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3.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slicers/slicer1.xml" ContentType="application/vnd.ms-excel.slicer+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320AAD7A-AEEB-3B57-35EE-6C7AAB037B02}"/>
  <workbookPr codeName="ThisWorkbook"/>
  <mc:AlternateContent xmlns:mc="http://schemas.openxmlformats.org/markup-compatibility/2006">
    <mc:Choice Requires="x15">
      <x15ac:absPath xmlns:x15ac="http://schemas.microsoft.com/office/spreadsheetml/2010/11/ac" url="C:\Users\Blake\Documents\GitHub\Baylor_ICTHUS\ReminderWalker\docs\equipment\"/>
    </mc:Choice>
  </mc:AlternateContent>
  <xr:revisionPtr revIDLastSave="0" documentId="13_ncr:1_{2519C4F4-A24C-48AC-8B93-555A259BE0A6}" xr6:coauthVersionLast="32" xr6:coauthVersionMax="32" xr10:uidLastSave="{00000000-0000-0000-0000-000000000000}"/>
  <bookViews>
    <workbookView xWindow="0" yWindow="1848" windowWidth="23040" windowHeight="8136" tabRatio="915" firstSheet="1" activeTab="4" xr2:uid="{00000000-000D-0000-FFFF-FFFF00000000}"/>
  </bookViews>
  <sheets>
    <sheet name="Category Lookup" sheetId="2" r:id="rId1"/>
    <sheet name="FilterSpecs" sheetId="24" r:id="rId2"/>
    <sheet name="Equipment" sheetId="55" r:id="rId3"/>
    <sheet name="Equip Refs" sheetId="74" r:id="rId4"/>
    <sheet name="SF Order" sheetId="69" r:id="rId5"/>
    <sheet name="AF Order" sheetId="73" r:id="rId6"/>
    <sheet name="Adafruit" sheetId="70" r:id="rId7"/>
    <sheet name="SparkFun" sheetId="71" r:id="rId8"/>
    <sheet name="Connectors" sheetId="51" r:id="rId9"/>
    <sheet name="DesignSpecs" sheetId="4" r:id="rId10"/>
  </sheets>
  <externalReferences>
    <externalReference r:id="rId11"/>
  </externalReferences>
  <definedNames>
    <definedName name="_xlcn.LinkedTable_EquipmentTable" hidden="1">EquipmentTable</definedName>
    <definedName name="ColumnTitle1" localSheetId="2">#REF!</definedName>
    <definedName name="ColumnTitle1">#REF!</definedName>
    <definedName name="ColumnTitle2" localSheetId="2">CategoryLookup[[#Headers],[Category]]</definedName>
    <definedName name="ColumnTitle2">CategoryLookup[[#Headers],[Category]]</definedName>
    <definedName name="EquipmentList" localSheetId="2">#REF!</definedName>
    <definedName name="EquipmentList">#REF!</definedName>
    <definedName name="EquipmentLookupDescriptions" localSheetId="2">CategoryTypeDescriptions[Group]</definedName>
    <definedName name="EquipmentLookupDescriptions">CategoryTypeDescriptions[Group]</definedName>
    <definedName name="_xlnm.Print_Titles" localSheetId="0">'Category Lookup'!$3:$3</definedName>
    <definedName name="RoomList" localSheetId="2">CategoryLookup[]</definedName>
    <definedName name="RoomList">CategoryLookup[]</definedName>
    <definedName name="RowTitleRegion1..E2">#REF!</definedName>
    <definedName name="Separating" localSheetId="2">#REF!</definedName>
    <definedName name="Separating">#REF!</definedName>
    <definedName name="Slicer_Category2">#N/A</definedName>
    <definedName name="Slicer_Initial1">#N/A</definedName>
    <definedName name="Slicer_Quantity2">#N/A</definedName>
    <definedName name="Slicer_Supplier">#N/A</definedName>
    <definedName name="Slicer_Tag2">#N/A</definedName>
    <definedName name="Slicer_Tot">#N/A</definedName>
    <definedName name="Slicer_Type11">#N/A</definedName>
  </definedNames>
  <calcPr calcId="179017"/>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4:slicerCache r:id="rId14"/>
        <x14:slicerCache r:id="rId15"/>
        <x14:slicerCache r:id="rId16"/>
        <x14:slicerCache r:id="rId17"/>
        <x14:slicerCache r:id="rId18"/>
      </x15:slicerCaches>
    </ext>
    <ext xmlns:x15="http://schemas.microsoft.com/office/spreadsheetml/2010/11/main" uri="{FCE2AD5D-F65C-4FA6-A056-5C36A1767C68}">
      <x15:dataModel>
        <x15:modelTables>
          <x15:modelTable id="EquipmentTable" name="EquipmentTable" connection="LinkedTable_EquipmentTable"/>
        </x15:modelTables>
      </x15:dataModel>
    </ext>
  </extLst>
</workbook>
</file>

<file path=xl/calcChain.xml><?xml version="1.0" encoding="utf-8"?>
<calcChain xmlns="http://schemas.openxmlformats.org/spreadsheetml/2006/main">
  <c r="AA14" i="55" l="1"/>
  <c r="AA587" i="55"/>
  <c r="H404" i="55"/>
  <c r="K404" i="55" s="1"/>
  <c r="L404" i="55" s="1"/>
  <c r="H403" i="55"/>
  <c r="K403" i="55" s="1"/>
  <c r="L403" i="55" s="1"/>
  <c r="Z14" i="55"/>
  <c r="Z15" i="55"/>
  <c r="Z16" i="55"/>
  <c r="Z17" i="55"/>
  <c r="Z18" i="55"/>
  <c r="Z19" i="55"/>
  <c r="Z20" i="55"/>
  <c r="Z21" i="55"/>
  <c r="Z22" i="55"/>
  <c r="Z23" i="55"/>
  <c r="Z24" i="55"/>
  <c r="Z25" i="55"/>
  <c r="Z26" i="55"/>
  <c r="Z27" i="55"/>
  <c r="Z28" i="55"/>
  <c r="Z29" i="55"/>
  <c r="Z30" i="55"/>
  <c r="Z31" i="55"/>
  <c r="Z32" i="55"/>
  <c r="Z33" i="55"/>
  <c r="Z34" i="55"/>
  <c r="Z35" i="55"/>
  <c r="Z36" i="55"/>
  <c r="Z37" i="55"/>
  <c r="Z38" i="55"/>
  <c r="Z39" i="55"/>
  <c r="Z40" i="55"/>
  <c r="Z41" i="55"/>
  <c r="Z42" i="55"/>
  <c r="Z43" i="55"/>
  <c r="Z44" i="55"/>
  <c r="Z45" i="55"/>
  <c r="Z46" i="55"/>
  <c r="Z47" i="55"/>
  <c r="Z48" i="55"/>
  <c r="Z49" i="55"/>
  <c r="Z50" i="55"/>
  <c r="Z51" i="55"/>
  <c r="Z52" i="55"/>
  <c r="Z53" i="55"/>
  <c r="Z54" i="55"/>
  <c r="Z55" i="55"/>
  <c r="Z56" i="55"/>
  <c r="Z57" i="55"/>
  <c r="Z58" i="55"/>
  <c r="Z59" i="55"/>
  <c r="Z60" i="55"/>
  <c r="Z61" i="55"/>
  <c r="Z62" i="55"/>
  <c r="Z63" i="55"/>
  <c r="Z64" i="55"/>
  <c r="Z65" i="55"/>
  <c r="Z66" i="55"/>
  <c r="Z67" i="55"/>
  <c r="Z68" i="55"/>
  <c r="Z69" i="55"/>
  <c r="Z70" i="55"/>
  <c r="Z71" i="55"/>
  <c r="Z72" i="55"/>
  <c r="Z73" i="55"/>
  <c r="Z74" i="55"/>
  <c r="Z75" i="55"/>
  <c r="Z76" i="55"/>
  <c r="Z77" i="55"/>
  <c r="Z78" i="55"/>
  <c r="Z79" i="55"/>
  <c r="Z80" i="55"/>
  <c r="Z81" i="55"/>
  <c r="Z82" i="55"/>
  <c r="Z83" i="55"/>
  <c r="Z84" i="55"/>
  <c r="Z85" i="55"/>
  <c r="Z86" i="55"/>
  <c r="Z87" i="55"/>
  <c r="Z88" i="55"/>
  <c r="Z89" i="55"/>
  <c r="Z90" i="55"/>
  <c r="Z91" i="55"/>
  <c r="Z92" i="55"/>
  <c r="Z93" i="55"/>
  <c r="Z94" i="55"/>
  <c r="Z95" i="55"/>
  <c r="Z96" i="55"/>
  <c r="Z97" i="55"/>
  <c r="Z98" i="55"/>
  <c r="Z99" i="55"/>
  <c r="Z100" i="55"/>
  <c r="Z101" i="55"/>
  <c r="Z102" i="55"/>
  <c r="Z103" i="55"/>
  <c r="Z104" i="55"/>
  <c r="Z105" i="55"/>
  <c r="Z106" i="55"/>
  <c r="Z107" i="55"/>
  <c r="Z108" i="55"/>
  <c r="Z109" i="55"/>
  <c r="Z110" i="55"/>
  <c r="Z111" i="55"/>
  <c r="Z112" i="55"/>
  <c r="Z113" i="55"/>
  <c r="Z114" i="55"/>
  <c r="Z115" i="55"/>
  <c r="Z116" i="55"/>
  <c r="Z117" i="55"/>
  <c r="Z118" i="55"/>
  <c r="Z119" i="55"/>
  <c r="Z120" i="55"/>
  <c r="Z121" i="55"/>
  <c r="Z122" i="55"/>
  <c r="Z123" i="55"/>
  <c r="Z124" i="55"/>
  <c r="Z125" i="55"/>
  <c r="Z126" i="55"/>
  <c r="Z127" i="55"/>
  <c r="Z128" i="55"/>
  <c r="Z129" i="55"/>
  <c r="Z130" i="55"/>
  <c r="Z131" i="55"/>
  <c r="Z132" i="55"/>
  <c r="Z133" i="55"/>
  <c r="Z134" i="55"/>
  <c r="Z135" i="55"/>
  <c r="Z136" i="55"/>
  <c r="Z137" i="55"/>
  <c r="Z138" i="55"/>
  <c r="Z139" i="55"/>
  <c r="Z140" i="55"/>
  <c r="Z141" i="55"/>
  <c r="Z142" i="55"/>
  <c r="Z143" i="55"/>
  <c r="Z144" i="55"/>
  <c r="Z145" i="55"/>
  <c r="Z146" i="55"/>
  <c r="Z147" i="55"/>
  <c r="Z148" i="55"/>
  <c r="Z149" i="55"/>
  <c r="Z150" i="55"/>
  <c r="Z151" i="55"/>
  <c r="Z152" i="55"/>
  <c r="Z153" i="55"/>
  <c r="Z154" i="55"/>
  <c r="Z155" i="55"/>
  <c r="Z156" i="55"/>
  <c r="Z157" i="55"/>
  <c r="Z158" i="55"/>
  <c r="Z159" i="55"/>
  <c r="Z160" i="55"/>
  <c r="Z161" i="55"/>
  <c r="Z162" i="55"/>
  <c r="Z163" i="55"/>
  <c r="Z164" i="55"/>
  <c r="Z165" i="55"/>
  <c r="Z166" i="55"/>
  <c r="Z167" i="55"/>
  <c r="Z168" i="55"/>
  <c r="Z169" i="55"/>
  <c r="Z170" i="55"/>
  <c r="Z171" i="55"/>
  <c r="Z172" i="55"/>
  <c r="Z173" i="55"/>
  <c r="Z174" i="55"/>
  <c r="Z175" i="55"/>
  <c r="Z176" i="55"/>
  <c r="Z177" i="55"/>
  <c r="Z178" i="55"/>
  <c r="Z179" i="55"/>
  <c r="Z180" i="55"/>
  <c r="Z181" i="55"/>
  <c r="Z182" i="55"/>
  <c r="Z183" i="55"/>
  <c r="Z184" i="55"/>
  <c r="Z185" i="55"/>
  <c r="Z186" i="55"/>
  <c r="Z187" i="55"/>
  <c r="Z188" i="55"/>
  <c r="Z189" i="55"/>
  <c r="Z190" i="55"/>
  <c r="Z191" i="55"/>
  <c r="Z192" i="55"/>
  <c r="Z193" i="55"/>
  <c r="Z194" i="55"/>
  <c r="Z195" i="55"/>
  <c r="Z196" i="55"/>
  <c r="Z197" i="55"/>
  <c r="Z198" i="55"/>
  <c r="Z199" i="55"/>
  <c r="Z200" i="55"/>
  <c r="Z201" i="55"/>
  <c r="Z202" i="55"/>
  <c r="Z203" i="55"/>
  <c r="Z204" i="55"/>
  <c r="Z205" i="55"/>
  <c r="Z206" i="55"/>
  <c r="Z207" i="55"/>
  <c r="Z208" i="55"/>
  <c r="Z209" i="55"/>
  <c r="Z210" i="55"/>
  <c r="Z211" i="55"/>
  <c r="Z212" i="55"/>
  <c r="Z213" i="55"/>
  <c r="Z214" i="55"/>
  <c r="Z215" i="55"/>
  <c r="Z216" i="55"/>
  <c r="Z217" i="55"/>
  <c r="Z218" i="55"/>
  <c r="Z219" i="55"/>
  <c r="Z220" i="55"/>
  <c r="Z221" i="55"/>
  <c r="Z222" i="55"/>
  <c r="Z223" i="55"/>
  <c r="Z224" i="55"/>
  <c r="Z225" i="55"/>
  <c r="Z226" i="55"/>
  <c r="Z227" i="55"/>
  <c r="Z228" i="55"/>
  <c r="Z229" i="55"/>
  <c r="Z230" i="55"/>
  <c r="Z231" i="55"/>
  <c r="Z232" i="55"/>
  <c r="Z233" i="55"/>
  <c r="Z234" i="55"/>
  <c r="Z235" i="55"/>
  <c r="Z236" i="55"/>
  <c r="Z237" i="55"/>
  <c r="Z238" i="55"/>
  <c r="Z239" i="55"/>
  <c r="Z240" i="55"/>
  <c r="Z241" i="55"/>
  <c r="Z242" i="55"/>
  <c r="Z243" i="55"/>
  <c r="Z244" i="55"/>
  <c r="Z245" i="55"/>
  <c r="Z246" i="55"/>
  <c r="Z247" i="55"/>
  <c r="Z248" i="55"/>
  <c r="Z249" i="55"/>
  <c r="Z250" i="55"/>
  <c r="Z251" i="55"/>
  <c r="Z252" i="55"/>
  <c r="Z253" i="55"/>
  <c r="Z254" i="55"/>
  <c r="Z255" i="55"/>
  <c r="Z256" i="55"/>
  <c r="Z257" i="55"/>
  <c r="Z258" i="55"/>
  <c r="Z259" i="55"/>
  <c r="Z260" i="55"/>
  <c r="Z261" i="55"/>
  <c r="Z262" i="55"/>
  <c r="Z263" i="55"/>
  <c r="Z264" i="55"/>
  <c r="Z265" i="55"/>
  <c r="Z266" i="55"/>
  <c r="Z267" i="55"/>
  <c r="Z268" i="55"/>
  <c r="Z269" i="55"/>
  <c r="Z270" i="55"/>
  <c r="Z271" i="55"/>
  <c r="Z272" i="55"/>
  <c r="Z273" i="55"/>
  <c r="Z274" i="55"/>
  <c r="Z275" i="55"/>
  <c r="Z276" i="55"/>
  <c r="Z277" i="55"/>
  <c r="Z278" i="55"/>
  <c r="Z279" i="55"/>
  <c r="Z280" i="55"/>
  <c r="Z281" i="55"/>
  <c r="Z282" i="55"/>
  <c r="Z283" i="55"/>
  <c r="Z284" i="55"/>
  <c r="Z285" i="55"/>
  <c r="Z286" i="55"/>
  <c r="Z287" i="55"/>
  <c r="Z288" i="55"/>
  <c r="Z289" i="55"/>
  <c r="Z290" i="55"/>
  <c r="Z291" i="55"/>
  <c r="Z292" i="55"/>
  <c r="Z293" i="55"/>
  <c r="Z294" i="55"/>
  <c r="Z295" i="55"/>
  <c r="Z296" i="55"/>
  <c r="Z297" i="55"/>
  <c r="Z298" i="55"/>
  <c r="Z299" i="55"/>
  <c r="Z300" i="55"/>
  <c r="Z301" i="55"/>
  <c r="Z302" i="55"/>
  <c r="Z303" i="55"/>
  <c r="Z304" i="55"/>
  <c r="Z305" i="55"/>
  <c r="Z306" i="55"/>
  <c r="Z307" i="55"/>
  <c r="Z308" i="55"/>
  <c r="Z309" i="55"/>
  <c r="Z310" i="55"/>
  <c r="Z311" i="55"/>
  <c r="Z312" i="55"/>
  <c r="Z313" i="55"/>
  <c r="Z314" i="55"/>
  <c r="Z315" i="55"/>
  <c r="Z316" i="55"/>
  <c r="Z317" i="55"/>
  <c r="Z318" i="55"/>
  <c r="Z319" i="55"/>
  <c r="Z320" i="55"/>
  <c r="Z321" i="55"/>
  <c r="Z322" i="55"/>
  <c r="Z323" i="55"/>
  <c r="Z324" i="55"/>
  <c r="Z325" i="55"/>
  <c r="Z326" i="55"/>
  <c r="Z327" i="55"/>
  <c r="Z328" i="55"/>
  <c r="Z329" i="55"/>
  <c r="Z330" i="55"/>
  <c r="Z331" i="55"/>
  <c r="Z332" i="55"/>
  <c r="Z333" i="55"/>
  <c r="Z334" i="55"/>
  <c r="Z335" i="55"/>
  <c r="Z336" i="55"/>
  <c r="Z337" i="55"/>
  <c r="Z338" i="55"/>
  <c r="Z339" i="55"/>
  <c r="Z340" i="55"/>
  <c r="Z341" i="55"/>
  <c r="Z342" i="55"/>
  <c r="Z343" i="55"/>
  <c r="Z344" i="55"/>
  <c r="Z345" i="55"/>
  <c r="Z346" i="55"/>
  <c r="Z347" i="55"/>
  <c r="Z348" i="55"/>
  <c r="Z349" i="55"/>
  <c r="Z350" i="55"/>
  <c r="Z351" i="55"/>
  <c r="Z352" i="55"/>
  <c r="Z353" i="55"/>
  <c r="Z354" i="55"/>
  <c r="Z355" i="55"/>
  <c r="Z356" i="55"/>
  <c r="Z357" i="55"/>
  <c r="Z358" i="55"/>
  <c r="Z359" i="55"/>
  <c r="Z360" i="55"/>
  <c r="Z361" i="55"/>
  <c r="Z362" i="55"/>
  <c r="Z363" i="55"/>
  <c r="Z364" i="55"/>
  <c r="Z365" i="55"/>
  <c r="Z366" i="55"/>
  <c r="Z367" i="55"/>
  <c r="Z368" i="55"/>
  <c r="Z369" i="55"/>
  <c r="Z370" i="55"/>
  <c r="Z371" i="55"/>
  <c r="Z372" i="55"/>
  <c r="Z373" i="55"/>
  <c r="Z374" i="55"/>
  <c r="Z375" i="55"/>
  <c r="Z376" i="55"/>
  <c r="Z377" i="55"/>
  <c r="Z378" i="55"/>
  <c r="Z379" i="55"/>
  <c r="Z380" i="55"/>
  <c r="Z381" i="55"/>
  <c r="Z382" i="55"/>
  <c r="Z383" i="55"/>
  <c r="Z384" i="55"/>
  <c r="Z385" i="55"/>
  <c r="Z386" i="55"/>
  <c r="Z387" i="55"/>
  <c r="Z388" i="55"/>
  <c r="Z389" i="55"/>
  <c r="Z390" i="55"/>
  <c r="Z391" i="55"/>
  <c r="Z392" i="55"/>
  <c r="Z393" i="55"/>
  <c r="Z394" i="55"/>
  <c r="Z395" i="55"/>
  <c r="Z396" i="55"/>
  <c r="Z397" i="55"/>
  <c r="Z398" i="55"/>
  <c r="Z399" i="55"/>
  <c r="Z400" i="55"/>
  <c r="Z401" i="55"/>
  <c r="Z402" i="55"/>
  <c r="Z403" i="55"/>
  <c r="Z404" i="55"/>
  <c r="Z405" i="55"/>
  <c r="Z406" i="55"/>
  <c r="Z407" i="55"/>
  <c r="Z408" i="55"/>
  <c r="Z409" i="55"/>
  <c r="Z410" i="55"/>
  <c r="Z411" i="55"/>
  <c r="Z412" i="55"/>
  <c r="Z413" i="55"/>
  <c r="Z414" i="55"/>
  <c r="Z415" i="55"/>
  <c r="Z416" i="55"/>
  <c r="Z417" i="55"/>
  <c r="Z418" i="55"/>
  <c r="Z419" i="55"/>
  <c r="Z420" i="55"/>
  <c r="Z421" i="55"/>
  <c r="Z422" i="55"/>
  <c r="Z423" i="55"/>
  <c r="Z424" i="55"/>
  <c r="Z425" i="55"/>
  <c r="Z426" i="55"/>
  <c r="Z427" i="55"/>
  <c r="Z428" i="55"/>
  <c r="Z429" i="55"/>
  <c r="Z430" i="55"/>
  <c r="Z431" i="55"/>
  <c r="Z432" i="55"/>
  <c r="Z433" i="55"/>
  <c r="Z434" i="55"/>
  <c r="Z435" i="55"/>
  <c r="Z436" i="55"/>
  <c r="Z437" i="55"/>
  <c r="Z438" i="55"/>
  <c r="Z439" i="55"/>
  <c r="Z440" i="55"/>
  <c r="Z441" i="55"/>
  <c r="Z442" i="55"/>
  <c r="Z443" i="55"/>
  <c r="Z444" i="55"/>
  <c r="Z445" i="55"/>
  <c r="Z446" i="55"/>
  <c r="Z447" i="55"/>
  <c r="Z448" i="55"/>
  <c r="Z449" i="55"/>
  <c r="Z450" i="55"/>
  <c r="Z451" i="55"/>
  <c r="Z452" i="55"/>
  <c r="Z453" i="55"/>
  <c r="Z454" i="55"/>
  <c r="Z455" i="55"/>
  <c r="Z456" i="55"/>
  <c r="Z457" i="55"/>
  <c r="Z458" i="55"/>
  <c r="Z459" i="55"/>
  <c r="Z460" i="55"/>
  <c r="Z461" i="55"/>
  <c r="Z462" i="55"/>
  <c r="Z463" i="55"/>
  <c r="Z464" i="55"/>
  <c r="Z465" i="55"/>
  <c r="Z466" i="55"/>
  <c r="Z467" i="55"/>
  <c r="Z468" i="55"/>
  <c r="Z469" i="55"/>
  <c r="Z470" i="55"/>
  <c r="Z471" i="55"/>
  <c r="Z472" i="55"/>
  <c r="Z473" i="55"/>
  <c r="Z474" i="55"/>
  <c r="Z475" i="55"/>
  <c r="Z476" i="55"/>
  <c r="Z477" i="55"/>
  <c r="Z478" i="55"/>
  <c r="Z479" i="55"/>
  <c r="Z480" i="55"/>
  <c r="Z481" i="55"/>
  <c r="Z482" i="55"/>
  <c r="Z483" i="55"/>
  <c r="Z484" i="55"/>
  <c r="Z485" i="55"/>
  <c r="Z486" i="55"/>
  <c r="Z487" i="55"/>
  <c r="Z488" i="55"/>
  <c r="Z489" i="55"/>
  <c r="Z490" i="55"/>
  <c r="Z491" i="55"/>
  <c r="Z492" i="55"/>
  <c r="Z493" i="55"/>
  <c r="Z494" i="55"/>
  <c r="Z495" i="55"/>
  <c r="Z496" i="55"/>
  <c r="Z497" i="55"/>
  <c r="Z498" i="55"/>
  <c r="Z499" i="55"/>
  <c r="Z500" i="55"/>
  <c r="Z501" i="55"/>
  <c r="Z502" i="55"/>
  <c r="Z503" i="55"/>
  <c r="Z504" i="55"/>
  <c r="Z505" i="55"/>
  <c r="Z506" i="55"/>
  <c r="Z511" i="55"/>
  <c r="Z512" i="55"/>
  <c r="Z507" i="55"/>
  <c r="Z508" i="55"/>
  <c r="Z509" i="55"/>
  <c r="Z510" i="55"/>
  <c r="Z513" i="55"/>
  <c r="Z514" i="55"/>
  <c r="Z515" i="55"/>
  <c r="Z516" i="55"/>
  <c r="Z517" i="55"/>
  <c r="Z518" i="55"/>
  <c r="Z519" i="55"/>
  <c r="Z520" i="55"/>
  <c r="Z521" i="55"/>
  <c r="Z522" i="55"/>
  <c r="Z523" i="55"/>
  <c r="Z524" i="55"/>
  <c r="Z525" i="55"/>
  <c r="Z526" i="55"/>
  <c r="Z527" i="55"/>
  <c r="Z528" i="55"/>
  <c r="Z529" i="55"/>
  <c r="Z530" i="55"/>
  <c r="Z531" i="55"/>
  <c r="Z532" i="55"/>
  <c r="Z533" i="55"/>
  <c r="Z534" i="55"/>
  <c r="Z535" i="55"/>
  <c r="Z536" i="55"/>
  <c r="Z537" i="55"/>
  <c r="Z538" i="55"/>
  <c r="Z539" i="55"/>
  <c r="Z540" i="55"/>
  <c r="Z541" i="55"/>
  <c r="Z542" i="55"/>
  <c r="Z543" i="55"/>
  <c r="Z544" i="55"/>
  <c r="Z545" i="55"/>
  <c r="Z546" i="55"/>
  <c r="Z547" i="55"/>
  <c r="Z548" i="55"/>
  <c r="Z549" i="55"/>
  <c r="Z550" i="55"/>
  <c r="Z551" i="55"/>
  <c r="Z552" i="55"/>
  <c r="Z553" i="55"/>
  <c r="Z554" i="55"/>
  <c r="Z555" i="55"/>
  <c r="Z556" i="55"/>
  <c r="Z557" i="55"/>
  <c r="Z558" i="55"/>
  <c r="Z559" i="55"/>
  <c r="Z560" i="55"/>
  <c r="Z561" i="55"/>
  <c r="Z562" i="55"/>
  <c r="Z563" i="55"/>
  <c r="Z564" i="55"/>
  <c r="Z565" i="55"/>
  <c r="Z566" i="55"/>
  <c r="Z567" i="55"/>
  <c r="Z568" i="55"/>
  <c r="Z569" i="55"/>
  <c r="Z570" i="55"/>
  <c r="Z571" i="55"/>
  <c r="Z572" i="55"/>
  <c r="Z573" i="55"/>
  <c r="Z574" i="55"/>
  <c r="Z575" i="55"/>
  <c r="Z576" i="55"/>
  <c r="Z577" i="55"/>
  <c r="Z578" i="55"/>
  <c r="Z579" i="55"/>
  <c r="Z580" i="55"/>
  <c r="Z581" i="55"/>
  <c r="Z582" i="55"/>
  <c r="Z583" i="55"/>
  <c r="Z584" i="55"/>
  <c r="Z585" i="55"/>
  <c r="Z586" i="55"/>
  <c r="Z587" i="55"/>
  <c r="Z588" i="55"/>
  <c r="Z589" i="55"/>
  <c r="Z590" i="55"/>
  <c r="Z591" i="55"/>
  <c r="Z592" i="55"/>
  <c r="Z593" i="55"/>
  <c r="Z594" i="55"/>
  <c r="Z595" i="55"/>
  <c r="Z596" i="55"/>
  <c r="Z597" i="55"/>
  <c r="Z598" i="55"/>
  <c r="Z599" i="55"/>
  <c r="Z600" i="55"/>
  <c r="Z601" i="55"/>
  <c r="Z602" i="55"/>
  <c r="Z603" i="55"/>
  <c r="Z604" i="55"/>
  <c r="Z605" i="55"/>
  <c r="Z606" i="55"/>
  <c r="Z607" i="55"/>
  <c r="Z608" i="55"/>
  <c r="Z609" i="55"/>
  <c r="Z610" i="55"/>
  <c r="Z611" i="55"/>
  <c r="Z612" i="55"/>
  <c r="Z613" i="55"/>
  <c r="Z614" i="55"/>
  <c r="Z615" i="55"/>
  <c r="Z616" i="55"/>
  <c r="Z617" i="55"/>
  <c r="Z618" i="55"/>
  <c r="Z619" i="55"/>
  <c r="Z620" i="55"/>
  <c r="Z621" i="55"/>
  <c r="Z622" i="55"/>
  <c r="Z623" i="55"/>
  <c r="Z624" i="55"/>
  <c r="Z625" i="55"/>
  <c r="Z626" i="55"/>
  <c r="Z627" i="55"/>
  <c r="Z628" i="55"/>
  <c r="Z629" i="55"/>
  <c r="Z630" i="55"/>
  <c r="Z631" i="55"/>
  <c r="Z632" i="55"/>
  <c r="Z633" i="55"/>
  <c r="Z634" i="55"/>
  <c r="Z635" i="55"/>
  <c r="Z636" i="55"/>
  <c r="Z637" i="55"/>
  <c r="Z638" i="55"/>
  <c r="Z639" i="55"/>
  <c r="Z640" i="55"/>
  <c r="Z641" i="55"/>
  <c r="Z642" i="55"/>
  <c r="Z643" i="55"/>
  <c r="Z644" i="55"/>
  <c r="Z645" i="55"/>
  <c r="Z646" i="55"/>
  <c r="Z647" i="55"/>
  <c r="Z648" i="55"/>
  <c r="Z649" i="55"/>
  <c r="Z650" i="55"/>
  <c r="Z651" i="55"/>
  <c r="Z652" i="55"/>
  <c r="Z653" i="55"/>
  <c r="Z654" i="55"/>
  <c r="Z655" i="55"/>
  <c r="Z656" i="55"/>
  <c r="Z657" i="55"/>
  <c r="Z658" i="55"/>
  <c r="Z659" i="55"/>
  <c r="Z660" i="55"/>
  <c r="Z661" i="55"/>
  <c r="Z662" i="55"/>
  <c r="Z663" i="55"/>
  <c r="Z664" i="55"/>
  <c r="Z665" i="55"/>
  <c r="Z666" i="55"/>
  <c r="AA15" i="55"/>
  <c r="AA16" i="55"/>
  <c r="AA17" i="55"/>
  <c r="AA18" i="55"/>
  <c r="AA19" i="55"/>
  <c r="AA20" i="55"/>
  <c r="AA21" i="55"/>
  <c r="AA22" i="55"/>
  <c r="AA23" i="55"/>
  <c r="AA24" i="55"/>
  <c r="AA25" i="55"/>
  <c r="AA26" i="55"/>
  <c r="AA27" i="55"/>
  <c r="AA28" i="55"/>
  <c r="AA29" i="55"/>
  <c r="AA30" i="55"/>
  <c r="AA31" i="55"/>
  <c r="AA32" i="55"/>
  <c r="AA33" i="55"/>
  <c r="AA34" i="55"/>
  <c r="AA35" i="55"/>
  <c r="AA36" i="55"/>
  <c r="AA37" i="55"/>
  <c r="AA38" i="55"/>
  <c r="AA39" i="55"/>
  <c r="AA40" i="55"/>
  <c r="AA41" i="55"/>
  <c r="AA42" i="55"/>
  <c r="AA43" i="55"/>
  <c r="AA44" i="55"/>
  <c r="AA45" i="55"/>
  <c r="AA46" i="55"/>
  <c r="AA47" i="55"/>
  <c r="AA48" i="55"/>
  <c r="AA49" i="55"/>
  <c r="AA50" i="55"/>
  <c r="AA51" i="55"/>
  <c r="AA52" i="55"/>
  <c r="AA53" i="55"/>
  <c r="AA54" i="55"/>
  <c r="AA55" i="55"/>
  <c r="AA56" i="55"/>
  <c r="AA57" i="55"/>
  <c r="AA58" i="55"/>
  <c r="AA59" i="55"/>
  <c r="AA60" i="55"/>
  <c r="AA61" i="55"/>
  <c r="AA62" i="55"/>
  <c r="AA63" i="55"/>
  <c r="AA64" i="55"/>
  <c r="AA65" i="55"/>
  <c r="AA66" i="55"/>
  <c r="AA67" i="55"/>
  <c r="AA68" i="55"/>
  <c r="AA69" i="55"/>
  <c r="AA70" i="55"/>
  <c r="AA71" i="55"/>
  <c r="AA72" i="55"/>
  <c r="AA73" i="55"/>
  <c r="AA74" i="55"/>
  <c r="AA75" i="55"/>
  <c r="AA76" i="55"/>
  <c r="AA77" i="55"/>
  <c r="AA78" i="55"/>
  <c r="AA79" i="55"/>
  <c r="AA80" i="55"/>
  <c r="AA81" i="55"/>
  <c r="AA82" i="55"/>
  <c r="AA83" i="55"/>
  <c r="AA84" i="55"/>
  <c r="AA85" i="55"/>
  <c r="AA86" i="55"/>
  <c r="AA87" i="55"/>
  <c r="AA88" i="55"/>
  <c r="AA89" i="55"/>
  <c r="AA90" i="55"/>
  <c r="AA91" i="55"/>
  <c r="AA92" i="55"/>
  <c r="AA93" i="55"/>
  <c r="AA94" i="55"/>
  <c r="AA95" i="55"/>
  <c r="AA96" i="55"/>
  <c r="AA97" i="55"/>
  <c r="AA98" i="55"/>
  <c r="AA99" i="55"/>
  <c r="AA100" i="55"/>
  <c r="AA101" i="55"/>
  <c r="AA102" i="55"/>
  <c r="AA103" i="55"/>
  <c r="AA104" i="55"/>
  <c r="AA105" i="55"/>
  <c r="AA106" i="55"/>
  <c r="AA107" i="55"/>
  <c r="AA108" i="55"/>
  <c r="AA109" i="55"/>
  <c r="AA110" i="55"/>
  <c r="AA111" i="55"/>
  <c r="AA112" i="55"/>
  <c r="AA113" i="55"/>
  <c r="AA114" i="55"/>
  <c r="AA115" i="55"/>
  <c r="AA116" i="55"/>
  <c r="AA117" i="55"/>
  <c r="AA118" i="55"/>
  <c r="AA119" i="55"/>
  <c r="AA120" i="55"/>
  <c r="AA121" i="55"/>
  <c r="AA122" i="55"/>
  <c r="AA123" i="55"/>
  <c r="AA124" i="55"/>
  <c r="AA125" i="55"/>
  <c r="AA126" i="55"/>
  <c r="AA127" i="55"/>
  <c r="AA128" i="55"/>
  <c r="AA129" i="55"/>
  <c r="AA130" i="55"/>
  <c r="AA131" i="55"/>
  <c r="AA132" i="55"/>
  <c r="AA133" i="55"/>
  <c r="AA134" i="55"/>
  <c r="AA135" i="55"/>
  <c r="AA136" i="55"/>
  <c r="AA137" i="55"/>
  <c r="AA138" i="55"/>
  <c r="AA139" i="55"/>
  <c r="AA140" i="55"/>
  <c r="AA141" i="55"/>
  <c r="AA142" i="55"/>
  <c r="AA143" i="55"/>
  <c r="AA144" i="55"/>
  <c r="AA145" i="55"/>
  <c r="AA146" i="55"/>
  <c r="AA147" i="55"/>
  <c r="AA148" i="55"/>
  <c r="AA149" i="55"/>
  <c r="AA150" i="55"/>
  <c r="AA151" i="55"/>
  <c r="AA152" i="55"/>
  <c r="AA153" i="55"/>
  <c r="AA154" i="55"/>
  <c r="AA155" i="55"/>
  <c r="AA156" i="55"/>
  <c r="AA157" i="55"/>
  <c r="AA158" i="55"/>
  <c r="AA159" i="55"/>
  <c r="AA160" i="55"/>
  <c r="AA161" i="55"/>
  <c r="AA162" i="55"/>
  <c r="AA163" i="55"/>
  <c r="AA164" i="55"/>
  <c r="AA165" i="55"/>
  <c r="AA166" i="55"/>
  <c r="AA167" i="55"/>
  <c r="AA168" i="55"/>
  <c r="AA169" i="55"/>
  <c r="AA170" i="55"/>
  <c r="AA171" i="55"/>
  <c r="AA172" i="55"/>
  <c r="AA173" i="55"/>
  <c r="AA174" i="55"/>
  <c r="AA175" i="55"/>
  <c r="AA176" i="55"/>
  <c r="AA177" i="55"/>
  <c r="AA178" i="55"/>
  <c r="AA179" i="55"/>
  <c r="AA180" i="55"/>
  <c r="AA181" i="55"/>
  <c r="AA182" i="55"/>
  <c r="AA183" i="55"/>
  <c r="AA184" i="55"/>
  <c r="AA185" i="55"/>
  <c r="AA186" i="55"/>
  <c r="AA187" i="55"/>
  <c r="AA188" i="55"/>
  <c r="AA189" i="55"/>
  <c r="AA190" i="55"/>
  <c r="AA191" i="55"/>
  <c r="AA192" i="55"/>
  <c r="AA193" i="55"/>
  <c r="AA194" i="55"/>
  <c r="AA195" i="55"/>
  <c r="AA196" i="55"/>
  <c r="AA197" i="55"/>
  <c r="AA198" i="55"/>
  <c r="AA199" i="55"/>
  <c r="AA200" i="55"/>
  <c r="AA201" i="55"/>
  <c r="AA202" i="55"/>
  <c r="AA203" i="55"/>
  <c r="AA204" i="55"/>
  <c r="AA205" i="55"/>
  <c r="AA206" i="55"/>
  <c r="AA207" i="55"/>
  <c r="AA208" i="55"/>
  <c r="AA209" i="55"/>
  <c r="AA210" i="55"/>
  <c r="AA211" i="55"/>
  <c r="AA212" i="55"/>
  <c r="AA213" i="55"/>
  <c r="AA214" i="55"/>
  <c r="AA215" i="55"/>
  <c r="AA216" i="55"/>
  <c r="AA217" i="55"/>
  <c r="AA218" i="55"/>
  <c r="AA219" i="55"/>
  <c r="AA220" i="55"/>
  <c r="AA221" i="55"/>
  <c r="AA222" i="55"/>
  <c r="AA223" i="55"/>
  <c r="AA224" i="55"/>
  <c r="AA225" i="55"/>
  <c r="AA226" i="55"/>
  <c r="AA227" i="55"/>
  <c r="AA228" i="55"/>
  <c r="AA229" i="55"/>
  <c r="AA230" i="55"/>
  <c r="AA231" i="55"/>
  <c r="AA232" i="55"/>
  <c r="AA233" i="55"/>
  <c r="AA234" i="55"/>
  <c r="AA235" i="55"/>
  <c r="AA236" i="55"/>
  <c r="AA237" i="55"/>
  <c r="AA238" i="55"/>
  <c r="AA239" i="55"/>
  <c r="AA240" i="55"/>
  <c r="AA241" i="55"/>
  <c r="AA242" i="55"/>
  <c r="AA243" i="55"/>
  <c r="AA244" i="55"/>
  <c r="AA245" i="55"/>
  <c r="AA246" i="55"/>
  <c r="AA247" i="55"/>
  <c r="AA248" i="55"/>
  <c r="AA249" i="55"/>
  <c r="AA250" i="55"/>
  <c r="AA251" i="55"/>
  <c r="AA252" i="55"/>
  <c r="AA253" i="55"/>
  <c r="AA254" i="55"/>
  <c r="AA255" i="55"/>
  <c r="AA256" i="55"/>
  <c r="AA257" i="55"/>
  <c r="AA258" i="55"/>
  <c r="AA259" i="55"/>
  <c r="AA260" i="55"/>
  <c r="AA261" i="55"/>
  <c r="AA262" i="55"/>
  <c r="AA263" i="55"/>
  <c r="AA264" i="55"/>
  <c r="AA265" i="55"/>
  <c r="AA266" i="55"/>
  <c r="AA267" i="55"/>
  <c r="AA268" i="55"/>
  <c r="AA269" i="55"/>
  <c r="AA270" i="55"/>
  <c r="AA271" i="55"/>
  <c r="AA272" i="55"/>
  <c r="AA273" i="55"/>
  <c r="AA274" i="55"/>
  <c r="AA275" i="55"/>
  <c r="AA276" i="55"/>
  <c r="AA277" i="55"/>
  <c r="AA278" i="55"/>
  <c r="AA279" i="55"/>
  <c r="AA280" i="55"/>
  <c r="AA281" i="55"/>
  <c r="AA282" i="55"/>
  <c r="AA283" i="55"/>
  <c r="AA284" i="55"/>
  <c r="AA285" i="55"/>
  <c r="AA286" i="55"/>
  <c r="AA287" i="55"/>
  <c r="AA288" i="55"/>
  <c r="AA289" i="55"/>
  <c r="AA290" i="55"/>
  <c r="AA291" i="55"/>
  <c r="AA292" i="55"/>
  <c r="AA293" i="55"/>
  <c r="AA294" i="55"/>
  <c r="AA295" i="55"/>
  <c r="AA296" i="55"/>
  <c r="AA297" i="55"/>
  <c r="AA298" i="55"/>
  <c r="AA299" i="55"/>
  <c r="AA300" i="55"/>
  <c r="AA301" i="55"/>
  <c r="AA302" i="55"/>
  <c r="AA303" i="55"/>
  <c r="AA304" i="55"/>
  <c r="AA305" i="55"/>
  <c r="AA306" i="55"/>
  <c r="AA307" i="55"/>
  <c r="AA308" i="55"/>
  <c r="AA309" i="55"/>
  <c r="AA310" i="55"/>
  <c r="AA311" i="55"/>
  <c r="AA312" i="55"/>
  <c r="AA313" i="55"/>
  <c r="AA314" i="55"/>
  <c r="AA315" i="55"/>
  <c r="AA316" i="55"/>
  <c r="AA317" i="55"/>
  <c r="AA318" i="55"/>
  <c r="AA319" i="55"/>
  <c r="AA320" i="55"/>
  <c r="AA321" i="55"/>
  <c r="AA322" i="55"/>
  <c r="AA323" i="55"/>
  <c r="AA324" i="55"/>
  <c r="AA325" i="55"/>
  <c r="AA326" i="55"/>
  <c r="AA327" i="55"/>
  <c r="AA328" i="55"/>
  <c r="AA329" i="55"/>
  <c r="AA330" i="55"/>
  <c r="AA331" i="55"/>
  <c r="AA332" i="55"/>
  <c r="AA333" i="55"/>
  <c r="AA334" i="55"/>
  <c r="AA335" i="55"/>
  <c r="AA336" i="55"/>
  <c r="AA337" i="55"/>
  <c r="AA338" i="55"/>
  <c r="AA339" i="55"/>
  <c r="AA340" i="55"/>
  <c r="AA341" i="55"/>
  <c r="AA342" i="55"/>
  <c r="AA343" i="55"/>
  <c r="AA344" i="55"/>
  <c r="AA345" i="55"/>
  <c r="AA346" i="55"/>
  <c r="AA347" i="55"/>
  <c r="AA348" i="55"/>
  <c r="AA349" i="55"/>
  <c r="AA350" i="55"/>
  <c r="AA351" i="55"/>
  <c r="AA352" i="55"/>
  <c r="AA353" i="55"/>
  <c r="AA354" i="55"/>
  <c r="AA355" i="55"/>
  <c r="AA356" i="55"/>
  <c r="AA357" i="55"/>
  <c r="AA358" i="55"/>
  <c r="AA359" i="55"/>
  <c r="AA360" i="55"/>
  <c r="AA361" i="55"/>
  <c r="AA362" i="55"/>
  <c r="AA363" i="55"/>
  <c r="AA364" i="55"/>
  <c r="AA365" i="55"/>
  <c r="AA366" i="55"/>
  <c r="AA367" i="55"/>
  <c r="AA368" i="55"/>
  <c r="AA369" i="55"/>
  <c r="AA370" i="55"/>
  <c r="AA371" i="55"/>
  <c r="AA372" i="55"/>
  <c r="AA373" i="55"/>
  <c r="AA374" i="55"/>
  <c r="AA375" i="55"/>
  <c r="AA376" i="55"/>
  <c r="AA377" i="55"/>
  <c r="AA378" i="55"/>
  <c r="AA379" i="55"/>
  <c r="AA380" i="55"/>
  <c r="AA381" i="55"/>
  <c r="AA382" i="55"/>
  <c r="AA383" i="55"/>
  <c r="AA384" i="55"/>
  <c r="AA385" i="55"/>
  <c r="AA386" i="55"/>
  <c r="AA387" i="55"/>
  <c r="AA388" i="55"/>
  <c r="AA389" i="55"/>
  <c r="AA390" i="55"/>
  <c r="AA391" i="55"/>
  <c r="AA392" i="55"/>
  <c r="AA393" i="55"/>
  <c r="AA394" i="55"/>
  <c r="AA395" i="55"/>
  <c r="AA396" i="55"/>
  <c r="AA397" i="55"/>
  <c r="AA398" i="55"/>
  <c r="AA399" i="55"/>
  <c r="AA400" i="55"/>
  <c r="AA401" i="55"/>
  <c r="AA402" i="55"/>
  <c r="AA403" i="55"/>
  <c r="AA404" i="55"/>
  <c r="AA405" i="55"/>
  <c r="AA406" i="55"/>
  <c r="AA407" i="55"/>
  <c r="AA408" i="55"/>
  <c r="AA409" i="55"/>
  <c r="AA410" i="55"/>
  <c r="AA411" i="55"/>
  <c r="AA412" i="55"/>
  <c r="AA413" i="55"/>
  <c r="AA414" i="55"/>
  <c r="AA415" i="55"/>
  <c r="AA416" i="55"/>
  <c r="AA417" i="55"/>
  <c r="AA418" i="55"/>
  <c r="AA419" i="55"/>
  <c r="AA420" i="55"/>
  <c r="AA421" i="55"/>
  <c r="AA422" i="55"/>
  <c r="AA423" i="55"/>
  <c r="AA424" i="55"/>
  <c r="AA425" i="55"/>
  <c r="AA426" i="55"/>
  <c r="AA427" i="55"/>
  <c r="AA428" i="55"/>
  <c r="AA429" i="55"/>
  <c r="AA430" i="55"/>
  <c r="AA431" i="55"/>
  <c r="AA432" i="55"/>
  <c r="AA433" i="55"/>
  <c r="AA434" i="55"/>
  <c r="AA435" i="55"/>
  <c r="AA436" i="55"/>
  <c r="AA437" i="55"/>
  <c r="AA438" i="55"/>
  <c r="AA439" i="55"/>
  <c r="AA440" i="55"/>
  <c r="AA441" i="55"/>
  <c r="AA442" i="55"/>
  <c r="AA443" i="55"/>
  <c r="AA444" i="55"/>
  <c r="AA445" i="55"/>
  <c r="AA446" i="55"/>
  <c r="AA447" i="55"/>
  <c r="AA448" i="55"/>
  <c r="AA449" i="55"/>
  <c r="AA450" i="55"/>
  <c r="AA451" i="55"/>
  <c r="AA452" i="55"/>
  <c r="AA453" i="55"/>
  <c r="AA454" i="55"/>
  <c r="AA455" i="55"/>
  <c r="AA456" i="55"/>
  <c r="AA457" i="55"/>
  <c r="AA458" i="55"/>
  <c r="AA459" i="55"/>
  <c r="AA460" i="55"/>
  <c r="AA461" i="55"/>
  <c r="AA462" i="55"/>
  <c r="AA463" i="55"/>
  <c r="AA464" i="55"/>
  <c r="AA465" i="55"/>
  <c r="AA466" i="55"/>
  <c r="AA467" i="55"/>
  <c r="AA468" i="55"/>
  <c r="AA469" i="55"/>
  <c r="AA470" i="55"/>
  <c r="AA471" i="55"/>
  <c r="AA472" i="55"/>
  <c r="AA473" i="55"/>
  <c r="AA474" i="55"/>
  <c r="AA475" i="55"/>
  <c r="AA476" i="55"/>
  <c r="AA477" i="55"/>
  <c r="AA478" i="55"/>
  <c r="AA479" i="55"/>
  <c r="AA480" i="55"/>
  <c r="AA481" i="55"/>
  <c r="AA482" i="55"/>
  <c r="AA483" i="55"/>
  <c r="AA484" i="55"/>
  <c r="AA485" i="55"/>
  <c r="AA486" i="55"/>
  <c r="AA487" i="55"/>
  <c r="AA488" i="55"/>
  <c r="AA489" i="55"/>
  <c r="AA490" i="55"/>
  <c r="AA491" i="55"/>
  <c r="AA492" i="55"/>
  <c r="AA493" i="55"/>
  <c r="AA494" i="55"/>
  <c r="AA495" i="55"/>
  <c r="AA496" i="55"/>
  <c r="AA497" i="55"/>
  <c r="AA498" i="55"/>
  <c r="AA499" i="55"/>
  <c r="AA500" i="55"/>
  <c r="AA501" i="55"/>
  <c r="AA502" i="55"/>
  <c r="AA503" i="55"/>
  <c r="AA504" i="55"/>
  <c r="AA505" i="55"/>
  <c r="AA506" i="55"/>
  <c r="AA511" i="55"/>
  <c r="AA512" i="55"/>
  <c r="AA507" i="55"/>
  <c r="AA508" i="55"/>
  <c r="AA509" i="55"/>
  <c r="AA510" i="55"/>
  <c r="AA513" i="55"/>
  <c r="AA514" i="55"/>
  <c r="AA515" i="55"/>
  <c r="AA516" i="55"/>
  <c r="AA517" i="55"/>
  <c r="AA518" i="55"/>
  <c r="AA519" i="55"/>
  <c r="AA520" i="55"/>
  <c r="AA521" i="55"/>
  <c r="AA522" i="55"/>
  <c r="AA523" i="55"/>
  <c r="AA524" i="55"/>
  <c r="AA525" i="55"/>
  <c r="AA526" i="55"/>
  <c r="AA527" i="55"/>
  <c r="AA528" i="55"/>
  <c r="AA529" i="55"/>
  <c r="AA530" i="55"/>
  <c r="AA531" i="55"/>
  <c r="AA532" i="55"/>
  <c r="AA533" i="55"/>
  <c r="AA534" i="55"/>
  <c r="AA535" i="55"/>
  <c r="AA536" i="55"/>
  <c r="AA537" i="55"/>
  <c r="AA538" i="55"/>
  <c r="AA539" i="55"/>
  <c r="AA540" i="55"/>
  <c r="AA541" i="55"/>
  <c r="AA542" i="55"/>
  <c r="AA543" i="55"/>
  <c r="AA544" i="55"/>
  <c r="AA545" i="55"/>
  <c r="AA546" i="55"/>
  <c r="AA547" i="55"/>
  <c r="AA548" i="55"/>
  <c r="AA549" i="55"/>
  <c r="AA550" i="55"/>
  <c r="AA551" i="55"/>
  <c r="AA552" i="55"/>
  <c r="AA553" i="55"/>
  <c r="AA554" i="55"/>
  <c r="AA555" i="55"/>
  <c r="AA556" i="55"/>
  <c r="AA557" i="55"/>
  <c r="AA558" i="55"/>
  <c r="AA559" i="55"/>
  <c r="AA560" i="55"/>
  <c r="AA561" i="55"/>
  <c r="AA562" i="55"/>
  <c r="AA563" i="55"/>
  <c r="AA564" i="55"/>
  <c r="AA565" i="55"/>
  <c r="AA566" i="55"/>
  <c r="AA567" i="55"/>
  <c r="AA568" i="55"/>
  <c r="AA569" i="55"/>
  <c r="AA570" i="55"/>
  <c r="AA571" i="55"/>
  <c r="AA572" i="55"/>
  <c r="AA573" i="55"/>
  <c r="AA574" i="55"/>
  <c r="AA575" i="55"/>
  <c r="AA576" i="55"/>
  <c r="AA577" i="55"/>
  <c r="AA578" i="55"/>
  <c r="AA579" i="55"/>
  <c r="AA580" i="55"/>
  <c r="AA581" i="55"/>
  <c r="AA582" i="55"/>
  <c r="AA583" i="55"/>
  <c r="AA584" i="55"/>
  <c r="AA585" i="55"/>
  <c r="AA586" i="55"/>
  <c r="AA588" i="55"/>
  <c r="AA589" i="55"/>
  <c r="AA590" i="55"/>
  <c r="AA591" i="55"/>
  <c r="AA592" i="55"/>
  <c r="AA593" i="55"/>
  <c r="AA594" i="55"/>
  <c r="AA595" i="55"/>
  <c r="AA596" i="55"/>
  <c r="AA597" i="55"/>
  <c r="AA598" i="55"/>
  <c r="AA599" i="55"/>
  <c r="AA600" i="55"/>
  <c r="AA601" i="55"/>
  <c r="AA602" i="55"/>
  <c r="AA603" i="55"/>
  <c r="AA604" i="55"/>
  <c r="AA605" i="55"/>
  <c r="AA606" i="55"/>
  <c r="AA607" i="55"/>
  <c r="AA608" i="55"/>
  <c r="AA609" i="55"/>
  <c r="AA610" i="55"/>
  <c r="AA611" i="55"/>
  <c r="AA612" i="55"/>
  <c r="AA613" i="55"/>
  <c r="AA614" i="55"/>
  <c r="AA615" i="55"/>
  <c r="AA616" i="55"/>
  <c r="AA617" i="55"/>
  <c r="AA618" i="55"/>
  <c r="AA619" i="55"/>
  <c r="AA620" i="55"/>
  <c r="AA621" i="55"/>
  <c r="AA622" i="55"/>
  <c r="AA623" i="55"/>
  <c r="AA624" i="55"/>
  <c r="AA625" i="55"/>
  <c r="AA626" i="55"/>
  <c r="AA627" i="55"/>
  <c r="AA628" i="55"/>
  <c r="AA629" i="55"/>
  <c r="AA630" i="55"/>
  <c r="AA631" i="55"/>
  <c r="AA632" i="55"/>
  <c r="AA633" i="55"/>
  <c r="AA634" i="55"/>
  <c r="AA635" i="55"/>
  <c r="AA636" i="55"/>
  <c r="AA637" i="55"/>
  <c r="AA638" i="55"/>
  <c r="AA639" i="55"/>
  <c r="AA640" i="55"/>
  <c r="AA641" i="55"/>
  <c r="AA642" i="55"/>
  <c r="AA643" i="55"/>
  <c r="AA644" i="55"/>
  <c r="AA645" i="55"/>
  <c r="AA646" i="55"/>
  <c r="AA647" i="55"/>
  <c r="AA648" i="55"/>
  <c r="AA649" i="55"/>
  <c r="AA650" i="55"/>
  <c r="AA651" i="55"/>
  <c r="AA652" i="55"/>
  <c r="AA653" i="55"/>
  <c r="AA654" i="55"/>
  <c r="AA655" i="55"/>
  <c r="AA656" i="55"/>
  <c r="AA657" i="55"/>
  <c r="AA658" i="55"/>
  <c r="AA659" i="55"/>
  <c r="AA660" i="55"/>
  <c r="AA661" i="55"/>
  <c r="AA662" i="55"/>
  <c r="AA663" i="55"/>
  <c r="AA664" i="55"/>
  <c r="AA665" i="55"/>
  <c r="AA666" i="55"/>
  <c r="D223" i="55"/>
  <c r="H223" i="55"/>
  <c r="T223" i="55" s="1"/>
  <c r="J223" i="55"/>
  <c r="S223" i="55"/>
  <c r="U22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59" i="55"/>
  <c r="J60" i="55"/>
  <c r="J61" i="55"/>
  <c r="J62" i="55"/>
  <c r="J63" i="55"/>
  <c r="J64" i="55"/>
  <c r="J65" i="55"/>
  <c r="J66" i="55"/>
  <c r="J67" i="55"/>
  <c r="J68" i="55"/>
  <c r="J69" i="55"/>
  <c r="J70" i="55"/>
  <c r="J71" i="55"/>
  <c r="J72" i="55"/>
  <c r="J73" i="55"/>
  <c r="J74" i="55"/>
  <c r="J75" i="55"/>
  <c r="J76" i="55"/>
  <c r="J77" i="55"/>
  <c r="J78" i="55"/>
  <c r="J79" i="55"/>
  <c r="J80" i="55"/>
  <c r="J81" i="55"/>
  <c r="J82" i="55"/>
  <c r="J83" i="55"/>
  <c r="J84" i="55"/>
  <c r="J85" i="55"/>
  <c r="J86" i="55"/>
  <c r="J87" i="55"/>
  <c r="J88" i="55"/>
  <c r="J89" i="55"/>
  <c r="J90" i="55"/>
  <c r="J91" i="55"/>
  <c r="J92" i="55"/>
  <c r="J93" i="55"/>
  <c r="J94" i="55"/>
  <c r="J95" i="55"/>
  <c r="J96" i="55"/>
  <c r="J97" i="55"/>
  <c r="J98" i="55"/>
  <c r="J99" i="55"/>
  <c r="J100" i="55"/>
  <c r="J101" i="55"/>
  <c r="J102" i="55"/>
  <c r="J103" i="55"/>
  <c r="J104" i="55"/>
  <c r="J105" i="55"/>
  <c r="J106" i="55"/>
  <c r="J107" i="55"/>
  <c r="J108" i="55"/>
  <c r="J109" i="55"/>
  <c r="J110" i="55"/>
  <c r="J111" i="55"/>
  <c r="J112" i="55"/>
  <c r="J113" i="55"/>
  <c r="J114" i="55"/>
  <c r="J115" i="55"/>
  <c r="J116" i="55"/>
  <c r="J117" i="55"/>
  <c r="J118" i="55"/>
  <c r="J119" i="55"/>
  <c r="J120" i="55"/>
  <c r="J121" i="55"/>
  <c r="J122" i="55"/>
  <c r="J123" i="55"/>
  <c r="J124" i="55"/>
  <c r="J125" i="55"/>
  <c r="J126" i="55"/>
  <c r="J127" i="55"/>
  <c r="J128" i="55"/>
  <c r="J129" i="55"/>
  <c r="J130" i="55"/>
  <c r="J131" i="55"/>
  <c r="J132" i="55"/>
  <c r="J133" i="55"/>
  <c r="J134" i="55"/>
  <c r="J135" i="55"/>
  <c r="J136" i="55"/>
  <c r="J137" i="55"/>
  <c r="J138" i="55"/>
  <c r="J139" i="55"/>
  <c r="J140" i="55"/>
  <c r="J141" i="55"/>
  <c r="J142" i="55"/>
  <c r="J143" i="55"/>
  <c r="J144" i="55"/>
  <c r="J145" i="55"/>
  <c r="J146" i="55"/>
  <c r="J147" i="55"/>
  <c r="J148" i="55"/>
  <c r="J149" i="55"/>
  <c r="J150" i="55"/>
  <c r="J151" i="55"/>
  <c r="J152" i="55"/>
  <c r="J153" i="55"/>
  <c r="J154" i="55"/>
  <c r="J155" i="55"/>
  <c r="J156" i="55"/>
  <c r="J157" i="55"/>
  <c r="J158" i="55"/>
  <c r="J159" i="55"/>
  <c r="J160" i="55"/>
  <c r="J161" i="55"/>
  <c r="J162" i="55"/>
  <c r="J163" i="55"/>
  <c r="J164" i="55"/>
  <c r="J165" i="55"/>
  <c r="J166" i="55"/>
  <c r="J167" i="55"/>
  <c r="J168" i="55"/>
  <c r="J169" i="55"/>
  <c r="J170" i="55"/>
  <c r="J171" i="55"/>
  <c r="J172" i="55"/>
  <c r="J173" i="55"/>
  <c r="J174" i="55"/>
  <c r="J175" i="55"/>
  <c r="J176" i="55"/>
  <c r="J177" i="55"/>
  <c r="J178" i="55"/>
  <c r="J179" i="55"/>
  <c r="J180" i="55"/>
  <c r="J181" i="55"/>
  <c r="J182" i="55"/>
  <c r="J183" i="55"/>
  <c r="J184" i="55"/>
  <c r="J185" i="55"/>
  <c r="J186" i="55"/>
  <c r="J187" i="55"/>
  <c r="J188" i="55"/>
  <c r="J189" i="55"/>
  <c r="J190" i="55"/>
  <c r="J191" i="55"/>
  <c r="J192" i="55"/>
  <c r="J193" i="55"/>
  <c r="J194" i="55"/>
  <c r="J195" i="55"/>
  <c r="J196" i="55"/>
  <c r="J197" i="55"/>
  <c r="J198" i="55"/>
  <c r="J199" i="55"/>
  <c r="J200" i="55"/>
  <c r="J201" i="55"/>
  <c r="J202" i="55"/>
  <c r="J203" i="55"/>
  <c r="J204" i="55"/>
  <c r="J205" i="55"/>
  <c r="J206" i="55"/>
  <c r="J207" i="55"/>
  <c r="J208" i="55"/>
  <c r="J209" i="55"/>
  <c r="J210" i="55"/>
  <c r="J211" i="55"/>
  <c r="J212" i="55"/>
  <c r="J213" i="55"/>
  <c r="J214" i="55"/>
  <c r="J215" i="55"/>
  <c r="J216" i="55"/>
  <c r="J217" i="55"/>
  <c r="J218" i="55"/>
  <c r="J219" i="55"/>
  <c r="J220" i="55"/>
  <c r="J221" i="55"/>
  <c r="J222" i="55"/>
  <c r="J224" i="55"/>
  <c r="J225" i="55"/>
  <c r="J226" i="55"/>
  <c r="J227" i="55"/>
  <c r="J228" i="55"/>
  <c r="J229" i="55"/>
  <c r="J230" i="55"/>
  <c r="J231" i="55"/>
  <c r="J232" i="55"/>
  <c r="J233" i="55"/>
  <c r="J234" i="55"/>
  <c r="J235" i="55"/>
  <c r="J236" i="55"/>
  <c r="J237" i="55"/>
  <c r="J238" i="55"/>
  <c r="J239" i="55"/>
  <c r="J240" i="55"/>
  <c r="J241" i="55"/>
  <c r="J242" i="55"/>
  <c r="J243" i="55"/>
  <c r="J244" i="55"/>
  <c r="J245" i="55"/>
  <c r="J246" i="55"/>
  <c r="J247" i="55"/>
  <c r="J248" i="55"/>
  <c r="J249" i="55"/>
  <c r="J250" i="55"/>
  <c r="J251" i="55"/>
  <c r="J252" i="55"/>
  <c r="J253" i="55"/>
  <c r="J254" i="55"/>
  <c r="J255" i="55"/>
  <c r="J256" i="55"/>
  <c r="J257" i="55"/>
  <c r="J258" i="55"/>
  <c r="J259" i="55"/>
  <c r="J260" i="55"/>
  <c r="J261" i="55"/>
  <c r="J262" i="55"/>
  <c r="J263" i="55"/>
  <c r="J264" i="55"/>
  <c r="J265" i="55"/>
  <c r="J266" i="55"/>
  <c r="J267" i="55"/>
  <c r="J268" i="55"/>
  <c r="J269" i="55"/>
  <c r="J270" i="55"/>
  <c r="J271" i="55"/>
  <c r="J272" i="55"/>
  <c r="J273" i="55"/>
  <c r="J274" i="55"/>
  <c r="J275" i="55"/>
  <c r="J276" i="55"/>
  <c r="J277" i="55"/>
  <c r="J278" i="55"/>
  <c r="J279" i="55"/>
  <c r="J280" i="55"/>
  <c r="J281" i="55"/>
  <c r="J282" i="55"/>
  <c r="J283" i="55"/>
  <c r="J284" i="55"/>
  <c r="J285" i="55"/>
  <c r="J286" i="55"/>
  <c r="J287" i="55"/>
  <c r="J288" i="55"/>
  <c r="J289" i="55"/>
  <c r="J290" i="55"/>
  <c r="J291" i="55"/>
  <c r="J292" i="55"/>
  <c r="J293" i="55"/>
  <c r="J294" i="55"/>
  <c r="J295" i="55"/>
  <c r="J296" i="55"/>
  <c r="J297" i="55"/>
  <c r="J298" i="55"/>
  <c r="J299" i="55"/>
  <c r="J300" i="55"/>
  <c r="J301" i="55"/>
  <c r="J302" i="55"/>
  <c r="J303" i="55"/>
  <c r="J304" i="55"/>
  <c r="J305" i="55"/>
  <c r="J306" i="55"/>
  <c r="J307" i="55"/>
  <c r="J308" i="55"/>
  <c r="J309" i="55"/>
  <c r="J310" i="55"/>
  <c r="J311" i="55"/>
  <c r="J312" i="55"/>
  <c r="J313" i="55"/>
  <c r="J314" i="55"/>
  <c r="J315" i="55"/>
  <c r="J316" i="55"/>
  <c r="J317" i="55"/>
  <c r="J318" i="55"/>
  <c r="J319" i="55"/>
  <c r="J320" i="55"/>
  <c r="J321" i="55"/>
  <c r="J322" i="55"/>
  <c r="J323" i="55"/>
  <c r="J324" i="55"/>
  <c r="J325" i="55"/>
  <c r="J326" i="55"/>
  <c r="J327" i="55"/>
  <c r="J328" i="55"/>
  <c r="J329" i="55"/>
  <c r="J330" i="55"/>
  <c r="J331" i="55"/>
  <c r="J332" i="55"/>
  <c r="J333" i="55"/>
  <c r="J334" i="55"/>
  <c r="J335" i="55"/>
  <c r="J336" i="55"/>
  <c r="J337" i="55"/>
  <c r="J338" i="55"/>
  <c r="J339" i="55"/>
  <c r="J340" i="55"/>
  <c r="J341" i="55"/>
  <c r="J342" i="55"/>
  <c r="J343" i="55"/>
  <c r="J344" i="55"/>
  <c r="J345" i="55"/>
  <c r="J346" i="55"/>
  <c r="J347" i="55"/>
  <c r="J348" i="55"/>
  <c r="J349" i="55"/>
  <c r="J350" i="55"/>
  <c r="J351" i="55"/>
  <c r="J352" i="55"/>
  <c r="J353" i="55"/>
  <c r="J354" i="55"/>
  <c r="J355" i="55"/>
  <c r="J356" i="55"/>
  <c r="J357" i="55"/>
  <c r="J358" i="55"/>
  <c r="J359" i="55"/>
  <c r="J360" i="55"/>
  <c r="J361" i="55"/>
  <c r="J362" i="55"/>
  <c r="J363" i="55"/>
  <c r="J364" i="55"/>
  <c r="J365" i="55"/>
  <c r="J366" i="55"/>
  <c r="J367" i="55"/>
  <c r="J368" i="55"/>
  <c r="J369" i="55"/>
  <c r="J370" i="55"/>
  <c r="J371" i="55"/>
  <c r="J372" i="55"/>
  <c r="J373" i="55"/>
  <c r="J374" i="55"/>
  <c r="J375" i="55"/>
  <c r="J376" i="55"/>
  <c r="J377" i="55"/>
  <c r="J378" i="55"/>
  <c r="J379" i="55"/>
  <c r="J380" i="55"/>
  <c r="J381" i="55"/>
  <c r="J382" i="55"/>
  <c r="J383" i="55"/>
  <c r="J384" i="55"/>
  <c r="J385" i="55"/>
  <c r="J386" i="55"/>
  <c r="J387" i="55"/>
  <c r="J388" i="55"/>
  <c r="J389" i="55"/>
  <c r="J390" i="55"/>
  <c r="J391" i="55"/>
  <c r="J392" i="55"/>
  <c r="J393" i="55"/>
  <c r="J394" i="55"/>
  <c r="J395" i="55"/>
  <c r="J396" i="55"/>
  <c r="J397" i="55"/>
  <c r="J398" i="55"/>
  <c r="J400" i="55"/>
  <c r="J401" i="55"/>
  <c r="J402" i="55"/>
  <c r="J403" i="55"/>
  <c r="J404" i="55"/>
  <c r="J405" i="55"/>
  <c r="J406" i="55"/>
  <c r="J407" i="55"/>
  <c r="J408" i="55"/>
  <c r="J409" i="55"/>
  <c r="J410" i="55"/>
  <c r="J411" i="55"/>
  <c r="J412" i="55"/>
  <c r="J413" i="55"/>
  <c r="J414" i="55"/>
  <c r="J415" i="55"/>
  <c r="J416" i="55"/>
  <c r="J417" i="55"/>
  <c r="J418" i="55"/>
  <c r="J419" i="55"/>
  <c r="J420" i="55"/>
  <c r="J421" i="55"/>
  <c r="J422" i="55"/>
  <c r="J423" i="55"/>
  <c r="J424" i="55"/>
  <c r="J425" i="55"/>
  <c r="J426" i="55"/>
  <c r="J427" i="55"/>
  <c r="J428" i="55"/>
  <c r="J429" i="55"/>
  <c r="J430" i="55"/>
  <c r="J431" i="55"/>
  <c r="J432" i="55"/>
  <c r="J433" i="55"/>
  <c r="J434" i="55"/>
  <c r="J435" i="55"/>
  <c r="J438" i="55"/>
  <c r="J439" i="55"/>
  <c r="J440" i="55"/>
  <c r="J441" i="55"/>
  <c r="J442" i="55"/>
  <c r="J443" i="55"/>
  <c r="J444" i="55"/>
  <c r="J445" i="55"/>
  <c r="J446" i="55"/>
  <c r="J447" i="55"/>
  <c r="J448" i="55"/>
  <c r="J449" i="55"/>
  <c r="J450" i="55"/>
  <c r="J451" i="55"/>
  <c r="J452" i="55"/>
  <c r="J454" i="55"/>
  <c r="J455" i="55"/>
  <c r="J456" i="55"/>
  <c r="J457" i="55"/>
  <c r="J458" i="55"/>
  <c r="J459" i="55"/>
  <c r="J460" i="55"/>
  <c r="J461" i="55"/>
  <c r="J462" i="55"/>
  <c r="J463" i="55"/>
  <c r="J464" i="55"/>
  <c r="J465" i="55"/>
  <c r="J466" i="55"/>
  <c r="J467" i="55"/>
  <c r="J468" i="55"/>
  <c r="J469" i="55"/>
  <c r="J470" i="55"/>
  <c r="J471" i="55"/>
  <c r="J472" i="55"/>
  <c r="J473" i="55"/>
  <c r="J474" i="55"/>
  <c r="J475" i="55"/>
  <c r="J476" i="55"/>
  <c r="J477" i="55"/>
  <c r="J478" i="55"/>
  <c r="J479" i="55"/>
  <c r="J480" i="55"/>
  <c r="J481" i="55"/>
  <c r="J482" i="55"/>
  <c r="J483" i="55"/>
  <c r="J484" i="55"/>
  <c r="J485" i="55"/>
  <c r="J486" i="55"/>
  <c r="J487" i="55"/>
  <c r="J488" i="55"/>
  <c r="J489" i="55"/>
  <c r="J490" i="55"/>
  <c r="J491" i="55"/>
  <c r="J492" i="55"/>
  <c r="J493" i="55"/>
  <c r="J494" i="55"/>
  <c r="J495" i="55"/>
  <c r="J496" i="55"/>
  <c r="J497" i="55"/>
  <c r="J498" i="55"/>
  <c r="J499" i="55"/>
  <c r="J500" i="55"/>
  <c r="J501" i="55"/>
  <c r="J502" i="55"/>
  <c r="J503" i="55"/>
  <c r="J504" i="55"/>
  <c r="J505" i="55"/>
  <c r="J506" i="55"/>
  <c r="J511" i="55"/>
  <c r="J512" i="55"/>
  <c r="J507" i="55"/>
  <c r="J508" i="55"/>
  <c r="J509" i="55"/>
  <c r="J510" i="55"/>
  <c r="J513" i="55"/>
  <c r="J514" i="55"/>
  <c r="J515" i="55"/>
  <c r="J516" i="55"/>
  <c r="J517" i="55"/>
  <c r="J518" i="55"/>
  <c r="J519" i="55"/>
  <c r="J520" i="55"/>
  <c r="J521" i="55"/>
  <c r="J522" i="55"/>
  <c r="J523" i="55"/>
  <c r="J524" i="55"/>
  <c r="J525" i="55"/>
  <c r="J526" i="55"/>
  <c r="J527" i="55"/>
  <c r="J528" i="55"/>
  <c r="J529" i="55"/>
  <c r="J530" i="55"/>
  <c r="J531" i="55"/>
  <c r="J532" i="55"/>
  <c r="J533" i="55"/>
  <c r="J534" i="55"/>
  <c r="J535" i="55"/>
  <c r="J536" i="55"/>
  <c r="J537" i="55"/>
  <c r="J538" i="55"/>
  <c r="J539" i="55"/>
  <c r="J540" i="55"/>
  <c r="J541" i="55"/>
  <c r="J542" i="55"/>
  <c r="J543" i="55"/>
  <c r="J544" i="55"/>
  <c r="J545" i="55"/>
  <c r="J546" i="55"/>
  <c r="J547" i="55"/>
  <c r="J548" i="55"/>
  <c r="J549" i="55"/>
  <c r="J550" i="55"/>
  <c r="J551" i="55"/>
  <c r="J552" i="55"/>
  <c r="J553" i="55"/>
  <c r="J554" i="55"/>
  <c r="J555" i="55"/>
  <c r="J556" i="55"/>
  <c r="J557" i="55"/>
  <c r="J558" i="55"/>
  <c r="J559" i="55"/>
  <c r="J560" i="55"/>
  <c r="J561" i="55"/>
  <c r="J562" i="55"/>
  <c r="J563" i="55"/>
  <c r="J564" i="55"/>
  <c r="J565" i="55"/>
  <c r="J566" i="55"/>
  <c r="J567" i="55"/>
  <c r="J568" i="55"/>
  <c r="J569" i="55"/>
  <c r="J570" i="55"/>
  <c r="J571" i="55"/>
  <c r="J572" i="55"/>
  <c r="J573" i="55"/>
  <c r="J574" i="55"/>
  <c r="J575" i="55"/>
  <c r="J576" i="55"/>
  <c r="J577" i="55"/>
  <c r="J578" i="55"/>
  <c r="J579" i="55"/>
  <c r="J580" i="55"/>
  <c r="J581" i="55"/>
  <c r="J582" i="55"/>
  <c r="J583" i="55"/>
  <c r="J584" i="55"/>
  <c r="J585" i="55"/>
  <c r="J586" i="55"/>
  <c r="J587" i="55"/>
  <c r="J588" i="55"/>
  <c r="J589" i="55"/>
  <c r="J590" i="55"/>
  <c r="J591" i="55"/>
  <c r="J592" i="55"/>
  <c r="J593" i="55"/>
  <c r="J594" i="55"/>
  <c r="J595" i="55"/>
  <c r="J596" i="55"/>
  <c r="J597" i="55"/>
  <c r="J598" i="55"/>
  <c r="J599" i="55"/>
  <c r="J600" i="55"/>
  <c r="J601" i="55"/>
  <c r="J602" i="55"/>
  <c r="J603" i="55"/>
  <c r="J604" i="55"/>
  <c r="J605" i="55"/>
  <c r="J606" i="55"/>
  <c r="J607" i="55"/>
  <c r="J608" i="55"/>
  <c r="J609" i="55"/>
  <c r="J610" i="55"/>
  <c r="J611" i="55"/>
  <c r="J612" i="55"/>
  <c r="J613" i="55"/>
  <c r="J614" i="55"/>
  <c r="J615" i="55"/>
  <c r="J616" i="55"/>
  <c r="J617" i="55"/>
  <c r="J618" i="55"/>
  <c r="J619" i="55"/>
  <c r="J620" i="55"/>
  <c r="J621" i="55"/>
  <c r="J622" i="55"/>
  <c r="J623" i="55"/>
  <c r="J624" i="55"/>
  <c r="J625" i="55"/>
  <c r="J626" i="55"/>
  <c r="J627" i="55"/>
  <c r="J628" i="55"/>
  <c r="J629" i="55"/>
  <c r="J630" i="55"/>
  <c r="J631" i="55"/>
  <c r="J632" i="55"/>
  <c r="J633" i="55"/>
  <c r="J634" i="55"/>
  <c r="J635" i="55"/>
  <c r="J636" i="55"/>
  <c r="J637" i="55"/>
  <c r="J638" i="55"/>
  <c r="J639" i="55"/>
  <c r="J640" i="55"/>
  <c r="J641" i="55"/>
  <c r="J642" i="55"/>
  <c r="J643" i="55"/>
  <c r="J644" i="55"/>
  <c r="J645" i="55"/>
  <c r="J646" i="55"/>
  <c r="J647" i="55"/>
  <c r="J648" i="55"/>
  <c r="J649" i="55"/>
  <c r="J650" i="55"/>
  <c r="J651" i="55"/>
  <c r="J652" i="55"/>
  <c r="J653" i="55"/>
  <c r="J654" i="55"/>
  <c r="J655" i="55"/>
  <c r="J656" i="55"/>
  <c r="J657" i="55"/>
  <c r="J658" i="55"/>
  <c r="J659" i="55"/>
  <c r="J660" i="55"/>
  <c r="J661" i="55"/>
  <c r="J662" i="55"/>
  <c r="J663" i="55"/>
  <c r="J664" i="55"/>
  <c r="J665" i="55"/>
  <c r="J666" i="55"/>
  <c r="E1" i="69"/>
  <c r="H1" i="73"/>
  <c r="J1" i="73"/>
  <c r="I1" i="73"/>
  <c r="F1" i="73"/>
  <c r="K223" i="55" l="1"/>
  <c r="V223" i="55" l="1"/>
  <c r="W223" i="55"/>
  <c r="L223" i="55"/>
  <c r="O223" i="55" s="1"/>
  <c r="D225" i="55" l="1"/>
  <c r="H225" i="55"/>
  <c r="K225" i="55" s="1"/>
  <c r="S225" i="55"/>
  <c r="U225" i="55"/>
  <c r="U220" i="55"/>
  <c r="S220" i="55"/>
  <c r="H220" i="55"/>
  <c r="K220" i="55" s="1"/>
  <c r="D220" i="55"/>
  <c r="S14" i="55"/>
  <c r="S15" i="55"/>
  <c r="S16" i="55"/>
  <c r="S17" i="55"/>
  <c r="S18" i="55"/>
  <c r="S19" i="55"/>
  <c r="S20" i="55"/>
  <c r="S21" i="55"/>
  <c r="S22" i="55"/>
  <c r="S23" i="55"/>
  <c r="S24" i="55"/>
  <c r="S25" i="55"/>
  <c r="S26" i="55"/>
  <c r="S27" i="55"/>
  <c r="S28" i="55"/>
  <c r="S29" i="55"/>
  <c r="S30" i="55"/>
  <c r="S31" i="55"/>
  <c r="S32" i="55"/>
  <c r="S33" i="55"/>
  <c r="S34" i="55"/>
  <c r="S35" i="55"/>
  <c r="S36" i="55"/>
  <c r="S37" i="55"/>
  <c r="S38" i="55"/>
  <c r="S39" i="55"/>
  <c r="S40" i="55"/>
  <c r="S41" i="55"/>
  <c r="S42" i="55"/>
  <c r="S43" i="55"/>
  <c r="S44" i="55"/>
  <c r="S45" i="55"/>
  <c r="S46" i="55"/>
  <c r="S47" i="55"/>
  <c r="S48" i="55"/>
  <c r="S49" i="55"/>
  <c r="S50" i="55"/>
  <c r="S51" i="55"/>
  <c r="S52" i="55"/>
  <c r="S53" i="55"/>
  <c r="S54" i="55"/>
  <c r="S55" i="55"/>
  <c r="S56" i="55"/>
  <c r="S57" i="55"/>
  <c r="S58" i="55"/>
  <c r="S59" i="55"/>
  <c r="S60" i="55"/>
  <c r="S61" i="55"/>
  <c r="S62" i="55"/>
  <c r="S63" i="55"/>
  <c r="S64" i="55"/>
  <c r="S65" i="55"/>
  <c r="S66" i="55"/>
  <c r="S67" i="55"/>
  <c r="S68" i="55"/>
  <c r="S69" i="55"/>
  <c r="S70" i="55"/>
  <c r="S71" i="55"/>
  <c r="S72" i="55"/>
  <c r="S73" i="55"/>
  <c r="S74" i="55"/>
  <c r="S75" i="55"/>
  <c r="S76" i="55"/>
  <c r="S77" i="55"/>
  <c r="S78" i="55"/>
  <c r="S79" i="55"/>
  <c r="S80" i="55"/>
  <c r="S81" i="55"/>
  <c r="S82" i="55"/>
  <c r="S83" i="55"/>
  <c r="S84" i="55"/>
  <c r="S85" i="55"/>
  <c r="S86" i="55"/>
  <c r="S87" i="55"/>
  <c r="S88" i="55"/>
  <c r="S89" i="55"/>
  <c r="S90" i="55"/>
  <c r="S91" i="55"/>
  <c r="S92" i="55"/>
  <c r="S93" i="55"/>
  <c r="S94" i="55"/>
  <c r="S95" i="55"/>
  <c r="S96" i="55"/>
  <c r="S97" i="55"/>
  <c r="S98" i="55"/>
  <c r="S99" i="55"/>
  <c r="S100" i="55"/>
  <c r="S101" i="55"/>
  <c r="S102" i="55"/>
  <c r="S103" i="55"/>
  <c r="S104" i="55"/>
  <c r="S105" i="55"/>
  <c r="S106" i="55"/>
  <c r="S107" i="55"/>
  <c r="S108" i="55"/>
  <c r="S109" i="55"/>
  <c r="S110" i="55"/>
  <c r="S111" i="55"/>
  <c r="S112" i="55"/>
  <c r="S113" i="55"/>
  <c r="S114" i="55"/>
  <c r="S115" i="55"/>
  <c r="S116" i="55"/>
  <c r="S117" i="55"/>
  <c r="S118" i="55"/>
  <c r="S119" i="55"/>
  <c r="S120" i="55"/>
  <c r="S121" i="55"/>
  <c r="S122" i="55"/>
  <c r="S123" i="55"/>
  <c r="S124" i="55"/>
  <c r="S125" i="55"/>
  <c r="S126" i="55"/>
  <c r="S127" i="55"/>
  <c r="S128" i="55"/>
  <c r="S129" i="55"/>
  <c r="S130" i="55"/>
  <c r="S131" i="55"/>
  <c r="S132" i="55"/>
  <c r="S133" i="55"/>
  <c r="S134" i="55"/>
  <c r="S135" i="55"/>
  <c r="S136" i="55"/>
  <c r="S137" i="55"/>
  <c r="S138" i="55"/>
  <c r="S139" i="55"/>
  <c r="S140" i="55"/>
  <c r="S141" i="55"/>
  <c r="S142" i="55"/>
  <c r="S143" i="55"/>
  <c r="S144" i="55"/>
  <c r="S145" i="55"/>
  <c r="S146" i="55"/>
  <c r="S147" i="55"/>
  <c r="S148" i="55"/>
  <c r="S149" i="55"/>
  <c r="S150" i="55"/>
  <c r="S151" i="55"/>
  <c r="S152" i="55"/>
  <c r="S153" i="55"/>
  <c r="S154" i="55"/>
  <c r="S155" i="55"/>
  <c r="S156" i="55"/>
  <c r="S157" i="55"/>
  <c r="S158" i="55"/>
  <c r="S159" i="55"/>
  <c r="S160" i="55"/>
  <c r="S161" i="55"/>
  <c r="S162" i="55"/>
  <c r="S163" i="55"/>
  <c r="S164" i="55"/>
  <c r="S165" i="55"/>
  <c r="S166" i="55"/>
  <c r="S167" i="55"/>
  <c r="S168" i="55"/>
  <c r="S169" i="55"/>
  <c r="S170" i="55"/>
  <c r="S171" i="55"/>
  <c r="S172" i="55"/>
  <c r="S173" i="55"/>
  <c r="S174" i="55"/>
  <c r="S175" i="55"/>
  <c r="S176" i="55"/>
  <c r="S177" i="55"/>
  <c r="S178" i="55"/>
  <c r="S179" i="55"/>
  <c r="S180" i="55"/>
  <c r="S181" i="55"/>
  <c r="S182" i="55"/>
  <c r="S183" i="55"/>
  <c r="S184" i="55"/>
  <c r="S185" i="55"/>
  <c r="S186" i="55"/>
  <c r="S187" i="55"/>
  <c r="S188" i="55"/>
  <c r="S189" i="55"/>
  <c r="S190" i="55"/>
  <c r="S191" i="55"/>
  <c r="S192" i="55"/>
  <c r="S193" i="55"/>
  <c r="S194" i="55"/>
  <c r="S195" i="55"/>
  <c r="S196" i="55"/>
  <c r="S197" i="55"/>
  <c r="S198" i="55"/>
  <c r="S199" i="55"/>
  <c r="S200" i="55"/>
  <c r="S201" i="55"/>
  <c r="S202" i="55"/>
  <c r="S203" i="55"/>
  <c r="S204" i="55"/>
  <c r="S205" i="55"/>
  <c r="S206" i="55"/>
  <c r="S207" i="55"/>
  <c r="S208" i="55"/>
  <c r="S209" i="55"/>
  <c r="S210" i="55"/>
  <c r="S211" i="55"/>
  <c r="S212" i="55"/>
  <c r="S213" i="55"/>
  <c r="S214" i="55"/>
  <c r="S215" i="55"/>
  <c r="S216" i="55"/>
  <c r="S217" i="55"/>
  <c r="S218" i="55"/>
  <c r="S219" i="55"/>
  <c r="S221" i="55"/>
  <c r="R220" i="74" s="1"/>
  <c r="S222" i="55"/>
  <c r="S224" i="55"/>
  <c r="S226" i="55"/>
  <c r="S227" i="55"/>
  <c r="S228" i="55"/>
  <c r="S229" i="55"/>
  <c r="S230" i="55"/>
  <c r="S231" i="55"/>
  <c r="S232" i="55"/>
  <c r="S233" i="55"/>
  <c r="S234" i="55"/>
  <c r="S235" i="55"/>
  <c r="S236" i="55"/>
  <c r="S237" i="55"/>
  <c r="S238" i="55"/>
  <c r="S239" i="55"/>
  <c r="S240" i="55"/>
  <c r="S241" i="55"/>
  <c r="S242" i="55"/>
  <c r="S243" i="55"/>
  <c r="S244" i="55"/>
  <c r="S245" i="55"/>
  <c r="S246" i="55"/>
  <c r="S247" i="55"/>
  <c r="S248" i="55"/>
  <c r="S249" i="55"/>
  <c r="S250" i="55"/>
  <c r="S251" i="55"/>
  <c r="S252" i="55"/>
  <c r="S253" i="55"/>
  <c r="S254" i="55"/>
  <c r="S255" i="55"/>
  <c r="S256" i="55"/>
  <c r="S257" i="55"/>
  <c r="S258" i="55"/>
  <c r="S259" i="55"/>
  <c r="S260" i="55"/>
  <c r="S261" i="55"/>
  <c r="S262" i="55"/>
  <c r="S263" i="55"/>
  <c r="S264" i="55"/>
  <c r="S265" i="55"/>
  <c r="S266" i="55"/>
  <c r="S267" i="55"/>
  <c r="S268" i="55"/>
  <c r="S269" i="55"/>
  <c r="S270" i="55"/>
  <c r="S271" i="55"/>
  <c r="S272" i="55"/>
  <c r="S273" i="55"/>
  <c r="S274" i="55"/>
  <c r="S275" i="55"/>
  <c r="S276" i="55"/>
  <c r="S277" i="55"/>
  <c r="S278" i="55"/>
  <c r="S279" i="55"/>
  <c r="S280" i="55"/>
  <c r="S281" i="55"/>
  <c r="S282" i="55"/>
  <c r="S283" i="55"/>
  <c r="S284" i="55"/>
  <c r="S285" i="55"/>
  <c r="S286" i="55"/>
  <c r="S287" i="55"/>
  <c r="S288" i="55"/>
  <c r="S289" i="55"/>
  <c r="S290" i="55"/>
  <c r="S291" i="55"/>
  <c r="S292" i="55"/>
  <c r="S293" i="55"/>
  <c r="S294" i="55"/>
  <c r="S295" i="55"/>
  <c r="S296" i="55"/>
  <c r="S297" i="55"/>
  <c r="S298" i="55"/>
  <c r="S299" i="55"/>
  <c r="S300" i="55"/>
  <c r="S301" i="55"/>
  <c r="S302" i="55"/>
  <c r="S303" i="55"/>
  <c r="S304" i="55"/>
  <c r="S305" i="55"/>
  <c r="S306" i="55"/>
  <c r="S307" i="55"/>
  <c r="S308" i="55"/>
  <c r="S309" i="55"/>
  <c r="S310" i="55"/>
  <c r="S311" i="55"/>
  <c r="S312" i="55"/>
  <c r="S313" i="55"/>
  <c r="S314" i="55"/>
  <c r="S315" i="55"/>
  <c r="S316" i="55"/>
  <c r="S317" i="55"/>
  <c r="S318" i="55"/>
  <c r="S319" i="55"/>
  <c r="S320" i="55"/>
  <c r="S321" i="55"/>
  <c r="S322" i="55"/>
  <c r="S323" i="55"/>
  <c r="S324" i="55"/>
  <c r="S325" i="55"/>
  <c r="S326" i="55"/>
  <c r="S327" i="55"/>
  <c r="S328" i="55"/>
  <c r="S329" i="55"/>
  <c r="S330" i="55"/>
  <c r="S331" i="55"/>
  <c r="S332" i="55"/>
  <c r="S333" i="55"/>
  <c r="S334" i="55"/>
  <c r="R328" i="74" s="1"/>
  <c r="S335" i="55"/>
  <c r="S336" i="55"/>
  <c r="S337" i="55"/>
  <c r="S338" i="55"/>
  <c r="S339" i="55"/>
  <c r="S340" i="55"/>
  <c r="S341" i="55"/>
  <c r="R335" i="74" s="1"/>
  <c r="S342" i="55"/>
  <c r="R336" i="74" s="1"/>
  <c r="S343" i="55"/>
  <c r="S344" i="55"/>
  <c r="S345" i="55"/>
  <c r="S346" i="55"/>
  <c r="S347" i="55"/>
  <c r="S348" i="55"/>
  <c r="S349" i="55"/>
  <c r="R343" i="74" s="1"/>
  <c r="S350" i="55"/>
  <c r="R344" i="74" s="1"/>
  <c r="S351" i="55"/>
  <c r="S352" i="55"/>
  <c r="S353" i="55"/>
  <c r="S354" i="55"/>
  <c r="S355" i="55"/>
  <c r="S356" i="55"/>
  <c r="S357" i="55"/>
  <c r="R351" i="74" s="1"/>
  <c r="S358" i="55"/>
  <c r="R352" i="74" s="1"/>
  <c r="S359" i="55"/>
  <c r="S360" i="55"/>
  <c r="S361" i="55"/>
  <c r="S362" i="55"/>
  <c r="S363" i="55"/>
  <c r="S364" i="55"/>
  <c r="S365" i="55"/>
  <c r="R359" i="74" s="1"/>
  <c r="S366" i="55"/>
  <c r="R360" i="74" s="1"/>
  <c r="S367" i="55"/>
  <c r="S368" i="55"/>
  <c r="S369" i="55"/>
  <c r="S370" i="55"/>
  <c r="S371" i="55"/>
  <c r="S372" i="55"/>
  <c r="S373" i="55"/>
  <c r="R367" i="74" s="1"/>
  <c r="S374" i="55"/>
  <c r="R368" i="74" s="1"/>
  <c r="S375" i="55"/>
  <c r="S376" i="55"/>
  <c r="S377" i="55"/>
  <c r="S378" i="55"/>
  <c r="S379" i="55"/>
  <c r="S380" i="55"/>
  <c r="S381" i="55"/>
  <c r="R375" i="74" s="1"/>
  <c r="S382" i="55"/>
  <c r="R376" i="74" s="1"/>
  <c r="S383" i="55"/>
  <c r="S384" i="55"/>
  <c r="S385" i="55"/>
  <c r="S386" i="55"/>
  <c r="S387" i="55"/>
  <c r="S388" i="55"/>
  <c r="S389" i="55"/>
  <c r="R383" i="74" s="1"/>
  <c r="S390" i="55"/>
  <c r="R384" i="74" s="1"/>
  <c r="S391" i="55"/>
  <c r="S392" i="55"/>
  <c r="S393" i="55"/>
  <c r="S394" i="55"/>
  <c r="S395" i="55"/>
  <c r="S396" i="55"/>
  <c r="S397" i="55"/>
  <c r="R391" i="74" s="1"/>
  <c r="S398" i="55"/>
  <c r="R392" i="74" s="1"/>
  <c r="S400" i="55"/>
  <c r="S401" i="55"/>
  <c r="S402" i="55"/>
  <c r="S403" i="55"/>
  <c r="S404" i="55"/>
  <c r="S405" i="55"/>
  <c r="S406" i="55"/>
  <c r="R400" i="74" s="1"/>
  <c r="S407" i="55"/>
  <c r="R401" i="74" s="1"/>
  <c r="S408" i="55"/>
  <c r="S409" i="55"/>
  <c r="S410" i="55"/>
  <c r="S411" i="55"/>
  <c r="S412" i="55"/>
  <c r="S413" i="55"/>
  <c r="S414" i="55"/>
  <c r="R408" i="74" s="1"/>
  <c r="S415" i="55"/>
  <c r="R409" i="74" s="1"/>
  <c r="S416" i="55"/>
  <c r="S417" i="55"/>
  <c r="S418" i="55"/>
  <c r="S419" i="55"/>
  <c r="S420" i="55"/>
  <c r="S421" i="55"/>
  <c r="S422" i="55"/>
  <c r="R416" i="74" s="1"/>
  <c r="S423" i="55"/>
  <c r="R417" i="74" s="1"/>
  <c r="S424" i="55"/>
  <c r="S425" i="55"/>
  <c r="S426" i="55"/>
  <c r="S427" i="55"/>
  <c r="S428" i="55"/>
  <c r="S429" i="55"/>
  <c r="S430" i="55"/>
  <c r="R424" i="74" s="1"/>
  <c r="S431" i="55"/>
  <c r="R425" i="74" s="1"/>
  <c r="S432" i="55"/>
  <c r="S433" i="55"/>
  <c r="S434" i="55"/>
  <c r="S435" i="55"/>
  <c r="S438" i="55"/>
  <c r="S439" i="55"/>
  <c r="S440" i="55"/>
  <c r="R434" i="74" s="1"/>
  <c r="S441" i="55"/>
  <c r="R435" i="74" s="1"/>
  <c r="S442" i="55"/>
  <c r="S443" i="55"/>
  <c r="S444" i="55"/>
  <c r="S445" i="55"/>
  <c r="S446" i="55"/>
  <c r="S447" i="55"/>
  <c r="S448" i="55"/>
  <c r="R442" i="74" s="1"/>
  <c r="S449" i="55"/>
  <c r="R443" i="74" s="1"/>
  <c r="S450" i="55"/>
  <c r="S451" i="55"/>
  <c r="S452" i="55"/>
  <c r="S454" i="55"/>
  <c r="S455" i="55"/>
  <c r="S456" i="55"/>
  <c r="S457" i="55"/>
  <c r="R451" i="74" s="1"/>
  <c r="S458" i="55"/>
  <c r="R452" i="74" s="1"/>
  <c r="S459" i="55"/>
  <c r="S460" i="55"/>
  <c r="S461" i="55"/>
  <c r="S462" i="55"/>
  <c r="S463" i="55"/>
  <c r="S464" i="55"/>
  <c r="S465" i="55"/>
  <c r="R459" i="74" s="1"/>
  <c r="S466" i="55"/>
  <c r="R460" i="74" s="1"/>
  <c r="S467" i="55"/>
  <c r="S468" i="55"/>
  <c r="S469" i="55"/>
  <c r="S470" i="55"/>
  <c r="S471" i="55"/>
  <c r="S472" i="55"/>
  <c r="R466" i="74" s="1"/>
  <c r="S473" i="55"/>
  <c r="R467" i="74" s="1"/>
  <c r="S474" i="55"/>
  <c r="R468" i="74" s="1"/>
  <c r="S475" i="55"/>
  <c r="S476" i="55"/>
  <c r="S477" i="55"/>
  <c r="S478" i="55"/>
  <c r="S479" i="55"/>
  <c r="S480" i="55"/>
  <c r="R474" i="74" s="1"/>
  <c r="S481" i="55"/>
  <c r="S482" i="55"/>
  <c r="R476" i="74" s="1"/>
  <c r="S483" i="55"/>
  <c r="S484" i="55"/>
  <c r="S485" i="55"/>
  <c r="S486" i="55"/>
  <c r="S487" i="55"/>
  <c r="S488" i="55"/>
  <c r="R482" i="74" s="1"/>
  <c r="S489" i="55"/>
  <c r="R483" i="74" s="1"/>
  <c r="S490" i="55"/>
  <c r="R484" i="74" s="1"/>
  <c r="S491" i="55"/>
  <c r="S492" i="55"/>
  <c r="S493" i="55"/>
  <c r="S494" i="55"/>
  <c r="S495" i="55"/>
  <c r="S496" i="55"/>
  <c r="R490" i="74" s="1"/>
  <c r="S497" i="55"/>
  <c r="R491" i="74" s="1"/>
  <c r="S498" i="55"/>
  <c r="R492" i="74" s="1"/>
  <c r="S499" i="55"/>
  <c r="S500" i="55"/>
  <c r="S501" i="55"/>
  <c r="S502" i="55"/>
  <c r="S503" i="55"/>
  <c r="S504" i="55"/>
  <c r="R498" i="74" s="1"/>
  <c r="S505" i="55"/>
  <c r="R499" i="74" s="1"/>
  <c r="S506" i="55"/>
  <c r="R500" i="74" s="1"/>
  <c r="S511" i="55"/>
  <c r="S512" i="55"/>
  <c r="S507" i="55"/>
  <c r="S508" i="55"/>
  <c r="S509" i="55"/>
  <c r="S510" i="55"/>
  <c r="S513" i="55"/>
  <c r="S514" i="55"/>
  <c r="S515" i="55"/>
  <c r="S516" i="55"/>
  <c r="S517" i="55"/>
  <c r="S518" i="55"/>
  <c r="S519" i="55"/>
  <c r="S520" i="55"/>
  <c r="S521" i="55"/>
  <c r="S522" i="55"/>
  <c r="S523" i="55"/>
  <c r="S524" i="55"/>
  <c r="S525" i="55"/>
  <c r="S526" i="55"/>
  <c r="S527" i="55"/>
  <c r="S528" i="55"/>
  <c r="S529" i="55"/>
  <c r="S530" i="55"/>
  <c r="S531" i="55"/>
  <c r="S532" i="55"/>
  <c r="S533" i="55"/>
  <c r="S534" i="55"/>
  <c r="S535" i="55"/>
  <c r="S536" i="55"/>
  <c r="S537" i="55"/>
  <c r="S538" i="55"/>
  <c r="S539" i="55"/>
  <c r="S540" i="55"/>
  <c r="S541" i="55"/>
  <c r="S542" i="55"/>
  <c r="S543" i="55"/>
  <c r="S544" i="55"/>
  <c r="S545" i="55"/>
  <c r="S546" i="55"/>
  <c r="S547" i="55"/>
  <c r="S548" i="55"/>
  <c r="S549" i="55"/>
  <c r="S550" i="55"/>
  <c r="S551" i="55"/>
  <c r="S552" i="55"/>
  <c r="S553" i="55"/>
  <c r="S554" i="55"/>
  <c r="S555" i="55"/>
  <c r="S556" i="55"/>
  <c r="S557" i="55"/>
  <c r="S558" i="55"/>
  <c r="S559" i="55"/>
  <c r="S560" i="55"/>
  <c r="S561" i="55"/>
  <c r="S562" i="55"/>
  <c r="S563" i="55"/>
  <c r="S564" i="55"/>
  <c r="S565" i="55"/>
  <c r="S566" i="55"/>
  <c r="S567" i="55"/>
  <c r="S568" i="55"/>
  <c r="S569" i="55"/>
  <c r="S570" i="55"/>
  <c r="S571" i="55"/>
  <c r="S572" i="55"/>
  <c r="S573" i="55"/>
  <c r="S574" i="55"/>
  <c r="S575" i="55"/>
  <c r="S576" i="55"/>
  <c r="S577" i="55"/>
  <c r="S578" i="55"/>
  <c r="S579" i="55"/>
  <c r="S580" i="55"/>
  <c r="S581" i="55"/>
  <c r="S582" i="55"/>
  <c r="S583" i="55"/>
  <c r="S584" i="55"/>
  <c r="S585" i="55"/>
  <c r="S586" i="55"/>
  <c r="S587" i="55"/>
  <c r="S588" i="55"/>
  <c r="S589" i="55"/>
  <c r="S590" i="55"/>
  <c r="S591" i="55"/>
  <c r="S592" i="55"/>
  <c r="S593" i="55"/>
  <c r="S594" i="55"/>
  <c r="S595" i="55"/>
  <c r="S596" i="55"/>
  <c r="S597" i="55"/>
  <c r="S598" i="55"/>
  <c r="S599" i="55"/>
  <c r="S600" i="55"/>
  <c r="S601" i="55"/>
  <c r="S602" i="55"/>
  <c r="S603" i="55"/>
  <c r="S604" i="55"/>
  <c r="S605" i="55"/>
  <c r="S606" i="55"/>
  <c r="S607" i="55"/>
  <c r="S608" i="55"/>
  <c r="S609" i="55"/>
  <c r="S610" i="55"/>
  <c r="S611" i="55"/>
  <c r="S612" i="55"/>
  <c r="S613" i="55"/>
  <c r="S614" i="55"/>
  <c r="S615" i="55"/>
  <c r="S616" i="55"/>
  <c r="S617" i="55"/>
  <c r="S618" i="55"/>
  <c r="S619" i="55"/>
  <c r="S620" i="55"/>
  <c r="S621" i="55"/>
  <c r="S622" i="55"/>
  <c r="S623" i="55"/>
  <c r="S624" i="55"/>
  <c r="S625" i="55"/>
  <c r="S626" i="55"/>
  <c r="S627" i="55"/>
  <c r="S628" i="55"/>
  <c r="S629" i="55"/>
  <c r="S630" i="55"/>
  <c r="S631" i="55"/>
  <c r="S632" i="55"/>
  <c r="S633" i="55"/>
  <c r="S634" i="55"/>
  <c r="S635" i="55"/>
  <c r="S636" i="55"/>
  <c r="S637" i="55"/>
  <c r="S638" i="55"/>
  <c r="S639" i="55"/>
  <c r="S640" i="55"/>
  <c r="S641" i="55"/>
  <c r="S642" i="55"/>
  <c r="S643" i="55"/>
  <c r="S644" i="55"/>
  <c r="S645" i="55"/>
  <c r="S646" i="55"/>
  <c r="S647" i="55"/>
  <c r="S648" i="55"/>
  <c r="S649" i="55"/>
  <c r="S650" i="55"/>
  <c r="S651" i="55"/>
  <c r="S652" i="55"/>
  <c r="S653" i="55"/>
  <c r="S654" i="55"/>
  <c r="S655" i="55"/>
  <c r="S656" i="55"/>
  <c r="S657" i="55"/>
  <c r="S658" i="55"/>
  <c r="S659" i="55"/>
  <c r="S660" i="55"/>
  <c r="S661" i="55"/>
  <c r="S662" i="55"/>
  <c r="S663" i="55"/>
  <c r="S664" i="55"/>
  <c r="S665" i="55"/>
  <c r="S666"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1" i="55"/>
  <c r="U222" i="55"/>
  <c r="U224"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259" i="55"/>
  <c r="U260" i="55"/>
  <c r="U261" i="55"/>
  <c r="U262" i="55"/>
  <c r="U263" i="55"/>
  <c r="U264" i="55"/>
  <c r="U265" i="55"/>
  <c r="U266" i="55"/>
  <c r="U267" i="55"/>
  <c r="U268" i="55"/>
  <c r="U269" i="55"/>
  <c r="U270" i="55"/>
  <c r="U271" i="55"/>
  <c r="U272" i="55"/>
  <c r="U273" i="55"/>
  <c r="U274" i="55"/>
  <c r="U275" i="55"/>
  <c r="U276" i="55"/>
  <c r="U277" i="55"/>
  <c r="U278" i="55"/>
  <c r="U279" i="55"/>
  <c r="U280" i="55"/>
  <c r="U281" i="55"/>
  <c r="U282" i="55"/>
  <c r="U283" i="55"/>
  <c r="U284" i="55"/>
  <c r="U285" i="55"/>
  <c r="U286" i="55"/>
  <c r="U287" i="55"/>
  <c r="U288" i="55"/>
  <c r="U289" i="55"/>
  <c r="U290" i="55"/>
  <c r="U291" i="55"/>
  <c r="U292" i="55"/>
  <c r="U293" i="55"/>
  <c r="U294" i="55"/>
  <c r="U295" i="55"/>
  <c r="U296" i="55"/>
  <c r="U297" i="55"/>
  <c r="U298" i="55"/>
  <c r="U299" i="55"/>
  <c r="U300" i="55"/>
  <c r="U301" i="55"/>
  <c r="U302" i="55"/>
  <c r="U303" i="55"/>
  <c r="U304" i="55"/>
  <c r="U305" i="55"/>
  <c r="U306" i="55"/>
  <c r="U307" i="55"/>
  <c r="U308" i="55"/>
  <c r="U309" i="55"/>
  <c r="U310" i="55"/>
  <c r="U311" i="55"/>
  <c r="U312" i="55"/>
  <c r="U313" i="55"/>
  <c r="U314" i="55"/>
  <c r="U315" i="55"/>
  <c r="U316" i="55"/>
  <c r="U317" i="55"/>
  <c r="U318" i="55"/>
  <c r="U319" i="55"/>
  <c r="U320" i="55"/>
  <c r="U321" i="55"/>
  <c r="U322" i="55"/>
  <c r="U323" i="55"/>
  <c r="U324" i="55"/>
  <c r="U325" i="55"/>
  <c r="U326" i="55"/>
  <c r="U327" i="55"/>
  <c r="U328" i="55"/>
  <c r="U329" i="55"/>
  <c r="U330" i="55"/>
  <c r="U331" i="55"/>
  <c r="U332" i="55"/>
  <c r="U333" i="55"/>
  <c r="U334" i="55"/>
  <c r="U335" i="55"/>
  <c r="U336" i="55"/>
  <c r="U337" i="55"/>
  <c r="U338" i="55"/>
  <c r="U339" i="55"/>
  <c r="U340" i="55"/>
  <c r="U341" i="55"/>
  <c r="U342" i="55"/>
  <c r="U343" i="55"/>
  <c r="U344" i="55"/>
  <c r="U345" i="55"/>
  <c r="U346" i="55"/>
  <c r="U347" i="55"/>
  <c r="U348" i="55"/>
  <c r="U349" i="55"/>
  <c r="U350" i="55"/>
  <c r="U351" i="55"/>
  <c r="U352" i="55"/>
  <c r="U353" i="55"/>
  <c r="U354" i="55"/>
  <c r="U355" i="55"/>
  <c r="U356" i="55"/>
  <c r="U357" i="55"/>
  <c r="U358" i="55"/>
  <c r="U359" i="55"/>
  <c r="U360" i="55"/>
  <c r="U361" i="55"/>
  <c r="U362" i="55"/>
  <c r="U363" i="55"/>
  <c r="U364" i="55"/>
  <c r="U365" i="55"/>
  <c r="U366" i="55"/>
  <c r="U367" i="55"/>
  <c r="U368" i="55"/>
  <c r="U369" i="55"/>
  <c r="U370" i="55"/>
  <c r="U371" i="55"/>
  <c r="U372" i="55"/>
  <c r="U373" i="55"/>
  <c r="U374" i="55"/>
  <c r="U375" i="55"/>
  <c r="U376" i="55"/>
  <c r="U377" i="55"/>
  <c r="U378" i="55"/>
  <c r="U379" i="55"/>
  <c r="U380" i="55"/>
  <c r="U381" i="55"/>
  <c r="U382" i="55"/>
  <c r="U383" i="55"/>
  <c r="U384" i="55"/>
  <c r="U385" i="55"/>
  <c r="U386" i="55"/>
  <c r="U387" i="55"/>
  <c r="U388" i="55"/>
  <c r="U389" i="55"/>
  <c r="U390" i="55"/>
  <c r="U391" i="55"/>
  <c r="U392" i="55"/>
  <c r="U393" i="55"/>
  <c r="U394" i="55"/>
  <c r="U395" i="55"/>
  <c r="U396" i="55"/>
  <c r="U397" i="55"/>
  <c r="U398" i="55"/>
  <c r="U399" i="55"/>
  <c r="U400" i="55"/>
  <c r="U401" i="55"/>
  <c r="U402" i="55"/>
  <c r="U403" i="55"/>
  <c r="U404" i="55"/>
  <c r="U405" i="55"/>
  <c r="U406" i="55"/>
  <c r="U407" i="55"/>
  <c r="U408" i="55"/>
  <c r="U409" i="55"/>
  <c r="U410" i="55"/>
  <c r="U411" i="55"/>
  <c r="U412" i="55"/>
  <c r="U413" i="55"/>
  <c r="U414" i="55"/>
  <c r="U415" i="55"/>
  <c r="U416" i="55"/>
  <c r="U417" i="55"/>
  <c r="U418" i="55"/>
  <c r="U419" i="55"/>
  <c r="U420" i="55"/>
  <c r="U421" i="55"/>
  <c r="U422" i="55"/>
  <c r="U423" i="55"/>
  <c r="U424" i="55"/>
  <c r="U425" i="55"/>
  <c r="U426" i="55"/>
  <c r="U427" i="55"/>
  <c r="U428" i="55"/>
  <c r="U429" i="55"/>
  <c r="U430" i="55"/>
  <c r="U431" i="55"/>
  <c r="U432" i="55"/>
  <c r="U433" i="55"/>
  <c r="U434" i="55"/>
  <c r="U435" i="55"/>
  <c r="U436" i="55"/>
  <c r="U437" i="55"/>
  <c r="U438" i="55"/>
  <c r="U439" i="55"/>
  <c r="U440" i="55"/>
  <c r="U441" i="55"/>
  <c r="U442" i="55"/>
  <c r="U443" i="55"/>
  <c r="U444" i="55"/>
  <c r="U445" i="55"/>
  <c r="U446" i="55"/>
  <c r="U447" i="55"/>
  <c r="U448" i="55"/>
  <c r="U449" i="55"/>
  <c r="U450" i="55"/>
  <c r="U451" i="55"/>
  <c r="U452" i="55"/>
  <c r="U453" i="55"/>
  <c r="U454" i="55"/>
  <c r="U455" i="55"/>
  <c r="U456" i="55"/>
  <c r="U457" i="55"/>
  <c r="U458" i="55"/>
  <c r="U459" i="55"/>
  <c r="U460" i="55"/>
  <c r="U461" i="55"/>
  <c r="U462" i="55"/>
  <c r="U463" i="55"/>
  <c r="U464" i="55"/>
  <c r="U465" i="55"/>
  <c r="U466" i="55"/>
  <c r="U467" i="55"/>
  <c r="U468" i="55"/>
  <c r="U469" i="55"/>
  <c r="U470" i="55"/>
  <c r="U471" i="55"/>
  <c r="U472" i="55"/>
  <c r="U473" i="55"/>
  <c r="U474" i="55"/>
  <c r="U475" i="55"/>
  <c r="U476" i="55"/>
  <c r="U477" i="55"/>
  <c r="U478" i="55"/>
  <c r="U479" i="55"/>
  <c r="U480" i="55"/>
  <c r="U481" i="55"/>
  <c r="U482" i="55"/>
  <c r="U483" i="55"/>
  <c r="U484" i="55"/>
  <c r="U485" i="55"/>
  <c r="U486" i="55"/>
  <c r="U487" i="55"/>
  <c r="U488" i="55"/>
  <c r="U489" i="55"/>
  <c r="U490" i="55"/>
  <c r="U491" i="55"/>
  <c r="U492" i="55"/>
  <c r="U493" i="55"/>
  <c r="U494" i="55"/>
  <c r="U495" i="55"/>
  <c r="U496" i="55"/>
  <c r="U497" i="55"/>
  <c r="U498" i="55"/>
  <c r="U499" i="55"/>
  <c r="U500" i="55"/>
  <c r="U501" i="55"/>
  <c r="U502" i="55"/>
  <c r="U503" i="55"/>
  <c r="U504" i="55"/>
  <c r="U505" i="55"/>
  <c r="U506" i="55"/>
  <c r="U511" i="55"/>
  <c r="U512" i="55"/>
  <c r="U507" i="55"/>
  <c r="U508" i="55"/>
  <c r="U509" i="55"/>
  <c r="U510" i="55"/>
  <c r="U513" i="55"/>
  <c r="U514" i="55"/>
  <c r="U515" i="55"/>
  <c r="U516" i="55"/>
  <c r="U517" i="55"/>
  <c r="U518" i="55"/>
  <c r="U519" i="55"/>
  <c r="U520" i="55"/>
  <c r="U521" i="55"/>
  <c r="U522" i="55"/>
  <c r="U523" i="55"/>
  <c r="U524" i="55"/>
  <c r="U525" i="55"/>
  <c r="U526" i="55"/>
  <c r="U527" i="55"/>
  <c r="U528" i="55"/>
  <c r="U529" i="55"/>
  <c r="U530" i="55"/>
  <c r="U531" i="55"/>
  <c r="U532" i="55"/>
  <c r="U533" i="55"/>
  <c r="U534" i="55"/>
  <c r="U535" i="55"/>
  <c r="U536" i="55"/>
  <c r="U537" i="55"/>
  <c r="U538" i="55"/>
  <c r="U539" i="55"/>
  <c r="U540" i="55"/>
  <c r="U541" i="55"/>
  <c r="U542" i="55"/>
  <c r="U543" i="55"/>
  <c r="U544" i="55"/>
  <c r="U545" i="55"/>
  <c r="U546" i="55"/>
  <c r="U547" i="55"/>
  <c r="U548" i="55"/>
  <c r="U549" i="55"/>
  <c r="U550" i="55"/>
  <c r="U551" i="55"/>
  <c r="U552" i="55"/>
  <c r="U553" i="55"/>
  <c r="U554" i="55"/>
  <c r="U555" i="55"/>
  <c r="U556" i="55"/>
  <c r="U557" i="55"/>
  <c r="U558" i="55"/>
  <c r="U559" i="55"/>
  <c r="U560" i="55"/>
  <c r="U561" i="55"/>
  <c r="U562" i="55"/>
  <c r="U563" i="55"/>
  <c r="U564" i="55"/>
  <c r="U565" i="55"/>
  <c r="U566" i="55"/>
  <c r="U567" i="55"/>
  <c r="U568" i="55"/>
  <c r="U569" i="55"/>
  <c r="U570" i="55"/>
  <c r="U571" i="55"/>
  <c r="U572" i="55"/>
  <c r="U573" i="55"/>
  <c r="U574" i="55"/>
  <c r="U575" i="55"/>
  <c r="U576" i="55"/>
  <c r="U577" i="55"/>
  <c r="U578" i="55"/>
  <c r="U579" i="55"/>
  <c r="U580" i="55"/>
  <c r="U581" i="55"/>
  <c r="U582" i="55"/>
  <c r="U583" i="55"/>
  <c r="U584" i="55"/>
  <c r="U585" i="55"/>
  <c r="U586" i="55"/>
  <c r="U587" i="55"/>
  <c r="U588" i="55"/>
  <c r="U589" i="55"/>
  <c r="U590" i="55"/>
  <c r="U591" i="55"/>
  <c r="U592" i="55"/>
  <c r="U593" i="55"/>
  <c r="U594" i="55"/>
  <c r="U595" i="55"/>
  <c r="U596" i="55"/>
  <c r="U597" i="55"/>
  <c r="U598" i="55"/>
  <c r="U599" i="55"/>
  <c r="U600" i="55"/>
  <c r="U601" i="55"/>
  <c r="U602" i="55"/>
  <c r="U603" i="55"/>
  <c r="U604" i="55"/>
  <c r="U605" i="55"/>
  <c r="U606" i="55"/>
  <c r="U607" i="55"/>
  <c r="U608" i="55"/>
  <c r="U609" i="55"/>
  <c r="U610" i="55"/>
  <c r="U611" i="55"/>
  <c r="U612" i="55"/>
  <c r="U613" i="55"/>
  <c r="U614" i="55"/>
  <c r="U615" i="55"/>
  <c r="U616" i="55"/>
  <c r="U617" i="55"/>
  <c r="U618" i="55"/>
  <c r="U619" i="55"/>
  <c r="U620" i="55"/>
  <c r="U621" i="55"/>
  <c r="U622" i="55"/>
  <c r="U623" i="55"/>
  <c r="U624" i="55"/>
  <c r="U625" i="55"/>
  <c r="U626" i="55"/>
  <c r="U627" i="55"/>
  <c r="U628" i="55"/>
  <c r="U629" i="55"/>
  <c r="U630" i="55"/>
  <c r="U631" i="55"/>
  <c r="U632" i="55"/>
  <c r="U633" i="55"/>
  <c r="U634" i="55"/>
  <c r="U635" i="55"/>
  <c r="U636" i="55"/>
  <c r="U637" i="55"/>
  <c r="U638" i="55"/>
  <c r="U639" i="55"/>
  <c r="U640" i="55"/>
  <c r="U641" i="55"/>
  <c r="U642" i="55"/>
  <c r="U643" i="55"/>
  <c r="U644" i="55"/>
  <c r="U645" i="55"/>
  <c r="U646" i="55"/>
  <c r="U647" i="55"/>
  <c r="U648" i="55"/>
  <c r="U649" i="55"/>
  <c r="U650" i="55"/>
  <c r="U651" i="55"/>
  <c r="U652" i="55"/>
  <c r="U653" i="55"/>
  <c r="U654" i="55"/>
  <c r="U655" i="55"/>
  <c r="U656" i="55"/>
  <c r="U657" i="55"/>
  <c r="U658" i="55"/>
  <c r="U659" i="55"/>
  <c r="U660" i="55"/>
  <c r="U661" i="55"/>
  <c r="U662" i="55"/>
  <c r="U663" i="55"/>
  <c r="U664" i="55"/>
  <c r="U665" i="55"/>
  <c r="U666" i="55"/>
  <c r="D269" i="55"/>
  <c r="H269" i="55"/>
  <c r="K269" i="55" s="1"/>
  <c r="D270" i="55"/>
  <c r="H270" i="55"/>
  <c r="K270" i="55" s="1"/>
  <c r="D226" i="55"/>
  <c r="H226" i="55"/>
  <c r="K226" i="55" s="1"/>
  <c r="AA660" i="74"/>
  <c r="X660" i="74"/>
  <c r="W660" i="74"/>
  <c r="Q660" i="74"/>
  <c r="O660" i="74"/>
  <c r="M660" i="74"/>
  <c r="L660" i="74"/>
  <c r="K660" i="74"/>
  <c r="G660" i="74"/>
  <c r="F660" i="74"/>
  <c r="E660" i="74"/>
  <c r="C660" i="74"/>
  <c r="B660" i="74"/>
  <c r="AA659" i="74"/>
  <c r="X659" i="74"/>
  <c r="W659" i="74"/>
  <c r="Q659" i="74"/>
  <c r="O659" i="74"/>
  <c r="M659" i="74"/>
  <c r="L659" i="74"/>
  <c r="K659" i="74"/>
  <c r="G659" i="74"/>
  <c r="F659" i="74"/>
  <c r="E659" i="74"/>
  <c r="C659" i="74"/>
  <c r="B659" i="74"/>
  <c r="AA658" i="74"/>
  <c r="X658" i="74"/>
  <c r="W658" i="74"/>
  <c r="Q658" i="74"/>
  <c r="O658" i="74"/>
  <c r="M658" i="74"/>
  <c r="L658" i="74"/>
  <c r="K658" i="74"/>
  <c r="G658" i="74"/>
  <c r="F658" i="74"/>
  <c r="E658" i="74"/>
  <c r="C658" i="74"/>
  <c r="B658" i="74"/>
  <c r="AA657" i="74"/>
  <c r="X657" i="74"/>
  <c r="W657" i="74"/>
  <c r="Q657" i="74"/>
  <c r="O657" i="74"/>
  <c r="M657" i="74"/>
  <c r="L657" i="74"/>
  <c r="K657" i="74"/>
  <c r="G657" i="74"/>
  <c r="F657" i="74"/>
  <c r="E657" i="74"/>
  <c r="C657" i="74"/>
  <c r="B657" i="74"/>
  <c r="AA656" i="74"/>
  <c r="X656" i="74"/>
  <c r="W656" i="74"/>
  <c r="Q656" i="74"/>
  <c r="O656" i="74"/>
  <c r="M656" i="74"/>
  <c r="L656" i="74"/>
  <c r="K656" i="74"/>
  <c r="G656" i="74"/>
  <c r="F656" i="74"/>
  <c r="E656" i="74"/>
  <c r="C656" i="74"/>
  <c r="B656" i="74"/>
  <c r="AA655" i="74"/>
  <c r="X655" i="74"/>
  <c r="W655" i="74"/>
  <c r="Q655" i="74"/>
  <c r="O655" i="74"/>
  <c r="M655" i="74"/>
  <c r="L655" i="74"/>
  <c r="K655" i="74"/>
  <c r="G655" i="74"/>
  <c r="F655" i="74"/>
  <c r="E655" i="74"/>
  <c r="C655" i="74"/>
  <c r="B655" i="74"/>
  <c r="AA654" i="74"/>
  <c r="X654" i="74"/>
  <c r="W654" i="74"/>
  <c r="Q654" i="74"/>
  <c r="O654" i="74"/>
  <c r="M654" i="74"/>
  <c r="L654" i="74"/>
  <c r="K654" i="74"/>
  <c r="G654" i="74"/>
  <c r="F654" i="74"/>
  <c r="E654" i="74"/>
  <c r="C654" i="74"/>
  <c r="B654" i="74"/>
  <c r="AA653" i="74"/>
  <c r="X653" i="74"/>
  <c r="W653" i="74"/>
  <c r="Q653" i="74"/>
  <c r="O653" i="74"/>
  <c r="M653" i="74"/>
  <c r="L653" i="74"/>
  <c r="K653" i="74"/>
  <c r="G653" i="74"/>
  <c r="F653" i="74"/>
  <c r="E653" i="74"/>
  <c r="C653" i="74"/>
  <c r="B653" i="74"/>
  <c r="AA652" i="74"/>
  <c r="X652" i="74"/>
  <c r="W652" i="74"/>
  <c r="Q652" i="74"/>
  <c r="O652" i="74"/>
  <c r="M652" i="74"/>
  <c r="L652" i="74"/>
  <c r="K652" i="74"/>
  <c r="G652" i="74"/>
  <c r="F652" i="74"/>
  <c r="E652" i="74"/>
  <c r="C652" i="74"/>
  <c r="B652" i="74"/>
  <c r="AA651" i="74"/>
  <c r="X651" i="74"/>
  <c r="W651" i="74"/>
  <c r="Q651" i="74"/>
  <c r="O651" i="74"/>
  <c r="M651" i="74"/>
  <c r="L651" i="74"/>
  <c r="K651" i="74"/>
  <c r="G651" i="74"/>
  <c r="F651" i="74"/>
  <c r="E651" i="74"/>
  <c r="C651" i="74"/>
  <c r="B651" i="74"/>
  <c r="AA650" i="74"/>
  <c r="X650" i="74"/>
  <c r="W650" i="74"/>
  <c r="Q650" i="74"/>
  <c r="O650" i="74"/>
  <c r="M650" i="74"/>
  <c r="L650" i="74"/>
  <c r="K650" i="74"/>
  <c r="G650" i="74"/>
  <c r="F650" i="74"/>
  <c r="E650" i="74"/>
  <c r="C650" i="74"/>
  <c r="B650" i="74"/>
  <c r="AA649" i="74"/>
  <c r="X649" i="74"/>
  <c r="W649" i="74"/>
  <c r="Q649" i="74"/>
  <c r="O649" i="74"/>
  <c r="M649" i="74"/>
  <c r="L649" i="74"/>
  <c r="K649" i="74"/>
  <c r="G649" i="74"/>
  <c r="F649" i="74"/>
  <c r="E649" i="74"/>
  <c r="C649" i="74"/>
  <c r="B649" i="74"/>
  <c r="AA648" i="74"/>
  <c r="X648" i="74"/>
  <c r="W648" i="74"/>
  <c r="Q648" i="74"/>
  <c r="O648" i="74"/>
  <c r="M648" i="74"/>
  <c r="L648" i="74"/>
  <c r="K648" i="74"/>
  <c r="G648" i="74"/>
  <c r="F648" i="74"/>
  <c r="E648" i="74"/>
  <c r="C648" i="74"/>
  <c r="B648" i="74"/>
  <c r="AA647" i="74"/>
  <c r="X647" i="74"/>
  <c r="W647" i="74"/>
  <c r="Q647" i="74"/>
  <c r="O647" i="74"/>
  <c r="M647" i="74"/>
  <c r="L647" i="74"/>
  <c r="K647" i="74"/>
  <c r="G647" i="74"/>
  <c r="F647" i="74"/>
  <c r="E647" i="74"/>
  <c r="C647" i="74"/>
  <c r="B647" i="74"/>
  <c r="AA646" i="74"/>
  <c r="X646" i="74"/>
  <c r="W646" i="74"/>
  <c r="Q646" i="74"/>
  <c r="O646" i="74"/>
  <c r="M646" i="74"/>
  <c r="L646" i="74"/>
  <c r="K646" i="74"/>
  <c r="G646" i="74"/>
  <c r="F646" i="74"/>
  <c r="E646" i="74"/>
  <c r="C646" i="74"/>
  <c r="B646" i="74"/>
  <c r="AA645" i="74"/>
  <c r="X645" i="74"/>
  <c r="W645" i="74"/>
  <c r="Q645" i="74"/>
  <c r="O645" i="74"/>
  <c r="M645" i="74"/>
  <c r="L645" i="74"/>
  <c r="K645" i="74"/>
  <c r="G645" i="74"/>
  <c r="F645" i="74"/>
  <c r="E645" i="74"/>
  <c r="C645" i="74"/>
  <c r="B645" i="74"/>
  <c r="AA644" i="74"/>
  <c r="X644" i="74"/>
  <c r="W644" i="74"/>
  <c r="Q644" i="74"/>
  <c r="O644" i="74"/>
  <c r="M644" i="74"/>
  <c r="L644" i="74"/>
  <c r="K644" i="74"/>
  <c r="G644" i="74"/>
  <c r="F644" i="74"/>
  <c r="E644" i="74"/>
  <c r="C644" i="74"/>
  <c r="B644" i="74"/>
  <c r="AA643" i="74"/>
  <c r="X643" i="74"/>
  <c r="W643" i="74"/>
  <c r="Q643" i="74"/>
  <c r="O643" i="74"/>
  <c r="M643" i="74"/>
  <c r="L643" i="74"/>
  <c r="K643" i="74"/>
  <c r="G643" i="74"/>
  <c r="F643" i="74"/>
  <c r="E643" i="74"/>
  <c r="C643" i="74"/>
  <c r="B643" i="74"/>
  <c r="AA642" i="74"/>
  <c r="X642" i="74"/>
  <c r="W642" i="74"/>
  <c r="Q642" i="74"/>
  <c r="O642" i="74"/>
  <c r="M642" i="74"/>
  <c r="L642" i="74"/>
  <c r="K642" i="74"/>
  <c r="G642" i="74"/>
  <c r="F642" i="74"/>
  <c r="E642" i="74"/>
  <c r="C642" i="74"/>
  <c r="B642" i="74"/>
  <c r="AA641" i="74"/>
  <c r="X641" i="74"/>
  <c r="W641" i="74"/>
  <c r="Q641" i="74"/>
  <c r="O641" i="74"/>
  <c r="M641" i="74"/>
  <c r="L641" i="74"/>
  <c r="K641" i="74"/>
  <c r="G641" i="74"/>
  <c r="F641" i="74"/>
  <c r="E641" i="74"/>
  <c r="C641" i="74"/>
  <c r="B641" i="74"/>
  <c r="AA640" i="74"/>
  <c r="X640" i="74"/>
  <c r="W640" i="74"/>
  <c r="Q640" i="74"/>
  <c r="O640" i="74"/>
  <c r="M640" i="74"/>
  <c r="L640" i="74"/>
  <c r="K640" i="74"/>
  <c r="G640" i="74"/>
  <c r="F640" i="74"/>
  <c r="E640" i="74"/>
  <c r="C640" i="74"/>
  <c r="B640" i="74"/>
  <c r="AA639" i="74"/>
  <c r="X639" i="74"/>
  <c r="W639" i="74"/>
  <c r="Q639" i="74"/>
  <c r="O639" i="74"/>
  <c r="M639" i="74"/>
  <c r="L639" i="74"/>
  <c r="K639" i="74"/>
  <c r="G639" i="74"/>
  <c r="F639" i="74"/>
  <c r="E639" i="74"/>
  <c r="C639" i="74"/>
  <c r="B639" i="74"/>
  <c r="AA638" i="74"/>
  <c r="X638" i="74"/>
  <c r="W638" i="74"/>
  <c r="Q638" i="74"/>
  <c r="O638" i="74"/>
  <c r="M638" i="74"/>
  <c r="L638" i="74"/>
  <c r="K638" i="74"/>
  <c r="G638" i="74"/>
  <c r="F638" i="74"/>
  <c r="E638" i="74"/>
  <c r="C638" i="74"/>
  <c r="B638" i="74"/>
  <c r="AA637" i="74"/>
  <c r="X637" i="74"/>
  <c r="W637" i="74"/>
  <c r="Q637" i="74"/>
  <c r="O637" i="74"/>
  <c r="M637" i="74"/>
  <c r="L637" i="74"/>
  <c r="K637" i="74"/>
  <c r="G637" i="74"/>
  <c r="F637" i="74"/>
  <c r="E637" i="74"/>
  <c r="C637" i="74"/>
  <c r="B637" i="74"/>
  <c r="AA636" i="74"/>
  <c r="X636" i="74"/>
  <c r="W636" i="74"/>
  <c r="Q636" i="74"/>
  <c r="O636" i="74"/>
  <c r="M636" i="74"/>
  <c r="L636" i="74"/>
  <c r="K636" i="74"/>
  <c r="G636" i="74"/>
  <c r="F636" i="74"/>
  <c r="E636" i="74"/>
  <c r="C636" i="74"/>
  <c r="B636" i="74"/>
  <c r="AA635" i="74"/>
  <c r="X635" i="74"/>
  <c r="W635" i="74"/>
  <c r="Q635" i="74"/>
  <c r="O635" i="74"/>
  <c r="M635" i="74"/>
  <c r="L635" i="74"/>
  <c r="K635" i="74"/>
  <c r="G635" i="74"/>
  <c r="F635" i="74"/>
  <c r="E635" i="74"/>
  <c r="C635" i="74"/>
  <c r="B635" i="74"/>
  <c r="AA634" i="74"/>
  <c r="X634" i="74"/>
  <c r="W634" i="74"/>
  <c r="Q634" i="74"/>
  <c r="O634" i="74"/>
  <c r="M634" i="74"/>
  <c r="L634" i="74"/>
  <c r="K634" i="74"/>
  <c r="G634" i="74"/>
  <c r="F634" i="74"/>
  <c r="E634" i="74"/>
  <c r="C634" i="74"/>
  <c r="B634" i="74"/>
  <c r="AA633" i="74"/>
  <c r="X633" i="74"/>
  <c r="W633" i="74"/>
  <c r="Q633" i="74"/>
  <c r="O633" i="74"/>
  <c r="M633" i="74"/>
  <c r="L633" i="74"/>
  <c r="K633" i="74"/>
  <c r="G633" i="74"/>
  <c r="F633" i="74"/>
  <c r="E633" i="74"/>
  <c r="C633" i="74"/>
  <c r="B633" i="74"/>
  <c r="AA632" i="74"/>
  <c r="X632" i="74"/>
  <c r="W632" i="74"/>
  <c r="Q632" i="74"/>
  <c r="O632" i="74"/>
  <c r="M632" i="74"/>
  <c r="L632" i="74"/>
  <c r="K632" i="74"/>
  <c r="G632" i="74"/>
  <c r="F632" i="74"/>
  <c r="E632" i="74"/>
  <c r="C632" i="74"/>
  <c r="B632" i="74"/>
  <c r="AA631" i="74"/>
  <c r="X631" i="74"/>
  <c r="W631" i="74"/>
  <c r="Q631" i="74"/>
  <c r="O631" i="74"/>
  <c r="M631" i="74"/>
  <c r="L631" i="74"/>
  <c r="K631" i="74"/>
  <c r="G631" i="74"/>
  <c r="F631" i="74"/>
  <c r="E631" i="74"/>
  <c r="C631" i="74"/>
  <c r="B631" i="74"/>
  <c r="AA630" i="74"/>
  <c r="X630" i="74"/>
  <c r="W630" i="74"/>
  <c r="Q630" i="74"/>
  <c r="O630" i="74"/>
  <c r="M630" i="74"/>
  <c r="L630" i="74"/>
  <c r="K630" i="74"/>
  <c r="G630" i="74"/>
  <c r="F630" i="74"/>
  <c r="E630" i="74"/>
  <c r="C630" i="74"/>
  <c r="B630" i="74"/>
  <c r="AA629" i="74"/>
  <c r="X629" i="74"/>
  <c r="W629" i="74"/>
  <c r="Q629" i="74"/>
  <c r="O629" i="74"/>
  <c r="M629" i="74"/>
  <c r="L629" i="74"/>
  <c r="K629" i="74"/>
  <c r="G629" i="74"/>
  <c r="F629" i="74"/>
  <c r="E629" i="74"/>
  <c r="C629" i="74"/>
  <c r="B629" i="74"/>
  <c r="AA628" i="74"/>
  <c r="X628" i="74"/>
  <c r="W628" i="74"/>
  <c r="Q628" i="74"/>
  <c r="O628" i="74"/>
  <c r="M628" i="74"/>
  <c r="L628" i="74"/>
  <c r="K628" i="74"/>
  <c r="G628" i="74"/>
  <c r="F628" i="74"/>
  <c r="E628" i="74"/>
  <c r="C628" i="74"/>
  <c r="B628" i="74"/>
  <c r="AA627" i="74"/>
  <c r="X627" i="74"/>
  <c r="W627" i="74"/>
  <c r="Q627" i="74"/>
  <c r="O627" i="74"/>
  <c r="M627" i="74"/>
  <c r="L627" i="74"/>
  <c r="K627" i="74"/>
  <c r="G627" i="74"/>
  <c r="F627" i="74"/>
  <c r="E627" i="74"/>
  <c r="C627" i="74"/>
  <c r="B627" i="74"/>
  <c r="AA626" i="74"/>
  <c r="X626" i="74"/>
  <c r="W626" i="74"/>
  <c r="Q626" i="74"/>
  <c r="O626" i="74"/>
  <c r="M626" i="74"/>
  <c r="L626" i="74"/>
  <c r="K626" i="74"/>
  <c r="G626" i="74"/>
  <c r="F626" i="74"/>
  <c r="E626" i="74"/>
  <c r="C626" i="74"/>
  <c r="B626" i="74"/>
  <c r="AA625" i="74"/>
  <c r="X625" i="74"/>
  <c r="W625" i="74"/>
  <c r="Q625" i="74"/>
  <c r="O625" i="74"/>
  <c r="M625" i="74"/>
  <c r="L625" i="74"/>
  <c r="K625" i="74"/>
  <c r="G625" i="74"/>
  <c r="F625" i="74"/>
  <c r="E625" i="74"/>
  <c r="C625" i="74"/>
  <c r="B625" i="74"/>
  <c r="AA624" i="74"/>
  <c r="X624" i="74"/>
  <c r="W624" i="74"/>
  <c r="Q624" i="74"/>
  <c r="O624" i="74"/>
  <c r="M624" i="74"/>
  <c r="L624" i="74"/>
  <c r="K624" i="74"/>
  <c r="G624" i="74"/>
  <c r="F624" i="74"/>
  <c r="E624" i="74"/>
  <c r="C624" i="74"/>
  <c r="B624" i="74"/>
  <c r="AA623" i="74"/>
  <c r="X623" i="74"/>
  <c r="W623" i="74"/>
  <c r="Q623" i="74"/>
  <c r="O623" i="74"/>
  <c r="M623" i="74"/>
  <c r="L623" i="74"/>
  <c r="K623" i="74"/>
  <c r="G623" i="74"/>
  <c r="F623" i="74"/>
  <c r="E623" i="74"/>
  <c r="C623" i="74"/>
  <c r="B623" i="74"/>
  <c r="AA622" i="74"/>
  <c r="X622" i="74"/>
  <c r="W622" i="74"/>
  <c r="Q622" i="74"/>
  <c r="O622" i="74"/>
  <c r="M622" i="74"/>
  <c r="L622" i="74"/>
  <c r="K622" i="74"/>
  <c r="G622" i="74"/>
  <c r="F622" i="74"/>
  <c r="E622" i="74"/>
  <c r="C622" i="74"/>
  <c r="B622" i="74"/>
  <c r="AA621" i="74"/>
  <c r="X621" i="74"/>
  <c r="W621" i="74"/>
  <c r="Q621" i="74"/>
  <c r="O621" i="74"/>
  <c r="M621" i="74"/>
  <c r="L621" i="74"/>
  <c r="K621" i="74"/>
  <c r="G621" i="74"/>
  <c r="F621" i="74"/>
  <c r="E621" i="74"/>
  <c r="C621" i="74"/>
  <c r="B621" i="74"/>
  <c r="AA620" i="74"/>
  <c r="X620" i="74"/>
  <c r="W620" i="74"/>
  <c r="Q620" i="74"/>
  <c r="O620" i="74"/>
  <c r="M620" i="74"/>
  <c r="L620" i="74"/>
  <c r="K620" i="74"/>
  <c r="G620" i="74"/>
  <c r="F620" i="74"/>
  <c r="E620" i="74"/>
  <c r="C620" i="74"/>
  <c r="B620" i="74"/>
  <c r="AA619" i="74"/>
  <c r="X619" i="74"/>
  <c r="W619" i="74"/>
  <c r="Q619" i="74"/>
  <c r="O619" i="74"/>
  <c r="M619" i="74"/>
  <c r="L619" i="74"/>
  <c r="K619" i="74"/>
  <c r="G619" i="74"/>
  <c r="F619" i="74"/>
  <c r="E619" i="74"/>
  <c r="C619" i="74"/>
  <c r="B619" i="74"/>
  <c r="AA618" i="74"/>
  <c r="X618" i="74"/>
  <c r="W618" i="74"/>
  <c r="Q618" i="74"/>
  <c r="O618" i="74"/>
  <c r="M618" i="74"/>
  <c r="L618" i="74"/>
  <c r="K618" i="74"/>
  <c r="G618" i="74"/>
  <c r="F618" i="74"/>
  <c r="E618" i="74"/>
  <c r="C618" i="74"/>
  <c r="B618" i="74"/>
  <c r="AA617" i="74"/>
  <c r="X617" i="74"/>
  <c r="W617" i="74"/>
  <c r="Q617" i="74"/>
  <c r="O617" i="74"/>
  <c r="M617" i="74"/>
  <c r="L617" i="74"/>
  <c r="K617" i="74"/>
  <c r="G617" i="74"/>
  <c r="F617" i="74"/>
  <c r="E617" i="74"/>
  <c r="C617" i="74"/>
  <c r="B617" i="74"/>
  <c r="AA616" i="74"/>
  <c r="X616" i="74"/>
  <c r="W616" i="74"/>
  <c r="Q616" i="74"/>
  <c r="O616" i="74"/>
  <c r="M616" i="74"/>
  <c r="L616" i="74"/>
  <c r="K616" i="74"/>
  <c r="G616" i="74"/>
  <c r="F616" i="74"/>
  <c r="E616" i="74"/>
  <c r="C616" i="74"/>
  <c r="B616" i="74"/>
  <c r="AA615" i="74"/>
  <c r="X615" i="74"/>
  <c r="W615" i="74"/>
  <c r="Q615" i="74"/>
  <c r="O615" i="74"/>
  <c r="M615" i="74"/>
  <c r="L615" i="74"/>
  <c r="K615" i="74"/>
  <c r="G615" i="74"/>
  <c r="F615" i="74"/>
  <c r="E615" i="74"/>
  <c r="C615" i="74"/>
  <c r="B615" i="74"/>
  <c r="AA614" i="74"/>
  <c r="X614" i="74"/>
  <c r="W614" i="74"/>
  <c r="Q614" i="74"/>
  <c r="O614" i="74"/>
  <c r="M614" i="74"/>
  <c r="L614" i="74"/>
  <c r="K614" i="74"/>
  <c r="G614" i="74"/>
  <c r="F614" i="74"/>
  <c r="E614" i="74"/>
  <c r="C614" i="74"/>
  <c r="B614" i="74"/>
  <c r="AA613" i="74"/>
  <c r="X613" i="74"/>
  <c r="W613" i="74"/>
  <c r="Q613" i="74"/>
  <c r="O613" i="74"/>
  <c r="M613" i="74"/>
  <c r="L613" i="74"/>
  <c r="K613" i="74"/>
  <c r="G613" i="74"/>
  <c r="F613" i="74"/>
  <c r="E613" i="74"/>
  <c r="C613" i="74"/>
  <c r="B613" i="74"/>
  <c r="AA612" i="74"/>
  <c r="X612" i="74"/>
  <c r="W612" i="74"/>
  <c r="Q612" i="74"/>
  <c r="O612" i="74"/>
  <c r="M612" i="74"/>
  <c r="L612" i="74"/>
  <c r="K612" i="74"/>
  <c r="G612" i="74"/>
  <c r="F612" i="74"/>
  <c r="E612" i="74"/>
  <c r="C612" i="74"/>
  <c r="B612" i="74"/>
  <c r="AA611" i="74"/>
  <c r="X611" i="74"/>
  <c r="W611" i="74"/>
  <c r="Q611" i="74"/>
  <c r="O611" i="74"/>
  <c r="M611" i="74"/>
  <c r="L611" i="74"/>
  <c r="K611" i="74"/>
  <c r="G611" i="74"/>
  <c r="F611" i="74"/>
  <c r="E611" i="74"/>
  <c r="C611" i="74"/>
  <c r="B611" i="74"/>
  <c r="AA610" i="74"/>
  <c r="X610" i="74"/>
  <c r="W610" i="74"/>
  <c r="Q610" i="74"/>
  <c r="O610" i="74"/>
  <c r="M610" i="74"/>
  <c r="L610" i="74"/>
  <c r="K610" i="74"/>
  <c r="G610" i="74"/>
  <c r="F610" i="74"/>
  <c r="E610" i="74"/>
  <c r="C610" i="74"/>
  <c r="B610" i="74"/>
  <c r="AA609" i="74"/>
  <c r="X609" i="74"/>
  <c r="W609" i="74"/>
  <c r="Q609" i="74"/>
  <c r="O609" i="74"/>
  <c r="M609" i="74"/>
  <c r="L609" i="74"/>
  <c r="K609" i="74"/>
  <c r="G609" i="74"/>
  <c r="F609" i="74"/>
  <c r="E609" i="74"/>
  <c r="C609" i="74"/>
  <c r="B609" i="74"/>
  <c r="AA608" i="74"/>
  <c r="X608" i="74"/>
  <c r="W608" i="74"/>
  <c r="Q608" i="74"/>
  <c r="O608" i="74"/>
  <c r="M608" i="74"/>
  <c r="L608" i="74"/>
  <c r="K608" i="74"/>
  <c r="G608" i="74"/>
  <c r="F608" i="74"/>
  <c r="E608" i="74"/>
  <c r="C608" i="74"/>
  <c r="B608" i="74"/>
  <c r="AA607" i="74"/>
  <c r="X607" i="74"/>
  <c r="W607" i="74"/>
  <c r="Q607" i="74"/>
  <c r="O607" i="74"/>
  <c r="M607" i="74"/>
  <c r="L607" i="74"/>
  <c r="K607" i="74"/>
  <c r="G607" i="74"/>
  <c r="F607" i="74"/>
  <c r="E607" i="74"/>
  <c r="C607" i="74"/>
  <c r="B607" i="74"/>
  <c r="AA606" i="74"/>
  <c r="X606" i="74"/>
  <c r="W606" i="74"/>
  <c r="Q606" i="74"/>
  <c r="O606" i="74"/>
  <c r="M606" i="74"/>
  <c r="L606" i="74"/>
  <c r="K606" i="74"/>
  <c r="G606" i="74"/>
  <c r="F606" i="74"/>
  <c r="E606" i="74"/>
  <c r="C606" i="74"/>
  <c r="B606" i="74"/>
  <c r="AA605" i="74"/>
  <c r="X605" i="74"/>
  <c r="W605" i="74"/>
  <c r="Q605" i="74"/>
  <c r="O605" i="74"/>
  <c r="M605" i="74"/>
  <c r="L605" i="74"/>
  <c r="K605" i="74"/>
  <c r="G605" i="74"/>
  <c r="F605" i="74"/>
  <c r="E605" i="74"/>
  <c r="C605" i="74"/>
  <c r="B605" i="74"/>
  <c r="AA604" i="74"/>
  <c r="X604" i="74"/>
  <c r="W604" i="74"/>
  <c r="Q604" i="74"/>
  <c r="O604" i="74"/>
  <c r="M604" i="74"/>
  <c r="L604" i="74"/>
  <c r="K604" i="74"/>
  <c r="G604" i="74"/>
  <c r="F604" i="74"/>
  <c r="E604" i="74"/>
  <c r="C604" i="74"/>
  <c r="B604" i="74"/>
  <c r="AA603" i="74"/>
  <c r="X603" i="74"/>
  <c r="W603" i="74"/>
  <c r="Q603" i="74"/>
  <c r="O603" i="74"/>
  <c r="M603" i="74"/>
  <c r="L603" i="74"/>
  <c r="K603" i="74"/>
  <c r="G603" i="74"/>
  <c r="F603" i="74"/>
  <c r="E603" i="74"/>
  <c r="C603" i="74"/>
  <c r="B603" i="74"/>
  <c r="AA602" i="74"/>
  <c r="X602" i="74"/>
  <c r="W602" i="74"/>
  <c r="Q602" i="74"/>
  <c r="O602" i="74"/>
  <c r="M602" i="74"/>
  <c r="L602" i="74"/>
  <c r="K602" i="74"/>
  <c r="G602" i="74"/>
  <c r="F602" i="74"/>
  <c r="E602" i="74"/>
  <c r="C602" i="74"/>
  <c r="B602" i="74"/>
  <c r="AA601" i="74"/>
  <c r="X601" i="74"/>
  <c r="W601" i="74"/>
  <c r="Q601" i="74"/>
  <c r="O601" i="74"/>
  <c r="M601" i="74"/>
  <c r="L601" i="74"/>
  <c r="K601" i="74"/>
  <c r="G601" i="74"/>
  <c r="F601" i="74"/>
  <c r="E601" i="74"/>
  <c r="C601" i="74"/>
  <c r="B601" i="74"/>
  <c r="AA600" i="74"/>
  <c r="X600" i="74"/>
  <c r="W600" i="74"/>
  <c r="Q600" i="74"/>
  <c r="O600" i="74"/>
  <c r="M600" i="74"/>
  <c r="L600" i="74"/>
  <c r="K600" i="74"/>
  <c r="G600" i="74"/>
  <c r="F600" i="74"/>
  <c r="E600" i="74"/>
  <c r="C600" i="74"/>
  <c r="B600" i="74"/>
  <c r="AA599" i="74"/>
  <c r="X599" i="74"/>
  <c r="W599" i="74"/>
  <c r="Q599" i="74"/>
  <c r="O599" i="74"/>
  <c r="M599" i="74"/>
  <c r="L599" i="74"/>
  <c r="K599" i="74"/>
  <c r="G599" i="74"/>
  <c r="F599" i="74"/>
  <c r="E599" i="74"/>
  <c r="C599" i="74"/>
  <c r="B599" i="74"/>
  <c r="AA598" i="74"/>
  <c r="X598" i="74"/>
  <c r="W598" i="74"/>
  <c r="Q598" i="74"/>
  <c r="O598" i="74"/>
  <c r="M598" i="74"/>
  <c r="L598" i="74"/>
  <c r="K598" i="74"/>
  <c r="G598" i="74"/>
  <c r="F598" i="74"/>
  <c r="E598" i="74"/>
  <c r="C598" i="74"/>
  <c r="B598" i="74"/>
  <c r="AA597" i="74"/>
  <c r="X597" i="74"/>
  <c r="W597" i="74"/>
  <c r="Q597" i="74"/>
  <c r="O597" i="74"/>
  <c r="M597" i="74"/>
  <c r="L597" i="74"/>
  <c r="K597" i="74"/>
  <c r="G597" i="74"/>
  <c r="F597" i="74"/>
  <c r="E597" i="74"/>
  <c r="C597" i="74"/>
  <c r="B597" i="74"/>
  <c r="AA596" i="74"/>
  <c r="X596" i="74"/>
  <c r="W596" i="74"/>
  <c r="Q596" i="74"/>
  <c r="O596" i="74"/>
  <c r="M596" i="74"/>
  <c r="L596" i="74"/>
  <c r="K596" i="74"/>
  <c r="G596" i="74"/>
  <c r="F596" i="74"/>
  <c r="E596" i="74"/>
  <c r="C596" i="74"/>
  <c r="B596" i="74"/>
  <c r="AA595" i="74"/>
  <c r="X595" i="74"/>
  <c r="W595" i="74"/>
  <c r="Q595" i="74"/>
  <c r="O595" i="74"/>
  <c r="M595" i="74"/>
  <c r="L595" i="74"/>
  <c r="K595" i="74"/>
  <c r="G595" i="74"/>
  <c r="F595" i="74"/>
  <c r="E595" i="74"/>
  <c r="C595" i="74"/>
  <c r="B595" i="74"/>
  <c r="AA594" i="74"/>
  <c r="X594" i="74"/>
  <c r="W594" i="74"/>
  <c r="Q594" i="74"/>
  <c r="O594" i="74"/>
  <c r="M594" i="74"/>
  <c r="L594" i="74"/>
  <c r="K594" i="74"/>
  <c r="G594" i="74"/>
  <c r="F594" i="74"/>
  <c r="E594" i="74"/>
  <c r="C594" i="74"/>
  <c r="B594" i="74"/>
  <c r="AA593" i="74"/>
  <c r="X593" i="74"/>
  <c r="W593" i="74"/>
  <c r="Q593" i="74"/>
  <c r="O593" i="74"/>
  <c r="M593" i="74"/>
  <c r="L593" i="74"/>
  <c r="K593" i="74"/>
  <c r="G593" i="74"/>
  <c r="F593" i="74"/>
  <c r="E593" i="74"/>
  <c r="C593" i="74"/>
  <c r="B593" i="74"/>
  <c r="AA592" i="74"/>
  <c r="X592" i="74"/>
  <c r="W592" i="74"/>
  <c r="Q592" i="74"/>
  <c r="O592" i="74"/>
  <c r="M592" i="74"/>
  <c r="L592" i="74"/>
  <c r="K592" i="74"/>
  <c r="G592" i="74"/>
  <c r="F592" i="74"/>
  <c r="E592" i="74"/>
  <c r="C592" i="74"/>
  <c r="B592" i="74"/>
  <c r="AA591" i="74"/>
  <c r="X591" i="74"/>
  <c r="W591" i="74"/>
  <c r="Q591" i="74"/>
  <c r="O591" i="74"/>
  <c r="M591" i="74"/>
  <c r="L591" i="74"/>
  <c r="K591" i="74"/>
  <c r="G591" i="74"/>
  <c r="F591" i="74"/>
  <c r="E591" i="74"/>
  <c r="C591" i="74"/>
  <c r="B591" i="74"/>
  <c r="AA590" i="74"/>
  <c r="X590" i="74"/>
  <c r="W590" i="74"/>
  <c r="Q590" i="74"/>
  <c r="O590" i="74"/>
  <c r="M590" i="74"/>
  <c r="L590" i="74"/>
  <c r="K590" i="74"/>
  <c r="G590" i="74"/>
  <c r="F590" i="74"/>
  <c r="E590" i="74"/>
  <c r="C590" i="74"/>
  <c r="B590" i="74"/>
  <c r="AA589" i="74"/>
  <c r="X589" i="74"/>
  <c r="W589" i="74"/>
  <c r="Q589" i="74"/>
  <c r="O589" i="74"/>
  <c r="M589" i="74"/>
  <c r="L589" i="74"/>
  <c r="K589" i="74"/>
  <c r="G589" i="74"/>
  <c r="F589" i="74"/>
  <c r="E589" i="74"/>
  <c r="C589" i="74"/>
  <c r="B589" i="74"/>
  <c r="AA588" i="74"/>
  <c r="X588" i="74"/>
  <c r="W588" i="74"/>
  <c r="Q588" i="74"/>
  <c r="O588" i="74"/>
  <c r="M588" i="74"/>
  <c r="L588" i="74"/>
  <c r="K588" i="74"/>
  <c r="G588" i="74"/>
  <c r="F588" i="74"/>
  <c r="E588" i="74"/>
  <c r="C588" i="74"/>
  <c r="B588" i="74"/>
  <c r="AA587" i="74"/>
  <c r="X587" i="74"/>
  <c r="W587" i="74"/>
  <c r="Q587" i="74"/>
  <c r="O587" i="74"/>
  <c r="M587" i="74"/>
  <c r="L587" i="74"/>
  <c r="K587" i="74"/>
  <c r="G587" i="74"/>
  <c r="F587" i="74"/>
  <c r="E587" i="74"/>
  <c r="C587" i="74"/>
  <c r="B587" i="74"/>
  <c r="AA586" i="74"/>
  <c r="X586" i="74"/>
  <c r="W586" i="74"/>
  <c r="Q586" i="74"/>
  <c r="O586" i="74"/>
  <c r="M586" i="74"/>
  <c r="L586" i="74"/>
  <c r="K586" i="74"/>
  <c r="G586" i="74"/>
  <c r="F586" i="74"/>
  <c r="E586" i="74"/>
  <c r="C586" i="74"/>
  <c r="B586" i="74"/>
  <c r="AA585" i="74"/>
  <c r="X585" i="74"/>
  <c r="W585" i="74"/>
  <c r="Q585" i="74"/>
  <c r="O585" i="74"/>
  <c r="M585" i="74"/>
  <c r="L585" i="74"/>
  <c r="K585" i="74"/>
  <c r="G585" i="74"/>
  <c r="F585" i="74"/>
  <c r="E585" i="74"/>
  <c r="C585" i="74"/>
  <c r="B585" i="74"/>
  <c r="AA584" i="74"/>
  <c r="X584" i="74"/>
  <c r="W584" i="74"/>
  <c r="Q584" i="74"/>
  <c r="O584" i="74"/>
  <c r="M584" i="74"/>
  <c r="L584" i="74"/>
  <c r="K584" i="74"/>
  <c r="G584" i="74"/>
  <c r="F584" i="74"/>
  <c r="E584" i="74"/>
  <c r="C584" i="74"/>
  <c r="B584" i="74"/>
  <c r="AA583" i="74"/>
  <c r="X583" i="74"/>
  <c r="W583" i="74"/>
  <c r="Q583" i="74"/>
  <c r="O583" i="74"/>
  <c r="M583" i="74"/>
  <c r="L583" i="74"/>
  <c r="K583" i="74"/>
  <c r="G583" i="74"/>
  <c r="F583" i="74"/>
  <c r="E583" i="74"/>
  <c r="C583" i="74"/>
  <c r="B583" i="74"/>
  <c r="AA582" i="74"/>
  <c r="X582" i="74"/>
  <c r="W582" i="74"/>
  <c r="Q582" i="74"/>
  <c r="O582" i="74"/>
  <c r="M582" i="74"/>
  <c r="L582" i="74"/>
  <c r="K582" i="74"/>
  <c r="G582" i="74"/>
  <c r="F582" i="74"/>
  <c r="E582" i="74"/>
  <c r="C582" i="74"/>
  <c r="B582" i="74"/>
  <c r="AA581" i="74"/>
  <c r="X581" i="74"/>
  <c r="W581" i="74"/>
  <c r="Q581" i="74"/>
  <c r="O581" i="74"/>
  <c r="M581" i="74"/>
  <c r="L581" i="74"/>
  <c r="K581" i="74"/>
  <c r="G581" i="74"/>
  <c r="F581" i="74"/>
  <c r="E581" i="74"/>
  <c r="C581" i="74"/>
  <c r="B581" i="74"/>
  <c r="AA580" i="74"/>
  <c r="X580" i="74"/>
  <c r="W580" i="74"/>
  <c r="Q580" i="74"/>
  <c r="O580" i="74"/>
  <c r="M580" i="74"/>
  <c r="L580" i="74"/>
  <c r="K580" i="74"/>
  <c r="G580" i="74"/>
  <c r="F580" i="74"/>
  <c r="E580" i="74"/>
  <c r="C580" i="74"/>
  <c r="B580" i="74"/>
  <c r="AA579" i="74"/>
  <c r="X579" i="74"/>
  <c r="W579" i="74"/>
  <c r="Q579" i="74"/>
  <c r="O579" i="74"/>
  <c r="M579" i="74"/>
  <c r="L579" i="74"/>
  <c r="K579" i="74"/>
  <c r="G579" i="74"/>
  <c r="F579" i="74"/>
  <c r="E579" i="74"/>
  <c r="C579" i="74"/>
  <c r="B579" i="74"/>
  <c r="AA578" i="74"/>
  <c r="X578" i="74"/>
  <c r="W578" i="74"/>
  <c r="Q578" i="74"/>
  <c r="O578" i="74"/>
  <c r="M578" i="74"/>
  <c r="L578" i="74"/>
  <c r="K578" i="74"/>
  <c r="G578" i="74"/>
  <c r="F578" i="74"/>
  <c r="E578" i="74"/>
  <c r="C578" i="74"/>
  <c r="B578" i="74"/>
  <c r="AA577" i="74"/>
  <c r="X577" i="74"/>
  <c r="W577" i="74"/>
  <c r="Q577" i="74"/>
  <c r="O577" i="74"/>
  <c r="M577" i="74"/>
  <c r="L577" i="74"/>
  <c r="K577" i="74"/>
  <c r="G577" i="74"/>
  <c r="F577" i="74"/>
  <c r="E577" i="74"/>
  <c r="C577" i="74"/>
  <c r="B577" i="74"/>
  <c r="AA576" i="74"/>
  <c r="X576" i="74"/>
  <c r="W576" i="74"/>
  <c r="Q576" i="74"/>
  <c r="O576" i="74"/>
  <c r="M576" i="74"/>
  <c r="L576" i="74"/>
  <c r="K576" i="74"/>
  <c r="G576" i="74"/>
  <c r="F576" i="74"/>
  <c r="E576" i="74"/>
  <c r="C576" i="74"/>
  <c r="B576" i="74"/>
  <c r="AA575" i="74"/>
  <c r="X575" i="74"/>
  <c r="W575" i="74"/>
  <c r="Q575" i="74"/>
  <c r="O575" i="74"/>
  <c r="M575" i="74"/>
  <c r="L575" i="74"/>
  <c r="K575" i="74"/>
  <c r="G575" i="74"/>
  <c r="F575" i="74"/>
  <c r="E575" i="74"/>
  <c r="C575" i="74"/>
  <c r="B575" i="74"/>
  <c r="AA574" i="74"/>
  <c r="X574" i="74"/>
  <c r="W574" i="74"/>
  <c r="Q574" i="74"/>
  <c r="O574" i="74"/>
  <c r="M574" i="74"/>
  <c r="L574" i="74"/>
  <c r="K574" i="74"/>
  <c r="G574" i="74"/>
  <c r="F574" i="74"/>
  <c r="E574" i="74"/>
  <c r="C574" i="74"/>
  <c r="B574" i="74"/>
  <c r="AA573" i="74"/>
  <c r="X573" i="74"/>
  <c r="W573" i="74"/>
  <c r="Q573" i="74"/>
  <c r="O573" i="74"/>
  <c r="M573" i="74"/>
  <c r="L573" i="74"/>
  <c r="K573" i="74"/>
  <c r="G573" i="74"/>
  <c r="F573" i="74"/>
  <c r="E573" i="74"/>
  <c r="C573" i="74"/>
  <c r="B573" i="74"/>
  <c r="AA572" i="74"/>
  <c r="X572" i="74"/>
  <c r="W572" i="74"/>
  <c r="Q572" i="74"/>
  <c r="O572" i="74"/>
  <c r="M572" i="74"/>
  <c r="L572" i="74"/>
  <c r="K572" i="74"/>
  <c r="G572" i="74"/>
  <c r="F572" i="74"/>
  <c r="E572" i="74"/>
  <c r="C572" i="74"/>
  <c r="B572" i="74"/>
  <c r="AA571" i="74"/>
  <c r="X571" i="74"/>
  <c r="W571" i="74"/>
  <c r="Q571" i="74"/>
  <c r="O571" i="74"/>
  <c r="M571" i="74"/>
  <c r="L571" i="74"/>
  <c r="K571" i="74"/>
  <c r="G571" i="74"/>
  <c r="F571" i="74"/>
  <c r="E571" i="74"/>
  <c r="C571" i="74"/>
  <c r="B571" i="74"/>
  <c r="AA570" i="74"/>
  <c r="X570" i="74"/>
  <c r="W570" i="74"/>
  <c r="Q570" i="74"/>
  <c r="O570" i="74"/>
  <c r="M570" i="74"/>
  <c r="L570" i="74"/>
  <c r="K570" i="74"/>
  <c r="G570" i="74"/>
  <c r="F570" i="74"/>
  <c r="E570" i="74"/>
  <c r="C570" i="74"/>
  <c r="B570" i="74"/>
  <c r="AA569" i="74"/>
  <c r="X569" i="74"/>
  <c r="W569" i="74"/>
  <c r="Q569" i="74"/>
  <c r="O569" i="74"/>
  <c r="M569" i="74"/>
  <c r="L569" i="74"/>
  <c r="K569" i="74"/>
  <c r="G569" i="74"/>
  <c r="F569" i="74"/>
  <c r="E569" i="74"/>
  <c r="C569" i="74"/>
  <c r="B569" i="74"/>
  <c r="AA568" i="74"/>
  <c r="X568" i="74"/>
  <c r="W568" i="74"/>
  <c r="Q568" i="74"/>
  <c r="O568" i="74"/>
  <c r="M568" i="74"/>
  <c r="L568" i="74"/>
  <c r="K568" i="74"/>
  <c r="G568" i="74"/>
  <c r="F568" i="74"/>
  <c r="E568" i="74"/>
  <c r="C568" i="74"/>
  <c r="B568" i="74"/>
  <c r="AA567" i="74"/>
  <c r="X567" i="74"/>
  <c r="W567" i="74"/>
  <c r="Q567" i="74"/>
  <c r="O567" i="74"/>
  <c r="M567" i="74"/>
  <c r="L567" i="74"/>
  <c r="K567" i="74"/>
  <c r="G567" i="74"/>
  <c r="F567" i="74"/>
  <c r="E567" i="74"/>
  <c r="C567" i="74"/>
  <c r="B567" i="74"/>
  <c r="AA566" i="74"/>
  <c r="X566" i="74"/>
  <c r="W566" i="74"/>
  <c r="Q566" i="74"/>
  <c r="O566" i="74"/>
  <c r="M566" i="74"/>
  <c r="L566" i="74"/>
  <c r="K566" i="74"/>
  <c r="G566" i="74"/>
  <c r="F566" i="74"/>
  <c r="E566" i="74"/>
  <c r="C566" i="74"/>
  <c r="B566" i="74"/>
  <c r="AA565" i="74"/>
  <c r="X565" i="74"/>
  <c r="W565" i="74"/>
  <c r="Q565" i="74"/>
  <c r="O565" i="74"/>
  <c r="M565" i="74"/>
  <c r="L565" i="74"/>
  <c r="K565" i="74"/>
  <c r="G565" i="74"/>
  <c r="F565" i="74"/>
  <c r="E565" i="74"/>
  <c r="C565" i="74"/>
  <c r="B565" i="74"/>
  <c r="AA564" i="74"/>
  <c r="X564" i="74"/>
  <c r="W564" i="74"/>
  <c r="Q564" i="74"/>
  <c r="O564" i="74"/>
  <c r="M564" i="74"/>
  <c r="L564" i="74"/>
  <c r="K564" i="74"/>
  <c r="G564" i="74"/>
  <c r="F564" i="74"/>
  <c r="E564" i="74"/>
  <c r="C564" i="74"/>
  <c r="B564" i="74"/>
  <c r="AA563" i="74"/>
  <c r="X563" i="74"/>
  <c r="W563" i="74"/>
  <c r="Q563" i="74"/>
  <c r="O563" i="74"/>
  <c r="M563" i="74"/>
  <c r="L563" i="74"/>
  <c r="K563" i="74"/>
  <c r="G563" i="74"/>
  <c r="F563" i="74"/>
  <c r="E563" i="74"/>
  <c r="C563" i="74"/>
  <c r="B563" i="74"/>
  <c r="AA562" i="74"/>
  <c r="X562" i="74"/>
  <c r="W562" i="74"/>
  <c r="Q562" i="74"/>
  <c r="O562" i="74"/>
  <c r="M562" i="74"/>
  <c r="L562" i="74"/>
  <c r="K562" i="74"/>
  <c r="G562" i="74"/>
  <c r="F562" i="74"/>
  <c r="E562" i="74"/>
  <c r="C562" i="74"/>
  <c r="B562" i="74"/>
  <c r="AA561" i="74"/>
  <c r="X561" i="74"/>
  <c r="W561" i="74"/>
  <c r="Q561" i="74"/>
  <c r="O561" i="74"/>
  <c r="M561" i="74"/>
  <c r="L561" i="74"/>
  <c r="K561" i="74"/>
  <c r="G561" i="74"/>
  <c r="F561" i="74"/>
  <c r="E561" i="74"/>
  <c r="C561" i="74"/>
  <c r="B561" i="74"/>
  <c r="AA560" i="74"/>
  <c r="X560" i="74"/>
  <c r="W560" i="74"/>
  <c r="Q560" i="74"/>
  <c r="O560" i="74"/>
  <c r="M560" i="74"/>
  <c r="L560" i="74"/>
  <c r="K560" i="74"/>
  <c r="G560" i="74"/>
  <c r="F560" i="74"/>
  <c r="E560" i="74"/>
  <c r="C560" i="74"/>
  <c r="B560" i="74"/>
  <c r="AA559" i="74"/>
  <c r="X559" i="74"/>
  <c r="W559" i="74"/>
  <c r="Q559" i="74"/>
  <c r="O559" i="74"/>
  <c r="M559" i="74"/>
  <c r="L559" i="74"/>
  <c r="K559" i="74"/>
  <c r="G559" i="74"/>
  <c r="F559" i="74"/>
  <c r="E559" i="74"/>
  <c r="C559" i="74"/>
  <c r="B559" i="74"/>
  <c r="AA558" i="74"/>
  <c r="X558" i="74"/>
  <c r="W558" i="74"/>
  <c r="Q558" i="74"/>
  <c r="O558" i="74"/>
  <c r="M558" i="74"/>
  <c r="L558" i="74"/>
  <c r="K558" i="74"/>
  <c r="G558" i="74"/>
  <c r="F558" i="74"/>
  <c r="E558" i="74"/>
  <c r="C558" i="74"/>
  <c r="B558" i="74"/>
  <c r="AA557" i="74"/>
  <c r="X557" i="74"/>
  <c r="W557" i="74"/>
  <c r="Q557" i="74"/>
  <c r="O557" i="74"/>
  <c r="M557" i="74"/>
  <c r="L557" i="74"/>
  <c r="K557" i="74"/>
  <c r="G557" i="74"/>
  <c r="F557" i="74"/>
  <c r="E557" i="74"/>
  <c r="C557" i="74"/>
  <c r="B557" i="74"/>
  <c r="AA556" i="74"/>
  <c r="X556" i="74"/>
  <c r="W556" i="74"/>
  <c r="Q556" i="74"/>
  <c r="O556" i="74"/>
  <c r="M556" i="74"/>
  <c r="L556" i="74"/>
  <c r="K556" i="74"/>
  <c r="G556" i="74"/>
  <c r="F556" i="74"/>
  <c r="E556" i="74"/>
  <c r="C556" i="74"/>
  <c r="B556" i="74"/>
  <c r="AA555" i="74"/>
  <c r="X555" i="74"/>
  <c r="W555" i="74"/>
  <c r="Q555" i="74"/>
  <c r="O555" i="74"/>
  <c r="M555" i="74"/>
  <c r="L555" i="74"/>
  <c r="K555" i="74"/>
  <c r="G555" i="74"/>
  <c r="F555" i="74"/>
  <c r="E555" i="74"/>
  <c r="C555" i="74"/>
  <c r="B555" i="74"/>
  <c r="AA554" i="74"/>
  <c r="X554" i="74"/>
  <c r="W554" i="74"/>
  <c r="Q554" i="74"/>
  <c r="O554" i="74"/>
  <c r="M554" i="74"/>
  <c r="L554" i="74"/>
  <c r="K554" i="74"/>
  <c r="G554" i="74"/>
  <c r="F554" i="74"/>
  <c r="E554" i="74"/>
  <c r="C554" i="74"/>
  <c r="B554" i="74"/>
  <c r="AA553" i="74"/>
  <c r="X553" i="74"/>
  <c r="W553" i="74"/>
  <c r="Q553" i="74"/>
  <c r="O553" i="74"/>
  <c r="M553" i="74"/>
  <c r="L553" i="74"/>
  <c r="K553" i="74"/>
  <c r="G553" i="74"/>
  <c r="F553" i="74"/>
  <c r="E553" i="74"/>
  <c r="C553" i="74"/>
  <c r="B553" i="74"/>
  <c r="AA552" i="74"/>
  <c r="X552" i="74"/>
  <c r="W552" i="74"/>
  <c r="Q552" i="74"/>
  <c r="O552" i="74"/>
  <c r="M552" i="74"/>
  <c r="L552" i="74"/>
  <c r="K552" i="74"/>
  <c r="G552" i="74"/>
  <c r="F552" i="74"/>
  <c r="E552" i="74"/>
  <c r="C552" i="74"/>
  <c r="B552" i="74"/>
  <c r="AA551" i="74"/>
  <c r="X551" i="74"/>
  <c r="W551" i="74"/>
  <c r="Q551" i="74"/>
  <c r="O551" i="74"/>
  <c r="M551" i="74"/>
  <c r="L551" i="74"/>
  <c r="K551" i="74"/>
  <c r="G551" i="74"/>
  <c r="F551" i="74"/>
  <c r="E551" i="74"/>
  <c r="C551" i="74"/>
  <c r="B551" i="74"/>
  <c r="AA550" i="74"/>
  <c r="X550" i="74"/>
  <c r="W550" i="74"/>
  <c r="Q550" i="74"/>
  <c r="O550" i="74"/>
  <c r="M550" i="74"/>
  <c r="L550" i="74"/>
  <c r="K550" i="74"/>
  <c r="G550" i="74"/>
  <c r="F550" i="74"/>
  <c r="E550" i="74"/>
  <c r="C550" i="74"/>
  <c r="B550" i="74"/>
  <c r="AA549" i="74"/>
  <c r="X549" i="74"/>
  <c r="W549" i="74"/>
  <c r="Q549" i="74"/>
  <c r="O549" i="74"/>
  <c r="M549" i="74"/>
  <c r="L549" i="74"/>
  <c r="K549" i="74"/>
  <c r="G549" i="74"/>
  <c r="F549" i="74"/>
  <c r="E549" i="74"/>
  <c r="C549" i="74"/>
  <c r="B549" i="74"/>
  <c r="AA548" i="74"/>
  <c r="X548" i="74"/>
  <c r="W548" i="74"/>
  <c r="Q548" i="74"/>
  <c r="O548" i="74"/>
  <c r="M548" i="74"/>
  <c r="L548" i="74"/>
  <c r="K548" i="74"/>
  <c r="G548" i="74"/>
  <c r="F548" i="74"/>
  <c r="E548" i="74"/>
  <c r="C548" i="74"/>
  <c r="B548" i="74"/>
  <c r="AA547" i="74"/>
  <c r="X547" i="74"/>
  <c r="W547" i="74"/>
  <c r="Q547" i="74"/>
  <c r="O547" i="74"/>
  <c r="M547" i="74"/>
  <c r="L547" i="74"/>
  <c r="K547" i="74"/>
  <c r="G547" i="74"/>
  <c r="F547" i="74"/>
  <c r="E547" i="74"/>
  <c r="C547" i="74"/>
  <c r="B547" i="74"/>
  <c r="AA546" i="74"/>
  <c r="X546" i="74"/>
  <c r="W546" i="74"/>
  <c r="Q546" i="74"/>
  <c r="O546" i="74"/>
  <c r="M546" i="74"/>
  <c r="L546" i="74"/>
  <c r="K546" i="74"/>
  <c r="G546" i="74"/>
  <c r="F546" i="74"/>
  <c r="E546" i="74"/>
  <c r="C546" i="74"/>
  <c r="B546" i="74"/>
  <c r="AA545" i="74"/>
  <c r="X545" i="74"/>
  <c r="W545" i="74"/>
  <c r="Q545" i="74"/>
  <c r="O545" i="74"/>
  <c r="M545" i="74"/>
  <c r="L545" i="74"/>
  <c r="K545" i="74"/>
  <c r="G545" i="74"/>
  <c r="F545" i="74"/>
  <c r="E545" i="74"/>
  <c r="C545" i="74"/>
  <c r="B545" i="74"/>
  <c r="AA544" i="74"/>
  <c r="X544" i="74"/>
  <c r="W544" i="74"/>
  <c r="Q544" i="74"/>
  <c r="O544" i="74"/>
  <c r="M544" i="74"/>
  <c r="L544" i="74"/>
  <c r="K544" i="74"/>
  <c r="G544" i="74"/>
  <c r="F544" i="74"/>
  <c r="E544" i="74"/>
  <c r="C544" i="74"/>
  <c r="B544" i="74"/>
  <c r="AA543" i="74"/>
  <c r="X543" i="74"/>
  <c r="W543" i="74"/>
  <c r="Q543" i="74"/>
  <c r="O543" i="74"/>
  <c r="M543" i="74"/>
  <c r="L543" i="74"/>
  <c r="K543" i="74"/>
  <c r="G543" i="74"/>
  <c r="F543" i="74"/>
  <c r="E543" i="74"/>
  <c r="C543" i="74"/>
  <c r="B543" i="74"/>
  <c r="AA542" i="74"/>
  <c r="X542" i="74"/>
  <c r="W542" i="74"/>
  <c r="Q542" i="74"/>
  <c r="O542" i="74"/>
  <c r="M542" i="74"/>
  <c r="L542" i="74"/>
  <c r="K542" i="74"/>
  <c r="G542" i="74"/>
  <c r="F542" i="74"/>
  <c r="E542" i="74"/>
  <c r="C542" i="74"/>
  <c r="B542" i="74"/>
  <c r="AA541" i="74"/>
  <c r="X541" i="74"/>
  <c r="W541" i="74"/>
  <c r="Q541" i="74"/>
  <c r="O541" i="74"/>
  <c r="M541" i="74"/>
  <c r="L541" i="74"/>
  <c r="K541" i="74"/>
  <c r="G541" i="74"/>
  <c r="F541" i="74"/>
  <c r="E541" i="74"/>
  <c r="C541" i="74"/>
  <c r="B541" i="74"/>
  <c r="AA540" i="74"/>
  <c r="X540" i="74"/>
  <c r="W540" i="74"/>
  <c r="Q540" i="74"/>
  <c r="O540" i="74"/>
  <c r="M540" i="74"/>
  <c r="L540" i="74"/>
  <c r="K540" i="74"/>
  <c r="G540" i="74"/>
  <c r="F540" i="74"/>
  <c r="E540" i="74"/>
  <c r="C540" i="74"/>
  <c r="B540" i="74"/>
  <c r="AA539" i="74"/>
  <c r="X539" i="74"/>
  <c r="W539" i="74"/>
  <c r="Q539" i="74"/>
  <c r="O539" i="74"/>
  <c r="M539" i="74"/>
  <c r="L539" i="74"/>
  <c r="K539" i="74"/>
  <c r="G539" i="74"/>
  <c r="F539" i="74"/>
  <c r="E539" i="74"/>
  <c r="C539" i="74"/>
  <c r="B539" i="74"/>
  <c r="AA538" i="74"/>
  <c r="X538" i="74"/>
  <c r="W538" i="74"/>
  <c r="Q538" i="74"/>
  <c r="O538" i="74"/>
  <c r="M538" i="74"/>
  <c r="L538" i="74"/>
  <c r="K538" i="74"/>
  <c r="G538" i="74"/>
  <c r="F538" i="74"/>
  <c r="E538" i="74"/>
  <c r="C538" i="74"/>
  <c r="B538" i="74"/>
  <c r="AA537" i="74"/>
  <c r="X537" i="74"/>
  <c r="W537" i="74"/>
  <c r="Q537" i="74"/>
  <c r="O537" i="74"/>
  <c r="M537" i="74"/>
  <c r="L537" i="74"/>
  <c r="K537" i="74"/>
  <c r="G537" i="74"/>
  <c r="F537" i="74"/>
  <c r="E537" i="74"/>
  <c r="C537" i="74"/>
  <c r="B537" i="74"/>
  <c r="AA536" i="74"/>
  <c r="X536" i="74"/>
  <c r="W536" i="74"/>
  <c r="Q536" i="74"/>
  <c r="O536" i="74"/>
  <c r="M536" i="74"/>
  <c r="L536" i="74"/>
  <c r="K536" i="74"/>
  <c r="G536" i="74"/>
  <c r="F536" i="74"/>
  <c r="E536" i="74"/>
  <c r="C536" i="74"/>
  <c r="B536" i="74"/>
  <c r="AA535" i="74"/>
  <c r="X535" i="74"/>
  <c r="W535" i="74"/>
  <c r="Q535" i="74"/>
  <c r="O535" i="74"/>
  <c r="M535" i="74"/>
  <c r="L535" i="74"/>
  <c r="K535" i="74"/>
  <c r="G535" i="74"/>
  <c r="F535" i="74"/>
  <c r="E535" i="74"/>
  <c r="C535" i="74"/>
  <c r="B535" i="74"/>
  <c r="AA534" i="74"/>
  <c r="X534" i="74"/>
  <c r="W534" i="74"/>
  <c r="Q534" i="74"/>
  <c r="O534" i="74"/>
  <c r="M534" i="74"/>
  <c r="L534" i="74"/>
  <c r="K534" i="74"/>
  <c r="G534" i="74"/>
  <c r="F534" i="74"/>
  <c r="E534" i="74"/>
  <c r="C534" i="74"/>
  <c r="B534" i="74"/>
  <c r="AA533" i="74"/>
  <c r="X533" i="74"/>
  <c r="W533" i="74"/>
  <c r="Q533" i="74"/>
  <c r="O533" i="74"/>
  <c r="M533" i="74"/>
  <c r="L533" i="74"/>
  <c r="K533" i="74"/>
  <c r="G533" i="74"/>
  <c r="F533" i="74"/>
  <c r="E533" i="74"/>
  <c r="C533" i="74"/>
  <c r="B533" i="74"/>
  <c r="AA532" i="74"/>
  <c r="X532" i="74"/>
  <c r="W532" i="74"/>
  <c r="Q532" i="74"/>
  <c r="O532" i="74"/>
  <c r="M532" i="74"/>
  <c r="L532" i="74"/>
  <c r="K532" i="74"/>
  <c r="G532" i="74"/>
  <c r="F532" i="74"/>
  <c r="E532" i="74"/>
  <c r="C532" i="74"/>
  <c r="B532" i="74"/>
  <c r="AA531" i="74"/>
  <c r="X531" i="74"/>
  <c r="W531" i="74"/>
  <c r="Q531" i="74"/>
  <c r="O531" i="74"/>
  <c r="M531" i="74"/>
  <c r="L531" i="74"/>
  <c r="K531" i="74"/>
  <c r="G531" i="74"/>
  <c r="F531" i="74"/>
  <c r="E531" i="74"/>
  <c r="C531" i="74"/>
  <c r="B531" i="74"/>
  <c r="AA530" i="74"/>
  <c r="X530" i="74"/>
  <c r="W530" i="74"/>
  <c r="Q530" i="74"/>
  <c r="O530" i="74"/>
  <c r="M530" i="74"/>
  <c r="L530" i="74"/>
  <c r="K530" i="74"/>
  <c r="G530" i="74"/>
  <c r="F530" i="74"/>
  <c r="E530" i="74"/>
  <c r="C530" i="74"/>
  <c r="B530" i="74"/>
  <c r="AA529" i="74"/>
  <c r="X529" i="74"/>
  <c r="W529" i="74"/>
  <c r="Q529" i="74"/>
  <c r="O529" i="74"/>
  <c r="M529" i="74"/>
  <c r="L529" i="74"/>
  <c r="K529" i="74"/>
  <c r="G529" i="74"/>
  <c r="F529" i="74"/>
  <c r="E529" i="74"/>
  <c r="C529" i="74"/>
  <c r="B529" i="74"/>
  <c r="AA528" i="74"/>
  <c r="X528" i="74"/>
  <c r="W528" i="74"/>
  <c r="Q528" i="74"/>
  <c r="O528" i="74"/>
  <c r="M528" i="74"/>
  <c r="L528" i="74"/>
  <c r="K528" i="74"/>
  <c r="G528" i="74"/>
  <c r="F528" i="74"/>
  <c r="E528" i="74"/>
  <c r="C528" i="74"/>
  <c r="B528" i="74"/>
  <c r="AA527" i="74"/>
  <c r="X527" i="74"/>
  <c r="W527" i="74"/>
  <c r="Q527" i="74"/>
  <c r="O527" i="74"/>
  <c r="M527" i="74"/>
  <c r="L527" i="74"/>
  <c r="K527" i="74"/>
  <c r="G527" i="74"/>
  <c r="F527" i="74"/>
  <c r="E527" i="74"/>
  <c r="C527" i="74"/>
  <c r="B527" i="74"/>
  <c r="AA526" i="74"/>
  <c r="X526" i="74"/>
  <c r="W526" i="74"/>
  <c r="Q526" i="74"/>
  <c r="O526" i="74"/>
  <c r="M526" i="74"/>
  <c r="L526" i="74"/>
  <c r="K526" i="74"/>
  <c r="G526" i="74"/>
  <c r="F526" i="74"/>
  <c r="E526" i="74"/>
  <c r="C526" i="74"/>
  <c r="B526" i="74"/>
  <c r="AA525" i="74"/>
  <c r="X525" i="74"/>
  <c r="W525" i="74"/>
  <c r="Q525" i="74"/>
  <c r="O525" i="74"/>
  <c r="M525" i="74"/>
  <c r="L525" i="74"/>
  <c r="K525" i="74"/>
  <c r="G525" i="74"/>
  <c r="F525" i="74"/>
  <c r="E525" i="74"/>
  <c r="C525" i="74"/>
  <c r="B525" i="74"/>
  <c r="AA524" i="74"/>
  <c r="X524" i="74"/>
  <c r="W524" i="74"/>
  <c r="Q524" i="74"/>
  <c r="O524" i="74"/>
  <c r="M524" i="74"/>
  <c r="L524" i="74"/>
  <c r="K524" i="74"/>
  <c r="G524" i="74"/>
  <c r="F524" i="74"/>
  <c r="E524" i="74"/>
  <c r="C524" i="74"/>
  <c r="B524" i="74"/>
  <c r="AA523" i="74"/>
  <c r="X523" i="74"/>
  <c r="W523" i="74"/>
  <c r="Q523" i="74"/>
  <c r="O523" i="74"/>
  <c r="M523" i="74"/>
  <c r="L523" i="74"/>
  <c r="K523" i="74"/>
  <c r="G523" i="74"/>
  <c r="F523" i="74"/>
  <c r="E523" i="74"/>
  <c r="C523" i="74"/>
  <c r="B523" i="74"/>
  <c r="AA522" i="74"/>
  <c r="X522" i="74"/>
  <c r="W522" i="74"/>
  <c r="Q522" i="74"/>
  <c r="O522" i="74"/>
  <c r="M522" i="74"/>
  <c r="L522" i="74"/>
  <c r="K522" i="74"/>
  <c r="G522" i="74"/>
  <c r="F522" i="74"/>
  <c r="E522" i="74"/>
  <c r="C522" i="74"/>
  <c r="B522" i="74"/>
  <c r="AA521" i="74"/>
  <c r="X521" i="74"/>
  <c r="W521" i="74"/>
  <c r="Q521" i="74"/>
  <c r="O521" i="74"/>
  <c r="M521" i="74"/>
  <c r="L521" i="74"/>
  <c r="K521" i="74"/>
  <c r="G521" i="74"/>
  <c r="F521" i="74"/>
  <c r="E521" i="74"/>
  <c r="C521" i="74"/>
  <c r="B521" i="74"/>
  <c r="AA520" i="74"/>
  <c r="X520" i="74"/>
  <c r="W520" i="74"/>
  <c r="Q520" i="74"/>
  <c r="O520" i="74"/>
  <c r="M520" i="74"/>
  <c r="L520" i="74"/>
  <c r="K520" i="74"/>
  <c r="G520" i="74"/>
  <c r="F520" i="74"/>
  <c r="E520" i="74"/>
  <c r="C520" i="74"/>
  <c r="B520" i="74"/>
  <c r="AA519" i="74"/>
  <c r="X519" i="74"/>
  <c r="W519" i="74"/>
  <c r="Q519" i="74"/>
  <c r="O519" i="74"/>
  <c r="M519" i="74"/>
  <c r="L519" i="74"/>
  <c r="K519" i="74"/>
  <c r="G519" i="74"/>
  <c r="F519" i="74"/>
  <c r="E519" i="74"/>
  <c r="C519" i="74"/>
  <c r="B519" i="74"/>
  <c r="AA518" i="74"/>
  <c r="X518" i="74"/>
  <c r="W518" i="74"/>
  <c r="Q518" i="74"/>
  <c r="O518" i="74"/>
  <c r="M518" i="74"/>
  <c r="L518" i="74"/>
  <c r="K518" i="74"/>
  <c r="G518" i="74"/>
  <c r="F518" i="74"/>
  <c r="E518" i="74"/>
  <c r="C518" i="74"/>
  <c r="B518" i="74"/>
  <c r="AA517" i="74"/>
  <c r="X517" i="74"/>
  <c r="W517" i="74"/>
  <c r="Q517" i="74"/>
  <c r="O517" i="74"/>
  <c r="M517" i="74"/>
  <c r="L517" i="74"/>
  <c r="K517" i="74"/>
  <c r="G517" i="74"/>
  <c r="F517" i="74"/>
  <c r="E517" i="74"/>
  <c r="C517" i="74"/>
  <c r="B517" i="74"/>
  <c r="AA516" i="74"/>
  <c r="X516" i="74"/>
  <c r="W516" i="74"/>
  <c r="Q516" i="74"/>
  <c r="O516" i="74"/>
  <c r="M516" i="74"/>
  <c r="L516" i="74"/>
  <c r="K516" i="74"/>
  <c r="G516" i="74"/>
  <c r="F516" i="74"/>
  <c r="E516" i="74"/>
  <c r="C516" i="74"/>
  <c r="B516" i="74"/>
  <c r="AA515" i="74"/>
  <c r="X515" i="74"/>
  <c r="W515" i="74"/>
  <c r="Q515" i="74"/>
  <c r="O515" i="74"/>
  <c r="M515" i="74"/>
  <c r="L515" i="74"/>
  <c r="K515" i="74"/>
  <c r="G515" i="74"/>
  <c r="F515" i="74"/>
  <c r="E515" i="74"/>
  <c r="C515" i="74"/>
  <c r="B515" i="74"/>
  <c r="AA514" i="74"/>
  <c r="X514" i="74"/>
  <c r="W514" i="74"/>
  <c r="Q514" i="74"/>
  <c r="O514" i="74"/>
  <c r="M514" i="74"/>
  <c r="L514" i="74"/>
  <c r="K514" i="74"/>
  <c r="G514" i="74"/>
  <c r="F514" i="74"/>
  <c r="E514" i="74"/>
  <c r="C514" i="74"/>
  <c r="B514" i="74"/>
  <c r="AA513" i="74"/>
  <c r="X513" i="74"/>
  <c r="W513" i="74"/>
  <c r="Q513" i="74"/>
  <c r="O513" i="74"/>
  <c r="M513" i="74"/>
  <c r="L513" i="74"/>
  <c r="K513" i="74"/>
  <c r="G513" i="74"/>
  <c r="F513" i="74"/>
  <c r="E513" i="74"/>
  <c r="C513" i="74"/>
  <c r="B513" i="74"/>
  <c r="AA512" i="74"/>
  <c r="X512" i="74"/>
  <c r="W512" i="74"/>
  <c r="Q512" i="74"/>
  <c r="O512" i="74"/>
  <c r="M512" i="74"/>
  <c r="L512" i="74"/>
  <c r="K512" i="74"/>
  <c r="G512" i="74"/>
  <c r="F512" i="74"/>
  <c r="E512" i="74"/>
  <c r="C512" i="74"/>
  <c r="B512" i="74"/>
  <c r="AA511" i="74"/>
  <c r="X511" i="74"/>
  <c r="W511" i="74"/>
  <c r="Q511" i="74"/>
  <c r="O511" i="74"/>
  <c r="M511" i="74"/>
  <c r="L511" i="74"/>
  <c r="K511" i="74"/>
  <c r="G511" i="74"/>
  <c r="F511" i="74"/>
  <c r="E511" i="74"/>
  <c r="C511" i="74"/>
  <c r="B511" i="74"/>
  <c r="AA510" i="74"/>
  <c r="X510" i="74"/>
  <c r="W510" i="74"/>
  <c r="Q510" i="74"/>
  <c r="O510" i="74"/>
  <c r="M510" i="74"/>
  <c r="L510" i="74"/>
  <c r="K510" i="74"/>
  <c r="G510" i="74"/>
  <c r="F510" i="74"/>
  <c r="E510" i="74"/>
  <c r="C510" i="74"/>
  <c r="B510" i="74"/>
  <c r="AA509" i="74"/>
  <c r="X509" i="74"/>
  <c r="W509" i="74"/>
  <c r="Q509" i="74"/>
  <c r="O509" i="74"/>
  <c r="M509" i="74"/>
  <c r="L509" i="74"/>
  <c r="K509" i="74"/>
  <c r="G509" i="74"/>
  <c r="F509" i="74"/>
  <c r="E509" i="74"/>
  <c r="C509" i="74"/>
  <c r="B509" i="74"/>
  <c r="AA508" i="74"/>
  <c r="X508" i="74"/>
  <c r="W508" i="74"/>
  <c r="Q508" i="74"/>
  <c r="O508" i="74"/>
  <c r="M508" i="74"/>
  <c r="L508" i="74"/>
  <c r="K508" i="74"/>
  <c r="G508" i="74"/>
  <c r="F508" i="74"/>
  <c r="E508" i="74"/>
  <c r="C508" i="74"/>
  <c r="B508" i="74"/>
  <c r="AA507" i="74"/>
  <c r="X507" i="74"/>
  <c r="W507" i="74"/>
  <c r="Q507" i="74"/>
  <c r="O507" i="74"/>
  <c r="M507" i="74"/>
  <c r="L507" i="74"/>
  <c r="K507" i="74"/>
  <c r="G507" i="74"/>
  <c r="F507" i="74"/>
  <c r="E507" i="74"/>
  <c r="C507" i="74"/>
  <c r="B507" i="74"/>
  <c r="AA506" i="74"/>
  <c r="X506" i="74"/>
  <c r="W506" i="74"/>
  <c r="Q506" i="74"/>
  <c r="O506" i="74"/>
  <c r="M506" i="74"/>
  <c r="L506" i="74"/>
  <c r="K506" i="74"/>
  <c r="G506" i="74"/>
  <c r="F506" i="74"/>
  <c r="E506" i="74"/>
  <c r="C506" i="74"/>
  <c r="B506" i="74"/>
  <c r="AA505" i="74"/>
  <c r="X505" i="74"/>
  <c r="W505" i="74"/>
  <c r="Q505" i="74"/>
  <c r="O505" i="74"/>
  <c r="M505" i="74"/>
  <c r="L505" i="74"/>
  <c r="K505" i="74"/>
  <c r="G505" i="74"/>
  <c r="F505" i="74"/>
  <c r="E505" i="74"/>
  <c r="C505" i="74"/>
  <c r="B505" i="74"/>
  <c r="AA504" i="74"/>
  <c r="X504" i="74"/>
  <c r="W504" i="74"/>
  <c r="Q504" i="74"/>
  <c r="O504" i="74"/>
  <c r="M504" i="74"/>
  <c r="L504" i="74"/>
  <c r="K504" i="74"/>
  <c r="G504" i="74"/>
  <c r="F504" i="74"/>
  <c r="E504" i="74"/>
  <c r="C504" i="74"/>
  <c r="B504" i="74"/>
  <c r="AA503" i="74"/>
  <c r="X503" i="74"/>
  <c r="W503" i="74"/>
  <c r="Q503" i="74"/>
  <c r="O503" i="74"/>
  <c r="M503" i="74"/>
  <c r="L503" i="74"/>
  <c r="K503" i="74"/>
  <c r="G503" i="74"/>
  <c r="F503" i="74"/>
  <c r="E503" i="74"/>
  <c r="C503" i="74"/>
  <c r="B503" i="74"/>
  <c r="AA502" i="74"/>
  <c r="X502" i="74"/>
  <c r="W502" i="74"/>
  <c r="Q502" i="74"/>
  <c r="O502" i="74"/>
  <c r="M502" i="74"/>
  <c r="L502" i="74"/>
  <c r="K502" i="74"/>
  <c r="G502" i="74"/>
  <c r="F502" i="74"/>
  <c r="E502" i="74"/>
  <c r="C502" i="74"/>
  <c r="B502" i="74"/>
  <c r="AA501" i="74"/>
  <c r="X501" i="74"/>
  <c r="W501" i="74"/>
  <c r="Q501" i="74"/>
  <c r="O501" i="74"/>
  <c r="M501" i="74"/>
  <c r="L501" i="74"/>
  <c r="K501" i="74"/>
  <c r="G501" i="74"/>
  <c r="F501" i="74"/>
  <c r="E501" i="74"/>
  <c r="C501" i="74"/>
  <c r="B501" i="74"/>
  <c r="AA500" i="74"/>
  <c r="X500" i="74"/>
  <c r="W500" i="74"/>
  <c r="Q500" i="74"/>
  <c r="O500" i="74"/>
  <c r="M500" i="74"/>
  <c r="L500" i="74"/>
  <c r="K500" i="74"/>
  <c r="G500" i="74"/>
  <c r="F500" i="74"/>
  <c r="E500" i="74"/>
  <c r="C500" i="74"/>
  <c r="B500" i="74"/>
  <c r="AA499" i="74"/>
  <c r="X499" i="74"/>
  <c r="W499" i="74"/>
  <c r="Q499" i="74"/>
  <c r="O499" i="74"/>
  <c r="M499" i="74"/>
  <c r="L499" i="74"/>
  <c r="K499" i="74"/>
  <c r="G499" i="74"/>
  <c r="F499" i="74"/>
  <c r="E499" i="74"/>
  <c r="C499" i="74"/>
  <c r="B499" i="74"/>
  <c r="AA498" i="74"/>
  <c r="X498" i="74"/>
  <c r="W498" i="74"/>
  <c r="Q498" i="74"/>
  <c r="O498" i="74"/>
  <c r="M498" i="74"/>
  <c r="L498" i="74"/>
  <c r="K498" i="74"/>
  <c r="G498" i="74"/>
  <c r="F498" i="74"/>
  <c r="E498" i="74"/>
  <c r="C498" i="74"/>
  <c r="B498" i="74"/>
  <c r="AA497" i="74"/>
  <c r="X497" i="74"/>
  <c r="W497" i="74"/>
  <c r="Q497" i="74"/>
  <c r="O497" i="74"/>
  <c r="M497" i="74"/>
  <c r="L497" i="74"/>
  <c r="K497" i="74"/>
  <c r="G497" i="74"/>
  <c r="F497" i="74"/>
  <c r="E497" i="74"/>
  <c r="C497" i="74"/>
  <c r="B497" i="74"/>
  <c r="AA496" i="74"/>
  <c r="X496" i="74"/>
  <c r="W496" i="74"/>
  <c r="Q496" i="74"/>
  <c r="O496" i="74"/>
  <c r="M496" i="74"/>
  <c r="L496" i="74"/>
  <c r="K496" i="74"/>
  <c r="G496" i="74"/>
  <c r="F496" i="74"/>
  <c r="E496" i="74"/>
  <c r="C496" i="74"/>
  <c r="B496" i="74"/>
  <c r="AA495" i="74"/>
  <c r="X495" i="74"/>
  <c r="W495" i="74"/>
  <c r="Q495" i="74"/>
  <c r="O495" i="74"/>
  <c r="M495" i="74"/>
  <c r="L495" i="74"/>
  <c r="K495" i="74"/>
  <c r="G495" i="74"/>
  <c r="F495" i="74"/>
  <c r="E495" i="74"/>
  <c r="C495" i="74"/>
  <c r="B495" i="74"/>
  <c r="AA494" i="74"/>
  <c r="X494" i="74"/>
  <c r="W494" i="74"/>
  <c r="Q494" i="74"/>
  <c r="O494" i="74"/>
  <c r="M494" i="74"/>
  <c r="L494" i="74"/>
  <c r="K494" i="74"/>
  <c r="G494" i="74"/>
  <c r="F494" i="74"/>
  <c r="E494" i="74"/>
  <c r="C494" i="74"/>
  <c r="B494" i="74"/>
  <c r="AA493" i="74"/>
  <c r="X493" i="74"/>
  <c r="W493" i="74"/>
  <c r="Q493" i="74"/>
  <c r="O493" i="74"/>
  <c r="M493" i="74"/>
  <c r="L493" i="74"/>
  <c r="K493" i="74"/>
  <c r="G493" i="74"/>
  <c r="F493" i="74"/>
  <c r="E493" i="74"/>
  <c r="C493" i="74"/>
  <c r="B493" i="74"/>
  <c r="AA492" i="74"/>
  <c r="X492" i="74"/>
  <c r="W492" i="74"/>
  <c r="Q492" i="74"/>
  <c r="O492" i="74"/>
  <c r="M492" i="74"/>
  <c r="L492" i="74"/>
  <c r="K492" i="74"/>
  <c r="G492" i="74"/>
  <c r="F492" i="74"/>
  <c r="E492" i="74"/>
  <c r="C492" i="74"/>
  <c r="B492" i="74"/>
  <c r="AA491" i="74"/>
  <c r="X491" i="74"/>
  <c r="W491" i="74"/>
  <c r="Q491" i="74"/>
  <c r="O491" i="74"/>
  <c r="M491" i="74"/>
  <c r="L491" i="74"/>
  <c r="K491" i="74"/>
  <c r="G491" i="74"/>
  <c r="F491" i="74"/>
  <c r="E491" i="74"/>
  <c r="C491" i="74"/>
  <c r="B491" i="74"/>
  <c r="AA490" i="74"/>
  <c r="X490" i="74"/>
  <c r="W490" i="74"/>
  <c r="Q490" i="74"/>
  <c r="O490" i="74"/>
  <c r="M490" i="74"/>
  <c r="L490" i="74"/>
  <c r="K490" i="74"/>
  <c r="G490" i="74"/>
  <c r="F490" i="74"/>
  <c r="E490" i="74"/>
  <c r="C490" i="74"/>
  <c r="B490" i="74"/>
  <c r="AA489" i="74"/>
  <c r="X489" i="74"/>
  <c r="W489" i="74"/>
  <c r="Q489" i="74"/>
  <c r="O489" i="74"/>
  <c r="M489" i="74"/>
  <c r="L489" i="74"/>
  <c r="K489" i="74"/>
  <c r="G489" i="74"/>
  <c r="F489" i="74"/>
  <c r="E489" i="74"/>
  <c r="C489" i="74"/>
  <c r="B489" i="74"/>
  <c r="AA488" i="74"/>
  <c r="X488" i="74"/>
  <c r="W488" i="74"/>
  <c r="Q488" i="74"/>
  <c r="O488" i="74"/>
  <c r="M488" i="74"/>
  <c r="L488" i="74"/>
  <c r="K488" i="74"/>
  <c r="G488" i="74"/>
  <c r="F488" i="74"/>
  <c r="E488" i="74"/>
  <c r="C488" i="74"/>
  <c r="B488" i="74"/>
  <c r="AA487" i="74"/>
  <c r="X487" i="74"/>
  <c r="W487" i="74"/>
  <c r="Q487" i="74"/>
  <c r="O487" i="74"/>
  <c r="M487" i="74"/>
  <c r="L487" i="74"/>
  <c r="K487" i="74"/>
  <c r="G487" i="74"/>
  <c r="F487" i="74"/>
  <c r="E487" i="74"/>
  <c r="C487" i="74"/>
  <c r="B487" i="74"/>
  <c r="AA486" i="74"/>
  <c r="X486" i="74"/>
  <c r="W486" i="74"/>
  <c r="Q486" i="74"/>
  <c r="O486" i="74"/>
  <c r="M486" i="74"/>
  <c r="L486" i="74"/>
  <c r="K486" i="74"/>
  <c r="G486" i="74"/>
  <c r="F486" i="74"/>
  <c r="E486" i="74"/>
  <c r="C486" i="74"/>
  <c r="B486" i="74"/>
  <c r="AA485" i="74"/>
  <c r="X485" i="74"/>
  <c r="W485" i="74"/>
  <c r="Q485" i="74"/>
  <c r="O485" i="74"/>
  <c r="M485" i="74"/>
  <c r="L485" i="74"/>
  <c r="K485" i="74"/>
  <c r="G485" i="74"/>
  <c r="F485" i="74"/>
  <c r="E485" i="74"/>
  <c r="C485" i="74"/>
  <c r="B485" i="74"/>
  <c r="AA484" i="74"/>
  <c r="X484" i="74"/>
  <c r="W484" i="74"/>
  <c r="Q484" i="74"/>
  <c r="O484" i="74"/>
  <c r="M484" i="74"/>
  <c r="L484" i="74"/>
  <c r="K484" i="74"/>
  <c r="G484" i="74"/>
  <c r="F484" i="74"/>
  <c r="E484" i="74"/>
  <c r="C484" i="74"/>
  <c r="B484" i="74"/>
  <c r="AA483" i="74"/>
  <c r="X483" i="74"/>
  <c r="W483" i="74"/>
  <c r="Q483" i="74"/>
  <c r="O483" i="74"/>
  <c r="M483" i="74"/>
  <c r="L483" i="74"/>
  <c r="K483" i="74"/>
  <c r="G483" i="74"/>
  <c r="F483" i="74"/>
  <c r="E483" i="74"/>
  <c r="C483" i="74"/>
  <c r="B483" i="74"/>
  <c r="AA482" i="74"/>
  <c r="X482" i="74"/>
  <c r="W482" i="74"/>
  <c r="Q482" i="74"/>
  <c r="O482" i="74"/>
  <c r="M482" i="74"/>
  <c r="L482" i="74"/>
  <c r="K482" i="74"/>
  <c r="G482" i="74"/>
  <c r="F482" i="74"/>
  <c r="E482" i="74"/>
  <c r="C482" i="74"/>
  <c r="B482" i="74"/>
  <c r="AA481" i="74"/>
  <c r="X481" i="74"/>
  <c r="W481" i="74"/>
  <c r="Q481" i="74"/>
  <c r="O481" i="74"/>
  <c r="M481" i="74"/>
  <c r="L481" i="74"/>
  <c r="K481" i="74"/>
  <c r="G481" i="74"/>
  <c r="F481" i="74"/>
  <c r="E481" i="74"/>
  <c r="C481" i="74"/>
  <c r="B481" i="74"/>
  <c r="AA480" i="74"/>
  <c r="X480" i="74"/>
  <c r="W480" i="74"/>
  <c r="Q480" i="74"/>
  <c r="O480" i="74"/>
  <c r="M480" i="74"/>
  <c r="L480" i="74"/>
  <c r="K480" i="74"/>
  <c r="G480" i="74"/>
  <c r="F480" i="74"/>
  <c r="E480" i="74"/>
  <c r="C480" i="74"/>
  <c r="B480" i="74"/>
  <c r="AA479" i="74"/>
  <c r="X479" i="74"/>
  <c r="W479" i="74"/>
  <c r="Q479" i="74"/>
  <c r="O479" i="74"/>
  <c r="M479" i="74"/>
  <c r="L479" i="74"/>
  <c r="K479" i="74"/>
  <c r="G479" i="74"/>
  <c r="F479" i="74"/>
  <c r="E479" i="74"/>
  <c r="C479" i="74"/>
  <c r="B479" i="74"/>
  <c r="AA478" i="74"/>
  <c r="X478" i="74"/>
  <c r="W478" i="74"/>
  <c r="Q478" i="74"/>
  <c r="O478" i="74"/>
  <c r="M478" i="74"/>
  <c r="L478" i="74"/>
  <c r="K478" i="74"/>
  <c r="G478" i="74"/>
  <c r="F478" i="74"/>
  <c r="E478" i="74"/>
  <c r="C478" i="74"/>
  <c r="B478" i="74"/>
  <c r="AA477" i="74"/>
  <c r="X477" i="74"/>
  <c r="W477" i="74"/>
  <c r="Q477" i="74"/>
  <c r="O477" i="74"/>
  <c r="M477" i="74"/>
  <c r="L477" i="74"/>
  <c r="K477" i="74"/>
  <c r="G477" i="74"/>
  <c r="F477" i="74"/>
  <c r="E477" i="74"/>
  <c r="C477" i="74"/>
  <c r="B477" i="74"/>
  <c r="AA476" i="74"/>
  <c r="X476" i="74"/>
  <c r="W476" i="74"/>
  <c r="Q476" i="74"/>
  <c r="O476" i="74"/>
  <c r="M476" i="74"/>
  <c r="L476" i="74"/>
  <c r="K476" i="74"/>
  <c r="G476" i="74"/>
  <c r="F476" i="74"/>
  <c r="E476" i="74"/>
  <c r="C476" i="74"/>
  <c r="B476" i="74"/>
  <c r="AA475" i="74"/>
  <c r="X475" i="74"/>
  <c r="W475" i="74"/>
  <c r="Q475" i="74"/>
  <c r="O475" i="74"/>
  <c r="M475" i="74"/>
  <c r="L475" i="74"/>
  <c r="K475" i="74"/>
  <c r="G475" i="74"/>
  <c r="F475" i="74"/>
  <c r="E475" i="74"/>
  <c r="C475" i="74"/>
  <c r="B475" i="74"/>
  <c r="AA474" i="74"/>
  <c r="X474" i="74"/>
  <c r="W474" i="74"/>
  <c r="Q474" i="74"/>
  <c r="O474" i="74"/>
  <c r="M474" i="74"/>
  <c r="L474" i="74"/>
  <c r="K474" i="74"/>
  <c r="G474" i="74"/>
  <c r="F474" i="74"/>
  <c r="E474" i="74"/>
  <c r="C474" i="74"/>
  <c r="B474" i="74"/>
  <c r="AA473" i="74"/>
  <c r="X473" i="74"/>
  <c r="W473" i="74"/>
  <c r="Q473" i="74"/>
  <c r="O473" i="74"/>
  <c r="M473" i="74"/>
  <c r="L473" i="74"/>
  <c r="K473" i="74"/>
  <c r="G473" i="74"/>
  <c r="F473" i="74"/>
  <c r="E473" i="74"/>
  <c r="C473" i="74"/>
  <c r="B473" i="74"/>
  <c r="AA472" i="74"/>
  <c r="X472" i="74"/>
  <c r="W472" i="74"/>
  <c r="Q472" i="74"/>
  <c r="O472" i="74"/>
  <c r="M472" i="74"/>
  <c r="L472" i="74"/>
  <c r="K472" i="74"/>
  <c r="G472" i="74"/>
  <c r="F472" i="74"/>
  <c r="E472" i="74"/>
  <c r="C472" i="74"/>
  <c r="B472" i="74"/>
  <c r="AA471" i="74"/>
  <c r="X471" i="74"/>
  <c r="W471" i="74"/>
  <c r="Q471" i="74"/>
  <c r="O471" i="74"/>
  <c r="M471" i="74"/>
  <c r="L471" i="74"/>
  <c r="K471" i="74"/>
  <c r="G471" i="74"/>
  <c r="F471" i="74"/>
  <c r="E471" i="74"/>
  <c r="C471" i="74"/>
  <c r="B471" i="74"/>
  <c r="AA470" i="74"/>
  <c r="X470" i="74"/>
  <c r="W470" i="74"/>
  <c r="Q470" i="74"/>
  <c r="O470" i="74"/>
  <c r="M470" i="74"/>
  <c r="L470" i="74"/>
  <c r="K470" i="74"/>
  <c r="G470" i="74"/>
  <c r="F470" i="74"/>
  <c r="E470" i="74"/>
  <c r="C470" i="74"/>
  <c r="B470" i="74"/>
  <c r="AA469" i="74"/>
  <c r="X469" i="74"/>
  <c r="W469" i="74"/>
  <c r="Q469" i="74"/>
  <c r="O469" i="74"/>
  <c r="M469" i="74"/>
  <c r="L469" i="74"/>
  <c r="K469" i="74"/>
  <c r="G469" i="74"/>
  <c r="F469" i="74"/>
  <c r="E469" i="74"/>
  <c r="C469" i="74"/>
  <c r="B469" i="74"/>
  <c r="AA468" i="74"/>
  <c r="X468" i="74"/>
  <c r="W468" i="74"/>
  <c r="Q468" i="74"/>
  <c r="O468" i="74"/>
  <c r="M468" i="74"/>
  <c r="L468" i="74"/>
  <c r="K468" i="74"/>
  <c r="G468" i="74"/>
  <c r="F468" i="74"/>
  <c r="E468" i="74"/>
  <c r="C468" i="74"/>
  <c r="B468" i="74"/>
  <c r="AA467" i="74"/>
  <c r="X467" i="74"/>
  <c r="W467" i="74"/>
  <c r="Q467" i="74"/>
  <c r="O467" i="74"/>
  <c r="M467" i="74"/>
  <c r="L467" i="74"/>
  <c r="K467" i="74"/>
  <c r="G467" i="74"/>
  <c r="F467" i="74"/>
  <c r="E467" i="74"/>
  <c r="C467" i="74"/>
  <c r="B467" i="74"/>
  <c r="AA466" i="74"/>
  <c r="X466" i="74"/>
  <c r="W466" i="74"/>
  <c r="Q466" i="74"/>
  <c r="O466" i="74"/>
  <c r="M466" i="74"/>
  <c r="L466" i="74"/>
  <c r="K466" i="74"/>
  <c r="G466" i="74"/>
  <c r="F466" i="74"/>
  <c r="E466" i="74"/>
  <c r="C466" i="74"/>
  <c r="B466" i="74"/>
  <c r="AA465" i="74"/>
  <c r="X465" i="74"/>
  <c r="W465" i="74"/>
  <c r="Q465" i="74"/>
  <c r="O465" i="74"/>
  <c r="M465" i="74"/>
  <c r="L465" i="74"/>
  <c r="K465" i="74"/>
  <c r="G465" i="74"/>
  <c r="F465" i="74"/>
  <c r="E465" i="74"/>
  <c r="C465" i="74"/>
  <c r="B465" i="74"/>
  <c r="AA464" i="74"/>
  <c r="X464" i="74"/>
  <c r="W464" i="74"/>
  <c r="Q464" i="74"/>
  <c r="O464" i="74"/>
  <c r="M464" i="74"/>
  <c r="L464" i="74"/>
  <c r="K464" i="74"/>
  <c r="G464" i="74"/>
  <c r="F464" i="74"/>
  <c r="E464" i="74"/>
  <c r="C464" i="74"/>
  <c r="B464" i="74"/>
  <c r="AA463" i="74"/>
  <c r="X463" i="74"/>
  <c r="W463" i="74"/>
  <c r="Q463" i="74"/>
  <c r="O463" i="74"/>
  <c r="M463" i="74"/>
  <c r="L463" i="74"/>
  <c r="K463" i="74"/>
  <c r="G463" i="74"/>
  <c r="F463" i="74"/>
  <c r="E463" i="74"/>
  <c r="C463" i="74"/>
  <c r="B463" i="74"/>
  <c r="AA462" i="74"/>
  <c r="X462" i="74"/>
  <c r="W462" i="74"/>
  <c r="Q462" i="74"/>
  <c r="O462" i="74"/>
  <c r="M462" i="74"/>
  <c r="L462" i="74"/>
  <c r="K462" i="74"/>
  <c r="G462" i="74"/>
  <c r="F462" i="74"/>
  <c r="E462" i="74"/>
  <c r="C462" i="74"/>
  <c r="B462" i="74"/>
  <c r="AA461" i="74"/>
  <c r="X461" i="74"/>
  <c r="W461" i="74"/>
  <c r="Q461" i="74"/>
  <c r="O461" i="74"/>
  <c r="M461" i="74"/>
  <c r="L461" i="74"/>
  <c r="K461" i="74"/>
  <c r="G461" i="74"/>
  <c r="F461" i="74"/>
  <c r="E461" i="74"/>
  <c r="C461" i="74"/>
  <c r="B461" i="74"/>
  <c r="AA460" i="74"/>
  <c r="X460" i="74"/>
  <c r="W460" i="74"/>
  <c r="Q460" i="74"/>
  <c r="O460" i="74"/>
  <c r="M460" i="74"/>
  <c r="L460" i="74"/>
  <c r="K460" i="74"/>
  <c r="G460" i="74"/>
  <c r="F460" i="74"/>
  <c r="E460" i="74"/>
  <c r="C460" i="74"/>
  <c r="B460" i="74"/>
  <c r="AA459" i="74"/>
  <c r="X459" i="74"/>
  <c r="W459" i="74"/>
  <c r="Q459" i="74"/>
  <c r="O459" i="74"/>
  <c r="M459" i="74"/>
  <c r="L459" i="74"/>
  <c r="K459" i="74"/>
  <c r="G459" i="74"/>
  <c r="F459" i="74"/>
  <c r="E459" i="74"/>
  <c r="C459" i="74"/>
  <c r="B459" i="74"/>
  <c r="AA458" i="74"/>
  <c r="X458" i="74"/>
  <c r="W458" i="74"/>
  <c r="Q458" i="74"/>
  <c r="O458" i="74"/>
  <c r="M458" i="74"/>
  <c r="L458" i="74"/>
  <c r="K458" i="74"/>
  <c r="G458" i="74"/>
  <c r="F458" i="74"/>
  <c r="E458" i="74"/>
  <c r="C458" i="74"/>
  <c r="B458" i="74"/>
  <c r="AA457" i="74"/>
  <c r="X457" i="74"/>
  <c r="W457" i="74"/>
  <c r="Q457" i="74"/>
  <c r="O457" i="74"/>
  <c r="M457" i="74"/>
  <c r="L457" i="74"/>
  <c r="K457" i="74"/>
  <c r="G457" i="74"/>
  <c r="F457" i="74"/>
  <c r="E457" i="74"/>
  <c r="C457" i="74"/>
  <c r="B457" i="74"/>
  <c r="AA456" i="74"/>
  <c r="X456" i="74"/>
  <c r="W456" i="74"/>
  <c r="Q456" i="74"/>
  <c r="O456" i="74"/>
  <c r="M456" i="74"/>
  <c r="L456" i="74"/>
  <c r="K456" i="74"/>
  <c r="G456" i="74"/>
  <c r="F456" i="74"/>
  <c r="E456" i="74"/>
  <c r="C456" i="74"/>
  <c r="B456" i="74"/>
  <c r="AA455" i="74"/>
  <c r="X455" i="74"/>
  <c r="W455" i="74"/>
  <c r="Q455" i="74"/>
  <c r="O455" i="74"/>
  <c r="M455" i="74"/>
  <c r="L455" i="74"/>
  <c r="K455" i="74"/>
  <c r="G455" i="74"/>
  <c r="F455" i="74"/>
  <c r="E455" i="74"/>
  <c r="C455" i="74"/>
  <c r="B455" i="74"/>
  <c r="AA454" i="74"/>
  <c r="X454" i="74"/>
  <c r="W454" i="74"/>
  <c r="Q454" i="74"/>
  <c r="O454" i="74"/>
  <c r="M454" i="74"/>
  <c r="L454" i="74"/>
  <c r="K454" i="74"/>
  <c r="G454" i="74"/>
  <c r="F454" i="74"/>
  <c r="E454" i="74"/>
  <c r="C454" i="74"/>
  <c r="B454" i="74"/>
  <c r="AA453" i="74"/>
  <c r="X453" i="74"/>
  <c r="W453" i="74"/>
  <c r="Q453" i="74"/>
  <c r="O453" i="74"/>
  <c r="M453" i="74"/>
  <c r="L453" i="74"/>
  <c r="K453" i="74"/>
  <c r="G453" i="74"/>
  <c r="F453" i="74"/>
  <c r="E453" i="74"/>
  <c r="C453" i="74"/>
  <c r="B453" i="74"/>
  <c r="AA452" i="74"/>
  <c r="X452" i="74"/>
  <c r="W452" i="74"/>
  <c r="Q452" i="74"/>
  <c r="O452" i="74"/>
  <c r="M452" i="74"/>
  <c r="L452" i="74"/>
  <c r="K452" i="74"/>
  <c r="G452" i="74"/>
  <c r="F452" i="74"/>
  <c r="E452" i="74"/>
  <c r="C452" i="74"/>
  <c r="B452" i="74"/>
  <c r="AA451" i="74"/>
  <c r="X451" i="74"/>
  <c r="W451" i="74"/>
  <c r="Q451" i="74"/>
  <c r="O451" i="74"/>
  <c r="M451" i="74"/>
  <c r="L451" i="74"/>
  <c r="K451" i="74"/>
  <c r="G451" i="74"/>
  <c r="F451" i="74"/>
  <c r="E451" i="74"/>
  <c r="C451" i="74"/>
  <c r="B451" i="74"/>
  <c r="AA450" i="74"/>
  <c r="X450" i="74"/>
  <c r="W450" i="74"/>
  <c r="Q450" i="74"/>
  <c r="O450" i="74"/>
  <c r="M450" i="74"/>
  <c r="L450" i="74"/>
  <c r="K450" i="74"/>
  <c r="G450" i="74"/>
  <c r="F450" i="74"/>
  <c r="E450" i="74"/>
  <c r="C450" i="74"/>
  <c r="B450" i="74"/>
  <c r="AA449" i="74"/>
  <c r="X449" i="74"/>
  <c r="W449" i="74"/>
  <c r="Q449" i="74"/>
  <c r="O449" i="74"/>
  <c r="M449" i="74"/>
  <c r="L449" i="74"/>
  <c r="K449" i="74"/>
  <c r="G449" i="74"/>
  <c r="F449" i="74"/>
  <c r="E449" i="74"/>
  <c r="C449" i="74"/>
  <c r="B449" i="74"/>
  <c r="AA448" i="74"/>
  <c r="X448" i="74"/>
  <c r="W448" i="74"/>
  <c r="Q448" i="74"/>
  <c r="O448" i="74"/>
  <c r="M448" i="74"/>
  <c r="L448" i="74"/>
  <c r="K448" i="74"/>
  <c r="G448" i="74"/>
  <c r="F448" i="74"/>
  <c r="E448" i="74"/>
  <c r="C448" i="74"/>
  <c r="B448" i="74"/>
  <c r="AA447" i="74"/>
  <c r="X447" i="74"/>
  <c r="W447" i="74"/>
  <c r="Q447" i="74"/>
  <c r="O447" i="74"/>
  <c r="M447" i="74"/>
  <c r="L447" i="74"/>
  <c r="K447" i="74"/>
  <c r="G447" i="74"/>
  <c r="F447" i="74"/>
  <c r="C447" i="74"/>
  <c r="B447" i="74"/>
  <c r="AA446" i="74"/>
  <c r="X446" i="74"/>
  <c r="W446" i="74"/>
  <c r="Q446" i="74"/>
  <c r="O446" i="74"/>
  <c r="M446" i="74"/>
  <c r="L446" i="74"/>
  <c r="K446" i="74"/>
  <c r="G446" i="74"/>
  <c r="F446" i="74"/>
  <c r="E446" i="74"/>
  <c r="C446" i="74"/>
  <c r="B446" i="74"/>
  <c r="AA445" i="74"/>
  <c r="X445" i="74"/>
  <c r="W445" i="74"/>
  <c r="Q445" i="74"/>
  <c r="O445" i="74"/>
  <c r="M445" i="74"/>
  <c r="L445" i="74"/>
  <c r="K445" i="74"/>
  <c r="G445" i="74"/>
  <c r="F445" i="74"/>
  <c r="E445" i="74"/>
  <c r="C445" i="74"/>
  <c r="B445" i="74"/>
  <c r="AA444" i="74"/>
  <c r="X444" i="74"/>
  <c r="W444" i="74"/>
  <c r="Q444" i="74"/>
  <c r="O444" i="74"/>
  <c r="M444" i="74"/>
  <c r="L444" i="74"/>
  <c r="K444" i="74"/>
  <c r="G444" i="74"/>
  <c r="F444" i="74"/>
  <c r="E444" i="74"/>
  <c r="C444" i="74"/>
  <c r="B444" i="74"/>
  <c r="AA443" i="74"/>
  <c r="X443" i="74"/>
  <c r="W443" i="74"/>
  <c r="Q443" i="74"/>
  <c r="O443" i="74"/>
  <c r="M443" i="74"/>
  <c r="L443" i="74"/>
  <c r="K443" i="74"/>
  <c r="G443" i="74"/>
  <c r="F443" i="74"/>
  <c r="E443" i="74"/>
  <c r="C443" i="74"/>
  <c r="B443" i="74"/>
  <c r="AA442" i="74"/>
  <c r="X442" i="74"/>
  <c r="W442" i="74"/>
  <c r="Q442" i="74"/>
  <c r="O442" i="74"/>
  <c r="M442" i="74"/>
  <c r="L442" i="74"/>
  <c r="K442" i="74"/>
  <c r="G442" i="74"/>
  <c r="F442" i="74"/>
  <c r="E442" i="74"/>
  <c r="C442" i="74"/>
  <c r="B442" i="74"/>
  <c r="AA441" i="74"/>
  <c r="X441" i="74"/>
  <c r="W441" i="74"/>
  <c r="Q441" i="74"/>
  <c r="O441" i="74"/>
  <c r="M441" i="74"/>
  <c r="L441" i="74"/>
  <c r="K441" i="74"/>
  <c r="G441" i="74"/>
  <c r="F441" i="74"/>
  <c r="E441" i="74"/>
  <c r="C441" i="74"/>
  <c r="B441" i="74"/>
  <c r="AA440" i="74"/>
  <c r="X440" i="74"/>
  <c r="W440" i="74"/>
  <c r="Q440" i="74"/>
  <c r="O440" i="74"/>
  <c r="M440" i="74"/>
  <c r="L440" i="74"/>
  <c r="K440" i="74"/>
  <c r="G440" i="74"/>
  <c r="F440" i="74"/>
  <c r="E440" i="74"/>
  <c r="C440" i="74"/>
  <c r="B440" i="74"/>
  <c r="AA439" i="74"/>
  <c r="X439" i="74"/>
  <c r="W439" i="74"/>
  <c r="Q439" i="74"/>
  <c r="O439" i="74"/>
  <c r="M439" i="74"/>
  <c r="L439" i="74"/>
  <c r="K439" i="74"/>
  <c r="G439" i="74"/>
  <c r="F439" i="74"/>
  <c r="E439" i="74"/>
  <c r="C439" i="74"/>
  <c r="B439" i="74"/>
  <c r="AA438" i="74"/>
  <c r="X438" i="74"/>
  <c r="W438" i="74"/>
  <c r="Q438" i="74"/>
  <c r="O438" i="74"/>
  <c r="M438" i="74"/>
  <c r="L438" i="74"/>
  <c r="K438" i="74"/>
  <c r="G438" i="74"/>
  <c r="F438" i="74"/>
  <c r="E438" i="74"/>
  <c r="C438" i="74"/>
  <c r="B438" i="74"/>
  <c r="AA437" i="74"/>
  <c r="X437" i="74"/>
  <c r="W437" i="74"/>
  <c r="Q437" i="74"/>
  <c r="O437" i="74"/>
  <c r="M437" i="74"/>
  <c r="L437" i="74"/>
  <c r="K437" i="74"/>
  <c r="G437" i="74"/>
  <c r="F437" i="74"/>
  <c r="E437" i="74"/>
  <c r="C437" i="74"/>
  <c r="B437" i="74"/>
  <c r="AA436" i="74"/>
  <c r="X436" i="74"/>
  <c r="W436" i="74"/>
  <c r="Q436" i="74"/>
  <c r="O436" i="74"/>
  <c r="M436" i="74"/>
  <c r="L436" i="74"/>
  <c r="K436" i="74"/>
  <c r="G436" i="74"/>
  <c r="F436" i="74"/>
  <c r="E436" i="74"/>
  <c r="C436" i="74"/>
  <c r="B436" i="74"/>
  <c r="AA435" i="74"/>
  <c r="X435" i="74"/>
  <c r="W435" i="74"/>
  <c r="Q435" i="74"/>
  <c r="O435" i="74"/>
  <c r="M435" i="74"/>
  <c r="L435" i="74"/>
  <c r="K435" i="74"/>
  <c r="G435" i="74"/>
  <c r="F435" i="74"/>
  <c r="E435" i="74"/>
  <c r="C435" i="74"/>
  <c r="B435" i="74"/>
  <c r="AA434" i="74"/>
  <c r="X434" i="74"/>
  <c r="W434" i="74"/>
  <c r="Q434" i="74"/>
  <c r="O434" i="74"/>
  <c r="M434" i="74"/>
  <c r="L434" i="74"/>
  <c r="K434" i="74"/>
  <c r="G434" i="74"/>
  <c r="F434" i="74"/>
  <c r="E434" i="74"/>
  <c r="C434" i="74"/>
  <c r="B434" i="74"/>
  <c r="AA433" i="74"/>
  <c r="X433" i="74"/>
  <c r="W433" i="74"/>
  <c r="Q433" i="74"/>
  <c r="O433" i="74"/>
  <c r="M433" i="74"/>
  <c r="L433" i="74"/>
  <c r="K433" i="74"/>
  <c r="G433" i="74"/>
  <c r="F433" i="74"/>
  <c r="E433" i="74"/>
  <c r="C433" i="74"/>
  <c r="B433" i="74"/>
  <c r="AA432" i="74"/>
  <c r="X432" i="74"/>
  <c r="W432" i="74"/>
  <c r="Q432" i="74"/>
  <c r="O432" i="74"/>
  <c r="M432" i="74"/>
  <c r="L432" i="74"/>
  <c r="K432" i="74"/>
  <c r="G432" i="74"/>
  <c r="F432" i="74"/>
  <c r="E432" i="74"/>
  <c r="C432" i="74"/>
  <c r="B432" i="74"/>
  <c r="AA431" i="74"/>
  <c r="X431" i="74"/>
  <c r="W431" i="74"/>
  <c r="Q431" i="74"/>
  <c r="O431" i="74"/>
  <c r="M431" i="74"/>
  <c r="L431" i="74"/>
  <c r="K431" i="74"/>
  <c r="F431" i="74"/>
  <c r="C431" i="74"/>
  <c r="B431" i="74"/>
  <c r="AA430" i="74"/>
  <c r="X430" i="74"/>
  <c r="W430" i="74"/>
  <c r="Q430" i="74"/>
  <c r="O430" i="74"/>
  <c r="M430" i="74"/>
  <c r="L430" i="74"/>
  <c r="K430" i="74"/>
  <c r="F430" i="74"/>
  <c r="C430" i="74"/>
  <c r="B430" i="74"/>
  <c r="AA429" i="74"/>
  <c r="X429" i="74"/>
  <c r="W429" i="74"/>
  <c r="Q429" i="74"/>
  <c r="O429" i="74"/>
  <c r="M429" i="74"/>
  <c r="L429" i="74"/>
  <c r="K429" i="74"/>
  <c r="G429" i="74"/>
  <c r="F429" i="74"/>
  <c r="E429" i="74"/>
  <c r="C429" i="74"/>
  <c r="B429" i="74"/>
  <c r="AA428" i="74"/>
  <c r="X428" i="74"/>
  <c r="W428" i="74"/>
  <c r="Q428" i="74"/>
  <c r="O428" i="74"/>
  <c r="M428" i="74"/>
  <c r="L428" i="74"/>
  <c r="K428" i="74"/>
  <c r="G428" i="74"/>
  <c r="F428" i="74"/>
  <c r="E428" i="74"/>
  <c r="C428" i="74"/>
  <c r="B428" i="74"/>
  <c r="AA427" i="74"/>
  <c r="X427" i="74"/>
  <c r="W427" i="74"/>
  <c r="Q427" i="74"/>
  <c r="O427" i="74"/>
  <c r="M427" i="74"/>
  <c r="L427" i="74"/>
  <c r="K427" i="74"/>
  <c r="G427" i="74"/>
  <c r="F427" i="74"/>
  <c r="E427" i="74"/>
  <c r="C427" i="74"/>
  <c r="B427" i="74"/>
  <c r="AA426" i="74"/>
  <c r="X426" i="74"/>
  <c r="W426" i="74"/>
  <c r="Q426" i="74"/>
  <c r="O426" i="74"/>
  <c r="M426" i="74"/>
  <c r="L426" i="74"/>
  <c r="K426" i="74"/>
  <c r="G426" i="74"/>
  <c r="F426" i="74"/>
  <c r="E426" i="74"/>
  <c r="C426" i="74"/>
  <c r="B426" i="74"/>
  <c r="AA425" i="74"/>
  <c r="X425" i="74"/>
  <c r="W425" i="74"/>
  <c r="Q425" i="74"/>
  <c r="O425" i="74"/>
  <c r="M425" i="74"/>
  <c r="L425" i="74"/>
  <c r="K425" i="74"/>
  <c r="G425" i="74"/>
  <c r="F425" i="74"/>
  <c r="E425" i="74"/>
  <c r="C425" i="74"/>
  <c r="B425" i="74"/>
  <c r="AA424" i="74"/>
  <c r="X424" i="74"/>
  <c r="W424" i="74"/>
  <c r="Q424" i="74"/>
  <c r="O424" i="74"/>
  <c r="M424" i="74"/>
  <c r="L424" i="74"/>
  <c r="K424" i="74"/>
  <c r="G424" i="74"/>
  <c r="F424" i="74"/>
  <c r="E424" i="74"/>
  <c r="C424" i="74"/>
  <c r="B424" i="74"/>
  <c r="AA423" i="74"/>
  <c r="X423" i="74"/>
  <c r="W423" i="74"/>
  <c r="Q423" i="74"/>
  <c r="O423" i="74"/>
  <c r="M423" i="74"/>
  <c r="L423" i="74"/>
  <c r="K423" i="74"/>
  <c r="G423" i="74"/>
  <c r="F423" i="74"/>
  <c r="E423" i="74"/>
  <c r="C423" i="74"/>
  <c r="B423" i="74"/>
  <c r="AA422" i="74"/>
  <c r="X422" i="74"/>
  <c r="W422" i="74"/>
  <c r="Q422" i="74"/>
  <c r="O422" i="74"/>
  <c r="M422" i="74"/>
  <c r="L422" i="74"/>
  <c r="K422" i="74"/>
  <c r="G422" i="74"/>
  <c r="F422" i="74"/>
  <c r="E422" i="74"/>
  <c r="C422" i="74"/>
  <c r="B422" i="74"/>
  <c r="AA421" i="74"/>
  <c r="X421" i="74"/>
  <c r="W421" i="74"/>
  <c r="Q421" i="74"/>
  <c r="O421" i="74"/>
  <c r="M421" i="74"/>
  <c r="L421" i="74"/>
  <c r="K421" i="74"/>
  <c r="G421" i="74"/>
  <c r="F421" i="74"/>
  <c r="E421" i="74"/>
  <c r="C421" i="74"/>
  <c r="B421" i="74"/>
  <c r="AA420" i="74"/>
  <c r="X420" i="74"/>
  <c r="W420" i="74"/>
  <c r="Q420" i="74"/>
  <c r="O420" i="74"/>
  <c r="M420" i="74"/>
  <c r="L420" i="74"/>
  <c r="K420" i="74"/>
  <c r="G420" i="74"/>
  <c r="F420" i="74"/>
  <c r="E420" i="74"/>
  <c r="C420" i="74"/>
  <c r="B420" i="74"/>
  <c r="AA419" i="74"/>
  <c r="X419" i="74"/>
  <c r="W419" i="74"/>
  <c r="Q419" i="74"/>
  <c r="O419" i="74"/>
  <c r="M419" i="74"/>
  <c r="L419" i="74"/>
  <c r="K419" i="74"/>
  <c r="G419" i="74"/>
  <c r="F419" i="74"/>
  <c r="E419" i="74"/>
  <c r="C419" i="74"/>
  <c r="B419" i="74"/>
  <c r="AA418" i="74"/>
  <c r="X418" i="74"/>
  <c r="W418" i="74"/>
  <c r="Q418" i="74"/>
  <c r="O418" i="74"/>
  <c r="M418" i="74"/>
  <c r="L418" i="74"/>
  <c r="K418" i="74"/>
  <c r="G418" i="74"/>
  <c r="F418" i="74"/>
  <c r="E418" i="74"/>
  <c r="C418" i="74"/>
  <c r="B418" i="74"/>
  <c r="AA417" i="74"/>
  <c r="X417" i="74"/>
  <c r="W417" i="74"/>
  <c r="Q417" i="74"/>
  <c r="O417" i="74"/>
  <c r="M417" i="74"/>
  <c r="L417" i="74"/>
  <c r="K417" i="74"/>
  <c r="G417" i="74"/>
  <c r="F417" i="74"/>
  <c r="E417" i="74"/>
  <c r="C417" i="74"/>
  <c r="B417" i="74"/>
  <c r="AA416" i="74"/>
  <c r="X416" i="74"/>
  <c r="W416" i="74"/>
  <c r="Q416" i="74"/>
  <c r="O416" i="74"/>
  <c r="M416" i="74"/>
  <c r="L416" i="74"/>
  <c r="K416" i="74"/>
  <c r="G416" i="74"/>
  <c r="F416" i="74"/>
  <c r="E416" i="74"/>
  <c r="C416" i="74"/>
  <c r="B416" i="74"/>
  <c r="AA415" i="74"/>
  <c r="X415" i="74"/>
  <c r="W415" i="74"/>
  <c r="Q415" i="74"/>
  <c r="O415" i="74"/>
  <c r="M415" i="74"/>
  <c r="L415" i="74"/>
  <c r="K415" i="74"/>
  <c r="G415" i="74"/>
  <c r="F415" i="74"/>
  <c r="E415" i="74"/>
  <c r="C415" i="74"/>
  <c r="B415" i="74"/>
  <c r="AA414" i="74"/>
  <c r="X414" i="74"/>
  <c r="W414" i="74"/>
  <c r="Q414" i="74"/>
  <c r="O414" i="74"/>
  <c r="M414" i="74"/>
  <c r="L414" i="74"/>
  <c r="K414" i="74"/>
  <c r="G414" i="74"/>
  <c r="F414" i="74"/>
  <c r="E414" i="74"/>
  <c r="C414" i="74"/>
  <c r="B414" i="74"/>
  <c r="AA413" i="74"/>
  <c r="X413" i="74"/>
  <c r="W413" i="74"/>
  <c r="Q413" i="74"/>
  <c r="O413" i="74"/>
  <c r="M413" i="74"/>
  <c r="L413" i="74"/>
  <c r="K413" i="74"/>
  <c r="G413" i="74"/>
  <c r="F413" i="74"/>
  <c r="E413" i="74"/>
  <c r="C413" i="74"/>
  <c r="B413" i="74"/>
  <c r="AA412" i="74"/>
  <c r="X412" i="74"/>
  <c r="W412" i="74"/>
  <c r="Q412" i="74"/>
  <c r="O412" i="74"/>
  <c r="M412" i="74"/>
  <c r="L412" i="74"/>
  <c r="K412" i="74"/>
  <c r="G412" i="74"/>
  <c r="F412" i="74"/>
  <c r="E412" i="74"/>
  <c r="C412" i="74"/>
  <c r="B412" i="74"/>
  <c r="AA411" i="74"/>
  <c r="X411" i="74"/>
  <c r="W411" i="74"/>
  <c r="Q411" i="74"/>
  <c r="O411" i="74"/>
  <c r="M411" i="74"/>
  <c r="L411" i="74"/>
  <c r="K411" i="74"/>
  <c r="G411" i="74"/>
  <c r="F411" i="74"/>
  <c r="E411" i="74"/>
  <c r="C411" i="74"/>
  <c r="B411" i="74"/>
  <c r="AA410" i="74"/>
  <c r="X410" i="74"/>
  <c r="W410" i="74"/>
  <c r="Q410" i="74"/>
  <c r="O410" i="74"/>
  <c r="M410" i="74"/>
  <c r="L410" i="74"/>
  <c r="K410" i="74"/>
  <c r="G410" i="74"/>
  <c r="F410" i="74"/>
  <c r="E410" i="74"/>
  <c r="C410" i="74"/>
  <c r="B410" i="74"/>
  <c r="AA409" i="74"/>
  <c r="X409" i="74"/>
  <c r="W409" i="74"/>
  <c r="Q409" i="74"/>
  <c r="O409" i="74"/>
  <c r="M409" i="74"/>
  <c r="L409" i="74"/>
  <c r="K409" i="74"/>
  <c r="G409" i="74"/>
  <c r="F409" i="74"/>
  <c r="E409" i="74"/>
  <c r="C409" i="74"/>
  <c r="B409" i="74"/>
  <c r="AA408" i="74"/>
  <c r="X408" i="74"/>
  <c r="W408" i="74"/>
  <c r="Q408" i="74"/>
  <c r="O408" i="74"/>
  <c r="M408" i="74"/>
  <c r="L408" i="74"/>
  <c r="K408" i="74"/>
  <c r="G408" i="74"/>
  <c r="F408" i="74"/>
  <c r="E408" i="74"/>
  <c r="C408" i="74"/>
  <c r="B408" i="74"/>
  <c r="AA407" i="74"/>
  <c r="X407" i="74"/>
  <c r="W407" i="74"/>
  <c r="Q407" i="74"/>
  <c r="O407" i="74"/>
  <c r="M407" i="74"/>
  <c r="L407" i="74"/>
  <c r="K407" i="74"/>
  <c r="G407" i="74"/>
  <c r="F407" i="74"/>
  <c r="E407" i="74"/>
  <c r="C407" i="74"/>
  <c r="B407" i="74"/>
  <c r="AA406" i="74"/>
  <c r="X406" i="74"/>
  <c r="W406" i="74"/>
  <c r="Q406" i="74"/>
  <c r="O406" i="74"/>
  <c r="M406" i="74"/>
  <c r="L406" i="74"/>
  <c r="K406" i="74"/>
  <c r="G406" i="74"/>
  <c r="F406" i="74"/>
  <c r="E406" i="74"/>
  <c r="C406" i="74"/>
  <c r="B406" i="74"/>
  <c r="AA405" i="74"/>
  <c r="X405" i="74"/>
  <c r="W405" i="74"/>
  <c r="Q405" i="74"/>
  <c r="O405" i="74"/>
  <c r="M405" i="74"/>
  <c r="L405" i="74"/>
  <c r="K405" i="74"/>
  <c r="G405" i="74"/>
  <c r="F405" i="74"/>
  <c r="E405" i="74"/>
  <c r="C405" i="74"/>
  <c r="B405" i="74"/>
  <c r="AA404" i="74"/>
  <c r="X404" i="74"/>
  <c r="W404" i="74"/>
  <c r="Q404" i="74"/>
  <c r="O404" i="74"/>
  <c r="M404" i="74"/>
  <c r="L404" i="74"/>
  <c r="K404" i="74"/>
  <c r="G404" i="74"/>
  <c r="F404" i="74"/>
  <c r="E404" i="74"/>
  <c r="C404" i="74"/>
  <c r="B404" i="74"/>
  <c r="AA403" i="74"/>
  <c r="X403" i="74"/>
  <c r="W403" i="74"/>
  <c r="Q403" i="74"/>
  <c r="O403" i="74"/>
  <c r="M403" i="74"/>
  <c r="L403" i="74"/>
  <c r="K403" i="74"/>
  <c r="G403" i="74"/>
  <c r="F403" i="74"/>
  <c r="E403" i="74"/>
  <c r="C403" i="74"/>
  <c r="B403" i="74"/>
  <c r="AA402" i="74"/>
  <c r="X402" i="74"/>
  <c r="W402" i="74"/>
  <c r="Q402" i="74"/>
  <c r="O402" i="74"/>
  <c r="M402" i="74"/>
  <c r="L402" i="74"/>
  <c r="K402" i="74"/>
  <c r="G402" i="74"/>
  <c r="F402" i="74"/>
  <c r="E402" i="74"/>
  <c r="C402" i="74"/>
  <c r="B402" i="74"/>
  <c r="AA401" i="74"/>
  <c r="X401" i="74"/>
  <c r="W401" i="74"/>
  <c r="Q401" i="74"/>
  <c r="O401" i="74"/>
  <c r="M401" i="74"/>
  <c r="L401" i="74"/>
  <c r="K401" i="74"/>
  <c r="G401" i="74"/>
  <c r="F401" i="74"/>
  <c r="E401" i="74"/>
  <c r="C401" i="74"/>
  <c r="B401" i="74"/>
  <c r="AA400" i="74"/>
  <c r="X400" i="74"/>
  <c r="W400" i="74"/>
  <c r="Q400" i="74"/>
  <c r="O400" i="74"/>
  <c r="M400" i="74"/>
  <c r="L400" i="74"/>
  <c r="K400" i="74"/>
  <c r="G400" i="74"/>
  <c r="F400" i="74"/>
  <c r="E400" i="74"/>
  <c r="C400" i="74"/>
  <c r="B400" i="74"/>
  <c r="AA399" i="74"/>
  <c r="X399" i="74"/>
  <c r="W399" i="74"/>
  <c r="Q399" i="74"/>
  <c r="O399" i="74"/>
  <c r="M399" i="74"/>
  <c r="L399" i="74"/>
  <c r="K399" i="74"/>
  <c r="G399" i="74"/>
  <c r="F399" i="74"/>
  <c r="E399" i="74"/>
  <c r="C399" i="74"/>
  <c r="B399" i="74"/>
  <c r="AA398" i="74"/>
  <c r="X398" i="74"/>
  <c r="W398" i="74"/>
  <c r="Q398" i="74"/>
  <c r="O398" i="74"/>
  <c r="M398" i="74"/>
  <c r="L398" i="74"/>
  <c r="K398" i="74"/>
  <c r="G398" i="74"/>
  <c r="F398" i="74"/>
  <c r="E398" i="74"/>
  <c r="C398" i="74"/>
  <c r="B398" i="74"/>
  <c r="AA397" i="74"/>
  <c r="X397" i="74"/>
  <c r="W397" i="74"/>
  <c r="Q397" i="74"/>
  <c r="O397" i="74"/>
  <c r="M397" i="74"/>
  <c r="L397" i="74"/>
  <c r="K397" i="74"/>
  <c r="G397" i="74"/>
  <c r="F397" i="74"/>
  <c r="E397" i="74"/>
  <c r="C397" i="74"/>
  <c r="B397" i="74"/>
  <c r="AA396" i="74"/>
  <c r="X396" i="74"/>
  <c r="W396" i="74"/>
  <c r="Q396" i="74"/>
  <c r="O396" i="74"/>
  <c r="M396" i="74"/>
  <c r="L396" i="74"/>
  <c r="K396" i="74"/>
  <c r="G396" i="74"/>
  <c r="F396" i="74"/>
  <c r="E396" i="74"/>
  <c r="C396" i="74"/>
  <c r="B396" i="74"/>
  <c r="AA395" i="74"/>
  <c r="X395" i="74"/>
  <c r="W395" i="74"/>
  <c r="Q395" i="74"/>
  <c r="O395" i="74"/>
  <c r="M395" i="74"/>
  <c r="L395" i="74"/>
  <c r="K395" i="74"/>
  <c r="G395" i="74"/>
  <c r="F395" i="74"/>
  <c r="E395" i="74"/>
  <c r="C395" i="74"/>
  <c r="B395" i="74"/>
  <c r="AA394" i="74"/>
  <c r="X394" i="74"/>
  <c r="W394" i="74"/>
  <c r="Q394" i="74"/>
  <c r="O394" i="74"/>
  <c r="M394" i="74"/>
  <c r="L394" i="74"/>
  <c r="K394" i="74"/>
  <c r="G394" i="74"/>
  <c r="F394" i="74"/>
  <c r="E394" i="74"/>
  <c r="C394" i="74"/>
  <c r="B394" i="74"/>
  <c r="AA393" i="74"/>
  <c r="X393" i="74"/>
  <c r="W393" i="74"/>
  <c r="Q393" i="74"/>
  <c r="O393" i="74"/>
  <c r="M393" i="74"/>
  <c r="L393" i="74"/>
  <c r="K393" i="74"/>
  <c r="C393" i="74"/>
  <c r="B393" i="74"/>
  <c r="AA392" i="74"/>
  <c r="X392" i="74"/>
  <c r="W392" i="74"/>
  <c r="Q392" i="74"/>
  <c r="O392" i="74"/>
  <c r="M392" i="74"/>
  <c r="L392" i="74"/>
  <c r="K392" i="74"/>
  <c r="G392" i="74"/>
  <c r="F392" i="74"/>
  <c r="E392" i="74"/>
  <c r="C392" i="74"/>
  <c r="B392" i="74"/>
  <c r="AA391" i="74"/>
  <c r="X391" i="74"/>
  <c r="W391" i="74"/>
  <c r="Q391" i="74"/>
  <c r="O391" i="74"/>
  <c r="M391" i="74"/>
  <c r="L391" i="74"/>
  <c r="K391" i="74"/>
  <c r="G391" i="74"/>
  <c r="F391" i="74"/>
  <c r="E391" i="74"/>
  <c r="C391" i="74"/>
  <c r="B391" i="74"/>
  <c r="AA390" i="74"/>
  <c r="X390" i="74"/>
  <c r="W390" i="74"/>
  <c r="Q390" i="74"/>
  <c r="O390" i="74"/>
  <c r="M390" i="74"/>
  <c r="L390" i="74"/>
  <c r="K390" i="74"/>
  <c r="G390" i="74"/>
  <c r="F390" i="74"/>
  <c r="E390" i="74"/>
  <c r="C390" i="74"/>
  <c r="B390" i="74"/>
  <c r="AA389" i="74"/>
  <c r="X389" i="74"/>
  <c r="W389" i="74"/>
  <c r="Q389" i="74"/>
  <c r="O389" i="74"/>
  <c r="M389" i="74"/>
  <c r="L389" i="74"/>
  <c r="K389" i="74"/>
  <c r="G389" i="74"/>
  <c r="F389" i="74"/>
  <c r="E389" i="74"/>
  <c r="C389" i="74"/>
  <c r="B389" i="74"/>
  <c r="AA388" i="74"/>
  <c r="X388" i="74"/>
  <c r="W388" i="74"/>
  <c r="Q388" i="74"/>
  <c r="O388" i="74"/>
  <c r="M388" i="74"/>
  <c r="L388" i="74"/>
  <c r="K388" i="74"/>
  <c r="G388" i="74"/>
  <c r="F388" i="74"/>
  <c r="E388" i="74"/>
  <c r="C388" i="74"/>
  <c r="B388" i="74"/>
  <c r="AA387" i="74"/>
  <c r="X387" i="74"/>
  <c r="W387" i="74"/>
  <c r="Q387" i="74"/>
  <c r="O387" i="74"/>
  <c r="M387" i="74"/>
  <c r="L387" i="74"/>
  <c r="K387" i="74"/>
  <c r="G387" i="74"/>
  <c r="F387" i="74"/>
  <c r="E387" i="74"/>
  <c r="C387" i="74"/>
  <c r="B387" i="74"/>
  <c r="AA386" i="74"/>
  <c r="X386" i="74"/>
  <c r="W386" i="74"/>
  <c r="Q386" i="74"/>
  <c r="O386" i="74"/>
  <c r="M386" i="74"/>
  <c r="L386" i="74"/>
  <c r="K386" i="74"/>
  <c r="G386" i="74"/>
  <c r="F386" i="74"/>
  <c r="E386" i="74"/>
  <c r="C386" i="74"/>
  <c r="B386" i="74"/>
  <c r="AA385" i="74"/>
  <c r="X385" i="74"/>
  <c r="W385" i="74"/>
  <c r="Q385" i="74"/>
  <c r="O385" i="74"/>
  <c r="M385" i="74"/>
  <c r="L385" i="74"/>
  <c r="K385" i="74"/>
  <c r="G385" i="74"/>
  <c r="F385" i="74"/>
  <c r="E385" i="74"/>
  <c r="C385" i="74"/>
  <c r="B385" i="74"/>
  <c r="AA384" i="74"/>
  <c r="X384" i="74"/>
  <c r="W384" i="74"/>
  <c r="Q384" i="74"/>
  <c r="O384" i="74"/>
  <c r="M384" i="74"/>
  <c r="L384" i="74"/>
  <c r="K384" i="74"/>
  <c r="G384" i="74"/>
  <c r="F384" i="74"/>
  <c r="E384" i="74"/>
  <c r="C384" i="74"/>
  <c r="B384" i="74"/>
  <c r="AA383" i="74"/>
  <c r="X383" i="74"/>
  <c r="W383" i="74"/>
  <c r="Q383" i="74"/>
  <c r="O383" i="74"/>
  <c r="M383" i="74"/>
  <c r="L383" i="74"/>
  <c r="K383" i="74"/>
  <c r="G383" i="74"/>
  <c r="F383" i="74"/>
  <c r="E383" i="74"/>
  <c r="C383" i="74"/>
  <c r="B383" i="74"/>
  <c r="AA382" i="74"/>
  <c r="X382" i="74"/>
  <c r="W382" i="74"/>
  <c r="Q382" i="74"/>
  <c r="O382" i="74"/>
  <c r="M382" i="74"/>
  <c r="L382" i="74"/>
  <c r="K382" i="74"/>
  <c r="G382" i="74"/>
  <c r="F382" i="74"/>
  <c r="E382" i="74"/>
  <c r="C382" i="74"/>
  <c r="B382" i="74"/>
  <c r="AA381" i="74"/>
  <c r="X381" i="74"/>
  <c r="W381" i="74"/>
  <c r="Q381" i="74"/>
  <c r="O381" i="74"/>
  <c r="M381" i="74"/>
  <c r="L381" i="74"/>
  <c r="K381" i="74"/>
  <c r="G381" i="74"/>
  <c r="F381" i="74"/>
  <c r="E381" i="74"/>
  <c r="C381" i="74"/>
  <c r="B381" i="74"/>
  <c r="AA380" i="74"/>
  <c r="X380" i="74"/>
  <c r="W380" i="74"/>
  <c r="Q380" i="74"/>
  <c r="O380" i="74"/>
  <c r="M380" i="74"/>
  <c r="L380" i="74"/>
  <c r="K380" i="74"/>
  <c r="G380" i="74"/>
  <c r="F380" i="74"/>
  <c r="E380" i="74"/>
  <c r="C380" i="74"/>
  <c r="B380" i="74"/>
  <c r="AA379" i="74"/>
  <c r="X379" i="74"/>
  <c r="W379" i="74"/>
  <c r="Q379" i="74"/>
  <c r="O379" i="74"/>
  <c r="M379" i="74"/>
  <c r="L379" i="74"/>
  <c r="K379" i="74"/>
  <c r="G379" i="74"/>
  <c r="F379" i="74"/>
  <c r="E379" i="74"/>
  <c r="C379" i="74"/>
  <c r="B379" i="74"/>
  <c r="AA378" i="74"/>
  <c r="X378" i="74"/>
  <c r="W378" i="74"/>
  <c r="Q378" i="74"/>
  <c r="O378" i="74"/>
  <c r="M378" i="74"/>
  <c r="L378" i="74"/>
  <c r="K378" i="74"/>
  <c r="G378" i="74"/>
  <c r="F378" i="74"/>
  <c r="E378" i="74"/>
  <c r="C378" i="74"/>
  <c r="B378" i="74"/>
  <c r="AA377" i="74"/>
  <c r="X377" i="74"/>
  <c r="W377" i="74"/>
  <c r="Q377" i="74"/>
  <c r="O377" i="74"/>
  <c r="M377" i="74"/>
  <c r="L377" i="74"/>
  <c r="K377" i="74"/>
  <c r="G377" i="74"/>
  <c r="F377" i="74"/>
  <c r="E377" i="74"/>
  <c r="C377" i="74"/>
  <c r="B377" i="74"/>
  <c r="AA376" i="74"/>
  <c r="X376" i="74"/>
  <c r="W376" i="74"/>
  <c r="Q376" i="74"/>
  <c r="O376" i="74"/>
  <c r="M376" i="74"/>
  <c r="L376" i="74"/>
  <c r="K376" i="74"/>
  <c r="G376" i="74"/>
  <c r="F376" i="74"/>
  <c r="E376" i="74"/>
  <c r="C376" i="74"/>
  <c r="B376" i="74"/>
  <c r="AA375" i="74"/>
  <c r="X375" i="74"/>
  <c r="W375" i="74"/>
  <c r="Q375" i="74"/>
  <c r="O375" i="74"/>
  <c r="M375" i="74"/>
  <c r="L375" i="74"/>
  <c r="K375" i="74"/>
  <c r="G375" i="74"/>
  <c r="F375" i="74"/>
  <c r="E375" i="74"/>
  <c r="C375" i="74"/>
  <c r="B375" i="74"/>
  <c r="AA374" i="74"/>
  <c r="X374" i="74"/>
  <c r="W374" i="74"/>
  <c r="Q374" i="74"/>
  <c r="O374" i="74"/>
  <c r="M374" i="74"/>
  <c r="L374" i="74"/>
  <c r="K374" i="74"/>
  <c r="G374" i="74"/>
  <c r="F374" i="74"/>
  <c r="E374" i="74"/>
  <c r="C374" i="74"/>
  <c r="B374" i="74"/>
  <c r="AA373" i="74"/>
  <c r="X373" i="74"/>
  <c r="W373" i="74"/>
  <c r="Q373" i="74"/>
  <c r="O373" i="74"/>
  <c r="M373" i="74"/>
  <c r="L373" i="74"/>
  <c r="K373" i="74"/>
  <c r="G373" i="74"/>
  <c r="F373" i="74"/>
  <c r="E373" i="74"/>
  <c r="C373" i="74"/>
  <c r="B373" i="74"/>
  <c r="AA372" i="74"/>
  <c r="X372" i="74"/>
  <c r="W372" i="74"/>
  <c r="Q372" i="74"/>
  <c r="O372" i="74"/>
  <c r="M372" i="74"/>
  <c r="L372" i="74"/>
  <c r="K372" i="74"/>
  <c r="G372" i="74"/>
  <c r="F372" i="74"/>
  <c r="E372" i="74"/>
  <c r="C372" i="74"/>
  <c r="B372" i="74"/>
  <c r="AA371" i="74"/>
  <c r="X371" i="74"/>
  <c r="W371" i="74"/>
  <c r="Q371" i="74"/>
  <c r="O371" i="74"/>
  <c r="M371" i="74"/>
  <c r="L371" i="74"/>
  <c r="K371" i="74"/>
  <c r="G371" i="74"/>
  <c r="F371" i="74"/>
  <c r="E371" i="74"/>
  <c r="C371" i="74"/>
  <c r="B371" i="74"/>
  <c r="AA370" i="74"/>
  <c r="X370" i="74"/>
  <c r="W370" i="74"/>
  <c r="Q370" i="74"/>
  <c r="O370" i="74"/>
  <c r="M370" i="74"/>
  <c r="L370" i="74"/>
  <c r="K370" i="74"/>
  <c r="G370" i="74"/>
  <c r="F370" i="74"/>
  <c r="E370" i="74"/>
  <c r="C370" i="74"/>
  <c r="B370" i="74"/>
  <c r="AA369" i="74"/>
  <c r="X369" i="74"/>
  <c r="W369" i="74"/>
  <c r="Q369" i="74"/>
  <c r="O369" i="74"/>
  <c r="M369" i="74"/>
  <c r="L369" i="74"/>
  <c r="K369" i="74"/>
  <c r="G369" i="74"/>
  <c r="F369" i="74"/>
  <c r="E369" i="74"/>
  <c r="C369" i="74"/>
  <c r="B369" i="74"/>
  <c r="AA368" i="74"/>
  <c r="X368" i="74"/>
  <c r="W368" i="74"/>
  <c r="Q368" i="74"/>
  <c r="O368" i="74"/>
  <c r="M368" i="74"/>
  <c r="L368" i="74"/>
  <c r="K368" i="74"/>
  <c r="G368" i="74"/>
  <c r="F368" i="74"/>
  <c r="E368" i="74"/>
  <c r="C368" i="74"/>
  <c r="B368" i="74"/>
  <c r="AA367" i="74"/>
  <c r="X367" i="74"/>
  <c r="W367" i="74"/>
  <c r="Q367" i="74"/>
  <c r="O367" i="74"/>
  <c r="M367" i="74"/>
  <c r="L367" i="74"/>
  <c r="K367" i="74"/>
  <c r="G367" i="74"/>
  <c r="F367" i="74"/>
  <c r="E367" i="74"/>
  <c r="C367" i="74"/>
  <c r="B367" i="74"/>
  <c r="AA366" i="74"/>
  <c r="X366" i="74"/>
  <c r="W366" i="74"/>
  <c r="Q366" i="74"/>
  <c r="O366" i="74"/>
  <c r="M366" i="74"/>
  <c r="L366" i="74"/>
  <c r="K366" i="74"/>
  <c r="G366" i="74"/>
  <c r="F366" i="74"/>
  <c r="E366" i="74"/>
  <c r="C366" i="74"/>
  <c r="B366" i="74"/>
  <c r="AA365" i="74"/>
  <c r="X365" i="74"/>
  <c r="W365" i="74"/>
  <c r="Q365" i="74"/>
  <c r="O365" i="74"/>
  <c r="M365" i="74"/>
  <c r="L365" i="74"/>
  <c r="K365" i="74"/>
  <c r="G365" i="74"/>
  <c r="F365" i="74"/>
  <c r="E365" i="74"/>
  <c r="C365" i="74"/>
  <c r="B365" i="74"/>
  <c r="AA364" i="74"/>
  <c r="X364" i="74"/>
  <c r="W364" i="74"/>
  <c r="Q364" i="74"/>
  <c r="O364" i="74"/>
  <c r="M364" i="74"/>
  <c r="L364" i="74"/>
  <c r="K364" i="74"/>
  <c r="G364" i="74"/>
  <c r="F364" i="74"/>
  <c r="E364" i="74"/>
  <c r="C364" i="74"/>
  <c r="B364" i="74"/>
  <c r="AA363" i="74"/>
  <c r="X363" i="74"/>
  <c r="W363" i="74"/>
  <c r="Q363" i="74"/>
  <c r="O363" i="74"/>
  <c r="M363" i="74"/>
  <c r="L363" i="74"/>
  <c r="K363" i="74"/>
  <c r="G363" i="74"/>
  <c r="F363" i="74"/>
  <c r="E363" i="74"/>
  <c r="C363" i="74"/>
  <c r="B363" i="74"/>
  <c r="AA362" i="74"/>
  <c r="X362" i="74"/>
  <c r="W362" i="74"/>
  <c r="Q362" i="74"/>
  <c r="O362" i="74"/>
  <c r="M362" i="74"/>
  <c r="L362" i="74"/>
  <c r="K362" i="74"/>
  <c r="G362" i="74"/>
  <c r="F362" i="74"/>
  <c r="E362" i="74"/>
  <c r="C362" i="74"/>
  <c r="B362" i="74"/>
  <c r="AA361" i="74"/>
  <c r="X361" i="74"/>
  <c r="W361" i="74"/>
  <c r="Q361" i="74"/>
  <c r="O361" i="74"/>
  <c r="M361" i="74"/>
  <c r="L361" i="74"/>
  <c r="K361" i="74"/>
  <c r="G361" i="74"/>
  <c r="F361" i="74"/>
  <c r="E361" i="74"/>
  <c r="C361" i="74"/>
  <c r="B361" i="74"/>
  <c r="AA360" i="74"/>
  <c r="X360" i="74"/>
  <c r="W360" i="74"/>
  <c r="Q360" i="74"/>
  <c r="O360" i="74"/>
  <c r="M360" i="74"/>
  <c r="L360" i="74"/>
  <c r="K360" i="74"/>
  <c r="G360" i="74"/>
  <c r="F360" i="74"/>
  <c r="E360" i="74"/>
  <c r="C360" i="74"/>
  <c r="B360" i="74"/>
  <c r="AA359" i="74"/>
  <c r="X359" i="74"/>
  <c r="W359" i="74"/>
  <c r="Q359" i="74"/>
  <c r="O359" i="74"/>
  <c r="M359" i="74"/>
  <c r="L359" i="74"/>
  <c r="K359" i="74"/>
  <c r="G359" i="74"/>
  <c r="F359" i="74"/>
  <c r="E359" i="74"/>
  <c r="C359" i="74"/>
  <c r="B359" i="74"/>
  <c r="AA358" i="74"/>
  <c r="X358" i="74"/>
  <c r="W358" i="74"/>
  <c r="Q358" i="74"/>
  <c r="O358" i="74"/>
  <c r="M358" i="74"/>
  <c r="L358" i="74"/>
  <c r="K358" i="74"/>
  <c r="G358" i="74"/>
  <c r="F358" i="74"/>
  <c r="E358" i="74"/>
  <c r="C358" i="74"/>
  <c r="B358" i="74"/>
  <c r="AA357" i="74"/>
  <c r="X357" i="74"/>
  <c r="W357" i="74"/>
  <c r="Q357" i="74"/>
  <c r="O357" i="74"/>
  <c r="M357" i="74"/>
  <c r="L357" i="74"/>
  <c r="K357" i="74"/>
  <c r="G357" i="74"/>
  <c r="F357" i="74"/>
  <c r="E357" i="74"/>
  <c r="C357" i="74"/>
  <c r="B357" i="74"/>
  <c r="AA356" i="74"/>
  <c r="X356" i="74"/>
  <c r="W356" i="74"/>
  <c r="Q356" i="74"/>
  <c r="O356" i="74"/>
  <c r="M356" i="74"/>
  <c r="L356" i="74"/>
  <c r="K356" i="74"/>
  <c r="G356" i="74"/>
  <c r="F356" i="74"/>
  <c r="E356" i="74"/>
  <c r="C356" i="74"/>
  <c r="B356" i="74"/>
  <c r="AA355" i="74"/>
  <c r="X355" i="74"/>
  <c r="W355" i="74"/>
  <c r="Q355" i="74"/>
  <c r="O355" i="74"/>
  <c r="M355" i="74"/>
  <c r="L355" i="74"/>
  <c r="K355" i="74"/>
  <c r="G355" i="74"/>
  <c r="F355" i="74"/>
  <c r="E355" i="74"/>
  <c r="C355" i="74"/>
  <c r="B355" i="74"/>
  <c r="AA354" i="74"/>
  <c r="X354" i="74"/>
  <c r="W354" i="74"/>
  <c r="Q354" i="74"/>
  <c r="O354" i="74"/>
  <c r="M354" i="74"/>
  <c r="L354" i="74"/>
  <c r="K354" i="74"/>
  <c r="G354" i="74"/>
  <c r="F354" i="74"/>
  <c r="E354" i="74"/>
  <c r="C354" i="74"/>
  <c r="B354" i="74"/>
  <c r="AA353" i="74"/>
  <c r="X353" i="74"/>
  <c r="W353" i="74"/>
  <c r="Q353" i="74"/>
  <c r="O353" i="74"/>
  <c r="M353" i="74"/>
  <c r="L353" i="74"/>
  <c r="K353" i="74"/>
  <c r="G353" i="74"/>
  <c r="F353" i="74"/>
  <c r="E353" i="74"/>
  <c r="C353" i="74"/>
  <c r="B353" i="74"/>
  <c r="AA352" i="74"/>
  <c r="X352" i="74"/>
  <c r="W352" i="74"/>
  <c r="Q352" i="74"/>
  <c r="O352" i="74"/>
  <c r="M352" i="74"/>
  <c r="L352" i="74"/>
  <c r="K352" i="74"/>
  <c r="G352" i="74"/>
  <c r="F352" i="74"/>
  <c r="E352" i="74"/>
  <c r="C352" i="74"/>
  <c r="B352" i="74"/>
  <c r="AA351" i="74"/>
  <c r="X351" i="74"/>
  <c r="W351" i="74"/>
  <c r="Q351" i="74"/>
  <c r="O351" i="74"/>
  <c r="M351" i="74"/>
  <c r="L351" i="74"/>
  <c r="K351" i="74"/>
  <c r="G351" i="74"/>
  <c r="F351" i="74"/>
  <c r="E351" i="74"/>
  <c r="C351" i="74"/>
  <c r="B351" i="74"/>
  <c r="AA350" i="74"/>
  <c r="X350" i="74"/>
  <c r="W350" i="74"/>
  <c r="Q350" i="74"/>
  <c r="O350" i="74"/>
  <c r="M350" i="74"/>
  <c r="L350" i="74"/>
  <c r="K350" i="74"/>
  <c r="G350" i="74"/>
  <c r="F350" i="74"/>
  <c r="E350" i="74"/>
  <c r="C350" i="74"/>
  <c r="B350" i="74"/>
  <c r="AA349" i="74"/>
  <c r="X349" i="74"/>
  <c r="W349" i="74"/>
  <c r="Q349" i="74"/>
  <c r="O349" i="74"/>
  <c r="M349" i="74"/>
  <c r="L349" i="74"/>
  <c r="K349" i="74"/>
  <c r="G349" i="74"/>
  <c r="F349" i="74"/>
  <c r="E349" i="74"/>
  <c r="C349" i="74"/>
  <c r="B349" i="74"/>
  <c r="AA348" i="74"/>
  <c r="X348" i="74"/>
  <c r="W348" i="74"/>
  <c r="Q348" i="74"/>
  <c r="O348" i="74"/>
  <c r="M348" i="74"/>
  <c r="L348" i="74"/>
  <c r="K348" i="74"/>
  <c r="G348" i="74"/>
  <c r="F348" i="74"/>
  <c r="E348" i="74"/>
  <c r="C348" i="74"/>
  <c r="B348" i="74"/>
  <c r="AA347" i="74"/>
  <c r="X347" i="74"/>
  <c r="W347" i="74"/>
  <c r="Q347" i="74"/>
  <c r="O347" i="74"/>
  <c r="M347" i="74"/>
  <c r="L347" i="74"/>
  <c r="K347" i="74"/>
  <c r="G347" i="74"/>
  <c r="F347" i="74"/>
  <c r="E347" i="74"/>
  <c r="C347" i="74"/>
  <c r="B347" i="74"/>
  <c r="AA346" i="74"/>
  <c r="X346" i="74"/>
  <c r="W346" i="74"/>
  <c r="Q346" i="74"/>
  <c r="O346" i="74"/>
  <c r="M346" i="74"/>
  <c r="L346" i="74"/>
  <c r="K346" i="74"/>
  <c r="G346" i="74"/>
  <c r="F346" i="74"/>
  <c r="E346" i="74"/>
  <c r="C346" i="74"/>
  <c r="B346" i="74"/>
  <c r="AA345" i="74"/>
  <c r="X345" i="74"/>
  <c r="W345" i="74"/>
  <c r="Q345" i="74"/>
  <c r="O345" i="74"/>
  <c r="M345" i="74"/>
  <c r="L345" i="74"/>
  <c r="K345" i="74"/>
  <c r="G345" i="74"/>
  <c r="F345" i="74"/>
  <c r="E345" i="74"/>
  <c r="C345" i="74"/>
  <c r="B345" i="74"/>
  <c r="AA344" i="74"/>
  <c r="X344" i="74"/>
  <c r="W344" i="74"/>
  <c r="Q344" i="74"/>
  <c r="O344" i="74"/>
  <c r="M344" i="74"/>
  <c r="L344" i="74"/>
  <c r="K344" i="74"/>
  <c r="G344" i="74"/>
  <c r="F344" i="74"/>
  <c r="E344" i="74"/>
  <c r="C344" i="74"/>
  <c r="B344" i="74"/>
  <c r="AA343" i="74"/>
  <c r="X343" i="74"/>
  <c r="W343" i="74"/>
  <c r="Q343" i="74"/>
  <c r="O343" i="74"/>
  <c r="M343" i="74"/>
  <c r="L343" i="74"/>
  <c r="K343" i="74"/>
  <c r="G343" i="74"/>
  <c r="F343" i="74"/>
  <c r="E343" i="74"/>
  <c r="C343" i="74"/>
  <c r="B343" i="74"/>
  <c r="AA342" i="74"/>
  <c r="X342" i="74"/>
  <c r="W342" i="74"/>
  <c r="Q342" i="74"/>
  <c r="O342" i="74"/>
  <c r="M342" i="74"/>
  <c r="L342" i="74"/>
  <c r="K342" i="74"/>
  <c r="G342" i="74"/>
  <c r="F342" i="74"/>
  <c r="E342" i="74"/>
  <c r="C342" i="74"/>
  <c r="B342" i="74"/>
  <c r="AA341" i="74"/>
  <c r="X341" i="74"/>
  <c r="W341" i="74"/>
  <c r="Q341" i="74"/>
  <c r="O341" i="74"/>
  <c r="M341" i="74"/>
  <c r="L341" i="74"/>
  <c r="K341" i="74"/>
  <c r="G341" i="74"/>
  <c r="F341" i="74"/>
  <c r="E341" i="74"/>
  <c r="C341" i="74"/>
  <c r="B341" i="74"/>
  <c r="AA340" i="74"/>
  <c r="X340" i="74"/>
  <c r="W340" i="74"/>
  <c r="Q340" i="74"/>
  <c r="O340" i="74"/>
  <c r="M340" i="74"/>
  <c r="L340" i="74"/>
  <c r="K340" i="74"/>
  <c r="G340" i="74"/>
  <c r="F340" i="74"/>
  <c r="E340" i="74"/>
  <c r="C340" i="74"/>
  <c r="B340" i="74"/>
  <c r="AA339" i="74"/>
  <c r="X339" i="74"/>
  <c r="W339" i="74"/>
  <c r="Q339" i="74"/>
  <c r="O339" i="74"/>
  <c r="M339" i="74"/>
  <c r="L339" i="74"/>
  <c r="K339" i="74"/>
  <c r="G339" i="74"/>
  <c r="F339" i="74"/>
  <c r="E339" i="74"/>
  <c r="C339" i="74"/>
  <c r="B339" i="74"/>
  <c r="AA338" i="74"/>
  <c r="X338" i="74"/>
  <c r="W338" i="74"/>
  <c r="Q338" i="74"/>
  <c r="O338" i="74"/>
  <c r="M338" i="74"/>
  <c r="L338" i="74"/>
  <c r="K338" i="74"/>
  <c r="G338" i="74"/>
  <c r="F338" i="74"/>
  <c r="E338" i="74"/>
  <c r="C338" i="74"/>
  <c r="B338" i="74"/>
  <c r="AA337" i="74"/>
  <c r="X337" i="74"/>
  <c r="W337" i="74"/>
  <c r="Q337" i="74"/>
  <c r="O337" i="74"/>
  <c r="M337" i="74"/>
  <c r="L337" i="74"/>
  <c r="K337" i="74"/>
  <c r="G337" i="74"/>
  <c r="F337" i="74"/>
  <c r="E337" i="74"/>
  <c r="C337" i="74"/>
  <c r="B337" i="74"/>
  <c r="AA336" i="74"/>
  <c r="X336" i="74"/>
  <c r="W336" i="74"/>
  <c r="Q336" i="74"/>
  <c r="O336" i="74"/>
  <c r="M336" i="74"/>
  <c r="L336" i="74"/>
  <c r="K336" i="74"/>
  <c r="G336" i="74"/>
  <c r="F336" i="74"/>
  <c r="E336" i="74"/>
  <c r="C336" i="74"/>
  <c r="B336" i="74"/>
  <c r="AA335" i="74"/>
  <c r="X335" i="74"/>
  <c r="W335" i="74"/>
  <c r="Q335" i="74"/>
  <c r="O335" i="74"/>
  <c r="M335" i="74"/>
  <c r="L335" i="74"/>
  <c r="K335" i="74"/>
  <c r="G335" i="74"/>
  <c r="F335" i="74"/>
  <c r="E335" i="74"/>
  <c r="C335" i="74"/>
  <c r="B335" i="74"/>
  <c r="AA334" i="74"/>
  <c r="X334" i="74"/>
  <c r="W334" i="74"/>
  <c r="Q334" i="74"/>
  <c r="O334" i="74"/>
  <c r="M334" i="74"/>
  <c r="L334" i="74"/>
  <c r="K334" i="74"/>
  <c r="G334" i="74"/>
  <c r="F334" i="74"/>
  <c r="E334" i="74"/>
  <c r="C334" i="74"/>
  <c r="B334" i="74"/>
  <c r="AA333" i="74"/>
  <c r="X333" i="74"/>
  <c r="W333" i="74"/>
  <c r="Q333" i="74"/>
  <c r="O333" i="74"/>
  <c r="M333" i="74"/>
  <c r="L333" i="74"/>
  <c r="K333" i="74"/>
  <c r="G333" i="74"/>
  <c r="F333" i="74"/>
  <c r="E333" i="74"/>
  <c r="C333" i="74"/>
  <c r="B333" i="74"/>
  <c r="AA332" i="74"/>
  <c r="X332" i="74"/>
  <c r="W332" i="74"/>
  <c r="Q332" i="74"/>
  <c r="O332" i="74"/>
  <c r="M332" i="74"/>
  <c r="L332" i="74"/>
  <c r="K332" i="74"/>
  <c r="G332" i="74"/>
  <c r="F332" i="74"/>
  <c r="E332" i="74"/>
  <c r="C332" i="74"/>
  <c r="B332" i="74"/>
  <c r="AA331" i="74"/>
  <c r="X331" i="74"/>
  <c r="W331" i="74"/>
  <c r="Q331" i="74"/>
  <c r="O331" i="74"/>
  <c r="M331" i="74"/>
  <c r="L331" i="74"/>
  <c r="K331" i="74"/>
  <c r="G331" i="74"/>
  <c r="F331" i="74"/>
  <c r="E331" i="74"/>
  <c r="C331" i="74"/>
  <c r="B331" i="74"/>
  <c r="AA330" i="74"/>
  <c r="X330" i="74"/>
  <c r="W330" i="74"/>
  <c r="Q330" i="74"/>
  <c r="O330" i="74"/>
  <c r="M330" i="74"/>
  <c r="L330" i="74"/>
  <c r="K330" i="74"/>
  <c r="G330" i="74"/>
  <c r="F330" i="74"/>
  <c r="E330" i="74"/>
  <c r="C330" i="74"/>
  <c r="B330" i="74"/>
  <c r="AA329" i="74"/>
  <c r="X329" i="74"/>
  <c r="W329" i="74"/>
  <c r="Q329" i="74"/>
  <c r="O329" i="74"/>
  <c r="M329" i="74"/>
  <c r="L329" i="74"/>
  <c r="K329" i="74"/>
  <c r="G329" i="74"/>
  <c r="F329" i="74"/>
  <c r="E329" i="74"/>
  <c r="C329" i="74"/>
  <c r="B329" i="74"/>
  <c r="AA328" i="74"/>
  <c r="X328" i="74"/>
  <c r="W328" i="74"/>
  <c r="Q328" i="74"/>
  <c r="O328" i="74"/>
  <c r="M328" i="74"/>
  <c r="L328" i="74"/>
  <c r="K328" i="74"/>
  <c r="G328" i="74"/>
  <c r="F328" i="74"/>
  <c r="E328" i="74"/>
  <c r="C328" i="74"/>
  <c r="B328" i="74"/>
  <c r="AA327" i="74"/>
  <c r="X327" i="74"/>
  <c r="W327" i="74"/>
  <c r="Q327" i="74"/>
  <c r="O327" i="74"/>
  <c r="M327" i="74"/>
  <c r="L327" i="74"/>
  <c r="K327" i="74"/>
  <c r="G327" i="74"/>
  <c r="F327" i="74"/>
  <c r="E327" i="74"/>
  <c r="C327" i="74"/>
  <c r="B327" i="74"/>
  <c r="AA326" i="74"/>
  <c r="X326" i="74"/>
  <c r="W326" i="74"/>
  <c r="Q326" i="74"/>
  <c r="O326" i="74"/>
  <c r="M326" i="74"/>
  <c r="L326" i="74"/>
  <c r="K326" i="74"/>
  <c r="G326" i="74"/>
  <c r="F326" i="74"/>
  <c r="E326" i="74"/>
  <c r="C326" i="74"/>
  <c r="B326" i="74"/>
  <c r="AA325" i="74"/>
  <c r="X325" i="74"/>
  <c r="W325" i="74"/>
  <c r="Q325" i="74"/>
  <c r="O325" i="74"/>
  <c r="M325" i="74"/>
  <c r="L325" i="74"/>
  <c r="K325" i="74"/>
  <c r="G325" i="74"/>
  <c r="F325" i="74"/>
  <c r="E325" i="74"/>
  <c r="C325" i="74"/>
  <c r="B325" i="74"/>
  <c r="AA324" i="74"/>
  <c r="X324" i="74"/>
  <c r="W324" i="74"/>
  <c r="Q324" i="74"/>
  <c r="O324" i="74"/>
  <c r="M324" i="74"/>
  <c r="L324" i="74"/>
  <c r="K324" i="74"/>
  <c r="G324" i="74"/>
  <c r="F324" i="74"/>
  <c r="E324" i="74"/>
  <c r="C324" i="74"/>
  <c r="B324" i="74"/>
  <c r="AA323" i="74"/>
  <c r="X323" i="74"/>
  <c r="W323" i="74"/>
  <c r="Q323" i="74"/>
  <c r="O323" i="74"/>
  <c r="M323" i="74"/>
  <c r="L323" i="74"/>
  <c r="K323" i="74"/>
  <c r="G323" i="74"/>
  <c r="F323" i="74"/>
  <c r="E323" i="74"/>
  <c r="C323" i="74"/>
  <c r="B323" i="74"/>
  <c r="AA322" i="74"/>
  <c r="X322" i="74"/>
  <c r="W322" i="74"/>
  <c r="Q322" i="74"/>
  <c r="O322" i="74"/>
  <c r="M322" i="74"/>
  <c r="L322" i="74"/>
  <c r="K322" i="74"/>
  <c r="G322" i="74"/>
  <c r="F322" i="74"/>
  <c r="E322" i="74"/>
  <c r="C322" i="74"/>
  <c r="B322" i="74"/>
  <c r="AA321" i="74"/>
  <c r="X321" i="74"/>
  <c r="W321" i="74"/>
  <c r="Q321" i="74"/>
  <c r="O321" i="74"/>
  <c r="M321" i="74"/>
  <c r="L321" i="74"/>
  <c r="K321" i="74"/>
  <c r="G321" i="74"/>
  <c r="F321" i="74"/>
  <c r="E321" i="74"/>
  <c r="C321" i="74"/>
  <c r="B321" i="74"/>
  <c r="AA320" i="74"/>
  <c r="X320" i="74"/>
  <c r="W320" i="74"/>
  <c r="Q320" i="74"/>
  <c r="O320" i="74"/>
  <c r="M320" i="74"/>
  <c r="L320" i="74"/>
  <c r="K320" i="74"/>
  <c r="G320" i="74"/>
  <c r="F320" i="74"/>
  <c r="E320" i="74"/>
  <c r="C320" i="74"/>
  <c r="B320" i="74"/>
  <c r="AA319" i="74"/>
  <c r="X319" i="74"/>
  <c r="W319" i="74"/>
  <c r="Q319" i="74"/>
  <c r="O319" i="74"/>
  <c r="M319" i="74"/>
  <c r="L319" i="74"/>
  <c r="K319" i="74"/>
  <c r="G319" i="74"/>
  <c r="F319" i="74"/>
  <c r="E319" i="74"/>
  <c r="C319" i="74"/>
  <c r="B319" i="74"/>
  <c r="AA318" i="74"/>
  <c r="X318" i="74"/>
  <c r="W318" i="74"/>
  <c r="Q318" i="74"/>
  <c r="O318" i="74"/>
  <c r="M318" i="74"/>
  <c r="L318" i="74"/>
  <c r="K318" i="74"/>
  <c r="G318" i="74"/>
  <c r="F318" i="74"/>
  <c r="E318" i="74"/>
  <c r="C318" i="74"/>
  <c r="B318" i="74"/>
  <c r="AA317" i="74"/>
  <c r="X317" i="74"/>
  <c r="W317" i="74"/>
  <c r="Q317" i="74"/>
  <c r="O317" i="74"/>
  <c r="M317" i="74"/>
  <c r="L317" i="74"/>
  <c r="K317" i="74"/>
  <c r="G317" i="74"/>
  <c r="F317" i="74"/>
  <c r="E317" i="74"/>
  <c r="C317" i="74"/>
  <c r="B317" i="74"/>
  <c r="AA316" i="74"/>
  <c r="X316" i="74"/>
  <c r="W316" i="74"/>
  <c r="Q316" i="74"/>
  <c r="O316" i="74"/>
  <c r="M316" i="74"/>
  <c r="L316" i="74"/>
  <c r="K316" i="74"/>
  <c r="G316" i="74"/>
  <c r="F316" i="74"/>
  <c r="E316" i="74"/>
  <c r="C316" i="74"/>
  <c r="B316" i="74"/>
  <c r="AA315" i="74"/>
  <c r="X315" i="74"/>
  <c r="W315" i="74"/>
  <c r="Q315" i="74"/>
  <c r="O315" i="74"/>
  <c r="M315" i="74"/>
  <c r="L315" i="74"/>
  <c r="K315" i="74"/>
  <c r="G315" i="74"/>
  <c r="F315" i="74"/>
  <c r="E315" i="74"/>
  <c r="C315" i="74"/>
  <c r="B315" i="74"/>
  <c r="AA314" i="74"/>
  <c r="X314" i="74"/>
  <c r="W314" i="74"/>
  <c r="Q314" i="74"/>
  <c r="O314" i="74"/>
  <c r="M314" i="74"/>
  <c r="L314" i="74"/>
  <c r="K314" i="74"/>
  <c r="G314" i="74"/>
  <c r="F314" i="74"/>
  <c r="E314" i="74"/>
  <c r="C314" i="74"/>
  <c r="B314" i="74"/>
  <c r="AA313" i="74"/>
  <c r="X313" i="74"/>
  <c r="W313" i="74"/>
  <c r="Q313" i="74"/>
  <c r="O313" i="74"/>
  <c r="M313" i="74"/>
  <c r="L313" i="74"/>
  <c r="K313" i="74"/>
  <c r="G313" i="74"/>
  <c r="F313" i="74"/>
  <c r="E313" i="74"/>
  <c r="C313" i="74"/>
  <c r="B313" i="74"/>
  <c r="AA312" i="74"/>
  <c r="X312" i="74"/>
  <c r="W312" i="74"/>
  <c r="Q312" i="74"/>
  <c r="O312" i="74"/>
  <c r="M312" i="74"/>
  <c r="L312" i="74"/>
  <c r="K312" i="74"/>
  <c r="G312" i="74"/>
  <c r="F312" i="74"/>
  <c r="E312" i="74"/>
  <c r="C312" i="74"/>
  <c r="B312" i="74"/>
  <c r="AA311" i="74"/>
  <c r="X311" i="74"/>
  <c r="W311" i="74"/>
  <c r="Q311" i="74"/>
  <c r="O311" i="74"/>
  <c r="M311" i="74"/>
  <c r="L311" i="74"/>
  <c r="K311" i="74"/>
  <c r="G311" i="74"/>
  <c r="F311" i="74"/>
  <c r="E311" i="74"/>
  <c r="C311" i="74"/>
  <c r="B311" i="74"/>
  <c r="AA310" i="74"/>
  <c r="X310" i="74"/>
  <c r="W310" i="74"/>
  <c r="Q310" i="74"/>
  <c r="O310" i="74"/>
  <c r="M310" i="74"/>
  <c r="L310" i="74"/>
  <c r="K310" i="74"/>
  <c r="G310" i="74"/>
  <c r="F310" i="74"/>
  <c r="E310" i="74"/>
  <c r="C310" i="74"/>
  <c r="B310" i="74"/>
  <c r="AA309" i="74"/>
  <c r="X309" i="74"/>
  <c r="W309" i="74"/>
  <c r="Q309" i="74"/>
  <c r="O309" i="74"/>
  <c r="M309" i="74"/>
  <c r="L309" i="74"/>
  <c r="K309" i="74"/>
  <c r="G309" i="74"/>
  <c r="F309" i="74"/>
  <c r="E309" i="74"/>
  <c r="C309" i="74"/>
  <c r="B309" i="74"/>
  <c r="AA308" i="74"/>
  <c r="X308" i="74"/>
  <c r="W308" i="74"/>
  <c r="Q308" i="74"/>
  <c r="O308" i="74"/>
  <c r="M308" i="74"/>
  <c r="L308" i="74"/>
  <c r="K308" i="74"/>
  <c r="G308" i="74"/>
  <c r="F308" i="74"/>
  <c r="E308" i="74"/>
  <c r="C308" i="74"/>
  <c r="B308" i="74"/>
  <c r="AA307" i="74"/>
  <c r="X307" i="74"/>
  <c r="W307" i="74"/>
  <c r="Q307" i="74"/>
  <c r="O307" i="74"/>
  <c r="M307" i="74"/>
  <c r="L307" i="74"/>
  <c r="K307" i="74"/>
  <c r="G307" i="74"/>
  <c r="F307" i="74"/>
  <c r="E307" i="74"/>
  <c r="C307" i="74"/>
  <c r="B307" i="74"/>
  <c r="AA306" i="74"/>
  <c r="X306" i="74"/>
  <c r="W306" i="74"/>
  <c r="Q306" i="74"/>
  <c r="O306" i="74"/>
  <c r="M306" i="74"/>
  <c r="L306" i="74"/>
  <c r="K306" i="74"/>
  <c r="G306" i="74"/>
  <c r="F306" i="74"/>
  <c r="E306" i="74"/>
  <c r="C306" i="74"/>
  <c r="B306" i="74"/>
  <c r="AA305" i="74"/>
  <c r="X305" i="74"/>
  <c r="W305" i="74"/>
  <c r="Q305" i="74"/>
  <c r="O305" i="74"/>
  <c r="M305" i="74"/>
  <c r="L305" i="74"/>
  <c r="K305" i="74"/>
  <c r="G305" i="74"/>
  <c r="F305" i="74"/>
  <c r="E305" i="74"/>
  <c r="C305" i="74"/>
  <c r="B305" i="74"/>
  <c r="AA304" i="74"/>
  <c r="X304" i="74"/>
  <c r="W304" i="74"/>
  <c r="Q304" i="74"/>
  <c r="O304" i="74"/>
  <c r="M304" i="74"/>
  <c r="L304" i="74"/>
  <c r="K304" i="74"/>
  <c r="G304" i="74"/>
  <c r="F304" i="74"/>
  <c r="E304" i="74"/>
  <c r="C304" i="74"/>
  <c r="B304" i="74"/>
  <c r="AA303" i="74"/>
  <c r="X303" i="74"/>
  <c r="W303" i="74"/>
  <c r="Q303" i="74"/>
  <c r="O303" i="74"/>
  <c r="M303" i="74"/>
  <c r="L303" i="74"/>
  <c r="K303" i="74"/>
  <c r="G303" i="74"/>
  <c r="F303" i="74"/>
  <c r="E303" i="74"/>
  <c r="C303" i="74"/>
  <c r="B303" i="74"/>
  <c r="AA302" i="74"/>
  <c r="X302" i="74"/>
  <c r="W302" i="74"/>
  <c r="Q302" i="74"/>
  <c r="O302" i="74"/>
  <c r="M302" i="74"/>
  <c r="L302" i="74"/>
  <c r="K302" i="74"/>
  <c r="G302" i="74"/>
  <c r="F302" i="74"/>
  <c r="E302" i="74"/>
  <c r="C302" i="74"/>
  <c r="B302" i="74"/>
  <c r="AA301" i="74"/>
  <c r="X301" i="74"/>
  <c r="W301" i="74"/>
  <c r="Q301" i="74"/>
  <c r="O301" i="74"/>
  <c r="M301" i="74"/>
  <c r="L301" i="74"/>
  <c r="K301" i="74"/>
  <c r="G301" i="74"/>
  <c r="F301" i="74"/>
  <c r="E301" i="74"/>
  <c r="C301" i="74"/>
  <c r="B301" i="74"/>
  <c r="AA300" i="74"/>
  <c r="X300" i="74"/>
  <c r="W300" i="74"/>
  <c r="Q300" i="74"/>
  <c r="O300" i="74"/>
  <c r="M300" i="74"/>
  <c r="L300" i="74"/>
  <c r="K300" i="74"/>
  <c r="G300" i="74"/>
  <c r="F300" i="74"/>
  <c r="E300" i="74"/>
  <c r="C300" i="74"/>
  <c r="B300" i="74"/>
  <c r="AA299" i="74"/>
  <c r="X299" i="74"/>
  <c r="W299" i="74"/>
  <c r="Q299" i="74"/>
  <c r="O299" i="74"/>
  <c r="M299" i="74"/>
  <c r="L299" i="74"/>
  <c r="K299" i="74"/>
  <c r="G299" i="74"/>
  <c r="F299" i="74"/>
  <c r="E299" i="74"/>
  <c r="C299" i="74"/>
  <c r="B299" i="74"/>
  <c r="AA298" i="74"/>
  <c r="X298" i="74"/>
  <c r="W298" i="74"/>
  <c r="Q298" i="74"/>
  <c r="O298" i="74"/>
  <c r="M298" i="74"/>
  <c r="L298" i="74"/>
  <c r="K298" i="74"/>
  <c r="G298" i="74"/>
  <c r="F298" i="74"/>
  <c r="E298" i="74"/>
  <c r="C298" i="74"/>
  <c r="B298" i="74"/>
  <c r="AA297" i="74"/>
  <c r="X297" i="74"/>
  <c r="W297" i="74"/>
  <c r="Q297" i="74"/>
  <c r="O297" i="74"/>
  <c r="M297" i="74"/>
  <c r="L297" i="74"/>
  <c r="K297" i="74"/>
  <c r="G297" i="74"/>
  <c r="F297" i="74"/>
  <c r="E297" i="74"/>
  <c r="C297" i="74"/>
  <c r="B297" i="74"/>
  <c r="AA296" i="74"/>
  <c r="X296" i="74"/>
  <c r="W296" i="74"/>
  <c r="Q296" i="74"/>
  <c r="O296" i="74"/>
  <c r="M296" i="74"/>
  <c r="L296" i="74"/>
  <c r="K296" i="74"/>
  <c r="G296" i="74"/>
  <c r="F296" i="74"/>
  <c r="E296" i="74"/>
  <c r="C296" i="74"/>
  <c r="B296" i="74"/>
  <c r="AA295" i="74"/>
  <c r="X295" i="74"/>
  <c r="W295" i="74"/>
  <c r="Q295" i="74"/>
  <c r="O295" i="74"/>
  <c r="M295" i="74"/>
  <c r="L295" i="74"/>
  <c r="K295" i="74"/>
  <c r="G295" i="74"/>
  <c r="F295" i="74"/>
  <c r="E295" i="74"/>
  <c r="C295" i="74"/>
  <c r="B295" i="74"/>
  <c r="AA294" i="74"/>
  <c r="X294" i="74"/>
  <c r="W294" i="74"/>
  <c r="Q294" i="74"/>
  <c r="O294" i="74"/>
  <c r="M294" i="74"/>
  <c r="L294" i="74"/>
  <c r="K294" i="74"/>
  <c r="G294" i="74"/>
  <c r="F294" i="74"/>
  <c r="E294" i="74"/>
  <c r="C294" i="74"/>
  <c r="B294" i="74"/>
  <c r="AA293" i="74"/>
  <c r="X293" i="74"/>
  <c r="W293" i="74"/>
  <c r="Q293" i="74"/>
  <c r="O293" i="74"/>
  <c r="M293" i="74"/>
  <c r="L293" i="74"/>
  <c r="K293" i="74"/>
  <c r="G293" i="74"/>
  <c r="F293" i="74"/>
  <c r="E293" i="74"/>
  <c r="C293" i="74"/>
  <c r="B293" i="74"/>
  <c r="AA292" i="74"/>
  <c r="X292" i="74"/>
  <c r="W292" i="74"/>
  <c r="Q292" i="74"/>
  <c r="O292" i="74"/>
  <c r="M292" i="74"/>
  <c r="L292" i="74"/>
  <c r="K292" i="74"/>
  <c r="G292" i="74"/>
  <c r="F292" i="74"/>
  <c r="E292" i="74"/>
  <c r="C292" i="74"/>
  <c r="B292" i="74"/>
  <c r="AA291" i="74"/>
  <c r="X291" i="74"/>
  <c r="W291" i="74"/>
  <c r="Q291" i="74"/>
  <c r="O291" i="74"/>
  <c r="M291" i="74"/>
  <c r="L291" i="74"/>
  <c r="K291" i="74"/>
  <c r="G291" i="74"/>
  <c r="F291" i="74"/>
  <c r="E291" i="74"/>
  <c r="C291" i="74"/>
  <c r="B291" i="74"/>
  <c r="AA290" i="74"/>
  <c r="X290" i="74"/>
  <c r="W290" i="74"/>
  <c r="Q290" i="74"/>
  <c r="O290" i="74"/>
  <c r="M290" i="74"/>
  <c r="L290" i="74"/>
  <c r="K290" i="74"/>
  <c r="G290" i="74"/>
  <c r="F290" i="74"/>
  <c r="E290" i="74"/>
  <c r="C290" i="74"/>
  <c r="B290" i="74"/>
  <c r="AA289" i="74"/>
  <c r="X289" i="74"/>
  <c r="W289" i="74"/>
  <c r="Q289" i="74"/>
  <c r="O289" i="74"/>
  <c r="M289" i="74"/>
  <c r="L289" i="74"/>
  <c r="K289" i="74"/>
  <c r="G289" i="74"/>
  <c r="F289" i="74"/>
  <c r="E289" i="74"/>
  <c r="C289" i="74"/>
  <c r="B289" i="74"/>
  <c r="AA288" i="74"/>
  <c r="X288" i="74"/>
  <c r="W288" i="74"/>
  <c r="Q288" i="74"/>
  <c r="O288" i="74"/>
  <c r="M288" i="74"/>
  <c r="L288" i="74"/>
  <c r="K288" i="74"/>
  <c r="G288" i="74"/>
  <c r="F288" i="74"/>
  <c r="E288" i="74"/>
  <c r="C288" i="74"/>
  <c r="B288" i="74"/>
  <c r="AA287" i="74"/>
  <c r="X287" i="74"/>
  <c r="W287" i="74"/>
  <c r="Q287" i="74"/>
  <c r="O287" i="74"/>
  <c r="M287" i="74"/>
  <c r="L287" i="74"/>
  <c r="K287" i="74"/>
  <c r="G287" i="74"/>
  <c r="F287" i="74"/>
  <c r="E287" i="74"/>
  <c r="C287" i="74"/>
  <c r="B287" i="74"/>
  <c r="AA286" i="74"/>
  <c r="X286" i="74"/>
  <c r="W286" i="74"/>
  <c r="Q286" i="74"/>
  <c r="O286" i="74"/>
  <c r="M286" i="74"/>
  <c r="L286" i="74"/>
  <c r="K286" i="74"/>
  <c r="G286" i="74"/>
  <c r="F286" i="74"/>
  <c r="E286" i="74"/>
  <c r="C286" i="74"/>
  <c r="B286" i="74"/>
  <c r="AA285" i="74"/>
  <c r="X285" i="74"/>
  <c r="W285" i="74"/>
  <c r="Q285" i="74"/>
  <c r="O285" i="74"/>
  <c r="M285" i="74"/>
  <c r="L285" i="74"/>
  <c r="K285" i="74"/>
  <c r="G285" i="74"/>
  <c r="F285" i="74"/>
  <c r="E285" i="74"/>
  <c r="C285" i="74"/>
  <c r="B285" i="74"/>
  <c r="AA284" i="74"/>
  <c r="X284" i="74"/>
  <c r="W284" i="74"/>
  <c r="Q284" i="74"/>
  <c r="O284" i="74"/>
  <c r="M284" i="74"/>
  <c r="L284" i="74"/>
  <c r="K284" i="74"/>
  <c r="G284" i="74"/>
  <c r="F284" i="74"/>
  <c r="E284" i="74"/>
  <c r="C284" i="74"/>
  <c r="B284" i="74"/>
  <c r="AA283" i="74"/>
  <c r="X283" i="74"/>
  <c r="W283" i="74"/>
  <c r="Q283" i="74"/>
  <c r="O283" i="74"/>
  <c r="M283" i="74"/>
  <c r="L283" i="74"/>
  <c r="K283" i="74"/>
  <c r="G283" i="74"/>
  <c r="F283" i="74"/>
  <c r="E283" i="74"/>
  <c r="C283" i="74"/>
  <c r="B283" i="74"/>
  <c r="AA282" i="74"/>
  <c r="X282" i="74"/>
  <c r="W282" i="74"/>
  <c r="Q282" i="74"/>
  <c r="O282" i="74"/>
  <c r="M282" i="74"/>
  <c r="L282" i="74"/>
  <c r="K282" i="74"/>
  <c r="G282" i="74"/>
  <c r="F282" i="74"/>
  <c r="E282" i="74"/>
  <c r="C282" i="74"/>
  <c r="B282" i="74"/>
  <c r="AA281" i="74"/>
  <c r="X281" i="74"/>
  <c r="W281" i="74"/>
  <c r="Q281" i="74"/>
  <c r="O281" i="74"/>
  <c r="M281" i="74"/>
  <c r="L281" i="74"/>
  <c r="K281" i="74"/>
  <c r="G281" i="74"/>
  <c r="F281" i="74"/>
  <c r="E281" i="74"/>
  <c r="C281" i="74"/>
  <c r="B281" i="74"/>
  <c r="AA280" i="74"/>
  <c r="X280" i="74"/>
  <c r="W280" i="74"/>
  <c r="Q280" i="74"/>
  <c r="O280" i="74"/>
  <c r="M280" i="74"/>
  <c r="L280" i="74"/>
  <c r="K280" i="74"/>
  <c r="G280" i="74"/>
  <c r="F280" i="74"/>
  <c r="E280" i="74"/>
  <c r="C280" i="74"/>
  <c r="B280" i="74"/>
  <c r="AA279" i="74"/>
  <c r="X279" i="74"/>
  <c r="W279" i="74"/>
  <c r="Q279" i="74"/>
  <c r="O279" i="74"/>
  <c r="M279" i="74"/>
  <c r="L279" i="74"/>
  <c r="K279" i="74"/>
  <c r="G279" i="74"/>
  <c r="F279" i="74"/>
  <c r="E279" i="74"/>
  <c r="C279" i="74"/>
  <c r="B279" i="74"/>
  <c r="AA278" i="74"/>
  <c r="X278" i="74"/>
  <c r="W278" i="74"/>
  <c r="Q278" i="74"/>
  <c r="O278" i="74"/>
  <c r="M278" i="74"/>
  <c r="L278" i="74"/>
  <c r="K278" i="74"/>
  <c r="G278" i="74"/>
  <c r="F278" i="74"/>
  <c r="E278" i="74"/>
  <c r="C278" i="74"/>
  <c r="B278" i="74"/>
  <c r="AA277" i="74"/>
  <c r="X277" i="74"/>
  <c r="W277" i="74"/>
  <c r="Q277" i="74"/>
  <c r="O277" i="74"/>
  <c r="M277" i="74"/>
  <c r="L277" i="74"/>
  <c r="K277" i="74"/>
  <c r="G277" i="74"/>
  <c r="F277" i="74"/>
  <c r="E277" i="74"/>
  <c r="C277" i="74"/>
  <c r="B277" i="74"/>
  <c r="AA276" i="74"/>
  <c r="X276" i="74"/>
  <c r="W276" i="74"/>
  <c r="Q276" i="74"/>
  <c r="O276" i="74"/>
  <c r="M276" i="74"/>
  <c r="L276" i="74"/>
  <c r="K276" i="74"/>
  <c r="G276" i="74"/>
  <c r="F276" i="74"/>
  <c r="E276" i="74"/>
  <c r="C276" i="74"/>
  <c r="B276" i="74"/>
  <c r="AA275" i="74"/>
  <c r="X275" i="74"/>
  <c r="W275" i="74"/>
  <c r="Q275" i="74"/>
  <c r="O275" i="74"/>
  <c r="M275" i="74"/>
  <c r="L275" i="74"/>
  <c r="K275" i="74"/>
  <c r="G275" i="74"/>
  <c r="F275" i="74"/>
  <c r="E275" i="74"/>
  <c r="C275" i="74"/>
  <c r="B275" i="74"/>
  <c r="AA274" i="74"/>
  <c r="X274" i="74"/>
  <c r="W274" i="74"/>
  <c r="Q274" i="74"/>
  <c r="O274" i="74"/>
  <c r="M274" i="74"/>
  <c r="L274" i="74"/>
  <c r="K274" i="74"/>
  <c r="G274" i="74"/>
  <c r="F274" i="74"/>
  <c r="E274" i="74"/>
  <c r="C274" i="74"/>
  <c r="B274" i="74"/>
  <c r="AA273" i="74"/>
  <c r="X273" i="74"/>
  <c r="W273" i="74"/>
  <c r="Q273" i="74"/>
  <c r="O273" i="74"/>
  <c r="M273" i="74"/>
  <c r="L273" i="74"/>
  <c r="K273" i="74"/>
  <c r="G273" i="74"/>
  <c r="F273" i="74"/>
  <c r="E273" i="74"/>
  <c r="C273" i="74"/>
  <c r="B273" i="74"/>
  <c r="AA272" i="74"/>
  <c r="X272" i="74"/>
  <c r="W272" i="74"/>
  <c r="Q272" i="74"/>
  <c r="O272" i="74"/>
  <c r="M272" i="74"/>
  <c r="L272" i="74"/>
  <c r="K272" i="74"/>
  <c r="G272" i="74"/>
  <c r="F272" i="74"/>
  <c r="E272" i="74"/>
  <c r="C272" i="74"/>
  <c r="B272" i="74"/>
  <c r="AA271" i="74"/>
  <c r="X271" i="74"/>
  <c r="W271" i="74"/>
  <c r="Q271" i="74"/>
  <c r="O271" i="74"/>
  <c r="M271" i="74"/>
  <c r="L271" i="74"/>
  <c r="K271" i="74"/>
  <c r="G271" i="74"/>
  <c r="F271" i="74"/>
  <c r="E271" i="74"/>
  <c r="C271" i="74"/>
  <c r="B271" i="74"/>
  <c r="AA270" i="74"/>
  <c r="X270" i="74"/>
  <c r="W270" i="74"/>
  <c r="Q270" i="74"/>
  <c r="O270" i="74"/>
  <c r="M270" i="74"/>
  <c r="L270" i="74"/>
  <c r="K270" i="74"/>
  <c r="G270" i="74"/>
  <c r="F270" i="74"/>
  <c r="E270" i="74"/>
  <c r="C270" i="74"/>
  <c r="B270" i="74"/>
  <c r="AA269" i="74"/>
  <c r="X269" i="74"/>
  <c r="W269" i="74"/>
  <c r="Q269" i="74"/>
  <c r="O269" i="74"/>
  <c r="M269" i="74"/>
  <c r="L269" i="74"/>
  <c r="K269" i="74"/>
  <c r="G269" i="74"/>
  <c r="F269" i="74"/>
  <c r="E269" i="74"/>
  <c r="C269" i="74"/>
  <c r="B269" i="74"/>
  <c r="AA268" i="74"/>
  <c r="X268" i="74"/>
  <c r="W268" i="74"/>
  <c r="Q268" i="74"/>
  <c r="O268" i="74"/>
  <c r="M268" i="74"/>
  <c r="L268" i="74"/>
  <c r="K268" i="74"/>
  <c r="G268" i="74"/>
  <c r="F268" i="74"/>
  <c r="E268" i="74"/>
  <c r="C268" i="74"/>
  <c r="B268" i="74"/>
  <c r="AA267" i="74"/>
  <c r="X267" i="74"/>
  <c r="W267" i="74"/>
  <c r="Q267" i="74"/>
  <c r="O267" i="74"/>
  <c r="M267" i="74"/>
  <c r="L267" i="74"/>
  <c r="K267" i="74"/>
  <c r="G267" i="74"/>
  <c r="F267" i="74"/>
  <c r="E267" i="74"/>
  <c r="C267" i="74"/>
  <c r="B267" i="74"/>
  <c r="AA266" i="74"/>
  <c r="X266" i="74"/>
  <c r="W266" i="74"/>
  <c r="Q266" i="74"/>
  <c r="O266" i="74"/>
  <c r="M266" i="74"/>
  <c r="L266" i="74"/>
  <c r="K266" i="74"/>
  <c r="G266" i="74"/>
  <c r="F266" i="74"/>
  <c r="E266" i="74"/>
  <c r="C266" i="74"/>
  <c r="B266" i="74"/>
  <c r="AA265" i="74"/>
  <c r="X265" i="74"/>
  <c r="W265" i="74"/>
  <c r="Q265" i="74"/>
  <c r="O265" i="74"/>
  <c r="M265" i="74"/>
  <c r="L265" i="74"/>
  <c r="K265" i="74"/>
  <c r="G265" i="74"/>
  <c r="F265" i="74"/>
  <c r="E265" i="74"/>
  <c r="C265" i="74"/>
  <c r="B265" i="74"/>
  <c r="AA264" i="74"/>
  <c r="X264" i="74"/>
  <c r="W264" i="74"/>
  <c r="Q264" i="74"/>
  <c r="O264" i="74"/>
  <c r="M264" i="74"/>
  <c r="L264" i="74"/>
  <c r="K264" i="74"/>
  <c r="G264" i="74"/>
  <c r="F264" i="74"/>
  <c r="E264" i="74"/>
  <c r="C264" i="74"/>
  <c r="B264" i="74"/>
  <c r="AA263" i="74"/>
  <c r="X263" i="74"/>
  <c r="W263" i="74"/>
  <c r="Q263" i="74"/>
  <c r="O263" i="74"/>
  <c r="M263" i="74"/>
  <c r="L263" i="74"/>
  <c r="K263" i="74"/>
  <c r="G263" i="74"/>
  <c r="F263" i="74"/>
  <c r="E263" i="74"/>
  <c r="C263" i="74"/>
  <c r="B263" i="74"/>
  <c r="AA262" i="74"/>
  <c r="X262" i="74"/>
  <c r="W262" i="74"/>
  <c r="Q262" i="74"/>
  <c r="O262" i="74"/>
  <c r="M262" i="74"/>
  <c r="L262" i="74"/>
  <c r="K262" i="74"/>
  <c r="G262" i="74"/>
  <c r="F262" i="74"/>
  <c r="E262" i="74"/>
  <c r="C262" i="74"/>
  <c r="B262" i="74"/>
  <c r="AA261" i="74"/>
  <c r="X261" i="74"/>
  <c r="W261" i="74"/>
  <c r="Q261" i="74"/>
  <c r="O261" i="74"/>
  <c r="M261" i="74"/>
  <c r="L261" i="74"/>
  <c r="K261" i="74"/>
  <c r="G261" i="74"/>
  <c r="F261" i="74"/>
  <c r="E261" i="74"/>
  <c r="C261" i="74"/>
  <c r="B261" i="74"/>
  <c r="AA260" i="74"/>
  <c r="X260" i="74"/>
  <c r="W260" i="74"/>
  <c r="Q260" i="74"/>
  <c r="O260" i="74"/>
  <c r="M260" i="74"/>
  <c r="L260" i="74"/>
  <c r="K260" i="74"/>
  <c r="G260" i="74"/>
  <c r="F260" i="74"/>
  <c r="E260" i="74"/>
  <c r="C260" i="74"/>
  <c r="B260" i="74"/>
  <c r="AA259" i="74"/>
  <c r="X259" i="74"/>
  <c r="W259" i="74"/>
  <c r="Q259" i="74"/>
  <c r="O259" i="74"/>
  <c r="M259" i="74"/>
  <c r="L259" i="74"/>
  <c r="K259" i="74"/>
  <c r="G259" i="74"/>
  <c r="F259" i="74"/>
  <c r="E259" i="74"/>
  <c r="C259" i="74"/>
  <c r="B259" i="74"/>
  <c r="AA258" i="74"/>
  <c r="X258" i="74"/>
  <c r="W258" i="74"/>
  <c r="Q258" i="74"/>
  <c r="O258" i="74"/>
  <c r="M258" i="74"/>
  <c r="L258" i="74"/>
  <c r="K258" i="74"/>
  <c r="G258" i="74"/>
  <c r="F258" i="74"/>
  <c r="E258" i="74"/>
  <c r="C258" i="74"/>
  <c r="B258" i="74"/>
  <c r="AA257" i="74"/>
  <c r="X257" i="74"/>
  <c r="W257" i="74"/>
  <c r="Q257" i="74"/>
  <c r="O257" i="74"/>
  <c r="M257" i="74"/>
  <c r="L257" i="74"/>
  <c r="K257" i="74"/>
  <c r="G257" i="74"/>
  <c r="F257" i="74"/>
  <c r="E257" i="74"/>
  <c r="C257" i="74"/>
  <c r="B257" i="74"/>
  <c r="AA256" i="74"/>
  <c r="X256" i="74"/>
  <c r="W256" i="74"/>
  <c r="Q256" i="74"/>
  <c r="O256" i="74"/>
  <c r="M256" i="74"/>
  <c r="L256" i="74"/>
  <c r="K256" i="74"/>
  <c r="G256" i="74"/>
  <c r="F256" i="74"/>
  <c r="E256" i="74"/>
  <c r="C256" i="74"/>
  <c r="B256" i="74"/>
  <c r="AA255" i="74"/>
  <c r="X255" i="74"/>
  <c r="W255" i="74"/>
  <c r="Q255" i="74"/>
  <c r="O255" i="74"/>
  <c r="M255" i="74"/>
  <c r="L255" i="74"/>
  <c r="K255" i="74"/>
  <c r="G255" i="74"/>
  <c r="F255" i="74"/>
  <c r="E255" i="74"/>
  <c r="C255" i="74"/>
  <c r="B255" i="74"/>
  <c r="AA254" i="74"/>
  <c r="X254" i="74"/>
  <c r="W254" i="74"/>
  <c r="Q254" i="74"/>
  <c r="O254" i="74"/>
  <c r="M254" i="74"/>
  <c r="L254" i="74"/>
  <c r="K254" i="74"/>
  <c r="G254" i="74"/>
  <c r="F254" i="74"/>
  <c r="E254" i="74"/>
  <c r="C254" i="74"/>
  <c r="B254" i="74"/>
  <c r="AA253" i="74"/>
  <c r="X253" i="74"/>
  <c r="W253" i="74"/>
  <c r="Q253" i="74"/>
  <c r="O253" i="74"/>
  <c r="M253" i="74"/>
  <c r="L253" i="74"/>
  <c r="K253" i="74"/>
  <c r="G253" i="74"/>
  <c r="F253" i="74"/>
  <c r="E253" i="74"/>
  <c r="C253" i="74"/>
  <c r="B253" i="74"/>
  <c r="AA252" i="74"/>
  <c r="X252" i="74"/>
  <c r="W252" i="74"/>
  <c r="Q252" i="74"/>
  <c r="O252" i="74"/>
  <c r="M252" i="74"/>
  <c r="L252" i="74"/>
  <c r="K252" i="74"/>
  <c r="G252" i="74"/>
  <c r="F252" i="74"/>
  <c r="E252" i="74"/>
  <c r="C252" i="74"/>
  <c r="B252" i="74"/>
  <c r="AA251" i="74"/>
  <c r="X251" i="74"/>
  <c r="W251" i="74"/>
  <c r="Q251" i="74"/>
  <c r="O251" i="74"/>
  <c r="M251" i="74"/>
  <c r="L251" i="74"/>
  <c r="K251" i="74"/>
  <c r="G251" i="74"/>
  <c r="F251" i="74"/>
  <c r="E251" i="74"/>
  <c r="C251" i="74"/>
  <c r="B251" i="74"/>
  <c r="AA250" i="74"/>
  <c r="X250" i="74"/>
  <c r="W250" i="74"/>
  <c r="Q250" i="74"/>
  <c r="O250" i="74"/>
  <c r="M250" i="74"/>
  <c r="L250" i="74"/>
  <c r="K250" i="74"/>
  <c r="G250" i="74"/>
  <c r="F250" i="74"/>
  <c r="E250" i="74"/>
  <c r="C250" i="74"/>
  <c r="B250" i="74"/>
  <c r="AA249" i="74"/>
  <c r="X249" i="74"/>
  <c r="W249" i="74"/>
  <c r="Q249" i="74"/>
  <c r="O249" i="74"/>
  <c r="M249" i="74"/>
  <c r="L249" i="74"/>
  <c r="K249" i="74"/>
  <c r="G249" i="74"/>
  <c r="F249" i="74"/>
  <c r="E249" i="74"/>
  <c r="C249" i="74"/>
  <c r="B249" i="74"/>
  <c r="AA248" i="74"/>
  <c r="X248" i="74"/>
  <c r="W248" i="74"/>
  <c r="Q248" i="74"/>
  <c r="O248" i="74"/>
  <c r="M248" i="74"/>
  <c r="L248" i="74"/>
  <c r="K248" i="74"/>
  <c r="G248" i="74"/>
  <c r="F248" i="74"/>
  <c r="E248" i="74"/>
  <c r="C248" i="74"/>
  <c r="B248" i="74"/>
  <c r="AA247" i="74"/>
  <c r="X247" i="74"/>
  <c r="W247" i="74"/>
  <c r="Q247" i="74"/>
  <c r="O247" i="74"/>
  <c r="M247" i="74"/>
  <c r="L247" i="74"/>
  <c r="K247" i="74"/>
  <c r="G247" i="74"/>
  <c r="F247" i="74"/>
  <c r="E247" i="74"/>
  <c r="C247" i="74"/>
  <c r="B247" i="74"/>
  <c r="AA246" i="74"/>
  <c r="X246" i="74"/>
  <c r="W246" i="74"/>
  <c r="Q246" i="74"/>
  <c r="O246" i="74"/>
  <c r="M246" i="74"/>
  <c r="L246" i="74"/>
  <c r="K246" i="74"/>
  <c r="G246" i="74"/>
  <c r="F246" i="74"/>
  <c r="E246" i="74"/>
  <c r="C246" i="74"/>
  <c r="B246" i="74"/>
  <c r="AA245" i="74"/>
  <c r="X245" i="74"/>
  <c r="W245" i="74"/>
  <c r="Q245" i="74"/>
  <c r="O245" i="74"/>
  <c r="M245" i="74"/>
  <c r="L245" i="74"/>
  <c r="K245" i="74"/>
  <c r="G245" i="74"/>
  <c r="F245" i="74"/>
  <c r="E245" i="74"/>
  <c r="C245" i="74"/>
  <c r="B245" i="74"/>
  <c r="AA244" i="74"/>
  <c r="X244" i="74"/>
  <c r="W244" i="74"/>
  <c r="Q244" i="74"/>
  <c r="O244" i="74"/>
  <c r="M244" i="74"/>
  <c r="L244" i="74"/>
  <c r="K244" i="74"/>
  <c r="G244" i="74"/>
  <c r="F244" i="74"/>
  <c r="E244" i="74"/>
  <c r="C244" i="74"/>
  <c r="B244" i="74"/>
  <c r="AA243" i="74"/>
  <c r="X243" i="74"/>
  <c r="W243" i="74"/>
  <c r="Q243" i="74"/>
  <c r="O243" i="74"/>
  <c r="M243" i="74"/>
  <c r="L243" i="74"/>
  <c r="K243" i="74"/>
  <c r="G243" i="74"/>
  <c r="F243" i="74"/>
  <c r="E243" i="74"/>
  <c r="C243" i="74"/>
  <c r="B243" i="74"/>
  <c r="AA242" i="74"/>
  <c r="X242" i="74"/>
  <c r="W242" i="74"/>
  <c r="Q242" i="74"/>
  <c r="O242" i="74"/>
  <c r="M242" i="74"/>
  <c r="L242" i="74"/>
  <c r="K242" i="74"/>
  <c r="G242" i="74"/>
  <c r="F242" i="74"/>
  <c r="E242" i="74"/>
  <c r="C242" i="74"/>
  <c r="B242" i="74"/>
  <c r="AA241" i="74"/>
  <c r="X241" i="74"/>
  <c r="W241" i="74"/>
  <c r="Q241" i="74"/>
  <c r="O241" i="74"/>
  <c r="M241" i="74"/>
  <c r="L241" i="74"/>
  <c r="K241" i="74"/>
  <c r="G241" i="74"/>
  <c r="F241" i="74"/>
  <c r="E241" i="74"/>
  <c r="C241" i="74"/>
  <c r="B241" i="74"/>
  <c r="AA240" i="74"/>
  <c r="X240" i="74"/>
  <c r="W240" i="74"/>
  <c r="Q240" i="74"/>
  <c r="O240" i="74"/>
  <c r="M240" i="74"/>
  <c r="L240" i="74"/>
  <c r="K240" i="74"/>
  <c r="G240" i="74"/>
  <c r="F240" i="74"/>
  <c r="E240" i="74"/>
  <c r="C240" i="74"/>
  <c r="B240" i="74"/>
  <c r="AA239" i="74"/>
  <c r="X239" i="74"/>
  <c r="W239" i="74"/>
  <c r="Q239" i="74"/>
  <c r="O239" i="74"/>
  <c r="M239" i="74"/>
  <c r="L239" i="74"/>
  <c r="K239" i="74"/>
  <c r="G239" i="74"/>
  <c r="F239" i="74"/>
  <c r="E239" i="74"/>
  <c r="C239" i="74"/>
  <c r="B239" i="74"/>
  <c r="AA238" i="74"/>
  <c r="X238" i="74"/>
  <c r="W238" i="74"/>
  <c r="Q238" i="74"/>
  <c r="O238" i="74"/>
  <c r="M238" i="74"/>
  <c r="L238" i="74"/>
  <c r="K238" i="74"/>
  <c r="G238" i="74"/>
  <c r="F238" i="74"/>
  <c r="E238" i="74"/>
  <c r="C238" i="74"/>
  <c r="B238" i="74"/>
  <c r="AA237" i="74"/>
  <c r="X237" i="74"/>
  <c r="W237" i="74"/>
  <c r="Q237" i="74"/>
  <c r="O237" i="74"/>
  <c r="M237" i="74"/>
  <c r="L237" i="74"/>
  <c r="K237" i="74"/>
  <c r="G237" i="74"/>
  <c r="F237" i="74"/>
  <c r="E237" i="74"/>
  <c r="C237" i="74"/>
  <c r="B237" i="74"/>
  <c r="AA236" i="74"/>
  <c r="X236" i="74"/>
  <c r="W236" i="74"/>
  <c r="Q236" i="74"/>
  <c r="O236" i="74"/>
  <c r="M236" i="74"/>
  <c r="L236" i="74"/>
  <c r="K236" i="74"/>
  <c r="G236" i="74"/>
  <c r="F236" i="74"/>
  <c r="E236" i="74"/>
  <c r="C236" i="74"/>
  <c r="B236" i="74"/>
  <c r="AA235" i="74"/>
  <c r="X235" i="74"/>
  <c r="W235" i="74"/>
  <c r="Q235" i="74"/>
  <c r="O235" i="74"/>
  <c r="M235" i="74"/>
  <c r="L235" i="74"/>
  <c r="K235" i="74"/>
  <c r="G235" i="74"/>
  <c r="F235" i="74"/>
  <c r="E235" i="74"/>
  <c r="C235" i="74"/>
  <c r="B235" i="74"/>
  <c r="AA234" i="74"/>
  <c r="X234" i="74"/>
  <c r="W234" i="74"/>
  <c r="Q234" i="74"/>
  <c r="O234" i="74"/>
  <c r="M234" i="74"/>
  <c r="L234" i="74"/>
  <c r="K234" i="74"/>
  <c r="G234" i="74"/>
  <c r="F234" i="74"/>
  <c r="E234" i="74"/>
  <c r="C234" i="74"/>
  <c r="B234" i="74"/>
  <c r="AA233" i="74"/>
  <c r="X233" i="74"/>
  <c r="W233" i="74"/>
  <c r="Q233" i="74"/>
  <c r="O233" i="74"/>
  <c r="M233" i="74"/>
  <c r="L233" i="74"/>
  <c r="K233" i="74"/>
  <c r="G233" i="74"/>
  <c r="F233" i="74"/>
  <c r="E233" i="74"/>
  <c r="C233" i="74"/>
  <c r="B233" i="74"/>
  <c r="AA232" i="74"/>
  <c r="X232" i="74"/>
  <c r="W232" i="74"/>
  <c r="Q232" i="74"/>
  <c r="O232" i="74"/>
  <c r="M232" i="74"/>
  <c r="L232" i="74"/>
  <c r="K232" i="74"/>
  <c r="G232" i="74"/>
  <c r="F232" i="74"/>
  <c r="E232" i="74"/>
  <c r="C232" i="74"/>
  <c r="B232" i="74"/>
  <c r="AA231" i="74"/>
  <c r="X231" i="74"/>
  <c r="W231" i="74"/>
  <c r="Q231" i="74"/>
  <c r="O231" i="74"/>
  <c r="M231" i="74"/>
  <c r="L231" i="74"/>
  <c r="K231" i="74"/>
  <c r="G231" i="74"/>
  <c r="F231" i="74"/>
  <c r="E231" i="74"/>
  <c r="C231" i="74"/>
  <c r="B231" i="74"/>
  <c r="AA230" i="74"/>
  <c r="X230" i="74"/>
  <c r="W230" i="74"/>
  <c r="Q230" i="74"/>
  <c r="O230" i="74"/>
  <c r="M230" i="74"/>
  <c r="L230" i="74"/>
  <c r="K230" i="74"/>
  <c r="G230" i="74"/>
  <c r="F230" i="74"/>
  <c r="E230" i="74"/>
  <c r="C230" i="74"/>
  <c r="B230" i="74"/>
  <c r="AA229" i="74"/>
  <c r="X229" i="74"/>
  <c r="W229" i="74"/>
  <c r="Q229" i="74"/>
  <c r="O229" i="74"/>
  <c r="M229" i="74"/>
  <c r="L229" i="74"/>
  <c r="K229" i="74"/>
  <c r="G229" i="74"/>
  <c r="F229" i="74"/>
  <c r="E229" i="74"/>
  <c r="C229" i="74"/>
  <c r="B229" i="74"/>
  <c r="AA228" i="74"/>
  <c r="X228" i="74"/>
  <c r="W228" i="74"/>
  <c r="Q228" i="74"/>
  <c r="O228" i="74"/>
  <c r="M228" i="74"/>
  <c r="L228" i="74"/>
  <c r="K228" i="74"/>
  <c r="G228" i="74"/>
  <c r="F228" i="74"/>
  <c r="E228" i="74"/>
  <c r="C228" i="74"/>
  <c r="B228" i="74"/>
  <c r="AA227" i="74"/>
  <c r="X227" i="74"/>
  <c r="W227" i="74"/>
  <c r="Q227" i="74"/>
  <c r="O227" i="74"/>
  <c r="M227" i="74"/>
  <c r="L227" i="74"/>
  <c r="K227" i="74"/>
  <c r="G227" i="74"/>
  <c r="F227" i="74"/>
  <c r="E227" i="74"/>
  <c r="C227" i="74"/>
  <c r="B227" i="74"/>
  <c r="AA226" i="74"/>
  <c r="X226" i="74"/>
  <c r="W226" i="74"/>
  <c r="Q226" i="74"/>
  <c r="O226" i="74"/>
  <c r="M226" i="74"/>
  <c r="L226" i="74"/>
  <c r="K226" i="74"/>
  <c r="G226" i="74"/>
  <c r="F226" i="74"/>
  <c r="E226" i="74"/>
  <c r="C226" i="74"/>
  <c r="B226" i="74"/>
  <c r="AA225" i="74"/>
  <c r="X225" i="74"/>
  <c r="W225" i="74"/>
  <c r="Q225" i="74"/>
  <c r="O225" i="74"/>
  <c r="M225" i="74"/>
  <c r="L225" i="74"/>
  <c r="K225" i="74"/>
  <c r="G225" i="74"/>
  <c r="F225" i="74"/>
  <c r="E225" i="74"/>
  <c r="C225" i="74"/>
  <c r="B225" i="74"/>
  <c r="AA224" i="74"/>
  <c r="X224" i="74"/>
  <c r="W224" i="74"/>
  <c r="Q224" i="74"/>
  <c r="O224" i="74"/>
  <c r="M224" i="74"/>
  <c r="L224" i="74"/>
  <c r="K224" i="74"/>
  <c r="G224" i="74"/>
  <c r="F224" i="74"/>
  <c r="E224" i="74"/>
  <c r="C224" i="74"/>
  <c r="B224" i="74"/>
  <c r="AA223" i="74"/>
  <c r="X223" i="74"/>
  <c r="W223" i="74"/>
  <c r="Q223" i="74"/>
  <c r="O223" i="74"/>
  <c r="M223" i="74"/>
  <c r="L223" i="74"/>
  <c r="K223" i="74"/>
  <c r="G223" i="74"/>
  <c r="F223" i="74"/>
  <c r="E223" i="74"/>
  <c r="C223" i="74"/>
  <c r="B223" i="74"/>
  <c r="AA222" i="74"/>
  <c r="X222" i="74"/>
  <c r="W222" i="74"/>
  <c r="Q222" i="74"/>
  <c r="O222" i="74"/>
  <c r="M222" i="74"/>
  <c r="L222" i="74"/>
  <c r="K222" i="74"/>
  <c r="G222" i="74"/>
  <c r="F222" i="74"/>
  <c r="E222" i="74"/>
  <c r="C222" i="74"/>
  <c r="B222" i="74"/>
  <c r="AA221" i="74"/>
  <c r="X221" i="74"/>
  <c r="W221" i="74"/>
  <c r="Q221" i="74"/>
  <c r="O221" i="74"/>
  <c r="M221" i="74"/>
  <c r="L221" i="74"/>
  <c r="K221" i="74"/>
  <c r="G221" i="74"/>
  <c r="F221" i="74"/>
  <c r="E221" i="74"/>
  <c r="C221" i="74"/>
  <c r="B221" i="74"/>
  <c r="AA220" i="74"/>
  <c r="X220" i="74"/>
  <c r="W220" i="74"/>
  <c r="Q220" i="74"/>
  <c r="O220" i="74"/>
  <c r="M220" i="74"/>
  <c r="L220" i="74"/>
  <c r="K220" i="74"/>
  <c r="G220" i="74"/>
  <c r="F220" i="74"/>
  <c r="E220" i="74"/>
  <c r="C220" i="74"/>
  <c r="B220" i="74"/>
  <c r="AA219" i="74"/>
  <c r="X219" i="74"/>
  <c r="W219" i="74"/>
  <c r="Q219" i="74"/>
  <c r="O219" i="74"/>
  <c r="M219" i="74"/>
  <c r="L219" i="74"/>
  <c r="K219" i="74"/>
  <c r="G219" i="74"/>
  <c r="F219" i="74"/>
  <c r="E219" i="74"/>
  <c r="C219" i="74"/>
  <c r="B219" i="74"/>
  <c r="AA218" i="74"/>
  <c r="X218" i="74"/>
  <c r="W218" i="74"/>
  <c r="Q218" i="74"/>
  <c r="O218" i="74"/>
  <c r="M218" i="74"/>
  <c r="L218" i="74"/>
  <c r="K218" i="74"/>
  <c r="G218" i="74"/>
  <c r="F218" i="74"/>
  <c r="E218" i="74"/>
  <c r="C218" i="74"/>
  <c r="B218" i="74"/>
  <c r="AA217" i="74"/>
  <c r="X217" i="74"/>
  <c r="W217" i="74"/>
  <c r="Q217" i="74"/>
  <c r="O217" i="74"/>
  <c r="M217" i="74"/>
  <c r="L217" i="74"/>
  <c r="K217" i="74"/>
  <c r="G217" i="74"/>
  <c r="F217" i="74"/>
  <c r="E217" i="74"/>
  <c r="C217" i="74"/>
  <c r="B217" i="74"/>
  <c r="AA216" i="74"/>
  <c r="X216" i="74"/>
  <c r="W216" i="74"/>
  <c r="Q216" i="74"/>
  <c r="O216" i="74"/>
  <c r="M216" i="74"/>
  <c r="L216" i="74"/>
  <c r="K216" i="74"/>
  <c r="G216" i="74"/>
  <c r="F216" i="74"/>
  <c r="E216" i="74"/>
  <c r="C216" i="74"/>
  <c r="B216" i="74"/>
  <c r="AA215" i="74"/>
  <c r="X215" i="74"/>
  <c r="W215" i="74"/>
  <c r="Q215" i="74"/>
  <c r="O215" i="74"/>
  <c r="M215" i="74"/>
  <c r="L215" i="74"/>
  <c r="K215" i="74"/>
  <c r="G215" i="74"/>
  <c r="F215" i="74"/>
  <c r="E215" i="74"/>
  <c r="C215" i="74"/>
  <c r="B215" i="74"/>
  <c r="AA214" i="74"/>
  <c r="X214" i="74"/>
  <c r="W214" i="74"/>
  <c r="Q214" i="74"/>
  <c r="O214" i="74"/>
  <c r="M214" i="74"/>
  <c r="L214" i="74"/>
  <c r="K214" i="74"/>
  <c r="G214" i="74"/>
  <c r="F214" i="74"/>
  <c r="E214" i="74"/>
  <c r="C214" i="74"/>
  <c r="B214" i="74"/>
  <c r="AA213" i="74"/>
  <c r="X213" i="74"/>
  <c r="W213" i="74"/>
  <c r="Q213" i="74"/>
  <c r="O213" i="74"/>
  <c r="M213" i="74"/>
  <c r="L213" i="74"/>
  <c r="K213" i="74"/>
  <c r="G213" i="74"/>
  <c r="F213" i="74"/>
  <c r="E213" i="74"/>
  <c r="C213" i="74"/>
  <c r="B213" i="74"/>
  <c r="AA212" i="74"/>
  <c r="X212" i="74"/>
  <c r="W212" i="74"/>
  <c r="Q212" i="74"/>
  <c r="O212" i="74"/>
  <c r="M212" i="74"/>
  <c r="L212" i="74"/>
  <c r="K212" i="74"/>
  <c r="G212" i="74"/>
  <c r="F212" i="74"/>
  <c r="E212" i="74"/>
  <c r="C212" i="74"/>
  <c r="B212" i="74"/>
  <c r="AA211" i="74"/>
  <c r="X211" i="74"/>
  <c r="W211" i="74"/>
  <c r="Q211" i="74"/>
  <c r="O211" i="74"/>
  <c r="M211" i="74"/>
  <c r="L211" i="74"/>
  <c r="K211" i="74"/>
  <c r="G211" i="74"/>
  <c r="F211" i="74"/>
  <c r="E211" i="74"/>
  <c r="C211" i="74"/>
  <c r="B211" i="74"/>
  <c r="AA210" i="74"/>
  <c r="X210" i="74"/>
  <c r="W210" i="74"/>
  <c r="Q210" i="74"/>
  <c r="O210" i="74"/>
  <c r="M210" i="74"/>
  <c r="L210" i="74"/>
  <c r="K210" i="74"/>
  <c r="G210" i="74"/>
  <c r="F210" i="74"/>
  <c r="E210" i="74"/>
  <c r="C210" i="74"/>
  <c r="B210" i="74"/>
  <c r="AA209" i="74"/>
  <c r="X209" i="74"/>
  <c r="W209" i="74"/>
  <c r="Q209" i="74"/>
  <c r="O209" i="74"/>
  <c r="M209" i="74"/>
  <c r="L209" i="74"/>
  <c r="K209" i="74"/>
  <c r="G209" i="74"/>
  <c r="F209" i="74"/>
  <c r="E209" i="74"/>
  <c r="C209" i="74"/>
  <c r="B209" i="74"/>
  <c r="AA208" i="74"/>
  <c r="X208" i="74"/>
  <c r="W208" i="74"/>
  <c r="Q208" i="74"/>
  <c r="O208" i="74"/>
  <c r="M208" i="74"/>
  <c r="L208" i="74"/>
  <c r="K208" i="74"/>
  <c r="G208" i="74"/>
  <c r="F208" i="74"/>
  <c r="E208" i="74"/>
  <c r="C208" i="74"/>
  <c r="B208" i="74"/>
  <c r="AA207" i="74"/>
  <c r="X207" i="74"/>
  <c r="W207" i="74"/>
  <c r="Q207" i="74"/>
  <c r="O207" i="74"/>
  <c r="M207" i="74"/>
  <c r="L207" i="74"/>
  <c r="K207" i="74"/>
  <c r="G207" i="74"/>
  <c r="F207" i="74"/>
  <c r="E207" i="74"/>
  <c r="C207" i="74"/>
  <c r="B207" i="74"/>
  <c r="AA206" i="74"/>
  <c r="X206" i="74"/>
  <c r="W206" i="74"/>
  <c r="Q206" i="74"/>
  <c r="O206" i="74"/>
  <c r="M206" i="74"/>
  <c r="L206" i="74"/>
  <c r="K206" i="74"/>
  <c r="G206" i="74"/>
  <c r="F206" i="74"/>
  <c r="E206" i="74"/>
  <c r="C206" i="74"/>
  <c r="B206" i="74"/>
  <c r="AA205" i="74"/>
  <c r="X205" i="74"/>
  <c r="W205" i="74"/>
  <c r="Q205" i="74"/>
  <c r="O205" i="74"/>
  <c r="M205" i="74"/>
  <c r="L205" i="74"/>
  <c r="K205" i="74"/>
  <c r="G205" i="74"/>
  <c r="F205" i="74"/>
  <c r="E205" i="74"/>
  <c r="C205" i="74"/>
  <c r="B205" i="74"/>
  <c r="AA204" i="74"/>
  <c r="X204" i="74"/>
  <c r="W204" i="74"/>
  <c r="Q204" i="74"/>
  <c r="O204" i="74"/>
  <c r="M204" i="74"/>
  <c r="L204" i="74"/>
  <c r="K204" i="74"/>
  <c r="G204" i="74"/>
  <c r="F204" i="74"/>
  <c r="E204" i="74"/>
  <c r="C204" i="74"/>
  <c r="B204" i="74"/>
  <c r="AA203" i="74"/>
  <c r="X203" i="74"/>
  <c r="W203" i="74"/>
  <c r="Q203" i="74"/>
  <c r="O203" i="74"/>
  <c r="M203" i="74"/>
  <c r="L203" i="74"/>
  <c r="K203" i="74"/>
  <c r="G203" i="74"/>
  <c r="F203" i="74"/>
  <c r="E203" i="74"/>
  <c r="C203" i="74"/>
  <c r="B203" i="74"/>
  <c r="AA202" i="74"/>
  <c r="X202" i="74"/>
  <c r="W202" i="74"/>
  <c r="Q202" i="74"/>
  <c r="O202" i="74"/>
  <c r="M202" i="74"/>
  <c r="L202" i="74"/>
  <c r="K202" i="74"/>
  <c r="G202" i="74"/>
  <c r="F202" i="74"/>
  <c r="E202" i="74"/>
  <c r="C202" i="74"/>
  <c r="B202" i="74"/>
  <c r="AA201" i="74"/>
  <c r="X201" i="74"/>
  <c r="W201" i="74"/>
  <c r="Q201" i="74"/>
  <c r="O201" i="74"/>
  <c r="M201" i="74"/>
  <c r="L201" i="74"/>
  <c r="K201" i="74"/>
  <c r="G201" i="74"/>
  <c r="F201" i="74"/>
  <c r="E201" i="74"/>
  <c r="C201" i="74"/>
  <c r="B201" i="74"/>
  <c r="AA200" i="74"/>
  <c r="X200" i="74"/>
  <c r="W200" i="74"/>
  <c r="Q200" i="74"/>
  <c r="O200" i="74"/>
  <c r="M200" i="74"/>
  <c r="L200" i="74"/>
  <c r="K200" i="74"/>
  <c r="G200" i="74"/>
  <c r="F200" i="74"/>
  <c r="E200" i="74"/>
  <c r="C200" i="74"/>
  <c r="B200" i="74"/>
  <c r="AA199" i="74"/>
  <c r="X199" i="74"/>
  <c r="W199" i="74"/>
  <c r="Q199" i="74"/>
  <c r="O199" i="74"/>
  <c r="M199" i="74"/>
  <c r="L199" i="74"/>
  <c r="K199" i="74"/>
  <c r="G199" i="74"/>
  <c r="F199" i="74"/>
  <c r="E199" i="74"/>
  <c r="C199" i="74"/>
  <c r="B199" i="74"/>
  <c r="AA198" i="74"/>
  <c r="X198" i="74"/>
  <c r="W198" i="74"/>
  <c r="Q198" i="74"/>
  <c r="O198" i="74"/>
  <c r="M198" i="74"/>
  <c r="L198" i="74"/>
  <c r="K198" i="74"/>
  <c r="G198" i="74"/>
  <c r="F198" i="74"/>
  <c r="E198" i="74"/>
  <c r="C198" i="74"/>
  <c r="B198" i="74"/>
  <c r="AA197" i="74"/>
  <c r="X197" i="74"/>
  <c r="W197" i="74"/>
  <c r="Q197" i="74"/>
  <c r="O197" i="74"/>
  <c r="M197" i="74"/>
  <c r="L197" i="74"/>
  <c r="K197" i="74"/>
  <c r="G197" i="74"/>
  <c r="F197" i="74"/>
  <c r="E197" i="74"/>
  <c r="C197" i="74"/>
  <c r="B197" i="74"/>
  <c r="AA196" i="74"/>
  <c r="X196" i="74"/>
  <c r="W196" i="74"/>
  <c r="Q196" i="74"/>
  <c r="O196" i="74"/>
  <c r="M196" i="74"/>
  <c r="L196" i="74"/>
  <c r="K196" i="74"/>
  <c r="G196" i="74"/>
  <c r="F196" i="74"/>
  <c r="E196" i="74"/>
  <c r="C196" i="74"/>
  <c r="B196" i="74"/>
  <c r="AA195" i="74"/>
  <c r="X195" i="74"/>
  <c r="W195" i="74"/>
  <c r="Q195" i="74"/>
  <c r="O195" i="74"/>
  <c r="M195" i="74"/>
  <c r="L195" i="74"/>
  <c r="K195" i="74"/>
  <c r="G195" i="74"/>
  <c r="F195" i="74"/>
  <c r="E195" i="74"/>
  <c r="C195" i="74"/>
  <c r="B195" i="74"/>
  <c r="AA194" i="74"/>
  <c r="X194" i="74"/>
  <c r="W194" i="74"/>
  <c r="Q194" i="74"/>
  <c r="O194" i="74"/>
  <c r="M194" i="74"/>
  <c r="L194" i="74"/>
  <c r="K194" i="74"/>
  <c r="G194" i="74"/>
  <c r="F194" i="74"/>
  <c r="E194" i="74"/>
  <c r="C194" i="74"/>
  <c r="B194" i="74"/>
  <c r="AA193" i="74"/>
  <c r="X193" i="74"/>
  <c r="W193" i="74"/>
  <c r="Q193" i="74"/>
  <c r="O193" i="74"/>
  <c r="M193" i="74"/>
  <c r="L193" i="74"/>
  <c r="K193" i="74"/>
  <c r="G193" i="74"/>
  <c r="F193" i="74"/>
  <c r="E193" i="74"/>
  <c r="C193" i="74"/>
  <c r="B193" i="74"/>
  <c r="AA192" i="74"/>
  <c r="X192" i="74"/>
  <c r="W192" i="74"/>
  <c r="Q192" i="74"/>
  <c r="O192" i="74"/>
  <c r="M192" i="74"/>
  <c r="L192" i="74"/>
  <c r="K192" i="74"/>
  <c r="G192" i="74"/>
  <c r="F192" i="74"/>
  <c r="E192" i="74"/>
  <c r="C192" i="74"/>
  <c r="B192" i="74"/>
  <c r="AA191" i="74"/>
  <c r="X191" i="74"/>
  <c r="W191" i="74"/>
  <c r="Q191" i="74"/>
  <c r="O191" i="74"/>
  <c r="M191" i="74"/>
  <c r="L191" i="74"/>
  <c r="K191" i="74"/>
  <c r="G191" i="74"/>
  <c r="F191" i="74"/>
  <c r="E191" i="74"/>
  <c r="C191" i="74"/>
  <c r="B191" i="74"/>
  <c r="AA190" i="74"/>
  <c r="X190" i="74"/>
  <c r="W190" i="74"/>
  <c r="Q190" i="74"/>
  <c r="O190" i="74"/>
  <c r="M190" i="74"/>
  <c r="L190" i="74"/>
  <c r="K190" i="74"/>
  <c r="G190" i="74"/>
  <c r="F190" i="74"/>
  <c r="E190" i="74"/>
  <c r="C190" i="74"/>
  <c r="B190" i="74"/>
  <c r="AA189" i="74"/>
  <c r="X189" i="74"/>
  <c r="W189" i="74"/>
  <c r="Q189" i="74"/>
  <c r="O189" i="74"/>
  <c r="M189" i="74"/>
  <c r="L189" i="74"/>
  <c r="K189" i="74"/>
  <c r="G189" i="74"/>
  <c r="F189" i="74"/>
  <c r="E189" i="74"/>
  <c r="C189" i="74"/>
  <c r="B189" i="74"/>
  <c r="AA188" i="74"/>
  <c r="X188" i="74"/>
  <c r="W188" i="74"/>
  <c r="Q188" i="74"/>
  <c r="O188" i="74"/>
  <c r="M188" i="74"/>
  <c r="L188" i="74"/>
  <c r="K188" i="74"/>
  <c r="G188" i="74"/>
  <c r="F188" i="74"/>
  <c r="E188" i="74"/>
  <c r="C188" i="74"/>
  <c r="B188" i="74"/>
  <c r="AA187" i="74"/>
  <c r="X187" i="74"/>
  <c r="W187" i="74"/>
  <c r="Q187" i="74"/>
  <c r="O187" i="74"/>
  <c r="M187" i="74"/>
  <c r="L187" i="74"/>
  <c r="K187" i="74"/>
  <c r="G187" i="74"/>
  <c r="F187" i="74"/>
  <c r="E187" i="74"/>
  <c r="C187" i="74"/>
  <c r="B187" i="74"/>
  <c r="AA186" i="74"/>
  <c r="X186" i="74"/>
  <c r="W186" i="74"/>
  <c r="Q186" i="74"/>
  <c r="O186" i="74"/>
  <c r="M186" i="74"/>
  <c r="L186" i="74"/>
  <c r="K186" i="74"/>
  <c r="G186" i="74"/>
  <c r="F186" i="74"/>
  <c r="E186" i="74"/>
  <c r="C186" i="74"/>
  <c r="B186" i="74"/>
  <c r="AA185" i="74"/>
  <c r="X185" i="74"/>
  <c r="W185" i="74"/>
  <c r="Q185" i="74"/>
  <c r="O185" i="74"/>
  <c r="M185" i="74"/>
  <c r="L185" i="74"/>
  <c r="K185" i="74"/>
  <c r="G185" i="74"/>
  <c r="F185" i="74"/>
  <c r="E185" i="74"/>
  <c r="C185" i="74"/>
  <c r="B185" i="74"/>
  <c r="AA184" i="74"/>
  <c r="X184" i="74"/>
  <c r="W184" i="74"/>
  <c r="Q184" i="74"/>
  <c r="O184" i="74"/>
  <c r="M184" i="74"/>
  <c r="L184" i="74"/>
  <c r="K184" i="74"/>
  <c r="G184" i="74"/>
  <c r="F184" i="74"/>
  <c r="E184" i="74"/>
  <c r="C184" i="74"/>
  <c r="B184" i="74"/>
  <c r="AA183" i="74"/>
  <c r="X183" i="74"/>
  <c r="W183" i="74"/>
  <c r="Q183" i="74"/>
  <c r="O183" i="74"/>
  <c r="M183" i="74"/>
  <c r="L183" i="74"/>
  <c r="K183" i="74"/>
  <c r="G183" i="74"/>
  <c r="F183" i="74"/>
  <c r="E183" i="74"/>
  <c r="C183" i="74"/>
  <c r="B183" i="74"/>
  <c r="AA182" i="74"/>
  <c r="X182" i="74"/>
  <c r="W182" i="74"/>
  <c r="Q182" i="74"/>
  <c r="O182" i="74"/>
  <c r="M182" i="74"/>
  <c r="L182" i="74"/>
  <c r="K182" i="74"/>
  <c r="G182" i="74"/>
  <c r="F182" i="74"/>
  <c r="E182" i="74"/>
  <c r="C182" i="74"/>
  <c r="B182" i="74"/>
  <c r="AA181" i="74"/>
  <c r="X181" i="74"/>
  <c r="W181" i="74"/>
  <c r="Q181" i="74"/>
  <c r="O181" i="74"/>
  <c r="M181" i="74"/>
  <c r="L181" i="74"/>
  <c r="K181" i="74"/>
  <c r="G181" i="74"/>
  <c r="F181" i="74"/>
  <c r="E181" i="74"/>
  <c r="C181" i="74"/>
  <c r="B181" i="74"/>
  <c r="AA180" i="74"/>
  <c r="X180" i="74"/>
  <c r="W180" i="74"/>
  <c r="Q180" i="74"/>
  <c r="O180" i="74"/>
  <c r="M180" i="74"/>
  <c r="L180" i="74"/>
  <c r="K180" i="74"/>
  <c r="G180" i="74"/>
  <c r="F180" i="74"/>
  <c r="E180" i="74"/>
  <c r="C180" i="74"/>
  <c r="B180" i="74"/>
  <c r="AA179" i="74"/>
  <c r="X179" i="74"/>
  <c r="W179" i="74"/>
  <c r="Q179" i="74"/>
  <c r="O179" i="74"/>
  <c r="M179" i="74"/>
  <c r="L179" i="74"/>
  <c r="K179" i="74"/>
  <c r="G179" i="74"/>
  <c r="F179" i="74"/>
  <c r="E179" i="74"/>
  <c r="C179" i="74"/>
  <c r="B179" i="74"/>
  <c r="AA178" i="74"/>
  <c r="X178" i="74"/>
  <c r="W178" i="74"/>
  <c r="Q178" i="74"/>
  <c r="O178" i="74"/>
  <c r="M178" i="74"/>
  <c r="L178" i="74"/>
  <c r="K178" i="74"/>
  <c r="G178" i="74"/>
  <c r="F178" i="74"/>
  <c r="E178" i="74"/>
  <c r="C178" i="74"/>
  <c r="B178" i="74"/>
  <c r="AA177" i="74"/>
  <c r="X177" i="74"/>
  <c r="W177" i="74"/>
  <c r="Q177" i="74"/>
  <c r="O177" i="74"/>
  <c r="M177" i="74"/>
  <c r="L177" i="74"/>
  <c r="K177" i="74"/>
  <c r="G177" i="74"/>
  <c r="F177" i="74"/>
  <c r="E177" i="74"/>
  <c r="C177" i="74"/>
  <c r="B177" i="74"/>
  <c r="AA176" i="74"/>
  <c r="X176" i="74"/>
  <c r="W176" i="74"/>
  <c r="Q176" i="74"/>
  <c r="O176" i="74"/>
  <c r="M176" i="74"/>
  <c r="L176" i="74"/>
  <c r="K176" i="74"/>
  <c r="G176" i="74"/>
  <c r="F176" i="74"/>
  <c r="E176" i="74"/>
  <c r="C176" i="74"/>
  <c r="B176" i="74"/>
  <c r="AA175" i="74"/>
  <c r="X175" i="74"/>
  <c r="W175" i="74"/>
  <c r="Q175" i="74"/>
  <c r="O175" i="74"/>
  <c r="M175" i="74"/>
  <c r="L175" i="74"/>
  <c r="K175" i="74"/>
  <c r="G175" i="74"/>
  <c r="F175" i="74"/>
  <c r="E175" i="74"/>
  <c r="C175" i="74"/>
  <c r="B175" i="74"/>
  <c r="AA174" i="74"/>
  <c r="X174" i="74"/>
  <c r="W174" i="74"/>
  <c r="Q174" i="74"/>
  <c r="O174" i="74"/>
  <c r="M174" i="74"/>
  <c r="L174" i="74"/>
  <c r="K174" i="74"/>
  <c r="G174" i="74"/>
  <c r="F174" i="74"/>
  <c r="E174" i="74"/>
  <c r="C174" i="74"/>
  <c r="B174" i="74"/>
  <c r="AA173" i="74"/>
  <c r="X173" i="74"/>
  <c r="W173" i="74"/>
  <c r="Q173" i="74"/>
  <c r="O173" i="74"/>
  <c r="M173" i="74"/>
  <c r="L173" i="74"/>
  <c r="K173" i="74"/>
  <c r="G173" i="74"/>
  <c r="F173" i="74"/>
  <c r="E173" i="74"/>
  <c r="C173" i="74"/>
  <c r="B173" i="74"/>
  <c r="AA172" i="74"/>
  <c r="X172" i="74"/>
  <c r="W172" i="74"/>
  <c r="Q172" i="74"/>
  <c r="O172" i="74"/>
  <c r="M172" i="74"/>
  <c r="L172" i="74"/>
  <c r="K172" i="74"/>
  <c r="G172" i="74"/>
  <c r="F172" i="74"/>
  <c r="E172" i="74"/>
  <c r="C172" i="74"/>
  <c r="B172" i="74"/>
  <c r="AA171" i="74"/>
  <c r="X171" i="74"/>
  <c r="W171" i="74"/>
  <c r="Q171" i="74"/>
  <c r="O171" i="74"/>
  <c r="M171" i="74"/>
  <c r="L171" i="74"/>
  <c r="K171" i="74"/>
  <c r="G171" i="74"/>
  <c r="F171" i="74"/>
  <c r="E171" i="74"/>
  <c r="C171" i="74"/>
  <c r="B171" i="74"/>
  <c r="AA170" i="74"/>
  <c r="X170" i="74"/>
  <c r="W170" i="74"/>
  <c r="Q170" i="74"/>
  <c r="O170" i="74"/>
  <c r="M170" i="74"/>
  <c r="L170" i="74"/>
  <c r="K170" i="74"/>
  <c r="G170" i="74"/>
  <c r="F170" i="74"/>
  <c r="E170" i="74"/>
  <c r="C170" i="74"/>
  <c r="B170" i="74"/>
  <c r="AA169" i="74"/>
  <c r="X169" i="74"/>
  <c r="W169" i="74"/>
  <c r="Q169" i="74"/>
  <c r="O169" i="74"/>
  <c r="M169" i="74"/>
  <c r="L169" i="74"/>
  <c r="K169" i="74"/>
  <c r="G169" i="74"/>
  <c r="F169" i="74"/>
  <c r="E169" i="74"/>
  <c r="C169" i="74"/>
  <c r="B169" i="74"/>
  <c r="AA168" i="74"/>
  <c r="X168" i="74"/>
  <c r="W168" i="74"/>
  <c r="Q168" i="74"/>
  <c r="O168" i="74"/>
  <c r="M168" i="74"/>
  <c r="L168" i="74"/>
  <c r="K168" i="74"/>
  <c r="G168" i="74"/>
  <c r="F168" i="74"/>
  <c r="E168" i="74"/>
  <c r="C168" i="74"/>
  <c r="B168" i="74"/>
  <c r="AA167" i="74"/>
  <c r="X167" i="74"/>
  <c r="W167" i="74"/>
  <c r="Q167" i="74"/>
  <c r="O167" i="74"/>
  <c r="M167" i="74"/>
  <c r="L167" i="74"/>
  <c r="K167" i="74"/>
  <c r="G167" i="74"/>
  <c r="F167" i="74"/>
  <c r="E167" i="74"/>
  <c r="C167" i="74"/>
  <c r="B167" i="74"/>
  <c r="AA166" i="74"/>
  <c r="X166" i="74"/>
  <c r="W166" i="74"/>
  <c r="Q166" i="74"/>
  <c r="O166" i="74"/>
  <c r="M166" i="74"/>
  <c r="L166" i="74"/>
  <c r="K166" i="74"/>
  <c r="G166" i="74"/>
  <c r="F166" i="74"/>
  <c r="E166" i="74"/>
  <c r="C166" i="74"/>
  <c r="B166" i="74"/>
  <c r="AA165" i="74"/>
  <c r="X165" i="74"/>
  <c r="W165" i="74"/>
  <c r="Q165" i="74"/>
  <c r="O165" i="74"/>
  <c r="M165" i="74"/>
  <c r="L165" i="74"/>
  <c r="K165" i="74"/>
  <c r="G165" i="74"/>
  <c r="F165" i="74"/>
  <c r="E165" i="74"/>
  <c r="C165" i="74"/>
  <c r="B165" i="74"/>
  <c r="AA164" i="74"/>
  <c r="X164" i="74"/>
  <c r="W164" i="74"/>
  <c r="Q164" i="74"/>
  <c r="O164" i="74"/>
  <c r="M164" i="74"/>
  <c r="L164" i="74"/>
  <c r="K164" i="74"/>
  <c r="G164" i="74"/>
  <c r="F164" i="74"/>
  <c r="E164" i="74"/>
  <c r="C164" i="74"/>
  <c r="B164" i="74"/>
  <c r="AA163" i="74"/>
  <c r="X163" i="74"/>
  <c r="W163" i="74"/>
  <c r="Q163" i="74"/>
  <c r="O163" i="74"/>
  <c r="M163" i="74"/>
  <c r="L163" i="74"/>
  <c r="K163" i="74"/>
  <c r="G163" i="74"/>
  <c r="F163" i="74"/>
  <c r="E163" i="74"/>
  <c r="C163" i="74"/>
  <c r="B163" i="74"/>
  <c r="AA162" i="74"/>
  <c r="X162" i="74"/>
  <c r="W162" i="74"/>
  <c r="Q162" i="74"/>
  <c r="O162" i="74"/>
  <c r="M162" i="74"/>
  <c r="L162" i="74"/>
  <c r="K162" i="74"/>
  <c r="G162" i="74"/>
  <c r="F162" i="74"/>
  <c r="E162" i="74"/>
  <c r="C162" i="74"/>
  <c r="B162" i="74"/>
  <c r="AA161" i="74"/>
  <c r="X161" i="74"/>
  <c r="W161" i="74"/>
  <c r="Q161" i="74"/>
  <c r="O161" i="74"/>
  <c r="M161" i="74"/>
  <c r="L161" i="74"/>
  <c r="K161" i="74"/>
  <c r="G161" i="74"/>
  <c r="F161" i="74"/>
  <c r="E161" i="74"/>
  <c r="C161" i="74"/>
  <c r="B161" i="74"/>
  <c r="AA160" i="74"/>
  <c r="X160" i="74"/>
  <c r="W160" i="74"/>
  <c r="Q160" i="74"/>
  <c r="O160" i="74"/>
  <c r="M160" i="74"/>
  <c r="L160" i="74"/>
  <c r="K160" i="74"/>
  <c r="G160" i="74"/>
  <c r="F160" i="74"/>
  <c r="E160" i="74"/>
  <c r="C160" i="74"/>
  <c r="B160" i="74"/>
  <c r="AA159" i="74"/>
  <c r="X159" i="74"/>
  <c r="W159" i="74"/>
  <c r="Q159" i="74"/>
  <c r="O159" i="74"/>
  <c r="M159" i="74"/>
  <c r="L159" i="74"/>
  <c r="K159" i="74"/>
  <c r="G159" i="74"/>
  <c r="F159" i="74"/>
  <c r="E159" i="74"/>
  <c r="C159" i="74"/>
  <c r="B159" i="74"/>
  <c r="AA158" i="74"/>
  <c r="X158" i="74"/>
  <c r="W158" i="74"/>
  <c r="Q158" i="74"/>
  <c r="O158" i="74"/>
  <c r="M158" i="74"/>
  <c r="L158" i="74"/>
  <c r="K158" i="74"/>
  <c r="G158" i="74"/>
  <c r="F158" i="74"/>
  <c r="E158" i="74"/>
  <c r="C158" i="74"/>
  <c r="B158" i="74"/>
  <c r="AA157" i="74"/>
  <c r="X157" i="74"/>
  <c r="W157" i="74"/>
  <c r="Q157" i="74"/>
  <c r="O157" i="74"/>
  <c r="M157" i="74"/>
  <c r="L157" i="74"/>
  <c r="K157" i="74"/>
  <c r="G157" i="74"/>
  <c r="F157" i="74"/>
  <c r="E157" i="74"/>
  <c r="C157" i="74"/>
  <c r="B157" i="74"/>
  <c r="AA156" i="74"/>
  <c r="X156" i="74"/>
  <c r="W156" i="74"/>
  <c r="Q156" i="74"/>
  <c r="O156" i="74"/>
  <c r="M156" i="74"/>
  <c r="L156" i="74"/>
  <c r="K156" i="74"/>
  <c r="G156" i="74"/>
  <c r="F156" i="74"/>
  <c r="E156" i="74"/>
  <c r="C156" i="74"/>
  <c r="B156" i="74"/>
  <c r="AA155" i="74"/>
  <c r="X155" i="74"/>
  <c r="W155" i="74"/>
  <c r="Q155" i="74"/>
  <c r="O155" i="74"/>
  <c r="M155" i="74"/>
  <c r="L155" i="74"/>
  <c r="K155" i="74"/>
  <c r="G155" i="74"/>
  <c r="F155" i="74"/>
  <c r="E155" i="74"/>
  <c r="C155" i="74"/>
  <c r="B155" i="74"/>
  <c r="AA154" i="74"/>
  <c r="X154" i="74"/>
  <c r="W154" i="74"/>
  <c r="Q154" i="74"/>
  <c r="O154" i="74"/>
  <c r="M154" i="74"/>
  <c r="L154" i="74"/>
  <c r="K154" i="74"/>
  <c r="G154" i="74"/>
  <c r="F154" i="74"/>
  <c r="E154" i="74"/>
  <c r="C154" i="74"/>
  <c r="B154" i="74"/>
  <c r="AA153" i="74"/>
  <c r="X153" i="74"/>
  <c r="W153" i="74"/>
  <c r="Q153" i="74"/>
  <c r="O153" i="74"/>
  <c r="M153" i="74"/>
  <c r="L153" i="74"/>
  <c r="K153" i="74"/>
  <c r="G153" i="74"/>
  <c r="F153" i="74"/>
  <c r="E153" i="74"/>
  <c r="C153" i="74"/>
  <c r="B153" i="74"/>
  <c r="AA152" i="74"/>
  <c r="X152" i="74"/>
  <c r="W152" i="74"/>
  <c r="Q152" i="74"/>
  <c r="O152" i="74"/>
  <c r="M152" i="74"/>
  <c r="L152" i="74"/>
  <c r="K152" i="74"/>
  <c r="G152" i="74"/>
  <c r="F152" i="74"/>
  <c r="E152" i="74"/>
  <c r="C152" i="74"/>
  <c r="B152" i="74"/>
  <c r="AA151" i="74"/>
  <c r="X151" i="74"/>
  <c r="W151" i="74"/>
  <c r="Q151" i="74"/>
  <c r="O151" i="74"/>
  <c r="M151" i="74"/>
  <c r="L151" i="74"/>
  <c r="K151" i="74"/>
  <c r="G151" i="74"/>
  <c r="F151" i="74"/>
  <c r="E151" i="74"/>
  <c r="C151" i="74"/>
  <c r="B151" i="74"/>
  <c r="AA150" i="74"/>
  <c r="X150" i="74"/>
  <c r="W150" i="74"/>
  <c r="Q150" i="74"/>
  <c r="O150" i="74"/>
  <c r="M150" i="74"/>
  <c r="L150" i="74"/>
  <c r="K150" i="74"/>
  <c r="G150" i="74"/>
  <c r="F150" i="74"/>
  <c r="E150" i="74"/>
  <c r="C150" i="74"/>
  <c r="B150" i="74"/>
  <c r="AA149" i="74"/>
  <c r="X149" i="74"/>
  <c r="W149" i="74"/>
  <c r="Q149" i="74"/>
  <c r="O149" i="74"/>
  <c r="M149" i="74"/>
  <c r="L149" i="74"/>
  <c r="K149" i="74"/>
  <c r="G149" i="74"/>
  <c r="F149" i="74"/>
  <c r="E149" i="74"/>
  <c r="C149" i="74"/>
  <c r="B149" i="74"/>
  <c r="AA148" i="74"/>
  <c r="X148" i="74"/>
  <c r="W148" i="74"/>
  <c r="Q148" i="74"/>
  <c r="O148" i="74"/>
  <c r="M148" i="74"/>
  <c r="L148" i="74"/>
  <c r="K148" i="74"/>
  <c r="G148" i="74"/>
  <c r="F148" i="74"/>
  <c r="E148" i="74"/>
  <c r="C148" i="74"/>
  <c r="B148" i="74"/>
  <c r="AA147" i="74"/>
  <c r="X147" i="74"/>
  <c r="W147" i="74"/>
  <c r="Q147" i="74"/>
  <c r="O147" i="74"/>
  <c r="M147" i="74"/>
  <c r="L147" i="74"/>
  <c r="K147" i="74"/>
  <c r="G147" i="74"/>
  <c r="F147" i="74"/>
  <c r="E147" i="74"/>
  <c r="C147" i="74"/>
  <c r="B147" i="74"/>
  <c r="AA146" i="74"/>
  <c r="X146" i="74"/>
  <c r="W146" i="74"/>
  <c r="Q146" i="74"/>
  <c r="O146" i="74"/>
  <c r="M146" i="74"/>
  <c r="L146" i="74"/>
  <c r="K146" i="74"/>
  <c r="G146" i="74"/>
  <c r="F146" i="74"/>
  <c r="E146" i="74"/>
  <c r="C146" i="74"/>
  <c r="B146" i="74"/>
  <c r="AA145" i="74"/>
  <c r="X145" i="74"/>
  <c r="W145" i="74"/>
  <c r="Q145" i="74"/>
  <c r="O145" i="74"/>
  <c r="M145" i="74"/>
  <c r="L145" i="74"/>
  <c r="K145" i="74"/>
  <c r="G145" i="74"/>
  <c r="F145" i="74"/>
  <c r="E145" i="74"/>
  <c r="C145" i="74"/>
  <c r="B145" i="74"/>
  <c r="AA144" i="74"/>
  <c r="X144" i="74"/>
  <c r="W144" i="74"/>
  <c r="Q144" i="74"/>
  <c r="O144" i="74"/>
  <c r="M144" i="74"/>
  <c r="L144" i="74"/>
  <c r="K144" i="74"/>
  <c r="G144" i="74"/>
  <c r="F144" i="74"/>
  <c r="E144" i="74"/>
  <c r="C144" i="74"/>
  <c r="B144" i="74"/>
  <c r="AA143" i="74"/>
  <c r="X143" i="74"/>
  <c r="W143" i="74"/>
  <c r="Q143" i="74"/>
  <c r="O143" i="74"/>
  <c r="M143" i="74"/>
  <c r="L143" i="74"/>
  <c r="K143" i="74"/>
  <c r="G143" i="74"/>
  <c r="F143" i="74"/>
  <c r="E143" i="74"/>
  <c r="C143" i="74"/>
  <c r="B143" i="74"/>
  <c r="AA142" i="74"/>
  <c r="X142" i="74"/>
  <c r="W142" i="74"/>
  <c r="Q142" i="74"/>
  <c r="O142" i="74"/>
  <c r="M142" i="74"/>
  <c r="L142" i="74"/>
  <c r="K142" i="74"/>
  <c r="G142" i="74"/>
  <c r="F142" i="74"/>
  <c r="E142" i="74"/>
  <c r="C142" i="74"/>
  <c r="B142" i="74"/>
  <c r="AA141" i="74"/>
  <c r="X141" i="74"/>
  <c r="W141" i="74"/>
  <c r="Q141" i="74"/>
  <c r="O141" i="74"/>
  <c r="M141" i="74"/>
  <c r="L141" i="74"/>
  <c r="K141" i="74"/>
  <c r="G141" i="74"/>
  <c r="F141" i="74"/>
  <c r="E141" i="74"/>
  <c r="C141" i="74"/>
  <c r="B141" i="74"/>
  <c r="AA140" i="74"/>
  <c r="X140" i="74"/>
  <c r="W140" i="74"/>
  <c r="Q140" i="74"/>
  <c r="O140" i="74"/>
  <c r="M140" i="74"/>
  <c r="L140" i="74"/>
  <c r="K140" i="74"/>
  <c r="G140" i="74"/>
  <c r="F140" i="74"/>
  <c r="E140" i="74"/>
  <c r="C140" i="74"/>
  <c r="B140" i="74"/>
  <c r="AA139" i="74"/>
  <c r="X139" i="74"/>
  <c r="W139" i="74"/>
  <c r="Q139" i="74"/>
  <c r="O139" i="74"/>
  <c r="M139" i="74"/>
  <c r="L139" i="74"/>
  <c r="K139" i="74"/>
  <c r="G139" i="74"/>
  <c r="F139" i="74"/>
  <c r="E139" i="74"/>
  <c r="C139" i="74"/>
  <c r="B139" i="74"/>
  <c r="AA138" i="74"/>
  <c r="X138" i="74"/>
  <c r="W138" i="74"/>
  <c r="Q138" i="74"/>
  <c r="O138" i="74"/>
  <c r="M138" i="74"/>
  <c r="L138" i="74"/>
  <c r="K138" i="74"/>
  <c r="G138" i="74"/>
  <c r="F138" i="74"/>
  <c r="E138" i="74"/>
  <c r="C138" i="74"/>
  <c r="B138" i="74"/>
  <c r="AA137" i="74"/>
  <c r="X137" i="74"/>
  <c r="W137" i="74"/>
  <c r="Q137" i="74"/>
  <c r="O137" i="74"/>
  <c r="M137" i="74"/>
  <c r="L137" i="74"/>
  <c r="K137" i="74"/>
  <c r="G137" i="74"/>
  <c r="F137" i="74"/>
  <c r="E137" i="74"/>
  <c r="C137" i="74"/>
  <c r="B137" i="74"/>
  <c r="AA136" i="74"/>
  <c r="X136" i="74"/>
  <c r="W136" i="74"/>
  <c r="Q136" i="74"/>
  <c r="O136" i="74"/>
  <c r="M136" i="74"/>
  <c r="L136" i="74"/>
  <c r="K136" i="74"/>
  <c r="G136" i="74"/>
  <c r="F136" i="74"/>
  <c r="E136" i="74"/>
  <c r="C136" i="74"/>
  <c r="B136" i="74"/>
  <c r="AA135" i="74"/>
  <c r="X135" i="74"/>
  <c r="W135" i="74"/>
  <c r="Q135" i="74"/>
  <c r="O135" i="74"/>
  <c r="M135" i="74"/>
  <c r="L135" i="74"/>
  <c r="K135" i="74"/>
  <c r="G135" i="74"/>
  <c r="F135" i="74"/>
  <c r="E135" i="74"/>
  <c r="C135" i="74"/>
  <c r="B135" i="74"/>
  <c r="AA134" i="74"/>
  <c r="X134" i="74"/>
  <c r="W134" i="74"/>
  <c r="Q134" i="74"/>
  <c r="O134" i="74"/>
  <c r="M134" i="74"/>
  <c r="L134" i="74"/>
  <c r="K134" i="74"/>
  <c r="G134" i="74"/>
  <c r="F134" i="74"/>
  <c r="E134" i="74"/>
  <c r="C134" i="74"/>
  <c r="B134" i="74"/>
  <c r="AA133" i="74"/>
  <c r="X133" i="74"/>
  <c r="W133" i="74"/>
  <c r="Q133" i="74"/>
  <c r="O133" i="74"/>
  <c r="M133" i="74"/>
  <c r="L133" i="74"/>
  <c r="K133" i="74"/>
  <c r="G133" i="74"/>
  <c r="F133" i="74"/>
  <c r="E133" i="74"/>
  <c r="C133" i="74"/>
  <c r="B133" i="74"/>
  <c r="AA132" i="74"/>
  <c r="X132" i="74"/>
  <c r="W132" i="74"/>
  <c r="Q132" i="74"/>
  <c r="O132" i="74"/>
  <c r="M132" i="74"/>
  <c r="L132" i="74"/>
  <c r="K132" i="74"/>
  <c r="G132" i="74"/>
  <c r="F132" i="74"/>
  <c r="E132" i="74"/>
  <c r="C132" i="74"/>
  <c r="B132" i="74"/>
  <c r="AA131" i="74"/>
  <c r="X131" i="74"/>
  <c r="W131" i="74"/>
  <c r="Q131" i="74"/>
  <c r="O131" i="74"/>
  <c r="M131" i="74"/>
  <c r="L131" i="74"/>
  <c r="K131" i="74"/>
  <c r="G131" i="74"/>
  <c r="F131" i="74"/>
  <c r="E131" i="74"/>
  <c r="C131" i="74"/>
  <c r="B131" i="74"/>
  <c r="AA130" i="74"/>
  <c r="X130" i="74"/>
  <c r="W130" i="74"/>
  <c r="Q130" i="74"/>
  <c r="O130" i="74"/>
  <c r="M130" i="74"/>
  <c r="L130" i="74"/>
  <c r="K130" i="74"/>
  <c r="G130" i="74"/>
  <c r="F130" i="74"/>
  <c r="E130" i="74"/>
  <c r="C130" i="74"/>
  <c r="B130" i="74"/>
  <c r="AA129" i="74"/>
  <c r="X129" i="74"/>
  <c r="W129" i="74"/>
  <c r="Q129" i="74"/>
  <c r="O129" i="74"/>
  <c r="M129" i="74"/>
  <c r="L129" i="74"/>
  <c r="K129" i="74"/>
  <c r="G129" i="74"/>
  <c r="F129" i="74"/>
  <c r="E129" i="74"/>
  <c r="C129" i="74"/>
  <c r="B129" i="74"/>
  <c r="AA128" i="74"/>
  <c r="X128" i="74"/>
  <c r="W128" i="74"/>
  <c r="Q128" i="74"/>
  <c r="O128" i="74"/>
  <c r="M128" i="74"/>
  <c r="L128" i="74"/>
  <c r="K128" i="74"/>
  <c r="G128" i="74"/>
  <c r="F128" i="74"/>
  <c r="E128" i="74"/>
  <c r="C128" i="74"/>
  <c r="B128" i="74"/>
  <c r="AA127" i="74"/>
  <c r="X127" i="74"/>
  <c r="W127" i="74"/>
  <c r="Q127" i="74"/>
  <c r="O127" i="74"/>
  <c r="M127" i="74"/>
  <c r="L127" i="74"/>
  <c r="K127" i="74"/>
  <c r="G127" i="74"/>
  <c r="F127" i="74"/>
  <c r="E127" i="74"/>
  <c r="C127" i="74"/>
  <c r="B127" i="74"/>
  <c r="AA126" i="74"/>
  <c r="X126" i="74"/>
  <c r="W126" i="74"/>
  <c r="Q126" i="74"/>
  <c r="O126" i="74"/>
  <c r="M126" i="74"/>
  <c r="L126" i="74"/>
  <c r="K126" i="74"/>
  <c r="G126" i="74"/>
  <c r="F126" i="74"/>
  <c r="E126" i="74"/>
  <c r="C126" i="74"/>
  <c r="B126" i="74"/>
  <c r="AA125" i="74"/>
  <c r="X125" i="74"/>
  <c r="W125" i="74"/>
  <c r="Q125" i="74"/>
  <c r="O125" i="74"/>
  <c r="M125" i="74"/>
  <c r="L125" i="74"/>
  <c r="K125" i="74"/>
  <c r="G125" i="74"/>
  <c r="F125" i="74"/>
  <c r="E125" i="74"/>
  <c r="C125" i="74"/>
  <c r="B125" i="74"/>
  <c r="AA124" i="74"/>
  <c r="X124" i="74"/>
  <c r="W124" i="74"/>
  <c r="Q124" i="74"/>
  <c r="O124" i="74"/>
  <c r="M124" i="74"/>
  <c r="L124" i="74"/>
  <c r="K124" i="74"/>
  <c r="G124" i="74"/>
  <c r="F124" i="74"/>
  <c r="E124" i="74"/>
  <c r="C124" i="74"/>
  <c r="B124" i="74"/>
  <c r="AA123" i="74"/>
  <c r="X123" i="74"/>
  <c r="W123" i="74"/>
  <c r="Q123" i="74"/>
  <c r="O123" i="74"/>
  <c r="M123" i="74"/>
  <c r="L123" i="74"/>
  <c r="K123" i="74"/>
  <c r="G123" i="74"/>
  <c r="F123" i="74"/>
  <c r="E123" i="74"/>
  <c r="C123" i="74"/>
  <c r="B123" i="74"/>
  <c r="AA122" i="74"/>
  <c r="X122" i="74"/>
  <c r="W122" i="74"/>
  <c r="Q122" i="74"/>
  <c r="O122" i="74"/>
  <c r="M122" i="74"/>
  <c r="L122" i="74"/>
  <c r="K122" i="74"/>
  <c r="G122" i="74"/>
  <c r="F122" i="74"/>
  <c r="E122" i="74"/>
  <c r="C122" i="74"/>
  <c r="B122" i="74"/>
  <c r="AA121" i="74"/>
  <c r="X121" i="74"/>
  <c r="W121" i="74"/>
  <c r="Q121" i="74"/>
  <c r="O121" i="74"/>
  <c r="M121" i="74"/>
  <c r="L121" i="74"/>
  <c r="K121" i="74"/>
  <c r="G121" i="74"/>
  <c r="F121" i="74"/>
  <c r="E121" i="74"/>
  <c r="C121" i="74"/>
  <c r="B121" i="74"/>
  <c r="AA120" i="74"/>
  <c r="X120" i="74"/>
  <c r="W120" i="74"/>
  <c r="Q120" i="74"/>
  <c r="O120" i="74"/>
  <c r="M120" i="74"/>
  <c r="L120" i="74"/>
  <c r="K120" i="74"/>
  <c r="G120" i="74"/>
  <c r="F120" i="74"/>
  <c r="E120" i="74"/>
  <c r="C120" i="74"/>
  <c r="B120" i="74"/>
  <c r="AA119" i="74"/>
  <c r="X119" i="74"/>
  <c r="W119" i="74"/>
  <c r="Q119" i="74"/>
  <c r="O119" i="74"/>
  <c r="M119" i="74"/>
  <c r="L119" i="74"/>
  <c r="K119" i="74"/>
  <c r="G119" i="74"/>
  <c r="F119" i="74"/>
  <c r="E119" i="74"/>
  <c r="C119" i="74"/>
  <c r="B119" i="74"/>
  <c r="AA118" i="74"/>
  <c r="X118" i="74"/>
  <c r="W118" i="74"/>
  <c r="Q118" i="74"/>
  <c r="O118" i="74"/>
  <c r="M118" i="74"/>
  <c r="L118" i="74"/>
  <c r="K118" i="74"/>
  <c r="G118" i="74"/>
  <c r="F118" i="74"/>
  <c r="E118" i="74"/>
  <c r="C118" i="74"/>
  <c r="B118" i="74"/>
  <c r="AA117" i="74"/>
  <c r="X117" i="74"/>
  <c r="W117" i="74"/>
  <c r="Q117" i="74"/>
  <c r="O117" i="74"/>
  <c r="M117" i="74"/>
  <c r="L117" i="74"/>
  <c r="K117" i="74"/>
  <c r="G117" i="74"/>
  <c r="F117" i="74"/>
  <c r="E117" i="74"/>
  <c r="C117" i="74"/>
  <c r="B117" i="74"/>
  <c r="AA116" i="74"/>
  <c r="X116" i="74"/>
  <c r="W116" i="74"/>
  <c r="Q116" i="74"/>
  <c r="O116" i="74"/>
  <c r="M116" i="74"/>
  <c r="L116" i="74"/>
  <c r="K116" i="74"/>
  <c r="G116" i="74"/>
  <c r="F116" i="74"/>
  <c r="E116" i="74"/>
  <c r="C116" i="74"/>
  <c r="B116" i="74"/>
  <c r="AA115" i="74"/>
  <c r="X115" i="74"/>
  <c r="W115" i="74"/>
  <c r="Q115" i="74"/>
  <c r="O115" i="74"/>
  <c r="M115" i="74"/>
  <c r="L115" i="74"/>
  <c r="K115" i="74"/>
  <c r="G115" i="74"/>
  <c r="F115" i="74"/>
  <c r="E115" i="74"/>
  <c r="C115" i="74"/>
  <c r="B115" i="74"/>
  <c r="AA114" i="74"/>
  <c r="X114" i="74"/>
  <c r="W114" i="74"/>
  <c r="Q114" i="74"/>
  <c r="O114" i="74"/>
  <c r="M114" i="74"/>
  <c r="L114" i="74"/>
  <c r="K114" i="74"/>
  <c r="G114" i="74"/>
  <c r="F114" i="74"/>
  <c r="E114" i="74"/>
  <c r="C114" i="74"/>
  <c r="B114" i="74"/>
  <c r="AA113" i="74"/>
  <c r="X113" i="74"/>
  <c r="W113" i="74"/>
  <c r="Q113" i="74"/>
  <c r="O113" i="74"/>
  <c r="M113" i="74"/>
  <c r="L113" i="74"/>
  <c r="K113" i="74"/>
  <c r="G113" i="74"/>
  <c r="F113" i="74"/>
  <c r="E113" i="74"/>
  <c r="C113" i="74"/>
  <c r="B113" i="74"/>
  <c r="AA112" i="74"/>
  <c r="X112" i="74"/>
  <c r="W112" i="74"/>
  <c r="Q112" i="74"/>
  <c r="O112" i="74"/>
  <c r="M112" i="74"/>
  <c r="L112" i="74"/>
  <c r="K112" i="74"/>
  <c r="G112" i="74"/>
  <c r="F112" i="74"/>
  <c r="E112" i="74"/>
  <c r="C112" i="74"/>
  <c r="B112" i="74"/>
  <c r="AA111" i="74"/>
  <c r="X111" i="74"/>
  <c r="W111" i="74"/>
  <c r="Q111" i="74"/>
  <c r="O111" i="74"/>
  <c r="M111" i="74"/>
  <c r="L111" i="74"/>
  <c r="K111" i="74"/>
  <c r="G111" i="74"/>
  <c r="F111" i="74"/>
  <c r="E111" i="74"/>
  <c r="C111" i="74"/>
  <c r="B111" i="74"/>
  <c r="AA110" i="74"/>
  <c r="X110" i="74"/>
  <c r="W110" i="74"/>
  <c r="Q110" i="74"/>
  <c r="O110" i="74"/>
  <c r="M110" i="74"/>
  <c r="L110" i="74"/>
  <c r="K110" i="74"/>
  <c r="G110" i="74"/>
  <c r="F110" i="74"/>
  <c r="E110" i="74"/>
  <c r="C110" i="74"/>
  <c r="B110" i="74"/>
  <c r="AA109" i="74"/>
  <c r="X109" i="74"/>
  <c r="W109" i="74"/>
  <c r="Q109" i="74"/>
  <c r="O109" i="74"/>
  <c r="M109" i="74"/>
  <c r="L109" i="74"/>
  <c r="K109" i="74"/>
  <c r="G109" i="74"/>
  <c r="F109" i="74"/>
  <c r="E109" i="74"/>
  <c r="C109" i="74"/>
  <c r="B109" i="74"/>
  <c r="AA108" i="74"/>
  <c r="X108" i="74"/>
  <c r="W108" i="74"/>
  <c r="Q108" i="74"/>
  <c r="O108" i="74"/>
  <c r="M108" i="74"/>
  <c r="L108" i="74"/>
  <c r="K108" i="74"/>
  <c r="G108" i="74"/>
  <c r="F108" i="74"/>
  <c r="E108" i="74"/>
  <c r="C108" i="74"/>
  <c r="B108" i="74"/>
  <c r="AA107" i="74"/>
  <c r="X107" i="74"/>
  <c r="W107" i="74"/>
  <c r="Q107" i="74"/>
  <c r="O107" i="74"/>
  <c r="M107" i="74"/>
  <c r="L107" i="74"/>
  <c r="K107" i="74"/>
  <c r="G107" i="74"/>
  <c r="F107" i="74"/>
  <c r="E107" i="74"/>
  <c r="C107" i="74"/>
  <c r="B107" i="74"/>
  <c r="AA106" i="74"/>
  <c r="X106" i="74"/>
  <c r="W106" i="74"/>
  <c r="Q106" i="74"/>
  <c r="O106" i="74"/>
  <c r="M106" i="74"/>
  <c r="L106" i="74"/>
  <c r="K106" i="74"/>
  <c r="G106" i="74"/>
  <c r="F106" i="74"/>
  <c r="E106" i="74"/>
  <c r="C106" i="74"/>
  <c r="B106" i="74"/>
  <c r="AA105" i="74"/>
  <c r="X105" i="74"/>
  <c r="W105" i="74"/>
  <c r="Q105" i="74"/>
  <c r="O105" i="74"/>
  <c r="M105" i="74"/>
  <c r="L105" i="74"/>
  <c r="K105" i="74"/>
  <c r="G105" i="74"/>
  <c r="F105" i="74"/>
  <c r="E105" i="74"/>
  <c r="C105" i="74"/>
  <c r="B105" i="74"/>
  <c r="AA104" i="74"/>
  <c r="X104" i="74"/>
  <c r="W104" i="74"/>
  <c r="Q104" i="74"/>
  <c r="O104" i="74"/>
  <c r="M104" i="74"/>
  <c r="L104" i="74"/>
  <c r="K104" i="74"/>
  <c r="G104" i="74"/>
  <c r="F104" i="74"/>
  <c r="E104" i="74"/>
  <c r="C104" i="74"/>
  <c r="B104" i="74"/>
  <c r="AA103" i="74"/>
  <c r="X103" i="74"/>
  <c r="W103" i="74"/>
  <c r="Q103" i="74"/>
  <c r="O103" i="74"/>
  <c r="M103" i="74"/>
  <c r="L103" i="74"/>
  <c r="K103" i="74"/>
  <c r="G103" i="74"/>
  <c r="F103" i="74"/>
  <c r="E103" i="74"/>
  <c r="C103" i="74"/>
  <c r="B103" i="74"/>
  <c r="AA102" i="74"/>
  <c r="X102" i="74"/>
  <c r="W102" i="74"/>
  <c r="Q102" i="74"/>
  <c r="O102" i="74"/>
  <c r="M102" i="74"/>
  <c r="L102" i="74"/>
  <c r="K102" i="74"/>
  <c r="G102" i="74"/>
  <c r="F102" i="74"/>
  <c r="E102" i="74"/>
  <c r="C102" i="74"/>
  <c r="B102" i="74"/>
  <c r="AA101" i="74"/>
  <c r="X101" i="74"/>
  <c r="W101" i="74"/>
  <c r="Q101" i="74"/>
  <c r="O101" i="74"/>
  <c r="M101" i="74"/>
  <c r="L101" i="74"/>
  <c r="K101" i="74"/>
  <c r="G101" i="74"/>
  <c r="F101" i="74"/>
  <c r="E101" i="74"/>
  <c r="C101" i="74"/>
  <c r="B101" i="74"/>
  <c r="AA100" i="74"/>
  <c r="X100" i="74"/>
  <c r="W100" i="74"/>
  <c r="Q100" i="74"/>
  <c r="O100" i="74"/>
  <c r="M100" i="74"/>
  <c r="L100" i="74"/>
  <c r="K100" i="74"/>
  <c r="G100" i="74"/>
  <c r="F100" i="74"/>
  <c r="E100" i="74"/>
  <c r="C100" i="74"/>
  <c r="B100" i="74"/>
  <c r="AA99" i="74"/>
  <c r="X99" i="74"/>
  <c r="W99" i="74"/>
  <c r="Q99" i="74"/>
  <c r="O99" i="74"/>
  <c r="M99" i="74"/>
  <c r="L99" i="74"/>
  <c r="K99" i="74"/>
  <c r="G99" i="74"/>
  <c r="F99" i="74"/>
  <c r="E99" i="74"/>
  <c r="C99" i="74"/>
  <c r="B99" i="74"/>
  <c r="AA98" i="74"/>
  <c r="X98" i="74"/>
  <c r="W98" i="74"/>
  <c r="Q98" i="74"/>
  <c r="O98" i="74"/>
  <c r="M98" i="74"/>
  <c r="L98" i="74"/>
  <c r="K98" i="74"/>
  <c r="G98" i="74"/>
  <c r="F98" i="74"/>
  <c r="E98" i="74"/>
  <c r="C98" i="74"/>
  <c r="B98" i="74"/>
  <c r="AA97" i="74"/>
  <c r="X97" i="74"/>
  <c r="W97" i="74"/>
  <c r="Q97" i="74"/>
  <c r="O97" i="74"/>
  <c r="M97" i="74"/>
  <c r="L97" i="74"/>
  <c r="K97" i="74"/>
  <c r="G97" i="74"/>
  <c r="F97" i="74"/>
  <c r="E97" i="74"/>
  <c r="C97" i="74"/>
  <c r="B97" i="74"/>
  <c r="AA96" i="74"/>
  <c r="X96" i="74"/>
  <c r="W96" i="74"/>
  <c r="Q96" i="74"/>
  <c r="O96" i="74"/>
  <c r="M96" i="74"/>
  <c r="L96" i="74"/>
  <c r="K96" i="74"/>
  <c r="G96" i="74"/>
  <c r="F96" i="74"/>
  <c r="E96" i="74"/>
  <c r="C96" i="74"/>
  <c r="B96" i="74"/>
  <c r="AA95" i="74"/>
  <c r="X95" i="74"/>
  <c r="W95" i="74"/>
  <c r="Q95" i="74"/>
  <c r="O95" i="74"/>
  <c r="M95" i="74"/>
  <c r="L95" i="74"/>
  <c r="K95" i="74"/>
  <c r="G95" i="74"/>
  <c r="F95" i="74"/>
  <c r="E95" i="74"/>
  <c r="C95" i="74"/>
  <c r="B95" i="74"/>
  <c r="AA94" i="74"/>
  <c r="X94" i="74"/>
  <c r="W94" i="74"/>
  <c r="Q94" i="74"/>
  <c r="O94" i="74"/>
  <c r="M94" i="74"/>
  <c r="L94" i="74"/>
  <c r="K94" i="74"/>
  <c r="G94" i="74"/>
  <c r="F94" i="74"/>
  <c r="E94" i="74"/>
  <c r="C94" i="74"/>
  <c r="B94" i="74"/>
  <c r="AA93" i="74"/>
  <c r="X93" i="74"/>
  <c r="W93" i="74"/>
  <c r="Q93" i="74"/>
  <c r="O93" i="74"/>
  <c r="M93" i="74"/>
  <c r="L93" i="74"/>
  <c r="K93" i="74"/>
  <c r="G93" i="74"/>
  <c r="F93" i="74"/>
  <c r="E93" i="74"/>
  <c r="C93" i="74"/>
  <c r="B93" i="74"/>
  <c r="AA92" i="74"/>
  <c r="X92" i="74"/>
  <c r="W92" i="74"/>
  <c r="Q92" i="74"/>
  <c r="O92" i="74"/>
  <c r="M92" i="74"/>
  <c r="L92" i="74"/>
  <c r="K92" i="74"/>
  <c r="G92" i="74"/>
  <c r="F92" i="74"/>
  <c r="E92" i="74"/>
  <c r="C92" i="74"/>
  <c r="B92" i="74"/>
  <c r="AA91" i="74"/>
  <c r="X91" i="74"/>
  <c r="W91" i="74"/>
  <c r="Q91" i="74"/>
  <c r="O91" i="74"/>
  <c r="M91" i="74"/>
  <c r="L91" i="74"/>
  <c r="K91" i="74"/>
  <c r="G91" i="74"/>
  <c r="F91" i="74"/>
  <c r="E91" i="74"/>
  <c r="C91" i="74"/>
  <c r="B91" i="74"/>
  <c r="AA90" i="74"/>
  <c r="X90" i="74"/>
  <c r="W90" i="74"/>
  <c r="Q90" i="74"/>
  <c r="O90" i="74"/>
  <c r="M90" i="74"/>
  <c r="L90" i="74"/>
  <c r="K90" i="74"/>
  <c r="G90" i="74"/>
  <c r="F90" i="74"/>
  <c r="E90" i="74"/>
  <c r="C90" i="74"/>
  <c r="B90" i="74"/>
  <c r="AA89" i="74"/>
  <c r="X89" i="74"/>
  <c r="W89" i="74"/>
  <c r="Q89" i="74"/>
  <c r="O89" i="74"/>
  <c r="M89" i="74"/>
  <c r="L89" i="74"/>
  <c r="K89" i="74"/>
  <c r="G89" i="74"/>
  <c r="F89" i="74"/>
  <c r="E89" i="74"/>
  <c r="C89" i="74"/>
  <c r="B89" i="74"/>
  <c r="AA88" i="74"/>
  <c r="X88" i="74"/>
  <c r="W88" i="74"/>
  <c r="Q88" i="74"/>
  <c r="O88" i="74"/>
  <c r="M88" i="74"/>
  <c r="L88" i="74"/>
  <c r="K88" i="74"/>
  <c r="G88" i="74"/>
  <c r="F88" i="74"/>
  <c r="E88" i="74"/>
  <c r="C88" i="74"/>
  <c r="B88" i="74"/>
  <c r="AA87" i="74"/>
  <c r="X87" i="74"/>
  <c r="W87" i="74"/>
  <c r="Q87" i="74"/>
  <c r="O87" i="74"/>
  <c r="M87" i="74"/>
  <c r="L87" i="74"/>
  <c r="K87" i="74"/>
  <c r="G87" i="74"/>
  <c r="F87" i="74"/>
  <c r="E87" i="74"/>
  <c r="C87" i="74"/>
  <c r="B87" i="74"/>
  <c r="AA86" i="74"/>
  <c r="X86" i="74"/>
  <c r="W86" i="74"/>
  <c r="Q86" i="74"/>
  <c r="O86" i="74"/>
  <c r="M86" i="74"/>
  <c r="L86" i="74"/>
  <c r="K86" i="74"/>
  <c r="G86" i="74"/>
  <c r="F86" i="74"/>
  <c r="E86" i="74"/>
  <c r="C86" i="74"/>
  <c r="B86" i="74"/>
  <c r="AA85" i="74"/>
  <c r="X85" i="74"/>
  <c r="W85" i="74"/>
  <c r="Q85" i="74"/>
  <c r="O85" i="74"/>
  <c r="M85" i="74"/>
  <c r="L85" i="74"/>
  <c r="K85" i="74"/>
  <c r="G85" i="74"/>
  <c r="F85" i="74"/>
  <c r="E85" i="74"/>
  <c r="C85" i="74"/>
  <c r="B85" i="74"/>
  <c r="AA84" i="74"/>
  <c r="X84" i="74"/>
  <c r="W84" i="74"/>
  <c r="Q84" i="74"/>
  <c r="O84" i="74"/>
  <c r="M84" i="74"/>
  <c r="L84" i="74"/>
  <c r="K84" i="74"/>
  <c r="G84" i="74"/>
  <c r="F84" i="74"/>
  <c r="E84" i="74"/>
  <c r="C84" i="74"/>
  <c r="B84" i="74"/>
  <c r="AA83" i="74"/>
  <c r="X83" i="74"/>
  <c r="W83" i="74"/>
  <c r="Q83" i="74"/>
  <c r="O83" i="74"/>
  <c r="M83" i="74"/>
  <c r="L83" i="74"/>
  <c r="K83" i="74"/>
  <c r="G83" i="74"/>
  <c r="F83" i="74"/>
  <c r="E83" i="74"/>
  <c r="C83" i="74"/>
  <c r="B83" i="74"/>
  <c r="AA82" i="74"/>
  <c r="X82" i="74"/>
  <c r="W82" i="74"/>
  <c r="Q82" i="74"/>
  <c r="O82" i="74"/>
  <c r="M82" i="74"/>
  <c r="L82" i="74"/>
  <c r="K82" i="74"/>
  <c r="G82" i="74"/>
  <c r="F82" i="74"/>
  <c r="E82" i="74"/>
  <c r="C82" i="74"/>
  <c r="B82" i="74"/>
  <c r="AA81" i="74"/>
  <c r="X81" i="74"/>
  <c r="W81" i="74"/>
  <c r="Q81" i="74"/>
  <c r="O81" i="74"/>
  <c r="M81" i="74"/>
  <c r="L81" i="74"/>
  <c r="K81" i="74"/>
  <c r="G81" i="74"/>
  <c r="F81" i="74"/>
  <c r="E81" i="74"/>
  <c r="C81" i="74"/>
  <c r="B81" i="74"/>
  <c r="AA80" i="74"/>
  <c r="X80" i="74"/>
  <c r="W80" i="74"/>
  <c r="Q80" i="74"/>
  <c r="O80" i="74"/>
  <c r="M80" i="74"/>
  <c r="L80" i="74"/>
  <c r="K80" i="74"/>
  <c r="G80" i="74"/>
  <c r="F80" i="74"/>
  <c r="E80" i="74"/>
  <c r="C80" i="74"/>
  <c r="B80" i="74"/>
  <c r="AA79" i="74"/>
  <c r="X79" i="74"/>
  <c r="W79" i="74"/>
  <c r="Q79" i="74"/>
  <c r="O79" i="74"/>
  <c r="M79" i="74"/>
  <c r="L79" i="74"/>
  <c r="K79" i="74"/>
  <c r="G79" i="74"/>
  <c r="F79" i="74"/>
  <c r="E79" i="74"/>
  <c r="C79" i="74"/>
  <c r="B79" i="74"/>
  <c r="AA78" i="74"/>
  <c r="X78" i="74"/>
  <c r="W78" i="74"/>
  <c r="Q78" i="74"/>
  <c r="O78" i="74"/>
  <c r="M78" i="74"/>
  <c r="L78" i="74"/>
  <c r="K78" i="74"/>
  <c r="G78" i="74"/>
  <c r="F78" i="74"/>
  <c r="E78" i="74"/>
  <c r="C78" i="74"/>
  <c r="B78" i="74"/>
  <c r="AA77" i="74"/>
  <c r="X77" i="74"/>
  <c r="W77" i="74"/>
  <c r="Q77" i="74"/>
  <c r="O77" i="74"/>
  <c r="M77" i="74"/>
  <c r="L77" i="74"/>
  <c r="K77" i="74"/>
  <c r="G77" i="74"/>
  <c r="F77" i="74"/>
  <c r="E77" i="74"/>
  <c r="C77" i="74"/>
  <c r="B77" i="74"/>
  <c r="AA76" i="74"/>
  <c r="X76" i="74"/>
  <c r="W76" i="74"/>
  <c r="Q76" i="74"/>
  <c r="O76" i="74"/>
  <c r="M76" i="74"/>
  <c r="L76" i="74"/>
  <c r="K76" i="74"/>
  <c r="G76" i="74"/>
  <c r="F76" i="74"/>
  <c r="E76" i="74"/>
  <c r="C76" i="74"/>
  <c r="B76" i="74"/>
  <c r="AA75" i="74"/>
  <c r="X75" i="74"/>
  <c r="W75" i="74"/>
  <c r="Q75" i="74"/>
  <c r="O75" i="74"/>
  <c r="M75" i="74"/>
  <c r="L75" i="74"/>
  <c r="K75" i="74"/>
  <c r="G75" i="74"/>
  <c r="F75" i="74"/>
  <c r="E75" i="74"/>
  <c r="C75" i="74"/>
  <c r="B75" i="74"/>
  <c r="AA74" i="74"/>
  <c r="X74" i="74"/>
  <c r="W74" i="74"/>
  <c r="Q74" i="74"/>
  <c r="O74" i="74"/>
  <c r="M74" i="74"/>
  <c r="L74" i="74"/>
  <c r="K74" i="74"/>
  <c r="G74" i="74"/>
  <c r="F74" i="74"/>
  <c r="E74" i="74"/>
  <c r="C74" i="74"/>
  <c r="B74" i="74"/>
  <c r="AA73" i="74"/>
  <c r="X73" i="74"/>
  <c r="W73" i="74"/>
  <c r="Q73" i="74"/>
  <c r="O73" i="74"/>
  <c r="M73" i="74"/>
  <c r="L73" i="74"/>
  <c r="K73" i="74"/>
  <c r="G73" i="74"/>
  <c r="F73" i="74"/>
  <c r="E73" i="74"/>
  <c r="C73" i="74"/>
  <c r="B73" i="74"/>
  <c r="AA72" i="74"/>
  <c r="X72" i="74"/>
  <c r="W72" i="74"/>
  <c r="Q72" i="74"/>
  <c r="O72" i="74"/>
  <c r="M72" i="74"/>
  <c r="L72" i="74"/>
  <c r="K72" i="74"/>
  <c r="G72" i="74"/>
  <c r="F72" i="74"/>
  <c r="E72" i="74"/>
  <c r="C72" i="74"/>
  <c r="B72" i="74"/>
  <c r="AA71" i="74"/>
  <c r="X71" i="74"/>
  <c r="W71" i="74"/>
  <c r="Q71" i="74"/>
  <c r="O71" i="74"/>
  <c r="M71" i="74"/>
  <c r="L71" i="74"/>
  <c r="K71" i="74"/>
  <c r="G71" i="74"/>
  <c r="F71" i="74"/>
  <c r="E71" i="74"/>
  <c r="C71" i="74"/>
  <c r="B71" i="74"/>
  <c r="AA70" i="74"/>
  <c r="X70" i="74"/>
  <c r="W70" i="74"/>
  <c r="Q70" i="74"/>
  <c r="O70" i="74"/>
  <c r="M70" i="74"/>
  <c r="L70" i="74"/>
  <c r="K70" i="74"/>
  <c r="G70" i="74"/>
  <c r="F70" i="74"/>
  <c r="E70" i="74"/>
  <c r="C70" i="74"/>
  <c r="B70" i="74"/>
  <c r="AA69" i="74"/>
  <c r="X69" i="74"/>
  <c r="W69" i="74"/>
  <c r="Q69" i="74"/>
  <c r="O69" i="74"/>
  <c r="M69" i="74"/>
  <c r="L69" i="74"/>
  <c r="K69" i="74"/>
  <c r="G69" i="74"/>
  <c r="F69" i="74"/>
  <c r="E69" i="74"/>
  <c r="C69" i="74"/>
  <c r="B69" i="74"/>
  <c r="AA68" i="74"/>
  <c r="X68" i="74"/>
  <c r="W68" i="74"/>
  <c r="Q68" i="74"/>
  <c r="O68" i="74"/>
  <c r="M68" i="74"/>
  <c r="L68" i="74"/>
  <c r="K68" i="74"/>
  <c r="G68" i="74"/>
  <c r="F68" i="74"/>
  <c r="E68" i="74"/>
  <c r="C68" i="74"/>
  <c r="B68" i="74"/>
  <c r="AA67" i="74"/>
  <c r="X67" i="74"/>
  <c r="W67" i="74"/>
  <c r="Q67" i="74"/>
  <c r="O67" i="74"/>
  <c r="M67" i="74"/>
  <c r="L67" i="74"/>
  <c r="K67" i="74"/>
  <c r="G67" i="74"/>
  <c r="F67" i="74"/>
  <c r="E67" i="74"/>
  <c r="C67" i="74"/>
  <c r="B67" i="74"/>
  <c r="AA66" i="74"/>
  <c r="X66" i="74"/>
  <c r="W66" i="74"/>
  <c r="Q66" i="74"/>
  <c r="O66" i="74"/>
  <c r="M66" i="74"/>
  <c r="L66" i="74"/>
  <c r="K66" i="74"/>
  <c r="G66" i="74"/>
  <c r="F66" i="74"/>
  <c r="E66" i="74"/>
  <c r="C66" i="74"/>
  <c r="B66" i="74"/>
  <c r="AA65" i="74"/>
  <c r="X65" i="74"/>
  <c r="W65" i="74"/>
  <c r="Q65" i="74"/>
  <c r="O65" i="74"/>
  <c r="M65" i="74"/>
  <c r="L65" i="74"/>
  <c r="K65" i="74"/>
  <c r="G65" i="74"/>
  <c r="F65" i="74"/>
  <c r="E65" i="74"/>
  <c r="C65" i="74"/>
  <c r="B65" i="74"/>
  <c r="AA64" i="74"/>
  <c r="X64" i="74"/>
  <c r="W64" i="74"/>
  <c r="Q64" i="74"/>
  <c r="O64" i="74"/>
  <c r="M64" i="74"/>
  <c r="L64" i="74"/>
  <c r="K64" i="74"/>
  <c r="G64" i="74"/>
  <c r="F64" i="74"/>
  <c r="E64" i="74"/>
  <c r="C64" i="74"/>
  <c r="B64" i="74"/>
  <c r="AA63" i="74"/>
  <c r="X63" i="74"/>
  <c r="W63" i="74"/>
  <c r="Q63" i="74"/>
  <c r="O63" i="74"/>
  <c r="M63" i="74"/>
  <c r="L63" i="74"/>
  <c r="K63" i="74"/>
  <c r="G63" i="74"/>
  <c r="F63" i="74"/>
  <c r="E63" i="74"/>
  <c r="C63" i="74"/>
  <c r="B63" i="74"/>
  <c r="AA62" i="74"/>
  <c r="X62" i="74"/>
  <c r="W62" i="74"/>
  <c r="Q62" i="74"/>
  <c r="O62" i="74"/>
  <c r="M62" i="74"/>
  <c r="L62" i="74"/>
  <c r="K62" i="74"/>
  <c r="G62" i="74"/>
  <c r="F62" i="74"/>
  <c r="E62" i="74"/>
  <c r="C62" i="74"/>
  <c r="B62" i="74"/>
  <c r="AA61" i="74"/>
  <c r="X61" i="74"/>
  <c r="W61" i="74"/>
  <c r="Q61" i="74"/>
  <c r="O61" i="74"/>
  <c r="M61" i="74"/>
  <c r="L61" i="74"/>
  <c r="K61" i="74"/>
  <c r="G61" i="74"/>
  <c r="F61" i="74"/>
  <c r="E61" i="74"/>
  <c r="C61" i="74"/>
  <c r="B61" i="74"/>
  <c r="AA60" i="74"/>
  <c r="X60" i="74"/>
  <c r="W60" i="74"/>
  <c r="Q60" i="74"/>
  <c r="O60" i="74"/>
  <c r="M60" i="74"/>
  <c r="L60" i="74"/>
  <c r="K60" i="74"/>
  <c r="G60" i="74"/>
  <c r="F60" i="74"/>
  <c r="E60" i="74"/>
  <c r="C60" i="74"/>
  <c r="B60" i="74"/>
  <c r="AA59" i="74"/>
  <c r="X59" i="74"/>
  <c r="W59" i="74"/>
  <c r="Q59" i="74"/>
  <c r="O59" i="74"/>
  <c r="M59" i="74"/>
  <c r="L59" i="74"/>
  <c r="K59" i="74"/>
  <c r="G59" i="74"/>
  <c r="F59" i="74"/>
  <c r="E59" i="74"/>
  <c r="C59" i="74"/>
  <c r="B59" i="74"/>
  <c r="AA58" i="74"/>
  <c r="X58" i="74"/>
  <c r="W58" i="74"/>
  <c r="Q58" i="74"/>
  <c r="O58" i="74"/>
  <c r="M58" i="74"/>
  <c r="L58" i="74"/>
  <c r="K58" i="74"/>
  <c r="G58" i="74"/>
  <c r="F58" i="74"/>
  <c r="E58" i="74"/>
  <c r="C58" i="74"/>
  <c r="B58" i="74"/>
  <c r="AA57" i="74"/>
  <c r="X57" i="74"/>
  <c r="W57" i="74"/>
  <c r="Q57" i="74"/>
  <c r="O57" i="74"/>
  <c r="M57" i="74"/>
  <c r="L57" i="74"/>
  <c r="K57" i="74"/>
  <c r="G57" i="74"/>
  <c r="F57" i="74"/>
  <c r="E57" i="74"/>
  <c r="C57" i="74"/>
  <c r="B57" i="74"/>
  <c r="AA56" i="74"/>
  <c r="X56" i="74"/>
  <c r="W56" i="74"/>
  <c r="Q56" i="74"/>
  <c r="O56" i="74"/>
  <c r="M56" i="74"/>
  <c r="L56" i="74"/>
  <c r="K56" i="74"/>
  <c r="G56" i="74"/>
  <c r="F56" i="74"/>
  <c r="E56" i="74"/>
  <c r="C56" i="74"/>
  <c r="B56" i="74"/>
  <c r="AA55" i="74"/>
  <c r="X55" i="74"/>
  <c r="W55" i="74"/>
  <c r="Q55" i="74"/>
  <c r="O55" i="74"/>
  <c r="M55" i="74"/>
  <c r="L55" i="74"/>
  <c r="K55" i="74"/>
  <c r="G55" i="74"/>
  <c r="F55" i="74"/>
  <c r="E55" i="74"/>
  <c r="C55" i="74"/>
  <c r="B55" i="74"/>
  <c r="AA54" i="74"/>
  <c r="X54" i="74"/>
  <c r="W54" i="74"/>
  <c r="Q54" i="74"/>
  <c r="O54" i="74"/>
  <c r="M54" i="74"/>
  <c r="L54" i="74"/>
  <c r="K54" i="74"/>
  <c r="G54" i="74"/>
  <c r="F54" i="74"/>
  <c r="E54" i="74"/>
  <c r="C54" i="74"/>
  <c r="B54" i="74"/>
  <c r="AA53" i="74"/>
  <c r="X53" i="74"/>
  <c r="W53" i="74"/>
  <c r="Q53" i="74"/>
  <c r="O53" i="74"/>
  <c r="M53" i="74"/>
  <c r="L53" i="74"/>
  <c r="K53" i="74"/>
  <c r="G53" i="74"/>
  <c r="F53" i="74"/>
  <c r="E53" i="74"/>
  <c r="C53" i="74"/>
  <c r="B53" i="74"/>
  <c r="AA52" i="74"/>
  <c r="X52" i="74"/>
  <c r="W52" i="74"/>
  <c r="Q52" i="74"/>
  <c r="O52" i="74"/>
  <c r="M52" i="74"/>
  <c r="L52" i="74"/>
  <c r="K52" i="74"/>
  <c r="G52" i="74"/>
  <c r="F52" i="74"/>
  <c r="E52" i="74"/>
  <c r="C52" i="74"/>
  <c r="B52" i="74"/>
  <c r="AA51" i="74"/>
  <c r="X51" i="74"/>
  <c r="W51" i="74"/>
  <c r="Q51" i="74"/>
  <c r="O51" i="74"/>
  <c r="M51" i="74"/>
  <c r="L51" i="74"/>
  <c r="K51" i="74"/>
  <c r="G51" i="74"/>
  <c r="F51" i="74"/>
  <c r="E51" i="74"/>
  <c r="C51" i="74"/>
  <c r="B51" i="74"/>
  <c r="AA50" i="74"/>
  <c r="X50" i="74"/>
  <c r="W50" i="74"/>
  <c r="Q50" i="74"/>
  <c r="O50" i="74"/>
  <c r="M50" i="74"/>
  <c r="L50" i="74"/>
  <c r="K50" i="74"/>
  <c r="G50" i="74"/>
  <c r="F50" i="74"/>
  <c r="E50" i="74"/>
  <c r="C50" i="74"/>
  <c r="B50" i="74"/>
  <c r="AA49" i="74"/>
  <c r="X49" i="74"/>
  <c r="W49" i="74"/>
  <c r="Q49" i="74"/>
  <c r="O49" i="74"/>
  <c r="M49" i="74"/>
  <c r="L49" i="74"/>
  <c r="K49" i="74"/>
  <c r="G49" i="74"/>
  <c r="F49" i="74"/>
  <c r="E49" i="74"/>
  <c r="C49" i="74"/>
  <c r="B49" i="74"/>
  <c r="AA48" i="74"/>
  <c r="X48" i="74"/>
  <c r="W48" i="74"/>
  <c r="Q48" i="74"/>
  <c r="O48" i="74"/>
  <c r="M48" i="74"/>
  <c r="L48" i="74"/>
  <c r="K48" i="74"/>
  <c r="G48" i="74"/>
  <c r="F48" i="74"/>
  <c r="E48" i="74"/>
  <c r="C48" i="74"/>
  <c r="B48" i="74"/>
  <c r="AA47" i="74"/>
  <c r="X47" i="74"/>
  <c r="W47" i="74"/>
  <c r="Q47" i="74"/>
  <c r="O47" i="74"/>
  <c r="M47" i="74"/>
  <c r="L47" i="74"/>
  <c r="K47" i="74"/>
  <c r="G47" i="74"/>
  <c r="F47" i="74"/>
  <c r="E47" i="74"/>
  <c r="C47" i="74"/>
  <c r="B47" i="74"/>
  <c r="AA46" i="74"/>
  <c r="X46" i="74"/>
  <c r="W46" i="74"/>
  <c r="Q46" i="74"/>
  <c r="O46" i="74"/>
  <c r="M46" i="74"/>
  <c r="L46" i="74"/>
  <c r="K46" i="74"/>
  <c r="G46" i="74"/>
  <c r="F46" i="74"/>
  <c r="E46" i="74"/>
  <c r="C46" i="74"/>
  <c r="B46" i="74"/>
  <c r="AA45" i="74"/>
  <c r="X45" i="74"/>
  <c r="W45" i="74"/>
  <c r="Q45" i="74"/>
  <c r="O45" i="74"/>
  <c r="M45" i="74"/>
  <c r="L45" i="74"/>
  <c r="K45" i="74"/>
  <c r="G45" i="74"/>
  <c r="F45" i="74"/>
  <c r="E45" i="74"/>
  <c r="C45" i="74"/>
  <c r="B45" i="74"/>
  <c r="AA44" i="74"/>
  <c r="X44" i="74"/>
  <c r="W44" i="74"/>
  <c r="Q44" i="74"/>
  <c r="O44" i="74"/>
  <c r="M44" i="74"/>
  <c r="L44" i="74"/>
  <c r="K44" i="74"/>
  <c r="G44" i="74"/>
  <c r="F44" i="74"/>
  <c r="E44" i="74"/>
  <c r="C44" i="74"/>
  <c r="B44" i="74"/>
  <c r="AA43" i="74"/>
  <c r="X43" i="74"/>
  <c r="W43" i="74"/>
  <c r="Q43" i="74"/>
  <c r="O43" i="74"/>
  <c r="M43" i="74"/>
  <c r="L43" i="74"/>
  <c r="K43" i="74"/>
  <c r="G43" i="74"/>
  <c r="F43" i="74"/>
  <c r="E43" i="74"/>
  <c r="C43" i="74"/>
  <c r="B43" i="74"/>
  <c r="AA42" i="74"/>
  <c r="X42" i="74"/>
  <c r="W42" i="74"/>
  <c r="Q42" i="74"/>
  <c r="O42" i="74"/>
  <c r="M42" i="74"/>
  <c r="L42" i="74"/>
  <c r="K42" i="74"/>
  <c r="G42" i="74"/>
  <c r="F42" i="74"/>
  <c r="E42" i="74"/>
  <c r="C42" i="74"/>
  <c r="B42" i="74"/>
  <c r="AA41" i="74"/>
  <c r="X41" i="74"/>
  <c r="W41" i="74"/>
  <c r="Q41" i="74"/>
  <c r="O41" i="74"/>
  <c r="M41" i="74"/>
  <c r="L41" i="74"/>
  <c r="K41" i="74"/>
  <c r="G41" i="74"/>
  <c r="F41" i="74"/>
  <c r="E41" i="74"/>
  <c r="C41" i="74"/>
  <c r="B41" i="74"/>
  <c r="AA40" i="74"/>
  <c r="X40" i="74"/>
  <c r="W40" i="74"/>
  <c r="Q40" i="74"/>
  <c r="O40" i="74"/>
  <c r="M40" i="74"/>
  <c r="L40" i="74"/>
  <c r="K40" i="74"/>
  <c r="G40" i="74"/>
  <c r="F40" i="74"/>
  <c r="E40" i="74"/>
  <c r="C40" i="74"/>
  <c r="B40" i="74"/>
  <c r="AA39" i="74"/>
  <c r="X39" i="74"/>
  <c r="W39" i="74"/>
  <c r="Q39" i="74"/>
  <c r="O39" i="74"/>
  <c r="M39" i="74"/>
  <c r="L39" i="74"/>
  <c r="K39" i="74"/>
  <c r="G39" i="74"/>
  <c r="F39" i="74"/>
  <c r="E39" i="74"/>
  <c r="C39" i="74"/>
  <c r="B39" i="74"/>
  <c r="AA38" i="74"/>
  <c r="X38" i="74"/>
  <c r="W38" i="74"/>
  <c r="Q38" i="74"/>
  <c r="O38" i="74"/>
  <c r="M38" i="74"/>
  <c r="L38" i="74"/>
  <c r="K38" i="74"/>
  <c r="G38" i="74"/>
  <c r="F38" i="74"/>
  <c r="E38" i="74"/>
  <c r="C38" i="74"/>
  <c r="B38" i="74"/>
  <c r="AA37" i="74"/>
  <c r="X37" i="74"/>
  <c r="W37" i="74"/>
  <c r="Q37" i="74"/>
  <c r="O37" i="74"/>
  <c r="M37" i="74"/>
  <c r="L37" i="74"/>
  <c r="K37" i="74"/>
  <c r="G37" i="74"/>
  <c r="F37" i="74"/>
  <c r="E37" i="74"/>
  <c r="C37" i="74"/>
  <c r="B37" i="74"/>
  <c r="AA36" i="74"/>
  <c r="X36" i="74"/>
  <c r="W36" i="74"/>
  <c r="Q36" i="74"/>
  <c r="O36" i="74"/>
  <c r="M36" i="74"/>
  <c r="L36" i="74"/>
  <c r="K36" i="74"/>
  <c r="G36" i="74"/>
  <c r="F36" i="74"/>
  <c r="E36" i="74"/>
  <c r="C36" i="74"/>
  <c r="B36" i="74"/>
  <c r="AA35" i="74"/>
  <c r="X35" i="74"/>
  <c r="W35" i="74"/>
  <c r="Q35" i="74"/>
  <c r="O35" i="74"/>
  <c r="M35" i="74"/>
  <c r="L35" i="74"/>
  <c r="K35" i="74"/>
  <c r="G35" i="74"/>
  <c r="F35" i="74"/>
  <c r="E35" i="74"/>
  <c r="C35" i="74"/>
  <c r="B35" i="74"/>
  <c r="AA34" i="74"/>
  <c r="X34" i="74"/>
  <c r="W34" i="74"/>
  <c r="Q34" i="74"/>
  <c r="O34" i="74"/>
  <c r="M34" i="74"/>
  <c r="L34" i="74"/>
  <c r="K34" i="74"/>
  <c r="G34" i="74"/>
  <c r="F34" i="74"/>
  <c r="E34" i="74"/>
  <c r="C34" i="74"/>
  <c r="B34" i="74"/>
  <c r="AA33" i="74"/>
  <c r="X33" i="74"/>
  <c r="W33" i="74"/>
  <c r="Q33" i="74"/>
  <c r="O33" i="74"/>
  <c r="M33" i="74"/>
  <c r="L33" i="74"/>
  <c r="K33" i="74"/>
  <c r="G33" i="74"/>
  <c r="F33" i="74"/>
  <c r="E33" i="74"/>
  <c r="C33" i="74"/>
  <c r="B33" i="74"/>
  <c r="AA32" i="74"/>
  <c r="X32" i="74"/>
  <c r="W32" i="74"/>
  <c r="Q32" i="74"/>
  <c r="O32" i="74"/>
  <c r="M32" i="74"/>
  <c r="L32" i="74"/>
  <c r="K32" i="74"/>
  <c r="G32" i="74"/>
  <c r="F32" i="74"/>
  <c r="E32" i="74"/>
  <c r="C32" i="74"/>
  <c r="B32" i="74"/>
  <c r="AA31" i="74"/>
  <c r="X31" i="74"/>
  <c r="W31" i="74"/>
  <c r="Q31" i="74"/>
  <c r="O31" i="74"/>
  <c r="M31" i="74"/>
  <c r="L31" i="74"/>
  <c r="K31" i="74"/>
  <c r="G31" i="74"/>
  <c r="F31" i="74"/>
  <c r="E31" i="74"/>
  <c r="C31" i="74"/>
  <c r="B31" i="74"/>
  <c r="AA30" i="74"/>
  <c r="X30" i="74"/>
  <c r="W30" i="74"/>
  <c r="Q30" i="74"/>
  <c r="O30" i="74"/>
  <c r="M30" i="74"/>
  <c r="L30" i="74"/>
  <c r="K30" i="74"/>
  <c r="G30" i="74"/>
  <c r="F30" i="74"/>
  <c r="E30" i="74"/>
  <c r="C30" i="74"/>
  <c r="B30" i="74"/>
  <c r="AA29" i="74"/>
  <c r="X29" i="74"/>
  <c r="W29" i="74"/>
  <c r="Q29" i="74"/>
  <c r="O29" i="74"/>
  <c r="M29" i="74"/>
  <c r="L29" i="74"/>
  <c r="K29" i="74"/>
  <c r="G29" i="74"/>
  <c r="F29" i="74"/>
  <c r="E29" i="74"/>
  <c r="C29" i="74"/>
  <c r="B29" i="74"/>
  <c r="AA28" i="74"/>
  <c r="X28" i="74"/>
  <c r="W28" i="74"/>
  <c r="Q28" i="74"/>
  <c r="O28" i="74"/>
  <c r="M28" i="74"/>
  <c r="L28" i="74"/>
  <c r="K28" i="74"/>
  <c r="G28" i="74"/>
  <c r="F28" i="74"/>
  <c r="E28" i="74"/>
  <c r="C28" i="74"/>
  <c r="B28" i="74"/>
  <c r="AA27" i="74"/>
  <c r="X27" i="74"/>
  <c r="W27" i="74"/>
  <c r="Q27" i="74"/>
  <c r="O27" i="74"/>
  <c r="M27" i="74"/>
  <c r="L27" i="74"/>
  <c r="K27" i="74"/>
  <c r="G27" i="74"/>
  <c r="F27" i="74"/>
  <c r="E27" i="74"/>
  <c r="C27" i="74"/>
  <c r="B27" i="74"/>
  <c r="AA26" i="74"/>
  <c r="X26" i="74"/>
  <c r="W26" i="74"/>
  <c r="Q26" i="74"/>
  <c r="O26" i="74"/>
  <c r="M26" i="74"/>
  <c r="L26" i="74"/>
  <c r="K26" i="74"/>
  <c r="G26" i="74"/>
  <c r="F26" i="74"/>
  <c r="E26" i="74"/>
  <c r="C26" i="74"/>
  <c r="B26" i="74"/>
  <c r="AA25" i="74"/>
  <c r="X25" i="74"/>
  <c r="W25" i="74"/>
  <c r="Q25" i="74"/>
  <c r="O25" i="74"/>
  <c r="M25" i="74"/>
  <c r="L25" i="74"/>
  <c r="K25" i="74"/>
  <c r="G25" i="74"/>
  <c r="F25" i="74"/>
  <c r="E25" i="74"/>
  <c r="C25" i="74"/>
  <c r="B25" i="74"/>
  <c r="AA24" i="74"/>
  <c r="X24" i="74"/>
  <c r="W24" i="74"/>
  <c r="Q24" i="74"/>
  <c r="O24" i="74"/>
  <c r="M24" i="74"/>
  <c r="L24" i="74"/>
  <c r="K24" i="74"/>
  <c r="G24" i="74"/>
  <c r="F24" i="74"/>
  <c r="E24" i="74"/>
  <c r="C24" i="74"/>
  <c r="B24" i="74"/>
  <c r="AA23" i="74"/>
  <c r="X23" i="74"/>
  <c r="W23" i="74"/>
  <c r="Q23" i="74"/>
  <c r="O23" i="74"/>
  <c r="M23" i="74"/>
  <c r="L23" i="74"/>
  <c r="K23" i="74"/>
  <c r="G23" i="74"/>
  <c r="F23" i="74"/>
  <c r="E23" i="74"/>
  <c r="C23" i="74"/>
  <c r="B23" i="74"/>
  <c r="AA22" i="74"/>
  <c r="X22" i="74"/>
  <c r="W22" i="74"/>
  <c r="Q22" i="74"/>
  <c r="O22" i="74"/>
  <c r="M22" i="74"/>
  <c r="L22" i="74"/>
  <c r="K22" i="74"/>
  <c r="G22" i="74"/>
  <c r="F22" i="74"/>
  <c r="E22" i="74"/>
  <c r="C22" i="74"/>
  <c r="B22" i="74"/>
  <c r="AA21" i="74"/>
  <c r="X21" i="74"/>
  <c r="W21" i="74"/>
  <c r="Q21" i="74"/>
  <c r="O21" i="74"/>
  <c r="M21" i="74"/>
  <c r="L21" i="74"/>
  <c r="K21" i="74"/>
  <c r="G21" i="74"/>
  <c r="F21" i="74"/>
  <c r="E21" i="74"/>
  <c r="C21" i="74"/>
  <c r="B21" i="74"/>
  <c r="AA20" i="74"/>
  <c r="X20" i="74"/>
  <c r="W20" i="74"/>
  <c r="Q20" i="74"/>
  <c r="O20" i="74"/>
  <c r="M20" i="74"/>
  <c r="L20" i="74"/>
  <c r="K20" i="74"/>
  <c r="G20" i="74"/>
  <c r="F20" i="74"/>
  <c r="E20" i="74"/>
  <c r="C20" i="74"/>
  <c r="B20" i="74"/>
  <c r="AA19" i="74"/>
  <c r="X19" i="74"/>
  <c r="W19" i="74"/>
  <c r="Q19" i="74"/>
  <c r="O19" i="74"/>
  <c r="M19" i="74"/>
  <c r="L19" i="74"/>
  <c r="K19" i="74"/>
  <c r="G19" i="74"/>
  <c r="F19" i="74"/>
  <c r="E19" i="74"/>
  <c r="C19" i="74"/>
  <c r="B19" i="74"/>
  <c r="AA18" i="74"/>
  <c r="X18" i="74"/>
  <c r="W18" i="74"/>
  <c r="Q18" i="74"/>
  <c r="O18" i="74"/>
  <c r="M18" i="74"/>
  <c r="L18" i="74"/>
  <c r="K18" i="74"/>
  <c r="G18" i="74"/>
  <c r="F18" i="74"/>
  <c r="E18" i="74"/>
  <c r="C18" i="74"/>
  <c r="B18" i="74"/>
  <c r="AA17" i="74"/>
  <c r="X17" i="74"/>
  <c r="W17" i="74"/>
  <c r="Q17" i="74"/>
  <c r="O17" i="74"/>
  <c r="M17" i="74"/>
  <c r="L17" i="74"/>
  <c r="K17" i="74"/>
  <c r="G17" i="74"/>
  <c r="F17" i="74"/>
  <c r="E17" i="74"/>
  <c r="C17" i="74"/>
  <c r="B17" i="74"/>
  <c r="AA16" i="74"/>
  <c r="X16" i="74"/>
  <c r="W16" i="74"/>
  <c r="Q16" i="74"/>
  <c r="O16" i="74"/>
  <c r="M16" i="74"/>
  <c r="L16" i="74"/>
  <c r="K16" i="74"/>
  <c r="G16" i="74"/>
  <c r="F16" i="74"/>
  <c r="E16" i="74"/>
  <c r="C16" i="74"/>
  <c r="B16" i="74"/>
  <c r="AA15" i="74"/>
  <c r="X15" i="74"/>
  <c r="W15" i="74"/>
  <c r="Q15" i="74"/>
  <c r="O15" i="74"/>
  <c r="M15" i="74"/>
  <c r="L15" i="74"/>
  <c r="K15" i="74"/>
  <c r="G15" i="74"/>
  <c r="F15" i="74"/>
  <c r="E15" i="74"/>
  <c r="C15" i="74"/>
  <c r="B15" i="74"/>
  <c r="AA14" i="74"/>
  <c r="X14" i="74"/>
  <c r="W14" i="74"/>
  <c r="Q14" i="74"/>
  <c r="O14" i="74"/>
  <c r="M14" i="74"/>
  <c r="L14" i="74"/>
  <c r="K14" i="74"/>
  <c r="G14" i="74"/>
  <c r="F14" i="74"/>
  <c r="E14" i="74"/>
  <c r="C14" i="74"/>
  <c r="B14" i="74"/>
  <c r="H17" i="55"/>
  <c r="D14" i="55"/>
  <c r="D14" i="74" s="1"/>
  <c r="D15" i="55"/>
  <c r="D15" i="74" s="1"/>
  <c r="D16" i="55"/>
  <c r="D16" i="74" s="1"/>
  <c r="D17" i="55"/>
  <c r="D17" i="74" s="1"/>
  <c r="D18" i="55"/>
  <c r="D18" i="74" s="1"/>
  <c r="D19" i="55"/>
  <c r="D19" i="74" s="1"/>
  <c r="D20" i="55"/>
  <c r="D20" i="74" s="1"/>
  <c r="D21" i="55"/>
  <c r="D21" i="74" s="1"/>
  <c r="D22" i="55"/>
  <c r="D22" i="74" s="1"/>
  <c r="D23" i="55"/>
  <c r="D23" i="74" s="1"/>
  <c r="D24" i="55"/>
  <c r="D24" i="74" s="1"/>
  <c r="D25" i="55"/>
  <c r="D25" i="74" s="1"/>
  <c r="D26" i="55"/>
  <c r="D26" i="74" s="1"/>
  <c r="D27" i="55"/>
  <c r="D27" i="74" s="1"/>
  <c r="D28" i="55"/>
  <c r="D28" i="74" s="1"/>
  <c r="D29" i="55"/>
  <c r="D29" i="74" s="1"/>
  <c r="D30" i="55"/>
  <c r="D30" i="74" s="1"/>
  <c r="D31" i="55"/>
  <c r="D31" i="74" s="1"/>
  <c r="D32" i="55"/>
  <c r="D32" i="74" s="1"/>
  <c r="D33" i="55"/>
  <c r="D33" i="74" s="1"/>
  <c r="D34" i="55"/>
  <c r="D34" i="74" s="1"/>
  <c r="D35" i="55"/>
  <c r="D35" i="74" s="1"/>
  <c r="D36" i="55"/>
  <c r="D36" i="74" s="1"/>
  <c r="D37" i="55"/>
  <c r="D37" i="74" s="1"/>
  <c r="D38" i="55"/>
  <c r="D38" i="74" s="1"/>
  <c r="D39" i="55"/>
  <c r="D39" i="74" s="1"/>
  <c r="D40" i="55"/>
  <c r="D40" i="74" s="1"/>
  <c r="D41" i="55"/>
  <c r="D41" i="74" s="1"/>
  <c r="D42" i="55"/>
  <c r="D42" i="74" s="1"/>
  <c r="D43" i="55"/>
  <c r="D43" i="74" s="1"/>
  <c r="D44" i="55"/>
  <c r="D44" i="74" s="1"/>
  <c r="D45" i="55"/>
  <c r="D45" i="74" s="1"/>
  <c r="D46" i="55"/>
  <c r="D46" i="74" s="1"/>
  <c r="D47" i="55"/>
  <c r="D47" i="74" s="1"/>
  <c r="D48" i="55"/>
  <c r="D48" i="74" s="1"/>
  <c r="D49" i="55"/>
  <c r="D49" i="74" s="1"/>
  <c r="D50" i="55"/>
  <c r="D50" i="74" s="1"/>
  <c r="D51" i="55"/>
  <c r="D51" i="74" s="1"/>
  <c r="D52" i="55"/>
  <c r="D52" i="74" s="1"/>
  <c r="D53" i="55"/>
  <c r="D53" i="74" s="1"/>
  <c r="D54" i="55"/>
  <c r="D54" i="74" s="1"/>
  <c r="D55" i="55"/>
  <c r="D55" i="74" s="1"/>
  <c r="D56" i="55"/>
  <c r="D56" i="74" s="1"/>
  <c r="D57" i="55"/>
  <c r="D57" i="74" s="1"/>
  <c r="D58" i="55"/>
  <c r="D58" i="74" s="1"/>
  <c r="D59" i="55"/>
  <c r="D59" i="74" s="1"/>
  <c r="D60" i="55"/>
  <c r="D60" i="74" s="1"/>
  <c r="D61" i="55"/>
  <c r="D61" i="74" s="1"/>
  <c r="D62" i="55"/>
  <c r="D62" i="74" s="1"/>
  <c r="D63" i="55"/>
  <c r="D63" i="74" s="1"/>
  <c r="D64" i="55"/>
  <c r="D64" i="74" s="1"/>
  <c r="D65" i="55"/>
  <c r="D65" i="74" s="1"/>
  <c r="D66" i="55"/>
  <c r="D66" i="74" s="1"/>
  <c r="D67" i="55"/>
  <c r="D67" i="74" s="1"/>
  <c r="D68" i="55"/>
  <c r="D68" i="74" s="1"/>
  <c r="D69" i="55"/>
  <c r="D69" i="74" s="1"/>
  <c r="D70" i="55"/>
  <c r="D70" i="74" s="1"/>
  <c r="D71" i="55"/>
  <c r="D71" i="74" s="1"/>
  <c r="D72" i="55"/>
  <c r="D72" i="74" s="1"/>
  <c r="D73" i="55"/>
  <c r="D73" i="74" s="1"/>
  <c r="D74" i="55"/>
  <c r="D74" i="74" s="1"/>
  <c r="D75" i="55"/>
  <c r="D75" i="74" s="1"/>
  <c r="D76" i="55"/>
  <c r="D76" i="74" s="1"/>
  <c r="D77" i="55"/>
  <c r="D77" i="74" s="1"/>
  <c r="D78" i="55"/>
  <c r="D78" i="74" s="1"/>
  <c r="D79" i="55"/>
  <c r="D79" i="74" s="1"/>
  <c r="D80" i="55"/>
  <c r="D80" i="74" s="1"/>
  <c r="D81" i="55"/>
  <c r="D81" i="74" s="1"/>
  <c r="D82" i="55"/>
  <c r="D82" i="74" s="1"/>
  <c r="D83" i="55"/>
  <c r="D83" i="74" s="1"/>
  <c r="D84" i="55"/>
  <c r="D84" i="74" s="1"/>
  <c r="D85" i="55"/>
  <c r="D85" i="74" s="1"/>
  <c r="D86" i="55"/>
  <c r="D86" i="74" s="1"/>
  <c r="D87" i="55"/>
  <c r="D87" i="74" s="1"/>
  <c r="D88" i="55"/>
  <c r="D88" i="74" s="1"/>
  <c r="D89" i="55"/>
  <c r="D89" i="74" s="1"/>
  <c r="D90" i="55"/>
  <c r="D90" i="74" s="1"/>
  <c r="D91" i="55"/>
  <c r="D91" i="74" s="1"/>
  <c r="D92" i="55"/>
  <c r="D92" i="74" s="1"/>
  <c r="D93" i="55"/>
  <c r="D93" i="74" s="1"/>
  <c r="D94" i="55"/>
  <c r="D94" i="74" s="1"/>
  <c r="D95" i="55"/>
  <c r="D95" i="74" s="1"/>
  <c r="D96" i="55"/>
  <c r="D96" i="74" s="1"/>
  <c r="D97" i="55"/>
  <c r="D97" i="74" s="1"/>
  <c r="D98" i="55"/>
  <c r="D98" i="74" s="1"/>
  <c r="D99" i="55"/>
  <c r="D99" i="74" s="1"/>
  <c r="D100" i="55"/>
  <c r="D100" i="74" s="1"/>
  <c r="D101" i="55"/>
  <c r="D101" i="74" s="1"/>
  <c r="D102" i="55"/>
  <c r="D102" i="74" s="1"/>
  <c r="D103" i="55"/>
  <c r="D103" i="74" s="1"/>
  <c r="D104" i="55"/>
  <c r="D104" i="74" s="1"/>
  <c r="D105" i="55"/>
  <c r="D105" i="74" s="1"/>
  <c r="D106" i="55"/>
  <c r="D106" i="74" s="1"/>
  <c r="D107" i="55"/>
  <c r="D107" i="74" s="1"/>
  <c r="D108" i="55"/>
  <c r="D108" i="74" s="1"/>
  <c r="D109" i="55"/>
  <c r="D109" i="74" s="1"/>
  <c r="D110" i="55"/>
  <c r="D110" i="74" s="1"/>
  <c r="D111" i="55"/>
  <c r="D111" i="74" s="1"/>
  <c r="D112" i="55"/>
  <c r="D112" i="74" s="1"/>
  <c r="D113" i="55"/>
  <c r="D113" i="74" s="1"/>
  <c r="D114" i="55"/>
  <c r="D114" i="74" s="1"/>
  <c r="D115" i="55"/>
  <c r="D115" i="74" s="1"/>
  <c r="D116" i="55"/>
  <c r="D116" i="74" s="1"/>
  <c r="D117" i="55"/>
  <c r="D117" i="74" s="1"/>
  <c r="D118" i="55"/>
  <c r="D118" i="74" s="1"/>
  <c r="D119" i="55"/>
  <c r="D119" i="74" s="1"/>
  <c r="D120" i="55"/>
  <c r="D120" i="74" s="1"/>
  <c r="D121" i="55"/>
  <c r="D121" i="74" s="1"/>
  <c r="D122" i="55"/>
  <c r="D122" i="74" s="1"/>
  <c r="D123" i="55"/>
  <c r="D123" i="74" s="1"/>
  <c r="D124" i="55"/>
  <c r="D124" i="74" s="1"/>
  <c r="D125" i="55"/>
  <c r="D125" i="74" s="1"/>
  <c r="D126" i="55"/>
  <c r="D126" i="74" s="1"/>
  <c r="D127" i="55"/>
  <c r="D127" i="74" s="1"/>
  <c r="D128" i="55"/>
  <c r="D128" i="74" s="1"/>
  <c r="D129" i="55"/>
  <c r="D129" i="74" s="1"/>
  <c r="D130" i="55"/>
  <c r="D130" i="74" s="1"/>
  <c r="D131" i="55"/>
  <c r="D131" i="74" s="1"/>
  <c r="D132" i="55"/>
  <c r="D132" i="74" s="1"/>
  <c r="D133" i="55"/>
  <c r="D133" i="74" s="1"/>
  <c r="D134" i="55"/>
  <c r="D134" i="74" s="1"/>
  <c r="D135" i="55"/>
  <c r="D135" i="74" s="1"/>
  <c r="D136" i="55"/>
  <c r="D136" i="74" s="1"/>
  <c r="D137" i="55"/>
  <c r="D137" i="74" s="1"/>
  <c r="D138" i="55"/>
  <c r="D138" i="74" s="1"/>
  <c r="D140" i="55"/>
  <c r="D140" i="74" s="1"/>
  <c r="D141" i="55"/>
  <c r="D141" i="74" s="1"/>
  <c r="D142" i="55"/>
  <c r="D142" i="74" s="1"/>
  <c r="D143" i="55"/>
  <c r="D143" i="74" s="1"/>
  <c r="D144" i="55"/>
  <c r="D144" i="74" s="1"/>
  <c r="D145" i="55"/>
  <c r="D145" i="74" s="1"/>
  <c r="D146" i="55"/>
  <c r="D146" i="74" s="1"/>
  <c r="D147" i="55"/>
  <c r="D147" i="74" s="1"/>
  <c r="D148" i="55"/>
  <c r="D148" i="74" s="1"/>
  <c r="D149" i="55"/>
  <c r="D149" i="74" s="1"/>
  <c r="D150" i="55"/>
  <c r="D150" i="74" s="1"/>
  <c r="D151" i="55"/>
  <c r="D151" i="74" s="1"/>
  <c r="D152" i="55"/>
  <c r="D152" i="74" s="1"/>
  <c r="D153" i="55"/>
  <c r="D153" i="74" s="1"/>
  <c r="D154" i="55"/>
  <c r="D154" i="74" s="1"/>
  <c r="D155" i="55"/>
  <c r="D155" i="74" s="1"/>
  <c r="D156" i="55"/>
  <c r="D156" i="74" s="1"/>
  <c r="D157" i="55"/>
  <c r="D157" i="74" s="1"/>
  <c r="D158" i="55"/>
  <c r="D158" i="74" s="1"/>
  <c r="D159" i="55"/>
  <c r="D159" i="74" s="1"/>
  <c r="D160" i="55"/>
  <c r="D160" i="74" s="1"/>
  <c r="D161" i="55"/>
  <c r="D161" i="74" s="1"/>
  <c r="D162" i="55"/>
  <c r="D162" i="74" s="1"/>
  <c r="D163" i="55"/>
  <c r="D163" i="74" s="1"/>
  <c r="D164" i="55"/>
  <c r="D164" i="74" s="1"/>
  <c r="D165" i="55"/>
  <c r="D165" i="74" s="1"/>
  <c r="D166" i="55"/>
  <c r="D166" i="74" s="1"/>
  <c r="D167" i="55"/>
  <c r="D167" i="74" s="1"/>
  <c r="D168" i="55"/>
  <c r="D168" i="74" s="1"/>
  <c r="D169" i="55"/>
  <c r="D169" i="74" s="1"/>
  <c r="D170" i="55"/>
  <c r="D170" i="74" s="1"/>
  <c r="D171" i="55"/>
  <c r="D171" i="74" s="1"/>
  <c r="D172" i="55"/>
  <c r="D172" i="74" s="1"/>
  <c r="D173" i="55"/>
  <c r="D173" i="74" s="1"/>
  <c r="D174" i="55"/>
  <c r="D174" i="74" s="1"/>
  <c r="D175" i="55"/>
  <c r="D175" i="74" s="1"/>
  <c r="D176" i="55"/>
  <c r="D176" i="74" s="1"/>
  <c r="D177" i="55"/>
  <c r="D177" i="74" s="1"/>
  <c r="D178" i="55"/>
  <c r="D178" i="74" s="1"/>
  <c r="D179" i="55"/>
  <c r="D179" i="74" s="1"/>
  <c r="D180" i="55"/>
  <c r="D180" i="74" s="1"/>
  <c r="D181" i="55"/>
  <c r="D181" i="74" s="1"/>
  <c r="D182" i="55"/>
  <c r="D182" i="74" s="1"/>
  <c r="D183" i="55"/>
  <c r="D183" i="74" s="1"/>
  <c r="D184" i="55"/>
  <c r="D184" i="74" s="1"/>
  <c r="D185" i="55"/>
  <c r="D185" i="74" s="1"/>
  <c r="D186" i="55"/>
  <c r="D186" i="74" s="1"/>
  <c r="D187" i="55"/>
  <c r="D187" i="74" s="1"/>
  <c r="D188" i="55"/>
  <c r="D188" i="74" s="1"/>
  <c r="D189" i="55"/>
  <c r="D189" i="74" s="1"/>
  <c r="D190" i="55"/>
  <c r="D190" i="74" s="1"/>
  <c r="D191" i="55"/>
  <c r="D191" i="74" s="1"/>
  <c r="D192" i="55"/>
  <c r="D192" i="74" s="1"/>
  <c r="D193" i="55"/>
  <c r="D193" i="74" s="1"/>
  <c r="D194" i="55"/>
  <c r="D194" i="74" s="1"/>
  <c r="D195" i="55"/>
  <c r="D195" i="74" s="1"/>
  <c r="D196" i="55"/>
  <c r="D196" i="74" s="1"/>
  <c r="D197" i="55"/>
  <c r="D197" i="74" s="1"/>
  <c r="D198" i="55"/>
  <c r="D198" i="74" s="1"/>
  <c r="D199" i="55"/>
  <c r="D199" i="74" s="1"/>
  <c r="D200" i="55"/>
  <c r="D200" i="74" s="1"/>
  <c r="D201" i="55"/>
  <c r="D201" i="74" s="1"/>
  <c r="D202" i="55"/>
  <c r="D202" i="74" s="1"/>
  <c r="D203" i="55"/>
  <c r="D203" i="74" s="1"/>
  <c r="D204" i="55"/>
  <c r="D204" i="74" s="1"/>
  <c r="D205" i="55"/>
  <c r="D205" i="74" s="1"/>
  <c r="D206" i="55"/>
  <c r="D206" i="74" s="1"/>
  <c r="D207" i="55"/>
  <c r="D207" i="74" s="1"/>
  <c r="D208" i="55"/>
  <c r="D208" i="74" s="1"/>
  <c r="D209" i="55"/>
  <c r="D209" i="74" s="1"/>
  <c r="D210" i="55"/>
  <c r="D210" i="74" s="1"/>
  <c r="D211" i="55"/>
  <c r="D211" i="74" s="1"/>
  <c r="D212" i="55"/>
  <c r="D212" i="74" s="1"/>
  <c r="D213" i="55"/>
  <c r="D213" i="74" s="1"/>
  <c r="D214" i="55"/>
  <c r="D214" i="74" s="1"/>
  <c r="D215" i="55"/>
  <c r="D215" i="74" s="1"/>
  <c r="D216" i="55"/>
  <c r="D216" i="74" s="1"/>
  <c r="D217" i="55"/>
  <c r="D217" i="74" s="1"/>
  <c r="D218" i="55"/>
  <c r="D218" i="74" s="1"/>
  <c r="D219" i="55"/>
  <c r="D219" i="74" s="1"/>
  <c r="D221" i="55"/>
  <c r="D220" i="74" s="1"/>
  <c r="D222" i="55"/>
  <c r="D221" i="74" s="1"/>
  <c r="D224" i="55"/>
  <c r="D222" i="74" s="1"/>
  <c r="D227" i="55"/>
  <c r="D223" i="74" s="1"/>
  <c r="D228" i="55"/>
  <c r="D224" i="74" s="1"/>
  <c r="D229" i="55"/>
  <c r="D225" i="74" s="1"/>
  <c r="D230" i="55"/>
  <c r="D226" i="74" s="1"/>
  <c r="D231" i="55"/>
  <c r="D227" i="74" s="1"/>
  <c r="D232" i="55"/>
  <c r="D228" i="74" s="1"/>
  <c r="D233" i="55"/>
  <c r="D229" i="74" s="1"/>
  <c r="D234" i="55"/>
  <c r="D230" i="74" s="1"/>
  <c r="D235" i="55"/>
  <c r="D231" i="74" s="1"/>
  <c r="D236" i="55"/>
  <c r="D232" i="74" s="1"/>
  <c r="D237" i="55"/>
  <c r="D233" i="74" s="1"/>
  <c r="D238" i="55"/>
  <c r="D234" i="74" s="1"/>
  <c r="D239" i="55"/>
  <c r="D235" i="74" s="1"/>
  <c r="D240" i="55"/>
  <c r="D236" i="74" s="1"/>
  <c r="D241" i="55"/>
  <c r="D237" i="74" s="1"/>
  <c r="D242" i="55"/>
  <c r="D238" i="74" s="1"/>
  <c r="D243" i="55"/>
  <c r="D239" i="74" s="1"/>
  <c r="D244" i="55"/>
  <c r="D240" i="74" s="1"/>
  <c r="D245" i="55"/>
  <c r="D241" i="74" s="1"/>
  <c r="D246" i="55"/>
  <c r="D242" i="74" s="1"/>
  <c r="D247" i="55"/>
  <c r="D243" i="74" s="1"/>
  <c r="D248" i="55"/>
  <c r="D244" i="74" s="1"/>
  <c r="D249" i="55"/>
  <c r="D245" i="74" s="1"/>
  <c r="D250" i="55"/>
  <c r="D246" i="74" s="1"/>
  <c r="D251" i="55"/>
  <c r="D247" i="74" s="1"/>
  <c r="D252" i="55"/>
  <c r="D248" i="74" s="1"/>
  <c r="D253" i="55"/>
  <c r="D249" i="74" s="1"/>
  <c r="D254" i="55"/>
  <c r="D250" i="74" s="1"/>
  <c r="D255" i="55"/>
  <c r="D251" i="74" s="1"/>
  <c r="D256" i="55"/>
  <c r="D252" i="74" s="1"/>
  <c r="D257" i="55"/>
  <c r="D253" i="74" s="1"/>
  <c r="D258" i="55"/>
  <c r="D254" i="74" s="1"/>
  <c r="D259" i="55"/>
  <c r="D255" i="74" s="1"/>
  <c r="D260" i="55"/>
  <c r="D256" i="74" s="1"/>
  <c r="D261" i="55"/>
  <c r="D257" i="74" s="1"/>
  <c r="D262" i="55"/>
  <c r="D258" i="74" s="1"/>
  <c r="D263" i="55"/>
  <c r="D259" i="74" s="1"/>
  <c r="D264" i="55"/>
  <c r="D260" i="74" s="1"/>
  <c r="D265" i="55"/>
  <c r="D261" i="74" s="1"/>
  <c r="D266" i="55"/>
  <c r="D262" i="74" s="1"/>
  <c r="D267" i="55"/>
  <c r="D263" i="74" s="1"/>
  <c r="D268" i="55"/>
  <c r="D264" i="74" s="1"/>
  <c r="D271" i="55"/>
  <c r="D265" i="74" s="1"/>
  <c r="D272" i="55"/>
  <c r="D266" i="74" s="1"/>
  <c r="D273" i="55"/>
  <c r="D267" i="74" s="1"/>
  <c r="D274" i="55"/>
  <c r="D268" i="74" s="1"/>
  <c r="D275" i="55"/>
  <c r="D269" i="74" s="1"/>
  <c r="D276" i="55"/>
  <c r="D270" i="74" s="1"/>
  <c r="D277" i="55"/>
  <c r="D271" i="74" s="1"/>
  <c r="D278" i="55"/>
  <c r="D272" i="74" s="1"/>
  <c r="D279" i="55"/>
  <c r="D273" i="74" s="1"/>
  <c r="D280" i="55"/>
  <c r="D274" i="74" s="1"/>
  <c r="D281" i="55"/>
  <c r="D275" i="74" s="1"/>
  <c r="D282" i="55"/>
  <c r="D276" i="74" s="1"/>
  <c r="D283" i="55"/>
  <c r="D277" i="74" s="1"/>
  <c r="D284" i="55"/>
  <c r="D278" i="74" s="1"/>
  <c r="D285" i="55"/>
  <c r="D279" i="74" s="1"/>
  <c r="D286" i="55"/>
  <c r="D280" i="74" s="1"/>
  <c r="D287" i="55"/>
  <c r="D281" i="74" s="1"/>
  <c r="D288" i="55"/>
  <c r="D282" i="74" s="1"/>
  <c r="D289" i="55"/>
  <c r="D283" i="74" s="1"/>
  <c r="D290" i="55"/>
  <c r="D284" i="74" s="1"/>
  <c r="D291" i="55"/>
  <c r="D285" i="74" s="1"/>
  <c r="D292" i="55"/>
  <c r="D286" i="74" s="1"/>
  <c r="D293" i="55"/>
  <c r="D287" i="74" s="1"/>
  <c r="D294" i="55"/>
  <c r="D288" i="74" s="1"/>
  <c r="D295" i="55"/>
  <c r="D289" i="74" s="1"/>
  <c r="D296" i="55"/>
  <c r="D290" i="74" s="1"/>
  <c r="D297" i="55"/>
  <c r="D291" i="74" s="1"/>
  <c r="D298" i="55"/>
  <c r="D292" i="74" s="1"/>
  <c r="D299" i="55"/>
  <c r="D293" i="74" s="1"/>
  <c r="D300" i="55"/>
  <c r="D294" i="74" s="1"/>
  <c r="D301" i="55"/>
  <c r="D295" i="74" s="1"/>
  <c r="D302" i="55"/>
  <c r="D296" i="74" s="1"/>
  <c r="D303" i="55"/>
  <c r="D297" i="74" s="1"/>
  <c r="D304" i="55"/>
  <c r="D298" i="74" s="1"/>
  <c r="D305" i="55"/>
  <c r="D299" i="74" s="1"/>
  <c r="D306" i="55"/>
  <c r="D300" i="74" s="1"/>
  <c r="D307" i="55"/>
  <c r="D301" i="74" s="1"/>
  <c r="D308" i="55"/>
  <c r="D302" i="74" s="1"/>
  <c r="D309" i="55"/>
  <c r="D303" i="74" s="1"/>
  <c r="D310" i="55"/>
  <c r="D304" i="74" s="1"/>
  <c r="D311" i="55"/>
  <c r="D305" i="74" s="1"/>
  <c r="D312" i="55"/>
  <c r="D306" i="74" s="1"/>
  <c r="D313" i="55"/>
  <c r="D307" i="74" s="1"/>
  <c r="D314" i="55"/>
  <c r="D308" i="74" s="1"/>
  <c r="D315" i="55"/>
  <c r="D309" i="74" s="1"/>
  <c r="D316" i="55"/>
  <c r="D310" i="74" s="1"/>
  <c r="D317" i="55"/>
  <c r="D311" i="74" s="1"/>
  <c r="D318" i="55"/>
  <c r="D312" i="74" s="1"/>
  <c r="D319" i="55"/>
  <c r="D313" i="74" s="1"/>
  <c r="D320" i="55"/>
  <c r="D314" i="74" s="1"/>
  <c r="D321" i="55"/>
  <c r="D315" i="74" s="1"/>
  <c r="D322" i="55"/>
  <c r="D316" i="74" s="1"/>
  <c r="D323" i="55"/>
  <c r="D317" i="74" s="1"/>
  <c r="D324" i="55"/>
  <c r="D318" i="74" s="1"/>
  <c r="D325" i="55"/>
  <c r="D319" i="74" s="1"/>
  <c r="D326" i="55"/>
  <c r="D320" i="74" s="1"/>
  <c r="D327" i="55"/>
  <c r="D321" i="74" s="1"/>
  <c r="D328" i="55"/>
  <c r="D322" i="74" s="1"/>
  <c r="D329" i="55"/>
  <c r="D323" i="74" s="1"/>
  <c r="D330" i="55"/>
  <c r="D324" i="74" s="1"/>
  <c r="D331" i="55"/>
  <c r="D325" i="74" s="1"/>
  <c r="D332" i="55"/>
  <c r="D326" i="74" s="1"/>
  <c r="D333" i="55"/>
  <c r="D327" i="74" s="1"/>
  <c r="D334" i="55"/>
  <c r="D328" i="74" s="1"/>
  <c r="D335" i="55"/>
  <c r="D329" i="74" s="1"/>
  <c r="D336" i="55"/>
  <c r="D330" i="74" s="1"/>
  <c r="D337" i="55"/>
  <c r="D331" i="74" s="1"/>
  <c r="D338" i="55"/>
  <c r="D332" i="74" s="1"/>
  <c r="D339" i="55"/>
  <c r="D333" i="74" s="1"/>
  <c r="D340" i="55"/>
  <c r="D334" i="74" s="1"/>
  <c r="D341" i="55"/>
  <c r="D335" i="74" s="1"/>
  <c r="D342" i="55"/>
  <c r="D336" i="74" s="1"/>
  <c r="D343" i="55"/>
  <c r="D337" i="74" s="1"/>
  <c r="D344" i="55"/>
  <c r="D338" i="74" s="1"/>
  <c r="D345" i="55"/>
  <c r="D339" i="74" s="1"/>
  <c r="D346" i="55"/>
  <c r="D340" i="74" s="1"/>
  <c r="D347" i="55"/>
  <c r="D341" i="74" s="1"/>
  <c r="D348" i="55"/>
  <c r="D342" i="74" s="1"/>
  <c r="D349" i="55"/>
  <c r="D343" i="74" s="1"/>
  <c r="D350" i="55"/>
  <c r="D344" i="74" s="1"/>
  <c r="D351" i="55"/>
  <c r="D345" i="74" s="1"/>
  <c r="D352" i="55"/>
  <c r="D346" i="74" s="1"/>
  <c r="D353" i="55"/>
  <c r="D347" i="74" s="1"/>
  <c r="D354" i="55"/>
  <c r="D348" i="74" s="1"/>
  <c r="D355" i="55"/>
  <c r="D349" i="74" s="1"/>
  <c r="D356" i="55"/>
  <c r="D350" i="74" s="1"/>
  <c r="D357" i="55"/>
  <c r="D351" i="74" s="1"/>
  <c r="D358" i="55"/>
  <c r="D352" i="74" s="1"/>
  <c r="D359" i="55"/>
  <c r="D353" i="74" s="1"/>
  <c r="D360" i="55"/>
  <c r="D354" i="74" s="1"/>
  <c r="D361" i="55"/>
  <c r="D355" i="74" s="1"/>
  <c r="D362" i="55"/>
  <c r="D356" i="74" s="1"/>
  <c r="D363" i="55"/>
  <c r="D357" i="74" s="1"/>
  <c r="D364" i="55"/>
  <c r="D358" i="74" s="1"/>
  <c r="D365" i="55"/>
  <c r="D359" i="74" s="1"/>
  <c r="D366" i="55"/>
  <c r="D360" i="74" s="1"/>
  <c r="D367" i="55"/>
  <c r="D361" i="74" s="1"/>
  <c r="D368" i="55"/>
  <c r="D362" i="74" s="1"/>
  <c r="D369" i="55"/>
  <c r="D363" i="74" s="1"/>
  <c r="D370" i="55"/>
  <c r="D364" i="74" s="1"/>
  <c r="D371" i="55"/>
  <c r="D365" i="74" s="1"/>
  <c r="D372" i="55"/>
  <c r="D366" i="74" s="1"/>
  <c r="D373" i="55"/>
  <c r="D367" i="74" s="1"/>
  <c r="D374" i="55"/>
  <c r="D368" i="74" s="1"/>
  <c r="D375" i="55"/>
  <c r="D369" i="74" s="1"/>
  <c r="D376" i="55"/>
  <c r="D370" i="74" s="1"/>
  <c r="D377" i="55"/>
  <c r="D371" i="74" s="1"/>
  <c r="D378" i="55"/>
  <c r="D372" i="74" s="1"/>
  <c r="D379" i="55"/>
  <c r="D373" i="74" s="1"/>
  <c r="D380" i="55"/>
  <c r="D374" i="74" s="1"/>
  <c r="D381" i="55"/>
  <c r="D375" i="74" s="1"/>
  <c r="D382" i="55"/>
  <c r="D376" i="74" s="1"/>
  <c r="D383" i="55"/>
  <c r="D377" i="74" s="1"/>
  <c r="D384" i="55"/>
  <c r="D378" i="74" s="1"/>
  <c r="D385" i="55"/>
  <c r="D379" i="74" s="1"/>
  <c r="D386" i="55"/>
  <c r="D380" i="74" s="1"/>
  <c r="D387" i="55"/>
  <c r="D381" i="74" s="1"/>
  <c r="D388" i="55"/>
  <c r="D382" i="74" s="1"/>
  <c r="D389" i="55"/>
  <c r="D383" i="74" s="1"/>
  <c r="D390" i="55"/>
  <c r="D384" i="74" s="1"/>
  <c r="D391" i="55"/>
  <c r="D385" i="74" s="1"/>
  <c r="D392" i="55"/>
  <c r="D386" i="74" s="1"/>
  <c r="D393" i="55"/>
  <c r="D387" i="74" s="1"/>
  <c r="D394" i="55"/>
  <c r="D388" i="74" s="1"/>
  <c r="D395" i="55"/>
  <c r="D389" i="74" s="1"/>
  <c r="D396" i="55"/>
  <c r="D390" i="74" s="1"/>
  <c r="D397" i="55"/>
  <c r="D391" i="74" s="1"/>
  <c r="D398" i="55"/>
  <c r="D392" i="74" s="1"/>
  <c r="D399" i="55"/>
  <c r="D393" i="74" s="1"/>
  <c r="D400" i="55"/>
  <c r="D394" i="74" s="1"/>
  <c r="D401" i="55"/>
  <c r="D395" i="74" s="1"/>
  <c r="D402" i="55"/>
  <c r="D396" i="74" s="1"/>
  <c r="D403" i="55"/>
  <c r="D397" i="74" s="1"/>
  <c r="D404" i="55"/>
  <c r="D398" i="74" s="1"/>
  <c r="D405" i="55"/>
  <c r="D399" i="74" s="1"/>
  <c r="D406" i="55"/>
  <c r="D400" i="74" s="1"/>
  <c r="D407" i="55"/>
  <c r="D401" i="74" s="1"/>
  <c r="D408" i="55"/>
  <c r="D402" i="74" s="1"/>
  <c r="D409" i="55"/>
  <c r="D403" i="74" s="1"/>
  <c r="D410" i="55"/>
  <c r="D404" i="74" s="1"/>
  <c r="D411" i="55"/>
  <c r="D405" i="74" s="1"/>
  <c r="D412" i="55"/>
  <c r="D406" i="74" s="1"/>
  <c r="D413" i="55"/>
  <c r="D407" i="74" s="1"/>
  <c r="D414" i="55"/>
  <c r="D408" i="74" s="1"/>
  <c r="D415" i="55"/>
  <c r="D409" i="74" s="1"/>
  <c r="D416" i="55"/>
  <c r="D410" i="74" s="1"/>
  <c r="D417" i="55"/>
  <c r="D411" i="74" s="1"/>
  <c r="D418" i="55"/>
  <c r="D412" i="74" s="1"/>
  <c r="D419" i="55"/>
  <c r="D413" i="74" s="1"/>
  <c r="D420" i="55"/>
  <c r="D414" i="74" s="1"/>
  <c r="D421" i="55"/>
  <c r="D415" i="74" s="1"/>
  <c r="D422" i="55"/>
  <c r="D416" i="74" s="1"/>
  <c r="D423" i="55"/>
  <c r="D417" i="74" s="1"/>
  <c r="D424" i="55"/>
  <c r="D418" i="74" s="1"/>
  <c r="D425" i="55"/>
  <c r="D419" i="74" s="1"/>
  <c r="D426" i="55"/>
  <c r="D420" i="74" s="1"/>
  <c r="D427" i="55"/>
  <c r="D421" i="74" s="1"/>
  <c r="D428" i="55"/>
  <c r="D422" i="74" s="1"/>
  <c r="D429" i="55"/>
  <c r="D423" i="74" s="1"/>
  <c r="D430" i="55"/>
  <c r="D424" i="74" s="1"/>
  <c r="D431" i="55"/>
  <c r="D425" i="74" s="1"/>
  <c r="D432" i="55"/>
  <c r="D426" i="74" s="1"/>
  <c r="D433" i="55"/>
  <c r="D427" i="74" s="1"/>
  <c r="D434" i="55"/>
  <c r="D428" i="74" s="1"/>
  <c r="D435" i="55"/>
  <c r="D429" i="74" s="1"/>
  <c r="D436" i="55"/>
  <c r="D430" i="74" s="1"/>
  <c r="D437" i="55"/>
  <c r="D431" i="74" s="1"/>
  <c r="D438" i="55"/>
  <c r="D432" i="74" s="1"/>
  <c r="D439" i="55"/>
  <c r="D433" i="74" s="1"/>
  <c r="D440" i="55"/>
  <c r="D434" i="74" s="1"/>
  <c r="D441" i="55"/>
  <c r="D435" i="74" s="1"/>
  <c r="D442" i="55"/>
  <c r="D436" i="74" s="1"/>
  <c r="D443" i="55"/>
  <c r="D437" i="74" s="1"/>
  <c r="D444" i="55"/>
  <c r="D438" i="74" s="1"/>
  <c r="D445" i="55"/>
  <c r="D439" i="74" s="1"/>
  <c r="D446" i="55"/>
  <c r="D440" i="74" s="1"/>
  <c r="D447" i="55"/>
  <c r="D441" i="74" s="1"/>
  <c r="D448" i="55"/>
  <c r="D442" i="74" s="1"/>
  <c r="D449" i="55"/>
  <c r="D443" i="74" s="1"/>
  <c r="D450" i="55"/>
  <c r="D444" i="74" s="1"/>
  <c r="D451" i="55"/>
  <c r="D445" i="74" s="1"/>
  <c r="D452" i="55"/>
  <c r="D446" i="74" s="1"/>
  <c r="D453" i="55"/>
  <c r="D447" i="74" s="1"/>
  <c r="D454" i="55"/>
  <c r="D448" i="74" s="1"/>
  <c r="D455" i="55"/>
  <c r="D449" i="74" s="1"/>
  <c r="D456" i="55"/>
  <c r="D450" i="74" s="1"/>
  <c r="D457" i="55"/>
  <c r="D451" i="74" s="1"/>
  <c r="D458" i="55"/>
  <c r="D452" i="74" s="1"/>
  <c r="D459" i="55"/>
  <c r="D453" i="74" s="1"/>
  <c r="D460" i="55"/>
  <c r="D454" i="74" s="1"/>
  <c r="D461" i="55"/>
  <c r="D455" i="74" s="1"/>
  <c r="D462" i="55"/>
  <c r="D456" i="74" s="1"/>
  <c r="D463" i="55"/>
  <c r="D457" i="74" s="1"/>
  <c r="D464" i="55"/>
  <c r="D458" i="74" s="1"/>
  <c r="D465" i="55"/>
  <c r="D459" i="74" s="1"/>
  <c r="D466" i="55"/>
  <c r="D460" i="74" s="1"/>
  <c r="D467" i="55"/>
  <c r="D461" i="74" s="1"/>
  <c r="D468" i="55"/>
  <c r="D462" i="74" s="1"/>
  <c r="D469" i="55"/>
  <c r="D463" i="74" s="1"/>
  <c r="D470" i="55"/>
  <c r="D464" i="74" s="1"/>
  <c r="D471" i="55"/>
  <c r="D465" i="74" s="1"/>
  <c r="D472" i="55"/>
  <c r="D466" i="74" s="1"/>
  <c r="D473" i="55"/>
  <c r="D467" i="74" s="1"/>
  <c r="D474" i="55"/>
  <c r="D468" i="74" s="1"/>
  <c r="D475" i="55"/>
  <c r="D469" i="74" s="1"/>
  <c r="D476" i="55"/>
  <c r="D470" i="74" s="1"/>
  <c r="D477" i="55"/>
  <c r="D471" i="74" s="1"/>
  <c r="D478" i="55"/>
  <c r="D472" i="74" s="1"/>
  <c r="D479" i="55"/>
  <c r="D473" i="74" s="1"/>
  <c r="D480" i="55"/>
  <c r="D474" i="74" s="1"/>
  <c r="D481" i="55"/>
  <c r="D475" i="74" s="1"/>
  <c r="D482" i="55"/>
  <c r="D476" i="74" s="1"/>
  <c r="D483" i="55"/>
  <c r="D477" i="74" s="1"/>
  <c r="D484" i="55"/>
  <c r="D478" i="74" s="1"/>
  <c r="D485" i="55"/>
  <c r="D479" i="74" s="1"/>
  <c r="D486" i="55"/>
  <c r="D480" i="74" s="1"/>
  <c r="D487" i="55"/>
  <c r="D481" i="74" s="1"/>
  <c r="D488" i="55"/>
  <c r="D482" i="74" s="1"/>
  <c r="D489" i="55"/>
  <c r="D483" i="74" s="1"/>
  <c r="D490" i="55"/>
  <c r="D484" i="74" s="1"/>
  <c r="D491" i="55"/>
  <c r="D485" i="74" s="1"/>
  <c r="D492" i="55"/>
  <c r="D486" i="74" s="1"/>
  <c r="D493" i="55"/>
  <c r="D487" i="74" s="1"/>
  <c r="D494" i="55"/>
  <c r="D488" i="74" s="1"/>
  <c r="D495" i="55"/>
  <c r="D489" i="74" s="1"/>
  <c r="D496" i="55"/>
  <c r="D490" i="74" s="1"/>
  <c r="D497" i="55"/>
  <c r="D491" i="74" s="1"/>
  <c r="D498" i="55"/>
  <c r="D492" i="74" s="1"/>
  <c r="D499" i="55"/>
  <c r="D493" i="74" s="1"/>
  <c r="D500" i="55"/>
  <c r="D494" i="74" s="1"/>
  <c r="D501" i="55"/>
  <c r="D495" i="74" s="1"/>
  <c r="D502" i="55"/>
  <c r="D496" i="74" s="1"/>
  <c r="D503" i="55"/>
  <c r="D497" i="74" s="1"/>
  <c r="D504" i="55"/>
  <c r="D498" i="74" s="1"/>
  <c r="D505" i="55"/>
  <c r="D499" i="74" s="1"/>
  <c r="D506" i="55"/>
  <c r="D500" i="74" s="1"/>
  <c r="D511" i="55"/>
  <c r="D501" i="74" s="1"/>
  <c r="D512" i="55"/>
  <c r="D502" i="74" s="1"/>
  <c r="D507" i="55"/>
  <c r="D503" i="74" s="1"/>
  <c r="D508" i="55"/>
  <c r="D504" i="74" s="1"/>
  <c r="D509" i="55"/>
  <c r="D505" i="74" s="1"/>
  <c r="D510" i="55"/>
  <c r="D506" i="74" s="1"/>
  <c r="D513" i="55"/>
  <c r="D507" i="74" s="1"/>
  <c r="D514" i="55"/>
  <c r="D508" i="74" s="1"/>
  <c r="D515" i="55"/>
  <c r="D509" i="74" s="1"/>
  <c r="D516" i="55"/>
  <c r="D510" i="74" s="1"/>
  <c r="D517" i="55"/>
  <c r="D511" i="74" s="1"/>
  <c r="D518" i="55"/>
  <c r="D512" i="74" s="1"/>
  <c r="D519" i="55"/>
  <c r="D513" i="74" s="1"/>
  <c r="D520" i="55"/>
  <c r="D514" i="74" s="1"/>
  <c r="D521" i="55"/>
  <c r="D515" i="74" s="1"/>
  <c r="D522" i="55"/>
  <c r="D516" i="74" s="1"/>
  <c r="D523" i="55"/>
  <c r="D517" i="74" s="1"/>
  <c r="D524" i="55"/>
  <c r="D518" i="74" s="1"/>
  <c r="D525" i="55"/>
  <c r="D519" i="74" s="1"/>
  <c r="D526" i="55"/>
  <c r="D520" i="74" s="1"/>
  <c r="D527" i="55"/>
  <c r="D521" i="74" s="1"/>
  <c r="D528" i="55"/>
  <c r="D522" i="74" s="1"/>
  <c r="D529" i="55"/>
  <c r="D523" i="74" s="1"/>
  <c r="D530" i="55"/>
  <c r="D524" i="74" s="1"/>
  <c r="D531" i="55"/>
  <c r="D525" i="74" s="1"/>
  <c r="D532" i="55"/>
  <c r="D526" i="74" s="1"/>
  <c r="D533" i="55"/>
  <c r="D527" i="74" s="1"/>
  <c r="D534" i="55"/>
  <c r="D528" i="74" s="1"/>
  <c r="D535" i="55"/>
  <c r="D529" i="74" s="1"/>
  <c r="D536" i="55"/>
  <c r="D530" i="74" s="1"/>
  <c r="D537" i="55"/>
  <c r="D531" i="74" s="1"/>
  <c r="D538" i="55"/>
  <c r="D532" i="74" s="1"/>
  <c r="D539" i="55"/>
  <c r="D533" i="74" s="1"/>
  <c r="D540" i="55"/>
  <c r="D534" i="74" s="1"/>
  <c r="D541" i="55"/>
  <c r="D535" i="74" s="1"/>
  <c r="D542" i="55"/>
  <c r="D536" i="74" s="1"/>
  <c r="D543" i="55"/>
  <c r="D537" i="74" s="1"/>
  <c r="D544" i="55"/>
  <c r="D538" i="74" s="1"/>
  <c r="D545" i="55"/>
  <c r="D539" i="74" s="1"/>
  <c r="D546" i="55"/>
  <c r="D540" i="74" s="1"/>
  <c r="D547" i="55"/>
  <c r="D541" i="74" s="1"/>
  <c r="D548" i="55"/>
  <c r="D542" i="74" s="1"/>
  <c r="D549" i="55"/>
  <c r="D543" i="74" s="1"/>
  <c r="D550" i="55"/>
  <c r="D544" i="74" s="1"/>
  <c r="D551" i="55"/>
  <c r="D545" i="74" s="1"/>
  <c r="D552" i="55"/>
  <c r="D546" i="74" s="1"/>
  <c r="D553" i="55"/>
  <c r="D547" i="74" s="1"/>
  <c r="D554" i="55"/>
  <c r="D548" i="74" s="1"/>
  <c r="D555" i="55"/>
  <c r="D549" i="74" s="1"/>
  <c r="D556" i="55"/>
  <c r="D550" i="74" s="1"/>
  <c r="D557" i="55"/>
  <c r="D551" i="74" s="1"/>
  <c r="D558" i="55"/>
  <c r="D552" i="74" s="1"/>
  <c r="D559" i="55"/>
  <c r="D553" i="74" s="1"/>
  <c r="D560" i="55"/>
  <c r="D554" i="74" s="1"/>
  <c r="D561" i="55"/>
  <c r="D555" i="74" s="1"/>
  <c r="D562" i="55"/>
  <c r="D556" i="74" s="1"/>
  <c r="D563" i="55"/>
  <c r="D557" i="74" s="1"/>
  <c r="D564" i="55"/>
  <c r="D558" i="74" s="1"/>
  <c r="D565" i="55"/>
  <c r="D559" i="74" s="1"/>
  <c r="D566" i="55"/>
  <c r="D560" i="74" s="1"/>
  <c r="D567" i="55"/>
  <c r="D561" i="74" s="1"/>
  <c r="D568" i="55"/>
  <c r="D562" i="74" s="1"/>
  <c r="D569" i="55"/>
  <c r="D563" i="74" s="1"/>
  <c r="D570" i="55"/>
  <c r="D564" i="74" s="1"/>
  <c r="D571" i="55"/>
  <c r="D565" i="74" s="1"/>
  <c r="D572" i="55"/>
  <c r="D566" i="74" s="1"/>
  <c r="D573" i="55"/>
  <c r="D567" i="74" s="1"/>
  <c r="D574" i="55"/>
  <c r="D568" i="74" s="1"/>
  <c r="D575" i="55"/>
  <c r="D569" i="74" s="1"/>
  <c r="D576" i="55"/>
  <c r="D570" i="74" s="1"/>
  <c r="D577" i="55"/>
  <c r="D571" i="74" s="1"/>
  <c r="D578" i="55"/>
  <c r="D572" i="74" s="1"/>
  <c r="D579" i="55"/>
  <c r="D573" i="74" s="1"/>
  <c r="D580" i="55"/>
  <c r="D574" i="74" s="1"/>
  <c r="D581" i="55"/>
  <c r="D575" i="74" s="1"/>
  <c r="D582" i="55"/>
  <c r="D576" i="74" s="1"/>
  <c r="D583" i="55"/>
  <c r="D577" i="74" s="1"/>
  <c r="D584" i="55"/>
  <c r="D578" i="74" s="1"/>
  <c r="D585" i="55"/>
  <c r="D579" i="74" s="1"/>
  <c r="D586" i="55"/>
  <c r="D580" i="74" s="1"/>
  <c r="D587" i="55"/>
  <c r="D581" i="74" s="1"/>
  <c r="D588" i="55"/>
  <c r="D582" i="74" s="1"/>
  <c r="D589" i="55"/>
  <c r="D583" i="74" s="1"/>
  <c r="D590" i="55"/>
  <c r="D584" i="74" s="1"/>
  <c r="D591" i="55"/>
  <c r="D585" i="74" s="1"/>
  <c r="D592" i="55"/>
  <c r="D586" i="74" s="1"/>
  <c r="D593" i="55"/>
  <c r="D587" i="74" s="1"/>
  <c r="D594" i="55"/>
  <c r="D588" i="74" s="1"/>
  <c r="D595" i="55"/>
  <c r="D589" i="74" s="1"/>
  <c r="D596" i="55"/>
  <c r="D590" i="74" s="1"/>
  <c r="D597" i="55"/>
  <c r="D591" i="74" s="1"/>
  <c r="D598" i="55"/>
  <c r="D592" i="74" s="1"/>
  <c r="D599" i="55"/>
  <c r="D593" i="74" s="1"/>
  <c r="D600" i="55"/>
  <c r="D594" i="74" s="1"/>
  <c r="D601" i="55"/>
  <c r="D595" i="74" s="1"/>
  <c r="D602" i="55"/>
  <c r="D596" i="74" s="1"/>
  <c r="D603" i="55"/>
  <c r="D597" i="74" s="1"/>
  <c r="D604" i="55"/>
  <c r="D598" i="74" s="1"/>
  <c r="D605" i="55"/>
  <c r="D599" i="74" s="1"/>
  <c r="D606" i="55"/>
  <c r="D600" i="74" s="1"/>
  <c r="D607" i="55"/>
  <c r="D601" i="74" s="1"/>
  <c r="D608" i="55"/>
  <c r="D602" i="74" s="1"/>
  <c r="D609" i="55"/>
  <c r="D603" i="74" s="1"/>
  <c r="D610" i="55"/>
  <c r="D604" i="74" s="1"/>
  <c r="D611" i="55"/>
  <c r="D605" i="74" s="1"/>
  <c r="D612" i="55"/>
  <c r="D606" i="74" s="1"/>
  <c r="D613" i="55"/>
  <c r="D607" i="74" s="1"/>
  <c r="D614" i="55"/>
  <c r="D608" i="74" s="1"/>
  <c r="D615" i="55"/>
  <c r="D609" i="74" s="1"/>
  <c r="D616" i="55"/>
  <c r="D610" i="74" s="1"/>
  <c r="D617" i="55"/>
  <c r="D611" i="74" s="1"/>
  <c r="D618" i="55"/>
  <c r="D612" i="74" s="1"/>
  <c r="D619" i="55"/>
  <c r="D613" i="74" s="1"/>
  <c r="D620" i="55"/>
  <c r="D614" i="74" s="1"/>
  <c r="D621" i="55"/>
  <c r="D615" i="74" s="1"/>
  <c r="D622" i="55"/>
  <c r="D616" i="74" s="1"/>
  <c r="D623" i="55"/>
  <c r="D617" i="74" s="1"/>
  <c r="D624" i="55"/>
  <c r="D618" i="74" s="1"/>
  <c r="D625" i="55"/>
  <c r="D619" i="74" s="1"/>
  <c r="D626" i="55"/>
  <c r="D620" i="74" s="1"/>
  <c r="D627" i="55"/>
  <c r="D621" i="74" s="1"/>
  <c r="D628" i="55"/>
  <c r="D622" i="74" s="1"/>
  <c r="D629" i="55"/>
  <c r="D623" i="74" s="1"/>
  <c r="D630" i="55"/>
  <c r="D624" i="74" s="1"/>
  <c r="D631" i="55"/>
  <c r="D625" i="74" s="1"/>
  <c r="D632" i="55"/>
  <c r="D626" i="74" s="1"/>
  <c r="D633" i="55"/>
  <c r="D627" i="74" s="1"/>
  <c r="D634" i="55"/>
  <c r="D628" i="74" s="1"/>
  <c r="D635" i="55"/>
  <c r="D629" i="74" s="1"/>
  <c r="D636" i="55"/>
  <c r="D630" i="74" s="1"/>
  <c r="D637" i="55"/>
  <c r="D631" i="74" s="1"/>
  <c r="D638" i="55"/>
  <c r="D632" i="74" s="1"/>
  <c r="D639" i="55"/>
  <c r="D633" i="74" s="1"/>
  <c r="D640" i="55"/>
  <c r="D634" i="74" s="1"/>
  <c r="D641" i="55"/>
  <c r="D635" i="74" s="1"/>
  <c r="D642" i="55"/>
  <c r="D636" i="74" s="1"/>
  <c r="D643" i="55"/>
  <c r="D637" i="74" s="1"/>
  <c r="D644" i="55"/>
  <c r="D638" i="74" s="1"/>
  <c r="D645" i="55"/>
  <c r="D639" i="74" s="1"/>
  <c r="D646" i="55"/>
  <c r="D640" i="74" s="1"/>
  <c r="D647" i="55"/>
  <c r="D641" i="74" s="1"/>
  <c r="D648" i="55"/>
  <c r="D642" i="74" s="1"/>
  <c r="D649" i="55"/>
  <c r="D643" i="74" s="1"/>
  <c r="D650" i="55"/>
  <c r="D644" i="74" s="1"/>
  <c r="D651" i="55"/>
  <c r="D645" i="74" s="1"/>
  <c r="D652" i="55"/>
  <c r="D646" i="74" s="1"/>
  <c r="D653" i="55"/>
  <c r="D647" i="74" s="1"/>
  <c r="D654" i="55"/>
  <c r="D648" i="74" s="1"/>
  <c r="D655" i="55"/>
  <c r="D649" i="74" s="1"/>
  <c r="D656" i="55"/>
  <c r="D650" i="74" s="1"/>
  <c r="D657" i="55"/>
  <c r="D651" i="74" s="1"/>
  <c r="D658" i="55"/>
  <c r="D652" i="74" s="1"/>
  <c r="D659" i="55"/>
  <c r="D653" i="74" s="1"/>
  <c r="D660" i="55"/>
  <c r="D654" i="74" s="1"/>
  <c r="D661" i="55"/>
  <c r="D655" i="74" s="1"/>
  <c r="D662" i="55"/>
  <c r="D656" i="74" s="1"/>
  <c r="D663" i="55"/>
  <c r="D657" i="74" s="1"/>
  <c r="D664" i="55"/>
  <c r="D658" i="74" s="1"/>
  <c r="D665" i="55"/>
  <c r="D659" i="74" s="1"/>
  <c r="D666" i="55"/>
  <c r="D660" i="74" s="1"/>
  <c r="R14" i="74"/>
  <c r="R15" i="74"/>
  <c r="R16" i="74"/>
  <c r="R17" i="74"/>
  <c r="R18" i="74"/>
  <c r="R19" i="74"/>
  <c r="R20" i="74"/>
  <c r="R21" i="74"/>
  <c r="R22" i="74"/>
  <c r="R23" i="74"/>
  <c r="R24" i="74"/>
  <c r="R25" i="74"/>
  <c r="R26" i="74"/>
  <c r="R27" i="74"/>
  <c r="R28" i="74"/>
  <c r="R29" i="74"/>
  <c r="R30" i="74"/>
  <c r="R31" i="74"/>
  <c r="R32" i="74"/>
  <c r="R33" i="74"/>
  <c r="R34" i="74"/>
  <c r="R35" i="74"/>
  <c r="R36" i="74"/>
  <c r="R37" i="74"/>
  <c r="R38" i="74"/>
  <c r="R39" i="74"/>
  <c r="R40" i="74"/>
  <c r="R41" i="74"/>
  <c r="R42" i="74"/>
  <c r="R43" i="74"/>
  <c r="R44" i="74"/>
  <c r="R45" i="74"/>
  <c r="R46" i="74"/>
  <c r="R47" i="74"/>
  <c r="R48" i="74"/>
  <c r="R49" i="74"/>
  <c r="R50" i="74"/>
  <c r="R51" i="74"/>
  <c r="R52" i="74"/>
  <c r="R53" i="74"/>
  <c r="R54" i="74"/>
  <c r="R55" i="74"/>
  <c r="R56" i="74"/>
  <c r="R57" i="74"/>
  <c r="R58" i="74"/>
  <c r="R59" i="74"/>
  <c r="R60" i="74"/>
  <c r="R61" i="74"/>
  <c r="R62" i="74"/>
  <c r="R63" i="74"/>
  <c r="R64" i="74"/>
  <c r="R65" i="74"/>
  <c r="R66" i="74"/>
  <c r="R67" i="74"/>
  <c r="R68" i="74"/>
  <c r="R69" i="74"/>
  <c r="R70" i="74"/>
  <c r="R71" i="74"/>
  <c r="R72" i="74"/>
  <c r="R73" i="74"/>
  <c r="R74" i="74"/>
  <c r="R75" i="74"/>
  <c r="R76" i="74"/>
  <c r="R77" i="74"/>
  <c r="R78" i="74"/>
  <c r="R79" i="74"/>
  <c r="R80" i="74"/>
  <c r="R81" i="74"/>
  <c r="R82" i="74"/>
  <c r="R83" i="74"/>
  <c r="R84" i="74"/>
  <c r="R85" i="74"/>
  <c r="R86" i="74"/>
  <c r="R87" i="74"/>
  <c r="R88" i="74"/>
  <c r="R89" i="74"/>
  <c r="R90" i="74"/>
  <c r="R91" i="74"/>
  <c r="R92" i="74"/>
  <c r="R93" i="74"/>
  <c r="R94" i="74"/>
  <c r="R95" i="74"/>
  <c r="R96" i="74"/>
  <c r="R97" i="74"/>
  <c r="R98" i="74"/>
  <c r="R99" i="74"/>
  <c r="R100" i="74"/>
  <c r="R101" i="74"/>
  <c r="R102" i="74"/>
  <c r="R103" i="74"/>
  <c r="R104" i="74"/>
  <c r="R105" i="74"/>
  <c r="R106" i="74"/>
  <c r="R107" i="74"/>
  <c r="R108" i="74"/>
  <c r="R109" i="74"/>
  <c r="R110" i="74"/>
  <c r="R111" i="74"/>
  <c r="R112" i="74"/>
  <c r="R113" i="74"/>
  <c r="R114" i="74"/>
  <c r="R115" i="74"/>
  <c r="R116" i="74"/>
  <c r="R117" i="74"/>
  <c r="R118" i="74"/>
  <c r="R119" i="74"/>
  <c r="R120" i="74"/>
  <c r="R121" i="74"/>
  <c r="R122" i="74"/>
  <c r="R123" i="74"/>
  <c r="R124" i="74"/>
  <c r="R125" i="74"/>
  <c r="R126" i="74"/>
  <c r="R127" i="74"/>
  <c r="R128" i="74"/>
  <c r="R129" i="74"/>
  <c r="R130" i="74"/>
  <c r="R131" i="74"/>
  <c r="R132" i="74"/>
  <c r="R133" i="74"/>
  <c r="R134" i="74"/>
  <c r="R135" i="74"/>
  <c r="R136" i="74"/>
  <c r="R137" i="74"/>
  <c r="R138" i="74"/>
  <c r="R140" i="74"/>
  <c r="R141" i="74"/>
  <c r="R142" i="74"/>
  <c r="R143" i="74"/>
  <c r="R144" i="74"/>
  <c r="R145" i="74"/>
  <c r="R146" i="74"/>
  <c r="R147" i="74"/>
  <c r="R148" i="74"/>
  <c r="R149" i="74"/>
  <c r="R150" i="74"/>
  <c r="R151" i="74"/>
  <c r="R152" i="74"/>
  <c r="R153" i="74"/>
  <c r="R154" i="74"/>
  <c r="R155" i="74"/>
  <c r="R156" i="74"/>
  <c r="R157" i="74"/>
  <c r="R158" i="74"/>
  <c r="R159" i="74"/>
  <c r="R160" i="74"/>
  <c r="R161" i="74"/>
  <c r="R162" i="74"/>
  <c r="R163" i="74"/>
  <c r="R164" i="74"/>
  <c r="R165" i="74"/>
  <c r="R166" i="74"/>
  <c r="R167" i="74"/>
  <c r="R168" i="74"/>
  <c r="R169" i="74"/>
  <c r="R170" i="74"/>
  <c r="R171" i="74"/>
  <c r="R172" i="74"/>
  <c r="R173" i="74"/>
  <c r="R174" i="74"/>
  <c r="R175" i="74"/>
  <c r="R176" i="74"/>
  <c r="R177" i="74"/>
  <c r="R178" i="74"/>
  <c r="R179" i="74"/>
  <c r="R180" i="74"/>
  <c r="R181" i="74"/>
  <c r="R182" i="74"/>
  <c r="R183" i="74"/>
  <c r="R184" i="74"/>
  <c r="R185" i="74"/>
  <c r="R186" i="74"/>
  <c r="R187" i="74"/>
  <c r="R188" i="74"/>
  <c r="R189" i="74"/>
  <c r="R190" i="74"/>
  <c r="R191" i="74"/>
  <c r="R192" i="74"/>
  <c r="R193" i="74"/>
  <c r="R194" i="74"/>
  <c r="R195" i="74"/>
  <c r="R196" i="74"/>
  <c r="R197" i="74"/>
  <c r="R198" i="74"/>
  <c r="R199" i="74"/>
  <c r="R200" i="74"/>
  <c r="R201" i="74"/>
  <c r="R202" i="74"/>
  <c r="R203" i="74"/>
  <c r="R204" i="74"/>
  <c r="R205" i="74"/>
  <c r="R206" i="74"/>
  <c r="R207" i="74"/>
  <c r="R208" i="74"/>
  <c r="R209" i="74"/>
  <c r="R210" i="74"/>
  <c r="R211" i="74"/>
  <c r="R212" i="74"/>
  <c r="R213" i="74"/>
  <c r="R214" i="74"/>
  <c r="R215" i="74"/>
  <c r="R216" i="74"/>
  <c r="R217" i="74"/>
  <c r="R218" i="74"/>
  <c r="R219" i="74"/>
  <c r="R221" i="74"/>
  <c r="R222" i="74"/>
  <c r="R223" i="74"/>
  <c r="R224" i="74"/>
  <c r="R225" i="74"/>
  <c r="R226" i="74"/>
  <c r="R227" i="74"/>
  <c r="R228" i="74"/>
  <c r="R229" i="74"/>
  <c r="R230" i="74"/>
  <c r="R231" i="74"/>
  <c r="R232" i="74"/>
  <c r="R233" i="74"/>
  <c r="R234" i="74"/>
  <c r="R235" i="74"/>
  <c r="R236" i="74"/>
  <c r="R237" i="74"/>
  <c r="R238" i="74"/>
  <c r="R239" i="74"/>
  <c r="R240" i="74"/>
  <c r="R241" i="74"/>
  <c r="R242" i="74"/>
  <c r="R243" i="74"/>
  <c r="R244" i="74"/>
  <c r="R245" i="74"/>
  <c r="R246" i="74"/>
  <c r="R247" i="74"/>
  <c r="R248" i="74"/>
  <c r="R249" i="74"/>
  <c r="R250" i="74"/>
  <c r="R251" i="74"/>
  <c r="R252" i="74"/>
  <c r="R253" i="74"/>
  <c r="R254" i="74"/>
  <c r="R255" i="74"/>
  <c r="R256" i="74"/>
  <c r="R257" i="74"/>
  <c r="R258" i="74"/>
  <c r="R259" i="74"/>
  <c r="R260" i="74"/>
  <c r="R261" i="74"/>
  <c r="R262" i="74"/>
  <c r="R263" i="74"/>
  <c r="R264" i="74"/>
  <c r="R265" i="74"/>
  <c r="R266" i="74"/>
  <c r="R267" i="74"/>
  <c r="R268" i="74"/>
  <c r="R269" i="74"/>
  <c r="R270" i="74"/>
  <c r="R271" i="74"/>
  <c r="R272" i="74"/>
  <c r="R273" i="74"/>
  <c r="R274" i="74"/>
  <c r="R275" i="74"/>
  <c r="R276" i="74"/>
  <c r="R277" i="74"/>
  <c r="R278" i="74"/>
  <c r="R279" i="74"/>
  <c r="R280" i="74"/>
  <c r="R281" i="74"/>
  <c r="R282" i="74"/>
  <c r="R283" i="74"/>
  <c r="R284" i="74"/>
  <c r="R285" i="74"/>
  <c r="R286" i="74"/>
  <c r="R287" i="74"/>
  <c r="R288" i="74"/>
  <c r="R289" i="74"/>
  <c r="R290" i="74"/>
  <c r="R291" i="74"/>
  <c r="R292" i="74"/>
  <c r="R293" i="74"/>
  <c r="R294" i="74"/>
  <c r="R295" i="74"/>
  <c r="R296" i="74"/>
  <c r="R297" i="74"/>
  <c r="R298" i="74"/>
  <c r="R299" i="74"/>
  <c r="R300" i="74"/>
  <c r="R301" i="74"/>
  <c r="R302" i="74"/>
  <c r="R303" i="74"/>
  <c r="R304" i="74"/>
  <c r="R305" i="74"/>
  <c r="R306" i="74"/>
  <c r="R307" i="74"/>
  <c r="R308" i="74"/>
  <c r="R309" i="74"/>
  <c r="R310" i="74"/>
  <c r="R311" i="74"/>
  <c r="R312" i="74"/>
  <c r="R313" i="74"/>
  <c r="R314" i="74"/>
  <c r="R315" i="74"/>
  <c r="R316" i="74"/>
  <c r="R317" i="74"/>
  <c r="R318" i="74"/>
  <c r="R319" i="74"/>
  <c r="R320" i="74"/>
  <c r="R321" i="74"/>
  <c r="R322" i="74"/>
  <c r="R323" i="74"/>
  <c r="R324" i="74"/>
  <c r="R325" i="74"/>
  <c r="R326" i="74"/>
  <c r="R327" i="74"/>
  <c r="R329" i="74"/>
  <c r="R330" i="74"/>
  <c r="R331" i="74"/>
  <c r="R332" i="74"/>
  <c r="R333" i="74"/>
  <c r="R334" i="74"/>
  <c r="R337" i="74"/>
  <c r="R338" i="74"/>
  <c r="R339" i="74"/>
  <c r="R340" i="74"/>
  <c r="R341" i="74"/>
  <c r="R342" i="74"/>
  <c r="R345" i="74"/>
  <c r="R346" i="74"/>
  <c r="R347" i="74"/>
  <c r="R348" i="74"/>
  <c r="R349" i="74"/>
  <c r="R350" i="74"/>
  <c r="R353" i="74"/>
  <c r="R354" i="74"/>
  <c r="R355" i="74"/>
  <c r="R356" i="74"/>
  <c r="R357" i="74"/>
  <c r="R358" i="74"/>
  <c r="R361" i="74"/>
  <c r="R362" i="74"/>
  <c r="R363" i="74"/>
  <c r="R364" i="74"/>
  <c r="R365" i="74"/>
  <c r="R366" i="74"/>
  <c r="R369" i="74"/>
  <c r="R370" i="74"/>
  <c r="R371" i="74"/>
  <c r="R372" i="74"/>
  <c r="R373" i="74"/>
  <c r="R374" i="74"/>
  <c r="R377" i="74"/>
  <c r="R378" i="74"/>
  <c r="R379" i="74"/>
  <c r="R380" i="74"/>
  <c r="R381" i="74"/>
  <c r="R382" i="74"/>
  <c r="R385" i="74"/>
  <c r="R386" i="74"/>
  <c r="R387" i="74"/>
  <c r="R388" i="74"/>
  <c r="R389" i="74"/>
  <c r="R390" i="74"/>
  <c r="R394" i="74"/>
  <c r="R395" i="74"/>
  <c r="R396" i="74"/>
  <c r="R397" i="74"/>
  <c r="R398" i="74"/>
  <c r="R399" i="74"/>
  <c r="R402" i="74"/>
  <c r="R403" i="74"/>
  <c r="R404" i="74"/>
  <c r="R405" i="74"/>
  <c r="R406" i="74"/>
  <c r="R407" i="74"/>
  <c r="R410" i="74"/>
  <c r="R411" i="74"/>
  <c r="R412" i="74"/>
  <c r="R413" i="74"/>
  <c r="R414" i="74"/>
  <c r="R415" i="74"/>
  <c r="R418" i="74"/>
  <c r="R419" i="74"/>
  <c r="R420" i="74"/>
  <c r="R421" i="74"/>
  <c r="R422" i="74"/>
  <c r="R423" i="74"/>
  <c r="R426" i="74"/>
  <c r="R427" i="74"/>
  <c r="R428" i="74"/>
  <c r="R429" i="74"/>
  <c r="R432" i="74"/>
  <c r="R433" i="74"/>
  <c r="R436" i="74"/>
  <c r="R437" i="74"/>
  <c r="R438" i="74"/>
  <c r="R439" i="74"/>
  <c r="R440" i="74"/>
  <c r="R441" i="74"/>
  <c r="R444" i="74"/>
  <c r="R445" i="74"/>
  <c r="R446" i="74"/>
  <c r="R448" i="74"/>
  <c r="R449" i="74"/>
  <c r="R450" i="74"/>
  <c r="R453" i="74"/>
  <c r="R454" i="74"/>
  <c r="R455" i="74"/>
  <c r="R456" i="74"/>
  <c r="R457" i="74"/>
  <c r="R458" i="74"/>
  <c r="R461" i="74"/>
  <c r="R462" i="74"/>
  <c r="R463" i="74"/>
  <c r="R464" i="74"/>
  <c r="R465" i="74"/>
  <c r="R469" i="74"/>
  <c r="R470" i="74"/>
  <c r="R471" i="74"/>
  <c r="R472" i="74"/>
  <c r="R473" i="74"/>
  <c r="R475" i="74"/>
  <c r="R477" i="74"/>
  <c r="R478" i="74"/>
  <c r="R479" i="74"/>
  <c r="R480" i="74"/>
  <c r="R481" i="74"/>
  <c r="R485" i="74"/>
  <c r="R486" i="74"/>
  <c r="R487" i="74"/>
  <c r="R488" i="74"/>
  <c r="R489" i="74"/>
  <c r="R493" i="74"/>
  <c r="R494" i="74"/>
  <c r="R495" i="74"/>
  <c r="R496" i="74"/>
  <c r="R497" i="74"/>
  <c r="R501" i="74"/>
  <c r="R502" i="74"/>
  <c r="R503" i="74"/>
  <c r="R504" i="74"/>
  <c r="R505" i="74"/>
  <c r="R506" i="74"/>
  <c r="R507" i="74"/>
  <c r="R508" i="74"/>
  <c r="R509" i="74"/>
  <c r="R510" i="74"/>
  <c r="R511" i="74"/>
  <c r="R512" i="74"/>
  <c r="R513" i="74"/>
  <c r="R514" i="74"/>
  <c r="R515" i="74"/>
  <c r="R516" i="74"/>
  <c r="R517" i="74"/>
  <c r="R518" i="74"/>
  <c r="R519" i="74"/>
  <c r="R520" i="74"/>
  <c r="R521" i="74"/>
  <c r="R522" i="74"/>
  <c r="R523" i="74"/>
  <c r="R524" i="74"/>
  <c r="R525" i="74"/>
  <c r="R526" i="74"/>
  <c r="R527" i="74"/>
  <c r="R528" i="74"/>
  <c r="R529" i="74"/>
  <c r="R530" i="74"/>
  <c r="R531" i="74"/>
  <c r="R532" i="74"/>
  <c r="R533" i="74"/>
  <c r="R534" i="74"/>
  <c r="R535" i="74"/>
  <c r="R536" i="74"/>
  <c r="R537" i="74"/>
  <c r="R538" i="74"/>
  <c r="R539" i="74"/>
  <c r="R540" i="74"/>
  <c r="R541" i="74"/>
  <c r="R542" i="74"/>
  <c r="R543" i="74"/>
  <c r="R544" i="74"/>
  <c r="R545" i="74"/>
  <c r="R546" i="74"/>
  <c r="R547" i="74"/>
  <c r="R548" i="74"/>
  <c r="R549" i="74"/>
  <c r="R550" i="74"/>
  <c r="R551" i="74"/>
  <c r="R552" i="74"/>
  <c r="R553" i="74"/>
  <c r="R554" i="74"/>
  <c r="R555" i="74"/>
  <c r="R556" i="74"/>
  <c r="R557" i="74"/>
  <c r="R558" i="74"/>
  <c r="R559" i="74"/>
  <c r="R560" i="74"/>
  <c r="R561" i="74"/>
  <c r="R562" i="74"/>
  <c r="R563" i="74"/>
  <c r="R564" i="74"/>
  <c r="R565" i="74"/>
  <c r="R566" i="74"/>
  <c r="R567" i="74"/>
  <c r="R568" i="74"/>
  <c r="R569" i="74"/>
  <c r="R570" i="74"/>
  <c r="R571" i="74"/>
  <c r="R572" i="74"/>
  <c r="R573" i="74"/>
  <c r="R574" i="74"/>
  <c r="R575" i="74"/>
  <c r="R576" i="74"/>
  <c r="R577" i="74"/>
  <c r="R578" i="74"/>
  <c r="R579" i="74"/>
  <c r="R580" i="74"/>
  <c r="R581" i="74"/>
  <c r="R582" i="74"/>
  <c r="R583" i="74"/>
  <c r="R584" i="74"/>
  <c r="R585" i="74"/>
  <c r="R586" i="74"/>
  <c r="R587" i="74"/>
  <c r="R588" i="74"/>
  <c r="R589" i="74"/>
  <c r="R590" i="74"/>
  <c r="R591" i="74"/>
  <c r="R592" i="74"/>
  <c r="R593" i="74"/>
  <c r="R594" i="74"/>
  <c r="R595" i="74"/>
  <c r="R596" i="74"/>
  <c r="R597" i="74"/>
  <c r="R598" i="74"/>
  <c r="R599" i="74"/>
  <c r="R600" i="74"/>
  <c r="R601" i="74"/>
  <c r="R602" i="74"/>
  <c r="R603" i="74"/>
  <c r="R604" i="74"/>
  <c r="R605" i="74"/>
  <c r="R606" i="74"/>
  <c r="R607" i="74"/>
  <c r="R608" i="74"/>
  <c r="R609" i="74"/>
  <c r="R610" i="74"/>
  <c r="R611" i="74"/>
  <c r="R612" i="74"/>
  <c r="R613" i="74"/>
  <c r="R614" i="74"/>
  <c r="R615" i="74"/>
  <c r="R616" i="74"/>
  <c r="R617" i="74"/>
  <c r="R618" i="74"/>
  <c r="R619" i="74"/>
  <c r="R620" i="74"/>
  <c r="R621" i="74"/>
  <c r="R622" i="74"/>
  <c r="R623" i="74"/>
  <c r="R624" i="74"/>
  <c r="R625" i="74"/>
  <c r="R626" i="74"/>
  <c r="R627" i="74"/>
  <c r="R628" i="74"/>
  <c r="R629" i="74"/>
  <c r="R630" i="74"/>
  <c r="R631" i="74"/>
  <c r="R632" i="74"/>
  <c r="R633" i="74"/>
  <c r="R634" i="74"/>
  <c r="R635" i="74"/>
  <c r="R636" i="74"/>
  <c r="R637" i="74"/>
  <c r="R638" i="74"/>
  <c r="R639" i="74"/>
  <c r="R640" i="74"/>
  <c r="R641" i="74"/>
  <c r="R642" i="74"/>
  <c r="R643" i="74"/>
  <c r="R644" i="74"/>
  <c r="R645" i="74"/>
  <c r="R646" i="74"/>
  <c r="R647" i="74"/>
  <c r="R648" i="74"/>
  <c r="R649" i="74"/>
  <c r="R650" i="74"/>
  <c r="R651" i="74"/>
  <c r="R652" i="74"/>
  <c r="R653" i="74"/>
  <c r="R654" i="74"/>
  <c r="R655" i="74"/>
  <c r="R656" i="74"/>
  <c r="R657" i="74"/>
  <c r="R658" i="74"/>
  <c r="R659" i="74"/>
  <c r="R660" i="74"/>
  <c r="A14" i="74"/>
  <c r="A15" i="74"/>
  <c r="A16" i="74"/>
  <c r="A17" i="74"/>
  <c r="A18" i="74"/>
  <c r="A19" i="74"/>
  <c r="A20" i="74"/>
  <c r="A21" i="74"/>
  <c r="A22" i="74"/>
  <c r="A23" i="74"/>
  <c r="A24" i="74"/>
  <c r="A25" i="74"/>
  <c r="A26" i="74"/>
  <c r="A27" i="74"/>
  <c r="A28" i="74"/>
  <c r="A29" i="74"/>
  <c r="A30" i="74"/>
  <c r="A31" i="74"/>
  <c r="A32" i="74"/>
  <c r="A33" i="74"/>
  <c r="A34" i="74"/>
  <c r="A35" i="74"/>
  <c r="A36" i="74"/>
  <c r="A37" i="74"/>
  <c r="A38" i="74"/>
  <c r="A39" i="74"/>
  <c r="A40" i="74"/>
  <c r="A41" i="74"/>
  <c r="A42" i="74"/>
  <c r="A43" i="74"/>
  <c r="A44" i="74"/>
  <c r="A45" i="74"/>
  <c r="A46" i="74"/>
  <c r="A47" i="74"/>
  <c r="A48" i="74"/>
  <c r="A49" i="74"/>
  <c r="A50" i="74"/>
  <c r="A51" i="74"/>
  <c r="A52" i="74"/>
  <c r="A53" i="74"/>
  <c r="A54" i="74"/>
  <c r="A55" i="74"/>
  <c r="A56" i="74"/>
  <c r="A57" i="74"/>
  <c r="A58" i="74"/>
  <c r="A59" i="74"/>
  <c r="A60" i="74"/>
  <c r="A61" i="74"/>
  <c r="A62" i="74"/>
  <c r="A63" i="74"/>
  <c r="A64" i="74"/>
  <c r="A65" i="74"/>
  <c r="A66" i="74"/>
  <c r="A67" i="74"/>
  <c r="A68" i="74"/>
  <c r="A69" i="74"/>
  <c r="A70" i="74"/>
  <c r="A71" i="74"/>
  <c r="A72" i="74"/>
  <c r="A73" i="74"/>
  <c r="A74" i="74"/>
  <c r="A75" i="74"/>
  <c r="A76" i="74"/>
  <c r="A77" i="74"/>
  <c r="A78" i="74"/>
  <c r="A79" i="74"/>
  <c r="A80" i="74"/>
  <c r="A81" i="74"/>
  <c r="A82" i="74"/>
  <c r="A83" i="74"/>
  <c r="A84" i="74"/>
  <c r="A85" i="74"/>
  <c r="A86" i="74"/>
  <c r="A87" i="74"/>
  <c r="A88" i="74"/>
  <c r="A89" i="74"/>
  <c r="A90" i="74"/>
  <c r="A91" i="74"/>
  <c r="A92" i="74"/>
  <c r="A93" i="74"/>
  <c r="A94" i="74"/>
  <c r="A95" i="74"/>
  <c r="A96" i="74"/>
  <c r="A97" i="74"/>
  <c r="A98" i="74"/>
  <c r="A99" i="74"/>
  <c r="A100" i="74"/>
  <c r="A101" i="74"/>
  <c r="A102" i="74"/>
  <c r="A103" i="74"/>
  <c r="A104" i="74"/>
  <c r="A105" i="74"/>
  <c r="A106" i="74"/>
  <c r="A107" i="74"/>
  <c r="A108" i="74"/>
  <c r="A109" i="74"/>
  <c r="A110" i="74"/>
  <c r="A111" i="74"/>
  <c r="A112" i="74"/>
  <c r="A113" i="74"/>
  <c r="A114" i="74"/>
  <c r="A115" i="74"/>
  <c r="A116" i="74"/>
  <c r="A117" i="74"/>
  <c r="A118" i="74"/>
  <c r="A119" i="74"/>
  <c r="A120" i="74"/>
  <c r="A121" i="74"/>
  <c r="A122" i="74"/>
  <c r="A123" i="74"/>
  <c r="A124" i="74"/>
  <c r="A125" i="74"/>
  <c r="A126" i="74"/>
  <c r="A127" i="74"/>
  <c r="A128" i="74"/>
  <c r="A129" i="74"/>
  <c r="A130" i="74"/>
  <c r="A131" i="74"/>
  <c r="A132" i="74"/>
  <c r="A133" i="74"/>
  <c r="A134" i="74"/>
  <c r="A135" i="74"/>
  <c r="A136" i="74"/>
  <c r="A137" i="74"/>
  <c r="A138" i="74"/>
  <c r="A139" i="74"/>
  <c r="A140" i="74"/>
  <c r="A141" i="74"/>
  <c r="A142" i="74"/>
  <c r="A143" i="74"/>
  <c r="A144" i="74"/>
  <c r="A145" i="74"/>
  <c r="A146" i="74"/>
  <c r="A147" i="74"/>
  <c r="A148" i="74"/>
  <c r="A149" i="74"/>
  <c r="A150" i="74"/>
  <c r="A151" i="74"/>
  <c r="A152" i="74"/>
  <c r="A153" i="74"/>
  <c r="A154" i="74"/>
  <c r="A155" i="74"/>
  <c r="A156" i="74"/>
  <c r="A157" i="74"/>
  <c r="A158" i="74"/>
  <c r="A159" i="74"/>
  <c r="A160" i="74"/>
  <c r="A161" i="74"/>
  <c r="A162" i="74"/>
  <c r="A163" i="74"/>
  <c r="A164" i="74"/>
  <c r="A165" i="74"/>
  <c r="A166" i="74"/>
  <c r="A167" i="74"/>
  <c r="A168" i="74"/>
  <c r="A169" i="74"/>
  <c r="A170" i="74"/>
  <c r="A171" i="74"/>
  <c r="A172" i="74"/>
  <c r="A173" i="74"/>
  <c r="A174" i="74"/>
  <c r="A175" i="74"/>
  <c r="A176" i="74"/>
  <c r="A177" i="74"/>
  <c r="A178" i="74"/>
  <c r="A179" i="74"/>
  <c r="A180" i="74"/>
  <c r="A181" i="74"/>
  <c r="A182" i="74"/>
  <c r="A183" i="74"/>
  <c r="A184" i="74"/>
  <c r="A185" i="74"/>
  <c r="A186" i="74"/>
  <c r="A187" i="74"/>
  <c r="A188" i="74"/>
  <c r="A189" i="74"/>
  <c r="A190" i="74"/>
  <c r="A191" i="74"/>
  <c r="A192" i="74"/>
  <c r="A193" i="74"/>
  <c r="A194" i="74"/>
  <c r="A195" i="74"/>
  <c r="A196" i="74"/>
  <c r="A197" i="74"/>
  <c r="A198" i="74"/>
  <c r="A199" i="74"/>
  <c r="A200" i="74"/>
  <c r="A201" i="74"/>
  <c r="A202" i="74"/>
  <c r="A203" i="74"/>
  <c r="A204" i="74"/>
  <c r="A205" i="74"/>
  <c r="A206" i="74"/>
  <c r="A207" i="74"/>
  <c r="A208" i="74"/>
  <c r="A209" i="74"/>
  <c r="A210" i="74"/>
  <c r="A211" i="74"/>
  <c r="A212" i="74"/>
  <c r="A213" i="74"/>
  <c r="A214" i="74"/>
  <c r="A215" i="74"/>
  <c r="A216" i="74"/>
  <c r="A217" i="74"/>
  <c r="A218" i="74"/>
  <c r="A219" i="74"/>
  <c r="A220" i="74"/>
  <c r="A221" i="74"/>
  <c r="A222" i="74"/>
  <c r="A223" i="74"/>
  <c r="A224" i="74"/>
  <c r="A225" i="74"/>
  <c r="A226" i="74"/>
  <c r="A227" i="74"/>
  <c r="A228" i="74"/>
  <c r="A229" i="74"/>
  <c r="A230" i="74"/>
  <c r="A231" i="74"/>
  <c r="A232" i="74"/>
  <c r="A233" i="74"/>
  <c r="A234" i="74"/>
  <c r="A235" i="74"/>
  <c r="A236" i="74"/>
  <c r="A237" i="74"/>
  <c r="A238" i="74"/>
  <c r="A239" i="74"/>
  <c r="A240" i="74"/>
  <c r="A241" i="74"/>
  <c r="A242" i="74"/>
  <c r="A243" i="74"/>
  <c r="A244" i="74"/>
  <c r="A245" i="74"/>
  <c r="A246" i="74"/>
  <c r="A247" i="74"/>
  <c r="A248" i="74"/>
  <c r="A249" i="74"/>
  <c r="A250" i="74"/>
  <c r="A251" i="74"/>
  <c r="A252" i="74"/>
  <c r="A253" i="74"/>
  <c r="A254" i="74"/>
  <c r="A255" i="74"/>
  <c r="A256" i="74"/>
  <c r="A257" i="74"/>
  <c r="A258" i="74"/>
  <c r="A259" i="74"/>
  <c r="A260" i="74"/>
  <c r="A261" i="74"/>
  <c r="A262" i="74"/>
  <c r="A263" i="74"/>
  <c r="A264" i="74"/>
  <c r="A265" i="74"/>
  <c r="A266" i="74"/>
  <c r="A267" i="74"/>
  <c r="A268" i="74"/>
  <c r="A269" i="74"/>
  <c r="A270" i="74"/>
  <c r="A271" i="74"/>
  <c r="A272" i="74"/>
  <c r="A273" i="74"/>
  <c r="A274" i="74"/>
  <c r="A275" i="74"/>
  <c r="A276" i="74"/>
  <c r="A277" i="74"/>
  <c r="A278" i="74"/>
  <c r="A279" i="74"/>
  <c r="A280" i="74"/>
  <c r="A281" i="74"/>
  <c r="A282" i="74"/>
  <c r="A283" i="74"/>
  <c r="A284" i="74"/>
  <c r="A285" i="74"/>
  <c r="A286" i="74"/>
  <c r="A287" i="74"/>
  <c r="A288" i="74"/>
  <c r="A289" i="74"/>
  <c r="A290" i="74"/>
  <c r="A291" i="74"/>
  <c r="A292" i="74"/>
  <c r="A293" i="74"/>
  <c r="A294" i="74"/>
  <c r="A295" i="74"/>
  <c r="A296" i="74"/>
  <c r="A297" i="74"/>
  <c r="A298" i="74"/>
  <c r="A299" i="74"/>
  <c r="A300" i="74"/>
  <c r="A301" i="74"/>
  <c r="A302" i="74"/>
  <c r="A303" i="74"/>
  <c r="A304" i="74"/>
  <c r="A305" i="74"/>
  <c r="A306" i="74"/>
  <c r="A307" i="74"/>
  <c r="A308" i="74"/>
  <c r="A309" i="74"/>
  <c r="A310" i="74"/>
  <c r="A311" i="74"/>
  <c r="A312" i="74"/>
  <c r="A313" i="74"/>
  <c r="A314" i="74"/>
  <c r="A315" i="74"/>
  <c r="A316" i="74"/>
  <c r="A317" i="74"/>
  <c r="A318" i="74"/>
  <c r="A319" i="74"/>
  <c r="A320" i="74"/>
  <c r="A321" i="74"/>
  <c r="A322" i="74"/>
  <c r="A323" i="74"/>
  <c r="A324" i="74"/>
  <c r="A325" i="74"/>
  <c r="A326" i="74"/>
  <c r="A327" i="74"/>
  <c r="A328" i="74"/>
  <c r="A329" i="74"/>
  <c r="A330" i="74"/>
  <c r="A331" i="74"/>
  <c r="A332" i="74"/>
  <c r="A333" i="74"/>
  <c r="A334" i="74"/>
  <c r="A335" i="74"/>
  <c r="A336" i="74"/>
  <c r="A337" i="74"/>
  <c r="A338" i="74"/>
  <c r="A339" i="74"/>
  <c r="A340" i="74"/>
  <c r="A341" i="74"/>
  <c r="A342" i="74"/>
  <c r="A343" i="74"/>
  <c r="A344" i="74"/>
  <c r="A345" i="74"/>
  <c r="A346" i="74"/>
  <c r="A347" i="74"/>
  <c r="A348" i="74"/>
  <c r="A349" i="74"/>
  <c r="A350" i="74"/>
  <c r="A351" i="74"/>
  <c r="A352" i="74"/>
  <c r="A353" i="74"/>
  <c r="A354" i="74"/>
  <c r="A355" i="74"/>
  <c r="A356" i="74"/>
  <c r="A357" i="74"/>
  <c r="A358" i="74"/>
  <c r="A359" i="74"/>
  <c r="A360" i="74"/>
  <c r="A361" i="74"/>
  <c r="A362" i="74"/>
  <c r="A363" i="74"/>
  <c r="A364" i="74"/>
  <c r="A365" i="74"/>
  <c r="A366" i="74"/>
  <c r="A367" i="74"/>
  <c r="A368" i="74"/>
  <c r="A369" i="74"/>
  <c r="A370" i="74"/>
  <c r="A371" i="74"/>
  <c r="A372" i="74"/>
  <c r="A373" i="74"/>
  <c r="A374" i="74"/>
  <c r="A375" i="74"/>
  <c r="A376" i="74"/>
  <c r="A377" i="74"/>
  <c r="A378" i="74"/>
  <c r="A379" i="74"/>
  <c r="A380" i="74"/>
  <c r="A381" i="74"/>
  <c r="A382" i="74"/>
  <c r="A383" i="74"/>
  <c r="A384" i="74"/>
  <c r="A385" i="74"/>
  <c r="A386" i="74"/>
  <c r="A387" i="74"/>
  <c r="A388" i="74"/>
  <c r="A389" i="74"/>
  <c r="A390" i="74"/>
  <c r="A391" i="74"/>
  <c r="A392" i="74"/>
  <c r="A393" i="74"/>
  <c r="A394" i="74"/>
  <c r="A395" i="74"/>
  <c r="A396" i="74"/>
  <c r="A397" i="74"/>
  <c r="A398" i="74"/>
  <c r="A399" i="74"/>
  <c r="A400" i="74"/>
  <c r="A401" i="74"/>
  <c r="A402" i="74"/>
  <c r="A403" i="74"/>
  <c r="A404" i="74"/>
  <c r="A405" i="74"/>
  <c r="A406" i="74"/>
  <c r="A407" i="74"/>
  <c r="A408" i="74"/>
  <c r="A409" i="74"/>
  <c r="A410" i="74"/>
  <c r="A411" i="74"/>
  <c r="A412" i="74"/>
  <c r="A413" i="74"/>
  <c r="A414" i="74"/>
  <c r="A415" i="74"/>
  <c r="A416" i="74"/>
  <c r="A417" i="74"/>
  <c r="A418" i="74"/>
  <c r="A419" i="74"/>
  <c r="A420" i="74"/>
  <c r="A421" i="74"/>
  <c r="A422" i="74"/>
  <c r="A423" i="74"/>
  <c r="A424" i="74"/>
  <c r="A425" i="74"/>
  <c r="A426" i="74"/>
  <c r="A427" i="74"/>
  <c r="A428" i="74"/>
  <c r="A429" i="74"/>
  <c r="A430" i="74"/>
  <c r="A431" i="74"/>
  <c r="A432" i="74"/>
  <c r="A433" i="74"/>
  <c r="A434" i="74"/>
  <c r="A435" i="74"/>
  <c r="A436" i="74"/>
  <c r="A437" i="74"/>
  <c r="A438" i="74"/>
  <c r="A439" i="74"/>
  <c r="A440" i="74"/>
  <c r="A441" i="74"/>
  <c r="A442" i="74"/>
  <c r="A443" i="74"/>
  <c r="A444" i="74"/>
  <c r="A445" i="74"/>
  <c r="A446" i="74"/>
  <c r="A447" i="74"/>
  <c r="A448" i="74"/>
  <c r="A449" i="74"/>
  <c r="A450" i="74"/>
  <c r="A451" i="74"/>
  <c r="A452" i="74"/>
  <c r="A453" i="74"/>
  <c r="A454" i="74"/>
  <c r="A455" i="74"/>
  <c r="A456" i="74"/>
  <c r="A457" i="74"/>
  <c r="A458" i="74"/>
  <c r="A459" i="74"/>
  <c r="A460" i="74"/>
  <c r="A461" i="74"/>
  <c r="A462" i="74"/>
  <c r="A463" i="74"/>
  <c r="A464" i="74"/>
  <c r="A465" i="74"/>
  <c r="A466" i="74"/>
  <c r="A467" i="74"/>
  <c r="A468" i="74"/>
  <c r="A469" i="74"/>
  <c r="A470" i="74"/>
  <c r="A471" i="74"/>
  <c r="A472" i="74"/>
  <c r="A473" i="74"/>
  <c r="A474" i="74"/>
  <c r="A475" i="74"/>
  <c r="A476" i="74"/>
  <c r="A477" i="74"/>
  <c r="A478" i="74"/>
  <c r="A479" i="74"/>
  <c r="A480" i="74"/>
  <c r="A481" i="74"/>
  <c r="A482" i="74"/>
  <c r="A483" i="74"/>
  <c r="A484" i="74"/>
  <c r="A485" i="74"/>
  <c r="A486" i="74"/>
  <c r="A487" i="74"/>
  <c r="A488" i="74"/>
  <c r="A489" i="74"/>
  <c r="A490" i="74"/>
  <c r="A491" i="74"/>
  <c r="A492" i="74"/>
  <c r="A493" i="74"/>
  <c r="A494" i="74"/>
  <c r="A495" i="74"/>
  <c r="A496" i="74"/>
  <c r="A497" i="74"/>
  <c r="A498" i="74"/>
  <c r="A499" i="74"/>
  <c r="A500" i="74"/>
  <c r="A501" i="74"/>
  <c r="A502" i="74"/>
  <c r="A503" i="74"/>
  <c r="A504" i="74"/>
  <c r="A505" i="74"/>
  <c r="A506" i="74"/>
  <c r="A507" i="74"/>
  <c r="A508" i="74"/>
  <c r="A509" i="74"/>
  <c r="A510" i="74"/>
  <c r="A511" i="74"/>
  <c r="A512" i="74"/>
  <c r="A513" i="74"/>
  <c r="A514" i="74"/>
  <c r="A515" i="74"/>
  <c r="A516" i="74"/>
  <c r="A517" i="74"/>
  <c r="A518" i="74"/>
  <c r="A519" i="74"/>
  <c r="A520" i="74"/>
  <c r="A521" i="74"/>
  <c r="A522" i="74"/>
  <c r="A523" i="74"/>
  <c r="A524" i="74"/>
  <c r="A525" i="74"/>
  <c r="A526" i="74"/>
  <c r="A527" i="74"/>
  <c r="A528" i="74"/>
  <c r="A529" i="74"/>
  <c r="A530" i="74"/>
  <c r="A531" i="74"/>
  <c r="A532" i="74"/>
  <c r="A533" i="74"/>
  <c r="A534" i="74"/>
  <c r="A535" i="74"/>
  <c r="A536" i="74"/>
  <c r="A537" i="74"/>
  <c r="A538" i="74"/>
  <c r="A539" i="74"/>
  <c r="A540" i="74"/>
  <c r="A541" i="74"/>
  <c r="A542" i="74"/>
  <c r="A543" i="74"/>
  <c r="A544" i="74"/>
  <c r="A545" i="74"/>
  <c r="A546" i="74"/>
  <c r="A547" i="74"/>
  <c r="A548" i="74"/>
  <c r="A549" i="74"/>
  <c r="A550" i="74"/>
  <c r="A551" i="74"/>
  <c r="A552" i="74"/>
  <c r="A553" i="74"/>
  <c r="A554" i="74"/>
  <c r="A555" i="74"/>
  <c r="A556" i="74"/>
  <c r="A557" i="74"/>
  <c r="A558" i="74"/>
  <c r="A559" i="74"/>
  <c r="A560" i="74"/>
  <c r="A561" i="74"/>
  <c r="A562" i="74"/>
  <c r="A563" i="74"/>
  <c r="A564" i="74"/>
  <c r="A565" i="74"/>
  <c r="A566" i="74"/>
  <c r="A567" i="74"/>
  <c r="A568" i="74"/>
  <c r="A569" i="74"/>
  <c r="A570" i="74"/>
  <c r="A571" i="74"/>
  <c r="A572" i="74"/>
  <c r="A573" i="74"/>
  <c r="A574" i="74"/>
  <c r="A575" i="74"/>
  <c r="A576" i="74"/>
  <c r="A577" i="74"/>
  <c r="A578" i="74"/>
  <c r="A579" i="74"/>
  <c r="A580" i="74"/>
  <c r="A581" i="74"/>
  <c r="A582" i="74"/>
  <c r="A583" i="74"/>
  <c r="A584" i="74"/>
  <c r="A585" i="74"/>
  <c r="A586" i="74"/>
  <c r="A587" i="74"/>
  <c r="A588" i="74"/>
  <c r="A589" i="74"/>
  <c r="A590" i="74"/>
  <c r="A591" i="74"/>
  <c r="A592" i="74"/>
  <c r="A593" i="74"/>
  <c r="A594" i="74"/>
  <c r="A595" i="74"/>
  <c r="A596" i="74"/>
  <c r="A597" i="74"/>
  <c r="A598" i="74"/>
  <c r="A599" i="74"/>
  <c r="A600" i="74"/>
  <c r="A601" i="74"/>
  <c r="A602" i="74"/>
  <c r="A603" i="74"/>
  <c r="A604" i="74"/>
  <c r="A605" i="74"/>
  <c r="A606" i="74"/>
  <c r="A607" i="74"/>
  <c r="A608" i="74"/>
  <c r="A609" i="74"/>
  <c r="A610" i="74"/>
  <c r="A611" i="74"/>
  <c r="A612" i="74"/>
  <c r="A613" i="74"/>
  <c r="A614" i="74"/>
  <c r="A615" i="74"/>
  <c r="A616" i="74"/>
  <c r="A617" i="74"/>
  <c r="A618" i="74"/>
  <c r="A619" i="74"/>
  <c r="A620" i="74"/>
  <c r="A621" i="74"/>
  <c r="A622" i="74"/>
  <c r="A623" i="74"/>
  <c r="A624" i="74"/>
  <c r="A625" i="74"/>
  <c r="A626" i="74"/>
  <c r="A627" i="74"/>
  <c r="A628" i="74"/>
  <c r="A629" i="74"/>
  <c r="A630" i="74"/>
  <c r="A631" i="74"/>
  <c r="A632" i="74"/>
  <c r="A633" i="74"/>
  <c r="A634" i="74"/>
  <c r="A635" i="74"/>
  <c r="A636" i="74"/>
  <c r="A637" i="74"/>
  <c r="A638" i="74"/>
  <c r="A639" i="74"/>
  <c r="A640" i="74"/>
  <c r="A641" i="74"/>
  <c r="A642" i="74"/>
  <c r="A643" i="74"/>
  <c r="A644" i="74"/>
  <c r="A645" i="74"/>
  <c r="A646" i="74"/>
  <c r="A647" i="74"/>
  <c r="A648" i="74"/>
  <c r="A649" i="74"/>
  <c r="A650" i="74"/>
  <c r="A651" i="74"/>
  <c r="A652" i="74"/>
  <c r="A653" i="74"/>
  <c r="A654" i="74"/>
  <c r="A655" i="74"/>
  <c r="A656" i="74"/>
  <c r="A657" i="74"/>
  <c r="A658" i="74"/>
  <c r="A659" i="74"/>
  <c r="A660" i="74"/>
  <c r="T270" i="55" l="1"/>
  <c r="H17" i="74"/>
  <c r="K17" i="55"/>
  <c r="T269" i="55"/>
  <c r="T17" i="55"/>
  <c r="T225" i="55"/>
  <c r="T220" i="55"/>
  <c r="T226" i="55"/>
  <c r="D139" i="55"/>
  <c r="D139" i="74" s="1"/>
  <c r="R139" i="74"/>
  <c r="H73" i="55"/>
  <c r="K73" i="55" s="1"/>
  <c r="M6" i="71"/>
  <c r="R13" i="71"/>
  <c r="G20" i="71"/>
  <c r="A26" i="71"/>
  <c r="C32" i="71"/>
  <c r="X4" i="71"/>
  <c r="E11" i="71"/>
  <c r="B18" i="71"/>
  <c r="D24" i="71"/>
  <c r="F30" i="71"/>
  <c r="C2" i="71"/>
  <c r="M8" i="71"/>
  <c r="R15" i="71"/>
  <c r="G22" i="71"/>
  <c r="A28" i="71"/>
  <c r="C34" i="71"/>
  <c r="M5" i="71"/>
  <c r="R12" i="71"/>
  <c r="G19" i="71"/>
  <c r="A25" i="71"/>
  <c r="E2" i="71"/>
  <c r="B9" i="71"/>
  <c r="D15" i="71"/>
  <c r="F21" i="71"/>
  <c r="X27" i="71"/>
  <c r="E34" i="71"/>
  <c r="R6" i="71"/>
  <c r="G13" i="71"/>
  <c r="A19" i="71"/>
  <c r="C25" i="71"/>
  <c r="M31" i="71"/>
  <c r="E4" i="71"/>
  <c r="G10" i="71"/>
  <c r="A16" i="71"/>
  <c r="C22" i="71"/>
  <c r="M28" i="71"/>
  <c r="R35" i="71"/>
  <c r="C38" i="71"/>
  <c r="M44" i="71"/>
  <c r="R51" i="71"/>
  <c r="G58" i="71"/>
  <c r="A64" i="71"/>
  <c r="G31" i="71"/>
  <c r="C40" i="71"/>
  <c r="M46" i="71"/>
  <c r="R53" i="71"/>
  <c r="G60" i="71"/>
  <c r="D14" i="71"/>
  <c r="B42" i="71"/>
  <c r="D48" i="71"/>
  <c r="F54" i="71"/>
  <c r="X60" i="71"/>
  <c r="R16" i="71"/>
  <c r="F36" i="71"/>
  <c r="X41" i="71"/>
  <c r="E48" i="71"/>
  <c r="B55" i="71"/>
  <c r="D61" i="71"/>
  <c r="D30" i="71"/>
  <c r="D42" i="71"/>
  <c r="F48" i="71"/>
  <c r="X54" i="71"/>
  <c r="E61" i="71"/>
  <c r="F37" i="71"/>
  <c r="X43" i="71"/>
  <c r="E50" i="71"/>
  <c r="B57" i="71"/>
  <c r="D63" i="71"/>
  <c r="B24" i="71"/>
  <c r="E39" i="71"/>
  <c r="B46" i="71"/>
  <c r="D52" i="71"/>
  <c r="F58" i="71"/>
  <c r="B40" i="71"/>
  <c r="D69" i="71"/>
  <c r="F75" i="71"/>
  <c r="X81" i="71"/>
  <c r="E88" i="71"/>
  <c r="B95" i="71"/>
  <c r="B68" i="71"/>
  <c r="D74" i="71"/>
  <c r="F80" i="71"/>
  <c r="X86" i="71"/>
  <c r="B36" i="71"/>
  <c r="F65" i="71"/>
  <c r="G72" i="71"/>
  <c r="A78" i="71"/>
  <c r="C84" i="71"/>
  <c r="M90" i="71"/>
  <c r="C43" i="71"/>
  <c r="E71" i="71"/>
  <c r="B78" i="71"/>
  <c r="D84" i="71"/>
  <c r="F90" i="71"/>
  <c r="A29" i="71"/>
  <c r="X64" i="71"/>
  <c r="C70" i="71"/>
  <c r="M76" i="71"/>
  <c r="R83" i="71"/>
  <c r="G90" i="71"/>
  <c r="C31" i="71"/>
  <c r="X66" i="71"/>
  <c r="E73" i="71"/>
  <c r="B80" i="71"/>
  <c r="D86" i="71"/>
  <c r="F92" i="71"/>
  <c r="R69" i="71"/>
  <c r="G76" i="71"/>
  <c r="A82" i="71"/>
  <c r="C88" i="71"/>
  <c r="M94" i="71"/>
  <c r="X96" i="71"/>
  <c r="E103" i="71"/>
  <c r="B110" i="71"/>
  <c r="D116" i="71"/>
  <c r="F122" i="71"/>
  <c r="A96" i="71"/>
  <c r="C102" i="71"/>
  <c r="M108" i="71"/>
  <c r="R115" i="71"/>
  <c r="G122" i="71"/>
  <c r="B90" i="71"/>
  <c r="F100" i="71"/>
  <c r="X106" i="71"/>
  <c r="E113" i="71"/>
  <c r="B120" i="71"/>
  <c r="A2" i="71"/>
  <c r="X7" i="71"/>
  <c r="E14" i="71"/>
  <c r="B21" i="71"/>
  <c r="D27" i="71"/>
  <c r="F33" i="71"/>
  <c r="C5" i="71"/>
  <c r="M11" i="71"/>
  <c r="R18" i="71"/>
  <c r="G25" i="71"/>
  <c r="A31" i="71"/>
  <c r="F3" i="71"/>
  <c r="X9" i="71"/>
  <c r="E16" i="71"/>
  <c r="B23" i="71"/>
  <c r="D29" i="71"/>
  <c r="F35" i="71"/>
  <c r="X6" i="71"/>
  <c r="E13" i="71"/>
  <c r="B20" i="71"/>
  <c r="D26" i="71"/>
  <c r="M2" i="71"/>
  <c r="R9" i="71"/>
  <c r="G16" i="71"/>
  <c r="A22" i="71"/>
  <c r="C28" i="71"/>
  <c r="M34" i="71"/>
  <c r="E7" i="71"/>
  <c r="B14" i="71"/>
  <c r="D20" i="71"/>
  <c r="F26" i="71"/>
  <c r="X32" i="71"/>
  <c r="M4" i="71"/>
  <c r="B11" i="71"/>
  <c r="D17" i="71"/>
  <c r="F23" i="71"/>
  <c r="X29" i="71"/>
  <c r="E36" i="71"/>
  <c r="F39" i="71"/>
  <c r="X45" i="71"/>
  <c r="E52" i="71"/>
  <c r="B59" i="71"/>
  <c r="D65" i="71"/>
  <c r="M33" i="71"/>
  <c r="F41" i="71"/>
  <c r="X47" i="71"/>
  <c r="E54" i="71"/>
  <c r="B61" i="71"/>
  <c r="E25" i="71"/>
  <c r="R42" i="71"/>
  <c r="G49" i="71"/>
  <c r="A55" i="71"/>
  <c r="C61" i="71"/>
  <c r="X18" i="71"/>
  <c r="X36" i="71"/>
  <c r="C42" i="71"/>
  <c r="M48" i="71"/>
  <c r="R55" i="71"/>
  <c r="G62" i="71"/>
  <c r="G36" i="71"/>
  <c r="G43" i="71"/>
  <c r="A49" i="71"/>
  <c r="C55" i="71"/>
  <c r="M61" i="71"/>
  <c r="A38" i="71"/>
  <c r="C44" i="71"/>
  <c r="M50" i="71"/>
  <c r="R57" i="71"/>
  <c r="G64" i="71"/>
  <c r="A33" i="71"/>
  <c r="M39" i="71"/>
  <c r="R46" i="71"/>
  <c r="G53" i="71"/>
  <c r="A59" i="71"/>
  <c r="C51" i="71"/>
  <c r="G70" i="71"/>
  <c r="A76" i="71"/>
  <c r="C82" i="71"/>
  <c r="M88" i="71"/>
  <c r="D38" i="71"/>
  <c r="R68" i="71"/>
  <c r="G75" i="71"/>
  <c r="A81" i="71"/>
  <c r="C87" i="71"/>
  <c r="R40" i="71"/>
  <c r="E66" i="71"/>
  <c r="B73" i="71"/>
  <c r="D79" i="71"/>
  <c r="F85" i="71"/>
  <c r="X91" i="71"/>
  <c r="D54" i="71"/>
  <c r="M71" i="71"/>
  <c r="R78" i="71"/>
  <c r="G85" i="71"/>
  <c r="A91" i="71"/>
  <c r="E41" i="71"/>
  <c r="R65" i="71"/>
  <c r="F71" i="71"/>
  <c r="X77" i="71"/>
  <c r="E84" i="71"/>
  <c r="B91" i="71"/>
  <c r="A37" i="71"/>
  <c r="C67" i="71"/>
  <c r="M73" i="71"/>
  <c r="R80" i="71"/>
  <c r="G87" i="71"/>
  <c r="F32" i="71"/>
  <c r="E70" i="71"/>
  <c r="B77" i="71"/>
  <c r="D83" i="71"/>
  <c r="F89" i="71"/>
  <c r="X50" i="71"/>
  <c r="C97" i="71"/>
  <c r="M103" i="71"/>
  <c r="R110" i="71"/>
  <c r="G117" i="71"/>
  <c r="A123" i="71"/>
  <c r="D97" i="71"/>
  <c r="F103" i="71"/>
  <c r="X109" i="71"/>
  <c r="E116" i="71"/>
  <c r="G55" i="71"/>
  <c r="E93" i="71"/>
  <c r="A101" i="71"/>
  <c r="C107" i="71"/>
  <c r="M113" i="71"/>
  <c r="R120" i="71"/>
  <c r="I2" i="71"/>
  <c r="C8" i="71"/>
  <c r="M14" i="71"/>
  <c r="R21" i="71"/>
  <c r="G28" i="71"/>
  <c r="A34" i="71"/>
  <c r="F6" i="71"/>
  <c r="X12" i="71"/>
  <c r="E19" i="71"/>
  <c r="B26" i="71"/>
  <c r="D32" i="71"/>
  <c r="A4" i="71"/>
  <c r="C10" i="71"/>
  <c r="M16" i="71"/>
  <c r="R23" i="71"/>
  <c r="G30" i="71"/>
  <c r="A36" i="71"/>
  <c r="C7" i="71"/>
  <c r="M13" i="71"/>
  <c r="R20" i="71"/>
  <c r="G27" i="71"/>
  <c r="X3" i="71"/>
  <c r="E10" i="71"/>
  <c r="B17" i="71"/>
  <c r="D3" i="71"/>
  <c r="F9" i="71"/>
  <c r="X15" i="71"/>
  <c r="E22" i="71"/>
  <c r="B29" i="71"/>
  <c r="D35" i="71"/>
  <c r="A7" i="71"/>
  <c r="C13" i="71"/>
  <c r="M19" i="71"/>
  <c r="R26" i="71"/>
  <c r="G33" i="71"/>
  <c r="D5" i="71"/>
  <c r="F11" i="71"/>
  <c r="X17" i="71"/>
  <c r="E24" i="71"/>
  <c r="B31" i="71"/>
  <c r="D2" i="71"/>
  <c r="F8" i="71"/>
  <c r="X14" i="71"/>
  <c r="E21" i="71"/>
  <c r="B28" i="71"/>
  <c r="C4" i="71"/>
  <c r="M10" i="71"/>
  <c r="R17" i="71"/>
  <c r="G24" i="71"/>
  <c r="A30" i="71"/>
  <c r="A3" i="71"/>
  <c r="X8" i="71"/>
  <c r="E15" i="71"/>
  <c r="B22" i="71"/>
  <c r="D28" i="71"/>
  <c r="F34" i="71"/>
  <c r="X5" i="71"/>
  <c r="E12" i="71"/>
  <c r="B19" i="71"/>
  <c r="D25" i="71"/>
  <c r="F31" i="71"/>
  <c r="C11" i="71"/>
  <c r="D41" i="71"/>
  <c r="F47" i="71"/>
  <c r="X53" i="71"/>
  <c r="E60" i="71"/>
  <c r="A5" i="71"/>
  <c r="B37" i="71"/>
  <c r="D43" i="71"/>
  <c r="F49" i="71"/>
  <c r="X55" i="71"/>
  <c r="E62" i="71"/>
  <c r="C37" i="71"/>
  <c r="M43" i="71"/>
  <c r="R50" i="71"/>
  <c r="G57" i="71"/>
  <c r="A63" i="71"/>
  <c r="G23" i="71"/>
  <c r="G38" i="71"/>
  <c r="A44" i="71"/>
  <c r="C50" i="71"/>
  <c r="M56" i="71"/>
  <c r="R63" i="71"/>
  <c r="M37" i="71"/>
  <c r="R44" i="71"/>
  <c r="G51" i="71"/>
  <c r="A57" i="71"/>
  <c r="C63" i="71"/>
  <c r="G40" i="71"/>
  <c r="A46" i="71"/>
  <c r="C52" i="71"/>
  <c r="M58" i="71"/>
  <c r="R8" i="71"/>
  <c r="G35" i="71"/>
  <c r="C41" i="71"/>
  <c r="M47" i="71"/>
  <c r="R54" i="71"/>
  <c r="G61" i="71"/>
  <c r="C65" i="71"/>
  <c r="R71" i="71"/>
  <c r="G78" i="71"/>
  <c r="A84" i="71"/>
  <c r="C90" i="71"/>
  <c r="F60" i="71"/>
  <c r="M69" i="71"/>
  <c r="R76" i="71"/>
  <c r="G83" i="71"/>
  <c r="A89" i="71"/>
  <c r="A45" i="71"/>
  <c r="X67" i="71"/>
  <c r="E74" i="71"/>
  <c r="B81" i="71"/>
  <c r="D87" i="71"/>
  <c r="F93" i="71"/>
  <c r="A67" i="71"/>
  <c r="C73" i="71"/>
  <c r="M79" i="71"/>
  <c r="R86" i="71"/>
  <c r="G93" i="71"/>
  <c r="R56" i="71"/>
  <c r="B67" i="71"/>
  <c r="D73" i="71"/>
  <c r="F79" i="71"/>
  <c r="X85" i="71"/>
  <c r="E92" i="71"/>
  <c r="M41" i="71"/>
  <c r="A69" i="71"/>
  <c r="C75" i="71"/>
  <c r="M81" i="71"/>
  <c r="R88" i="71"/>
  <c r="E57" i="71"/>
  <c r="X71" i="71"/>
  <c r="E78" i="71"/>
  <c r="B85" i="71"/>
  <c r="D91" i="71"/>
  <c r="M67" i="71"/>
  <c r="A99" i="71"/>
  <c r="C105" i="71"/>
  <c r="M111" i="71"/>
  <c r="R118" i="71"/>
  <c r="G125" i="71"/>
  <c r="B99" i="71"/>
  <c r="D105" i="71"/>
  <c r="F111" i="71"/>
  <c r="X117" i="71"/>
  <c r="R74" i="71"/>
  <c r="R96" i="71"/>
  <c r="G103" i="71"/>
  <c r="A109" i="71"/>
  <c r="C115" i="71"/>
  <c r="M121" i="71"/>
  <c r="G4" i="71"/>
  <c r="A10" i="71"/>
  <c r="C16" i="71"/>
  <c r="M22" i="71"/>
  <c r="R29" i="71"/>
  <c r="B2" i="71"/>
  <c r="D8" i="71"/>
  <c r="F14" i="71"/>
  <c r="X20" i="71"/>
  <c r="E27" i="71"/>
  <c r="B34" i="71"/>
  <c r="G6" i="71"/>
  <c r="A12" i="71"/>
  <c r="C18" i="71"/>
  <c r="M24" i="71"/>
  <c r="R31" i="71"/>
  <c r="G3" i="71"/>
  <c r="A9" i="71"/>
  <c r="C15" i="71"/>
  <c r="M21" i="71"/>
  <c r="R28" i="71"/>
  <c r="F5" i="71"/>
  <c r="X11" i="71"/>
  <c r="E18" i="71"/>
  <c r="B25" i="71"/>
  <c r="D31" i="71"/>
  <c r="I3" i="71"/>
  <c r="C9" i="71"/>
  <c r="M15" i="71"/>
  <c r="R22" i="71"/>
  <c r="G29" i="71"/>
  <c r="A35" i="71"/>
  <c r="C6" i="71"/>
  <c r="M12" i="71"/>
  <c r="R19" i="71"/>
  <c r="G26" i="71"/>
  <c r="A32" i="71"/>
  <c r="D22" i="71"/>
  <c r="G42" i="71"/>
  <c r="A48" i="71"/>
  <c r="C54" i="71"/>
  <c r="M60" i="71"/>
  <c r="G7" i="71"/>
  <c r="R37" i="71"/>
  <c r="G44" i="71"/>
  <c r="A50" i="71"/>
  <c r="C56" i="71"/>
  <c r="M62" i="71"/>
  <c r="F38" i="71"/>
  <c r="X44" i="71"/>
  <c r="E51" i="71"/>
  <c r="B58" i="71"/>
  <c r="D64" i="71"/>
  <c r="M25" i="71"/>
  <c r="B39" i="71"/>
  <c r="D45" i="71"/>
  <c r="F51" i="71"/>
  <c r="X57" i="71"/>
  <c r="E64" i="71"/>
  <c r="X38" i="71"/>
  <c r="E45" i="71"/>
  <c r="B52" i="71"/>
  <c r="D58" i="71"/>
  <c r="D6" i="71"/>
  <c r="B41" i="71"/>
  <c r="D47" i="71"/>
  <c r="F53" i="71"/>
  <c r="X59" i="71"/>
  <c r="X10" i="71"/>
  <c r="R36" i="71"/>
  <c r="F42" i="71"/>
  <c r="X48" i="71"/>
  <c r="E55" i="71"/>
  <c r="B62" i="71"/>
  <c r="M65" i="71"/>
  <c r="E72" i="71"/>
  <c r="B79" i="71"/>
  <c r="D85" i="71"/>
  <c r="F91" i="71"/>
  <c r="E65" i="71"/>
  <c r="X70" i="71"/>
  <c r="E77" i="71"/>
  <c r="B84" i="71"/>
  <c r="D90" i="71"/>
  <c r="G47" i="71"/>
  <c r="C68" i="71"/>
  <c r="M74" i="71"/>
  <c r="R81" i="71"/>
  <c r="G88" i="71"/>
  <c r="A94" i="71"/>
  <c r="D68" i="71"/>
  <c r="F74" i="71"/>
  <c r="X80" i="71"/>
  <c r="E87" i="71"/>
  <c r="B94" i="71"/>
  <c r="X58" i="71"/>
  <c r="R67" i="71"/>
  <c r="G74" i="71"/>
  <c r="A80" i="71"/>
  <c r="C86" i="71"/>
  <c r="M92" i="71"/>
  <c r="B48" i="71"/>
  <c r="D70" i="71"/>
  <c r="F76" i="71"/>
  <c r="X82" i="71"/>
  <c r="E89" i="71"/>
  <c r="A65" i="71"/>
  <c r="C72" i="71"/>
  <c r="M78" i="71"/>
  <c r="R85" i="71"/>
  <c r="G92" i="71"/>
  <c r="B74" i="71"/>
  <c r="D100" i="71"/>
  <c r="F106" i="71"/>
  <c r="X112" i="71"/>
  <c r="E119" i="71"/>
  <c r="A53" i="71"/>
  <c r="R99" i="71"/>
  <c r="G106" i="71"/>
  <c r="A112" i="71"/>
  <c r="C118" i="71"/>
  <c r="X76" i="71"/>
  <c r="E97" i="71"/>
  <c r="B104" i="71"/>
  <c r="D110" i="71"/>
  <c r="F116" i="71"/>
  <c r="B5" i="71"/>
  <c r="D11" i="71"/>
  <c r="F17" i="71"/>
  <c r="X23" i="71"/>
  <c r="E30" i="71"/>
  <c r="R2" i="71"/>
  <c r="G9" i="71"/>
  <c r="A15" i="71"/>
  <c r="C21" i="71"/>
  <c r="M27" i="71"/>
  <c r="R34" i="71"/>
  <c r="B7" i="71"/>
  <c r="D13" i="71"/>
  <c r="F19" i="71"/>
  <c r="X25" i="71"/>
  <c r="E32" i="71"/>
  <c r="B4" i="71"/>
  <c r="D10" i="71"/>
  <c r="F16" i="71"/>
  <c r="X22" i="71"/>
  <c r="E29" i="71"/>
  <c r="A6" i="71"/>
  <c r="C12" i="71"/>
  <c r="M18" i="71"/>
  <c r="R25" i="71"/>
  <c r="G32" i="71"/>
  <c r="D4" i="71"/>
  <c r="F10" i="71"/>
  <c r="X16" i="71"/>
  <c r="E23" i="71"/>
  <c r="B30" i="71"/>
  <c r="G2" i="71"/>
  <c r="F7" i="71"/>
  <c r="X13" i="71"/>
  <c r="E20" i="71"/>
  <c r="B27" i="71"/>
  <c r="D33" i="71"/>
  <c r="B32" i="71"/>
  <c r="B43" i="71"/>
  <c r="D49" i="71"/>
  <c r="F55" i="71"/>
  <c r="X61" i="71"/>
  <c r="M9" i="71"/>
  <c r="E38" i="71"/>
  <c r="B45" i="71"/>
  <c r="D51" i="71"/>
  <c r="F57" i="71"/>
  <c r="X63" i="71"/>
  <c r="A39" i="71"/>
  <c r="C45" i="71"/>
  <c r="M51" i="71"/>
  <c r="R58" i="71"/>
  <c r="G65" i="71"/>
  <c r="R32" i="71"/>
  <c r="R39" i="71"/>
  <c r="G46" i="71"/>
  <c r="A52" i="71"/>
  <c r="C58" i="71"/>
  <c r="M64" i="71"/>
  <c r="C39" i="71"/>
  <c r="M45" i="71"/>
  <c r="R52" i="71"/>
  <c r="G59" i="71"/>
  <c r="E17" i="71"/>
  <c r="R41" i="71"/>
  <c r="G48" i="71"/>
  <c r="A54" i="71"/>
  <c r="C60" i="71"/>
  <c r="A13" i="71"/>
  <c r="G37" i="71"/>
  <c r="A43" i="71"/>
  <c r="C49" i="71"/>
  <c r="M55" i="71"/>
  <c r="R62" i="71"/>
  <c r="C66" i="71"/>
  <c r="M72" i="71"/>
  <c r="R79" i="71"/>
  <c r="G86" i="71"/>
  <c r="A92" i="71"/>
  <c r="X65" i="71"/>
  <c r="C71" i="71"/>
  <c r="M77" i="71"/>
  <c r="R84" i="71"/>
  <c r="G91" i="71"/>
  <c r="M49" i="71"/>
  <c r="F69" i="71"/>
  <c r="X75" i="71"/>
  <c r="E82" i="71"/>
  <c r="B89" i="71"/>
  <c r="D95" i="71"/>
  <c r="G69" i="71"/>
  <c r="A75" i="71"/>
  <c r="C81" i="71"/>
  <c r="M87" i="71"/>
  <c r="R94" i="71"/>
  <c r="A61" i="71"/>
  <c r="E68" i="71"/>
  <c r="B75" i="71"/>
  <c r="D81" i="71"/>
  <c r="F87" i="71"/>
  <c r="X93" i="71"/>
  <c r="C59" i="71"/>
  <c r="G71" i="71"/>
  <c r="A77" i="71"/>
  <c r="C83" i="71"/>
  <c r="M89" i="71"/>
  <c r="D67" i="71"/>
  <c r="F73" i="71"/>
  <c r="X79" i="71"/>
  <c r="E86" i="71"/>
  <c r="B93" i="71"/>
  <c r="C85" i="71"/>
  <c r="G101" i="71"/>
  <c r="A107" i="71"/>
  <c r="C113" i="71"/>
  <c r="M119" i="71"/>
  <c r="D72" i="71"/>
  <c r="E100" i="71"/>
  <c r="B107" i="71"/>
  <c r="D113" i="71"/>
  <c r="F119" i="71"/>
  <c r="A79" i="71"/>
  <c r="M97" i="71"/>
  <c r="R104" i="71"/>
  <c r="G111" i="71"/>
  <c r="A117" i="71"/>
  <c r="A66" i="71"/>
  <c r="R5" i="71"/>
  <c r="G12" i="71"/>
  <c r="A18" i="71"/>
  <c r="C24" i="71"/>
  <c r="M30" i="71"/>
  <c r="E3" i="71"/>
  <c r="B10" i="71"/>
  <c r="D16" i="71"/>
  <c r="F22" i="71"/>
  <c r="X28" i="71"/>
  <c r="E35" i="71"/>
  <c r="R7" i="71"/>
  <c r="G14" i="71"/>
  <c r="A20" i="71"/>
  <c r="C26" i="71"/>
  <c r="M32" i="71"/>
  <c r="R4" i="71"/>
  <c r="G11" i="71"/>
  <c r="A17" i="71"/>
  <c r="C23" i="71"/>
  <c r="M29" i="71"/>
  <c r="D7" i="71"/>
  <c r="F13" i="71"/>
  <c r="X19" i="71"/>
  <c r="E26" i="71"/>
  <c r="B33" i="71"/>
  <c r="G5" i="71"/>
  <c r="A11" i="71"/>
  <c r="C17" i="71"/>
  <c r="M23" i="71"/>
  <c r="R30" i="71"/>
  <c r="B3" i="71"/>
  <c r="A8" i="71"/>
  <c r="C14" i="71"/>
  <c r="M20" i="71"/>
  <c r="R27" i="71"/>
  <c r="G34" i="71"/>
  <c r="E33" i="71"/>
  <c r="R43" i="71"/>
  <c r="G50" i="71"/>
  <c r="A56" i="71"/>
  <c r="C62" i="71"/>
  <c r="B16" i="71"/>
  <c r="M38" i="71"/>
  <c r="R45" i="71"/>
  <c r="G52" i="71"/>
  <c r="A58" i="71"/>
  <c r="C64" i="71"/>
  <c r="D40" i="71"/>
  <c r="F46" i="71"/>
  <c r="X52" i="71"/>
  <c r="E59" i="71"/>
  <c r="B66" i="71"/>
  <c r="X34" i="71"/>
  <c r="E40" i="71"/>
  <c r="B47" i="71"/>
  <c r="D53" i="71"/>
  <c r="F59" i="71"/>
  <c r="B8" i="71"/>
  <c r="F40" i="71"/>
  <c r="X46" i="71"/>
  <c r="E53" i="71"/>
  <c r="B60" i="71"/>
  <c r="F28" i="71"/>
  <c r="E42" i="71"/>
  <c r="B49" i="71"/>
  <c r="D55" i="71"/>
  <c r="F61" i="71"/>
  <c r="G15" i="71"/>
  <c r="B38" i="71"/>
  <c r="D44" i="71"/>
  <c r="F50" i="71"/>
  <c r="X56" i="71"/>
  <c r="E63" i="71"/>
  <c r="F67" i="71"/>
  <c r="X73" i="71"/>
  <c r="E80" i="71"/>
  <c r="B87" i="71"/>
  <c r="D93" i="71"/>
  <c r="D66" i="71"/>
  <c r="F72" i="71"/>
  <c r="X78" i="71"/>
  <c r="E85" i="71"/>
  <c r="B92" i="71"/>
  <c r="B56" i="71"/>
  <c r="A70" i="71"/>
  <c r="C76" i="71"/>
  <c r="M82" i="71"/>
  <c r="R89" i="71"/>
  <c r="E9" i="71"/>
  <c r="B70" i="71"/>
  <c r="D76" i="71"/>
  <c r="F82" i="71"/>
  <c r="X88" i="71"/>
  <c r="E95" i="71"/>
  <c r="G63" i="71"/>
  <c r="M68" i="71"/>
  <c r="R75" i="71"/>
  <c r="G82" i="71"/>
  <c r="A88" i="71"/>
  <c r="C94" i="71"/>
  <c r="M63" i="71"/>
  <c r="B72" i="71"/>
  <c r="D78" i="71"/>
  <c r="F84" i="71"/>
  <c r="X90" i="71"/>
  <c r="G68" i="71"/>
  <c r="A74" i="71"/>
  <c r="C80" i="71"/>
  <c r="M86" i="71"/>
  <c r="R93" i="71"/>
  <c r="A93" i="71"/>
  <c r="B102" i="71"/>
  <c r="D108" i="71"/>
  <c r="F114" i="71"/>
  <c r="X120" i="71"/>
  <c r="E83" i="71"/>
  <c r="M100" i="71"/>
  <c r="R107" i="71"/>
  <c r="G114" i="71"/>
  <c r="A120" i="71"/>
  <c r="G81" i="71"/>
  <c r="X98" i="71"/>
  <c r="E6" i="71"/>
  <c r="B13" i="71"/>
  <c r="D19" i="71"/>
  <c r="F25" i="71"/>
  <c r="X31" i="71"/>
  <c r="M3" i="71"/>
  <c r="R10" i="71"/>
  <c r="G17" i="71"/>
  <c r="A23" i="71"/>
  <c r="C29" i="71"/>
  <c r="M35" i="71"/>
  <c r="E8" i="71"/>
  <c r="B15" i="71"/>
  <c r="D21" i="71"/>
  <c r="F27" i="71"/>
  <c r="X33" i="71"/>
  <c r="E5" i="71"/>
  <c r="B12" i="71"/>
  <c r="D18" i="71"/>
  <c r="F24" i="71"/>
  <c r="X30" i="71"/>
  <c r="G8" i="71"/>
  <c r="A14" i="71"/>
  <c r="C20" i="71"/>
  <c r="M26" i="71"/>
  <c r="R33" i="71"/>
  <c r="B6" i="71"/>
  <c r="D12" i="71"/>
  <c r="F18" i="71"/>
  <c r="X24" i="71"/>
  <c r="E31" i="71"/>
  <c r="R3" i="71"/>
  <c r="D9" i="71"/>
  <c r="F15" i="71"/>
  <c r="X21" i="71"/>
  <c r="E28" i="71"/>
  <c r="B35" i="71"/>
  <c r="X37" i="71"/>
  <c r="E44" i="71"/>
  <c r="B51" i="71"/>
  <c r="D57" i="71"/>
  <c r="F63" i="71"/>
  <c r="C27" i="71"/>
  <c r="X39" i="71"/>
  <c r="E46" i="71"/>
  <c r="B53" i="71"/>
  <c r="D59" i="71"/>
  <c r="C3" i="71"/>
  <c r="G41" i="71"/>
  <c r="A47" i="71"/>
  <c r="C53" i="71"/>
  <c r="M59" i="71"/>
  <c r="F12" i="71"/>
  <c r="X35" i="71"/>
  <c r="M40" i="71"/>
  <c r="R47" i="71"/>
  <c r="G54" i="71"/>
  <c r="A60" i="71"/>
  <c r="C19" i="71"/>
  <c r="A41" i="71"/>
  <c r="C47" i="71"/>
  <c r="M53" i="71"/>
  <c r="R60" i="71"/>
  <c r="C35" i="71"/>
  <c r="M42" i="71"/>
  <c r="R49" i="71"/>
  <c r="G56" i="71"/>
  <c r="A62" i="71"/>
  <c r="M17" i="71"/>
  <c r="R38" i="71"/>
  <c r="G45" i="71"/>
  <c r="A51" i="71"/>
  <c r="C57" i="71"/>
  <c r="F20" i="71"/>
  <c r="A68" i="71"/>
  <c r="C74" i="71"/>
  <c r="M80" i="71"/>
  <c r="R87" i="71"/>
  <c r="G94" i="71"/>
  <c r="G67" i="71"/>
  <c r="A73" i="71"/>
  <c r="C79" i="71"/>
  <c r="M85" i="71"/>
  <c r="R24" i="71"/>
  <c r="R64" i="71"/>
  <c r="D71" i="71"/>
  <c r="F77" i="71"/>
  <c r="X83" i="71"/>
  <c r="E90" i="71"/>
  <c r="X26" i="71"/>
  <c r="R70" i="71"/>
  <c r="G77" i="71"/>
  <c r="A83" i="71"/>
  <c r="C89" i="71"/>
  <c r="M95" i="71"/>
  <c r="B64" i="71"/>
  <c r="X69" i="71"/>
  <c r="E76" i="71"/>
  <c r="B83" i="71"/>
  <c r="D89" i="71"/>
  <c r="F95" i="71"/>
  <c r="F64" i="71"/>
  <c r="R72" i="71"/>
  <c r="G79" i="71"/>
  <c r="A85" i="71"/>
  <c r="C91" i="71"/>
  <c r="B69" i="71"/>
  <c r="D75" i="71"/>
  <c r="F81" i="71"/>
  <c r="X87" i="71"/>
  <c r="E94" i="71"/>
  <c r="G95" i="71"/>
  <c r="R102" i="71"/>
  <c r="G109" i="71"/>
  <c r="A115" i="71"/>
  <c r="C121" i="71"/>
  <c r="C93" i="71"/>
  <c r="X101" i="71"/>
  <c r="E108" i="71"/>
  <c r="B115" i="71"/>
  <c r="D121" i="71"/>
  <c r="M83" i="71"/>
  <c r="C99" i="71"/>
  <c r="M105" i="71"/>
  <c r="R112" i="71"/>
  <c r="G119" i="71"/>
  <c r="D88" i="71"/>
  <c r="D23" i="71"/>
  <c r="H5" i="71"/>
  <c r="M52" i="71"/>
  <c r="D36" i="71"/>
  <c r="X49" i="71"/>
  <c r="D39" i="71"/>
  <c r="B54" i="71"/>
  <c r="E69" i="71"/>
  <c r="A86" i="71"/>
  <c r="G66" i="71"/>
  <c r="E81" i="71"/>
  <c r="F98" i="71"/>
  <c r="M116" i="71"/>
  <c r="D118" i="71"/>
  <c r="D99" i="71"/>
  <c r="F105" i="71"/>
  <c r="X111" i="71"/>
  <c r="E118" i="71"/>
  <c r="B125" i="71"/>
  <c r="D96" i="71"/>
  <c r="F102" i="71"/>
  <c r="X108" i="71"/>
  <c r="E115" i="71"/>
  <c r="B122" i="71"/>
  <c r="X68" i="71"/>
  <c r="M96" i="71"/>
  <c r="R103" i="71"/>
  <c r="G110" i="71"/>
  <c r="A116" i="71"/>
  <c r="C122" i="71"/>
  <c r="A95" i="71"/>
  <c r="E101" i="71"/>
  <c r="B108" i="71"/>
  <c r="D114" i="71"/>
  <c r="F120" i="71"/>
  <c r="R48" i="71"/>
  <c r="E127" i="71"/>
  <c r="B134" i="71"/>
  <c r="D140" i="71"/>
  <c r="M106" i="71"/>
  <c r="B131" i="71"/>
  <c r="D137" i="71"/>
  <c r="X84" i="71"/>
  <c r="R128" i="71"/>
  <c r="G135" i="71"/>
  <c r="A141" i="71"/>
  <c r="M122" i="71"/>
  <c r="D131" i="71"/>
  <c r="F137" i="71"/>
  <c r="M98" i="71"/>
  <c r="B130" i="71"/>
  <c r="D136" i="71"/>
  <c r="M91" i="71"/>
  <c r="M128" i="71"/>
  <c r="R135" i="71"/>
  <c r="F101" i="71"/>
  <c r="R123" i="71"/>
  <c r="B132" i="71"/>
  <c r="F78" i="71"/>
  <c r="F125" i="71"/>
  <c r="M141" i="71"/>
  <c r="R140" i="71"/>
  <c r="B1" i="71"/>
  <c r="D1" i="71"/>
  <c r="N1" i="71"/>
  <c r="X1" i="71"/>
  <c r="A42" i="70"/>
  <c r="A19" i="70"/>
  <c r="A4" i="70"/>
  <c r="A24" i="70"/>
  <c r="A45" i="70"/>
  <c r="A30" i="70"/>
  <c r="A7" i="70"/>
  <c r="A8" i="70"/>
  <c r="C7" i="70"/>
  <c r="F14" i="70"/>
  <c r="D20" i="70"/>
  <c r="G27" i="70"/>
  <c r="R34" i="70"/>
  <c r="B5" i="70"/>
  <c r="M12" i="70"/>
  <c r="E20" i="70"/>
  <c r="X27" i="70"/>
  <c r="C34" i="70"/>
  <c r="F4" i="70"/>
  <c r="D10" i="70"/>
  <c r="G17" i="70"/>
  <c r="R24" i="70"/>
  <c r="B32" i="70"/>
  <c r="M2" i="70"/>
  <c r="E10" i="70"/>
  <c r="X17" i="70"/>
  <c r="C24" i="70"/>
  <c r="F31" i="70"/>
  <c r="D37" i="70"/>
  <c r="R6" i="70"/>
  <c r="B14" i="70"/>
  <c r="M21" i="70"/>
  <c r="E29" i="70"/>
  <c r="C6" i="70"/>
  <c r="F13" i="70"/>
  <c r="D19" i="70"/>
  <c r="G26" i="70"/>
  <c r="R33" i="70"/>
  <c r="B4" i="70"/>
  <c r="M11" i="70"/>
  <c r="E19" i="70"/>
  <c r="X26" i="70"/>
  <c r="C33" i="70"/>
  <c r="B7" i="70"/>
  <c r="M40" i="70"/>
  <c r="E48" i="70"/>
  <c r="X55" i="70"/>
  <c r="C62" i="70"/>
  <c r="C35" i="70"/>
  <c r="B44" i="70"/>
  <c r="M51" i="70"/>
  <c r="E59" i="70"/>
  <c r="D17" i="70"/>
  <c r="C44" i="70"/>
  <c r="F51" i="70"/>
  <c r="D57" i="70"/>
  <c r="G64" i="70"/>
  <c r="M41" i="70"/>
  <c r="E49" i="70"/>
  <c r="X56" i="70"/>
  <c r="C63" i="70"/>
  <c r="F29" i="71"/>
  <c r="R11" i="71"/>
  <c r="R59" i="71"/>
  <c r="E43" i="71"/>
  <c r="E56" i="71"/>
  <c r="F45" i="71"/>
  <c r="D60" i="71"/>
  <c r="B76" i="71"/>
  <c r="C92" i="71"/>
  <c r="A72" i="71"/>
  <c r="B88" i="71"/>
  <c r="X104" i="71"/>
  <c r="F70" i="71"/>
  <c r="E121" i="71"/>
  <c r="G100" i="71"/>
  <c r="A106" i="71"/>
  <c r="C112" i="71"/>
  <c r="M118" i="71"/>
  <c r="R125" i="71"/>
  <c r="G97" i="71"/>
  <c r="A103" i="71"/>
  <c r="C109" i="71"/>
  <c r="M115" i="71"/>
  <c r="R122" i="71"/>
  <c r="A71" i="71"/>
  <c r="X97" i="71"/>
  <c r="E104" i="71"/>
  <c r="B111" i="71"/>
  <c r="D117" i="71"/>
  <c r="F123" i="71"/>
  <c r="R95" i="71"/>
  <c r="M101" i="71"/>
  <c r="R108" i="71"/>
  <c r="G115" i="71"/>
  <c r="A121" i="71"/>
  <c r="E106" i="71"/>
  <c r="M127" i="71"/>
  <c r="R134" i="71"/>
  <c r="G141" i="71"/>
  <c r="B113" i="71"/>
  <c r="R131" i="71"/>
  <c r="G138" i="71"/>
  <c r="C100" i="71"/>
  <c r="E129" i="71"/>
  <c r="B136" i="71"/>
  <c r="A87" i="71"/>
  <c r="C124" i="71"/>
  <c r="G132" i="71"/>
  <c r="A138" i="71"/>
  <c r="B105" i="71"/>
  <c r="R130" i="71"/>
  <c r="G137" i="71"/>
  <c r="D103" i="71"/>
  <c r="X129" i="71"/>
  <c r="E136" i="71"/>
  <c r="R105" i="71"/>
  <c r="A125" i="71"/>
  <c r="R132" i="71"/>
  <c r="M124" i="71"/>
  <c r="C132" i="71"/>
  <c r="A126" i="71"/>
  <c r="F133" i="71"/>
  <c r="J1" i="71"/>
  <c r="L1" i="71"/>
  <c r="V1" i="71"/>
  <c r="I1" i="71"/>
  <c r="A50" i="70"/>
  <c r="A27" i="70"/>
  <c r="A12" i="70"/>
  <c r="A33" i="70"/>
  <c r="A53" i="70"/>
  <c r="A38" i="70"/>
  <c r="A15" i="70"/>
  <c r="A49" i="70"/>
  <c r="X8" i="70"/>
  <c r="C15" i="70"/>
  <c r="F22" i="70"/>
  <c r="D28" i="70"/>
  <c r="G35" i="70"/>
  <c r="R5" i="70"/>
  <c r="B13" i="70"/>
  <c r="M20" i="70"/>
  <c r="E28" i="70"/>
  <c r="X35" i="70"/>
  <c r="C5" i="70"/>
  <c r="F12" i="70"/>
  <c r="D18" i="70"/>
  <c r="G25" i="70"/>
  <c r="R32" i="70"/>
  <c r="B3" i="70"/>
  <c r="M10" i="70"/>
  <c r="E18" i="70"/>
  <c r="X25" i="70"/>
  <c r="C32" i="70"/>
  <c r="F39" i="70"/>
  <c r="G7" i="70"/>
  <c r="R14" i="70"/>
  <c r="B22" i="70"/>
  <c r="M29" i="70"/>
  <c r="X7" i="70"/>
  <c r="C14" i="70"/>
  <c r="F21" i="70"/>
  <c r="D27" i="70"/>
  <c r="G34" i="70"/>
  <c r="R4" i="70"/>
  <c r="B12" i="70"/>
  <c r="M19" i="70"/>
  <c r="E27" i="70"/>
  <c r="X34" i="70"/>
  <c r="E14" i="70"/>
  <c r="B41" i="70"/>
  <c r="M48" i="70"/>
  <c r="E56" i="70"/>
  <c r="X63" i="70"/>
  <c r="M37" i="70"/>
  <c r="R44" i="70"/>
  <c r="B52" i="70"/>
  <c r="M59" i="70"/>
  <c r="X21" i="70"/>
  <c r="X45" i="70"/>
  <c r="C52" i="70"/>
  <c r="F59" i="70"/>
  <c r="F3" i="70"/>
  <c r="B42" i="70"/>
  <c r="M49" i="70"/>
  <c r="E57" i="70"/>
  <c r="X64" i="70"/>
  <c r="F2" i="71"/>
  <c r="G18" i="71"/>
  <c r="X2" i="71"/>
  <c r="B50" i="71"/>
  <c r="B63" i="71"/>
  <c r="X51" i="71"/>
  <c r="D62" i="71"/>
  <c r="D82" i="71"/>
  <c r="F66" i="71"/>
  <c r="C78" i="71"/>
  <c r="D46" i="71"/>
  <c r="E111" i="71"/>
  <c r="B96" i="71"/>
  <c r="M57" i="71"/>
  <c r="B101" i="71"/>
  <c r="D107" i="71"/>
  <c r="F113" i="71"/>
  <c r="X119" i="71"/>
  <c r="E75" i="71"/>
  <c r="B98" i="71"/>
  <c r="D104" i="71"/>
  <c r="F110" i="71"/>
  <c r="X116" i="71"/>
  <c r="E123" i="71"/>
  <c r="G73" i="71"/>
  <c r="C98" i="71"/>
  <c r="M104" i="71"/>
  <c r="R111" i="71"/>
  <c r="G118" i="71"/>
  <c r="A124" i="71"/>
  <c r="F96" i="71"/>
  <c r="X102" i="71"/>
  <c r="E109" i="71"/>
  <c r="B116" i="71"/>
  <c r="D122" i="71"/>
  <c r="F117" i="71"/>
  <c r="X128" i="71"/>
  <c r="E135" i="71"/>
  <c r="R82" i="71"/>
  <c r="C123" i="71"/>
  <c r="E132" i="71"/>
  <c r="B139" i="71"/>
  <c r="D111" i="71"/>
  <c r="M129" i="71"/>
  <c r="R136" i="71"/>
  <c r="E98" i="71"/>
  <c r="E126" i="71"/>
  <c r="B133" i="71"/>
  <c r="D139" i="71"/>
  <c r="C116" i="71"/>
  <c r="E131" i="71"/>
  <c r="B138" i="71"/>
  <c r="E114" i="71"/>
  <c r="C130" i="71"/>
  <c r="M136" i="71"/>
  <c r="X107" i="71"/>
  <c r="X126" i="71"/>
  <c r="E133" i="71"/>
  <c r="R129" i="71"/>
  <c r="C140" i="71"/>
  <c r="G128" i="71"/>
  <c r="M138" i="71"/>
  <c r="R1" i="71"/>
  <c r="T1" i="71"/>
  <c r="G1" i="71"/>
  <c r="A1" i="71"/>
  <c r="A58" i="70"/>
  <c r="A35" i="70"/>
  <c r="A20" i="70"/>
  <c r="A57" i="70"/>
  <c r="A61" i="70"/>
  <c r="A46" i="70"/>
  <c r="A23" i="70"/>
  <c r="A1" i="70"/>
  <c r="E9" i="70"/>
  <c r="X16" i="70"/>
  <c r="C23" i="70"/>
  <c r="F30" i="70"/>
  <c r="D36" i="70"/>
  <c r="G6" i="70"/>
  <c r="R13" i="70"/>
  <c r="B21" i="70"/>
  <c r="M28" i="70"/>
  <c r="E36" i="70"/>
  <c r="X6" i="70"/>
  <c r="C13" i="70"/>
  <c r="F20" i="70"/>
  <c r="D26" i="70"/>
  <c r="G33" i="70"/>
  <c r="R3" i="70"/>
  <c r="B11" i="70"/>
  <c r="M18" i="70"/>
  <c r="E26" i="70"/>
  <c r="X33" i="70"/>
  <c r="F2" i="70"/>
  <c r="D8" i="70"/>
  <c r="G15" i="70"/>
  <c r="R22" i="70"/>
  <c r="B30" i="70"/>
  <c r="E8" i="70"/>
  <c r="X15" i="70"/>
  <c r="C22" i="70"/>
  <c r="F29" i="70"/>
  <c r="D35" i="70"/>
  <c r="G5" i="70"/>
  <c r="R12" i="70"/>
  <c r="B20" i="70"/>
  <c r="M27" i="70"/>
  <c r="E35" i="70"/>
  <c r="R23" i="70"/>
  <c r="R41" i="70"/>
  <c r="B49" i="70"/>
  <c r="M56" i="70"/>
  <c r="E64" i="70"/>
  <c r="R38" i="70"/>
  <c r="G45" i="70"/>
  <c r="R52" i="70"/>
  <c r="B60" i="70"/>
  <c r="G24" i="70"/>
  <c r="E46" i="70"/>
  <c r="X53" i="70"/>
  <c r="C60" i="70"/>
  <c r="B15" i="70"/>
  <c r="R42" i="70"/>
  <c r="B50" i="70"/>
  <c r="M57" i="70"/>
  <c r="X5" i="70"/>
  <c r="M7" i="71"/>
  <c r="A24" i="71"/>
  <c r="C36" i="71"/>
  <c r="D56" i="71"/>
  <c r="E37" i="71"/>
  <c r="E58" i="71"/>
  <c r="B71" i="71"/>
  <c r="F88" i="71"/>
  <c r="X72" i="71"/>
  <c r="M84" i="71"/>
  <c r="M70" i="71"/>
  <c r="B118" i="71"/>
  <c r="D102" i="71"/>
  <c r="C77" i="71"/>
  <c r="R101" i="71"/>
  <c r="G108" i="71"/>
  <c r="A114" i="71"/>
  <c r="C120" i="71"/>
  <c r="F86" i="71"/>
  <c r="R98" i="71"/>
  <c r="G105" i="71"/>
  <c r="A111" i="71"/>
  <c r="C117" i="71"/>
  <c r="M123" i="71"/>
  <c r="M75" i="71"/>
  <c r="F99" i="71"/>
  <c r="X105" i="71"/>
  <c r="E112" i="71"/>
  <c r="B119" i="71"/>
  <c r="D125" i="71"/>
  <c r="A97" i="71"/>
  <c r="C103" i="71"/>
  <c r="M109" i="71"/>
  <c r="R116" i="71"/>
  <c r="G123" i="71"/>
  <c r="R121" i="71"/>
  <c r="C129" i="71"/>
  <c r="M135" i="71"/>
  <c r="C95" i="71"/>
  <c r="C126" i="71"/>
  <c r="M132" i="71"/>
  <c r="R139" i="71"/>
  <c r="E122" i="71"/>
  <c r="X130" i="71"/>
  <c r="E137" i="71"/>
  <c r="F109" i="71"/>
  <c r="M126" i="71"/>
  <c r="R133" i="71"/>
  <c r="G140" i="71"/>
  <c r="E124" i="71"/>
  <c r="M131" i="71"/>
  <c r="R138" i="71"/>
  <c r="F124" i="71"/>
  <c r="F131" i="71"/>
  <c r="X137" i="71"/>
  <c r="A110" i="71"/>
  <c r="C127" i="71"/>
  <c r="M133" i="71"/>
  <c r="X131" i="71"/>
  <c r="F141" i="71"/>
  <c r="M130" i="71"/>
  <c r="B129" i="71"/>
  <c r="Z1" i="71"/>
  <c r="Y1" i="71"/>
  <c r="O1" i="71"/>
  <c r="A2" i="70"/>
  <c r="A48" i="70"/>
  <c r="A43" i="70"/>
  <c r="A28" i="70"/>
  <c r="A5" i="70"/>
  <c r="A32" i="70"/>
  <c r="A54" i="70"/>
  <c r="A31" i="70"/>
  <c r="B2" i="70"/>
  <c r="M9" i="70"/>
  <c r="E17" i="70"/>
  <c r="X24" i="70"/>
  <c r="C31" i="70"/>
  <c r="F38" i="70"/>
  <c r="D7" i="70"/>
  <c r="G14" i="70"/>
  <c r="R21" i="70"/>
  <c r="B29" i="70"/>
  <c r="M36" i="70"/>
  <c r="E7" i="70"/>
  <c r="X14" i="70"/>
  <c r="C21" i="70"/>
  <c r="F28" i="70"/>
  <c r="D34" i="70"/>
  <c r="G4" i="70"/>
  <c r="R11" i="70"/>
  <c r="B19" i="70"/>
  <c r="M26" i="70"/>
  <c r="E34" i="70"/>
  <c r="C3" i="70"/>
  <c r="F10" i="70"/>
  <c r="D16" i="70"/>
  <c r="G23" i="70"/>
  <c r="R30" i="70"/>
  <c r="M8" i="70"/>
  <c r="E16" i="70"/>
  <c r="X23" i="70"/>
  <c r="C30" i="70"/>
  <c r="F37" i="70"/>
  <c r="D6" i="70"/>
  <c r="G13" i="70"/>
  <c r="R20" i="70"/>
  <c r="B28" i="70"/>
  <c r="M35" i="70"/>
  <c r="C36" i="70"/>
  <c r="G42" i="70"/>
  <c r="R49" i="70"/>
  <c r="B57" i="70"/>
  <c r="M64" i="70"/>
  <c r="F40" i="70"/>
  <c r="D46" i="70"/>
  <c r="G53" i="70"/>
  <c r="R60" i="70"/>
  <c r="F35" i="70"/>
  <c r="M46" i="70"/>
  <c r="E54" i="70"/>
  <c r="X61" i="70"/>
  <c r="E22" i="70"/>
  <c r="G43" i="70"/>
  <c r="R50" i="70"/>
  <c r="B58" i="70"/>
  <c r="G8" i="70"/>
  <c r="R14" i="71"/>
  <c r="C30" i="71"/>
  <c r="A42" i="71"/>
  <c r="F62" i="71"/>
  <c r="B44" i="71"/>
  <c r="F4" i="71"/>
  <c r="D77" i="71"/>
  <c r="X42" i="71"/>
  <c r="E79" i="71"/>
  <c r="R91" i="71"/>
  <c r="R77" i="71"/>
  <c r="D124" i="71"/>
  <c r="E105" i="71"/>
  <c r="X95" i="71"/>
  <c r="E102" i="71"/>
  <c r="B109" i="71"/>
  <c r="D115" i="71"/>
  <c r="F121" i="71"/>
  <c r="R90" i="71"/>
  <c r="E99" i="71"/>
  <c r="B106" i="71"/>
  <c r="D112" i="71"/>
  <c r="F118" i="71"/>
  <c r="X124" i="71"/>
  <c r="B82" i="71"/>
  <c r="A100" i="71"/>
  <c r="C106" i="71"/>
  <c r="M112" i="71"/>
  <c r="R119" i="71"/>
  <c r="C69" i="71"/>
  <c r="D98" i="71"/>
  <c r="F104" i="71"/>
  <c r="X110" i="71"/>
  <c r="E117" i="71"/>
  <c r="B124" i="71"/>
  <c r="B123" i="71"/>
  <c r="F130" i="71"/>
  <c r="X136" i="71"/>
  <c r="R97" i="71"/>
  <c r="F127" i="71"/>
  <c r="X133" i="71"/>
  <c r="E140" i="71"/>
  <c r="X125" i="71"/>
  <c r="C131" i="71"/>
  <c r="M137" i="71"/>
  <c r="R113" i="71"/>
  <c r="X127" i="71"/>
  <c r="E134" i="71"/>
  <c r="B141" i="71"/>
  <c r="F126" i="71"/>
  <c r="X132" i="71"/>
  <c r="E139" i="71"/>
  <c r="G126" i="71"/>
  <c r="A132" i="71"/>
  <c r="C138" i="71"/>
  <c r="G112" i="71"/>
  <c r="F128" i="71"/>
  <c r="X134" i="71"/>
  <c r="A134" i="71"/>
  <c r="B97" i="71"/>
  <c r="B137" i="71"/>
  <c r="C108" i="71"/>
  <c r="C1" i="71"/>
  <c r="E1" i="71"/>
  <c r="W1" i="71"/>
  <c r="A10" i="70"/>
  <c r="A64" i="70"/>
  <c r="A51" i="70"/>
  <c r="A36" i="70"/>
  <c r="A13" i="70"/>
  <c r="A25" i="70"/>
  <c r="A62" i="70"/>
  <c r="A39" i="70"/>
  <c r="R2" i="70"/>
  <c r="B10" i="70"/>
  <c r="M17" i="70"/>
  <c r="E25" i="70"/>
  <c r="X32" i="70"/>
  <c r="C2" i="70"/>
  <c r="F9" i="70"/>
  <c r="D15" i="70"/>
  <c r="G22" i="70"/>
  <c r="R29" i="70"/>
  <c r="B37" i="70"/>
  <c r="M7" i="70"/>
  <c r="E15" i="70"/>
  <c r="X22" i="70"/>
  <c r="C29" i="70"/>
  <c r="F36" i="70"/>
  <c r="D5" i="70"/>
  <c r="G12" i="70"/>
  <c r="R19" i="70"/>
  <c r="B27" i="70"/>
  <c r="M34" i="70"/>
  <c r="X4" i="70"/>
  <c r="C11" i="70"/>
  <c r="F18" i="70"/>
  <c r="D24" i="70"/>
  <c r="G31" i="70"/>
  <c r="B9" i="70"/>
  <c r="M16" i="70"/>
  <c r="E24" i="70"/>
  <c r="X31" i="70"/>
  <c r="C38" i="70"/>
  <c r="F8" i="70"/>
  <c r="D14" i="70"/>
  <c r="G21" i="70"/>
  <c r="R28" i="70"/>
  <c r="B36" i="70"/>
  <c r="M38" i="70"/>
  <c r="D43" i="70"/>
  <c r="G50" i="70"/>
  <c r="R57" i="70"/>
  <c r="C12" i="70"/>
  <c r="C41" i="70"/>
  <c r="F48" i="70"/>
  <c r="D54" i="70"/>
  <c r="G61" i="70"/>
  <c r="R39" i="70"/>
  <c r="B47" i="70"/>
  <c r="M54" i="70"/>
  <c r="G21" i="71"/>
  <c r="M36" i="71"/>
  <c r="C48" i="71"/>
  <c r="A21" i="71"/>
  <c r="D50" i="71"/>
  <c r="D34" i="71"/>
  <c r="F83" i="71"/>
  <c r="M66" i="71"/>
  <c r="B86" i="71"/>
  <c r="G39" i="71"/>
  <c r="G84" i="71"/>
  <c r="G98" i="71"/>
  <c r="F108" i="71"/>
  <c r="C96" i="71"/>
  <c r="M102" i="71"/>
  <c r="R109" i="71"/>
  <c r="G116" i="71"/>
  <c r="A122" i="71"/>
  <c r="R92" i="71"/>
  <c r="M99" i="71"/>
  <c r="R106" i="71"/>
  <c r="G113" i="71"/>
  <c r="A119" i="71"/>
  <c r="C125" i="71"/>
  <c r="M93" i="71"/>
  <c r="D101" i="71"/>
  <c r="F107" i="71"/>
  <c r="X113" i="71"/>
  <c r="E120" i="71"/>
  <c r="D80" i="71"/>
  <c r="G99" i="71"/>
  <c r="A105" i="71"/>
  <c r="C111" i="71"/>
  <c r="M117" i="71"/>
  <c r="R124" i="71"/>
  <c r="X123" i="71"/>
  <c r="A131" i="71"/>
  <c r="C137" i="71"/>
  <c r="X99" i="71"/>
  <c r="A128" i="71"/>
  <c r="C134" i="71"/>
  <c r="M140" i="71"/>
  <c r="D126" i="71"/>
  <c r="F132" i="71"/>
  <c r="X138" i="71"/>
  <c r="X115" i="71"/>
  <c r="C128" i="71"/>
  <c r="M134" i="71"/>
  <c r="R141" i="71"/>
  <c r="A127" i="71"/>
  <c r="C133" i="71"/>
  <c r="M139" i="71"/>
  <c r="B127" i="71"/>
  <c r="D133" i="71"/>
  <c r="F139" i="71"/>
  <c r="M114" i="71"/>
  <c r="A129" i="71"/>
  <c r="C135" i="71"/>
  <c r="G136" i="71"/>
  <c r="E130" i="71"/>
  <c r="E138" i="71"/>
  <c r="X139" i="71"/>
  <c r="K1" i="71"/>
  <c r="M1" i="71"/>
  <c r="Q1" i="71"/>
  <c r="A18" i="70"/>
  <c r="A17" i="70"/>
  <c r="A59" i="70"/>
  <c r="A44" i="70"/>
  <c r="A21" i="70"/>
  <c r="A6" i="70"/>
  <c r="A16" i="70"/>
  <c r="A47" i="70"/>
  <c r="G3" i="70"/>
  <c r="R10" i="70"/>
  <c r="B18" i="70"/>
  <c r="M25" i="70"/>
  <c r="E33" i="70"/>
  <c r="X3" i="70"/>
  <c r="C10" i="70"/>
  <c r="F17" i="70"/>
  <c r="D23" i="70"/>
  <c r="G30" i="70"/>
  <c r="R37" i="70"/>
  <c r="B8" i="70"/>
  <c r="M15" i="70"/>
  <c r="E23" i="70"/>
  <c r="X30" i="70"/>
  <c r="C37" i="70"/>
  <c r="F7" i="70"/>
  <c r="D13" i="70"/>
  <c r="G20" i="70"/>
  <c r="R27" i="70"/>
  <c r="B35" i="70"/>
  <c r="E5" i="70"/>
  <c r="X12" i="70"/>
  <c r="C19" i="70"/>
  <c r="F26" i="70"/>
  <c r="G2" i="70"/>
  <c r="R9" i="70"/>
  <c r="B17" i="70"/>
  <c r="M24" i="70"/>
  <c r="E32" i="70"/>
  <c r="X2" i="70"/>
  <c r="C9" i="70"/>
  <c r="F16" i="70"/>
  <c r="D22" i="70"/>
  <c r="G29" i="70"/>
  <c r="R36" i="70"/>
  <c r="G39" i="70"/>
  <c r="F45" i="70"/>
  <c r="D51" i="70"/>
  <c r="G58" i="70"/>
  <c r="M14" i="70"/>
  <c r="X42" i="70"/>
  <c r="C49" i="70"/>
  <c r="F56" i="70"/>
  <c r="D62" i="70"/>
  <c r="G40" i="70"/>
  <c r="R47" i="70"/>
  <c r="B55" i="70"/>
  <c r="M62" i="70"/>
  <c r="F34" i="70"/>
  <c r="F46" i="70"/>
  <c r="D52" i="70"/>
  <c r="G59" i="70"/>
  <c r="M22" i="70"/>
  <c r="A27" i="71"/>
  <c r="A40" i="71"/>
  <c r="M54" i="71"/>
  <c r="D37" i="71"/>
  <c r="F56" i="71"/>
  <c r="X40" i="71"/>
  <c r="X89" i="71"/>
  <c r="R73" i="71"/>
  <c r="D92" i="71"/>
  <c r="F68" i="71"/>
  <c r="A90" i="71"/>
  <c r="A104" i="71"/>
  <c r="B112" i="71"/>
  <c r="F97" i="71"/>
  <c r="X103" i="71"/>
  <c r="E110" i="71"/>
  <c r="B117" i="71"/>
  <c r="D123" i="71"/>
  <c r="D94" i="71"/>
  <c r="X100" i="71"/>
  <c r="E107" i="71"/>
  <c r="B114" i="71"/>
  <c r="D120" i="71"/>
  <c r="F44" i="71"/>
  <c r="F94" i="71"/>
  <c r="G102" i="71"/>
  <c r="A108" i="71"/>
  <c r="C114" i="71"/>
  <c r="M120" i="71"/>
  <c r="E91" i="71"/>
  <c r="B100" i="71"/>
  <c r="D106" i="71"/>
  <c r="F112" i="71"/>
  <c r="X118" i="71"/>
  <c r="E125" i="71"/>
  <c r="B126" i="71"/>
  <c r="D132" i="71"/>
  <c r="F138" i="71"/>
  <c r="A102" i="71"/>
  <c r="D129" i="71"/>
  <c r="F135" i="71"/>
  <c r="X141" i="71"/>
  <c r="G127" i="71"/>
  <c r="A133" i="71"/>
  <c r="C139" i="71"/>
  <c r="A118" i="71"/>
  <c r="F129" i="71"/>
  <c r="X135" i="71"/>
  <c r="G89" i="71"/>
  <c r="D128" i="71"/>
  <c r="F134" i="71"/>
  <c r="X140" i="71"/>
  <c r="R127" i="71"/>
  <c r="G134" i="71"/>
  <c r="A140" i="71"/>
  <c r="B121" i="71"/>
  <c r="D130" i="71"/>
  <c r="F136" i="71"/>
  <c r="B140" i="71"/>
  <c r="D138" i="71"/>
  <c r="D119" i="71"/>
  <c r="D127" i="71"/>
  <c r="S1" i="71"/>
  <c r="U1" i="71"/>
  <c r="H1" i="71"/>
  <c r="A26" i="70"/>
  <c r="A3" i="70"/>
  <c r="A40" i="70"/>
  <c r="A52" i="70"/>
  <c r="A29" i="70"/>
  <c r="A14" i="70"/>
  <c r="A56" i="70"/>
  <c r="A55" i="70"/>
  <c r="D4" i="70"/>
  <c r="G11" i="70"/>
  <c r="R18" i="70"/>
  <c r="B26" i="70"/>
  <c r="M33" i="70"/>
  <c r="E4" i="70"/>
  <c r="X11" i="70"/>
  <c r="C18" i="70"/>
  <c r="F25" i="70"/>
  <c r="D31" i="70"/>
  <c r="G38" i="70"/>
  <c r="R8" i="70"/>
  <c r="B16" i="70"/>
  <c r="M23" i="70"/>
  <c r="E31" i="70"/>
  <c r="X38" i="70"/>
  <c r="C8" i="70"/>
  <c r="F15" i="70"/>
  <c r="D21" i="70"/>
  <c r="G28" i="70"/>
  <c r="R35" i="70"/>
  <c r="M5" i="70"/>
  <c r="E13" i="70"/>
  <c r="X20" i="70"/>
  <c r="C27" i="70"/>
  <c r="D3" i="70"/>
  <c r="G10" i="70"/>
  <c r="R17" i="70"/>
  <c r="B25" i="70"/>
  <c r="M32" i="70"/>
  <c r="E3" i="70"/>
  <c r="X10" i="70"/>
  <c r="C17" i="70"/>
  <c r="F24" i="70"/>
  <c r="D30" i="70"/>
  <c r="G37" i="70"/>
  <c r="X39" i="70"/>
  <c r="C46" i="70"/>
  <c r="F53" i="70"/>
  <c r="D59" i="70"/>
  <c r="F19" i="70"/>
  <c r="E43" i="70"/>
  <c r="X50" i="70"/>
  <c r="C57" i="70"/>
  <c r="F64" i="70"/>
  <c r="D41" i="70"/>
  <c r="G48" i="70"/>
  <c r="R55" i="70"/>
  <c r="B63" i="70"/>
  <c r="X40" i="70"/>
  <c r="C47" i="70"/>
  <c r="F54" i="70"/>
  <c r="D60" i="70"/>
  <c r="F27" i="70"/>
  <c r="C33" i="71"/>
  <c r="C46" i="71"/>
  <c r="R61" i="71"/>
  <c r="F43" i="71"/>
  <c r="X62" i="71"/>
  <c r="E47" i="71"/>
  <c r="E49" i="71"/>
  <c r="G80" i="71"/>
  <c r="F52" i="71"/>
  <c r="X74" i="71"/>
  <c r="B65" i="71"/>
  <c r="C110" i="71"/>
  <c r="X114" i="71"/>
  <c r="A98" i="71"/>
  <c r="C104" i="71"/>
  <c r="M110" i="71"/>
  <c r="R117" i="71"/>
  <c r="G124" i="71"/>
  <c r="X94" i="71"/>
  <c r="C101" i="71"/>
  <c r="M107" i="71"/>
  <c r="R114" i="71"/>
  <c r="G121" i="71"/>
  <c r="R66" i="71"/>
  <c r="E96" i="71"/>
  <c r="B103" i="71"/>
  <c r="D109" i="71"/>
  <c r="F115" i="71"/>
  <c r="X121" i="71"/>
  <c r="X92" i="71"/>
  <c r="R100" i="71"/>
  <c r="G107" i="71"/>
  <c r="A113" i="71"/>
  <c r="C119" i="71"/>
  <c r="M125" i="71"/>
  <c r="R126" i="71"/>
  <c r="G133" i="71"/>
  <c r="A139" i="71"/>
  <c r="G104" i="71"/>
  <c r="G130" i="71"/>
  <c r="A136" i="71"/>
  <c r="E67" i="71"/>
  <c r="B128" i="71"/>
  <c r="D134" i="71"/>
  <c r="F140" i="71"/>
  <c r="G120" i="71"/>
  <c r="A130" i="71"/>
  <c r="C136" i="71"/>
  <c r="G96" i="71"/>
  <c r="G129" i="71"/>
  <c r="A135" i="71"/>
  <c r="C141" i="71"/>
  <c r="E128" i="71"/>
  <c r="B135" i="71"/>
  <c r="D141" i="71"/>
  <c r="X122" i="71"/>
  <c r="G131" i="71"/>
  <c r="A137" i="71"/>
  <c r="E141" i="71"/>
  <c r="G139" i="71"/>
  <c r="D135" i="71"/>
  <c r="R137" i="71"/>
  <c r="AA1" i="71"/>
  <c r="F1" i="71"/>
  <c r="P1" i="71"/>
  <c r="A34" i="70"/>
  <c r="A11" i="70"/>
  <c r="A41" i="70"/>
  <c r="A60" i="70"/>
  <c r="A37" i="70"/>
  <c r="A22" i="70"/>
  <c r="A9" i="70"/>
  <c r="A63" i="70"/>
  <c r="F6" i="70"/>
  <c r="D12" i="70"/>
  <c r="G19" i="70"/>
  <c r="R26" i="70"/>
  <c r="B34" i="70"/>
  <c r="M4" i="70"/>
  <c r="E12" i="70"/>
  <c r="X19" i="70"/>
  <c r="C26" i="70"/>
  <c r="F33" i="70"/>
  <c r="D2" i="70"/>
  <c r="G9" i="70"/>
  <c r="R16" i="70"/>
  <c r="B24" i="70"/>
  <c r="M31" i="70"/>
  <c r="E2" i="70"/>
  <c r="X9" i="70"/>
  <c r="C16" i="70"/>
  <c r="F23" i="70"/>
  <c r="D29" i="70"/>
  <c r="G36" i="70"/>
  <c r="B6" i="70"/>
  <c r="M13" i="70"/>
  <c r="E21" i="70"/>
  <c r="X28" i="70"/>
  <c r="F5" i="70"/>
  <c r="D11" i="70"/>
  <c r="G18" i="70"/>
  <c r="R25" i="70"/>
  <c r="B33" i="70"/>
  <c r="M3" i="70"/>
  <c r="E11" i="70"/>
  <c r="X18" i="70"/>
  <c r="C25" i="70"/>
  <c r="F32" i="70"/>
  <c r="D38" i="70"/>
  <c r="E40" i="70"/>
  <c r="X47" i="70"/>
  <c r="C54" i="70"/>
  <c r="F61" i="70"/>
  <c r="B31" i="70"/>
  <c r="M43" i="70"/>
  <c r="E51" i="70"/>
  <c r="X58" i="70"/>
  <c r="R7" i="70"/>
  <c r="F43" i="70"/>
  <c r="D49" i="70"/>
  <c r="G56" i="70"/>
  <c r="R63" i="70"/>
  <c r="E62" i="70"/>
  <c r="F62" i="70"/>
  <c r="E44" i="70"/>
  <c r="X51" i="70"/>
  <c r="C58" i="70"/>
  <c r="E6" i="70"/>
  <c r="B40" i="70"/>
  <c r="M47" i="70"/>
  <c r="E55" i="70"/>
  <c r="X62" i="70"/>
  <c r="B23" i="70"/>
  <c r="E42" i="70"/>
  <c r="X49" i="70"/>
  <c r="C56" i="70"/>
  <c r="F63" i="70"/>
  <c r="R62" i="70"/>
  <c r="R46" i="70"/>
  <c r="G16" i="70"/>
  <c r="D64" i="70"/>
  <c r="AA1" i="70"/>
  <c r="N1" i="70"/>
  <c r="X1" i="70"/>
  <c r="D1" i="69"/>
  <c r="X13" i="70"/>
  <c r="Y1" i="70"/>
  <c r="D61" i="70"/>
  <c r="B1" i="73"/>
  <c r="R31" i="70"/>
  <c r="C20" i="70"/>
  <c r="M44" i="70"/>
  <c r="E52" i="70"/>
  <c r="X59" i="70"/>
  <c r="R15" i="70"/>
  <c r="R40" i="70"/>
  <c r="B48" i="70"/>
  <c r="M55" i="70"/>
  <c r="E63" i="70"/>
  <c r="E30" i="70"/>
  <c r="M42" i="70"/>
  <c r="E50" i="70"/>
  <c r="X57" i="70"/>
  <c r="C64" i="70"/>
  <c r="D9" i="70"/>
  <c r="D56" i="70"/>
  <c r="D40" i="70"/>
  <c r="C43" i="70"/>
  <c r="D1" i="70"/>
  <c r="V1" i="70"/>
  <c r="R1" i="70"/>
  <c r="C1" i="69"/>
  <c r="C51" i="70"/>
  <c r="W1" i="70"/>
  <c r="E61" i="70"/>
  <c r="E41" i="70"/>
  <c r="D33" i="70"/>
  <c r="B45" i="70"/>
  <c r="M52" i="70"/>
  <c r="E60" i="70"/>
  <c r="D25" i="70"/>
  <c r="G41" i="70"/>
  <c r="R48" i="70"/>
  <c r="B56" i="70"/>
  <c r="M63" i="70"/>
  <c r="G32" i="70"/>
  <c r="B43" i="70"/>
  <c r="M50" i="70"/>
  <c r="E58" i="70"/>
  <c r="E37" i="70"/>
  <c r="C28" i="70"/>
  <c r="X60" i="70"/>
  <c r="X44" i="70"/>
  <c r="B62" i="70"/>
  <c r="L1" i="70"/>
  <c r="G1" i="70"/>
  <c r="I1" i="70"/>
  <c r="B1" i="69"/>
  <c r="F50" i="70"/>
  <c r="C48" i="70"/>
  <c r="F1" i="70"/>
  <c r="D44" i="70"/>
  <c r="X37" i="70"/>
  <c r="R45" i="70"/>
  <c r="B53" i="70"/>
  <c r="M60" i="70"/>
  <c r="X29" i="70"/>
  <c r="D42" i="70"/>
  <c r="G49" i="70"/>
  <c r="R56" i="70"/>
  <c r="B64" i="70"/>
  <c r="E38" i="70"/>
  <c r="R43" i="70"/>
  <c r="B51" i="70"/>
  <c r="M58" i="70"/>
  <c r="D48" i="70"/>
  <c r="E39" i="70"/>
  <c r="G63" i="70"/>
  <c r="G47" i="70"/>
  <c r="M45" i="70"/>
  <c r="T1" i="70"/>
  <c r="O1" i="70"/>
  <c r="Q1" i="70"/>
  <c r="B59" i="70"/>
  <c r="C59" i="70"/>
  <c r="X41" i="70"/>
  <c r="R54" i="70"/>
  <c r="X48" i="70"/>
  <c r="B39" i="70"/>
  <c r="G46" i="70"/>
  <c r="R53" i="70"/>
  <c r="B61" i="70"/>
  <c r="D32" i="70"/>
  <c r="F44" i="70"/>
  <c r="D50" i="70"/>
  <c r="G57" i="70"/>
  <c r="R64" i="70"/>
  <c r="D39" i="70"/>
  <c r="G44" i="70"/>
  <c r="R51" i="70"/>
  <c r="X52" i="70"/>
  <c r="E1" i="70"/>
  <c r="S1" i="70"/>
  <c r="G51" i="70"/>
  <c r="F41" i="70"/>
  <c r="D47" i="70"/>
  <c r="G54" i="70"/>
  <c r="R61" i="70"/>
  <c r="X36" i="70"/>
  <c r="C45" i="70"/>
  <c r="F52" i="70"/>
  <c r="D58" i="70"/>
  <c r="C4" i="70"/>
  <c r="M39" i="70"/>
  <c r="D45" i="70"/>
  <c r="G52" i="70"/>
  <c r="R59" i="70"/>
  <c r="G55" i="70"/>
  <c r="M53" i="70"/>
  <c r="F42" i="70"/>
  <c r="M61" i="70"/>
  <c r="C1" i="70"/>
  <c r="M1" i="70"/>
  <c r="Z1" i="70"/>
  <c r="J1" i="70"/>
  <c r="F57" i="70"/>
  <c r="X54" i="70"/>
  <c r="F55" i="70"/>
  <c r="P1" i="70"/>
  <c r="C55" i="70"/>
  <c r="C42" i="70"/>
  <c r="F49" i="70"/>
  <c r="D55" i="70"/>
  <c r="G62" i="70"/>
  <c r="B38" i="70"/>
  <c r="X46" i="70"/>
  <c r="C53" i="70"/>
  <c r="F60" i="70"/>
  <c r="M6" i="70"/>
  <c r="C40" i="70"/>
  <c r="F47" i="70"/>
  <c r="D53" i="70"/>
  <c r="G60" i="70"/>
  <c r="B46" i="70"/>
  <c r="F58" i="70"/>
  <c r="B54" i="70"/>
  <c r="E45" i="70"/>
  <c r="K1" i="70"/>
  <c r="U1" i="70"/>
  <c r="H1" i="70"/>
  <c r="B1" i="70"/>
  <c r="C39" i="70"/>
  <c r="C61" i="70"/>
  <c r="E53" i="70"/>
  <c r="R58" i="70"/>
  <c r="X43" i="70"/>
  <c r="C50" i="70"/>
  <c r="D63" i="70"/>
  <c r="E47" i="70"/>
  <c r="F11" i="70"/>
  <c r="M30" i="70"/>
  <c r="S47" i="71"/>
  <c r="H47" i="71"/>
  <c r="T73" i="55" l="1"/>
  <c r="S73" i="74" s="1"/>
  <c r="H73" i="74"/>
  <c r="AA47" i="71"/>
  <c r="E1" i="73"/>
  <c r="T47" i="71"/>
  <c r="Z47" i="71"/>
  <c r="U47" i="71"/>
  <c r="Y47" i="71"/>
  <c r="J47" i="71"/>
  <c r="I47" i="71"/>
  <c r="M1" i="69"/>
  <c r="D1" i="73"/>
  <c r="C1" i="73"/>
  <c r="G1" i="73"/>
  <c r="Z73" i="74" l="1"/>
  <c r="Y73" i="74"/>
  <c r="T73" i="74"/>
  <c r="B39" i="24"/>
  <c r="A39" i="24"/>
  <c r="C671" i="71"/>
  <c r="C672" i="71"/>
  <c r="C673" i="71"/>
  <c r="C674" i="71"/>
  <c r="C675" i="71"/>
  <c r="C676" i="71"/>
  <c r="C677" i="71"/>
  <c r="C678" i="71"/>
  <c r="B671" i="71"/>
  <c r="B672" i="71"/>
  <c r="B673" i="71"/>
  <c r="B674" i="71"/>
  <c r="B675" i="71"/>
  <c r="B676" i="71"/>
  <c r="B677" i="71"/>
  <c r="B678" i="71"/>
  <c r="C415" i="70"/>
  <c r="C416" i="70"/>
  <c r="C417" i="70"/>
  <c r="C418" i="70"/>
  <c r="C419" i="70"/>
  <c r="C420" i="70"/>
  <c r="C421" i="70"/>
  <c r="C422" i="70"/>
  <c r="B415" i="70"/>
  <c r="B416" i="70"/>
  <c r="B417" i="70"/>
  <c r="B418" i="70"/>
  <c r="B419" i="70"/>
  <c r="B420" i="70"/>
  <c r="B421" i="70"/>
  <c r="B422" i="70"/>
  <c r="A671" i="71"/>
  <c r="A672" i="71"/>
  <c r="A673" i="71"/>
  <c r="A674" i="71"/>
  <c r="A675" i="71"/>
  <c r="A676" i="71"/>
  <c r="A677" i="71"/>
  <c r="A678" i="71"/>
  <c r="A415" i="70"/>
  <c r="A416" i="70"/>
  <c r="A417" i="70"/>
  <c r="A418" i="70"/>
  <c r="A419" i="70"/>
  <c r="A420" i="70"/>
  <c r="A421" i="70"/>
  <c r="A422" i="70"/>
  <c r="AL4" i="55"/>
  <c r="N47" i="71"/>
  <c r="A423" i="70" l="1"/>
  <c r="A679" i="71"/>
  <c r="C679" i="71"/>
  <c r="B679" i="71"/>
  <c r="B423" i="70"/>
  <c r="C423" i="70"/>
  <c r="H237" i="55"/>
  <c r="K237" i="55" s="1"/>
  <c r="H228" i="55"/>
  <c r="K228" i="55" s="1"/>
  <c r="T228" i="55" l="1"/>
  <c r="S224" i="74" s="1"/>
  <c r="T237" i="55"/>
  <c r="S233" i="74" s="1"/>
  <c r="H233" i="74"/>
  <c r="H224" i="74"/>
  <c r="Z233" i="74" l="1"/>
  <c r="Y224" i="74"/>
  <c r="Y233" i="74"/>
  <c r="Z224" i="74"/>
  <c r="T233" i="74"/>
  <c r="T224" i="74"/>
  <c r="H56" i="55"/>
  <c r="K56" i="55" s="1"/>
  <c r="H67" i="55"/>
  <c r="K67" i="55" s="1"/>
  <c r="H68" i="55"/>
  <c r="K68" i="55" s="1"/>
  <c r="H44" i="71"/>
  <c r="S44" i="71"/>
  <c r="S33" i="71"/>
  <c r="S43" i="71"/>
  <c r="H33" i="71"/>
  <c r="H43" i="71"/>
  <c r="T68" i="55" l="1"/>
  <c r="S68" i="74" s="1"/>
  <c r="T67" i="55"/>
  <c r="S67" i="74" s="1"/>
  <c r="T56" i="55"/>
  <c r="S56" i="74" s="1"/>
  <c r="H68" i="74"/>
  <c r="H67" i="74"/>
  <c r="H56" i="74"/>
  <c r="U43" i="71"/>
  <c r="Y44" i="71"/>
  <c r="J44" i="71"/>
  <c r="N43" i="71"/>
  <c r="U44" i="71"/>
  <c r="Z44" i="71"/>
  <c r="I44" i="71"/>
  <c r="Y43" i="71"/>
  <c r="I43" i="71"/>
  <c r="N44" i="71"/>
  <c r="T44" i="71"/>
  <c r="AA43" i="71"/>
  <c r="J43" i="71"/>
  <c r="T43" i="71"/>
  <c r="Z43" i="71"/>
  <c r="AA44" i="71"/>
  <c r="Z68" i="74" l="1"/>
  <c r="Y68" i="74"/>
  <c r="Y67" i="74"/>
  <c r="Z67" i="74"/>
  <c r="T67" i="74"/>
  <c r="T68" i="74"/>
  <c r="H319" i="55"/>
  <c r="K319" i="55" s="1"/>
  <c r="H229" i="55"/>
  <c r="K229" i="55" s="1"/>
  <c r="T229" i="55" l="1"/>
  <c r="S225" i="74" s="1"/>
  <c r="T319" i="55"/>
  <c r="S313" i="74" s="1"/>
  <c r="H313" i="74"/>
  <c r="H225" i="74"/>
  <c r="H222" i="55"/>
  <c r="K222" i="55" s="1"/>
  <c r="H227" i="55"/>
  <c r="K227" i="55" s="1"/>
  <c r="H224" i="55"/>
  <c r="K224" i="55" s="1"/>
  <c r="H216" i="55"/>
  <c r="K216" i="55" s="1"/>
  <c r="H221" i="55"/>
  <c r="K221" i="55" s="1"/>
  <c r="H213" i="55"/>
  <c r="K213" i="55" s="1"/>
  <c r="H138" i="71"/>
  <c r="H135" i="71"/>
  <c r="S138" i="71"/>
  <c r="S135" i="71"/>
  <c r="T213" i="55" l="1"/>
  <c r="T221" i="55"/>
  <c r="S220" i="74" s="1"/>
  <c r="T216" i="55"/>
  <c r="T224" i="55"/>
  <c r="S222" i="74" s="1"/>
  <c r="T227" i="55"/>
  <c r="S223" i="74" s="1"/>
  <c r="T222" i="55"/>
  <c r="S221" i="74" s="1"/>
  <c r="Z225" i="74"/>
  <c r="T313" i="74"/>
  <c r="Y225" i="74"/>
  <c r="S213" i="74"/>
  <c r="S216" i="74"/>
  <c r="Z313" i="74"/>
  <c r="Y313" i="74"/>
  <c r="H213" i="74"/>
  <c r="H220" i="74"/>
  <c r="H216" i="74"/>
  <c r="H222" i="74"/>
  <c r="H223" i="74"/>
  <c r="H221" i="74"/>
  <c r="T225" i="74"/>
  <c r="H169" i="55"/>
  <c r="K169" i="55" s="1"/>
  <c r="H168" i="55"/>
  <c r="K168" i="55" s="1"/>
  <c r="H167" i="55"/>
  <c r="K167" i="55" s="1"/>
  <c r="AA135" i="71"/>
  <c r="T135" i="71"/>
  <c r="T138" i="71"/>
  <c r="AA138" i="71"/>
  <c r="J135" i="71"/>
  <c r="H103" i="71"/>
  <c r="Y135" i="71"/>
  <c r="H102" i="71"/>
  <c r="H101" i="71"/>
  <c r="S102" i="71"/>
  <c r="S103" i="71"/>
  <c r="S101" i="71"/>
  <c r="J138" i="71"/>
  <c r="Z135" i="71"/>
  <c r="Z138" i="71"/>
  <c r="U138" i="71"/>
  <c r="N138" i="71"/>
  <c r="I138" i="71"/>
  <c r="Y138" i="71"/>
  <c r="I135" i="71"/>
  <c r="U135" i="71"/>
  <c r="N135" i="71"/>
  <c r="T167" i="55" l="1"/>
  <c r="S167" i="74" s="1"/>
  <c r="T168" i="55"/>
  <c r="T169" i="55"/>
  <c r="S169" i="74" s="1"/>
  <c r="Z216" i="74"/>
  <c r="Z220" i="74"/>
  <c r="Y223" i="74"/>
  <c r="Z213" i="74"/>
  <c r="Y221" i="74"/>
  <c r="Z223" i="74"/>
  <c r="Z222" i="74"/>
  <c r="S168" i="74"/>
  <c r="Y216" i="74"/>
  <c r="Y222" i="74"/>
  <c r="Z221" i="74"/>
  <c r="Y220" i="74"/>
  <c r="Y213" i="74"/>
  <c r="H167" i="74"/>
  <c r="H168" i="74"/>
  <c r="H169" i="74"/>
  <c r="T220" i="74"/>
  <c r="T213" i="74"/>
  <c r="T222" i="74"/>
  <c r="T223" i="74"/>
  <c r="T221" i="74"/>
  <c r="T216" i="74"/>
  <c r="I102" i="71"/>
  <c r="T102" i="71"/>
  <c r="U101" i="71"/>
  <c r="I101" i="71"/>
  <c r="U103" i="71"/>
  <c r="U102" i="71"/>
  <c r="T103" i="71"/>
  <c r="T101" i="71"/>
  <c r="I103" i="71"/>
  <c r="T168" i="74" l="1"/>
  <c r="T167" i="74"/>
  <c r="T169" i="74"/>
  <c r="H640" i="55" l="1"/>
  <c r="K640" i="55" s="1"/>
  <c r="H638" i="55"/>
  <c r="K638" i="55" s="1"/>
  <c r="H465" i="55"/>
  <c r="K465" i="55" s="1"/>
  <c r="H466" i="55"/>
  <c r="K466" i="55" s="1"/>
  <c r="H467" i="55"/>
  <c r="K467" i="55" s="1"/>
  <c r="H468" i="55"/>
  <c r="K468" i="55" s="1"/>
  <c r="H469" i="55"/>
  <c r="K469" i="55" s="1"/>
  <c r="H470" i="55"/>
  <c r="K470" i="55" s="1"/>
  <c r="H434" i="55"/>
  <c r="K434" i="55" s="1"/>
  <c r="H435" i="55"/>
  <c r="K435" i="55" s="1"/>
  <c r="H374" i="55"/>
  <c r="K374" i="55" s="1"/>
  <c r="H375" i="55"/>
  <c r="K375" i="55" s="1"/>
  <c r="H376" i="55"/>
  <c r="K376" i="55" s="1"/>
  <c r="H377" i="55"/>
  <c r="K377" i="55" s="1"/>
  <c r="H373" i="55"/>
  <c r="K373" i="55" s="1"/>
  <c r="H204" i="55"/>
  <c r="K204" i="55" s="1"/>
  <c r="H205" i="55"/>
  <c r="K205" i="55" s="1"/>
  <c r="H206" i="55"/>
  <c r="K206" i="55" s="1"/>
  <c r="H207" i="55"/>
  <c r="K207" i="55" s="1"/>
  <c r="H208" i="55"/>
  <c r="K208" i="55" s="1"/>
  <c r="H209" i="55"/>
  <c r="K209" i="55" s="1"/>
  <c r="H210" i="55"/>
  <c r="K210" i="55" s="1"/>
  <c r="H211" i="55"/>
  <c r="K211" i="55" s="1"/>
  <c r="H179" i="55"/>
  <c r="K179" i="55" s="1"/>
  <c r="H74" i="55"/>
  <c r="K74" i="55" s="1"/>
  <c r="H75" i="55"/>
  <c r="K75" i="55" s="1"/>
  <c r="S107" i="71"/>
  <c r="H129" i="71"/>
  <c r="H130" i="71"/>
  <c r="H126" i="71"/>
  <c r="S130" i="71"/>
  <c r="S127" i="71"/>
  <c r="H107" i="71"/>
  <c r="H127" i="71"/>
  <c r="S129" i="71"/>
  <c r="S131" i="71"/>
  <c r="H131" i="71"/>
  <c r="H48" i="71"/>
  <c r="S133" i="71"/>
  <c r="S132" i="71"/>
  <c r="H132" i="71"/>
  <c r="S49" i="71"/>
  <c r="S128" i="71"/>
  <c r="H133" i="71"/>
  <c r="S48" i="71"/>
  <c r="H128" i="71"/>
  <c r="H49" i="71"/>
  <c r="S126" i="71"/>
  <c r="T75" i="55" l="1"/>
  <c r="T74" i="55"/>
  <c r="T179" i="55"/>
  <c r="T211" i="55"/>
  <c r="T210" i="55"/>
  <c r="S210" i="74" s="1"/>
  <c r="T209" i="55"/>
  <c r="T208" i="55"/>
  <c r="T207" i="55"/>
  <c r="S207" i="74" s="1"/>
  <c r="T206" i="55"/>
  <c r="S206" i="74" s="1"/>
  <c r="T205" i="55"/>
  <c r="S205" i="74" s="1"/>
  <c r="T204" i="55"/>
  <c r="S204" i="74" s="1"/>
  <c r="T373" i="55"/>
  <c r="S367" i="74" s="1"/>
  <c r="T377" i="55"/>
  <c r="S371" i="74" s="1"/>
  <c r="T376" i="55"/>
  <c r="S370" i="74" s="1"/>
  <c r="T375" i="55"/>
  <c r="S369" i="74" s="1"/>
  <c r="T374" i="55"/>
  <c r="S368" i="74" s="1"/>
  <c r="T435" i="55"/>
  <c r="S429" i="74" s="1"/>
  <c r="T434" i="55"/>
  <c r="S428" i="74" s="1"/>
  <c r="T470" i="55"/>
  <c r="S464" i="74" s="1"/>
  <c r="T469" i="55"/>
  <c r="S463" i="74" s="1"/>
  <c r="T468" i="55"/>
  <c r="S462" i="74" s="1"/>
  <c r="T467" i="55"/>
  <c r="S461" i="74" s="1"/>
  <c r="T466" i="55"/>
  <c r="S460" i="74" s="1"/>
  <c r="T465" i="55"/>
  <c r="S459" i="74" s="1"/>
  <c r="T638" i="55"/>
  <c r="S632" i="74" s="1"/>
  <c r="T640" i="55"/>
  <c r="S634" i="74" s="1"/>
  <c r="H429" i="74"/>
  <c r="H370" i="74"/>
  <c r="H428" i="74"/>
  <c r="H461" i="74"/>
  <c r="H367" i="74"/>
  <c r="H632" i="74"/>
  <c r="S209" i="74"/>
  <c r="H634" i="74"/>
  <c r="H462" i="74"/>
  <c r="S179" i="74"/>
  <c r="H369" i="74"/>
  <c r="H464" i="74"/>
  <c r="H460" i="74"/>
  <c r="S74" i="74"/>
  <c r="H371" i="74"/>
  <c r="S208" i="74"/>
  <c r="S75" i="74"/>
  <c r="H368" i="74"/>
  <c r="H463" i="74"/>
  <c r="H459" i="74"/>
  <c r="S211" i="74"/>
  <c r="H75" i="74"/>
  <c r="H74" i="74"/>
  <c r="H179" i="74"/>
  <c r="H211" i="74"/>
  <c r="H210" i="74"/>
  <c r="H209" i="74"/>
  <c r="H208" i="74"/>
  <c r="H207" i="74"/>
  <c r="H206" i="74"/>
  <c r="H205" i="74"/>
  <c r="H204" i="74"/>
  <c r="H52" i="55"/>
  <c r="K52" i="55" s="1"/>
  <c r="H53" i="55"/>
  <c r="K53" i="55" s="1"/>
  <c r="H54" i="55"/>
  <c r="K54" i="55" s="1"/>
  <c r="H55" i="55"/>
  <c r="K55" i="55" s="1"/>
  <c r="H51" i="55"/>
  <c r="K51" i="55" s="1"/>
  <c r="H57" i="55"/>
  <c r="K57" i="55" s="1"/>
  <c r="H58" i="55"/>
  <c r="K58" i="55" s="1"/>
  <c r="H25" i="55"/>
  <c r="K25" i="55" s="1"/>
  <c r="H26" i="55"/>
  <c r="K26" i="55" s="1"/>
  <c r="H116" i="55"/>
  <c r="K116" i="55" s="1"/>
  <c r="U131" i="71"/>
  <c r="U129" i="71"/>
  <c r="AA128" i="71"/>
  <c r="N133" i="71"/>
  <c r="Z129" i="71"/>
  <c r="N128" i="71"/>
  <c r="J126" i="71"/>
  <c r="J127" i="71"/>
  <c r="J107" i="71"/>
  <c r="Z127" i="71"/>
  <c r="I128" i="71"/>
  <c r="T127" i="71"/>
  <c r="T49" i="71"/>
  <c r="H34" i="71"/>
  <c r="AA130" i="71"/>
  <c r="I131" i="71"/>
  <c r="U107" i="71"/>
  <c r="AA49" i="71"/>
  <c r="AA127" i="71"/>
  <c r="N126" i="71"/>
  <c r="S32" i="71"/>
  <c r="Z126" i="71"/>
  <c r="N131" i="71"/>
  <c r="N127" i="71"/>
  <c r="N107" i="71"/>
  <c r="Z48" i="71"/>
  <c r="I133" i="71"/>
  <c r="T132" i="71"/>
  <c r="T107" i="71"/>
  <c r="H12" i="71"/>
  <c r="Z133" i="71"/>
  <c r="I132" i="71"/>
  <c r="AA129" i="71"/>
  <c r="U48" i="71"/>
  <c r="AA48" i="71"/>
  <c r="Z132" i="71"/>
  <c r="S73" i="71"/>
  <c r="Z107" i="71"/>
  <c r="Z49" i="71"/>
  <c r="N49" i="71"/>
  <c r="S34" i="71"/>
  <c r="S13" i="71"/>
  <c r="I107" i="71"/>
  <c r="T133" i="71"/>
  <c r="T48" i="71"/>
  <c r="H13" i="71"/>
  <c r="T129" i="71"/>
  <c r="H73" i="71"/>
  <c r="Y131" i="71"/>
  <c r="U133" i="71"/>
  <c r="AA131" i="71"/>
  <c r="J101" i="71"/>
  <c r="Y129" i="71"/>
  <c r="J48" i="71"/>
  <c r="N48" i="71"/>
  <c r="S29" i="71"/>
  <c r="N129" i="71"/>
  <c r="Y127" i="71"/>
  <c r="Y49" i="71"/>
  <c r="I130" i="71"/>
  <c r="H29" i="71"/>
  <c r="H31" i="71"/>
  <c r="U128" i="71"/>
  <c r="Y128" i="71"/>
  <c r="H28" i="71"/>
  <c r="AA133" i="71"/>
  <c r="U130" i="71"/>
  <c r="J102" i="71"/>
  <c r="S13" i="70"/>
  <c r="S31" i="71"/>
  <c r="S30" i="71"/>
  <c r="S28" i="71"/>
  <c r="S12" i="71"/>
  <c r="Y130" i="71"/>
  <c r="H13" i="70"/>
  <c r="I127" i="71"/>
  <c r="T128" i="71"/>
  <c r="H30" i="71"/>
  <c r="Y132" i="71"/>
  <c r="U49" i="71"/>
  <c r="U132" i="71"/>
  <c r="U126" i="71"/>
  <c r="J103" i="71"/>
  <c r="Y107" i="71"/>
  <c r="Y133" i="71"/>
  <c r="J131" i="71"/>
  <c r="J133" i="71"/>
  <c r="N132" i="71"/>
  <c r="J129" i="71"/>
  <c r="I49" i="71"/>
  <c r="I129" i="71"/>
  <c r="T130" i="71"/>
  <c r="J132" i="71"/>
  <c r="Z128" i="71"/>
  <c r="AA132" i="71"/>
  <c r="AA126" i="71"/>
  <c r="U127" i="71"/>
  <c r="Y48" i="71"/>
  <c r="J49" i="71"/>
  <c r="J128" i="71"/>
  <c r="Z131" i="71"/>
  <c r="Y126" i="71"/>
  <c r="N130" i="71"/>
  <c r="Z130" i="71"/>
  <c r="I126" i="71"/>
  <c r="I48" i="71"/>
  <c r="T126" i="71"/>
  <c r="H32" i="71"/>
  <c r="AA107" i="71"/>
  <c r="J130" i="71"/>
  <c r="T131" i="71"/>
  <c r="T116" i="55" l="1"/>
  <c r="T26" i="55"/>
  <c r="S26" i="74" s="1"/>
  <c r="T25" i="55"/>
  <c r="T58" i="55"/>
  <c r="S58" i="74" s="1"/>
  <c r="T57" i="55"/>
  <c r="T51" i="55"/>
  <c r="T55" i="55"/>
  <c r="S55" i="74" s="1"/>
  <c r="T54" i="55"/>
  <c r="S54" i="74" s="1"/>
  <c r="T53" i="55"/>
  <c r="S53" i="74" s="1"/>
  <c r="T52" i="55"/>
  <c r="S52" i="74" s="1"/>
  <c r="T368" i="74"/>
  <c r="Y75" i="74"/>
  <c r="Z461" i="74"/>
  <c r="Z74" i="74"/>
  <c r="Z632" i="74"/>
  <c r="T371" i="74"/>
  <c r="T461" i="74"/>
  <c r="Z205" i="74"/>
  <c r="Z206" i="74"/>
  <c r="Z208" i="74"/>
  <c r="T428" i="74"/>
  <c r="Y208" i="74"/>
  <c r="Y367" i="74"/>
  <c r="Y205" i="74"/>
  <c r="T632" i="74"/>
  <c r="Z464" i="74"/>
  <c r="Y206" i="74"/>
  <c r="Y429" i="74"/>
  <c r="T463" i="74"/>
  <c r="S25" i="74"/>
  <c r="Z429" i="74"/>
  <c r="T367" i="74"/>
  <c r="Z463" i="74"/>
  <c r="T462" i="74"/>
  <c r="T460" i="74"/>
  <c r="Y428" i="74"/>
  <c r="Y461" i="74"/>
  <c r="Y209" i="74"/>
  <c r="Y204" i="74"/>
  <c r="Z367" i="74"/>
  <c r="S51" i="74"/>
  <c r="Z428" i="74"/>
  <c r="Z75" i="74"/>
  <c r="Z459" i="74"/>
  <c r="T459" i="74"/>
  <c r="T369" i="74"/>
  <c r="Y460" i="74"/>
  <c r="Y462" i="74"/>
  <c r="Y210" i="74"/>
  <c r="Z209" i="74"/>
  <c r="Z371" i="74"/>
  <c r="Z179" i="74"/>
  <c r="Z204" i="74"/>
  <c r="Z369" i="74"/>
  <c r="Z460" i="74"/>
  <c r="Z462" i="74"/>
  <c r="Z211" i="74"/>
  <c r="Y370" i="74"/>
  <c r="Y368" i="74"/>
  <c r="Y211" i="74"/>
  <c r="T429" i="74"/>
  <c r="Y634" i="74"/>
  <c r="S116" i="74"/>
  <c r="Z207" i="74"/>
  <c r="T634" i="74"/>
  <c r="Z370" i="74"/>
  <c r="Y463" i="74"/>
  <c r="Y369" i="74"/>
  <c r="Y179" i="74"/>
  <c r="Y459" i="74"/>
  <c r="S57" i="74"/>
  <c r="Y207" i="74"/>
  <c r="Z210" i="74"/>
  <c r="Z634" i="74"/>
  <c r="T370" i="74"/>
  <c r="T464" i="74"/>
  <c r="Z368" i="74"/>
  <c r="Y464" i="74"/>
  <c r="Y632" i="74"/>
  <c r="Y371" i="74"/>
  <c r="Y74" i="74"/>
  <c r="H57" i="74"/>
  <c r="H116" i="74"/>
  <c r="H26" i="74"/>
  <c r="H25" i="74"/>
  <c r="H58" i="74"/>
  <c r="H51" i="74"/>
  <c r="H55" i="74"/>
  <c r="H54" i="74"/>
  <c r="H53" i="74"/>
  <c r="H52" i="74"/>
  <c r="T74" i="74"/>
  <c r="T179" i="74"/>
  <c r="T75" i="74"/>
  <c r="T209" i="74"/>
  <c r="T204" i="74"/>
  <c r="T208" i="74"/>
  <c r="T206" i="74"/>
  <c r="T207" i="74"/>
  <c r="T211" i="74"/>
  <c r="T210" i="74"/>
  <c r="T205" i="74"/>
  <c r="H514" i="55"/>
  <c r="K514" i="55" s="1"/>
  <c r="AA102" i="71"/>
  <c r="U13" i="71"/>
  <c r="AA73" i="71"/>
  <c r="Z13" i="70"/>
  <c r="Y13" i="71"/>
  <c r="Z12" i="71"/>
  <c r="J29" i="71"/>
  <c r="J34" i="71"/>
  <c r="Y103" i="71"/>
  <c r="J12" i="71"/>
  <c r="I29" i="71"/>
  <c r="I34" i="71"/>
  <c r="N73" i="71"/>
  <c r="I28" i="71"/>
  <c r="U29" i="71"/>
  <c r="AA34" i="71"/>
  <c r="AA31" i="71"/>
  <c r="U33" i="71"/>
  <c r="N30" i="71"/>
  <c r="Y13" i="70"/>
  <c r="Y28" i="71"/>
  <c r="N29" i="71"/>
  <c r="N13" i="71"/>
  <c r="Y31" i="71"/>
  <c r="T33" i="71"/>
  <c r="N103" i="71"/>
  <c r="T32" i="71"/>
  <c r="U32" i="71"/>
  <c r="AA29" i="71"/>
  <c r="AA101" i="71"/>
  <c r="Y101" i="71"/>
  <c r="Z34" i="71"/>
  <c r="Y29" i="71"/>
  <c r="Y12" i="71"/>
  <c r="N32" i="71"/>
  <c r="N34" i="71"/>
  <c r="J30" i="71"/>
  <c r="T13" i="70"/>
  <c r="I32" i="71"/>
  <c r="T29" i="71"/>
  <c r="J32" i="71"/>
  <c r="I13" i="71"/>
  <c r="AA28" i="71"/>
  <c r="N31" i="71"/>
  <c r="AA103" i="71"/>
  <c r="AA13" i="71"/>
  <c r="AA33" i="71"/>
  <c r="Y30" i="71"/>
  <c r="Y73" i="71"/>
  <c r="J28" i="71"/>
  <c r="J33" i="71"/>
  <c r="Z32" i="71"/>
  <c r="N33" i="71"/>
  <c r="I30" i="71"/>
  <c r="T31" i="71"/>
  <c r="U13" i="70"/>
  <c r="N101" i="71"/>
  <c r="AA13" i="70"/>
  <c r="AA12" i="71"/>
  <c r="U12" i="71"/>
  <c r="J73" i="71"/>
  <c r="Y34" i="71"/>
  <c r="N28" i="71"/>
  <c r="Z31" i="71"/>
  <c r="Z28" i="71"/>
  <c r="Z30" i="71"/>
  <c r="N27" i="71"/>
  <c r="I12" i="71"/>
  <c r="I31" i="71"/>
  <c r="T13" i="71"/>
  <c r="Z29" i="71"/>
  <c r="U34" i="71"/>
  <c r="U30" i="71"/>
  <c r="AA32" i="71"/>
  <c r="J31" i="71"/>
  <c r="J13" i="70"/>
  <c r="N26" i="71"/>
  <c r="Z101" i="71"/>
  <c r="J13" i="71"/>
  <c r="N102" i="71"/>
  <c r="N13" i="70"/>
  <c r="I73" i="71"/>
  <c r="T73" i="71"/>
  <c r="T34" i="71"/>
  <c r="N12" i="71"/>
  <c r="T12" i="71"/>
  <c r="U31" i="71"/>
  <c r="U28" i="71"/>
  <c r="AA30" i="71"/>
  <c r="Z103" i="71"/>
  <c r="Z102" i="71"/>
  <c r="Z13" i="71"/>
  <c r="Y33" i="71"/>
  <c r="Y32" i="71"/>
  <c r="Y102" i="71"/>
  <c r="Z73" i="71"/>
  <c r="I33" i="71"/>
  <c r="T30" i="71"/>
  <c r="T28" i="71"/>
  <c r="I13" i="70"/>
  <c r="U73" i="71"/>
  <c r="Z33" i="71"/>
  <c r="T514" i="55" l="1"/>
  <c r="S508" i="74" s="1"/>
  <c r="Z116" i="74"/>
  <c r="Y54" i="74"/>
  <c r="Y169" i="74"/>
  <c r="Y168" i="74"/>
  <c r="Z53" i="74"/>
  <c r="Y55" i="74"/>
  <c r="Z56" i="74"/>
  <c r="Z51" i="74"/>
  <c r="Z55" i="74"/>
  <c r="Y56" i="74"/>
  <c r="Z52" i="74"/>
  <c r="Z167" i="74"/>
  <c r="Z54" i="74"/>
  <c r="Y25" i="74"/>
  <c r="Y51" i="74"/>
  <c r="H508" i="74"/>
  <c r="Z25" i="74"/>
  <c r="Z26" i="74"/>
  <c r="Y52" i="74"/>
  <c r="Y57" i="74"/>
  <c r="Y26" i="74"/>
  <c r="Z168" i="74"/>
  <c r="Y58" i="74"/>
  <c r="Y116" i="74"/>
  <c r="Z58" i="74"/>
  <c r="Z57" i="74"/>
  <c r="Z169" i="74"/>
  <c r="Y53" i="74"/>
  <c r="Y167" i="74"/>
  <c r="T57" i="74"/>
  <c r="T55" i="74"/>
  <c r="T58" i="74"/>
  <c r="T26" i="74"/>
  <c r="T54" i="74"/>
  <c r="T52" i="74"/>
  <c r="T56" i="74"/>
  <c r="T51" i="74"/>
  <c r="T53" i="74"/>
  <c r="T25" i="74"/>
  <c r="T116" i="74"/>
  <c r="Y508" i="74" l="1"/>
  <c r="Z508" i="74"/>
  <c r="T508" i="74"/>
  <c r="H139" i="55" l="1"/>
  <c r="K139" i="55" s="1"/>
  <c r="H139" i="74" l="1"/>
  <c r="T139" i="55"/>
  <c r="S139" i="74" s="1"/>
  <c r="Y139" i="74"/>
  <c r="Z139" i="74"/>
  <c r="T139" i="74"/>
  <c r="E453" i="55"/>
  <c r="S14" i="71"/>
  <c r="S31" i="70"/>
  <c r="S112" i="71"/>
  <c r="S3" i="70"/>
  <c r="S66" i="71"/>
  <c r="S113" i="71"/>
  <c r="S6" i="71"/>
  <c r="S25" i="70"/>
  <c r="S100" i="71"/>
  <c r="S132" i="70"/>
  <c r="S390" i="71"/>
  <c r="S432" i="71"/>
  <c r="S3" i="71"/>
  <c r="S403" i="71"/>
  <c r="S18" i="70"/>
  <c r="S90" i="71"/>
  <c r="S161" i="71"/>
  <c r="S206" i="71"/>
  <c r="S104" i="70"/>
  <c r="S322" i="71"/>
  <c r="S364" i="71"/>
  <c r="S412" i="71"/>
  <c r="S150" i="70"/>
  <c r="S219" i="71"/>
  <c r="S11" i="70"/>
  <c r="S37" i="70"/>
  <c r="S134" i="71"/>
  <c r="S81" i="70"/>
  <c r="S101" i="70"/>
  <c r="S290" i="71"/>
  <c r="S155" i="70"/>
  <c r="S125" i="70"/>
  <c r="S41" i="71"/>
  <c r="S83" i="71"/>
  <c r="S136" i="71"/>
  <c r="S82" i="70"/>
  <c r="S102" i="70"/>
  <c r="S291" i="71"/>
  <c r="S135" i="70"/>
  <c r="S393" i="71"/>
  <c r="S435" i="71"/>
  <c r="S84" i="70"/>
  <c r="S20" i="71"/>
  <c r="S34" i="70"/>
  <c r="S61" i="70"/>
  <c r="S76" i="70"/>
  <c r="S226" i="71"/>
  <c r="S115" i="70"/>
  <c r="S343" i="71"/>
  <c r="S378" i="71"/>
  <c r="S423" i="71"/>
  <c r="S45" i="71"/>
  <c r="S178" i="70"/>
  <c r="S387" i="71"/>
  <c r="S53" i="71"/>
  <c r="S38" i="71"/>
  <c r="S166" i="70"/>
  <c r="S33" i="70"/>
  <c r="S97" i="70"/>
  <c r="S391" i="71"/>
  <c r="S59" i="71"/>
  <c r="S216" i="71"/>
  <c r="S9" i="71"/>
  <c r="S217" i="71"/>
  <c r="S365" i="71"/>
  <c r="S187" i="70"/>
  <c r="S67" i="70"/>
  <c r="S146" i="70"/>
  <c r="S202" i="71"/>
  <c r="S12" i="70"/>
  <c r="S283" i="71"/>
  <c r="S30" i="70"/>
  <c r="S122" i="70"/>
  <c r="S23" i="71"/>
  <c r="S76" i="71"/>
  <c r="S117" i="71"/>
  <c r="S15" i="71"/>
  <c r="S72" i="71"/>
  <c r="S118" i="71"/>
  <c r="S4" i="70"/>
  <c r="S67" i="71"/>
  <c r="S58" i="70"/>
  <c r="S349" i="71"/>
  <c r="S398" i="71"/>
  <c r="S179" i="70"/>
  <c r="S22" i="71"/>
  <c r="S449" i="71"/>
  <c r="S58" i="71"/>
  <c r="S96" i="71"/>
  <c r="S168" i="71"/>
  <c r="S215" i="71"/>
  <c r="S266" i="71"/>
  <c r="S336" i="71"/>
  <c r="S154" i="70"/>
  <c r="S171" i="70"/>
  <c r="S376" i="71"/>
  <c r="S257" i="71"/>
  <c r="S40" i="71"/>
  <c r="S82" i="71"/>
  <c r="S150" i="71"/>
  <c r="S191" i="71"/>
  <c r="S241" i="71"/>
  <c r="S308" i="71"/>
  <c r="S422" i="71"/>
  <c r="S367" i="71"/>
  <c r="S16" i="70"/>
  <c r="S44" i="70"/>
  <c r="S151" i="71"/>
  <c r="S192" i="71"/>
  <c r="S242" i="71"/>
  <c r="S117" i="70"/>
  <c r="S351" i="71"/>
  <c r="S401" i="71"/>
  <c r="S442" i="71"/>
  <c r="S105" i="70"/>
  <c r="S21" i="71"/>
  <c r="S39" i="70"/>
  <c r="S123" i="71"/>
  <c r="S185" i="71"/>
  <c r="S232" i="71"/>
  <c r="S284" i="71"/>
  <c r="S346" i="71"/>
  <c r="S386" i="71"/>
  <c r="S430" i="71"/>
  <c r="S85" i="71"/>
  <c r="S62" i="71"/>
  <c r="S176" i="70"/>
  <c r="S47" i="70"/>
  <c r="S11" i="71"/>
  <c r="S363" i="71"/>
  <c r="S17" i="71"/>
  <c r="S289" i="71"/>
  <c r="S446" i="71"/>
  <c r="S169" i="71"/>
  <c r="S139" i="71"/>
  <c r="S170" i="71"/>
  <c r="S413" i="71"/>
  <c r="S48" i="70"/>
  <c r="S310" i="71"/>
  <c r="S99" i="70"/>
  <c r="S38" i="70"/>
  <c r="S429" i="71"/>
  <c r="S175" i="71"/>
  <c r="S9" i="70"/>
  <c r="S36" i="71"/>
  <c r="S41" i="70"/>
  <c r="S125" i="71"/>
  <c r="S24" i="71"/>
  <c r="S77" i="71"/>
  <c r="S62" i="70"/>
  <c r="S16" i="71"/>
  <c r="S32" i="70"/>
  <c r="S114" i="71"/>
  <c r="S142" i="70"/>
  <c r="S407" i="71"/>
  <c r="S26" i="71"/>
  <c r="S35" i="70"/>
  <c r="S7" i="71"/>
  <c r="S26" i="70"/>
  <c r="S53" i="70"/>
  <c r="S74" i="70"/>
  <c r="S222" i="71"/>
  <c r="S276" i="71"/>
  <c r="S123" i="70"/>
  <c r="S375" i="71"/>
  <c r="S421" i="71"/>
  <c r="S409" i="71"/>
  <c r="S332" i="71"/>
  <c r="S51" i="71"/>
  <c r="S43" i="70"/>
  <c r="S158" i="71"/>
  <c r="S199" i="71"/>
  <c r="S249" i="71"/>
  <c r="S323" i="71"/>
  <c r="S451" i="71"/>
  <c r="S158" i="70"/>
  <c r="S20" i="70"/>
  <c r="S92" i="71"/>
  <c r="S66" i="70"/>
  <c r="S200" i="71"/>
  <c r="S255" i="71"/>
  <c r="S309" i="71"/>
  <c r="S145" i="70"/>
  <c r="S156" i="70"/>
  <c r="S447" i="71"/>
  <c r="S371" i="71"/>
  <c r="S42" i="71"/>
  <c r="S84" i="71"/>
  <c r="S137" i="71"/>
  <c r="S83" i="70"/>
  <c r="S236" i="71"/>
  <c r="S292" i="71"/>
  <c r="S136" i="70"/>
  <c r="S394" i="71"/>
  <c r="S436" i="71"/>
  <c r="S153" i="71"/>
  <c r="S93" i="71"/>
  <c r="S149" i="71"/>
  <c r="S2" i="71"/>
  <c r="S87" i="71"/>
  <c r="S63" i="70"/>
  <c r="S182" i="71"/>
  <c r="S78" i="70"/>
  <c r="S433" i="71"/>
  <c r="S97" i="71"/>
  <c r="S124" i="70"/>
  <c r="S54" i="70"/>
  <c r="S324" i="71"/>
  <c r="S21" i="70"/>
  <c r="S256" i="71"/>
  <c r="S448" i="71"/>
  <c r="S368" i="71"/>
  <c r="S345" i="71"/>
  <c r="S225" i="71"/>
  <c r="S137" i="70"/>
  <c r="S14" i="70"/>
  <c r="S86" i="71"/>
  <c r="S140" i="71"/>
  <c r="S37" i="71"/>
  <c r="S79" i="71"/>
  <c r="S141" i="71"/>
  <c r="S25" i="71"/>
  <c r="S78" i="71"/>
  <c r="S119" i="71"/>
  <c r="S357" i="71"/>
  <c r="S161" i="70"/>
  <c r="S450" i="71"/>
  <c r="S99" i="71"/>
  <c r="S5" i="70"/>
  <c r="S68" i="71"/>
  <c r="S59" i="70"/>
  <c r="S180" i="71"/>
  <c r="S94" i="70"/>
  <c r="S281" i="71"/>
  <c r="S128" i="70"/>
  <c r="S383" i="71"/>
  <c r="S427" i="71"/>
  <c r="S434" i="71"/>
  <c r="S360" i="71"/>
  <c r="S19" i="70"/>
  <c r="S91" i="71"/>
  <c r="S70" i="70"/>
  <c r="S207" i="71"/>
  <c r="S261" i="71"/>
  <c r="S337" i="71"/>
  <c r="S64" i="71"/>
  <c r="S443" i="71"/>
  <c r="S60" i="71"/>
  <c r="S98" i="71"/>
  <c r="S162" i="71"/>
  <c r="S208" i="71"/>
  <c r="S262" i="71"/>
  <c r="S317" i="71"/>
  <c r="S148" i="70"/>
  <c r="S163" i="70"/>
  <c r="S452" i="71"/>
  <c r="S411" i="71"/>
  <c r="S17" i="70"/>
  <c r="S45" i="70"/>
  <c r="S152" i="71"/>
  <c r="S193" i="71"/>
  <c r="S243" i="71"/>
  <c r="S303" i="71"/>
  <c r="S140" i="70"/>
  <c r="S402" i="71"/>
  <c r="S181" i="70"/>
  <c r="S194" i="71"/>
  <c r="S159" i="71"/>
  <c r="S15" i="70"/>
  <c r="S80" i="71"/>
  <c r="S457" i="71"/>
  <c r="S115" i="71"/>
  <c r="S133" i="70"/>
  <c r="S418" i="71"/>
  <c r="S267" i="71"/>
  <c r="S28" i="70"/>
  <c r="S268" i="71"/>
  <c r="S454" i="71"/>
  <c r="S201" i="71"/>
  <c r="S157" i="70"/>
  <c r="S113" i="70"/>
  <c r="S385" i="71"/>
  <c r="S110" i="71"/>
  <c r="S417" i="71"/>
  <c r="S22" i="70"/>
  <c r="S94" i="71"/>
  <c r="S71" i="71"/>
  <c r="S54" i="71"/>
  <c r="S95" i="71"/>
  <c r="S35" i="71"/>
  <c r="S46" i="71"/>
  <c r="S88" i="71"/>
  <c r="S335" i="71"/>
  <c r="S153" i="70"/>
  <c r="S170" i="70"/>
  <c r="S134" i="70"/>
  <c r="S237" i="71"/>
  <c r="S10" i="70"/>
  <c r="S36" i="70"/>
  <c r="S120" i="71"/>
  <c r="S190" i="71"/>
  <c r="S235" i="71"/>
  <c r="S297" i="71"/>
  <c r="S350" i="71"/>
  <c r="S399" i="71"/>
  <c r="S440" i="71"/>
  <c r="S52" i="71"/>
  <c r="S8" i="71"/>
  <c r="S27" i="70"/>
  <c r="S104" i="71"/>
  <c r="S173" i="71"/>
  <c r="S223" i="71"/>
  <c r="S110" i="70"/>
  <c r="S129" i="70"/>
  <c r="S186" i="71"/>
  <c r="S7" i="70"/>
  <c r="S70" i="71"/>
  <c r="S109" i="71"/>
  <c r="S174" i="71"/>
  <c r="S224" i="71"/>
  <c r="S111" i="70"/>
  <c r="S121" i="70"/>
  <c r="S369" i="71"/>
  <c r="S416" i="71"/>
  <c r="S56" i="71"/>
  <c r="E315" i="71"/>
  <c r="S61" i="71"/>
  <c r="S50" i="70"/>
  <c r="S163" i="71"/>
  <c r="S209" i="71"/>
  <c r="S263" i="71"/>
  <c r="S318" i="71"/>
  <c r="S149" i="70"/>
  <c r="S410" i="71"/>
  <c r="S453" i="71"/>
  <c r="S285" i="71"/>
  <c r="S270" i="71"/>
  <c r="S2" i="70"/>
  <c r="S5" i="71"/>
  <c r="S57" i="70"/>
  <c r="S57" i="71"/>
  <c r="S127" i="70"/>
  <c r="S426" i="71"/>
  <c r="S141" i="70"/>
  <c r="S42" i="70"/>
  <c r="S198" i="71"/>
  <c r="S119" i="70"/>
  <c r="S162" i="70"/>
  <c r="S172" i="71"/>
  <c r="S74" i="71"/>
  <c r="S79" i="70"/>
  <c r="S282" i="71"/>
  <c r="S80" i="70"/>
  <c r="S124" i="71"/>
  <c r="S112" i="70"/>
  <c r="S395" i="71"/>
  <c r="S4" i="71"/>
  <c r="S63" i="71"/>
  <c r="S51" i="70"/>
  <c r="S116" i="71"/>
  <c r="S23" i="70"/>
  <c r="S52" i="70"/>
  <c r="S40" i="70"/>
  <c r="S55" i="71"/>
  <c r="S89" i="71"/>
  <c r="S341" i="71"/>
  <c r="S374" i="71"/>
  <c r="S420" i="71"/>
  <c r="S384" i="71"/>
  <c r="S293" i="71"/>
  <c r="S39" i="71"/>
  <c r="S81" i="71"/>
  <c r="S64" i="70"/>
  <c r="S88" i="70"/>
  <c r="S240" i="71"/>
  <c r="S307" i="71"/>
  <c r="S143" i="70"/>
  <c r="S408" i="71"/>
  <c r="S27" i="71"/>
  <c r="S106" i="71"/>
  <c r="S6" i="70"/>
  <c r="S69" i="71"/>
  <c r="S108" i="71"/>
  <c r="S181" i="71"/>
  <c r="S95" i="70"/>
  <c r="S277" i="71"/>
  <c r="S139" i="70"/>
  <c r="S90" i="70"/>
  <c r="S19" i="71"/>
  <c r="S75" i="71"/>
  <c r="S60" i="70"/>
  <c r="S75" i="70"/>
  <c r="S96" i="70"/>
  <c r="S114" i="70"/>
  <c r="S342" i="71"/>
  <c r="S377" i="71"/>
  <c r="S174" i="70"/>
  <c r="S46" i="70"/>
  <c r="S10" i="71"/>
  <c r="S29" i="70"/>
  <c r="S105" i="71"/>
  <c r="S171" i="71"/>
  <c r="S218" i="71"/>
  <c r="S269" i="71"/>
  <c r="S331" i="71"/>
  <c r="S366" i="71"/>
  <c r="S414" i="71"/>
  <c r="S188" i="70"/>
  <c r="S347" i="71"/>
  <c r="S118" i="70"/>
  <c r="S65" i="71"/>
  <c r="S56" i="70"/>
  <c r="S24" i="70"/>
  <c r="S111" i="71"/>
  <c r="S49" i="70"/>
  <c r="S382" i="71"/>
  <c r="S172" i="70"/>
  <c r="S50" i="71"/>
  <c r="S65" i="70"/>
  <c r="S248" i="71"/>
  <c r="S358" i="71"/>
  <c r="S185" i="70"/>
  <c r="S18" i="71"/>
  <c r="S121" i="71"/>
  <c r="S98" i="70"/>
  <c r="S122" i="71"/>
  <c r="S231" i="71"/>
  <c r="S8" i="70"/>
  <c r="S370" i="71"/>
  <c r="J453" i="55" l="1"/>
  <c r="S453" i="55"/>
  <c r="E447" i="74"/>
  <c r="S17" i="74"/>
  <c r="A671" i="55"/>
  <c r="A672" i="55"/>
  <c r="A673" i="55"/>
  <c r="A674" i="55"/>
  <c r="A675" i="55"/>
  <c r="A676" i="55"/>
  <c r="A677" i="55"/>
  <c r="A678" i="55"/>
  <c r="E399" i="55"/>
  <c r="G399" i="55"/>
  <c r="F399" i="55"/>
  <c r="G436" i="55"/>
  <c r="E436" i="55"/>
  <c r="G437" i="55"/>
  <c r="E437" i="55"/>
  <c r="H363" i="55"/>
  <c r="K363" i="55" s="1"/>
  <c r="H172" i="55"/>
  <c r="K172" i="55" s="1"/>
  <c r="H171" i="55"/>
  <c r="K171" i="55" s="1"/>
  <c r="H188" i="55"/>
  <c r="K188" i="55" s="1"/>
  <c r="H189" i="55"/>
  <c r="K189" i="55" s="1"/>
  <c r="H190" i="55"/>
  <c r="K190" i="55" s="1"/>
  <c r="H15" i="55"/>
  <c r="K15" i="55" s="1"/>
  <c r="H16" i="55"/>
  <c r="K16" i="55" s="1"/>
  <c r="H18" i="55"/>
  <c r="K18" i="55" s="1"/>
  <c r="H19" i="55"/>
  <c r="K19" i="55" s="1"/>
  <c r="H20" i="55"/>
  <c r="K20" i="55" s="1"/>
  <c r="H21" i="55"/>
  <c r="K21" i="55" s="1"/>
  <c r="H22" i="55"/>
  <c r="K22" i="55" s="1"/>
  <c r="H23" i="55"/>
  <c r="K23" i="55" s="1"/>
  <c r="H24" i="55"/>
  <c r="K24" i="55" s="1"/>
  <c r="H27" i="55"/>
  <c r="K27" i="55" s="1"/>
  <c r="H28" i="55"/>
  <c r="K28" i="55" s="1"/>
  <c r="H29" i="55"/>
  <c r="K29" i="55" s="1"/>
  <c r="H30" i="55"/>
  <c r="K30" i="55" s="1"/>
  <c r="H31" i="55"/>
  <c r="K31" i="55" s="1"/>
  <c r="H32" i="55"/>
  <c r="K32" i="55" s="1"/>
  <c r="H33" i="55"/>
  <c r="K33" i="55" s="1"/>
  <c r="H34" i="55"/>
  <c r="K34" i="55" s="1"/>
  <c r="H35" i="55"/>
  <c r="K35" i="55" s="1"/>
  <c r="H36" i="55"/>
  <c r="K36" i="55" s="1"/>
  <c r="H37" i="55"/>
  <c r="K37" i="55" s="1"/>
  <c r="H38" i="55"/>
  <c r="K38" i="55" s="1"/>
  <c r="H39" i="55"/>
  <c r="K39" i="55" s="1"/>
  <c r="H40" i="55"/>
  <c r="K40" i="55" s="1"/>
  <c r="H42" i="55"/>
  <c r="K42" i="55" s="1"/>
  <c r="H43" i="55"/>
  <c r="K43" i="55" s="1"/>
  <c r="H44" i="55"/>
  <c r="K44" i="55" s="1"/>
  <c r="H45" i="55"/>
  <c r="K45" i="55" s="1"/>
  <c r="H46" i="55"/>
  <c r="K46" i="55" s="1"/>
  <c r="H47" i="55"/>
  <c r="K47" i="55" s="1"/>
  <c r="H48" i="55"/>
  <c r="K48" i="55" s="1"/>
  <c r="H41" i="55"/>
  <c r="K41" i="55" s="1"/>
  <c r="H59" i="55"/>
  <c r="K59" i="55" s="1"/>
  <c r="H60" i="55"/>
  <c r="K60" i="55" s="1"/>
  <c r="H61" i="55"/>
  <c r="K61" i="55" s="1"/>
  <c r="H62" i="55"/>
  <c r="K62" i="55" s="1"/>
  <c r="H63" i="55"/>
  <c r="K63" i="55" s="1"/>
  <c r="H64" i="55"/>
  <c r="K64" i="55" s="1"/>
  <c r="H65" i="55"/>
  <c r="K65" i="55" s="1"/>
  <c r="H66" i="55"/>
  <c r="K66" i="55" s="1"/>
  <c r="H69" i="55"/>
  <c r="K69" i="55" s="1"/>
  <c r="H70" i="55"/>
  <c r="K70" i="55" s="1"/>
  <c r="H71" i="55"/>
  <c r="K71" i="55" s="1"/>
  <c r="H72" i="55"/>
  <c r="K72" i="55" s="1"/>
  <c r="H76" i="55"/>
  <c r="K76" i="55" s="1"/>
  <c r="H77" i="55"/>
  <c r="K77" i="55" s="1"/>
  <c r="H78" i="55"/>
  <c r="K78" i="55" s="1"/>
  <c r="H79" i="55"/>
  <c r="K79" i="55" s="1"/>
  <c r="H80" i="55"/>
  <c r="K80" i="55" s="1"/>
  <c r="H81" i="55"/>
  <c r="K81" i="55" s="1"/>
  <c r="H82" i="55"/>
  <c r="K82" i="55" s="1"/>
  <c r="H83" i="55"/>
  <c r="K83" i="55" s="1"/>
  <c r="H84" i="55"/>
  <c r="K84" i="55" s="1"/>
  <c r="H85" i="55"/>
  <c r="K85" i="55" s="1"/>
  <c r="H86" i="55"/>
  <c r="K86" i="55" s="1"/>
  <c r="H87" i="55"/>
  <c r="K87" i="55" s="1"/>
  <c r="H88" i="55"/>
  <c r="K88" i="55" s="1"/>
  <c r="H89" i="55"/>
  <c r="K89" i="55" s="1"/>
  <c r="H90" i="55"/>
  <c r="K90" i="55" s="1"/>
  <c r="H91" i="55"/>
  <c r="K91" i="55" s="1"/>
  <c r="H92" i="55"/>
  <c r="K92" i="55" s="1"/>
  <c r="H93" i="55"/>
  <c r="K93" i="55" s="1"/>
  <c r="H94" i="55"/>
  <c r="K94" i="55" s="1"/>
  <c r="H95" i="55"/>
  <c r="K95" i="55" s="1"/>
  <c r="H96" i="55"/>
  <c r="K96" i="55" s="1"/>
  <c r="H97" i="55"/>
  <c r="K97" i="55" s="1"/>
  <c r="H98" i="55"/>
  <c r="K98" i="55" s="1"/>
  <c r="H99" i="55"/>
  <c r="K99" i="55" s="1"/>
  <c r="H100" i="55"/>
  <c r="K100" i="55" s="1"/>
  <c r="H101" i="55"/>
  <c r="K101" i="55" s="1"/>
  <c r="H102" i="55"/>
  <c r="K102" i="55" s="1"/>
  <c r="H103" i="55"/>
  <c r="K103" i="55" s="1"/>
  <c r="H104" i="55"/>
  <c r="K104" i="55" s="1"/>
  <c r="H105" i="55"/>
  <c r="K105" i="55" s="1"/>
  <c r="H106" i="55"/>
  <c r="K106" i="55" s="1"/>
  <c r="H107" i="55"/>
  <c r="K107" i="55" s="1"/>
  <c r="H108" i="55"/>
  <c r="K108" i="55" s="1"/>
  <c r="H109" i="55"/>
  <c r="K109" i="55" s="1"/>
  <c r="H110" i="55"/>
  <c r="K110" i="55" s="1"/>
  <c r="H111" i="55"/>
  <c r="K111" i="55" s="1"/>
  <c r="H112" i="55"/>
  <c r="K112" i="55" s="1"/>
  <c r="H113" i="55"/>
  <c r="K113" i="55" s="1"/>
  <c r="H114" i="55"/>
  <c r="K114" i="55" s="1"/>
  <c r="H115" i="55"/>
  <c r="K115" i="55" s="1"/>
  <c r="H117" i="55"/>
  <c r="K117" i="55" s="1"/>
  <c r="H118" i="55"/>
  <c r="K118" i="55" s="1"/>
  <c r="H119" i="55"/>
  <c r="K119" i="55" s="1"/>
  <c r="H120" i="55"/>
  <c r="K120" i="55" s="1"/>
  <c r="H121" i="55"/>
  <c r="K121" i="55" s="1"/>
  <c r="H122" i="55"/>
  <c r="K122" i="55" s="1"/>
  <c r="H123" i="55"/>
  <c r="K123" i="55" s="1"/>
  <c r="H124" i="55"/>
  <c r="K124" i="55" s="1"/>
  <c r="H125" i="55"/>
  <c r="K125" i="55" s="1"/>
  <c r="H126" i="55"/>
  <c r="K126" i="55" s="1"/>
  <c r="H127" i="55"/>
  <c r="K127" i="55" s="1"/>
  <c r="H128" i="55"/>
  <c r="K128" i="55" s="1"/>
  <c r="H129" i="55"/>
  <c r="K129" i="55" s="1"/>
  <c r="H130" i="55"/>
  <c r="K130" i="55" s="1"/>
  <c r="H131" i="55"/>
  <c r="K131" i="55" s="1"/>
  <c r="H132" i="55"/>
  <c r="K132" i="55" s="1"/>
  <c r="H133" i="55"/>
  <c r="K133" i="55" s="1"/>
  <c r="H134" i="55"/>
  <c r="K134" i="55" s="1"/>
  <c r="H135" i="55"/>
  <c r="K135" i="55" s="1"/>
  <c r="H136" i="55"/>
  <c r="K136" i="55" s="1"/>
  <c r="H137" i="55"/>
  <c r="K137" i="55" s="1"/>
  <c r="H138" i="55"/>
  <c r="K138" i="55" s="1"/>
  <c r="H140" i="55"/>
  <c r="K140" i="55" s="1"/>
  <c r="H141" i="55"/>
  <c r="K141" i="55" s="1"/>
  <c r="H142" i="55"/>
  <c r="K142" i="55" s="1"/>
  <c r="H143" i="55"/>
  <c r="K143" i="55" s="1"/>
  <c r="H144" i="55"/>
  <c r="K144" i="55" s="1"/>
  <c r="H145" i="55"/>
  <c r="K145" i="55" s="1"/>
  <c r="H146" i="55"/>
  <c r="K146" i="55" s="1"/>
  <c r="H147" i="55"/>
  <c r="K147" i="55" s="1"/>
  <c r="H148" i="55"/>
  <c r="K148" i="55" s="1"/>
  <c r="H149" i="55"/>
  <c r="K149" i="55" s="1"/>
  <c r="H150" i="55"/>
  <c r="K150" i="55" s="1"/>
  <c r="H151" i="55"/>
  <c r="K151" i="55" s="1"/>
  <c r="H152" i="55"/>
  <c r="K152" i="55" s="1"/>
  <c r="H153" i="55"/>
  <c r="K153" i="55" s="1"/>
  <c r="H154" i="55"/>
  <c r="K154" i="55" s="1"/>
  <c r="H155" i="55"/>
  <c r="K155" i="55" s="1"/>
  <c r="H156" i="55"/>
  <c r="K156" i="55" s="1"/>
  <c r="H157" i="55"/>
  <c r="K157" i="55" s="1"/>
  <c r="H158" i="55"/>
  <c r="K158" i="55" s="1"/>
  <c r="H159" i="55"/>
  <c r="K159" i="55" s="1"/>
  <c r="H160" i="55"/>
  <c r="K160" i="55" s="1"/>
  <c r="H161" i="55"/>
  <c r="K161" i="55" s="1"/>
  <c r="H162" i="55"/>
  <c r="K162" i="55" s="1"/>
  <c r="H163" i="55"/>
  <c r="K163" i="55" s="1"/>
  <c r="H164" i="55"/>
  <c r="K164" i="55" s="1"/>
  <c r="H165" i="55"/>
  <c r="K165" i="55" s="1"/>
  <c r="H166" i="55"/>
  <c r="K166" i="55" s="1"/>
  <c r="H170" i="55"/>
  <c r="K170" i="55" s="1"/>
  <c r="H173" i="55"/>
  <c r="K173" i="55" s="1"/>
  <c r="H174" i="55"/>
  <c r="K174" i="55" s="1"/>
  <c r="H175" i="55"/>
  <c r="K175" i="55" s="1"/>
  <c r="H176" i="55"/>
  <c r="K176" i="55" s="1"/>
  <c r="H177" i="55"/>
  <c r="K177" i="55" s="1"/>
  <c r="H178" i="55"/>
  <c r="K178" i="55" s="1"/>
  <c r="H180" i="55"/>
  <c r="K180" i="55" s="1"/>
  <c r="H181" i="55"/>
  <c r="K181" i="55" s="1"/>
  <c r="H182" i="55"/>
  <c r="K182" i="55" s="1"/>
  <c r="H183" i="55"/>
  <c r="K183" i="55" s="1"/>
  <c r="H184" i="55"/>
  <c r="K184" i="55" s="1"/>
  <c r="H185" i="55"/>
  <c r="K185" i="55" s="1"/>
  <c r="H186" i="55"/>
  <c r="K186" i="55" s="1"/>
  <c r="H187" i="55"/>
  <c r="K187" i="55" s="1"/>
  <c r="H191" i="55"/>
  <c r="K191" i="55" s="1"/>
  <c r="H192" i="55"/>
  <c r="K192" i="55" s="1"/>
  <c r="H193" i="55"/>
  <c r="K193" i="55" s="1"/>
  <c r="H194" i="55"/>
  <c r="K194" i="55" s="1"/>
  <c r="H195" i="55"/>
  <c r="K195" i="55" s="1"/>
  <c r="H196" i="55"/>
  <c r="K196" i="55" s="1"/>
  <c r="H197" i="55"/>
  <c r="K197" i="55" s="1"/>
  <c r="H198" i="55"/>
  <c r="K198" i="55" s="1"/>
  <c r="H199" i="55"/>
  <c r="K199" i="55" s="1"/>
  <c r="H200" i="55"/>
  <c r="K200" i="55" s="1"/>
  <c r="H201" i="55"/>
  <c r="K201" i="55" s="1"/>
  <c r="H202" i="55"/>
  <c r="K202" i="55" s="1"/>
  <c r="H203" i="55"/>
  <c r="K203" i="55" s="1"/>
  <c r="H212" i="55"/>
  <c r="K212" i="55" s="1"/>
  <c r="H214" i="55"/>
  <c r="K214" i="55" s="1"/>
  <c r="H215" i="55"/>
  <c r="K215" i="55" s="1"/>
  <c r="H217" i="55"/>
  <c r="K217" i="55" s="1"/>
  <c r="H218" i="55"/>
  <c r="K218" i="55" s="1"/>
  <c r="H219" i="55"/>
  <c r="K219" i="55" s="1"/>
  <c r="H230" i="55"/>
  <c r="K230" i="55" s="1"/>
  <c r="H231" i="55"/>
  <c r="K231" i="55" s="1"/>
  <c r="H232" i="55"/>
  <c r="K232" i="55" s="1"/>
  <c r="H233" i="55"/>
  <c r="K233" i="55" s="1"/>
  <c r="H234" i="55"/>
  <c r="K234" i="55" s="1"/>
  <c r="H235" i="55"/>
  <c r="K235" i="55" s="1"/>
  <c r="H236" i="55"/>
  <c r="K236" i="55" s="1"/>
  <c r="H238" i="55"/>
  <c r="K238" i="55" s="1"/>
  <c r="H239" i="55"/>
  <c r="K239" i="55" s="1"/>
  <c r="H240" i="55"/>
  <c r="K240" i="55" s="1"/>
  <c r="H241" i="55"/>
  <c r="K241" i="55" s="1"/>
  <c r="H242" i="55"/>
  <c r="K242" i="55" s="1"/>
  <c r="H243" i="55"/>
  <c r="K243" i="55" s="1"/>
  <c r="H244" i="55"/>
  <c r="K244" i="55" s="1"/>
  <c r="H245" i="55"/>
  <c r="K245" i="55" s="1"/>
  <c r="H246" i="55"/>
  <c r="K246" i="55" s="1"/>
  <c r="H247" i="55"/>
  <c r="K247" i="55" s="1"/>
  <c r="H248" i="55"/>
  <c r="K248" i="55" s="1"/>
  <c r="H249" i="55"/>
  <c r="K249" i="55" s="1"/>
  <c r="H250" i="55"/>
  <c r="K250" i="55" s="1"/>
  <c r="H251" i="55"/>
  <c r="K251" i="55" s="1"/>
  <c r="H252" i="55"/>
  <c r="K252" i="55" s="1"/>
  <c r="H253" i="55"/>
  <c r="K253" i="55" s="1"/>
  <c r="H254" i="55"/>
  <c r="K254" i="55" s="1"/>
  <c r="H255" i="55"/>
  <c r="K255" i="55" s="1"/>
  <c r="H256" i="55"/>
  <c r="K256" i="55" s="1"/>
  <c r="H257" i="55"/>
  <c r="K257" i="55" s="1"/>
  <c r="H258" i="55"/>
  <c r="K258" i="55" s="1"/>
  <c r="H259" i="55"/>
  <c r="K259" i="55" s="1"/>
  <c r="H260" i="55"/>
  <c r="K260" i="55" s="1"/>
  <c r="H261" i="55"/>
  <c r="K261" i="55" s="1"/>
  <c r="H262" i="55"/>
  <c r="K262" i="55" s="1"/>
  <c r="H263" i="55"/>
  <c r="K263" i="55" s="1"/>
  <c r="H264" i="55"/>
  <c r="K264" i="55" s="1"/>
  <c r="H265" i="55"/>
  <c r="K265" i="55" s="1"/>
  <c r="H266" i="55"/>
  <c r="K266" i="55" s="1"/>
  <c r="H267" i="55"/>
  <c r="K267" i="55" s="1"/>
  <c r="H268" i="55"/>
  <c r="K268" i="55" s="1"/>
  <c r="H271" i="55"/>
  <c r="K271" i="55" s="1"/>
  <c r="H272" i="55"/>
  <c r="K272" i="55" s="1"/>
  <c r="H273" i="55"/>
  <c r="K273" i="55" s="1"/>
  <c r="H274" i="55"/>
  <c r="K274" i="55" s="1"/>
  <c r="H275" i="55"/>
  <c r="K275" i="55" s="1"/>
  <c r="H276" i="55"/>
  <c r="K276" i="55" s="1"/>
  <c r="H277" i="55"/>
  <c r="K277" i="55" s="1"/>
  <c r="H278" i="55"/>
  <c r="K278" i="55" s="1"/>
  <c r="H279" i="55"/>
  <c r="K279" i="55" s="1"/>
  <c r="H280" i="55"/>
  <c r="K280" i="55" s="1"/>
  <c r="H281" i="55"/>
  <c r="K281" i="55" s="1"/>
  <c r="H282" i="55"/>
  <c r="K282" i="55" s="1"/>
  <c r="H283" i="55"/>
  <c r="K283" i="55" s="1"/>
  <c r="H284" i="55"/>
  <c r="K284" i="55" s="1"/>
  <c r="H285" i="55"/>
  <c r="K285" i="55" s="1"/>
  <c r="H286" i="55"/>
  <c r="K286" i="55" s="1"/>
  <c r="H287" i="55"/>
  <c r="K287" i="55" s="1"/>
  <c r="H288" i="55"/>
  <c r="K288" i="55" s="1"/>
  <c r="H289" i="55"/>
  <c r="K289" i="55" s="1"/>
  <c r="H290" i="55"/>
  <c r="K290" i="55" s="1"/>
  <c r="H291" i="55"/>
  <c r="K291" i="55" s="1"/>
  <c r="H292" i="55"/>
  <c r="K292" i="55" s="1"/>
  <c r="H293" i="55"/>
  <c r="K293" i="55" s="1"/>
  <c r="H294" i="55"/>
  <c r="K294" i="55" s="1"/>
  <c r="H295" i="55"/>
  <c r="K295" i="55" s="1"/>
  <c r="H296" i="55"/>
  <c r="K296" i="55" s="1"/>
  <c r="H297" i="55"/>
  <c r="K297" i="55" s="1"/>
  <c r="H298" i="55"/>
  <c r="K298" i="55" s="1"/>
  <c r="H299" i="55"/>
  <c r="K299" i="55" s="1"/>
  <c r="H300" i="55"/>
  <c r="K300" i="55" s="1"/>
  <c r="H301" i="55"/>
  <c r="K301" i="55" s="1"/>
  <c r="H302" i="55"/>
  <c r="K302" i="55" s="1"/>
  <c r="H303" i="55"/>
  <c r="K303" i="55" s="1"/>
  <c r="H304" i="55"/>
  <c r="K304" i="55" s="1"/>
  <c r="H305" i="55"/>
  <c r="K305" i="55" s="1"/>
  <c r="H306" i="55"/>
  <c r="K306" i="55" s="1"/>
  <c r="H307" i="55"/>
  <c r="K307" i="55" s="1"/>
  <c r="H308" i="55"/>
  <c r="K308" i="55" s="1"/>
  <c r="H309" i="55"/>
  <c r="K309" i="55" s="1"/>
  <c r="H310" i="55"/>
  <c r="K310" i="55" s="1"/>
  <c r="H311" i="55"/>
  <c r="K311" i="55" s="1"/>
  <c r="H312" i="55"/>
  <c r="K312" i="55" s="1"/>
  <c r="H313" i="55"/>
  <c r="K313" i="55" s="1"/>
  <c r="H314" i="55"/>
  <c r="K314" i="55" s="1"/>
  <c r="H315" i="55"/>
  <c r="K315" i="55" s="1"/>
  <c r="H316" i="55"/>
  <c r="K316" i="55" s="1"/>
  <c r="H317" i="55"/>
  <c r="K317" i="55" s="1"/>
  <c r="H318" i="55"/>
  <c r="K318" i="55" s="1"/>
  <c r="H320" i="55"/>
  <c r="K320" i="55" s="1"/>
  <c r="H321" i="55"/>
  <c r="K321" i="55" s="1"/>
  <c r="H322" i="55"/>
  <c r="K322" i="55" s="1"/>
  <c r="H323" i="55"/>
  <c r="K323" i="55" s="1"/>
  <c r="H324" i="55"/>
  <c r="K324" i="55" s="1"/>
  <c r="H325" i="55"/>
  <c r="K325" i="55" s="1"/>
  <c r="H326" i="55"/>
  <c r="K326" i="55" s="1"/>
  <c r="H327" i="55"/>
  <c r="K327" i="55" s="1"/>
  <c r="H328" i="55"/>
  <c r="K328" i="55" s="1"/>
  <c r="H329" i="55"/>
  <c r="K329" i="55" s="1"/>
  <c r="H330" i="55"/>
  <c r="K330" i="55" s="1"/>
  <c r="H331" i="55"/>
  <c r="K331" i="55" s="1"/>
  <c r="H332" i="55"/>
  <c r="K332" i="55" s="1"/>
  <c r="H333" i="55"/>
  <c r="K333" i="55" s="1"/>
  <c r="H334" i="55"/>
  <c r="K334" i="55" s="1"/>
  <c r="L334" i="55" s="1"/>
  <c r="H335" i="55"/>
  <c r="K335" i="55" s="1"/>
  <c r="L335" i="55" s="1"/>
  <c r="H336" i="55"/>
  <c r="K336" i="55" s="1"/>
  <c r="L336" i="55" s="1"/>
  <c r="H337" i="55"/>
  <c r="K337" i="55" s="1"/>
  <c r="L337" i="55" s="1"/>
  <c r="H338" i="55"/>
  <c r="K338" i="55" s="1"/>
  <c r="H339" i="55"/>
  <c r="K339" i="55" s="1"/>
  <c r="H340" i="55"/>
  <c r="K340" i="55" s="1"/>
  <c r="H341" i="55"/>
  <c r="K341" i="55" s="1"/>
  <c r="H342" i="55"/>
  <c r="K342" i="55" s="1"/>
  <c r="H343" i="55"/>
  <c r="K343" i="55" s="1"/>
  <c r="H344" i="55"/>
  <c r="K344" i="55" s="1"/>
  <c r="H345" i="55"/>
  <c r="K345" i="55" s="1"/>
  <c r="H346" i="55"/>
  <c r="K346" i="55" s="1"/>
  <c r="H347" i="55"/>
  <c r="K347" i="55" s="1"/>
  <c r="H348" i="55"/>
  <c r="K348" i="55" s="1"/>
  <c r="H349" i="55"/>
  <c r="K349" i="55" s="1"/>
  <c r="H350" i="55"/>
  <c r="K350" i="55" s="1"/>
  <c r="H351" i="55"/>
  <c r="K351" i="55" s="1"/>
  <c r="H352" i="55"/>
  <c r="K352" i="55" s="1"/>
  <c r="H353" i="55"/>
  <c r="K353" i="55" s="1"/>
  <c r="H354" i="55"/>
  <c r="K354" i="55" s="1"/>
  <c r="H355" i="55"/>
  <c r="K355" i="55" s="1"/>
  <c r="H356" i="55"/>
  <c r="K356" i="55" s="1"/>
  <c r="H357" i="55"/>
  <c r="K357" i="55" s="1"/>
  <c r="H358" i="55"/>
  <c r="K358" i="55" s="1"/>
  <c r="H359" i="55"/>
  <c r="K359" i="55" s="1"/>
  <c r="H360" i="55"/>
  <c r="K360" i="55" s="1"/>
  <c r="H361" i="55"/>
  <c r="K361" i="55" s="1"/>
  <c r="H362" i="55"/>
  <c r="K362" i="55" s="1"/>
  <c r="H364" i="55"/>
  <c r="K364" i="55" s="1"/>
  <c r="H365" i="55"/>
  <c r="K365" i="55" s="1"/>
  <c r="H366" i="55"/>
  <c r="K366" i="55" s="1"/>
  <c r="H367" i="55"/>
  <c r="K367" i="55" s="1"/>
  <c r="H368" i="55"/>
  <c r="K368" i="55" s="1"/>
  <c r="H369" i="55"/>
  <c r="K369" i="55" s="1"/>
  <c r="H370" i="55"/>
  <c r="K370" i="55" s="1"/>
  <c r="H371" i="55"/>
  <c r="K371" i="55" s="1"/>
  <c r="H372" i="55"/>
  <c r="K372" i="55" s="1"/>
  <c r="H378" i="55"/>
  <c r="K378" i="55" s="1"/>
  <c r="H379" i="55"/>
  <c r="K379" i="55" s="1"/>
  <c r="H380" i="55"/>
  <c r="K380" i="55" s="1"/>
  <c r="H381" i="55"/>
  <c r="K381" i="55" s="1"/>
  <c r="H382" i="55"/>
  <c r="K382" i="55" s="1"/>
  <c r="H383" i="55"/>
  <c r="K383" i="55" s="1"/>
  <c r="H384" i="55"/>
  <c r="K384" i="55" s="1"/>
  <c r="H385" i="55"/>
  <c r="K385" i="55" s="1"/>
  <c r="H386" i="55"/>
  <c r="K386" i="55" s="1"/>
  <c r="H387" i="55"/>
  <c r="K387" i="55" s="1"/>
  <c r="H388" i="55"/>
  <c r="K388" i="55" s="1"/>
  <c r="H389" i="55"/>
  <c r="K389" i="55" s="1"/>
  <c r="H390" i="55"/>
  <c r="K390" i="55" s="1"/>
  <c r="H391" i="55"/>
  <c r="K391" i="55" s="1"/>
  <c r="H392" i="55"/>
  <c r="K392" i="55" s="1"/>
  <c r="H393" i="55"/>
  <c r="K393" i="55" s="1"/>
  <c r="H394" i="55"/>
  <c r="K394" i="55" s="1"/>
  <c r="H395" i="55"/>
  <c r="K395" i="55" s="1"/>
  <c r="H396" i="55"/>
  <c r="K396" i="55" s="1"/>
  <c r="H397" i="55"/>
  <c r="K397" i="55" s="1"/>
  <c r="H398" i="55"/>
  <c r="K398" i="55" s="1"/>
  <c r="H400" i="55"/>
  <c r="K400" i="55" s="1"/>
  <c r="H401" i="55"/>
  <c r="K401" i="55" s="1"/>
  <c r="H402" i="55"/>
  <c r="K402" i="55" s="1"/>
  <c r="H405" i="55"/>
  <c r="K405" i="55" s="1"/>
  <c r="H406" i="55"/>
  <c r="K406" i="55" s="1"/>
  <c r="H407" i="55"/>
  <c r="K407" i="55" s="1"/>
  <c r="H408" i="55"/>
  <c r="K408" i="55" s="1"/>
  <c r="H409" i="55"/>
  <c r="K409" i="55" s="1"/>
  <c r="H410" i="55"/>
  <c r="K410" i="55" s="1"/>
  <c r="H411" i="55"/>
  <c r="K411" i="55" s="1"/>
  <c r="H412" i="55"/>
  <c r="K412" i="55" s="1"/>
  <c r="H413" i="55"/>
  <c r="K413" i="55" s="1"/>
  <c r="H414" i="55"/>
  <c r="K414" i="55" s="1"/>
  <c r="H415" i="55"/>
  <c r="K415" i="55" s="1"/>
  <c r="H416" i="55"/>
  <c r="K416" i="55" s="1"/>
  <c r="H417" i="55"/>
  <c r="K417" i="55" s="1"/>
  <c r="H418" i="55"/>
  <c r="K418" i="55" s="1"/>
  <c r="H419" i="55"/>
  <c r="K419" i="55" s="1"/>
  <c r="H420" i="55"/>
  <c r="K420" i="55" s="1"/>
  <c r="H421" i="55"/>
  <c r="K421" i="55" s="1"/>
  <c r="H422" i="55"/>
  <c r="K422" i="55" s="1"/>
  <c r="H423" i="55"/>
  <c r="K423" i="55" s="1"/>
  <c r="H424" i="55"/>
  <c r="K424" i="55" s="1"/>
  <c r="H425" i="55"/>
  <c r="K425" i="55" s="1"/>
  <c r="H426" i="55"/>
  <c r="K426" i="55" s="1"/>
  <c r="H427" i="55"/>
  <c r="K427" i="55" s="1"/>
  <c r="H428" i="55"/>
  <c r="K428" i="55" s="1"/>
  <c r="H429" i="55"/>
  <c r="K429" i="55" s="1"/>
  <c r="H430" i="55"/>
  <c r="K430" i="55" s="1"/>
  <c r="H431" i="55"/>
  <c r="K431" i="55" s="1"/>
  <c r="H432" i="55"/>
  <c r="K432" i="55" s="1"/>
  <c r="H433" i="55"/>
  <c r="K433" i="55" s="1"/>
  <c r="H438" i="55"/>
  <c r="K438" i="55" s="1"/>
  <c r="H439" i="55"/>
  <c r="K439" i="55" s="1"/>
  <c r="H440" i="55"/>
  <c r="K440" i="55" s="1"/>
  <c r="H441" i="55"/>
  <c r="K441" i="55" s="1"/>
  <c r="H442" i="55"/>
  <c r="K442" i="55" s="1"/>
  <c r="H443" i="55"/>
  <c r="K443" i="55" s="1"/>
  <c r="H444" i="55"/>
  <c r="K444" i="55" s="1"/>
  <c r="H445" i="55"/>
  <c r="K445" i="55" s="1"/>
  <c r="H446" i="55"/>
  <c r="K446" i="55" s="1"/>
  <c r="H447" i="55"/>
  <c r="K447" i="55" s="1"/>
  <c r="H448" i="55"/>
  <c r="K448" i="55" s="1"/>
  <c r="H449" i="55"/>
  <c r="K449" i="55" s="1"/>
  <c r="H450" i="55"/>
  <c r="K450" i="55" s="1"/>
  <c r="H451" i="55"/>
  <c r="K451" i="55" s="1"/>
  <c r="H452" i="55"/>
  <c r="K452" i="55" s="1"/>
  <c r="H453" i="55"/>
  <c r="K453" i="55" s="1"/>
  <c r="H454" i="55"/>
  <c r="K454" i="55" s="1"/>
  <c r="H455" i="55"/>
  <c r="K455" i="55" s="1"/>
  <c r="H456" i="55"/>
  <c r="K456" i="55" s="1"/>
  <c r="H457" i="55"/>
  <c r="K457" i="55" s="1"/>
  <c r="H458" i="55"/>
  <c r="K458" i="55" s="1"/>
  <c r="H459" i="55"/>
  <c r="K459" i="55" s="1"/>
  <c r="H460" i="55"/>
  <c r="K460" i="55" s="1"/>
  <c r="H461" i="55"/>
  <c r="K461" i="55" s="1"/>
  <c r="H462" i="55"/>
  <c r="K462" i="55" s="1"/>
  <c r="H463" i="55"/>
  <c r="K463" i="55" s="1"/>
  <c r="H464" i="55"/>
  <c r="K464" i="55" s="1"/>
  <c r="H471" i="55"/>
  <c r="K471" i="55" s="1"/>
  <c r="H472" i="55"/>
  <c r="K472" i="55" s="1"/>
  <c r="H473" i="55"/>
  <c r="K473" i="55" s="1"/>
  <c r="H474" i="55"/>
  <c r="K474" i="55" s="1"/>
  <c r="H475" i="55"/>
  <c r="K475" i="55" s="1"/>
  <c r="H476" i="55"/>
  <c r="K476" i="55" s="1"/>
  <c r="H477" i="55"/>
  <c r="K477" i="55" s="1"/>
  <c r="H478" i="55"/>
  <c r="K478" i="55" s="1"/>
  <c r="H479" i="55"/>
  <c r="K479" i="55" s="1"/>
  <c r="H480" i="55"/>
  <c r="K480" i="55" s="1"/>
  <c r="H481" i="55"/>
  <c r="K481" i="55" s="1"/>
  <c r="H482" i="55"/>
  <c r="K482" i="55" s="1"/>
  <c r="H483" i="55"/>
  <c r="K483" i="55" s="1"/>
  <c r="H484" i="55"/>
  <c r="K484" i="55" s="1"/>
  <c r="H485" i="55"/>
  <c r="K485" i="55" s="1"/>
  <c r="H486" i="55"/>
  <c r="K486" i="55" s="1"/>
  <c r="H487" i="55"/>
  <c r="K487" i="55" s="1"/>
  <c r="H488" i="55"/>
  <c r="K488" i="55" s="1"/>
  <c r="H489" i="55"/>
  <c r="K489" i="55" s="1"/>
  <c r="H490" i="55"/>
  <c r="K490" i="55" s="1"/>
  <c r="H491" i="55"/>
  <c r="K491" i="55" s="1"/>
  <c r="H492" i="55"/>
  <c r="K492" i="55" s="1"/>
  <c r="H493" i="55"/>
  <c r="K493" i="55" s="1"/>
  <c r="H494" i="55"/>
  <c r="K494" i="55" s="1"/>
  <c r="H495" i="55"/>
  <c r="K495" i="55" s="1"/>
  <c r="H496" i="55"/>
  <c r="K496" i="55" s="1"/>
  <c r="H497" i="55"/>
  <c r="K497" i="55" s="1"/>
  <c r="H498" i="55"/>
  <c r="K498" i="55" s="1"/>
  <c r="H499" i="55"/>
  <c r="K499" i="55" s="1"/>
  <c r="H500" i="55"/>
  <c r="K500" i="55" s="1"/>
  <c r="H501" i="55"/>
  <c r="K501" i="55" s="1"/>
  <c r="H502" i="55"/>
  <c r="K502" i="55" s="1"/>
  <c r="H503" i="55"/>
  <c r="K503" i="55" s="1"/>
  <c r="H504" i="55"/>
  <c r="K504" i="55" s="1"/>
  <c r="H505" i="55"/>
  <c r="K505" i="55" s="1"/>
  <c r="H506" i="55"/>
  <c r="K506" i="55" s="1"/>
  <c r="H511" i="55"/>
  <c r="K511" i="55" s="1"/>
  <c r="H512" i="55"/>
  <c r="K512" i="55" s="1"/>
  <c r="L512" i="55" s="1"/>
  <c r="H507" i="55"/>
  <c r="K507" i="55" s="1"/>
  <c r="H508" i="55"/>
  <c r="K508" i="55" s="1"/>
  <c r="H509" i="55"/>
  <c r="K509" i="55" s="1"/>
  <c r="H510" i="55"/>
  <c r="K510" i="55" s="1"/>
  <c r="H513" i="55"/>
  <c r="K513" i="55" s="1"/>
  <c r="H515" i="55"/>
  <c r="K515" i="55" s="1"/>
  <c r="H516" i="55"/>
  <c r="K516" i="55" s="1"/>
  <c r="H517" i="55"/>
  <c r="K517" i="55" s="1"/>
  <c r="H518" i="55"/>
  <c r="K518" i="55" s="1"/>
  <c r="H519" i="55"/>
  <c r="K519" i="55" s="1"/>
  <c r="H520" i="55"/>
  <c r="K520" i="55" s="1"/>
  <c r="H521" i="55"/>
  <c r="K521" i="55" s="1"/>
  <c r="H522" i="55"/>
  <c r="K522" i="55" s="1"/>
  <c r="H523" i="55"/>
  <c r="K523" i="55" s="1"/>
  <c r="H524" i="55"/>
  <c r="K524" i="55" s="1"/>
  <c r="H525" i="55"/>
  <c r="K525" i="55" s="1"/>
  <c r="H526" i="55"/>
  <c r="K526" i="55" s="1"/>
  <c r="H527" i="55"/>
  <c r="K527" i="55" s="1"/>
  <c r="H528" i="55"/>
  <c r="K528" i="55" s="1"/>
  <c r="H529" i="55"/>
  <c r="K529" i="55" s="1"/>
  <c r="H530" i="55"/>
  <c r="K530" i="55" s="1"/>
  <c r="H531" i="55"/>
  <c r="K531" i="55" s="1"/>
  <c r="H532" i="55"/>
  <c r="K532" i="55" s="1"/>
  <c r="H533" i="55"/>
  <c r="K533" i="55" s="1"/>
  <c r="H534" i="55"/>
  <c r="K534" i="55" s="1"/>
  <c r="H535" i="55"/>
  <c r="K535" i="55" s="1"/>
  <c r="H536" i="55"/>
  <c r="K536" i="55" s="1"/>
  <c r="H537" i="55"/>
  <c r="K537" i="55" s="1"/>
  <c r="H538" i="55"/>
  <c r="K538" i="55" s="1"/>
  <c r="H539" i="55"/>
  <c r="K539" i="55" s="1"/>
  <c r="H540" i="55"/>
  <c r="K540" i="55" s="1"/>
  <c r="H541" i="55"/>
  <c r="K541" i="55" s="1"/>
  <c r="H542" i="55"/>
  <c r="K542" i="55" s="1"/>
  <c r="H543" i="55"/>
  <c r="K543" i="55" s="1"/>
  <c r="H544" i="55"/>
  <c r="K544" i="55" s="1"/>
  <c r="H545" i="55"/>
  <c r="K545" i="55" s="1"/>
  <c r="H546" i="55"/>
  <c r="K546" i="55" s="1"/>
  <c r="H547" i="55"/>
  <c r="K547" i="55" s="1"/>
  <c r="H548" i="55"/>
  <c r="K548" i="55" s="1"/>
  <c r="H549" i="55"/>
  <c r="K549" i="55" s="1"/>
  <c r="H550" i="55"/>
  <c r="K550" i="55" s="1"/>
  <c r="H551" i="55"/>
  <c r="K551" i="55" s="1"/>
  <c r="H552" i="55"/>
  <c r="K552" i="55" s="1"/>
  <c r="H553" i="55"/>
  <c r="K553" i="55" s="1"/>
  <c r="H554" i="55"/>
  <c r="K554" i="55" s="1"/>
  <c r="H555" i="55"/>
  <c r="K555" i="55" s="1"/>
  <c r="H556" i="55"/>
  <c r="K556" i="55" s="1"/>
  <c r="H557" i="55"/>
  <c r="K557" i="55" s="1"/>
  <c r="H558" i="55"/>
  <c r="K558" i="55" s="1"/>
  <c r="H559" i="55"/>
  <c r="K559" i="55" s="1"/>
  <c r="H560" i="55"/>
  <c r="K560" i="55" s="1"/>
  <c r="H561" i="55"/>
  <c r="K561" i="55" s="1"/>
  <c r="H562" i="55"/>
  <c r="K562" i="55" s="1"/>
  <c r="H563" i="55"/>
  <c r="K563" i="55" s="1"/>
  <c r="H564" i="55"/>
  <c r="K564" i="55" s="1"/>
  <c r="H565" i="55"/>
  <c r="K565" i="55" s="1"/>
  <c r="H566" i="55"/>
  <c r="K566" i="55" s="1"/>
  <c r="H567" i="55"/>
  <c r="K567" i="55" s="1"/>
  <c r="H568" i="55"/>
  <c r="K568" i="55" s="1"/>
  <c r="H569" i="55"/>
  <c r="K569" i="55" s="1"/>
  <c r="H570" i="55"/>
  <c r="K570" i="55" s="1"/>
  <c r="H571" i="55"/>
  <c r="K571" i="55" s="1"/>
  <c r="H572" i="55"/>
  <c r="K572" i="55" s="1"/>
  <c r="H573" i="55"/>
  <c r="K573" i="55" s="1"/>
  <c r="H574" i="55"/>
  <c r="K574" i="55" s="1"/>
  <c r="H575" i="55"/>
  <c r="K575" i="55" s="1"/>
  <c r="H576" i="55"/>
  <c r="K576" i="55" s="1"/>
  <c r="H577" i="55"/>
  <c r="K577" i="55" s="1"/>
  <c r="H578" i="55"/>
  <c r="K578" i="55" s="1"/>
  <c r="H579" i="55"/>
  <c r="K579" i="55" s="1"/>
  <c r="H580" i="55"/>
  <c r="K580" i="55" s="1"/>
  <c r="H581" i="55"/>
  <c r="K581" i="55" s="1"/>
  <c r="H582" i="55"/>
  <c r="K582" i="55" s="1"/>
  <c r="H583" i="55"/>
  <c r="K583" i="55" s="1"/>
  <c r="H584" i="55"/>
  <c r="K584" i="55" s="1"/>
  <c r="H585" i="55"/>
  <c r="K585" i="55" s="1"/>
  <c r="H586" i="55"/>
  <c r="K586" i="55" s="1"/>
  <c r="H587" i="55"/>
  <c r="K587" i="55" s="1"/>
  <c r="H588" i="55"/>
  <c r="K588" i="55" s="1"/>
  <c r="H589" i="55"/>
  <c r="K589" i="55" s="1"/>
  <c r="L589" i="55" s="1"/>
  <c r="H590" i="55"/>
  <c r="K590" i="55" s="1"/>
  <c r="L590" i="55" s="1"/>
  <c r="H591" i="55"/>
  <c r="K591" i="55" s="1"/>
  <c r="H592" i="55"/>
  <c r="K592" i="55" s="1"/>
  <c r="H593" i="55"/>
  <c r="K593" i="55" s="1"/>
  <c r="H594" i="55"/>
  <c r="K594" i="55" s="1"/>
  <c r="H595" i="55"/>
  <c r="K595" i="55" s="1"/>
  <c r="H596" i="55"/>
  <c r="K596" i="55" s="1"/>
  <c r="H597" i="55"/>
  <c r="K597" i="55" s="1"/>
  <c r="H598" i="55"/>
  <c r="K598" i="55" s="1"/>
  <c r="H599" i="55"/>
  <c r="K599" i="55" s="1"/>
  <c r="H600" i="55"/>
  <c r="K600" i="55" s="1"/>
  <c r="H601" i="55"/>
  <c r="K601" i="55" s="1"/>
  <c r="H602" i="55"/>
  <c r="K602" i="55" s="1"/>
  <c r="H603" i="55"/>
  <c r="K603" i="55" s="1"/>
  <c r="H604" i="55"/>
  <c r="K604" i="55" s="1"/>
  <c r="H605" i="55"/>
  <c r="K605" i="55" s="1"/>
  <c r="H606" i="55"/>
  <c r="K606" i="55" s="1"/>
  <c r="H607" i="55"/>
  <c r="K607" i="55" s="1"/>
  <c r="H608" i="55"/>
  <c r="K608" i="55" s="1"/>
  <c r="H609" i="55"/>
  <c r="K609" i="55" s="1"/>
  <c r="H610" i="55"/>
  <c r="K610" i="55" s="1"/>
  <c r="H611" i="55"/>
  <c r="K611" i="55" s="1"/>
  <c r="H612" i="55"/>
  <c r="K612" i="55" s="1"/>
  <c r="H613" i="55"/>
  <c r="K613" i="55" s="1"/>
  <c r="H614" i="55"/>
  <c r="K614" i="55" s="1"/>
  <c r="H615" i="55"/>
  <c r="K615" i="55" s="1"/>
  <c r="H616" i="55"/>
  <c r="K616" i="55" s="1"/>
  <c r="H617" i="55"/>
  <c r="K617" i="55" s="1"/>
  <c r="H618" i="55"/>
  <c r="K618" i="55" s="1"/>
  <c r="H619" i="55"/>
  <c r="K619" i="55" s="1"/>
  <c r="H620" i="55"/>
  <c r="K620" i="55" s="1"/>
  <c r="H621" i="55"/>
  <c r="K621" i="55" s="1"/>
  <c r="H622" i="55"/>
  <c r="K622" i="55" s="1"/>
  <c r="H623" i="55"/>
  <c r="K623" i="55" s="1"/>
  <c r="H624" i="55"/>
  <c r="K624" i="55" s="1"/>
  <c r="H625" i="55"/>
  <c r="K625" i="55" s="1"/>
  <c r="H626" i="55"/>
  <c r="K626" i="55" s="1"/>
  <c r="H627" i="55"/>
  <c r="K627" i="55" s="1"/>
  <c r="H628" i="55"/>
  <c r="K628" i="55" s="1"/>
  <c r="H629" i="55"/>
  <c r="K629" i="55" s="1"/>
  <c r="H630" i="55"/>
  <c r="K630" i="55" s="1"/>
  <c r="H631" i="55"/>
  <c r="K631" i="55" s="1"/>
  <c r="H632" i="55"/>
  <c r="K632" i="55" s="1"/>
  <c r="H633" i="55"/>
  <c r="K633" i="55" s="1"/>
  <c r="H634" i="55"/>
  <c r="K634" i="55" s="1"/>
  <c r="H635" i="55"/>
  <c r="K635" i="55" s="1"/>
  <c r="H636" i="55"/>
  <c r="K636" i="55" s="1"/>
  <c r="H637" i="55"/>
  <c r="K637" i="55" s="1"/>
  <c r="H639" i="55"/>
  <c r="K639" i="55" s="1"/>
  <c r="H641" i="55"/>
  <c r="K641" i="55" s="1"/>
  <c r="H642" i="55"/>
  <c r="K642" i="55" s="1"/>
  <c r="H643" i="55"/>
  <c r="K643" i="55" s="1"/>
  <c r="H644" i="55"/>
  <c r="K644" i="55" s="1"/>
  <c r="H645" i="55"/>
  <c r="K645" i="55" s="1"/>
  <c r="H646" i="55"/>
  <c r="K646" i="55" s="1"/>
  <c r="H49" i="55"/>
  <c r="K49" i="55" s="1"/>
  <c r="H50" i="55"/>
  <c r="K50" i="55" s="1"/>
  <c r="H647" i="55"/>
  <c r="K647" i="55" s="1"/>
  <c r="H648" i="55"/>
  <c r="K648" i="55" s="1"/>
  <c r="H649" i="55"/>
  <c r="K649" i="55" s="1"/>
  <c r="H650" i="55"/>
  <c r="K650" i="55" s="1"/>
  <c r="H651" i="55"/>
  <c r="K651" i="55" s="1"/>
  <c r="H652" i="55"/>
  <c r="K652" i="55" s="1"/>
  <c r="H653" i="55"/>
  <c r="K653" i="55" s="1"/>
  <c r="H654" i="55"/>
  <c r="K654" i="55" s="1"/>
  <c r="H655" i="55"/>
  <c r="K655" i="55" s="1"/>
  <c r="H656" i="55"/>
  <c r="K656" i="55" s="1"/>
  <c r="H657" i="55"/>
  <c r="K657" i="55" s="1"/>
  <c r="H658" i="55"/>
  <c r="K658" i="55" s="1"/>
  <c r="H659" i="55"/>
  <c r="K659" i="55" s="1"/>
  <c r="H660" i="55"/>
  <c r="K660" i="55" s="1"/>
  <c r="H661" i="55"/>
  <c r="K661" i="55" s="1"/>
  <c r="H662" i="55"/>
  <c r="K662" i="55" s="1"/>
  <c r="H663" i="55"/>
  <c r="K663" i="55" s="1"/>
  <c r="H664" i="55"/>
  <c r="K664" i="55" s="1"/>
  <c r="H665" i="55"/>
  <c r="K665" i="55" s="1"/>
  <c r="H666" i="55"/>
  <c r="K666" i="55" s="1"/>
  <c r="H14" i="55"/>
  <c r="K14" i="55" s="1"/>
  <c r="R667" i="55"/>
  <c r="AB667" i="55"/>
  <c r="N667" i="55"/>
  <c r="B667" i="55"/>
  <c r="Q14" i="55"/>
  <c r="L591" i="55" l="1"/>
  <c r="J399" i="55"/>
  <c r="S399" i="55"/>
  <c r="R393" i="74" s="1"/>
  <c r="J437" i="55"/>
  <c r="S437" i="55"/>
  <c r="R431" i="74" s="1"/>
  <c r="R447" i="74"/>
  <c r="J436" i="55"/>
  <c r="S436" i="55"/>
  <c r="R430" i="74" s="1"/>
  <c r="T14" i="55"/>
  <c r="S14" i="74" s="1"/>
  <c r="H660" i="74"/>
  <c r="T666" i="55"/>
  <c r="S660" i="74" s="1"/>
  <c r="T665" i="55"/>
  <c r="S659" i="74" s="1"/>
  <c r="T664" i="55"/>
  <c r="S658" i="74" s="1"/>
  <c r="T663" i="55"/>
  <c r="S657" i="74" s="1"/>
  <c r="T662" i="55"/>
  <c r="S656" i="74" s="1"/>
  <c r="T661" i="55"/>
  <c r="S655" i="74" s="1"/>
  <c r="T660" i="55"/>
  <c r="S654" i="74" s="1"/>
  <c r="T659" i="55"/>
  <c r="S653" i="74" s="1"/>
  <c r="T658" i="55"/>
  <c r="S652" i="74" s="1"/>
  <c r="T657" i="55"/>
  <c r="S651" i="74" s="1"/>
  <c r="T656" i="55"/>
  <c r="S650" i="74" s="1"/>
  <c r="T655" i="55"/>
  <c r="S649" i="74" s="1"/>
  <c r="T654" i="55"/>
  <c r="S648" i="74" s="1"/>
  <c r="T653" i="55"/>
  <c r="S647" i="74" s="1"/>
  <c r="T652" i="55"/>
  <c r="S646" i="74" s="1"/>
  <c r="T651" i="55"/>
  <c r="S645" i="74" s="1"/>
  <c r="T650" i="55"/>
  <c r="S644" i="74" s="1"/>
  <c r="T649" i="55"/>
  <c r="S643" i="74" s="1"/>
  <c r="T648" i="55"/>
  <c r="S642" i="74" s="1"/>
  <c r="T647" i="55"/>
  <c r="S641" i="74" s="1"/>
  <c r="T50" i="55"/>
  <c r="S50" i="74" s="1"/>
  <c r="T49" i="55"/>
  <c r="S49" i="74" s="1"/>
  <c r="T646" i="55"/>
  <c r="S640" i="74" s="1"/>
  <c r="T645" i="55"/>
  <c r="S639" i="74" s="1"/>
  <c r="T644" i="55"/>
  <c r="S638" i="74" s="1"/>
  <c r="T643" i="55"/>
  <c r="S637" i="74" s="1"/>
  <c r="T642" i="55"/>
  <c r="S636" i="74" s="1"/>
  <c r="T641" i="55"/>
  <c r="S635" i="74" s="1"/>
  <c r="T639" i="55"/>
  <c r="S633" i="74" s="1"/>
  <c r="T637" i="55"/>
  <c r="S631" i="74" s="1"/>
  <c r="T636" i="55"/>
  <c r="S630" i="74" s="1"/>
  <c r="T635" i="55"/>
  <c r="S629" i="74" s="1"/>
  <c r="T634" i="55"/>
  <c r="S628" i="74" s="1"/>
  <c r="T633" i="55"/>
  <c r="S627" i="74" s="1"/>
  <c r="T632" i="55"/>
  <c r="S626" i="74" s="1"/>
  <c r="T631" i="55"/>
  <c r="S625" i="74" s="1"/>
  <c r="T630" i="55"/>
  <c r="S624" i="74" s="1"/>
  <c r="T629" i="55"/>
  <c r="S623" i="74" s="1"/>
  <c r="T628" i="55"/>
  <c r="S622" i="74" s="1"/>
  <c r="T627" i="55"/>
  <c r="S621" i="74" s="1"/>
  <c r="T626" i="55"/>
  <c r="S620" i="74" s="1"/>
  <c r="T625" i="55"/>
  <c r="S619" i="74" s="1"/>
  <c r="T624" i="55"/>
  <c r="S618" i="74" s="1"/>
  <c r="T623" i="55"/>
  <c r="S617" i="74" s="1"/>
  <c r="T622" i="55"/>
  <c r="S616" i="74" s="1"/>
  <c r="T621" i="55"/>
  <c r="S615" i="74" s="1"/>
  <c r="T620" i="55"/>
  <c r="S614" i="74" s="1"/>
  <c r="T619" i="55"/>
  <c r="S613" i="74" s="1"/>
  <c r="T618" i="55"/>
  <c r="S612" i="74" s="1"/>
  <c r="T617" i="55"/>
  <c r="S611" i="74" s="1"/>
  <c r="T616" i="55"/>
  <c r="S610" i="74" s="1"/>
  <c r="T615" i="55"/>
  <c r="S609" i="74" s="1"/>
  <c r="T614" i="55"/>
  <c r="S608" i="74" s="1"/>
  <c r="T613" i="55"/>
  <c r="S607" i="74" s="1"/>
  <c r="T612" i="55"/>
  <c r="S606" i="74" s="1"/>
  <c r="T611" i="55"/>
  <c r="S605" i="74" s="1"/>
  <c r="T610" i="55"/>
  <c r="S604" i="74" s="1"/>
  <c r="T609" i="55"/>
  <c r="S603" i="74" s="1"/>
  <c r="T608" i="55"/>
  <c r="S602" i="74" s="1"/>
  <c r="T607" i="55"/>
  <c r="S601" i="74" s="1"/>
  <c r="T606" i="55"/>
  <c r="S600" i="74" s="1"/>
  <c r="T605" i="55"/>
  <c r="S599" i="74" s="1"/>
  <c r="T604" i="55"/>
  <c r="S598" i="74" s="1"/>
  <c r="T603" i="55"/>
  <c r="S597" i="74" s="1"/>
  <c r="T602" i="55"/>
  <c r="S596" i="74" s="1"/>
  <c r="T601" i="55"/>
  <c r="S595" i="74" s="1"/>
  <c r="T600" i="55"/>
  <c r="S594" i="74" s="1"/>
  <c r="T599" i="55"/>
  <c r="S593" i="74" s="1"/>
  <c r="T598" i="55"/>
  <c r="S592" i="74" s="1"/>
  <c r="T597" i="55"/>
  <c r="S591" i="74" s="1"/>
  <c r="T596" i="55"/>
  <c r="S590" i="74" s="1"/>
  <c r="T595" i="55"/>
  <c r="S589" i="74" s="1"/>
  <c r="T594" i="55"/>
  <c r="S588" i="74" s="1"/>
  <c r="T593" i="55"/>
  <c r="S587" i="74" s="1"/>
  <c r="T592" i="55"/>
  <c r="S586" i="74" s="1"/>
  <c r="T591" i="55"/>
  <c r="S585" i="74" s="1"/>
  <c r="T590" i="55"/>
  <c r="S584" i="74" s="1"/>
  <c r="T589" i="55"/>
  <c r="S583" i="74" s="1"/>
  <c r="T588" i="55"/>
  <c r="S582" i="74" s="1"/>
  <c r="T587" i="55"/>
  <c r="S581" i="74" s="1"/>
  <c r="T586" i="55"/>
  <c r="S580" i="74" s="1"/>
  <c r="T585" i="55"/>
  <c r="S579" i="74" s="1"/>
  <c r="T584" i="55"/>
  <c r="S578" i="74" s="1"/>
  <c r="T583" i="55"/>
  <c r="S577" i="74" s="1"/>
  <c r="T582" i="55"/>
  <c r="S576" i="74" s="1"/>
  <c r="T581" i="55"/>
  <c r="S575" i="74" s="1"/>
  <c r="T580" i="55"/>
  <c r="S574" i="74" s="1"/>
  <c r="T579" i="55"/>
  <c r="S573" i="74" s="1"/>
  <c r="T578" i="55"/>
  <c r="S572" i="74" s="1"/>
  <c r="T577" i="55"/>
  <c r="S571" i="74" s="1"/>
  <c r="T576" i="55"/>
  <c r="S570" i="74" s="1"/>
  <c r="T575" i="55"/>
  <c r="S569" i="74" s="1"/>
  <c r="T574" i="55"/>
  <c r="S568" i="74" s="1"/>
  <c r="T573" i="55"/>
  <c r="S567" i="74" s="1"/>
  <c r="T572" i="55"/>
  <c r="S566" i="74" s="1"/>
  <c r="T571" i="55"/>
  <c r="S565" i="74" s="1"/>
  <c r="T570" i="55"/>
  <c r="S564" i="74" s="1"/>
  <c r="T569" i="55"/>
  <c r="S563" i="74" s="1"/>
  <c r="T568" i="55"/>
  <c r="S562" i="74" s="1"/>
  <c r="T567" i="55"/>
  <c r="S561" i="74" s="1"/>
  <c r="T566" i="55"/>
  <c r="S560" i="74" s="1"/>
  <c r="T565" i="55"/>
  <c r="S559" i="74" s="1"/>
  <c r="T564" i="55"/>
  <c r="S558" i="74" s="1"/>
  <c r="T563" i="55"/>
  <c r="S557" i="74" s="1"/>
  <c r="T562" i="55"/>
  <c r="S556" i="74" s="1"/>
  <c r="T561" i="55"/>
  <c r="S555" i="74" s="1"/>
  <c r="T560" i="55"/>
  <c r="S554" i="74" s="1"/>
  <c r="T559" i="55"/>
  <c r="S553" i="74" s="1"/>
  <c r="T558" i="55"/>
  <c r="S552" i="74" s="1"/>
  <c r="T557" i="55"/>
  <c r="S551" i="74" s="1"/>
  <c r="T556" i="55"/>
  <c r="S550" i="74" s="1"/>
  <c r="T555" i="55"/>
  <c r="S549" i="74" s="1"/>
  <c r="T554" i="55"/>
  <c r="S548" i="74" s="1"/>
  <c r="T553" i="55"/>
  <c r="S547" i="74" s="1"/>
  <c r="T552" i="55"/>
  <c r="S546" i="74" s="1"/>
  <c r="T551" i="55"/>
  <c r="S545" i="74" s="1"/>
  <c r="T550" i="55"/>
  <c r="S544" i="74" s="1"/>
  <c r="T549" i="55"/>
  <c r="S543" i="74" s="1"/>
  <c r="T548" i="55"/>
  <c r="S542" i="74" s="1"/>
  <c r="T547" i="55"/>
  <c r="S541" i="74" s="1"/>
  <c r="T546" i="55"/>
  <c r="S540" i="74" s="1"/>
  <c r="T545" i="55"/>
  <c r="S539" i="74" s="1"/>
  <c r="T544" i="55"/>
  <c r="S538" i="74" s="1"/>
  <c r="T543" i="55"/>
  <c r="S537" i="74" s="1"/>
  <c r="T542" i="55"/>
  <c r="S536" i="74" s="1"/>
  <c r="T541" i="55"/>
  <c r="S535" i="74" s="1"/>
  <c r="T540" i="55"/>
  <c r="S534" i="74" s="1"/>
  <c r="T539" i="55"/>
  <c r="S533" i="74" s="1"/>
  <c r="T538" i="55"/>
  <c r="S532" i="74" s="1"/>
  <c r="T537" i="55"/>
  <c r="S531" i="74" s="1"/>
  <c r="T536" i="55"/>
  <c r="S530" i="74" s="1"/>
  <c r="T535" i="55"/>
  <c r="S529" i="74" s="1"/>
  <c r="T534" i="55"/>
  <c r="S528" i="74" s="1"/>
  <c r="T533" i="55"/>
  <c r="S527" i="74" s="1"/>
  <c r="T532" i="55"/>
  <c r="S526" i="74" s="1"/>
  <c r="T531" i="55"/>
  <c r="S525" i="74" s="1"/>
  <c r="T530" i="55"/>
  <c r="S524" i="74" s="1"/>
  <c r="T529" i="55"/>
  <c r="S523" i="74" s="1"/>
  <c r="T528" i="55"/>
  <c r="S522" i="74" s="1"/>
  <c r="T527" i="55"/>
  <c r="S521" i="74" s="1"/>
  <c r="T526" i="55"/>
  <c r="S520" i="74" s="1"/>
  <c r="T525" i="55"/>
  <c r="S519" i="74" s="1"/>
  <c r="T524" i="55"/>
  <c r="S518" i="74" s="1"/>
  <c r="T523" i="55"/>
  <c r="S517" i="74" s="1"/>
  <c r="T522" i="55"/>
  <c r="S516" i="74" s="1"/>
  <c r="T521" i="55"/>
  <c r="S515" i="74" s="1"/>
  <c r="T520" i="55"/>
  <c r="S514" i="74" s="1"/>
  <c r="T519" i="55"/>
  <c r="S513" i="74" s="1"/>
  <c r="T518" i="55"/>
  <c r="S512" i="74" s="1"/>
  <c r="T517" i="55"/>
  <c r="S511" i="74" s="1"/>
  <c r="T516" i="55"/>
  <c r="S510" i="74" s="1"/>
  <c r="T515" i="55"/>
  <c r="S509" i="74" s="1"/>
  <c r="T513" i="55"/>
  <c r="S507" i="74" s="1"/>
  <c r="T510" i="55"/>
  <c r="S506" i="74" s="1"/>
  <c r="T509" i="55"/>
  <c r="S505" i="74" s="1"/>
  <c r="T508" i="55"/>
  <c r="S504" i="74" s="1"/>
  <c r="T507" i="55"/>
  <c r="S503" i="74" s="1"/>
  <c r="T512" i="55"/>
  <c r="S502" i="74" s="1"/>
  <c r="T511" i="55"/>
  <c r="S501" i="74" s="1"/>
  <c r="T506" i="55"/>
  <c r="S500" i="74" s="1"/>
  <c r="T505" i="55"/>
  <c r="S499" i="74" s="1"/>
  <c r="T504" i="55"/>
  <c r="S498" i="74" s="1"/>
  <c r="T503" i="55"/>
  <c r="S497" i="74" s="1"/>
  <c r="T502" i="55"/>
  <c r="S496" i="74" s="1"/>
  <c r="T501" i="55"/>
  <c r="S495" i="74" s="1"/>
  <c r="T500" i="55"/>
  <c r="S494" i="74" s="1"/>
  <c r="T499" i="55"/>
  <c r="S493" i="74" s="1"/>
  <c r="T498" i="55"/>
  <c r="S492" i="74" s="1"/>
  <c r="T497" i="55"/>
  <c r="S491" i="74" s="1"/>
  <c r="T496" i="55"/>
  <c r="S490" i="74" s="1"/>
  <c r="T495" i="55"/>
  <c r="S489" i="74" s="1"/>
  <c r="T494" i="55"/>
  <c r="S488" i="74" s="1"/>
  <c r="T493" i="55"/>
  <c r="S487" i="74" s="1"/>
  <c r="T492" i="55"/>
  <c r="S486" i="74" s="1"/>
  <c r="T491" i="55"/>
  <c r="S485" i="74" s="1"/>
  <c r="T490" i="55"/>
  <c r="S484" i="74" s="1"/>
  <c r="T489" i="55"/>
  <c r="S483" i="74" s="1"/>
  <c r="T488" i="55"/>
  <c r="S482" i="74" s="1"/>
  <c r="T487" i="55"/>
  <c r="S481" i="74" s="1"/>
  <c r="T486" i="55"/>
  <c r="S480" i="74" s="1"/>
  <c r="T485" i="55"/>
  <c r="S479" i="74" s="1"/>
  <c r="T484" i="55"/>
  <c r="S478" i="74" s="1"/>
  <c r="T483" i="55"/>
  <c r="S477" i="74" s="1"/>
  <c r="T482" i="55"/>
  <c r="S476" i="74" s="1"/>
  <c r="T481" i="55"/>
  <c r="S475" i="74" s="1"/>
  <c r="T480" i="55"/>
  <c r="S474" i="74" s="1"/>
  <c r="T479" i="55"/>
  <c r="S473" i="74" s="1"/>
  <c r="T478" i="55"/>
  <c r="S472" i="74" s="1"/>
  <c r="T477" i="55"/>
  <c r="S471" i="74" s="1"/>
  <c r="T476" i="55"/>
  <c r="S470" i="74" s="1"/>
  <c r="T475" i="55"/>
  <c r="S469" i="74" s="1"/>
  <c r="T474" i="55"/>
  <c r="S468" i="74" s="1"/>
  <c r="T473" i="55"/>
  <c r="S467" i="74" s="1"/>
  <c r="T472" i="55"/>
  <c r="S466" i="74" s="1"/>
  <c r="T471" i="55"/>
  <c r="S465" i="74" s="1"/>
  <c r="T464" i="55"/>
  <c r="S458" i="74" s="1"/>
  <c r="T463" i="55"/>
  <c r="S457" i="74" s="1"/>
  <c r="T462" i="55"/>
  <c r="S456" i="74" s="1"/>
  <c r="T461" i="55"/>
  <c r="S455" i="74" s="1"/>
  <c r="T460" i="55"/>
  <c r="S454" i="74" s="1"/>
  <c r="T459" i="55"/>
  <c r="S453" i="74" s="1"/>
  <c r="T458" i="55"/>
  <c r="S452" i="74" s="1"/>
  <c r="T457" i="55"/>
  <c r="S451" i="74" s="1"/>
  <c r="T456" i="55"/>
  <c r="S450" i="74" s="1"/>
  <c r="T455" i="55"/>
  <c r="S449" i="74" s="1"/>
  <c r="T454" i="55"/>
  <c r="S448" i="74" s="1"/>
  <c r="T453" i="55"/>
  <c r="S447" i="74" s="1"/>
  <c r="T452" i="55"/>
  <c r="S446" i="74" s="1"/>
  <c r="T451" i="55"/>
  <c r="S445" i="74" s="1"/>
  <c r="T450" i="55"/>
  <c r="S444" i="74" s="1"/>
  <c r="T449" i="55"/>
  <c r="S443" i="74" s="1"/>
  <c r="T448" i="55"/>
  <c r="S442" i="74" s="1"/>
  <c r="T447" i="55"/>
  <c r="S441" i="74" s="1"/>
  <c r="T446" i="55"/>
  <c r="S440" i="74" s="1"/>
  <c r="T445" i="55"/>
  <c r="S439" i="74" s="1"/>
  <c r="T444" i="55"/>
  <c r="S438" i="74" s="1"/>
  <c r="T443" i="55"/>
  <c r="S437" i="74" s="1"/>
  <c r="T442" i="55"/>
  <c r="S436" i="74" s="1"/>
  <c r="T441" i="55"/>
  <c r="S435" i="74" s="1"/>
  <c r="T440" i="55"/>
  <c r="S434" i="74" s="1"/>
  <c r="T439" i="55"/>
  <c r="S433" i="74" s="1"/>
  <c r="T438" i="55"/>
  <c r="S432" i="74" s="1"/>
  <c r="T433" i="55"/>
  <c r="S427" i="74" s="1"/>
  <c r="T432" i="55"/>
  <c r="S426" i="74" s="1"/>
  <c r="T431" i="55"/>
  <c r="S425" i="74" s="1"/>
  <c r="T430" i="55"/>
  <c r="S424" i="74" s="1"/>
  <c r="T429" i="55"/>
  <c r="S423" i="74" s="1"/>
  <c r="T428" i="55"/>
  <c r="S422" i="74" s="1"/>
  <c r="T427" i="55"/>
  <c r="S421" i="74" s="1"/>
  <c r="T426" i="55"/>
  <c r="S420" i="74" s="1"/>
  <c r="T425" i="55"/>
  <c r="S419" i="74" s="1"/>
  <c r="T424" i="55"/>
  <c r="S418" i="74" s="1"/>
  <c r="T423" i="55"/>
  <c r="S417" i="74" s="1"/>
  <c r="T422" i="55"/>
  <c r="S416" i="74" s="1"/>
  <c r="T421" i="55"/>
  <c r="S415" i="74" s="1"/>
  <c r="T420" i="55"/>
  <c r="S414" i="74" s="1"/>
  <c r="T419" i="55"/>
  <c r="S413" i="74" s="1"/>
  <c r="T418" i="55"/>
  <c r="S412" i="74" s="1"/>
  <c r="T417" i="55"/>
  <c r="S411" i="74" s="1"/>
  <c r="T416" i="55"/>
  <c r="S410" i="74" s="1"/>
  <c r="T415" i="55"/>
  <c r="S409" i="74" s="1"/>
  <c r="T414" i="55"/>
  <c r="S408" i="74" s="1"/>
  <c r="T413" i="55"/>
  <c r="S407" i="74" s="1"/>
  <c r="T412" i="55"/>
  <c r="S406" i="74" s="1"/>
  <c r="T411" i="55"/>
  <c r="S405" i="74" s="1"/>
  <c r="T410" i="55"/>
  <c r="S404" i="74" s="1"/>
  <c r="T409" i="55"/>
  <c r="S403" i="74" s="1"/>
  <c r="T408" i="55"/>
  <c r="S402" i="74" s="1"/>
  <c r="T407" i="55"/>
  <c r="S401" i="74" s="1"/>
  <c r="T406" i="55"/>
  <c r="S400" i="74" s="1"/>
  <c r="T405" i="55"/>
  <c r="S399" i="74" s="1"/>
  <c r="T404" i="55"/>
  <c r="S398" i="74" s="1"/>
  <c r="T403" i="55"/>
  <c r="S397" i="74" s="1"/>
  <c r="T402" i="55"/>
  <c r="S396" i="74" s="1"/>
  <c r="T401" i="55"/>
  <c r="S395" i="74" s="1"/>
  <c r="T400" i="55"/>
  <c r="S394" i="74" s="1"/>
  <c r="T398" i="55"/>
  <c r="S392" i="74" s="1"/>
  <c r="T397" i="55"/>
  <c r="S391" i="74" s="1"/>
  <c r="T396" i="55"/>
  <c r="S390" i="74" s="1"/>
  <c r="T395" i="55"/>
  <c r="S389" i="74" s="1"/>
  <c r="T394" i="55"/>
  <c r="S388" i="74" s="1"/>
  <c r="T393" i="55"/>
  <c r="S387" i="74" s="1"/>
  <c r="T392" i="55"/>
  <c r="S386" i="74" s="1"/>
  <c r="T391" i="55"/>
  <c r="S385" i="74" s="1"/>
  <c r="T390" i="55"/>
  <c r="S384" i="74" s="1"/>
  <c r="T389" i="55"/>
  <c r="S383" i="74" s="1"/>
  <c r="T388" i="55"/>
  <c r="S382" i="74" s="1"/>
  <c r="T387" i="55"/>
  <c r="S381" i="74" s="1"/>
  <c r="T386" i="55"/>
  <c r="S380" i="74" s="1"/>
  <c r="T385" i="55"/>
  <c r="S379" i="74" s="1"/>
  <c r="T384" i="55"/>
  <c r="S378" i="74" s="1"/>
  <c r="T383" i="55"/>
  <c r="S377" i="74" s="1"/>
  <c r="T382" i="55"/>
  <c r="S376" i="74" s="1"/>
  <c r="T381" i="55"/>
  <c r="S375" i="74" s="1"/>
  <c r="T380" i="55"/>
  <c r="S374" i="74" s="1"/>
  <c r="T379" i="55"/>
  <c r="S373" i="74" s="1"/>
  <c r="T378" i="55"/>
  <c r="S372" i="74" s="1"/>
  <c r="T372" i="55"/>
  <c r="S366" i="74" s="1"/>
  <c r="T371" i="55"/>
  <c r="S365" i="74" s="1"/>
  <c r="T370" i="55"/>
  <c r="S364" i="74" s="1"/>
  <c r="T369" i="55"/>
  <c r="S363" i="74" s="1"/>
  <c r="T368" i="55"/>
  <c r="S362" i="74" s="1"/>
  <c r="T367" i="55"/>
  <c r="S361" i="74" s="1"/>
  <c r="T366" i="55"/>
  <c r="S360" i="74" s="1"/>
  <c r="T365" i="55"/>
  <c r="S359" i="74" s="1"/>
  <c r="T364" i="55"/>
  <c r="S358" i="74" s="1"/>
  <c r="T362" i="55"/>
  <c r="S356" i="74" s="1"/>
  <c r="T361" i="55"/>
  <c r="S355" i="74" s="1"/>
  <c r="T360" i="55"/>
  <c r="S354" i="74" s="1"/>
  <c r="T359" i="55"/>
  <c r="S353" i="74" s="1"/>
  <c r="T358" i="55"/>
  <c r="S352" i="74" s="1"/>
  <c r="T357" i="55"/>
  <c r="S351" i="74" s="1"/>
  <c r="T356" i="55"/>
  <c r="S350" i="74" s="1"/>
  <c r="T355" i="55"/>
  <c r="S349" i="74" s="1"/>
  <c r="T354" i="55"/>
  <c r="S348" i="74" s="1"/>
  <c r="T353" i="55"/>
  <c r="S347" i="74" s="1"/>
  <c r="T352" i="55"/>
  <c r="S346" i="74" s="1"/>
  <c r="T351" i="55"/>
  <c r="S345" i="74" s="1"/>
  <c r="T350" i="55"/>
  <c r="S344" i="74" s="1"/>
  <c r="T349" i="55"/>
  <c r="S343" i="74" s="1"/>
  <c r="T348" i="55"/>
  <c r="S342" i="74" s="1"/>
  <c r="T347" i="55"/>
  <c r="S341" i="74" s="1"/>
  <c r="T346" i="55"/>
  <c r="S340" i="74" s="1"/>
  <c r="T345" i="55"/>
  <c r="S339" i="74" s="1"/>
  <c r="T344" i="55"/>
  <c r="S338" i="74" s="1"/>
  <c r="T343" i="55"/>
  <c r="S337" i="74" s="1"/>
  <c r="T342" i="55"/>
  <c r="S336" i="74" s="1"/>
  <c r="T341" i="55"/>
  <c r="S335" i="74" s="1"/>
  <c r="T340" i="55"/>
  <c r="S334" i="74" s="1"/>
  <c r="T339" i="55"/>
  <c r="S333" i="74" s="1"/>
  <c r="T338" i="55"/>
  <c r="S332" i="74" s="1"/>
  <c r="T337" i="55"/>
  <c r="S331" i="74" s="1"/>
  <c r="T336" i="55"/>
  <c r="S330" i="74" s="1"/>
  <c r="T335" i="55"/>
  <c r="S329" i="74" s="1"/>
  <c r="T334" i="55"/>
  <c r="S328" i="74" s="1"/>
  <c r="T333" i="55"/>
  <c r="S327" i="74" s="1"/>
  <c r="T332" i="55"/>
  <c r="S326" i="74" s="1"/>
  <c r="T331" i="55"/>
  <c r="S325" i="74" s="1"/>
  <c r="T330" i="55"/>
  <c r="S324" i="74" s="1"/>
  <c r="T329" i="55"/>
  <c r="S323" i="74" s="1"/>
  <c r="T328" i="55"/>
  <c r="S322" i="74" s="1"/>
  <c r="T327" i="55"/>
  <c r="S321" i="74" s="1"/>
  <c r="T326" i="55"/>
  <c r="S320" i="74" s="1"/>
  <c r="T325" i="55"/>
  <c r="S319" i="74" s="1"/>
  <c r="T324" i="55"/>
  <c r="S318" i="74" s="1"/>
  <c r="T323" i="55"/>
  <c r="S317" i="74" s="1"/>
  <c r="T322" i="55"/>
  <c r="S316" i="74" s="1"/>
  <c r="T321" i="55"/>
  <c r="S315" i="74" s="1"/>
  <c r="T320" i="55"/>
  <c r="S314" i="74" s="1"/>
  <c r="T318" i="55"/>
  <c r="S312" i="74" s="1"/>
  <c r="T317" i="55"/>
  <c r="S311" i="74" s="1"/>
  <c r="T316" i="55"/>
  <c r="S310" i="74" s="1"/>
  <c r="T315" i="55"/>
  <c r="S309" i="74" s="1"/>
  <c r="T314" i="55"/>
  <c r="S308" i="74" s="1"/>
  <c r="T313" i="55"/>
  <c r="S307" i="74" s="1"/>
  <c r="T312" i="55"/>
  <c r="S306" i="74" s="1"/>
  <c r="T311" i="55"/>
  <c r="S305" i="74" s="1"/>
  <c r="T310" i="55"/>
  <c r="S304" i="74" s="1"/>
  <c r="T309" i="55"/>
  <c r="S303" i="74" s="1"/>
  <c r="T308" i="55"/>
  <c r="S302" i="74" s="1"/>
  <c r="T307" i="55"/>
  <c r="S301" i="74" s="1"/>
  <c r="T306" i="55"/>
  <c r="S300" i="74" s="1"/>
  <c r="T305" i="55"/>
  <c r="S299" i="74" s="1"/>
  <c r="T304" i="55"/>
  <c r="S298" i="74" s="1"/>
  <c r="T303" i="55"/>
  <c r="S297" i="74" s="1"/>
  <c r="T302" i="55"/>
  <c r="S296" i="74" s="1"/>
  <c r="T301" i="55"/>
  <c r="S295" i="74" s="1"/>
  <c r="T300" i="55"/>
  <c r="S294" i="74" s="1"/>
  <c r="T299" i="55"/>
  <c r="S293" i="74" s="1"/>
  <c r="T298" i="55"/>
  <c r="S292" i="74" s="1"/>
  <c r="T297" i="55"/>
  <c r="S291" i="74" s="1"/>
  <c r="T296" i="55"/>
  <c r="S290" i="74" s="1"/>
  <c r="T295" i="55"/>
  <c r="S289" i="74" s="1"/>
  <c r="T294" i="55"/>
  <c r="S288" i="74" s="1"/>
  <c r="T293" i="55"/>
  <c r="S287" i="74" s="1"/>
  <c r="T292" i="55"/>
  <c r="S286" i="74" s="1"/>
  <c r="T291" i="55"/>
  <c r="S285" i="74" s="1"/>
  <c r="T290" i="55"/>
  <c r="S284" i="74" s="1"/>
  <c r="T289" i="55"/>
  <c r="S283" i="74" s="1"/>
  <c r="T288" i="55"/>
  <c r="S282" i="74" s="1"/>
  <c r="T287" i="55"/>
  <c r="S281" i="74" s="1"/>
  <c r="T286" i="55"/>
  <c r="S280" i="74" s="1"/>
  <c r="T285" i="55"/>
  <c r="S279" i="74" s="1"/>
  <c r="T284" i="55"/>
  <c r="S278" i="74" s="1"/>
  <c r="T283" i="55"/>
  <c r="S277" i="74" s="1"/>
  <c r="T282" i="55"/>
  <c r="S276" i="74" s="1"/>
  <c r="T281" i="55"/>
  <c r="S275" i="74" s="1"/>
  <c r="T280" i="55"/>
  <c r="S274" i="74" s="1"/>
  <c r="T279" i="55"/>
  <c r="S273" i="74" s="1"/>
  <c r="T278" i="55"/>
  <c r="S272" i="74" s="1"/>
  <c r="T277" i="55"/>
  <c r="S271" i="74" s="1"/>
  <c r="T276" i="55"/>
  <c r="S270" i="74" s="1"/>
  <c r="T275" i="55"/>
  <c r="S269" i="74" s="1"/>
  <c r="T274" i="55"/>
  <c r="S268" i="74" s="1"/>
  <c r="T273" i="55"/>
  <c r="S267" i="74" s="1"/>
  <c r="T272" i="55"/>
  <c r="S266" i="74" s="1"/>
  <c r="T271" i="55"/>
  <c r="S265" i="74" s="1"/>
  <c r="T268" i="55"/>
  <c r="S264" i="74" s="1"/>
  <c r="T267" i="55"/>
  <c r="S263" i="74" s="1"/>
  <c r="T266" i="55"/>
  <c r="S262" i="74" s="1"/>
  <c r="T265" i="55"/>
  <c r="S261" i="74" s="1"/>
  <c r="T264" i="55"/>
  <c r="S260" i="74" s="1"/>
  <c r="T263" i="55"/>
  <c r="S259" i="74" s="1"/>
  <c r="T262" i="55"/>
  <c r="S258" i="74" s="1"/>
  <c r="T261" i="55"/>
  <c r="S257" i="74" s="1"/>
  <c r="T260" i="55"/>
  <c r="S256" i="74" s="1"/>
  <c r="T259" i="55"/>
  <c r="S255" i="74" s="1"/>
  <c r="T258" i="55"/>
  <c r="S254" i="74" s="1"/>
  <c r="T257" i="55"/>
  <c r="S253" i="74" s="1"/>
  <c r="T256" i="55"/>
  <c r="S252" i="74" s="1"/>
  <c r="T255" i="55"/>
  <c r="S251" i="74" s="1"/>
  <c r="T254" i="55"/>
  <c r="S250" i="74" s="1"/>
  <c r="T253" i="55"/>
  <c r="S249" i="74" s="1"/>
  <c r="T252" i="55"/>
  <c r="S248" i="74" s="1"/>
  <c r="T251" i="55"/>
  <c r="S247" i="74" s="1"/>
  <c r="T250" i="55"/>
  <c r="S246" i="74" s="1"/>
  <c r="T249" i="55"/>
  <c r="S245" i="74" s="1"/>
  <c r="T248" i="55"/>
  <c r="S244" i="74" s="1"/>
  <c r="T247" i="55"/>
  <c r="S243" i="74" s="1"/>
  <c r="T246" i="55"/>
  <c r="S242" i="74" s="1"/>
  <c r="T245" i="55"/>
  <c r="S241" i="74" s="1"/>
  <c r="T244" i="55"/>
  <c r="S240" i="74" s="1"/>
  <c r="T243" i="55"/>
  <c r="S239" i="74" s="1"/>
  <c r="T242" i="55"/>
  <c r="S238" i="74" s="1"/>
  <c r="T241" i="55"/>
  <c r="S237" i="74" s="1"/>
  <c r="T240" i="55"/>
  <c r="S236" i="74" s="1"/>
  <c r="T239" i="55"/>
  <c r="S235" i="74" s="1"/>
  <c r="T238" i="55"/>
  <c r="S234" i="74" s="1"/>
  <c r="T236" i="55"/>
  <c r="S232" i="74" s="1"/>
  <c r="T235" i="55"/>
  <c r="S231" i="74" s="1"/>
  <c r="T234" i="55"/>
  <c r="S230" i="74" s="1"/>
  <c r="T233" i="55"/>
  <c r="S229" i="74" s="1"/>
  <c r="T232" i="55"/>
  <c r="S228" i="74" s="1"/>
  <c r="T231" i="55"/>
  <c r="S227" i="74" s="1"/>
  <c r="T230" i="55"/>
  <c r="S226" i="74" s="1"/>
  <c r="T219" i="55"/>
  <c r="S219" i="74" s="1"/>
  <c r="T218" i="55"/>
  <c r="S218" i="74" s="1"/>
  <c r="T217" i="55"/>
  <c r="S217" i="74" s="1"/>
  <c r="T215" i="55"/>
  <c r="S215" i="74" s="1"/>
  <c r="T214" i="55"/>
  <c r="S214" i="74" s="1"/>
  <c r="T212" i="55"/>
  <c r="S212" i="74" s="1"/>
  <c r="T203" i="55"/>
  <c r="S203" i="74" s="1"/>
  <c r="T202" i="55"/>
  <c r="S202" i="74" s="1"/>
  <c r="T201" i="55"/>
  <c r="S201" i="74" s="1"/>
  <c r="T200" i="55"/>
  <c r="S200" i="74" s="1"/>
  <c r="T199" i="55"/>
  <c r="S199" i="74" s="1"/>
  <c r="T198" i="55"/>
  <c r="S198" i="74" s="1"/>
  <c r="T197" i="55"/>
  <c r="S197" i="74" s="1"/>
  <c r="T196" i="55"/>
  <c r="S196" i="74" s="1"/>
  <c r="T195" i="55"/>
  <c r="S195" i="74" s="1"/>
  <c r="T194" i="55"/>
  <c r="S194" i="74" s="1"/>
  <c r="T193" i="55"/>
  <c r="S193" i="74" s="1"/>
  <c r="T192" i="55"/>
  <c r="S192" i="74" s="1"/>
  <c r="T191" i="55"/>
  <c r="S191" i="74" s="1"/>
  <c r="T187" i="55"/>
  <c r="S187" i="74" s="1"/>
  <c r="T186" i="55"/>
  <c r="S186" i="74" s="1"/>
  <c r="T185" i="55"/>
  <c r="S185" i="74" s="1"/>
  <c r="T184" i="55"/>
  <c r="S184" i="74" s="1"/>
  <c r="T183" i="55"/>
  <c r="S183" i="74" s="1"/>
  <c r="T182" i="55"/>
  <c r="S182" i="74" s="1"/>
  <c r="T181" i="55"/>
  <c r="S181" i="74" s="1"/>
  <c r="T180" i="55"/>
  <c r="S180" i="74" s="1"/>
  <c r="T178" i="55"/>
  <c r="S178" i="74" s="1"/>
  <c r="T177" i="55"/>
  <c r="S177" i="74" s="1"/>
  <c r="T176" i="55"/>
  <c r="S176" i="74" s="1"/>
  <c r="T175" i="55"/>
  <c r="S175" i="74" s="1"/>
  <c r="T174" i="55"/>
  <c r="S174" i="74" s="1"/>
  <c r="T173" i="55"/>
  <c r="S173" i="74" s="1"/>
  <c r="T170" i="55"/>
  <c r="S170" i="74" s="1"/>
  <c r="T166" i="55"/>
  <c r="S166" i="74" s="1"/>
  <c r="T165" i="55"/>
  <c r="S165" i="74" s="1"/>
  <c r="T164" i="55"/>
  <c r="S164" i="74" s="1"/>
  <c r="T163" i="55"/>
  <c r="S163" i="74" s="1"/>
  <c r="T162" i="55"/>
  <c r="S162" i="74" s="1"/>
  <c r="T161" i="55"/>
  <c r="S161" i="74" s="1"/>
  <c r="T160" i="55"/>
  <c r="S160" i="74" s="1"/>
  <c r="T159" i="55"/>
  <c r="S159" i="74" s="1"/>
  <c r="T158" i="55"/>
  <c r="S158" i="74" s="1"/>
  <c r="T157" i="55"/>
  <c r="S157" i="74" s="1"/>
  <c r="T156" i="55"/>
  <c r="S156" i="74" s="1"/>
  <c r="T155" i="55"/>
  <c r="S155" i="74" s="1"/>
  <c r="T154" i="55"/>
  <c r="S154" i="74" s="1"/>
  <c r="T153" i="55"/>
  <c r="S153" i="74" s="1"/>
  <c r="T152" i="55"/>
  <c r="S152" i="74" s="1"/>
  <c r="T151" i="55"/>
  <c r="S151" i="74" s="1"/>
  <c r="T150" i="55"/>
  <c r="S150" i="74" s="1"/>
  <c r="T149" i="55"/>
  <c r="S149" i="74" s="1"/>
  <c r="H148" i="74"/>
  <c r="T148" i="55"/>
  <c r="S148" i="74" s="1"/>
  <c r="T147" i="55"/>
  <c r="S147" i="74" s="1"/>
  <c r="T146" i="55"/>
  <c r="S146" i="74" s="1"/>
  <c r="T145" i="55"/>
  <c r="S145" i="74" s="1"/>
  <c r="T144" i="55"/>
  <c r="S144" i="74" s="1"/>
  <c r="T143" i="55"/>
  <c r="S143" i="74" s="1"/>
  <c r="T142" i="55"/>
  <c r="S142" i="74" s="1"/>
  <c r="T141" i="55"/>
  <c r="S141" i="74" s="1"/>
  <c r="T140" i="55"/>
  <c r="S140" i="74" s="1"/>
  <c r="T138" i="55"/>
  <c r="S138" i="74" s="1"/>
  <c r="T137" i="55"/>
  <c r="S137" i="74" s="1"/>
  <c r="T136" i="55"/>
  <c r="S136" i="74" s="1"/>
  <c r="T135" i="55"/>
  <c r="S135" i="74" s="1"/>
  <c r="T134" i="55"/>
  <c r="S134" i="74" s="1"/>
  <c r="T133" i="55"/>
  <c r="S133" i="74" s="1"/>
  <c r="T132" i="55"/>
  <c r="S132" i="74" s="1"/>
  <c r="T131" i="55"/>
  <c r="S131" i="74" s="1"/>
  <c r="T130" i="55"/>
  <c r="S130" i="74" s="1"/>
  <c r="T129" i="55"/>
  <c r="S129" i="74" s="1"/>
  <c r="T128" i="55"/>
  <c r="S128" i="74" s="1"/>
  <c r="T127" i="55"/>
  <c r="S127" i="74" s="1"/>
  <c r="T126" i="55"/>
  <c r="S126" i="74" s="1"/>
  <c r="T125" i="55"/>
  <c r="S125" i="74" s="1"/>
  <c r="T124" i="55"/>
  <c r="S124" i="74" s="1"/>
  <c r="T123" i="55"/>
  <c r="S123" i="74" s="1"/>
  <c r="T122" i="55"/>
  <c r="S122" i="74" s="1"/>
  <c r="T121" i="55"/>
  <c r="S121" i="74" s="1"/>
  <c r="T120" i="55"/>
  <c r="S120" i="74" s="1"/>
  <c r="T119" i="55"/>
  <c r="S119" i="74" s="1"/>
  <c r="T118" i="55"/>
  <c r="S118" i="74" s="1"/>
  <c r="T117" i="55"/>
  <c r="S117" i="74" s="1"/>
  <c r="T115" i="55"/>
  <c r="S115" i="74" s="1"/>
  <c r="T114" i="55"/>
  <c r="S114" i="74" s="1"/>
  <c r="T113" i="55"/>
  <c r="S113" i="74" s="1"/>
  <c r="T112" i="55"/>
  <c r="S112" i="74" s="1"/>
  <c r="T111" i="55"/>
  <c r="S111" i="74" s="1"/>
  <c r="T110" i="55"/>
  <c r="S110" i="74" s="1"/>
  <c r="T109" i="55"/>
  <c r="S109" i="74" s="1"/>
  <c r="T108" i="55"/>
  <c r="S108" i="74" s="1"/>
  <c r="T107" i="55"/>
  <c r="S107" i="74" s="1"/>
  <c r="T106" i="55"/>
  <c r="S106" i="74" s="1"/>
  <c r="T105" i="55"/>
  <c r="S105" i="74" s="1"/>
  <c r="T104" i="55"/>
  <c r="S104" i="74" s="1"/>
  <c r="T103" i="55"/>
  <c r="S103" i="74" s="1"/>
  <c r="T102" i="55"/>
  <c r="S102" i="74" s="1"/>
  <c r="T101" i="55"/>
  <c r="S101" i="74" s="1"/>
  <c r="T100" i="55"/>
  <c r="S100" i="74" s="1"/>
  <c r="T99" i="55"/>
  <c r="S99" i="74" s="1"/>
  <c r="T98" i="55"/>
  <c r="S98" i="74" s="1"/>
  <c r="T97" i="55"/>
  <c r="S97" i="74" s="1"/>
  <c r="T96" i="55"/>
  <c r="S96" i="74" s="1"/>
  <c r="T95" i="55"/>
  <c r="S95" i="74" s="1"/>
  <c r="T94" i="55"/>
  <c r="S94" i="74" s="1"/>
  <c r="T93" i="55"/>
  <c r="S93" i="74" s="1"/>
  <c r="T92" i="55"/>
  <c r="S92" i="74" s="1"/>
  <c r="T91" i="55"/>
  <c r="S91" i="74" s="1"/>
  <c r="T90" i="55"/>
  <c r="S90" i="74" s="1"/>
  <c r="T89" i="55"/>
  <c r="S89" i="74" s="1"/>
  <c r="T88" i="55"/>
  <c r="S88" i="74" s="1"/>
  <c r="T87" i="55"/>
  <c r="S87" i="74" s="1"/>
  <c r="T86" i="55"/>
  <c r="S86" i="74" s="1"/>
  <c r="T85" i="55"/>
  <c r="S85" i="74" s="1"/>
  <c r="T84" i="55"/>
  <c r="S84" i="74" s="1"/>
  <c r="T83" i="55"/>
  <c r="S83" i="74" s="1"/>
  <c r="T82" i="55"/>
  <c r="S82" i="74" s="1"/>
  <c r="T81" i="55"/>
  <c r="S81" i="74" s="1"/>
  <c r="T80" i="55"/>
  <c r="S80" i="74" s="1"/>
  <c r="T79" i="55"/>
  <c r="S79" i="74" s="1"/>
  <c r="T78" i="55"/>
  <c r="S78" i="74" s="1"/>
  <c r="T77" i="55"/>
  <c r="S77" i="74" s="1"/>
  <c r="T76" i="55"/>
  <c r="S76" i="74" s="1"/>
  <c r="T72" i="55"/>
  <c r="S72" i="74" s="1"/>
  <c r="T71" i="55"/>
  <c r="S71" i="74" s="1"/>
  <c r="T70" i="55"/>
  <c r="S70" i="74" s="1"/>
  <c r="T69" i="55"/>
  <c r="S69" i="74" s="1"/>
  <c r="T66" i="55"/>
  <c r="S66" i="74" s="1"/>
  <c r="T65" i="55"/>
  <c r="S65" i="74" s="1"/>
  <c r="T64" i="55"/>
  <c r="S64" i="74" s="1"/>
  <c r="T63" i="55"/>
  <c r="S63" i="74" s="1"/>
  <c r="T62" i="55"/>
  <c r="S62" i="74" s="1"/>
  <c r="T61" i="55"/>
  <c r="S61" i="74" s="1"/>
  <c r="T60" i="55"/>
  <c r="S60" i="74" s="1"/>
  <c r="T59" i="55"/>
  <c r="S59" i="74" s="1"/>
  <c r="T41" i="55"/>
  <c r="S41" i="74" s="1"/>
  <c r="T48" i="55"/>
  <c r="S48" i="74" s="1"/>
  <c r="T47" i="55"/>
  <c r="S47" i="74" s="1"/>
  <c r="T46" i="55"/>
  <c r="S46" i="74" s="1"/>
  <c r="T45" i="55"/>
  <c r="S45" i="74" s="1"/>
  <c r="T44" i="55"/>
  <c r="S44" i="74" s="1"/>
  <c r="T43" i="55"/>
  <c r="S43" i="74" s="1"/>
  <c r="T42" i="55"/>
  <c r="S42" i="74" s="1"/>
  <c r="T40" i="55"/>
  <c r="S40" i="74" s="1"/>
  <c r="T39" i="55"/>
  <c r="S39" i="74" s="1"/>
  <c r="T38" i="55"/>
  <c r="S38" i="74" s="1"/>
  <c r="T37" i="55"/>
  <c r="S37" i="74" s="1"/>
  <c r="T36" i="55"/>
  <c r="S36" i="74" s="1"/>
  <c r="T35" i="55"/>
  <c r="S35" i="74" s="1"/>
  <c r="T34" i="55"/>
  <c r="S34" i="74" s="1"/>
  <c r="T33" i="55"/>
  <c r="S33" i="74" s="1"/>
  <c r="T32" i="55"/>
  <c r="S32" i="74" s="1"/>
  <c r="T31" i="55"/>
  <c r="S31" i="74" s="1"/>
  <c r="T30" i="55"/>
  <c r="S30" i="74" s="1"/>
  <c r="T29" i="55"/>
  <c r="S29" i="74" s="1"/>
  <c r="T28" i="55"/>
  <c r="S28" i="74" s="1"/>
  <c r="T27" i="55"/>
  <c r="S27" i="74" s="1"/>
  <c r="T24" i="55"/>
  <c r="S24" i="74" s="1"/>
  <c r="T23" i="55"/>
  <c r="S23" i="74" s="1"/>
  <c r="T22" i="55"/>
  <c r="S22" i="74" s="1"/>
  <c r="T21" i="55"/>
  <c r="S21" i="74" s="1"/>
  <c r="T20" i="55"/>
  <c r="S20" i="74" s="1"/>
  <c r="T19" i="55"/>
  <c r="S19" i="74" s="1"/>
  <c r="T18" i="55"/>
  <c r="S18" i="74" s="1"/>
  <c r="T16" i="55"/>
  <c r="S16" i="74" s="1"/>
  <c r="T15" i="55"/>
  <c r="S15" i="74" s="1"/>
  <c r="T190" i="55"/>
  <c r="S190" i="74" s="1"/>
  <c r="T189" i="55"/>
  <c r="S189" i="74" s="1"/>
  <c r="H188" i="74"/>
  <c r="T188" i="55"/>
  <c r="S188" i="74" s="1"/>
  <c r="T171" i="55"/>
  <c r="S171" i="74" s="1"/>
  <c r="T172" i="55"/>
  <c r="T363" i="55"/>
  <c r="S357" i="74" s="1"/>
  <c r="H576" i="74"/>
  <c r="H544" i="74"/>
  <c r="H487" i="74"/>
  <c r="H441" i="74"/>
  <c r="H405" i="74"/>
  <c r="H359" i="74"/>
  <c r="H301" i="74"/>
  <c r="H253" i="74"/>
  <c r="H623" i="74"/>
  <c r="H607" i="74"/>
  <c r="H591" i="74"/>
  <c r="H575" i="74"/>
  <c r="H551" i="74"/>
  <c r="H535" i="74"/>
  <c r="H519" i="74"/>
  <c r="H502" i="74"/>
  <c r="H494" i="74"/>
  <c r="H486" i="74"/>
  <c r="H470" i="74"/>
  <c r="H456" i="74"/>
  <c r="H448" i="74"/>
  <c r="H440" i="74"/>
  <c r="H432" i="74"/>
  <c r="H420" i="74"/>
  <c r="H412" i="74"/>
  <c r="H404" i="74"/>
  <c r="H396" i="74"/>
  <c r="H387" i="74"/>
  <c r="H379" i="74"/>
  <c r="H366" i="74"/>
  <c r="H358" i="74"/>
  <c r="H349" i="74"/>
  <c r="H341" i="74"/>
  <c r="H333" i="74"/>
  <c r="H325" i="74"/>
  <c r="H317" i="74"/>
  <c r="H308" i="74"/>
  <c r="H300" i="74"/>
  <c r="H292" i="74"/>
  <c r="H284" i="74"/>
  <c r="H276" i="74"/>
  <c r="H268" i="74"/>
  <c r="H260" i="74"/>
  <c r="H252" i="74"/>
  <c r="H244" i="74"/>
  <c r="H236" i="74"/>
  <c r="E430" i="74"/>
  <c r="H633" i="74"/>
  <c r="H592" i="74"/>
  <c r="H520" i="74"/>
  <c r="H654" i="74"/>
  <c r="H646" i="74"/>
  <c r="H640" i="74"/>
  <c r="H630" i="74"/>
  <c r="H622" i="74"/>
  <c r="H614" i="74"/>
  <c r="H606" i="74"/>
  <c r="H598" i="74"/>
  <c r="H590" i="74"/>
  <c r="H582" i="74"/>
  <c r="H574" i="74"/>
  <c r="H566" i="74"/>
  <c r="H558" i="74"/>
  <c r="H550" i="74"/>
  <c r="H542" i="74"/>
  <c r="H534" i="74"/>
  <c r="H526" i="74"/>
  <c r="H518" i="74"/>
  <c r="H510" i="74"/>
  <c r="H501" i="74"/>
  <c r="H493" i="74"/>
  <c r="H485" i="74"/>
  <c r="H477" i="74"/>
  <c r="H469" i="74"/>
  <c r="H455" i="74"/>
  <c r="H447" i="74"/>
  <c r="H439" i="74"/>
  <c r="H427" i="74"/>
  <c r="H419" i="74"/>
  <c r="H411" i="74"/>
  <c r="H403" i="74"/>
  <c r="H395" i="74"/>
  <c r="H386" i="74"/>
  <c r="H378" i="74"/>
  <c r="H365" i="74"/>
  <c r="H356" i="74"/>
  <c r="H348" i="74"/>
  <c r="H340" i="74"/>
  <c r="H332" i="74"/>
  <c r="H324" i="74"/>
  <c r="H316" i="74"/>
  <c r="H307" i="74"/>
  <c r="H299" i="74"/>
  <c r="H291" i="74"/>
  <c r="H283" i="74"/>
  <c r="H275" i="74"/>
  <c r="H267" i="74"/>
  <c r="H259" i="74"/>
  <c r="H251" i="74"/>
  <c r="H243" i="74"/>
  <c r="H235" i="74"/>
  <c r="G430" i="74"/>
  <c r="H656" i="74"/>
  <c r="H608" i="74"/>
  <c r="H568" i="74"/>
  <c r="H512" i="74"/>
  <c r="H479" i="74"/>
  <c r="H449" i="74"/>
  <c r="H413" i="74"/>
  <c r="H380" i="74"/>
  <c r="H342" i="74"/>
  <c r="H326" i="74"/>
  <c r="H293" i="74"/>
  <c r="H269" i="74"/>
  <c r="H237" i="74"/>
  <c r="G431" i="74"/>
  <c r="H655" i="74"/>
  <c r="H647" i="74"/>
  <c r="H631" i="74"/>
  <c r="H615" i="74"/>
  <c r="H599" i="74"/>
  <c r="H583" i="74"/>
  <c r="H567" i="74"/>
  <c r="H559" i="74"/>
  <c r="H543" i="74"/>
  <c r="H527" i="74"/>
  <c r="H511" i="74"/>
  <c r="H478" i="74"/>
  <c r="H14" i="74"/>
  <c r="H653" i="74"/>
  <c r="H645" i="74"/>
  <c r="H639" i="74"/>
  <c r="H629" i="74"/>
  <c r="H621" i="74"/>
  <c r="H613" i="74"/>
  <c r="H605" i="74"/>
  <c r="H597" i="74"/>
  <c r="H589" i="74"/>
  <c r="H581" i="74"/>
  <c r="H573" i="74"/>
  <c r="H565" i="74"/>
  <c r="H557" i="74"/>
  <c r="H549" i="74"/>
  <c r="H541" i="74"/>
  <c r="H533" i="74"/>
  <c r="H525" i="74"/>
  <c r="H517" i="74"/>
  <c r="H509" i="74"/>
  <c r="H500" i="74"/>
  <c r="H492" i="74"/>
  <c r="H484" i="74"/>
  <c r="H476" i="74"/>
  <c r="H468" i="74"/>
  <c r="H454" i="74"/>
  <c r="H446" i="74"/>
  <c r="H438" i="74"/>
  <c r="H426" i="74"/>
  <c r="H418" i="74"/>
  <c r="H410" i="74"/>
  <c r="H402" i="74"/>
  <c r="H394" i="74"/>
  <c r="H385" i="74"/>
  <c r="H377" i="74"/>
  <c r="H364" i="74"/>
  <c r="H355" i="74"/>
  <c r="H347" i="74"/>
  <c r="H339" i="74"/>
  <c r="H331" i="74"/>
  <c r="H323" i="74"/>
  <c r="H315" i="74"/>
  <c r="H306" i="74"/>
  <c r="H298" i="74"/>
  <c r="H290" i="74"/>
  <c r="H282" i="74"/>
  <c r="H274" i="74"/>
  <c r="H266" i="74"/>
  <c r="H258" i="74"/>
  <c r="H250" i="74"/>
  <c r="H242" i="74"/>
  <c r="H234" i="74"/>
  <c r="F393" i="74"/>
  <c r="H648" i="74"/>
  <c r="H600" i="74"/>
  <c r="H560" i="74"/>
  <c r="H536" i="74"/>
  <c r="H495" i="74"/>
  <c r="H457" i="74"/>
  <c r="H421" i="74"/>
  <c r="H397" i="74"/>
  <c r="H372" i="74"/>
  <c r="H334" i="74"/>
  <c r="H309" i="74"/>
  <c r="H277" i="74"/>
  <c r="H245" i="74"/>
  <c r="H644" i="74"/>
  <c r="H628" i="74"/>
  <c r="H612" i="74"/>
  <c r="H596" i="74"/>
  <c r="H580" i="74"/>
  <c r="H564" i="74"/>
  <c r="H548" i="74"/>
  <c r="H532" i="74"/>
  <c r="H516" i="74"/>
  <c r="H499" i="74"/>
  <c r="H483" i="74"/>
  <c r="H467" i="74"/>
  <c r="H445" i="74"/>
  <c r="H425" i="74"/>
  <c r="H409" i="74"/>
  <c r="H392" i="74"/>
  <c r="H376" i="74"/>
  <c r="H354" i="74"/>
  <c r="H338" i="74"/>
  <c r="H322" i="74"/>
  <c r="H305" i="74"/>
  <c r="H289" i="74"/>
  <c r="H273" i="74"/>
  <c r="H257" i="74"/>
  <c r="H241" i="74"/>
  <c r="G393" i="74"/>
  <c r="H659" i="74"/>
  <c r="H651" i="74"/>
  <c r="H643" i="74"/>
  <c r="H637" i="74"/>
  <c r="H627" i="74"/>
  <c r="H619" i="74"/>
  <c r="H611" i="74"/>
  <c r="H603" i="74"/>
  <c r="H595" i="74"/>
  <c r="H587" i="74"/>
  <c r="H579" i="74"/>
  <c r="H571" i="74"/>
  <c r="H563" i="74"/>
  <c r="H555" i="74"/>
  <c r="H547" i="74"/>
  <c r="H539" i="74"/>
  <c r="H531" i="74"/>
  <c r="H523" i="74"/>
  <c r="H515" i="74"/>
  <c r="H506" i="74"/>
  <c r="H498" i="74"/>
  <c r="H490" i="74"/>
  <c r="H482" i="74"/>
  <c r="H474" i="74"/>
  <c r="H466" i="74"/>
  <c r="H452" i="74"/>
  <c r="H444" i="74"/>
  <c r="H436" i="74"/>
  <c r="H424" i="74"/>
  <c r="H416" i="74"/>
  <c r="H408" i="74"/>
  <c r="H400" i="74"/>
  <c r="H391" i="74"/>
  <c r="H383" i="74"/>
  <c r="H375" i="74"/>
  <c r="H362" i="74"/>
  <c r="H353" i="74"/>
  <c r="H345" i="74"/>
  <c r="H337" i="74"/>
  <c r="H329" i="74"/>
  <c r="H321" i="74"/>
  <c r="H312" i="74"/>
  <c r="H304" i="74"/>
  <c r="H296" i="74"/>
  <c r="H288" i="74"/>
  <c r="H280" i="74"/>
  <c r="H272" i="74"/>
  <c r="H264" i="74"/>
  <c r="H256" i="74"/>
  <c r="H248" i="74"/>
  <c r="H240" i="74"/>
  <c r="H231" i="74"/>
  <c r="E393" i="74"/>
  <c r="H624" i="74"/>
  <c r="H584" i="74"/>
  <c r="H552" i="74"/>
  <c r="H503" i="74"/>
  <c r="H471" i="74"/>
  <c r="H433" i="74"/>
  <c r="H388" i="74"/>
  <c r="H350" i="74"/>
  <c r="H318" i="74"/>
  <c r="H285" i="74"/>
  <c r="H261" i="74"/>
  <c r="H228" i="74"/>
  <c r="H15" i="74"/>
  <c r="H652" i="74"/>
  <c r="H638" i="74"/>
  <c r="H620" i="74"/>
  <c r="H604" i="74"/>
  <c r="H588" i="74"/>
  <c r="H572" i="74"/>
  <c r="H556" i="74"/>
  <c r="H540" i="74"/>
  <c r="H524" i="74"/>
  <c r="H507" i="74"/>
  <c r="H491" i="74"/>
  <c r="H475" i="74"/>
  <c r="H453" i="74"/>
  <c r="H437" i="74"/>
  <c r="H417" i="74"/>
  <c r="H401" i="74"/>
  <c r="H384" i="74"/>
  <c r="H363" i="74"/>
  <c r="H346" i="74"/>
  <c r="H330" i="74"/>
  <c r="H314" i="74"/>
  <c r="H297" i="74"/>
  <c r="H281" i="74"/>
  <c r="H265" i="74"/>
  <c r="H249" i="74"/>
  <c r="H232" i="74"/>
  <c r="P14" i="74"/>
  <c r="H658" i="74"/>
  <c r="H650" i="74"/>
  <c r="H642" i="74"/>
  <c r="H636" i="74"/>
  <c r="H626" i="74"/>
  <c r="H618" i="74"/>
  <c r="H610" i="74"/>
  <c r="H602" i="74"/>
  <c r="H594" i="74"/>
  <c r="H586" i="74"/>
  <c r="H578" i="74"/>
  <c r="H570" i="74"/>
  <c r="H562" i="74"/>
  <c r="H554" i="74"/>
  <c r="H546" i="74"/>
  <c r="H538" i="74"/>
  <c r="H530" i="74"/>
  <c r="H522" i="74"/>
  <c r="H514" i="74"/>
  <c r="H505" i="74"/>
  <c r="H497" i="74"/>
  <c r="H489" i="74"/>
  <c r="H481" i="74"/>
  <c r="H473" i="74"/>
  <c r="H465" i="74"/>
  <c r="H451" i="74"/>
  <c r="H443" i="74"/>
  <c r="H435" i="74"/>
  <c r="H423" i="74"/>
  <c r="H415" i="74"/>
  <c r="H407" i="74"/>
  <c r="H399" i="74"/>
  <c r="H390" i="74"/>
  <c r="H382" i="74"/>
  <c r="H374" i="74"/>
  <c r="H361" i="74"/>
  <c r="H352" i="74"/>
  <c r="H344" i="74"/>
  <c r="H336" i="74"/>
  <c r="H328" i="74"/>
  <c r="H320" i="74"/>
  <c r="H311" i="74"/>
  <c r="H303" i="74"/>
  <c r="H295" i="74"/>
  <c r="H287" i="74"/>
  <c r="H279" i="74"/>
  <c r="H271" i="74"/>
  <c r="H263" i="74"/>
  <c r="H255" i="74"/>
  <c r="H247" i="74"/>
  <c r="H239" i="74"/>
  <c r="H230" i="74"/>
  <c r="H357" i="74"/>
  <c r="H616" i="74"/>
  <c r="H528" i="74"/>
  <c r="H657" i="74"/>
  <c r="H649" i="74"/>
  <c r="H641" i="74"/>
  <c r="H635" i="74"/>
  <c r="H625" i="74"/>
  <c r="H617" i="74"/>
  <c r="H609" i="74"/>
  <c r="H601" i="74"/>
  <c r="H593" i="74"/>
  <c r="H585" i="74"/>
  <c r="H577" i="74"/>
  <c r="H569" i="74"/>
  <c r="H561" i="74"/>
  <c r="H553" i="74"/>
  <c r="H545" i="74"/>
  <c r="H537" i="74"/>
  <c r="H529" i="74"/>
  <c r="H521" i="74"/>
  <c r="H513" i="74"/>
  <c r="H504" i="74"/>
  <c r="H496" i="74"/>
  <c r="H488" i="74"/>
  <c r="H480" i="74"/>
  <c r="H472" i="74"/>
  <c r="H458" i="74"/>
  <c r="H450" i="74"/>
  <c r="H442" i="74"/>
  <c r="H434" i="74"/>
  <c r="H422" i="74"/>
  <c r="H414" i="74"/>
  <c r="H406" i="74"/>
  <c r="H398" i="74"/>
  <c r="H389" i="74"/>
  <c r="H381" i="74"/>
  <c r="H373" i="74"/>
  <c r="H360" i="74"/>
  <c r="H351" i="74"/>
  <c r="H343" i="74"/>
  <c r="H335" i="74"/>
  <c r="H327" i="74"/>
  <c r="H319" i="74"/>
  <c r="H310" i="74"/>
  <c r="H302" i="74"/>
  <c r="H294" i="74"/>
  <c r="H286" i="74"/>
  <c r="H278" i="74"/>
  <c r="H270" i="74"/>
  <c r="H262" i="74"/>
  <c r="H254" i="74"/>
  <c r="H246" i="74"/>
  <c r="H238" i="74"/>
  <c r="H229" i="74"/>
  <c r="E431" i="74"/>
  <c r="H126" i="74"/>
  <c r="H171" i="74"/>
  <c r="H166" i="74"/>
  <c r="H142" i="74"/>
  <c r="H125" i="74"/>
  <c r="H117" i="74"/>
  <c r="H100" i="74"/>
  <c r="H84" i="74"/>
  <c r="H46" i="74"/>
  <c r="H29" i="74"/>
  <c r="H172" i="74"/>
  <c r="H47" i="74"/>
  <c r="H178" i="74"/>
  <c r="H157" i="74"/>
  <c r="H115" i="74"/>
  <c r="H99" i="74"/>
  <c r="H28" i="74"/>
  <c r="H85" i="74"/>
  <c r="H177" i="74"/>
  <c r="H164" i="74"/>
  <c r="H98" i="74"/>
  <c r="H90" i="74"/>
  <c r="H71" i="74"/>
  <c r="H27" i="74"/>
  <c r="H176" i="74"/>
  <c r="H163" i="74"/>
  <c r="H147" i="74"/>
  <c r="H130" i="74"/>
  <c r="H113" i="74"/>
  <c r="H89" i="74"/>
  <c r="H70" i="74"/>
  <c r="H24" i="74"/>
  <c r="H101" i="74"/>
  <c r="H30" i="74"/>
  <c r="H203" i="74"/>
  <c r="H175" i="74"/>
  <c r="H146" i="74"/>
  <c r="H129" i="74"/>
  <c r="H121" i="74"/>
  <c r="H33" i="74"/>
  <c r="H190" i="74"/>
  <c r="H202" i="74"/>
  <c r="H161" i="74"/>
  <c r="H153" i="74"/>
  <c r="H145" i="74"/>
  <c r="H128" i="74"/>
  <c r="H120" i="74"/>
  <c r="H111" i="74"/>
  <c r="H103" i="74"/>
  <c r="H87" i="74"/>
  <c r="H79" i="74"/>
  <c r="H32" i="74"/>
  <c r="H189" i="74"/>
  <c r="H143" i="74"/>
  <c r="H201" i="74"/>
  <c r="H144" i="74"/>
  <c r="H127" i="74"/>
  <c r="H102" i="74"/>
  <c r="H86" i="74"/>
  <c r="H78" i="74"/>
  <c r="H48" i="74"/>
  <c r="H31" i="74"/>
  <c r="H50" i="74"/>
  <c r="H49" i="74"/>
  <c r="H227" i="74"/>
  <c r="H226" i="74"/>
  <c r="H219" i="74"/>
  <c r="H218" i="74"/>
  <c r="H217" i="74"/>
  <c r="H215" i="74"/>
  <c r="H214" i="74"/>
  <c r="H212" i="74"/>
  <c r="H200" i="74"/>
  <c r="H199" i="74"/>
  <c r="H198" i="74"/>
  <c r="H197" i="74"/>
  <c r="H196" i="74"/>
  <c r="H195" i="74"/>
  <c r="H194" i="74"/>
  <c r="H193" i="74"/>
  <c r="H192" i="74"/>
  <c r="H191" i="74"/>
  <c r="H187" i="74"/>
  <c r="H186" i="74"/>
  <c r="H185" i="74"/>
  <c r="H184" i="74"/>
  <c r="H183" i="74"/>
  <c r="H182" i="74"/>
  <c r="H181" i="74"/>
  <c r="H180" i="74"/>
  <c r="H174" i="74"/>
  <c r="H173" i="74"/>
  <c r="H170" i="74"/>
  <c r="H165" i="74"/>
  <c r="H162" i="74"/>
  <c r="H160" i="74"/>
  <c r="H159" i="74"/>
  <c r="H158" i="74"/>
  <c r="H156" i="74"/>
  <c r="H155" i="74"/>
  <c r="H154" i="74"/>
  <c r="H152" i="74"/>
  <c r="H151" i="74"/>
  <c r="H150" i="74"/>
  <c r="H149" i="74"/>
  <c r="H141" i="74"/>
  <c r="H140" i="74"/>
  <c r="H138" i="74"/>
  <c r="H137" i="74"/>
  <c r="H136" i="74"/>
  <c r="H135" i="74"/>
  <c r="H134" i="74"/>
  <c r="H133" i="74"/>
  <c r="H132" i="74"/>
  <c r="H131" i="74"/>
  <c r="H124" i="74"/>
  <c r="H123" i="74"/>
  <c r="H122" i="74"/>
  <c r="H119" i="74"/>
  <c r="H118" i="74"/>
  <c r="H114" i="74"/>
  <c r="H112" i="74"/>
  <c r="H110" i="74"/>
  <c r="H109" i="74"/>
  <c r="H108" i="74"/>
  <c r="H107" i="74"/>
  <c r="H106" i="74"/>
  <c r="H105" i="74"/>
  <c r="H104" i="74"/>
  <c r="H97" i="74"/>
  <c r="H96" i="74"/>
  <c r="H95" i="74"/>
  <c r="H94" i="74"/>
  <c r="H93" i="74"/>
  <c r="H92" i="74"/>
  <c r="H91" i="74"/>
  <c r="H88" i="74"/>
  <c r="H83" i="74"/>
  <c r="H82" i="74"/>
  <c r="H81" i="74"/>
  <c r="H80" i="74"/>
  <c r="H77" i="74"/>
  <c r="H76" i="74"/>
  <c r="H72" i="74"/>
  <c r="H69" i="74"/>
  <c r="H66" i="74"/>
  <c r="H65" i="74"/>
  <c r="H64" i="74"/>
  <c r="H63" i="74"/>
  <c r="H62" i="74"/>
  <c r="H61" i="74"/>
  <c r="H60" i="74"/>
  <c r="H59" i="74"/>
  <c r="H41" i="74"/>
  <c r="H45" i="74"/>
  <c r="H44" i="74"/>
  <c r="H43" i="74"/>
  <c r="H42" i="74"/>
  <c r="H40" i="74"/>
  <c r="H39" i="74"/>
  <c r="H38" i="74"/>
  <c r="H37" i="74"/>
  <c r="H36" i="74"/>
  <c r="H35" i="74"/>
  <c r="H34" i="74"/>
  <c r="H23" i="74"/>
  <c r="H22" i="74"/>
  <c r="H21" i="74"/>
  <c r="H20" i="74"/>
  <c r="H19" i="74"/>
  <c r="H18" i="74"/>
  <c r="H16" i="74"/>
  <c r="Y660" i="74"/>
  <c r="Y188" i="74"/>
  <c r="Y148" i="74"/>
  <c r="Q15" i="55"/>
  <c r="Z660" i="74"/>
  <c r="Z188" i="74"/>
  <c r="Z148" i="74"/>
  <c r="A679" i="55"/>
  <c r="T660" i="74"/>
  <c r="T188" i="74"/>
  <c r="T148" i="74"/>
  <c r="H399" i="55"/>
  <c r="K399" i="55" s="1"/>
  <c r="H436" i="55"/>
  <c r="H437" i="55"/>
  <c r="K437" i="55" l="1"/>
  <c r="K436" i="55"/>
  <c r="T437" i="55"/>
  <c r="T436" i="55"/>
  <c r="S430" i="74" s="1"/>
  <c r="T399" i="55"/>
  <c r="S393" i="74" s="1"/>
  <c r="T252" i="74"/>
  <c r="T584" i="74"/>
  <c r="T458" i="74"/>
  <c r="T498" i="74"/>
  <c r="T306" i="74"/>
  <c r="T640" i="74"/>
  <c r="Z91" i="74"/>
  <c r="Z95" i="74"/>
  <c r="Z512" i="74"/>
  <c r="Z400" i="74"/>
  <c r="Z393" i="74"/>
  <c r="Z418" i="74"/>
  <c r="Z387" i="74"/>
  <c r="Z525" i="74"/>
  <c r="Z320" i="74"/>
  <c r="Y253" i="74"/>
  <c r="Y181" i="74"/>
  <c r="Y86" i="74"/>
  <c r="Y576" i="74"/>
  <c r="Y417" i="74"/>
  <c r="Y83" i="74"/>
  <c r="Y249" i="74"/>
  <c r="Y386" i="74"/>
  <c r="Y524" i="74"/>
  <c r="Y604" i="74"/>
  <c r="H430" i="74"/>
  <c r="T432" i="74"/>
  <c r="T567" i="74"/>
  <c r="T532" i="74"/>
  <c r="T421" i="74"/>
  <c r="T624" i="74"/>
  <c r="T229" i="74"/>
  <c r="T434" i="74"/>
  <c r="T390" i="74"/>
  <c r="T594" i="74"/>
  <c r="T264" i="74"/>
  <c r="T474" i="74"/>
  <c r="T347" i="74"/>
  <c r="T557" i="74"/>
  <c r="T275" i="74"/>
  <c r="T340" i="74"/>
  <c r="T411" i="74"/>
  <c r="T485" i="74"/>
  <c r="T550" i="74"/>
  <c r="T614" i="74"/>
  <c r="T305" i="74"/>
  <c r="Z366" i="74"/>
  <c r="Z98" i="74"/>
  <c r="Z164" i="74"/>
  <c r="Z184" i="74"/>
  <c r="Z62" i="74"/>
  <c r="Z132" i="74"/>
  <c r="Z112" i="74"/>
  <c r="Z46" i="74"/>
  <c r="Z125" i="74"/>
  <c r="Z196" i="74"/>
  <c r="Z38" i="74"/>
  <c r="Z118" i="74"/>
  <c r="Z189" i="74"/>
  <c r="Z31" i="74"/>
  <c r="Z110" i="74"/>
  <c r="Z182" i="74"/>
  <c r="Z89" i="74"/>
  <c r="Z66" i="74"/>
  <c r="Z136" i="74"/>
  <c r="Z80" i="74"/>
  <c r="Z201" i="74"/>
  <c r="Z280" i="74"/>
  <c r="Z345" i="74"/>
  <c r="Z415" i="74"/>
  <c r="Z487" i="74"/>
  <c r="Z552" i="74"/>
  <c r="Z616" i="74"/>
  <c r="Z540" i="74"/>
  <c r="Z456" i="74"/>
  <c r="Z241" i="74"/>
  <c r="Z305" i="74"/>
  <c r="Z376" i="74"/>
  <c r="Z442" i="74"/>
  <c r="Z513" i="74"/>
  <c r="Z577" i="74"/>
  <c r="Z657" i="74"/>
  <c r="Z336" i="74"/>
  <c r="Z234" i="74"/>
  <c r="Z298" i="74"/>
  <c r="Z364" i="74"/>
  <c r="Z435" i="74"/>
  <c r="Z505" i="74"/>
  <c r="Z570" i="74"/>
  <c r="Z636" i="74"/>
  <c r="Z478" i="74"/>
  <c r="Z259" i="74"/>
  <c r="Z324" i="74"/>
  <c r="Z394" i="74"/>
  <c r="Z466" i="74"/>
  <c r="Z531" i="74"/>
  <c r="Z595" i="74"/>
  <c r="Z659" i="74"/>
  <c r="Z379" i="74"/>
  <c r="Z532" i="74"/>
  <c r="Z203" i="74"/>
  <c r="Z317" i="74"/>
  <c r="Z475" i="74"/>
  <c r="Z279" i="74"/>
  <c r="Z228" i="74"/>
  <c r="Z293" i="74"/>
  <c r="Z359" i="74"/>
  <c r="Z430" i="74"/>
  <c r="Z500" i="74"/>
  <c r="Z565" i="74"/>
  <c r="Z629" i="74"/>
  <c r="Z640" i="74"/>
  <c r="Z519" i="74"/>
  <c r="Z262" i="74"/>
  <c r="Z327" i="74"/>
  <c r="Z397" i="74"/>
  <c r="Z469" i="74"/>
  <c r="Z534" i="74"/>
  <c r="Z630" i="74"/>
  <c r="Z583" i="74"/>
  <c r="Y36" i="74"/>
  <c r="Y37" i="74"/>
  <c r="Y228" i="74"/>
  <c r="Y293" i="74"/>
  <c r="Y359" i="74"/>
  <c r="Y446" i="74"/>
  <c r="Y525" i="74"/>
  <c r="Y589" i="74"/>
  <c r="Y653" i="74"/>
  <c r="Y85" i="74"/>
  <c r="Y151" i="74"/>
  <c r="Y238" i="74"/>
  <c r="Y302" i="74"/>
  <c r="Y373" i="74"/>
  <c r="Y439" i="74"/>
  <c r="Y510" i="74"/>
  <c r="Y574" i="74"/>
  <c r="Y640" i="74"/>
  <c r="Y48" i="74"/>
  <c r="Y127" i="74"/>
  <c r="Y198" i="74"/>
  <c r="Y66" i="74"/>
  <c r="Y280" i="74"/>
  <c r="Y345" i="74"/>
  <c r="Y415" i="74"/>
  <c r="Y487" i="74"/>
  <c r="Y552" i="74"/>
  <c r="Y616" i="74"/>
  <c r="Y23" i="74"/>
  <c r="Y24" i="74"/>
  <c r="Y105" i="74"/>
  <c r="Y176" i="74"/>
  <c r="Y258" i="74"/>
  <c r="Y323" i="74"/>
  <c r="Y393" i="74"/>
  <c r="Y473" i="74"/>
  <c r="Y538" i="74"/>
  <c r="Y602" i="74"/>
  <c r="Y17" i="74"/>
  <c r="Y114" i="74"/>
  <c r="Y194" i="74"/>
  <c r="Y72" i="74"/>
  <c r="Y91" i="74"/>
  <c r="Y107" i="74"/>
  <c r="Y128" i="74"/>
  <c r="Y142" i="74"/>
  <c r="Y158" i="74"/>
  <c r="Y218" i="74"/>
  <c r="Y243" i="74"/>
  <c r="Y259" i="74"/>
  <c r="Y275" i="74"/>
  <c r="Y291" i="74"/>
  <c r="Y307" i="74"/>
  <c r="Y324" i="74"/>
  <c r="Y340" i="74"/>
  <c r="Y358" i="74"/>
  <c r="Y379" i="74"/>
  <c r="Y395" i="74"/>
  <c r="Y411" i="74"/>
  <c r="Y430" i="74"/>
  <c r="Y445" i="74"/>
  <c r="Y470" i="74"/>
  <c r="Y486" i="74"/>
  <c r="Y502" i="74"/>
  <c r="Y519" i="74"/>
  <c r="Y535" i="74"/>
  <c r="Y551" i="74"/>
  <c r="Y567" i="74"/>
  <c r="Y583" i="74"/>
  <c r="Y599" i="74"/>
  <c r="Y615" i="74"/>
  <c r="Y635" i="74"/>
  <c r="Y651" i="74"/>
  <c r="T387" i="74"/>
  <c r="T648" i="74"/>
  <c r="T529" i="74"/>
  <c r="T344" i="74"/>
  <c r="T357" i="74"/>
  <c r="T581" i="74"/>
  <c r="T299" i="74"/>
  <c r="T499" i="74"/>
  <c r="Z84" i="74"/>
  <c r="Z135" i="74"/>
  <c r="Z304" i="74"/>
  <c r="Z330" i="74"/>
  <c r="Z323" i="74"/>
  <c r="Z348" i="74"/>
  <c r="Z638" i="74"/>
  <c r="Z388" i="74"/>
  <c r="Z214" i="74"/>
  <c r="Y76" i="74"/>
  <c r="Y109" i="74"/>
  <c r="Y598" i="74"/>
  <c r="Y512" i="74"/>
  <c r="Y347" i="74"/>
  <c r="Y195" i="74"/>
  <c r="Y346" i="74"/>
  <c r="Y491" i="74"/>
  <c r="Y556" i="74"/>
  <c r="T358" i="74"/>
  <c r="T631" i="74"/>
  <c r="T285" i="74"/>
  <c r="T560" i="74"/>
  <c r="T294" i="74"/>
  <c r="T504" i="74"/>
  <c r="T635" i="74"/>
  <c r="T320" i="74"/>
  <c r="T530" i="74"/>
  <c r="T483" i="74"/>
  <c r="T329" i="74"/>
  <c r="T539" i="74"/>
  <c r="T516" i="74"/>
  <c r="T418" i="74"/>
  <c r="T409" i="74"/>
  <c r="Z33" i="74"/>
  <c r="H393" i="74"/>
  <c r="T236" i="74"/>
  <c r="T300" i="74"/>
  <c r="T366" i="74"/>
  <c r="T440" i="74"/>
  <c r="T511" i="74"/>
  <c r="T575" i="74"/>
  <c r="T580" i="74"/>
  <c r="T228" i="74"/>
  <c r="T293" i="74"/>
  <c r="T359" i="74"/>
  <c r="T433" i="74"/>
  <c r="T503" i="74"/>
  <c r="T568" i="74"/>
  <c r="T633" i="74"/>
  <c r="T425" i="74"/>
  <c r="T238" i="74"/>
  <c r="T302" i="74"/>
  <c r="T373" i="74"/>
  <c r="T442" i="74"/>
  <c r="T513" i="74"/>
  <c r="T577" i="74"/>
  <c r="T641" i="74"/>
  <c r="T273" i="74"/>
  <c r="T263" i="74"/>
  <c r="T328" i="74"/>
  <c r="T399" i="74"/>
  <c r="T473" i="74"/>
  <c r="T538" i="74"/>
  <c r="T602" i="74"/>
  <c r="T540" i="74"/>
  <c r="T272" i="74"/>
  <c r="T337" i="74"/>
  <c r="T408" i="74"/>
  <c r="T482" i="74"/>
  <c r="T547" i="74"/>
  <c r="T611" i="74"/>
  <c r="T588" i="74"/>
  <c r="T290" i="74"/>
  <c r="T355" i="74"/>
  <c r="T426" i="74"/>
  <c r="T500" i="74"/>
  <c r="T565" i="74"/>
  <c r="T629" i="74"/>
  <c r="T475" i="74"/>
  <c r="T283" i="74"/>
  <c r="T348" i="74"/>
  <c r="T419" i="74"/>
  <c r="T493" i="74"/>
  <c r="T558" i="74"/>
  <c r="T622" i="74"/>
  <c r="T376" i="74"/>
  <c r="Z15" i="74"/>
  <c r="Z172" i="74"/>
  <c r="Z106" i="74"/>
  <c r="Z177" i="74"/>
  <c r="Z97" i="74"/>
  <c r="Z72" i="74"/>
  <c r="Z141" i="74"/>
  <c r="Z162" i="74"/>
  <c r="Z63" i="74"/>
  <c r="Z133" i="74"/>
  <c r="Z104" i="74"/>
  <c r="Z47" i="74"/>
  <c r="Z126" i="74"/>
  <c r="Z197" i="74"/>
  <c r="Z39" i="74"/>
  <c r="Z119" i="74"/>
  <c r="Z190" i="74"/>
  <c r="Z122" i="74"/>
  <c r="Z79" i="74"/>
  <c r="Z145" i="74"/>
  <c r="Z121" i="74"/>
  <c r="Z217" i="74"/>
  <c r="Z288" i="74"/>
  <c r="Z353" i="74"/>
  <c r="Z423" i="74"/>
  <c r="Z495" i="74"/>
  <c r="Z560" i="74"/>
  <c r="Z624" i="74"/>
  <c r="Z572" i="74"/>
  <c r="Z511" i="74"/>
  <c r="Z249" i="74"/>
  <c r="Z314" i="74"/>
  <c r="Z384" i="74"/>
  <c r="Z450" i="74"/>
  <c r="Z521" i="74"/>
  <c r="Z585" i="74"/>
  <c r="Z491" i="74"/>
  <c r="Z382" i="74"/>
  <c r="Z242" i="74"/>
  <c r="Z306" i="74"/>
  <c r="Z377" i="74"/>
  <c r="Z443" i="74"/>
  <c r="Z514" i="74"/>
  <c r="Z578" i="74"/>
  <c r="Z642" i="74"/>
  <c r="Z535" i="74"/>
  <c r="Z267" i="74"/>
  <c r="Z332" i="74"/>
  <c r="Z402" i="74"/>
  <c r="Z474" i="74"/>
  <c r="Z539" i="74"/>
  <c r="Z603" i="74"/>
  <c r="Z244" i="74"/>
  <c r="Z395" i="74"/>
  <c r="Z564" i="74"/>
  <c r="Z227" i="74"/>
  <c r="Z333" i="74"/>
  <c r="Z507" i="74"/>
  <c r="Z328" i="74"/>
  <c r="Z237" i="74"/>
  <c r="Z301" i="74"/>
  <c r="Z372" i="74"/>
  <c r="Z438" i="74"/>
  <c r="Z509" i="74"/>
  <c r="Z573" i="74"/>
  <c r="Z639" i="74"/>
  <c r="Z654" i="74"/>
  <c r="Z575" i="74"/>
  <c r="Z270" i="74"/>
  <c r="Z335" i="74"/>
  <c r="Z405" i="74"/>
  <c r="Z477" i="74"/>
  <c r="Z542" i="74"/>
  <c r="Z646" i="74"/>
  <c r="Y45" i="74"/>
  <c r="Y46" i="74"/>
  <c r="Y237" i="74"/>
  <c r="Y301" i="74"/>
  <c r="Y380" i="74"/>
  <c r="Y454" i="74"/>
  <c r="Y533" i="74"/>
  <c r="Y597" i="74"/>
  <c r="Y366" i="74"/>
  <c r="Y93" i="74"/>
  <c r="Y159" i="74"/>
  <c r="Y246" i="74"/>
  <c r="Y310" i="74"/>
  <c r="Y381" i="74"/>
  <c r="Y447" i="74"/>
  <c r="Y518" i="74"/>
  <c r="Y582" i="74"/>
  <c r="Y646" i="74"/>
  <c r="Y65" i="74"/>
  <c r="Y135" i="74"/>
  <c r="Y215" i="74"/>
  <c r="Y174" i="74"/>
  <c r="Y288" i="74"/>
  <c r="Y353" i="74"/>
  <c r="Y423" i="74"/>
  <c r="Y495" i="74"/>
  <c r="Y560" i="74"/>
  <c r="Y624" i="74"/>
  <c r="Y33" i="74"/>
  <c r="Y34" i="74"/>
  <c r="Y113" i="74"/>
  <c r="Y185" i="74"/>
  <c r="Y266" i="74"/>
  <c r="Y331" i="74"/>
  <c r="Y401" i="74"/>
  <c r="Y481" i="74"/>
  <c r="Y546" i="74"/>
  <c r="Y610" i="74"/>
  <c r="Y27" i="74"/>
  <c r="Y123" i="74"/>
  <c r="Y202" i="74"/>
  <c r="Y79" i="74"/>
  <c r="Y92" i="74"/>
  <c r="Y108" i="74"/>
  <c r="Y129" i="74"/>
  <c r="Y145" i="74"/>
  <c r="Y161" i="74"/>
  <c r="Y191" i="74"/>
  <c r="Y226" i="74"/>
  <c r="Y244" i="74"/>
  <c r="Y260" i="74"/>
  <c r="Y276" i="74"/>
  <c r="Y292" i="74"/>
  <c r="Y308" i="74"/>
  <c r="Y325" i="74"/>
  <c r="Y341" i="74"/>
  <c r="Y361" i="74"/>
  <c r="Y382" i="74"/>
  <c r="Y398" i="74"/>
  <c r="Y414" i="74"/>
  <c r="Y432" i="74"/>
  <c r="Y448" i="74"/>
  <c r="Y472" i="74"/>
  <c r="Y488" i="74"/>
  <c r="Y504" i="74"/>
  <c r="Y521" i="74"/>
  <c r="Y537" i="74"/>
  <c r="Y553" i="74"/>
  <c r="Y569" i="74"/>
  <c r="Y585" i="74"/>
  <c r="Y601" i="74"/>
  <c r="Y617" i="74"/>
  <c r="Y637" i="74"/>
  <c r="Y652" i="74"/>
  <c r="T591" i="74"/>
  <c r="T309" i="74"/>
  <c r="T392" i="74"/>
  <c r="T618" i="74"/>
  <c r="T353" i="74"/>
  <c r="T572" i="74"/>
  <c r="T510" i="74"/>
  <c r="Z185" i="74"/>
  <c r="Z77" i="74"/>
  <c r="Z161" i="74"/>
  <c r="Z623" i="74"/>
  <c r="Z580" i="74"/>
  <c r="Z658" i="74"/>
  <c r="Z292" i="74"/>
  <c r="Z318" i="74"/>
  <c r="Z421" i="74"/>
  <c r="Y549" i="74"/>
  <c r="Y397" i="74"/>
  <c r="Y240" i="74"/>
  <c r="Y60" i="74"/>
  <c r="Y562" i="74"/>
  <c r="Y112" i="74"/>
  <c r="Y265" i="74"/>
  <c r="Y402" i="74"/>
  <c r="Y540" i="74"/>
  <c r="T292" i="74"/>
  <c r="T502" i="74"/>
  <c r="T350" i="74"/>
  <c r="T495" i="74"/>
  <c r="T363" i="74"/>
  <c r="T360" i="74"/>
  <c r="T569" i="74"/>
  <c r="T255" i="74"/>
  <c r="T465" i="74"/>
  <c r="T658" i="74"/>
  <c r="T400" i="74"/>
  <c r="T603" i="74"/>
  <c r="T282" i="74"/>
  <c r="T492" i="74"/>
  <c r="T621" i="74"/>
  <c r="S431" i="74"/>
  <c r="T244" i="74"/>
  <c r="T308" i="74"/>
  <c r="T379" i="74"/>
  <c r="T448" i="74"/>
  <c r="T519" i="74"/>
  <c r="T583" i="74"/>
  <c r="T647" i="74"/>
  <c r="T638" i="74"/>
  <c r="T237" i="74"/>
  <c r="T301" i="74"/>
  <c r="T372" i="74"/>
  <c r="T441" i="74"/>
  <c r="T512" i="74"/>
  <c r="T576" i="74"/>
  <c r="T491" i="74"/>
  <c r="T246" i="74"/>
  <c r="T310" i="74"/>
  <c r="T381" i="74"/>
  <c r="T450" i="74"/>
  <c r="T521" i="74"/>
  <c r="T585" i="74"/>
  <c r="T649" i="74"/>
  <c r="T330" i="74"/>
  <c r="T271" i="74"/>
  <c r="T336" i="74"/>
  <c r="T407" i="74"/>
  <c r="T481" i="74"/>
  <c r="T546" i="74"/>
  <c r="T610" i="74"/>
  <c r="T596" i="74"/>
  <c r="T280" i="74"/>
  <c r="T345" i="74"/>
  <c r="T416" i="74"/>
  <c r="T490" i="74"/>
  <c r="T555" i="74"/>
  <c r="T619" i="74"/>
  <c r="T652" i="74"/>
  <c r="T234" i="74"/>
  <c r="T298" i="74"/>
  <c r="T364" i="74"/>
  <c r="T438" i="74"/>
  <c r="T509" i="74"/>
  <c r="T573" i="74"/>
  <c r="T639" i="74"/>
  <c r="T524" i="74"/>
  <c r="T291" i="74"/>
  <c r="T356" i="74"/>
  <c r="T427" i="74"/>
  <c r="T501" i="74"/>
  <c r="T566" i="74"/>
  <c r="T630" i="74"/>
  <c r="T437" i="74"/>
  <c r="Z24" i="74"/>
  <c r="Z35" i="74"/>
  <c r="Z114" i="74"/>
  <c r="Z186" i="74"/>
  <c r="Z130" i="74"/>
  <c r="Z83" i="74"/>
  <c r="Z149" i="74"/>
  <c r="Z34" i="74"/>
  <c r="Z76" i="74"/>
  <c r="Z142" i="74"/>
  <c r="Z146" i="74"/>
  <c r="Z64" i="74"/>
  <c r="Z134" i="74"/>
  <c r="Z69" i="74"/>
  <c r="Z48" i="74"/>
  <c r="Z127" i="74"/>
  <c r="Z198" i="74"/>
  <c r="Z193" i="74"/>
  <c r="Z87" i="74"/>
  <c r="Z153" i="74"/>
  <c r="Z175" i="74"/>
  <c r="Z231" i="74"/>
  <c r="Z296" i="74"/>
  <c r="Z362" i="74"/>
  <c r="Z433" i="74"/>
  <c r="Z503" i="74"/>
  <c r="Z568" i="74"/>
  <c r="Z633" i="74"/>
  <c r="Z604" i="74"/>
  <c r="Z567" i="74"/>
  <c r="Z257" i="74"/>
  <c r="Z322" i="74"/>
  <c r="Z392" i="74"/>
  <c r="Z458" i="74"/>
  <c r="Z529" i="74"/>
  <c r="Z593" i="74"/>
  <c r="Z548" i="74"/>
  <c r="Z448" i="74"/>
  <c r="Z250" i="74"/>
  <c r="Z315" i="74"/>
  <c r="Z385" i="74"/>
  <c r="Z451" i="74"/>
  <c r="Z522" i="74"/>
  <c r="Z586" i="74"/>
  <c r="Z650" i="74"/>
  <c r="Z591" i="74"/>
  <c r="Z275" i="74"/>
  <c r="Z340" i="74"/>
  <c r="Z410" i="74"/>
  <c r="Z482" i="74"/>
  <c r="Z547" i="74"/>
  <c r="Z611" i="74"/>
  <c r="Z276" i="74"/>
  <c r="Z411" i="74"/>
  <c r="Z596" i="74"/>
  <c r="Z236" i="74"/>
  <c r="Z349" i="74"/>
  <c r="Z524" i="74"/>
  <c r="Z390" i="74"/>
  <c r="Z245" i="74"/>
  <c r="Z309" i="74"/>
  <c r="Z380" i="74"/>
  <c r="Z446" i="74"/>
  <c r="Z517" i="74"/>
  <c r="Z581" i="74"/>
  <c r="Z645" i="74"/>
  <c r="Z215" i="74"/>
  <c r="Z631" i="74"/>
  <c r="Z278" i="74"/>
  <c r="Z343" i="74"/>
  <c r="Z413" i="74"/>
  <c r="Z485" i="74"/>
  <c r="Z550" i="74"/>
  <c r="Z271" i="74"/>
  <c r="Y62" i="74"/>
  <c r="Y63" i="74"/>
  <c r="Y245" i="74"/>
  <c r="Y309" i="74"/>
  <c r="Y388" i="74"/>
  <c r="Y468" i="74"/>
  <c r="Y541" i="74"/>
  <c r="Y605" i="74"/>
  <c r="Y20" i="74"/>
  <c r="Y101" i="74"/>
  <c r="Y170" i="74"/>
  <c r="Y254" i="74"/>
  <c r="Y319" i="74"/>
  <c r="Y389" i="74"/>
  <c r="Y455" i="74"/>
  <c r="Y526" i="74"/>
  <c r="Y590" i="74"/>
  <c r="Y654" i="74"/>
  <c r="Y78" i="74"/>
  <c r="Y144" i="74"/>
  <c r="Y49" i="74"/>
  <c r="Y231" i="74"/>
  <c r="Y296" i="74"/>
  <c r="Y362" i="74"/>
  <c r="Y433" i="74"/>
  <c r="Y503" i="74"/>
  <c r="Y568" i="74"/>
  <c r="Y633" i="74"/>
  <c r="Y42" i="74"/>
  <c r="Y43" i="74"/>
  <c r="Y122" i="74"/>
  <c r="Y193" i="74"/>
  <c r="Y274" i="74"/>
  <c r="Y339" i="74"/>
  <c r="Y409" i="74"/>
  <c r="Y489" i="74"/>
  <c r="Y554" i="74"/>
  <c r="Y618" i="74"/>
  <c r="Y35" i="74"/>
  <c r="Y131" i="74"/>
  <c r="Y356" i="74"/>
  <c r="Y80" i="74"/>
  <c r="Y95" i="74"/>
  <c r="Y111" i="74"/>
  <c r="Y132" i="74"/>
  <c r="Y146" i="74"/>
  <c r="Y162" i="74"/>
  <c r="Y192" i="74"/>
  <c r="Y227" i="74"/>
  <c r="Y247" i="74"/>
  <c r="Y263" i="74"/>
  <c r="Y279" i="74"/>
  <c r="Y295" i="74"/>
  <c r="Y311" i="74"/>
  <c r="Y328" i="74"/>
  <c r="Y344" i="74"/>
  <c r="Y363" i="74"/>
  <c r="Y384" i="74"/>
  <c r="Y400" i="74"/>
  <c r="Y416" i="74"/>
  <c r="Y434" i="74"/>
  <c r="Y450" i="74"/>
  <c r="Y474" i="74"/>
  <c r="Y490" i="74"/>
  <c r="Y506" i="74"/>
  <c r="Y523" i="74"/>
  <c r="Y539" i="74"/>
  <c r="Y555" i="74"/>
  <c r="Y571" i="74"/>
  <c r="Y587" i="74"/>
  <c r="Y603" i="74"/>
  <c r="Y619" i="74"/>
  <c r="Y638" i="74"/>
  <c r="Y655" i="74"/>
  <c r="T456" i="74"/>
  <c r="T245" i="74"/>
  <c r="T657" i="74"/>
  <c r="T489" i="74"/>
  <c r="T288" i="74"/>
  <c r="T645" i="74"/>
  <c r="T439" i="74"/>
  <c r="Z123" i="74"/>
  <c r="Z70" i="74"/>
  <c r="Z14" i="74"/>
  <c r="Z576" i="74"/>
  <c r="Z502" i="74"/>
  <c r="Z647" i="74"/>
  <c r="Z427" i="74"/>
  <c r="Z454" i="74"/>
  <c r="Z351" i="74"/>
  <c r="Y476" i="74"/>
  <c r="Y469" i="74"/>
  <c r="Y304" i="74"/>
  <c r="Y130" i="74"/>
  <c r="Y497" i="74"/>
  <c r="Y96" i="74"/>
  <c r="Y281" i="74"/>
  <c r="Y418" i="74"/>
  <c r="Y620" i="74"/>
  <c r="T655" i="74"/>
  <c r="T380" i="74"/>
  <c r="T389" i="74"/>
  <c r="T279" i="74"/>
  <c r="T627" i="74"/>
  <c r="T446" i="74"/>
  <c r="T365" i="74"/>
  <c r="Z44" i="74"/>
  <c r="Z150" i="74"/>
  <c r="Z65" i="74"/>
  <c r="Z375" i="74"/>
  <c r="Z472" i="74"/>
  <c r="Z530" i="74"/>
  <c r="Z555" i="74"/>
  <c r="Z556" i="74"/>
  <c r="Z589" i="74"/>
  <c r="Z493" i="74"/>
  <c r="Y396" i="74"/>
  <c r="Y262" i="74"/>
  <c r="Y14" i="74"/>
  <c r="Y50" i="74"/>
  <c r="Y626" i="74"/>
  <c r="Y149" i="74"/>
  <c r="Y314" i="74"/>
  <c r="Y452" i="74"/>
  <c r="Y641" i="74"/>
  <c r="T260" i="74"/>
  <c r="T470" i="74"/>
  <c r="T14" i="74"/>
  <c r="T318" i="74"/>
  <c r="T528" i="74"/>
  <c r="T604" i="74"/>
  <c r="T327" i="74"/>
  <c r="T537" i="74"/>
  <c r="T453" i="74"/>
  <c r="T352" i="74"/>
  <c r="T497" i="74"/>
  <c r="T626" i="74"/>
  <c r="T231" i="74"/>
  <c r="T362" i="74"/>
  <c r="T506" i="74"/>
  <c r="T637" i="74"/>
  <c r="T315" i="74"/>
  <c r="T454" i="74"/>
  <c r="T589" i="74"/>
  <c r="T628" i="74"/>
  <c r="T307" i="74"/>
  <c r="T447" i="74"/>
  <c r="T646" i="74"/>
  <c r="T556" i="74"/>
  <c r="Z17" i="74"/>
  <c r="Z131" i="74"/>
  <c r="Z18" i="74"/>
  <c r="Z99" i="74"/>
  <c r="Z165" i="74"/>
  <c r="Z176" i="74"/>
  <c r="Z92" i="74"/>
  <c r="Z158" i="74"/>
  <c r="Z147" i="74"/>
  <c r="Z85" i="74"/>
  <c r="Z151" i="74"/>
  <c r="Z78" i="74"/>
  <c r="Z144" i="74"/>
  <c r="Z88" i="74"/>
  <c r="Z22" i="74"/>
  <c r="Z103" i="74"/>
  <c r="Z174" i="74"/>
  <c r="Z105" i="74"/>
  <c r="Z248" i="74"/>
  <c r="Z312" i="74"/>
  <c r="Z383" i="74"/>
  <c r="Z449" i="74"/>
  <c r="Z520" i="74"/>
  <c r="Z584" i="74"/>
  <c r="Z656" i="74"/>
  <c r="Z247" i="74"/>
  <c r="Z273" i="74"/>
  <c r="Z338" i="74"/>
  <c r="Z408" i="74"/>
  <c r="Z480" i="74"/>
  <c r="Z545" i="74"/>
  <c r="Z609" i="74"/>
  <c r="Z612" i="74"/>
  <c r="Z543" i="74"/>
  <c r="Z266" i="74"/>
  <c r="Z331" i="74"/>
  <c r="Z401" i="74"/>
  <c r="Z473" i="74"/>
  <c r="Z538" i="74"/>
  <c r="Z602" i="74"/>
  <c r="Z255" i="74"/>
  <c r="Z226" i="74"/>
  <c r="Z291" i="74"/>
  <c r="Z356" i="74"/>
  <c r="Z426" i="74"/>
  <c r="Z498" i="74"/>
  <c r="Z563" i="74"/>
  <c r="Z627" i="74"/>
  <c r="Z308" i="74"/>
  <c r="Z445" i="74"/>
  <c r="Z260" i="74"/>
  <c r="Z403" i="74"/>
  <c r="Z588" i="74"/>
  <c r="Z494" i="74"/>
  <c r="Z261" i="74"/>
  <c r="Z326" i="74"/>
  <c r="Z396" i="74"/>
  <c r="Z468" i="74"/>
  <c r="Z533" i="74"/>
  <c r="Z597" i="74"/>
  <c r="Z558" i="74"/>
  <c r="Z303" i="74"/>
  <c r="Z229" i="74"/>
  <c r="Z294" i="74"/>
  <c r="Z360" i="74"/>
  <c r="Z431" i="74"/>
  <c r="Z501" i="74"/>
  <c r="Z574" i="74"/>
  <c r="Z361" i="74"/>
  <c r="Y178" i="74"/>
  <c r="Y117" i="74"/>
  <c r="Y261" i="74"/>
  <c r="Y326" i="74"/>
  <c r="Y404" i="74"/>
  <c r="Y484" i="74"/>
  <c r="Y557" i="74"/>
  <c r="Y621" i="74"/>
  <c r="Y38" i="74"/>
  <c r="Y118" i="74"/>
  <c r="Y189" i="74"/>
  <c r="Y270" i="74"/>
  <c r="Y335" i="74"/>
  <c r="Y405" i="74"/>
  <c r="Y477" i="74"/>
  <c r="Y542" i="74"/>
  <c r="Y606" i="74"/>
  <c r="Y507" i="74"/>
  <c r="Y94" i="74"/>
  <c r="Y160" i="74"/>
  <c r="Y22" i="74"/>
  <c r="Y248" i="74"/>
  <c r="Y312" i="74"/>
  <c r="Y383" i="74"/>
  <c r="Y449" i="74"/>
  <c r="Y520" i="74"/>
  <c r="Y584" i="74"/>
  <c r="Y648" i="74"/>
  <c r="Y69" i="74"/>
  <c r="Y70" i="74"/>
  <c r="Y138" i="74"/>
  <c r="Y219" i="74"/>
  <c r="Y290" i="74"/>
  <c r="Y355" i="74"/>
  <c r="Y425" i="74"/>
  <c r="Y505" i="74"/>
  <c r="Y570" i="74"/>
  <c r="Y636" i="74"/>
  <c r="Y61" i="74"/>
  <c r="Y156" i="74"/>
  <c r="Y357" i="74"/>
  <c r="Y84" i="74"/>
  <c r="Y99" i="74"/>
  <c r="Y120" i="74"/>
  <c r="Y136" i="74"/>
  <c r="Y150" i="74"/>
  <c r="Y175" i="74"/>
  <c r="Y196" i="74"/>
  <c r="Y235" i="74"/>
  <c r="Y251" i="74"/>
  <c r="Y267" i="74"/>
  <c r="Y283" i="74"/>
  <c r="Y299" i="74"/>
  <c r="Y316" i="74"/>
  <c r="Y332" i="74"/>
  <c r="Y348" i="74"/>
  <c r="Y372" i="74"/>
  <c r="Y387" i="74"/>
  <c r="Y403" i="74"/>
  <c r="Y419" i="74"/>
  <c r="Y437" i="74"/>
  <c r="Y453" i="74"/>
  <c r="Y478" i="74"/>
  <c r="Y494" i="74"/>
  <c r="Y511" i="74"/>
  <c r="Y527" i="74"/>
  <c r="Y543" i="74"/>
  <c r="Y559" i="74"/>
  <c r="Y575" i="74"/>
  <c r="Y591" i="74"/>
  <c r="Y607" i="74"/>
  <c r="Y623" i="74"/>
  <c r="Y643" i="74"/>
  <c r="Y659" i="74"/>
  <c r="T265" i="74"/>
  <c r="T520" i="74"/>
  <c r="T254" i="74"/>
  <c r="T554" i="74"/>
  <c r="T424" i="74"/>
  <c r="T242" i="74"/>
  <c r="T574" i="74"/>
  <c r="Z194" i="74"/>
  <c r="Z143" i="74"/>
  <c r="Z240" i="74"/>
  <c r="Z648" i="74"/>
  <c r="Z601" i="74"/>
  <c r="Z594" i="74"/>
  <c r="Z490" i="74"/>
  <c r="Z440" i="74"/>
  <c r="Z653" i="74"/>
  <c r="Z566" i="74"/>
  <c r="Y613" i="74"/>
  <c r="Y534" i="74"/>
  <c r="Y375" i="74"/>
  <c r="Y201" i="74"/>
  <c r="Y466" i="74"/>
  <c r="Y230" i="74"/>
  <c r="Y365" i="74"/>
  <c r="Y509" i="74"/>
  <c r="Y588" i="74"/>
  <c r="T325" i="74"/>
  <c r="T535" i="74"/>
  <c r="T322" i="74"/>
  <c r="T388" i="74"/>
  <c r="T592" i="74"/>
  <c r="T398" i="74"/>
  <c r="T601" i="74"/>
  <c r="T287" i="74"/>
  <c r="T423" i="74"/>
  <c r="T562" i="74"/>
  <c r="T257" i="74"/>
  <c r="T296" i="74"/>
  <c r="T436" i="74"/>
  <c r="T571" i="74"/>
  <c r="T249" i="74"/>
  <c r="T250" i="74"/>
  <c r="T385" i="74"/>
  <c r="T525" i="74"/>
  <c r="T653" i="74"/>
  <c r="T243" i="74"/>
  <c r="T378" i="74"/>
  <c r="T518" i="74"/>
  <c r="T582" i="74"/>
  <c r="S172" i="74"/>
  <c r="Z61" i="74"/>
  <c r="Z202" i="74"/>
  <c r="Z200" i="74"/>
  <c r="T268" i="74"/>
  <c r="T333" i="74"/>
  <c r="T404" i="74"/>
  <c r="T478" i="74"/>
  <c r="T543" i="74"/>
  <c r="T607" i="74"/>
  <c r="T15" i="74"/>
  <c r="T354" i="74"/>
  <c r="T261" i="74"/>
  <c r="T326" i="74"/>
  <c r="T397" i="74"/>
  <c r="T471" i="74"/>
  <c r="T536" i="74"/>
  <c r="T600" i="74"/>
  <c r="T270" i="74"/>
  <c r="T335" i="74"/>
  <c r="T406" i="74"/>
  <c r="T480" i="74"/>
  <c r="T545" i="74"/>
  <c r="T609" i="74"/>
  <c r="T507" i="74"/>
  <c r="T230" i="74"/>
  <c r="T295" i="74"/>
  <c r="T361" i="74"/>
  <c r="T435" i="74"/>
  <c r="T505" i="74"/>
  <c r="T570" i="74"/>
  <c r="T636" i="74"/>
  <c r="T297" i="74"/>
  <c r="T240" i="74"/>
  <c r="T304" i="74"/>
  <c r="T375" i="74"/>
  <c r="T444" i="74"/>
  <c r="T515" i="74"/>
  <c r="T579" i="74"/>
  <c r="T643" i="74"/>
  <c r="T314" i="74"/>
  <c r="T258" i="74"/>
  <c r="T323" i="74"/>
  <c r="T394" i="74"/>
  <c r="T468" i="74"/>
  <c r="T533" i="74"/>
  <c r="T597" i="74"/>
  <c r="T251" i="74"/>
  <c r="T316" i="74"/>
  <c r="T386" i="74"/>
  <c r="T455" i="74"/>
  <c r="T526" i="74"/>
  <c r="T590" i="74"/>
  <c r="T654" i="74"/>
  <c r="T612" i="74"/>
  <c r="Z27" i="74"/>
  <c r="Z71" i="74"/>
  <c r="Z140" i="74"/>
  <c r="Z59" i="74"/>
  <c r="Z28" i="74"/>
  <c r="Z107" i="74"/>
  <c r="Z178" i="74"/>
  <c r="Z19" i="74"/>
  <c r="Z100" i="74"/>
  <c r="Z166" i="74"/>
  <c r="Z171" i="74"/>
  <c r="Z93" i="74"/>
  <c r="Z159" i="74"/>
  <c r="Z60" i="74"/>
  <c r="Z86" i="74"/>
  <c r="Z152" i="74"/>
  <c r="Z129" i="74"/>
  <c r="Z32" i="74"/>
  <c r="Z111" i="74"/>
  <c r="Z183" i="74"/>
  <c r="Z163" i="74"/>
  <c r="Z256" i="74"/>
  <c r="Z321" i="74"/>
  <c r="Z391" i="74"/>
  <c r="Z457" i="74"/>
  <c r="Z528" i="74"/>
  <c r="Z592" i="74"/>
  <c r="Z625" i="74"/>
  <c r="Z295" i="74"/>
  <c r="Z357" i="74"/>
  <c r="Z281" i="74"/>
  <c r="Z346" i="74"/>
  <c r="Z416" i="74"/>
  <c r="Z488" i="74"/>
  <c r="Z553" i="74"/>
  <c r="Z617" i="74"/>
  <c r="Z644" i="74"/>
  <c r="Z607" i="74"/>
  <c r="Z274" i="74"/>
  <c r="Z339" i="74"/>
  <c r="Z409" i="74"/>
  <c r="Z481" i="74"/>
  <c r="Z546" i="74"/>
  <c r="Z610" i="74"/>
  <c r="Z311" i="74"/>
  <c r="Z235" i="74"/>
  <c r="Z299" i="74"/>
  <c r="Z365" i="74"/>
  <c r="Z436" i="74"/>
  <c r="Z506" i="74"/>
  <c r="Z571" i="74"/>
  <c r="Z637" i="74"/>
  <c r="Z325" i="74"/>
  <c r="Z467" i="74"/>
  <c r="Z414" i="74"/>
  <c r="Z268" i="74"/>
  <c r="Z419" i="74"/>
  <c r="Z620" i="74"/>
  <c r="Z551" i="74"/>
  <c r="Z269" i="74"/>
  <c r="Z334" i="74"/>
  <c r="Z404" i="74"/>
  <c r="Z476" i="74"/>
  <c r="Z541" i="74"/>
  <c r="Z605" i="74"/>
  <c r="Z590" i="74"/>
  <c r="Z352" i="74"/>
  <c r="Z238" i="74"/>
  <c r="Z302" i="74"/>
  <c r="Z373" i="74"/>
  <c r="Z439" i="74"/>
  <c r="Z510" i="74"/>
  <c r="Z582" i="74"/>
  <c r="Z432" i="74"/>
  <c r="P15" i="74"/>
  <c r="Y203" i="74"/>
  <c r="Y166" i="74"/>
  <c r="Y269" i="74"/>
  <c r="Y334" i="74"/>
  <c r="Y412" i="74"/>
  <c r="Y492" i="74"/>
  <c r="Y565" i="74"/>
  <c r="Y629" i="74"/>
  <c r="Y47" i="74"/>
  <c r="Y126" i="74"/>
  <c r="Y197" i="74"/>
  <c r="Y278" i="74"/>
  <c r="Y343" i="74"/>
  <c r="Y413" i="74"/>
  <c r="Y485" i="74"/>
  <c r="Y550" i="74"/>
  <c r="Y614" i="74"/>
  <c r="Y21" i="74"/>
  <c r="Y102" i="74"/>
  <c r="Y173" i="74"/>
  <c r="Y32" i="74"/>
  <c r="Y256" i="74"/>
  <c r="Y321" i="74"/>
  <c r="Y391" i="74"/>
  <c r="Y457" i="74"/>
  <c r="Y528" i="74"/>
  <c r="Y592" i="74"/>
  <c r="Y656" i="74"/>
  <c r="Y232" i="74"/>
  <c r="Y81" i="74"/>
  <c r="Y147" i="74"/>
  <c r="Y234" i="74"/>
  <c r="Y298" i="74"/>
  <c r="Y364" i="74"/>
  <c r="Y435" i="74"/>
  <c r="Y514" i="74"/>
  <c r="Y578" i="74"/>
  <c r="Y642" i="74"/>
  <c r="Y82" i="74"/>
  <c r="Y164" i="74"/>
  <c r="Y172" i="74"/>
  <c r="Y87" i="74"/>
  <c r="Y100" i="74"/>
  <c r="Y121" i="74"/>
  <c r="Y137" i="74"/>
  <c r="Y153" i="74"/>
  <c r="Y183" i="74"/>
  <c r="Y199" i="74"/>
  <c r="Y236" i="74"/>
  <c r="Y252" i="74"/>
  <c r="Y268" i="74"/>
  <c r="Y284" i="74"/>
  <c r="Y300" i="74"/>
  <c r="Y317" i="74"/>
  <c r="Y333" i="74"/>
  <c r="Y349" i="74"/>
  <c r="Y374" i="74"/>
  <c r="Y390" i="74"/>
  <c r="Y406" i="74"/>
  <c r="Y422" i="74"/>
  <c r="Y440" i="74"/>
  <c r="Y456" i="74"/>
  <c r="Y480" i="74"/>
  <c r="Y496" i="74"/>
  <c r="Y513" i="74"/>
  <c r="Y529" i="74"/>
  <c r="Y545" i="74"/>
  <c r="Y561" i="74"/>
  <c r="Y577" i="74"/>
  <c r="Y593" i="74"/>
  <c r="Y609" i="74"/>
  <c r="Y625" i="74"/>
  <c r="Y644" i="74"/>
  <c r="T317" i="74"/>
  <c r="T548" i="74"/>
  <c r="T593" i="74"/>
  <c r="T415" i="74"/>
  <c r="T517" i="74"/>
  <c r="T235" i="74"/>
  <c r="Z23" i="74"/>
  <c r="Z113" i="74"/>
  <c r="Z42" i="74"/>
  <c r="Z441" i="74"/>
  <c r="Z265" i="74"/>
  <c r="Z258" i="74"/>
  <c r="Z283" i="74"/>
  <c r="Z252" i="74"/>
  <c r="Z286" i="74"/>
  <c r="Y115" i="74"/>
  <c r="Y30" i="74"/>
  <c r="Y631" i="74"/>
  <c r="Y441" i="74"/>
  <c r="Y282" i="74"/>
  <c r="Y165" i="74"/>
  <c r="Y330" i="74"/>
  <c r="Y475" i="74"/>
  <c r="Y572" i="74"/>
  <c r="T396" i="74"/>
  <c r="T599" i="74"/>
  <c r="T253" i="74"/>
  <c r="T457" i="74"/>
  <c r="T656" i="74"/>
  <c r="T262" i="74"/>
  <c r="T472" i="74"/>
  <c r="T276" i="74"/>
  <c r="T341" i="74"/>
  <c r="T412" i="74"/>
  <c r="T486" i="74"/>
  <c r="T551" i="74"/>
  <c r="T615" i="74"/>
  <c r="T401" i="74"/>
  <c r="T269" i="74"/>
  <c r="T334" i="74"/>
  <c r="T405" i="74"/>
  <c r="T479" i="74"/>
  <c r="T544" i="74"/>
  <c r="T608" i="74"/>
  <c r="T232" i="74"/>
  <c r="T278" i="74"/>
  <c r="T343" i="74"/>
  <c r="T414" i="74"/>
  <c r="T488" i="74"/>
  <c r="T553" i="74"/>
  <c r="T617" i="74"/>
  <c r="T564" i="74"/>
  <c r="T239" i="74"/>
  <c r="T303" i="74"/>
  <c r="T374" i="74"/>
  <c r="T443" i="74"/>
  <c r="T514" i="74"/>
  <c r="T578" i="74"/>
  <c r="T642" i="74"/>
  <c r="T346" i="74"/>
  <c r="T248" i="74"/>
  <c r="T312" i="74"/>
  <c r="T383" i="74"/>
  <c r="T452" i="74"/>
  <c r="T523" i="74"/>
  <c r="T587" i="74"/>
  <c r="T651" i="74"/>
  <c r="T384" i="74"/>
  <c r="T266" i="74"/>
  <c r="T331" i="74"/>
  <c r="T402" i="74"/>
  <c r="T476" i="74"/>
  <c r="T541" i="74"/>
  <c r="T605" i="74"/>
  <c r="T281" i="74"/>
  <c r="T259" i="74"/>
  <c r="T324" i="74"/>
  <c r="T395" i="74"/>
  <c r="T469" i="74"/>
  <c r="T534" i="74"/>
  <c r="T598" i="74"/>
  <c r="Z49" i="74"/>
  <c r="Z82" i="74"/>
  <c r="Z96" i="74"/>
  <c r="Z36" i="74"/>
  <c r="Z115" i="74"/>
  <c r="Z187" i="74"/>
  <c r="Z29" i="74"/>
  <c r="Z108" i="74"/>
  <c r="Z180" i="74"/>
  <c r="Z20" i="74"/>
  <c r="Z101" i="74"/>
  <c r="Z170" i="74"/>
  <c r="Z155" i="74"/>
  <c r="Z94" i="74"/>
  <c r="Z160" i="74"/>
  <c r="Z192" i="74"/>
  <c r="Z40" i="74"/>
  <c r="Z120" i="74"/>
  <c r="Z191" i="74"/>
  <c r="Z81" i="74"/>
  <c r="Z264" i="74"/>
  <c r="Z329" i="74"/>
  <c r="Z399" i="74"/>
  <c r="Z471" i="74"/>
  <c r="Z536" i="74"/>
  <c r="Z600" i="74"/>
  <c r="Z649" i="74"/>
  <c r="Z344" i="74"/>
  <c r="Z218" i="74"/>
  <c r="Z289" i="74"/>
  <c r="Z354" i="74"/>
  <c r="Z424" i="74"/>
  <c r="Z496" i="74"/>
  <c r="Z561" i="74"/>
  <c r="Z635" i="74"/>
  <c r="Z239" i="74"/>
  <c r="Z655" i="74"/>
  <c r="Z282" i="74"/>
  <c r="Z347" i="74"/>
  <c r="Z417" i="74"/>
  <c r="Z489" i="74"/>
  <c r="Z554" i="74"/>
  <c r="Z618" i="74"/>
  <c r="Z374" i="74"/>
  <c r="Z243" i="74"/>
  <c r="Z307" i="74"/>
  <c r="Z378" i="74"/>
  <c r="Z444" i="74"/>
  <c r="Z515" i="74"/>
  <c r="Z579" i="74"/>
  <c r="Z643" i="74"/>
  <c r="Z341" i="74"/>
  <c r="Z499" i="74"/>
  <c r="Z559" i="74"/>
  <c r="Z284" i="74"/>
  <c r="Z437" i="74"/>
  <c r="Z652" i="74"/>
  <c r="Z599" i="74"/>
  <c r="Z277" i="74"/>
  <c r="Z342" i="74"/>
  <c r="Z412" i="74"/>
  <c r="Z484" i="74"/>
  <c r="Z549" i="74"/>
  <c r="Z613" i="74"/>
  <c r="Z606" i="74"/>
  <c r="Z406" i="74"/>
  <c r="Z246" i="74"/>
  <c r="Z310" i="74"/>
  <c r="Z381" i="74"/>
  <c r="Z447" i="74"/>
  <c r="Z518" i="74"/>
  <c r="Z598" i="74"/>
  <c r="Z486" i="74"/>
  <c r="Y18" i="74"/>
  <c r="Y19" i="74"/>
  <c r="Y180" i="74"/>
  <c r="Y277" i="74"/>
  <c r="Y342" i="74"/>
  <c r="Y420" i="74"/>
  <c r="Y500" i="74"/>
  <c r="Y573" i="74"/>
  <c r="Y639" i="74"/>
  <c r="Y64" i="74"/>
  <c r="Y134" i="74"/>
  <c r="Y214" i="74"/>
  <c r="Y286" i="74"/>
  <c r="Y351" i="74"/>
  <c r="Y421" i="74"/>
  <c r="Y493" i="74"/>
  <c r="Y558" i="74"/>
  <c r="Y622" i="74"/>
  <c r="Y31" i="74"/>
  <c r="Y110" i="74"/>
  <c r="Y182" i="74"/>
  <c r="Y40" i="74"/>
  <c r="Y264" i="74"/>
  <c r="Y329" i="74"/>
  <c r="Y399" i="74"/>
  <c r="Y471" i="74"/>
  <c r="Y536" i="74"/>
  <c r="Y600" i="74"/>
  <c r="Y427" i="74"/>
  <c r="Y458" i="74"/>
  <c r="Y89" i="74"/>
  <c r="Y155" i="74"/>
  <c r="Y242" i="74"/>
  <c r="Y306" i="74"/>
  <c r="Y377" i="74"/>
  <c r="Y443" i="74"/>
  <c r="Y522" i="74"/>
  <c r="Y586" i="74"/>
  <c r="Y650" i="74"/>
  <c r="Y98" i="74"/>
  <c r="Y177" i="74"/>
  <c r="Y171" i="74"/>
  <c r="Y88" i="74"/>
  <c r="Y103" i="74"/>
  <c r="Y124" i="74"/>
  <c r="Y140" i="74"/>
  <c r="Y154" i="74"/>
  <c r="Y184" i="74"/>
  <c r="Y200" i="74"/>
  <c r="Y239" i="74"/>
  <c r="Y255" i="74"/>
  <c r="Y271" i="74"/>
  <c r="Y287" i="74"/>
  <c r="Y303" i="74"/>
  <c r="Y320" i="74"/>
  <c r="Y336" i="74"/>
  <c r="Y352" i="74"/>
  <c r="Y376" i="74"/>
  <c r="Y392" i="74"/>
  <c r="Y408" i="74"/>
  <c r="Y424" i="74"/>
  <c r="Y442" i="74"/>
  <c r="Y465" i="74"/>
  <c r="Y482" i="74"/>
  <c r="Y498" i="74"/>
  <c r="Y515" i="74"/>
  <c r="Y531" i="74"/>
  <c r="Y547" i="74"/>
  <c r="Y563" i="74"/>
  <c r="Y579" i="74"/>
  <c r="Y595" i="74"/>
  <c r="Y611" i="74"/>
  <c r="Y627" i="74"/>
  <c r="Y647" i="74"/>
  <c r="T527" i="74"/>
  <c r="T449" i="74"/>
  <c r="T319" i="74"/>
  <c r="T644" i="74"/>
  <c r="T563" i="74"/>
  <c r="T377" i="74"/>
  <c r="Z157" i="74"/>
  <c r="Z137" i="74"/>
  <c r="Z43" i="74"/>
  <c r="Z628" i="74"/>
  <c r="Z537" i="74"/>
  <c r="Z465" i="74"/>
  <c r="Z619" i="74"/>
  <c r="Z253" i="74"/>
  <c r="Z263" i="74"/>
  <c r="Y318" i="74"/>
  <c r="Y327" i="74"/>
  <c r="Y152" i="74"/>
  <c r="Y59" i="74"/>
  <c r="Y44" i="74"/>
  <c r="Y133" i="74"/>
  <c r="Y297" i="74"/>
  <c r="Y436" i="74"/>
  <c r="Y657" i="74"/>
  <c r="H431" i="74"/>
  <c r="T284" i="74"/>
  <c r="T349" i="74"/>
  <c r="T420" i="74"/>
  <c r="T494" i="74"/>
  <c r="T559" i="74"/>
  <c r="T623" i="74"/>
  <c r="T467" i="74"/>
  <c r="T277" i="74"/>
  <c r="T342" i="74"/>
  <c r="T413" i="74"/>
  <c r="T487" i="74"/>
  <c r="T552" i="74"/>
  <c r="T616" i="74"/>
  <c r="T289" i="74"/>
  <c r="T286" i="74"/>
  <c r="T351" i="74"/>
  <c r="T422" i="74"/>
  <c r="T496" i="74"/>
  <c r="T561" i="74"/>
  <c r="T625" i="74"/>
  <c r="T620" i="74"/>
  <c r="T247" i="74"/>
  <c r="T311" i="74"/>
  <c r="T382" i="74"/>
  <c r="T451" i="74"/>
  <c r="T522" i="74"/>
  <c r="T586" i="74"/>
  <c r="T650" i="74"/>
  <c r="T417" i="74"/>
  <c r="T256" i="74"/>
  <c r="T321" i="74"/>
  <c r="T391" i="74"/>
  <c r="T466" i="74"/>
  <c r="T531" i="74"/>
  <c r="T595" i="74"/>
  <c r="T659" i="74"/>
  <c r="T445" i="74"/>
  <c r="T274" i="74"/>
  <c r="T339" i="74"/>
  <c r="T410" i="74"/>
  <c r="T484" i="74"/>
  <c r="T549" i="74"/>
  <c r="T613" i="74"/>
  <c r="T338" i="74"/>
  <c r="T267" i="74"/>
  <c r="T332" i="74"/>
  <c r="T403" i="74"/>
  <c r="T477" i="74"/>
  <c r="T542" i="74"/>
  <c r="T606" i="74"/>
  <c r="T241" i="74"/>
  <c r="Z50" i="74"/>
  <c r="Z90" i="74"/>
  <c r="Z156" i="74"/>
  <c r="Z154" i="74"/>
  <c r="Z45" i="74"/>
  <c r="Z124" i="74"/>
  <c r="Z195" i="74"/>
  <c r="Z37" i="74"/>
  <c r="Z117" i="74"/>
  <c r="Z30" i="74"/>
  <c r="Z109" i="74"/>
  <c r="Z181" i="74"/>
  <c r="Z21" i="74"/>
  <c r="Z102" i="74"/>
  <c r="Z173" i="74"/>
  <c r="Z16" i="74"/>
  <c r="Z41" i="74"/>
  <c r="Z128" i="74"/>
  <c r="Z199" i="74"/>
  <c r="Z138" i="74"/>
  <c r="Z272" i="74"/>
  <c r="Z337" i="74"/>
  <c r="Z407" i="74"/>
  <c r="Z479" i="74"/>
  <c r="Z544" i="74"/>
  <c r="Z608" i="74"/>
  <c r="Z483" i="74"/>
  <c r="Z398" i="74"/>
  <c r="Z232" i="74"/>
  <c r="Z297" i="74"/>
  <c r="Z363" i="74"/>
  <c r="Z434" i="74"/>
  <c r="Z504" i="74"/>
  <c r="Z569" i="74"/>
  <c r="Z641" i="74"/>
  <c r="Z287" i="74"/>
  <c r="Z219" i="74"/>
  <c r="Z290" i="74"/>
  <c r="Z355" i="74"/>
  <c r="Z425" i="74"/>
  <c r="Z497" i="74"/>
  <c r="Z562" i="74"/>
  <c r="Z626" i="74"/>
  <c r="Z422" i="74"/>
  <c r="Z251" i="74"/>
  <c r="Z316" i="74"/>
  <c r="Z386" i="74"/>
  <c r="Z452" i="74"/>
  <c r="Z523" i="74"/>
  <c r="Z587" i="74"/>
  <c r="Z651" i="74"/>
  <c r="Z358" i="74"/>
  <c r="Z516" i="74"/>
  <c r="Z615" i="74"/>
  <c r="Z300" i="74"/>
  <c r="Z453" i="74"/>
  <c r="Z230" i="74"/>
  <c r="Z212" i="74"/>
  <c r="Z285" i="74"/>
  <c r="Z350" i="74"/>
  <c r="Z420" i="74"/>
  <c r="Z492" i="74"/>
  <c r="Z557" i="74"/>
  <c r="Z621" i="74"/>
  <c r="Z622" i="74"/>
  <c r="Z470" i="74"/>
  <c r="Z254" i="74"/>
  <c r="Z319" i="74"/>
  <c r="Z389" i="74"/>
  <c r="Z455" i="74"/>
  <c r="Z526" i="74"/>
  <c r="Z614" i="74"/>
  <c r="Z527" i="74"/>
  <c r="Y28" i="74"/>
  <c r="Y29" i="74"/>
  <c r="Y212" i="74"/>
  <c r="Y285" i="74"/>
  <c r="Y350" i="74"/>
  <c r="Y438" i="74"/>
  <c r="Y517" i="74"/>
  <c r="Y581" i="74"/>
  <c r="Y645" i="74"/>
  <c r="Y77" i="74"/>
  <c r="Y143" i="74"/>
  <c r="Y229" i="74"/>
  <c r="Y294" i="74"/>
  <c r="Y360" i="74"/>
  <c r="Y431" i="74"/>
  <c r="Y501" i="74"/>
  <c r="Y566" i="74"/>
  <c r="Y630" i="74"/>
  <c r="Y39" i="74"/>
  <c r="Y119" i="74"/>
  <c r="Y190" i="74"/>
  <c r="Y41" i="74"/>
  <c r="Y272" i="74"/>
  <c r="Y337" i="74"/>
  <c r="Y407" i="74"/>
  <c r="Y479" i="74"/>
  <c r="Y544" i="74"/>
  <c r="Y608" i="74"/>
  <c r="Y15" i="74"/>
  <c r="Y16" i="74"/>
  <c r="Y97" i="74"/>
  <c r="Y163" i="74"/>
  <c r="Y250" i="74"/>
  <c r="Y315" i="74"/>
  <c r="Y385" i="74"/>
  <c r="Y451" i="74"/>
  <c r="Y530" i="74"/>
  <c r="Y594" i="74"/>
  <c r="Y658" i="74"/>
  <c r="Y106" i="74"/>
  <c r="Y186" i="74"/>
  <c r="Y71" i="74"/>
  <c r="Y90" i="74"/>
  <c r="Y104" i="74"/>
  <c r="Y125" i="74"/>
  <c r="Y141" i="74"/>
  <c r="Y157" i="74"/>
  <c r="Y187" i="74"/>
  <c r="Y217" i="74"/>
  <c r="Y241" i="74"/>
  <c r="Y257" i="74"/>
  <c r="Y273" i="74"/>
  <c r="Y289" i="74"/>
  <c r="Y305" i="74"/>
  <c r="Y322" i="74"/>
  <c r="Y338" i="74"/>
  <c r="Y354" i="74"/>
  <c r="Y378" i="74"/>
  <c r="Y394" i="74"/>
  <c r="Y410" i="74"/>
  <c r="Y426" i="74"/>
  <c r="Y444" i="74"/>
  <c r="Y467" i="74"/>
  <c r="Y483" i="74"/>
  <c r="Y499" i="74"/>
  <c r="Y516" i="74"/>
  <c r="Y532" i="74"/>
  <c r="Y548" i="74"/>
  <c r="Y564" i="74"/>
  <c r="Y580" i="74"/>
  <c r="Y596" i="74"/>
  <c r="Y612" i="74"/>
  <c r="Y628" i="74"/>
  <c r="Y649" i="74"/>
  <c r="T172" i="74"/>
  <c r="T28" i="74"/>
  <c r="T163" i="74"/>
  <c r="T99" i="74"/>
  <c r="T143" i="74"/>
  <c r="T113" i="74"/>
  <c r="T29" i="74"/>
  <c r="T176" i="74"/>
  <c r="T142" i="74"/>
  <c r="T85" i="74"/>
  <c r="T24" i="74"/>
  <c r="T103" i="74"/>
  <c r="T161" i="74"/>
  <c r="T153" i="74"/>
  <c r="T33" i="74"/>
  <c r="T30" i="74"/>
  <c r="T115" i="74"/>
  <c r="T102" i="74"/>
  <c r="T84" i="74"/>
  <c r="T190" i="74"/>
  <c r="T111" i="74"/>
  <c r="T27" i="74"/>
  <c r="T130" i="74"/>
  <c r="T203" i="74"/>
  <c r="T78" i="74"/>
  <c r="T46" i="74"/>
  <c r="T144" i="74"/>
  <c r="T157" i="74"/>
  <c r="T101" i="74"/>
  <c r="T166" i="74"/>
  <c r="T120" i="74"/>
  <c r="T175" i="74"/>
  <c r="T70" i="74"/>
  <c r="T100" i="74"/>
  <c r="T32" i="74"/>
  <c r="T128" i="74"/>
  <c r="T201" i="74"/>
  <c r="T121" i="74"/>
  <c r="T98" i="74"/>
  <c r="T177" i="74"/>
  <c r="T147" i="74"/>
  <c r="T71" i="74"/>
  <c r="T31" i="74"/>
  <c r="T178" i="74"/>
  <c r="T86" i="74"/>
  <c r="T129" i="74"/>
  <c r="T202" i="74"/>
  <c r="T189" i="74"/>
  <c r="T89" i="74"/>
  <c r="T117" i="74"/>
  <c r="T48" i="74"/>
  <c r="T126" i="74"/>
  <c r="T127" i="74"/>
  <c r="T79" i="74"/>
  <c r="T145" i="74"/>
  <c r="T171" i="74"/>
  <c r="T90" i="74"/>
  <c r="T164" i="74"/>
  <c r="T47" i="74"/>
  <c r="T125" i="74"/>
  <c r="T87" i="74"/>
  <c r="T146" i="74"/>
  <c r="T18" i="74"/>
  <c r="T36" i="74"/>
  <c r="T45" i="74"/>
  <c r="T60" i="74"/>
  <c r="T81" i="74"/>
  <c r="T97" i="74"/>
  <c r="T105" i="74"/>
  <c r="T122" i="74"/>
  <c r="T138" i="74"/>
  <c r="T154" i="74"/>
  <c r="T162" i="74"/>
  <c r="T184" i="74"/>
  <c r="T195" i="74"/>
  <c r="T227" i="74"/>
  <c r="T49" i="74"/>
  <c r="T110" i="74"/>
  <c r="T159" i="74"/>
  <c r="T218" i="74"/>
  <c r="T19" i="74"/>
  <c r="T37" i="74"/>
  <c r="T61" i="74"/>
  <c r="T82" i="74"/>
  <c r="T106" i="74"/>
  <c r="T114" i="74"/>
  <c r="T123" i="74"/>
  <c r="T131" i="74"/>
  <c r="T140" i="74"/>
  <c r="T155" i="74"/>
  <c r="T185" i="74"/>
  <c r="T196" i="74"/>
  <c r="T212" i="74"/>
  <c r="T50" i="74"/>
  <c r="T119" i="74"/>
  <c r="T20" i="74"/>
  <c r="T38" i="74"/>
  <c r="T62" i="74"/>
  <c r="T72" i="74"/>
  <c r="T83" i="74"/>
  <c r="T91" i="74"/>
  <c r="T107" i="74"/>
  <c r="T124" i="74"/>
  <c r="T132" i="74"/>
  <c r="T141" i="74"/>
  <c r="T156" i="74"/>
  <c r="T186" i="74"/>
  <c r="T197" i="74"/>
  <c r="T214" i="74"/>
  <c r="T23" i="74"/>
  <c r="T65" i="74"/>
  <c r="T200" i="74"/>
  <c r="T21" i="74"/>
  <c r="T39" i="74"/>
  <c r="T63" i="74"/>
  <c r="T76" i="74"/>
  <c r="T92" i="74"/>
  <c r="T108" i="74"/>
  <c r="T133" i="74"/>
  <c r="T149" i="74"/>
  <c r="T165" i="74"/>
  <c r="T187" i="74"/>
  <c r="T198" i="74"/>
  <c r="T215" i="74"/>
  <c r="T135" i="74"/>
  <c r="T181" i="74"/>
  <c r="T22" i="74"/>
  <c r="T40" i="74"/>
  <c r="T64" i="74"/>
  <c r="T77" i="74"/>
  <c r="T93" i="74"/>
  <c r="T109" i="74"/>
  <c r="T118" i="74"/>
  <c r="T134" i="74"/>
  <c r="T150" i="74"/>
  <c r="T158" i="74"/>
  <c r="T180" i="74"/>
  <c r="T191" i="74"/>
  <c r="T199" i="74"/>
  <c r="T217" i="74"/>
  <c r="T42" i="74"/>
  <c r="T94" i="74"/>
  <c r="T170" i="74"/>
  <c r="T16" i="74"/>
  <c r="T34" i="74"/>
  <c r="T43" i="74"/>
  <c r="T41" i="74"/>
  <c r="T66" i="74"/>
  <c r="T95" i="74"/>
  <c r="T136" i="74"/>
  <c r="T152" i="74"/>
  <c r="T160" i="74"/>
  <c r="T173" i="74"/>
  <c r="T182" i="74"/>
  <c r="T193" i="74"/>
  <c r="T219" i="74"/>
  <c r="T192" i="74"/>
  <c r="T17" i="74"/>
  <c r="T35" i="74"/>
  <c r="T44" i="74"/>
  <c r="T59" i="74"/>
  <c r="T69" i="74"/>
  <c r="T80" i="74"/>
  <c r="T88" i="74"/>
  <c r="T96" i="74"/>
  <c r="T104" i="74"/>
  <c r="T112" i="74"/>
  <c r="T137" i="74"/>
  <c r="T174" i="74"/>
  <c r="T183" i="74"/>
  <c r="T194" i="74"/>
  <c r="T226" i="74"/>
  <c r="T151" i="74"/>
  <c r="Q16" i="55"/>
  <c r="T667" i="55"/>
  <c r="C676" i="55"/>
  <c r="C675" i="55"/>
  <c r="C671" i="55"/>
  <c r="C673" i="55"/>
  <c r="C678" i="55"/>
  <c r="C674" i="55"/>
  <c r="C672" i="55"/>
  <c r="B19" i="24"/>
  <c r="C2" i="73"/>
  <c r="E3" i="73"/>
  <c r="E2" i="73"/>
  <c r="F3" i="73"/>
  <c r="F2" i="73"/>
  <c r="G3" i="73"/>
  <c r="H3" i="73"/>
  <c r="H2" i="73"/>
  <c r="I3" i="73"/>
  <c r="G2" i="73"/>
  <c r="I2" i="73"/>
  <c r="B3" i="73"/>
  <c r="B2" i="73"/>
  <c r="C3" i="73"/>
  <c r="I15" i="73"/>
  <c r="F109" i="70"/>
  <c r="N155" i="71"/>
  <c r="H155" i="71"/>
  <c r="N153" i="70"/>
  <c r="N348" i="71"/>
  <c r="N72" i="70"/>
  <c r="N172" i="70"/>
  <c r="N400" i="71"/>
  <c r="N154" i="70"/>
  <c r="N148" i="71"/>
  <c r="N29" i="70"/>
  <c r="N58" i="71"/>
  <c r="N444" i="71"/>
  <c r="H80" i="70"/>
  <c r="H231" i="71"/>
  <c r="H284" i="71"/>
  <c r="H345" i="71"/>
  <c r="H385" i="71"/>
  <c r="H428" i="71"/>
  <c r="N341" i="71"/>
  <c r="N314" i="71"/>
  <c r="N141" i="71"/>
  <c r="N167" i="70"/>
  <c r="N392" i="71"/>
  <c r="N364" i="71"/>
  <c r="N52" i="70"/>
  <c r="N61" i="71"/>
  <c r="N90" i="71"/>
  <c r="N184" i="70"/>
  <c r="H76" i="70"/>
  <c r="H226" i="71"/>
  <c r="H116" i="70"/>
  <c r="H343" i="71"/>
  <c r="H378" i="71"/>
  <c r="H174" i="70"/>
  <c r="H154" i="71"/>
  <c r="H246" i="71"/>
  <c r="H361" i="71"/>
  <c r="H454" i="71"/>
  <c r="H81" i="70"/>
  <c r="H162" i="70"/>
  <c r="N187" i="71"/>
  <c r="N164" i="71"/>
  <c r="N108" i="70"/>
  <c r="N427" i="71"/>
  <c r="N161" i="70"/>
  <c r="N77" i="70"/>
  <c r="N21" i="70"/>
  <c r="N42" i="70"/>
  <c r="N445" i="71"/>
  <c r="H186" i="71"/>
  <c r="H99" i="70"/>
  <c r="H286" i="71"/>
  <c r="H137" i="70"/>
  <c r="H395" i="71"/>
  <c r="H436" i="71"/>
  <c r="H183" i="71"/>
  <c r="H279" i="71"/>
  <c r="H380" i="71"/>
  <c r="N7" i="71"/>
  <c r="H291" i="71"/>
  <c r="N175" i="70"/>
  <c r="N157" i="70"/>
  <c r="N386" i="71"/>
  <c r="N145" i="70"/>
  <c r="N124" i="70"/>
  <c r="N308" i="71"/>
  <c r="N86" i="71"/>
  <c r="N87" i="71"/>
  <c r="N39" i="71"/>
  <c r="N131" i="70"/>
  <c r="N86" i="70"/>
  <c r="N174" i="70"/>
  <c r="N401" i="71"/>
  <c r="N368" i="71"/>
  <c r="N350" i="71"/>
  <c r="N5" i="71"/>
  <c r="N16" i="70"/>
  <c r="N67" i="71"/>
  <c r="H68" i="70"/>
  <c r="H204" i="71"/>
  <c r="H260" i="71"/>
  <c r="H314" i="71"/>
  <c r="H356" i="71"/>
  <c r="H159" i="70"/>
  <c r="H182" i="70"/>
  <c r="H399" i="71"/>
  <c r="N405" i="71"/>
  <c r="N397" i="71"/>
  <c r="N9" i="70"/>
  <c r="N440" i="71"/>
  <c r="H283" i="71"/>
  <c r="N415" i="71"/>
  <c r="N395" i="71"/>
  <c r="N370" i="71"/>
  <c r="N135" i="70"/>
  <c r="N323" i="71"/>
  <c r="N290" i="71"/>
  <c r="N76" i="71"/>
  <c r="N3" i="70"/>
  <c r="N17" i="71"/>
  <c r="G300" i="71"/>
  <c r="H87" i="70"/>
  <c r="H239" i="71"/>
  <c r="H307" i="71"/>
  <c r="H142" i="70"/>
  <c r="H406" i="71"/>
  <c r="H445" i="71"/>
  <c r="N361" i="71"/>
  <c r="N347" i="71"/>
  <c r="N331" i="71"/>
  <c r="N284" i="71"/>
  <c r="N262" i="71"/>
  <c r="N97" i="70"/>
  <c r="N14" i="71"/>
  <c r="N38" i="70"/>
  <c r="N49" i="70"/>
  <c r="H161" i="71"/>
  <c r="H206" i="71"/>
  <c r="H261" i="71"/>
  <c r="H322" i="71"/>
  <c r="H407" i="71"/>
  <c r="N313" i="71"/>
  <c r="N227" i="71"/>
  <c r="N209" i="71"/>
  <c r="N158" i="71"/>
  <c r="E99" i="69"/>
  <c r="N180" i="70"/>
  <c r="N298" i="71"/>
  <c r="H353" i="71"/>
  <c r="N184" i="71"/>
  <c r="N417" i="71"/>
  <c r="N156" i="70"/>
  <c r="N369" i="71"/>
  <c r="N139" i="70"/>
  <c r="N336" i="71"/>
  <c r="N51" i="70"/>
  <c r="N10" i="71"/>
  <c r="N37" i="71"/>
  <c r="E301" i="71"/>
  <c r="H82" i="70"/>
  <c r="H102" i="70"/>
  <c r="H292" i="71"/>
  <c r="H135" i="70"/>
  <c r="H393" i="71"/>
  <c r="H434" i="71"/>
  <c r="N156" i="71"/>
  <c r="N414" i="71"/>
  <c r="N402" i="71"/>
  <c r="N365" i="71"/>
  <c r="N134" i="70"/>
  <c r="N322" i="71"/>
  <c r="N94" i="71"/>
  <c r="N2" i="71"/>
  <c r="N18" i="70"/>
  <c r="N437" i="71"/>
  <c r="H185" i="71"/>
  <c r="H232" i="71"/>
  <c r="H285" i="71"/>
  <c r="H346" i="71"/>
  <c r="H386" i="71"/>
  <c r="H429" i="71"/>
  <c r="H165" i="71"/>
  <c r="H264" i="71"/>
  <c r="H372" i="71"/>
  <c r="N65" i="71"/>
  <c r="H216" i="71"/>
  <c r="H433" i="71"/>
  <c r="N177" i="70"/>
  <c r="N159" i="70"/>
  <c r="N409" i="71"/>
  <c r="N384" i="71"/>
  <c r="N358" i="71"/>
  <c r="N72" i="71"/>
  <c r="N118" i="71"/>
  <c r="N50" i="71"/>
  <c r="E107" i="70"/>
  <c r="H84" i="70"/>
  <c r="H237" i="71"/>
  <c r="H294" i="71"/>
  <c r="H141" i="70"/>
  <c r="H403" i="71"/>
  <c r="H181" i="70"/>
  <c r="H85" i="70"/>
  <c r="H295" i="71"/>
  <c r="H396" i="71"/>
  <c r="N453" i="71"/>
  <c r="H323" i="71"/>
  <c r="N380" i="71"/>
  <c r="N147" i="70"/>
  <c r="N346" i="71"/>
  <c r="N310" i="71"/>
  <c r="N114" i="70"/>
  <c r="N248" i="71"/>
  <c r="N14" i="70"/>
  <c r="N92" i="71"/>
  <c r="N114" i="71"/>
  <c r="N418" i="71"/>
  <c r="N403" i="71"/>
  <c r="N378" i="71"/>
  <c r="N351" i="71"/>
  <c r="N337" i="71"/>
  <c r="N240" i="71"/>
  <c r="N85" i="71"/>
  <c r="N77" i="71"/>
  <c r="N4" i="70"/>
  <c r="H166" i="71"/>
  <c r="H213" i="71"/>
  <c r="H265" i="71"/>
  <c r="H120" i="70"/>
  <c r="H362" i="71"/>
  <c r="H164" i="70"/>
  <c r="H455" i="71"/>
  <c r="H161" i="70"/>
  <c r="N342" i="71"/>
  <c r="N420" i="71"/>
  <c r="N30" i="70"/>
  <c r="G301" i="71"/>
  <c r="H316" i="71"/>
  <c r="N151" i="70"/>
  <c r="N137" i="70"/>
  <c r="N122" i="70"/>
  <c r="N292" i="71"/>
  <c r="N268" i="71"/>
  <c r="N235" i="71"/>
  <c r="N23" i="71"/>
  <c r="N83" i="71"/>
  <c r="N100" i="71"/>
  <c r="H157" i="71"/>
  <c r="H197" i="71"/>
  <c r="H248" i="71"/>
  <c r="H315" i="71"/>
  <c r="H357" i="71"/>
  <c r="H160" i="70"/>
  <c r="H183" i="70"/>
  <c r="N320" i="71"/>
  <c r="N286" i="71"/>
  <c r="N270" i="71"/>
  <c r="N231" i="71"/>
  <c r="N207" i="71"/>
  <c r="N78" i="70"/>
  <c r="N116" i="71"/>
  <c r="N12" i="70"/>
  <c r="N57" i="71"/>
  <c r="H168" i="71"/>
  <c r="H215" i="71"/>
  <c r="H267" i="71"/>
  <c r="H336" i="71"/>
  <c r="H166" i="70"/>
  <c r="N259" i="71"/>
  <c r="N182" i="71"/>
  <c r="N163" i="71"/>
  <c r="N375" i="71"/>
  <c r="B15" i="73"/>
  <c r="S319" i="71"/>
  <c r="H189" i="70"/>
  <c r="H325" i="71"/>
  <c r="H298" i="71"/>
  <c r="N404" i="71"/>
  <c r="N371" i="71"/>
  <c r="N146" i="70"/>
  <c r="N121" i="70"/>
  <c r="N117" i="70"/>
  <c r="N110" i="70"/>
  <c r="N63" i="71"/>
  <c r="N109" i="71"/>
  <c r="N88" i="71"/>
  <c r="H151" i="71"/>
  <c r="H192" i="71"/>
  <c r="H243" i="71"/>
  <c r="H303" i="71"/>
  <c r="H351" i="71"/>
  <c r="H401" i="71"/>
  <c r="H441" i="71"/>
  <c r="N396" i="71"/>
  <c r="N367" i="71"/>
  <c r="N140" i="70"/>
  <c r="N324" i="71"/>
  <c r="N291" i="71"/>
  <c r="N267" i="71"/>
  <c r="N22" i="70"/>
  <c r="N54" i="70"/>
  <c r="N63" i="70"/>
  <c r="H240" i="71"/>
  <c r="H83" i="70"/>
  <c r="H236" i="71"/>
  <c r="H293" i="71"/>
  <c r="H136" i="70"/>
  <c r="H394" i="71"/>
  <c r="H435" i="71"/>
  <c r="H177" i="71"/>
  <c r="H274" i="71"/>
  <c r="H388" i="71"/>
  <c r="N26" i="70"/>
  <c r="H101" i="70"/>
  <c r="N164" i="70"/>
  <c r="N275" i="71"/>
  <c r="N394" i="71"/>
  <c r="N148" i="70"/>
  <c r="N129" i="70"/>
  <c r="N119" i="70"/>
  <c r="N47" i="70"/>
  <c r="N98" i="71"/>
  <c r="N119" i="71"/>
  <c r="H153" i="71"/>
  <c r="H194" i="71"/>
  <c r="H245" i="71"/>
  <c r="H312" i="71"/>
  <c r="H147" i="70"/>
  <c r="H157" i="70"/>
  <c r="H448" i="71"/>
  <c r="H203" i="71"/>
  <c r="H313" i="71"/>
  <c r="H158" i="70"/>
  <c r="H70" i="70"/>
  <c r="H134" i="70"/>
  <c r="N344" i="71"/>
  <c r="N312" i="71"/>
  <c r="N285" i="71"/>
  <c r="N256" i="71"/>
  <c r="N95" i="70"/>
  <c r="N198" i="71"/>
  <c r="N66" i="71"/>
  <c r="N20" i="70"/>
  <c r="N32" i="70"/>
  <c r="N372" i="71"/>
  <c r="N141" i="70"/>
  <c r="N343" i="71"/>
  <c r="N303" i="71"/>
  <c r="N111" i="70"/>
  <c r="N88" i="70"/>
  <c r="N45" i="71"/>
  <c r="N91" i="71"/>
  <c r="N435" i="71"/>
  <c r="H72" i="70"/>
  <c r="H221" i="71"/>
  <c r="H108" i="70"/>
  <c r="H334" i="71"/>
  <c r="H152" i="70"/>
  <c r="H168" i="70"/>
  <c r="H2" i="71"/>
  <c r="H170" i="70"/>
  <c r="N96" i="70"/>
  <c r="N123" i="70"/>
  <c r="N8" i="70"/>
  <c r="H158" i="71"/>
  <c r="H124" i="70"/>
  <c r="N333" i="71"/>
  <c r="N294" i="71"/>
  <c r="N113" i="70"/>
  <c r="N102" i="70"/>
  <c r="N216" i="71"/>
  <c r="N190" i="71"/>
  <c r="N124" i="71"/>
  <c r="N41" i="71"/>
  <c r="N25" i="70"/>
  <c r="H69" i="70"/>
  <c r="H205" i="71"/>
  <c r="H104" i="70"/>
  <c r="H321" i="71"/>
  <c r="H363" i="71"/>
  <c r="H165" i="70"/>
  <c r="H456" i="71"/>
  <c r="N264" i="71"/>
  <c r="N99" i="70"/>
  <c r="N218" i="71"/>
  <c r="N80" i="70"/>
  <c r="N70" i="70"/>
  <c r="N315" i="71"/>
  <c r="N35" i="70"/>
  <c r="N15" i="71"/>
  <c r="N188" i="70"/>
  <c r="H74" i="70"/>
  <c r="H222" i="71"/>
  <c r="H110" i="70"/>
  <c r="H128" i="70"/>
  <c r="H420" i="71"/>
  <c r="N203" i="71"/>
  <c r="N398" i="71"/>
  <c r="N422" i="71"/>
  <c r="E41" i="69"/>
  <c r="E58" i="69"/>
  <c r="E32" i="69"/>
  <c r="E57" i="69"/>
  <c r="E39" i="69"/>
  <c r="E24" i="69"/>
  <c r="E38" i="69"/>
  <c r="E93" i="69"/>
  <c r="E29" i="69"/>
  <c r="E92" i="69"/>
  <c r="E28" i="69"/>
  <c r="E91" i="69"/>
  <c r="E27" i="69"/>
  <c r="E98" i="69"/>
  <c r="E34" i="69"/>
  <c r="E17" i="69"/>
  <c r="E80" i="69"/>
  <c r="E16" i="69"/>
  <c r="E35" i="69"/>
  <c r="E85" i="69"/>
  <c r="E90" i="69"/>
  <c r="E97" i="69"/>
  <c r="E9" i="69"/>
  <c r="E33" i="69"/>
  <c r="E47" i="69"/>
  <c r="E37" i="69"/>
  <c r="E48" i="69"/>
  <c r="E95" i="69"/>
  <c r="E94" i="69"/>
  <c r="E84" i="69"/>
  <c r="E83" i="69"/>
  <c r="E26" i="69"/>
  <c r="E23" i="69"/>
  <c r="E22" i="69"/>
  <c r="E76" i="69"/>
  <c r="E82" i="69"/>
  <c r="E63" i="69"/>
  <c r="E51" i="69"/>
  <c r="E54" i="69"/>
  <c r="E88" i="69"/>
  <c r="E40" i="69"/>
  <c r="E31" i="69"/>
  <c r="E30" i="69"/>
  <c r="E21" i="69"/>
  <c r="E20" i="69"/>
  <c r="E19" i="69"/>
  <c r="E87" i="69"/>
  <c r="E86" i="69"/>
  <c r="E77" i="69"/>
  <c r="E13" i="69"/>
  <c r="E12" i="69"/>
  <c r="E75" i="69"/>
  <c r="E11" i="69"/>
  <c r="E18" i="69"/>
  <c r="E79" i="69"/>
  <c r="E15" i="69"/>
  <c r="E78" i="69"/>
  <c r="E14" i="69"/>
  <c r="E69" i="69"/>
  <c r="E5" i="69"/>
  <c r="E68" i="69"/>
  <c r="E4" i="69"/>
  <c r="E67" i="69"/>
  <c r="E3" i="69"/>
  <c r="E74" i="69"/>
  <c r="E10" i="69"/>
  <c r="E53" i="69"/>
  <c r="E8" i="69"/>
  <c r="E36" i="69"/>
  <c r="E81" i="69"/>
  <c r="E71" i="69"/>
  <c r="E7" i="69"/>
  <c r="E70" i="69"/>
  <c r="E6" i="69"/>
  <c r="E61" i="69"/>
  <c r="E73" i="69"/>
  <c r="E60" i="69"/>
  <c r="E89" i="69"/>
  <c r="E59" i="69"/>
  <c r="E65" i="69"/>
  <c r="E66" i="69"/>
  <c r="E2" i="69"/>
  <c r="E49" i="69"/>
  <c r="E52" i="69"/>
  <c r="E56" i="69"/>
  <c r="E45" i="69"/>
  <c r="E64" i="69"/>
  <c r="E44" i="69"/>
  <c r="E96" i="69"/>
  <c r="E43" i="69"/>
  <c r="E72" i="69"/>
  <c r="E50" i="69"/>
  <c r="E62" i="69"/>
  <c r="E25" i="69"/>
  <c r="E55" i="69"/>
  <c r="E46" i="69"/>
  <c r="E42" i="69"/>
  <c r="F4" i="73"/>
  <c r="G5" i="73"/>
  <c r="H6" i="73"/>
  <c r="I7" i="73"/>
  <c r="B9" i="73"/>
  <c r="C10" i="73"/>
  <c r="E11" i="73"/>
  <c r="F12" i="73"/>
  <c r="G13" i="73"/>
  <c r="H14" i="73"/>
  <c r="F35" i="73"/>
  <c r="C34" i="73"/>
  <c r="B33" i="73"/>
  <c r="G4" i="73"/>
  <c r="H5" i="73"/>
  <c r="I6" i="73"/>
  <c r="B8" i="73"/>
  <c r="C9" i="73"/>
  <c r="E10" i="73"/>
  <c r="F11" i="73"/>
  <c r="G12" i="73"/>
  <c r="H13" i="73"/>
  <c r="I14" i="73"/>
  <c r="H33" i="73"/>
  <c r="E32" i="73"/>
  <c r="G35" i="73"/>
  <c r="H4" i="73"/>
  <c r="I5" i="73"/>
  <c r="B7" i="73"/>
  <c r="C8" i="73"/>
  <c r="E9" i="73"/>
  <c r="F10" i="73"/>
  <c r="G11" i="73"/>
  <c r="H12" i="73"/>
  <c r="I13" i="73"/>
  <c r="G34" i="73"/>
  <c r="E34" i="73"/>
  <c r="I35" i="73"/>
  <c r="H34" i="73"/>
  <c r="I4" i="73"/>
  <c r="B6" i="73"/>
  <c r="C7" i="73"/>
  <c r="E8" i="73"/>
  <c r="F9" i="73"/>
  <c r="G10" i="73"/>
  <c r="H11" i="73"/>
  <c r="I12" i="73"/>
  <c r="B14" i="73"/>
  <c r="I32" i="73"/>
  <c r="F33" i="73"/>
  <c r="B34" i="73"/>
  <c r="I33" i="73"/>
  <c r="B5" i="73"/>
  <c r="C6" i="73"/>
  <c r="E7" i="73"/>
  <c r="F8" i="73"/>
  <c r="G9" i="73"/>
  <c r="H10" i="73"/>
  <c r="I11" i="73"/>
  <c r="B13" i="73"/>
  <c r="C14" i="73"/>
  <c r="E35" i="73"/>
  <c r="G32" i="73"/>
  <c r="C33" i="73"/>
  <c r="C32" i="73"/>
  <c r="B4" i="73"/>
  <c r="C5" i="73"/>
  <c r="E6" i="73"/>
  <c r="F7" i="73"/>
  <c r="G8" i="73"/>
  <c r="H9" i="73"/>
  <c r="I10" i="73"/>
  <c r="B12" i="73"/>
  <c r="C13" i="73"/>
  <c r="E14" i="73"/>
  <c r="F34" i="73"/>
  <c r="F32" i="73"/>
  <c r="C35" i="73"/>
  <c r="B32" i="73"/>
  <c r="C4" i="73"/>
  <c r="E5" i="73"/>
  <c r="F6" i="73"/>
  <c r="G7" i="73"/>
  <c r="H8" i="73"/>
  <c r="I9" i="73"/>
  <c r="B11" i="73"/>
  <c r="C12" i="73"/>
  <c r="E13" i="73"/>
  <c r="F14" i="73"/>
  <c r="G33" i="73"/>
  <c r="E33" i="73"/>
  <c r="H35" i="73"/>
  <c r="E4" i="73"/>
  <c r="F5" i="73"/>
  <c r="G6" i="73"/>
  <c r="H7" i="73"/>
  <c r="I8" i="73"/>
  <c r="B10" i="73"/>
  <c r="C11" i="73"/>
  <c r="E12" i="73"/>
  <c r="F13" i="73"/>
  <c r="G14" i="73"/>
  <c r="H32" i="73"/>
  <c r="B35" i="73"/>
  <c r="I34" i="73"/>
  <c r="C15" i="73"/>
  <c r="Q2" i="71"/>
  <c r="H190" i="70"/>
  <c r="N325" i="71"/>
  <c r="H439" i="71"/>
  <c r="N352" i="71"/>
  <c r="N338" i="71"/>
  <c r="N311" i="71"/>
  <c r="N112" i="70"/>
  <c r="N241" i="71"/>
  <c r="N222" i="71"/>
  <c r="N4" i="71"/>
  <c r="N70" i="71"/>
  <c r="N46" i="71"/>
  <c r="H66" i="70"/>
  <c r="H200" i="71"/>
  <c r="H256" i="71"/>
  <c r="H310" i="71"/>
  <c r="H145" i="70"/>
  <c r="H155" i="70"/>
  <c r="H446" i="71"/>
  <c r="N138" i="70"/>
  <c r="N332" i="71"/>
  <c r="N118" i="70"/>
  <c r="N269" i="71"/>
  <c r="N101" i="70"/>
  <c r="N215" i="71"/>
  <c r="N57" i="70"/>
  <c r="N28" i="70"/>
  <c r="N80" i="71"/>
  <c r="H152" i="71"/>
  <c r="H193" i="71"/>
  <c r="H244" i="71"/>
  <c r="H118" i="70"/>
  <c r="H140" i="70"/>
  <c r="H402" i="71"/>
  <c r="H442" i="71"/>
  <c r="H187" i="71"/>
  <c r="H287" i="71"/>
  <c r="H404" i="71"/>
  <c r="N456" i="71"/>
  <c r="H268" i="71"/>
  <c r="N176" i="70"/>
  <c r="N410" i="71"/>
  <c r="N136" i="70"/>
  <c r="N317" i="71"/>
  <c r="N283" i="71"/>
  <c r="N261" i="71"/>
  <c r="N53" i="71"/>
  <c r="N60" i="71"/>
  <c r="N78" i="71"/>
  <c r="H159" i="71"/>
  <c r="H202" i="71"/>
  <c r="H258" i="71"/>
  <c r="H319" i="71"/>
  <c r="H360" i="71"/>
  <c r="H410" i="71"/>
  <c r="H453" i="71"/>
  <c r="H220" i="71"/>
  <c r="H333" i="71"/>
  <c r="H415" i="71"/>
  <c r="H79" i="70"/>
  <c r="H368" i="71"/>
  <c r="N279" i="71"/>
  <c r="N258" i="71"/>
  <c r="N232" i="71"/>
  <c r="N200" i="71"/>
  <c r="N181" i="71"/>
  <c r="N65" i="70"/>
  <c r="N46" i="70"/>
  <c r="N95" i="71"/>
  <c r="N16" i="71"/>
  <c r="N339" i="71"/>
  <c r="N304" i="71"/>
  <c r="N116" i="70"/>
  <c r="N242" i="71"/>
  <c r="N223" i="71"/>
  <c r="N89" i="70"/>
  <c r="N24" i="71"/>
  <c r="N19" i="70"/>
  <c r="N187" i="70"/>
  <c r="H178" i="71"/>
  <c r="H92" i="70"/>
  <c r="H275" i="71"/>
  <c r="H340" i="71"/>
  <c r="H373" i="71"/>
  <c r="H419" i="71"/>
  <c r="H123" i="70"/>
  <c r="H426" i="71"/>
  <c r="N169" i="70"/>
  <c r="N94" i="70"/>
  <c r="N75" i="71"/>
  <c r="H181" i="71"/>
  <c r="H144" i="70"/>
  <c r="N272" i="71"/>
  <c r="N237" i="71"/>
  <c r="N225" i="71"/>
  <c r="N82" i="70"/>
  <c r="N169" i="71"/>
  <c r="N64" i="70"/>
  <c r="N40" i="70"/>
  <c r="N23" i="70"/>
  <c r="N6" i="71"/>
  <c r="H167" i="71"/>
  <c r="H214" i="71"/>
  <c r="H266" i="71"/>
  <c r="H335" i="71"/>
  <c r="H153" i="70"/>
  <c r="H169" i="70"/>
  <c r="H359" i="71"/>
  <c r="N212" i="71"/>
  <c r="N186" i="71"/>
  <c r="N171" i="71"/>
  <c r="S315" i="71"/>
  <c r="N424" i="71"/>
  <c r="N104" i="70"/>
  <c r="N22" i="71"/>
  <c r="N82" i="71"/>
  <c r="N447" i="71"/>
  <c r="H180" i="71"/>
  <c r="H94" i="70"/>
  <c r="H277" i="71"/>
  <c r="H133" i="70"/>
  <c r="H432" i="71"/>
  <c r="N160" i="71"/>
  <c r="N204" i="71"/>
  <c r="N377" i="71"/>
  <c r="E15" i="73"/>
  <c r="E302" i="71"/>
  <c r="H180" i="70"/>
  <c r="N211" i="71"/>
  <c r="S316" i="71"/>
  <c r="N305" i="71"/>
  <c r="N273" i="71"/>
  <c r="N257" i="71"/>
  <c r="N224" i="71"/>
  <c r="N191" i="71"/>
  <c r="N74" i="70"/>
  <c r="N106" i="71"/>
  <c r="N7" i="70"/>
  <c r="N182" i="70"/>
  <c r="H162" i="71"/>
  <c r="H208" i="71"/>
  <c r="H263" i="71"/>
  <c r="H317" i="71"/>
  <c r="H148" i="70"/>
  <c r="H409" i="71"/>
  <c r="H451" i="71"/>
  <c r="N295" i="71"/>
  <c r="N271" i="71"/>
  <c r="N243" i="71"/>
  <c r="N217" i="71"/>
  <c r="N81" i="70"/>
  <c r="N168" i="71"/>
  <c r="N99" i="71"/>
  <c r="N9" i="71"/>
  <c r="N38" i="71"/>
  <c r="H67" i="70"/>
  <c r="H201" i="71"/>
  <c r="H257" i="71"/>
  <c r="H311" i="71"/>
  <c r="H146" i="70"/>
  <c r="H156" i="70"/>
  <c r="H447" i="71"/>
  <c r="H195" i="71"/>
  <c r="H320" i="71"/>
  <c r="H411" i="71"/>
  <c r="N450" i="71"/>
  <c r="H117" i="70"/>
  <c r="N388" i="71"/>
  <c r="N360" i="71"/>
  <c r="N293" i="71"/>
  <c r="N263" i="71"/>
  <c r="N98" i="70"/>
  <c r="N206" i="71"/>
  <c r="N93" i="71"/>
  <c r="N62" i="70"/>
  <c r="N25" i="71"/>
  <c r="H164" i="71"/>
  <c r="H210" i="71"/>
  <c r="H106" i="70"/>
  <c r="H332" i="71"/>
  <c r="H367" i="71"/>
  <c r="H414" i="71"/>
  <c r="H188" i="70"/>
  <c r="H228" i="71"/>
  <c r="H344" i="71"/>
  <c r="H175" i="70"/>
  <c r="H207" i="71"/>
  <c r="H392" i="71"/>
  <c r="N228" i="71"/>
  <c r="N202" i="71"/>
  <c r="N185" i="71"/>
  <c r="N66" i="70"/>
  <c r="N390" i="71"/>
  <c r="N276" i="71"/>
  <c r="N52" i="71"/>
  <c r="N97" i="71"/>
  <c r="N442" i="71"/>
  <c r="N274" i="71"/>
  <c r="N244" i="71"/>
  <c r="N226" i="71"/>
  <c r="N192" i="71"/>
  <c r="N173" i="71"/>
  <c r="N73" i="70"/>
  <c r="N84" i="71"/>
  <c r="N120" i="71"/>
  <c r="N451" i="71"/>
  <c r="H184" i="71"/>
  <c r="H229" i="71"/>
  <c r="H280" i="71"/>
  <c r="H126" i="70"/>
  <c r="H381" i="71"/>
  <c r="H424" i="71"/>
  <c r="H143" i="70"/>
  <c r="H179" i="70"/>
  <c r="N246" i="71"/>
  <c r="N307" i="71"/>
  <c r="N121" i="71"/>
  <c r="H191" i="71"/>
  <c r="H400" i="71"/>
  <c r="N220" i="71"/>
  <c r="N84" i="70"/>
  <c r="N175" i="71"/>
  <c r="N136" i="71"/>
  <c r="N335" i="71"/>
  <c r="N266" i="71"/>
  <c r="N35" i="71"/>
  <c r="N43" i="70"/>
  <c r="N443" i="71"/>
  <c r="H73" i="70"/>
  <c r="H89" i="70"/>
  <c r="H276" i="71"/>
  <c r="H341" i="71"/>
  <c r="H374" i="71"/>
  <c r="H173" i="70"/>
  <c r="H412" i="71"/>
  <c r="N165" i="71"/>
  <c r="N173" i="70"/>
  <c r="N431" i="71"/>
  <c r="N288" i="71"/>
  <c r="N426" i="71"/>
  <c r="N205" i="71"/>
  <c r="N61" i="70"/>
  <c r="N40" i="71"/>
  <c r="N179" i="70"/>
  <c r="H78" i="70"/>
  <c r="H97" i="70"/>
  <c r="H282" i="71"/>
  <c r="H350" i="71"/>
  <c r="N160" i="70"/>
  <c r="N381" i="71"/>
  <c r="N163" i="70"/>
  <c r="N115" i="70"/>
  <c r="F15" i="73"/>
  <c r="G302" i="71"/>
  <c r="N189" i="70"/>
  <c r="H211" i="71"/>
  <c r="N458" i="71"/>
  <c r="N245" i="71"/>
  <c r="N90" i="70"/>
  <c r="N201" i="71"/>
  <c r="N174" i="71"/>
  <c r="N150" i="71"/>
  <c r="N297" i="71"/>
  <c r="N64" i="71"/>
  <c r="N74" i="71"/>
  <c r="N448" i="71"/>
  <c r="H170" i="71"/>
  <c r="H217" i="71"/>
  <c r="H269" i="71"/>
  <c r="H324" i="71"/>
  <c r="H365" i="71"/>
  <c r="H167" i="70"/>
  <c r="H186" i="70"/>
  <c r="N238" i="71"/>
  <c r="N219" i="71"/>
  <c r="N193" i="71"/>
  <c r="N170" i="71"/>
  <c r="N134" i="71"/>
  <c r="N289" i="71"/>
  <c r="N62" i="71"/>
  <c r="N108" i="71"/>
  <c r="N454" i="71"/>
  <c r="H163" i="71"/>
  <c r="H209" i="71"/>
  <c r="H105" i="70"/>
  <c r="H318" i="71"/>
  <c r="H149" i="70"/>
  <c r="H163" i="70"/>
  <c r="H452" i="71"/>
  <c r="H212" i="71"/>
  <c r="H339" i="71"/>
  <c r="H418" i="71"/>
  <c r="H3" i="71"/>
  <c r="H337" i="71"/>
  <c r="N130" i="70"/>
  <c r="N319" i="71"/>
  <c r="N236" i="71"/>
  <c r="N208" i="71"/>
  <c r="N79" i="70"/>
  <c r="N161" i="71"/>
  <c r="N56" i="71"/>
  <c r="N104" i="71"/>
  <c r="N449" i="71"/>
  <c r="H172" i="71"/>
  <c r="H219" i="71"/>
  <c r="H271" i="71"/>
  <c r="H338" i="71"/>
  <c r="H371" i="71"/>
  <c r="H417" i="71"/>
  <c r="G107" i="70"/>
  <c r="H238" i="71"/>
  <c r="H138" i="70"/>
  <c r="H178" i="70"/>
  <c r="H95" i="70"/>
  <c r="H171" i="70"/>
  <c r="N183" i="71"/>
  <c r="N159" i="71"/>
  <c r="N165" i="70"/>
  <c r="N389" i="71"/>
  <c r="N265" i="71"/>
  <c r="N93" i="70"/>
  <c r="N79" i="71"/>
  <c r="N59" i="71"/>
  <c r="N455" i="71"/>
  <c r="N91" i="70"/>
  <c r="N194" i="71"/>
  <c r="N76" i="70"/>
  <c r="N151" i="71"/>
  <c r="N142" i="70"/>
  <c r="N125" i="71"/>
  <c r="N42" i="71"/>
  <c r="N36" i="70"/>
  <c r="N183" i="70"/>
  <c r="H188" i="71"/>
  <c r="H100" i="70"/>
  <c r="H288" i="71"/>
  <c r="H131" i="70"/>
  <c r="H389" i="71"/>
  <c r="H431" i="71"/>
  <c r="H364" i="71"/>
  <c r="H450" i="71"/>
  <c r="N144" i="70"/>
  <c r="N197" i="71"/>
  <c r="N37" i="70"/>
  <c r="H223" i="71"/>
  <c r="H421" i="71"/>
  <c r="N71" i="70"/>
  <c r="N139" i="71"/>
  <c r="N349" i="71"/>
  <c r="N334" i="71"/>
  <c r="N188" i="71"/>
  <c r="N214" i="71"/>
  <c r="N123" i="71"/>
  <c r="N51" i="71"/>
  <c r="N452" i="71"/>
  <c r="H179" i="71"/>
  <c r="H93" i="70"/>
  <c r="H281" i="71"/>
  <c r="H127" i="70"/>
  <c r="H382" i="71"/>
  <c r="H425" i="71"/>
  <c r="H440" i="71"/>
  <c r="N168" i="70"/>
  <c r="N103" i="70"/>
  <c r="N428" i="71"/>
  <c r="N162" i="70"/>
  <c r="N383" i="71"/>
  <c r="N69" i="70"/>
  <c r="N34" i="70"/>
  <c r="N59" i="70"/>
  <c r="N457" i="71"/>
  <c r="H190" i="71"/>
  <c r="H235" i="71"/>
  <c r="H290" i="71"/>
  <c r="H358" i="71"/>
  <c r="N221" i="71"/>
  <c r="N423" i="71"/>
  <c r="N149" i="70"/>
  <c r="N75" i="70"/>
  <c r="G15" i="73"/>
  <c r="E109" i="70"/>
  <c r="N190" i="70"/>
  <c r="N249" i="71"/>
  <c r="H250" i="71"/>
  <c r="N195" i="71"/>
  <c r="N176" i="71"/>
  <c r="N67" i="70"/>
  <c r="N382" i="71"/>
  <c r="N356" i="71"/>
  <c r="N239" i="71"/>
  <c r="N11" i="71"/>
  <c r="N18" i="71"/>
  <c r="N433" i="71"/>
  <c r="H174" i="71"/>
  <c r="H224" i="71"/>
  <c r="H112" i="70"/>
  <c r="H121" i="70"/>
  <c r="H369" i="71"/>
  <c r="H172" i="70"/>
  <c r="H150" i="70"/>
  <c r="N85" i="70"/>
  <c r="N172" i="71"/>
  <c r="N152" i="71"/>
  <c r="N132" i="70"/>
  <c r="N126" i="70"/>
  <c r="N234" i="71"/>
  <c r="H15" i="73"/>
  <c r="G109" i="70"/>
  <c r="N353" i="71"/>
  <c r="N439" i="71"/>
  <c r="H458" i="71"/>
  <c r="N154" i="71"/>
  <c r="N357" i="71"/>
  <c r="N362" i="71"/>
  <c r="N213" i="71"/>
  <c r="N170" i="70"/>
  <c r="N87" i="70"/>
  <c r="N105" i="71"/>
  <c r="N96" i="71"/>
  <c r="N185" i="70"/>
  <c r="H75" i="70"/>
  <c r="H96" i="70"/>
  <c r="H115" i="70"/>
  <c r="H342" i="71"/>
  <c r="H377" i="71"/>
  <c r="H422" i="71"/>
  <c r="H427" i="71"/>
  <c r="N140" i="71"/>
  <c r="N321" i="71"/>
  <c r="N120" i="70"/>
  <c r="N178" i="71"/>
  <c r="N166" i="70"/>
  <c r="N189" i="71"/>
  <c r="N50" i="70"/>
  <c r="N6" i="70"/>
  <c r="N178" i="70"/>
  <c r="H175" i="71"/>
  <c r="H225" i="71"/>
  <c r="H113" i="70"/>
  <c r="H122" i="70"/>
  <c r="H370" i="71"/>
  <c r="H416" i="71"/>
  <c r="P2" i="71"/>
  <c r="H233" i="71"/>
  <c r="H352" i="71"/>
  <c r="H443" i="71"/>
  <c r="H173" i="71"/>
  <c r="H384" i="71"/>
  <c r="N233" i="71"/>
  <c r="N210" i="71"/>
  <c r="N137" i="71"/>
  <c r="N419" i="71"/>
  <c r="N306" i="71"/>
  <c r="N230" i="71"/>
  <c r="N48" i="70"/>
  <c r="N8" i="71"/>
  <c r="N181" i="70"/>
  <c r="H182" i="71"/>
  <c r="H227" i="71"/>
  <c r="H278" i="71"/>
  <c r="H347" i="71"/>
  <c r="H387" i="71"/>
  <c r="H430" i="71"/>
  <c r="H71" i="70"/>
  <c r="H272" i="71"/>
  <c r="H151" i="70"/>
  <c r="N111" i="71"/>
  <c r="H111" i="70"/>
  <c r="N373" i="71"/>
  <c r="N229" i="71"/>
  <c r="N429" i="71"/>
  <c r="N155" i="70"/>
  <c r="N376" i="71"/>
  <c r="N143" i="70"/>
  <c r="N54" i="71"/>
  <c r="N17" i="70"/>
  <c r="N81" i="71"/>
  <c r="N438" i="71"/>
  <c r="N363" i="71"/>
  <c r="N340" i="71"/>
  <c r="N196" i="71"/>
  <c r="N171" i="70"/>
  <c r="N399" i="71"/>
  <c r="N36" i="71"/>
  <c r="N44" i="70"/>
  <c r="N58" i="70"/>
  <c r="H156" i="71"/>
  <c r="H196" i="71"/>
  <c r="H247" i="71"/>
  <c r="H306" i="71"/>
  <c r="H354" i="71"/>
  <c r="H405" i="71"/>
  <c r="H444" i="71"/>
  <c r="H391" i="71"/>
  <c r="N379" i="71"/>
  <c r="N199" i="71"/>
  <c r="N2" i="70"/>
  <c r="N89" i="71"/>
  <c r="H262" i="71"/>
  <c r="N296" i="71"/>
  <c r="N68" i="70"/>
  <c r="N416" i="71"/>
  <c r="N393" i="71"/>
  <c r="N150" i="70"/>
  <c r="N133" i="70"/>
  <c r="N117" i="71"/>
  <c r="N21" i="71"/>
  <c r="N33" i="70"/>
  <c r="N436" i="71"/>
  <c r="H189" i="71"/>
  <c r="H234" i="71"/>
  <c r="H297" i="71"/>
  <c r="H349" i="71"/>
  <c r="H398" i="71"/>
  <c r="H438" i="71"/>
  <c r="N411" i="71"/>
  <c r="N387" i="71"/>
  <c r="N366" i="71"/>
  <c r="N345" i="71"/>
  <c r="N316" i="71"/>
  <c r="N282" i="71"/>
  <c r="N31" i="70"/>
  <c r="N122" i="71"/>
  <c r="N5" i="70"/>
  <c r="H65" i="70"/>
  <c r="H198" i="71"/>
  <c r="H249" i="71"/>
  <c r="H119" i="70"/>
  <c r="H383" i="71"/>
  <c r="N355" i="71"/>
  <c r="N278" i="71"/>
  <c r="N105" i="70"/>
  <c r="N255" i="71"/>
  <c r="N3" i="71"/>
  <c r="H413" i="71"/>
  <c r="N106" i="70"/>
  <c r="H176" i="71"/>
  <c r="H355" i="71"/>
  <c r="N407" i="71"/>
  <c r="N354" i="71"/>
  <c r="H296" i="71"/>
  <c r="N53" i="70"/>
  <c r="N167" i="71"/>
  <c r="H390" i="71"/>
  <c r="N112" i="71"/>
  <c r="N158" i="70"/>
  <c r="N71" i="71"/>
  <c r="H199" i="71"/>
  <c r="H12" i="70"/>
  <c r="H60" i="70"/>
  <c r="H45" i="70"/>
  <c r="H46" i="70"/>
  <c r="H31" i="70"/>
  <c r="H24" i="70"/>
  <c r="H59" i="70"/>
  <c r="H36" i="70"/>
  <c r="H7" i="71"/>
  <c r="H17" i="71"/>
  <c r="H21" i="71"/>
  <c r="H42" i="71"/>
  <c r="H55" i="71"/>
  <c r="H63" i="71"/>
  <c r="H71" i="71"/>
  <c r="H80" i="71"/>
  <c r="H88" i="71"/>
  <c r="H96" i="71"/>
  <c r="H108" i="71"/>
  <c r="H116" i="71"/>
  <c r="H148" i="71"/>
  <c r="H97" i="71"/>
  <c r="H125" i="71"/>
  <c r="H118" i="71"/>
  <c r="E100" i="69"/>
  <c r="N69" i="71"/>
  <c r="H187" i="70"/>
  <c r="N83" i="70"/>
  <c r="H90" i="70"/>
  <c r="H449" i="71"/>
  <c r="N179" i="71"/>
  <c r="N92" i="70"/>
  <c r="H348" i="71"/>
  <c r="H98" i="70"/>
  <c r="N39" i="70"/>
  <c r="H177" i="70"/>
  <c r="N20" i="71"/>
  <c r="N125" i="70"/>
  <c r="N110" i="71"/>
  <c r="H242" i="71"/>
  <c r="H16" i="70"/>
  <c r="H8" i="70"/>
  <c r="H48" i="70"/>
  <c r="H56" i="70"/>
  <c r="H41" i="70"/>
  <c r="H52" i="70"/>
  <c r="H11" i="70"/>
  <c r="H42" i="70"/>
  <c r="H8" i="71"/>
  <c r="H18" i="71"/>
  <c r="H35" i="71"/>
  <c r="H45" i="71"/>
  <c r="H56" i="71"/>
  <c r="H64" i="71"/>
  <c r="H72" i="71"/>
  <c r="H81" i="71"/>
  <c r="H89" i="71"/>
  <c r="H109" i="71"/>
  <c r="E108" i="69"/>
  <c r="N441" i="71"/>
  <c r="H91" i="70"/>
  <c r="N162" i="71"/>
  <c r="H273" i="71"/>
  <c r="H255" i="71"/>
  <c r="N45" i="70"/>
  <c r="N41" i="70"/>
  <c r="H397" i="71"/>
  <c r="H185" i="70"/>
  <c r="N115" i="71"/>
  <c r="N260" i="71"/>
  <c r="N68" i="71"/>
  <c r="N318" i="71"/>
  <c r="N60" i="70"/>
  <c r="H114" i="70"/>
  <c r="H20" i="70"/>
  <c r="H17" i="70"/>
  <c r="H50" i="70"/>
  <c r="H64" i="70"/>
  <c r="H47" i="70"/>
  <c r="H58" i="70"/>
  <c r="H55" i="70"/>
  <c r="H53" i="70"/>
  <c r="H9" i="71"/>
  <c r="H19" i="71"/>
  <c r="H36" i="71"/>
  <c r="H46" i="71"/>
  <c r="H57" i="71"/>
  <c r="H65" i="71"/>
  <c r="H74" i="71"/>
  <c r="H82" i="71"/>
  <c r="H90" i="71"/>
  <c r="H98" i="71"/>
  <c r="H110" i="71"/>
  <c r="H26" i="71"/>
  <c r="H171" i="71"/>
  <c r="H130" i="70"/>
  <c r="N425" i="71"/>
  <c r="H125" i="70"/>
  <c r="H184" i="70"/>
  <c r="N15" i="70"/>
  <c r="N24" i="70"/>
  <c r="H437" i="71"/>
  <c r="N127" i="70"/>
  <c r="N446" i="71"/>
  <c r="N430" i="71"/>
  <c r="E300" i="71"/>
  <c r="N408" i="71"/>
  <c r="N19" i="71"/>
  <c r="H309" i="71"/>
  <c r="H28" i="70"/>
  <c r="H21" i="70"/>
  <c r="H63" i="70"/>
  <c r="H6" i="70"/>
  <c r="H51" i="70"/>
  <c r="H19" i="70"/>
  <c r="H5" i="70"/>
  <c r="H54" i="70"/>
  <c r="H10" i="71"/>
  <c r="H20" i="71"/>
  <c r="H37" i="71"/>
  <c r="H50" i="71"/>
  <c r="H58" i="71"/>
  <c r="H66" i="71"/>
  <c r="H75" i="71"/>
  <c r="H83" i="71"/>
  <c r="H91" i="71"/>
  <c r="H99" i="71"/>
  <c r="H111" i="71"/>
  <c r="H119" i="71"/>
  <c r="H136" i="71"/>
  <c r="H27" i="71"/>
  <c r="E107" i="69"/>
  <c r="H122" i="71"/>
  <c r="E102" i="69"/>
  <c r="H218" i="71"/>
  <c r="H176" i="70"/>
  <c r="N281" i="71"/>
  <c r="H379" i="71"/>
  <c r="N406" i="71"/>
  <c r="N186" i="70"/>
  <c r="N10" i="70"/>
  <c r="H375" i="71"/>
  <c r="N280" i="71"/>
  <c r="H77" i="70"/>
  <c r="N413" i="71"/>
  <c r="H88" i="70"/>
  <c r="N277" i="71"/>
  <c r="N11" i="70"/>
  <c r="H129" i="70"/>
  <c r="H38" i="70"/>
  <c r="H29" i="70"/>
  <c r="H61" i="70"/>
  <c r="H27" i="70"/>
  <c r="H57" i="70"/>
  <c r="H4" i="70"/>
  <c r="H10" i="70"/>
  <c r="H37" i="70"/>
  <c r="H11" i="71"/>
  <c r="H22" i="71"/>
  <c r="H38" i="71"/>
  <c r="H51" i="71"/>
  <c r="H59" i="71"/>
  <c r="H67" i="71"/>
  <c r="H76" i="71"/>
  <c r="H84" i="71"/>
  <c r="H92" i="71"/>
  <c r="H100" i="71"/>
  <c r="H112" i="71"/>
  <c r="H120" i="71"/>
  <c r="H137" i="71"/>
  <c r="E104" i="69"/>
  <c r="E106" i="69"/>
  <c r="H104" i="71"/>
  <c r="H121" i="71"/>
  <c r="E103" i="69"/>
  <c r="H270" i="71"/>
  <c r="H150" i="71"/>
  <c r="N113" i="71"/>
  <c r="H423" i="71"/>
  <c r="N152" i="70"/>
  <c r="N177" i="71"/>
  <c r="F107" i="70"/>
  <c r="H457" i="71"/>
  <c r="N166" i="71"/>
  <c r="H230" i="71"/>
  <c r="N385" i="71"/>
  <c r="H241" i="71"/>
  <c r="N180" i="71"/>
  <c r="N55" i="71"/>
  <c r="H376" i="71"/>
  <c r="H44" i="70"/>
  <c r="H30" i="70"/>
  <c r="H9" i="70"/>
  <c r="H2" i="70"/>
  <c r="H3" i="70"/>
  <c r="H25" i="70"/>
  <c r="H18" i="70"/>
  <c r="N149" i="71"/>
  <c r="H14" i="71"/>
  <c r="H23" i="71"/>
  <c r="H39" i="71"/>
  <c r="H52" i="71"/>
  <c r="H60" i="71"/>
  <c r="H68" i="71"/>
  <c r="H77" i="71"/>
  <c r="H85" i="71"/>
  <c r="H93" i="71"/>
  <c r="H113" i="71"/>
  <c r="H139" i="71"/>
  <c r="H331" i="71"/>
  <c r="H139" i="70"/>
  <c r="N27" i="70"/>
  <c r="H160" i="71"/>
  <c r="N100" i="70"/>
  <c r="N153" i="71"/>
  <c r="H86" i="70"/>
  <c r="N309" i="71"/>
  <c r="N412" i="71"/>
  <c r="H289" i="71"/>
  <c r="N359" i="71"/>
  <c r="H308" i="71"/>
  <c r="N247" i="71"/>
  <c r="N432" i="71"/>
  <c r="H408" i="71"/>
  <c r="H62" i="70"/>
  <c r="H34" i="70"/>
  <c r="H35" i="70"/>
  <c r="H14" i="70"/>
  <c r="H15" i="70"/>
  <c r="H32" i="70"/>
  <c r="H26" i="70"/>
  <c r="H4" i="71"/>
  <c r="H15" i="71"/>
  <c r="H24" i="71"/>
  <c r="H40" i="71"/>
  <c r="H53" i="71"/>
  <c r="H61" i="71"/>
  <c r="H69" i="71"/>
  <c r="H78" i="71"/>
  <c r="H86" i="71"/>
  <c r="H94" i="71"/>
  <c r="H105" i="71"/>
  <c r="H114" i="71"/>
  <c r="H140" i="71"/>
  <c r="H366" i="71"/>
  <c r="N287" i="71"/>
  <c r="N434" i="71"/>
  <c r="H259" i="71"/>
  <c r="N421" i="71"/>
  <c r="N374" i="71"/>
  <c r="H103" i="70"/>
  <c r="N56" i="70"/>
  <c r="N391" i="71"/>
  <c r="H132" i="70"/>
  <c r="N128" i="70"/>
  <c r="H154" i="70"/>
  <c r="N157" i="71"/>
  <c r="H169" i="71"/>
  <c r="H7" i="70"/>
  <c r="H43" i="70"/>
  <c r="H39" i="70"/>
  <c r="H40" i="70"/>
  <c r="H22" i="70"/>
  <c r="H23" i="70"/>
  <c r="H49" i="70"/>
  <c r="H33" i="70"/>
  <c r="H6" i="71"/>
  <c r="H16" i="71"/>
  <c r="H25" i="71"/>
  <c r="H41" i="71"/>
  <c r="H54" i="71"/>
  <c r="H62" i="71"/>
  <c r="H70" i="71"/>
  <c r="H79" i="71"/>
  <c r="H87" i="71"/>
  <c r="H95" i="71"/>
  <c r="H106" i="71"/>
  <c r="H115" i="71"/>
  <c r="H123" i="71"/>
  <c r="H141" i="71"/>
  <c r="E105" i="69"/>
  <c r="H124" i="71"/>
  <c r="E101" i="69"/>
  <c r="H117" i="71"/>
  <c r="H149" i="71"/>
  <c r="H134" i="71"/>
  <c r="AA365" i="71"/>
  <c r="AA179" i="70"/>
  <c r="AA153" i="71"/>
  <c r="AA361" i="71"/>
  <c r="AA138" i="70"/>
  <c r="AA352" i="71"/>
  <c r="AA377" i="71"/>
  <c r="AA21" i="71"/>
  <c r="AA33" i="70"/>
  <c r="AA27" i="71"/>
  <c r="U111" i="71"/>
  <c r="U230" i="71"/>
  <c r="U368" i="71"/>
  <c r="U288" i="71"/>
  <c r="U49" i="70"/>
  <c r="U104" i="70"/>
  <c r="AA358" i="71"/>
  <c r="AA382" i="71"/>
  <c r="AA191" i="71"/>
  <c r="AA106" i="70"/>
  <c r="AA102" i="70"/>
  <c r="AA239" i="71"/>
  <c r="AA115" i="70"/>
  <c r="AA98" i="71"/>
  <c r="AA5" i="70"/>
  <c r="U171" i="70"/>
  <c r="U3" i="70"/>
  <c r="U110" i="71"/>
  <c r="U108" i="70"/>
  <c r="U158" i="70"/>
  <c r="U397" i="71"/>
  <c r="U122" i="71"/>
  <c r="AA257" i="71"/>
  <c r="AA278" i="71"/>
  <c r="AA334" i="71"/>
  <c r="AA158" i="71"/>
  <c r="AA421" i="71"/>
  <c r="AA241" i="71"/>
  <c r="AA173" i="71"/>
  <c r="AA36" i="71"/>
  <c r="AA67" i="71"/>
  <c r="U167" i="70"/>
  <c r="U5" i="71"/>
  <c r="U105" i="71"/>
  <c r="U259" i="71"/>
  <c r="U142" i="70"/>
  <c r="U41" i="71"/>
  <c r="U67" i="71"/>
  <c r="AA152" i="71"/>
  <c r="AA174" i="71"/>
  <c r="AA396" i="71"/>
  <c r="AA371" i="71"/>
  <c r="AA378" i="71"/>
  <c r="AA292" i="71"/>
  <c r="AA122" i="70"/>
  <c r="AA444" i="71"/>
  <c r="AA190" i="71"/>
  <c r="AA72" i="70"/>
  <c r="AA178" i="71"/>
  <c r="AA203" i="71"/>
  <c r="AA41" i="71"/>
  <c r="AA49" i="70"/>
  <c r="U446" i="71"/>
  <c r="U52" i="71"/>
  <c r="U68" i="70"/>
  <c r="U295" i="71"/>
  <c r="U430" i="71"/>
  <c r="U11" i="70"/>
  <c r="U171" i="71"/>
  <c r="AA232" i="71"/>
  <c r="AA263" i="71"/>
  <c r="AA282" i="71"/>
  <c r="AA168" i="70"/>
  <c r="AA121" i="70"/>
  <c r="AA400" i="71"/>
  <c r="AA154" i="71"/>
  <c r="AA45" i="71"/>
  <c r="AA55" i="71"/>
  <c r="U399" i="71"/>
  <c r="U362" i="71"/>
  <c r="U45" i="70"/>
  <c r="U101" i="70"/>
  <c r="U379" i="71"/>
  <c r="U93" i="70"/>
  <c r="U95" i="71"/>
  <c r="AA77" i="70"/>
  <c r="AA200" i="71"/>
  <c r="AA162" i="71"/>
  <c r="AA448" i="71"/>
  <c r="AA132" i="70"/>
  <c r="AA405" i="71"/>
  <c r="AA35" i="70"/>
  <c r="AA37" i="70"/>
  <c r="AA63" i="71"/>
  <c r="U134" i="70"/>
  <c r="U438" i="71"/>
  <c r="U42" i="71"/>
  <c r="U183" i="71"/>
  <c r="U124" i="70"/>
  <c r="U447" i="71"/>
  <c r="U46" i="71"/>
  <c r="U77" i="71"/>
  <c r="U236" i="71"/>
  <c r="U116" i="70"/>
  <c r="U427" i="71"/>
  <c r="U25" i="71"/>
  <c r="U98" i="71"/>
  <c r="U174" i="70"/>
  <c r="U74" i="70"/>
  <c r="U442" i="71"/>
  <c r="U173" i="70"/>
  <c r="U5" i="70"/>
  <c r="U181" i="71"/>
  <c r="AA37" i="71"/>
  <c r="U61" i="71"/>
  <c r="U321" i="71"/>
  <c r="U337" i="71"/>
  <c r="U69" i="71"/>
  <c r="AA164" i="71"/>
  <c r="AA65" i="71"/>
  <c r="AA19" i="70"/>
  <c r="U56" i="71"/>
  <c r="U71" i="70"/>
  <c r="U187" i="70"/>
  <c r="AA60" i="70"/>
  <c r="U304" i="71"/>
  <c r="U263" i="71"/>
  <c r="U168" i="70"/>
  <c r="AA426" i="71"/>
  <c r="AA432" i="71"/>
  <c r="AA321" i="71"/>
  <c r="AA320" i="71"/>
  <c r="AA296" i="71"/>
  <c r="AA304" i="71"/>
  <c r="AA126" i="70"/>
  <c r="AA4" i="71"/>
  <c r="AA17" i="71"/>
  <c r="U161" i="71"/>
  <c r="U71" i="71"/>
  <c r="U185" i="71"/>
  <c r="U333" i="71"/>
  <c r="U453" i="71"/>
  <c r="U58" i="71"/>
  <c r="U84" i="70"/>
  <c r="AA316" i="71"/>
  <c r="AA128" i="70"/>
  <c r="AA392" i="71"/>
  <c r="AA206" i="71"/>
  <c r="AA189" i="71"/>
  <c r="AA87" i="70"/>
  <c r="AA92" i="70"/>
  <c r="AA60" i="71"/>
  <c r="AA115" i="71"/>
  <c r="U155" i="70"/>
  <c r="U188" i="71"/>
  <c r="U30" i="70"/>
  <c r="U211" i="71"/>
  <c r="U148" i="70"/>
  <c r="U28" i="70"/>
  <c r="U32" i="70"/>
  <c r="AA201" i="71"/>
  <c r="AA97" i="70"/>
  <c r="AA223" i="71"/>
  <c r="AA210" i="71"/>
  <c r="AA450" i="71"/>
  <c r="AA194" i="71"/>
  <c r="AA51" i="70"/>
  <c r="AA97" i="71"/>
  <c r="AA4" i="70"/>
  <c r="U364" i="71"/>
  <c r="U117" i="71"/>
  <c r="U29" i="70"/>
  <c r="U203" i="71"/>
  <c r="U120" i="70"/>
  <c r="U423" i="71"/>
  <c r="U8" i="71"/>
  <c r="AA202" i="71"/>
  <c r="AA135" i="70"/>
  <c r="AA139" i="70"/>
  <c r="AA124" i="70"/>
  <c r="AA343" i="71"/>
  <c r="AA104" i="70"/>
  <c r="AA269" i="71"/>
  <c r="AA298" i="71"/>
  <c r="AA451" i="71"/>
  <c r="AA351" i="71"/>
  <c r="AA433" i="71"/>
  <c r="AA160" i="71"/>
  <c r="AA85" i="71"/>
  <c r="AA57" i="71"/>
  <c r="U407" i="71"/>
  <c r="U405" i="71"/>
  <c r="U92" i="71"/>
  <c r="U238" i="71"/>
  <c r="U387" i="71"/>
  <c r="U273" i="71"/>
  <c r="U52" i="70"/>
  <c r="AA82" i="70"/>
  <c r="AA208" i="71"/>
  <c r="AA80" i="70"/>
  <c r="AA453" i="71"/>
  <c r="AA381" i="71"/>
  <c r="AA419" i="71"/>
  <c r="AA56" i="70"/>
  <c r="AA82" i="71"/>
  <c r="AA41" i="70"/>
  <c r="U350" i="71"/>
  <c r="U445" i="71"/>
  <c r="U17" i="70"/>
  <c r="U187" i="71"/>
  <c r="U344" i="71"/>
  <c r="U452" i="71"/>
  <c r="U55" i="71"/>
  <c r="AA408" i="71"/>
  <c r="AA159" i="71"/>
  <c r="AA418" i="71"/>
  <c r="AA158" i="70"/>
  <c r="AA410" i="71"/>
  <c r="AA434" i="71"/>
  <c r="AA45" i="70"/>
  <c r="AA11" i="70"/>
  <c r="AA58" i="70"/>
  <c r="U290" i="71"/>
  <c r="U398" i="71"/>
  <c r="U412" i="71"/>
  <c r="U116" i="71"/>
  <c r="U115" i="70"/>
  <c r="U157" i="70"/>
  <c r="U428" i="71"/>
  <c r="U10" i="70"/>
  <c r="U191" i="71"/>
  <c r="U97" i="70"/>
  <c r="U384" i="71"/>
  <c r="AA96" i="71"/>
  <c r="U166" i="71"/>
  <c r="U114" i="70"/>
  <c r="AA7" i="70"/>
  <c r="U152" i="71"/>
  <c r="U369" i="71"/>
  <c r="U239" i="71"/>
  <c r="U112" i="71"/>
  <c r="U389" i="71"/>
  <c r="U183" i="70"/>
  <c r="U123" i="70"/>
  <c r="U223" i="71"/>
  <c r="U332" i="71"/>
  <c r="AA187" i="70"/>
  <c r="AA106" i="71"/>
  <c r="AA47" i="70"/>
  <c r="U166" i="70"/>
  <c r="U138" i="70"/>
  <c r="U324" i="71"/>
  <c r="U383" i="71"/>
  <c r="U434" i="71"/>
  <c r="U208" i="71"/>
  <c r="U365" i="71"/>
  <c r="AA364" i="71"/>
  <c r="AA390" i="71"/>
  <c r="AA199" i="71"/>
  <c r="AA267" i="71"/>
  <c r="AA105" i="70"/>
  <c r="AA247" i="71"/>
  <c r="AA118" i="70"/>
  <c r="AA105" i="71"/>
  <c r="AA120" i="71"/>
  <c r="U175" i="70"/>
  <c r="U15" i="71"/>
  <c r="U118" i="71"/>
  <c r="U272" i="71"/>
  <c r="U165" i="70"/>
  <c r="U178" i="70"/>
  <c r="U136" i="71"/>
  <c r="AA264" i="71"/>
  <c r="AA283" i="71"/>
  <c r="AA140" i="70"/>
  <c r="AA69" i="70"/>
  <c r="AA458" i="71"/>
  <c r="AA140" i="71"/>
  <c r="AA177" i="71"/>
  <c r="AA94" i="71"/>
  <c r="AA32" i="70"/>
  <c r="U336" i="71"/>
  <c r="U420" i="71"/>
  <c r="U14" i="71"/>
  <c r="U165" i="71"/>
  <c r="U312" i="71"/>
  <c r="U429" i="71"/>
  <c r="U6" i="70"/>
  <c r="AA66" i="70"/>
  <c r="AA182" i="71"/>
  <c r="AA183" i="70"/>
  <c r="AA176" i="70"/>
  <c r="AA429" i="71"/>
  <c r="AA435" i="71"/>
  <c r="AA111" i="71"/>
  <c r="AA59" i="71"/>
  <c r="AA35" i="71"/>
  <c r="U322" i="71"/>
  <c r="U170" i="70"/>
  <c r="U2" i="70"/>
  <c r="U160" i="71"/>
  <c r="U245" i="71"/>
  <c r="U378" i="71"/>
  <c r="AA245" i="71"/>
  <c r="AA391" i="71"/>
  <c r="AA412" i="71"/>
  <c r="AA297" i="71"/>
  <c r="AA275" i="71"/>
  <c r="AA279" i="71"/>
  <c r="AA84" i="70"/>
  <c r="AA217" i="71"/>
  <c r="AA90" i="70"/>
  <c r="AA189" i="70"/>
  <c r="AA160" i="70"/>
  <c r="AA180" i="70"/>
  <c r="AA23" i="71"/>
  <c r="AA43" i="70"/>
  <c r="AA113" i="71"/>
  <c r="U144" i="70"/>
  <c r="U184" i="70"/>
  <c r="U21" i="70"/>
  <c r="U86" i="70"/>
  <c r="U347" i="71"/>
  <c r="U188" i="70"/>
  <c r="U57" i="71"/>
  <c r="AA181" i="70"/>
  <c r="AA70" i="70"/>
  <c r="AA424" i="71"/>
  <c r="AA165" i="70"/>
  <c r="AA169" i="70"/>
  <c r="AA441" i="71"/>
  <c r="AA48" i="70"/>
  <c r="AA40" i="71"/>
  <c r="AA114" i="71"/>
  <c r="U298" i="71"/>
  <c r="U406" i="71"/>
  <c r="U455" i="71"/>
  <c r="U124" i="71"/>
  <c r="U118" i="70"/>
  <c r="U410" i="71"/>
  <c r="U132" i="70"/>
  <c r="AA457" i="71"/>
  <c r="AA226" i="71"/>
  <c r="AA372" i="71"/>
  <c r="AA148" i="70"/>
  <c r="AA150" i="70"/>
  <c r="AA393" i="71"/>
  <c r="AA17" i="70"/>
  <c r="AA64" i="71"/>
  <c r="AA66" i="71"/>
  <c r="U235" i="71"/>
  <c r="U349" i="71"/>
  <c r="U60" i="71"/>
  <c r="U74" i="71"/>
  <c r="U226" i="71"/>
  <c r="U147" i="70"/>
  <c r="U385" i="71"/>
  <c r="U334" i="71"/>
  <c r="U64" i="70"/>
  <c r="U182" i="71"/>
  <c r="U130" i="70"/>
  <c r="AA5" i="71"/>
  <c r="U143" i="70"/>
  <c r="U58" i="70"/>
  <c r="U426" i="71"/>
  <c r="U393" i="71"/>
  <c r="U338" i="71"/>
  <c r="U3" i="71"/>
  <c r="U31" i="70"/>
  <c r="U185" i="70"/>
  <c r="U305" i="71"/>
  <c r="U175" i="71"/>
  <c r="U65" i="71"/>
  <c r="U9" i="71"/>
  <c r="AA164" i="70"/>
  <c r="AA29" i="70"/>
  <c r="AA58" i="71"/>
  <c r="U266" i="71"/>
  <c r="U237" i="71"/>
  <c r="U170" i="71"/>
  <c r="U35" i="70"/>
  <c r="U134" i="71"/>
  <c r="U70" i="70"/>
  <c r="U323" i="71"/>
  <c r="AA322" i="71"/>
  <c r="AA133" i="70"/>
  <c r="AA427" i="71"/>
  <c r="AA215" i="71"/>
  <c r="AA88" i="70"/>
  <c r="AA196" i="71"/>
  <c r="AA228" i="71"/>
  <c r="AA28" i="70"/>
  <c r="AA78" i="71"/>
  <c r="U375" i="71"/>
  <c r="U229" i="71"/>
  <c r="U34" i="70"/>
  <c r="U220" i="71"/>
  <c r="U151" i="70"/>
  <c r="U44" i="70"/>
  <c r="U78" i="71"/>
  <c r="AA209" i="71"/>
  <c r="AA100" i="70"/>
  <c r="AA99" i="70"/>
  <c r="AA258" i="71"/>
  <c r="AA67" i="70"/>
  <c r="AA233" i="71"/>
  <c r="AA53" i="71"/>
  <c r="AA104" i="71"/>
  <c r="AA16" i="71"/>
  <c r="U111" i="70"/>
  <c r="U374" i="71"/>
  <c r="U265" i="71"/>
  <c r="U96" i="71"/>
  <c r="U258" i="71"/>
  <c r="U386" i="71"/>
  <c r="Q3" i="71"/>
  <c r="AA237" i="71"/>
  <c r="AA384" i="71"/>
  <c r="AA404" i="71"/>
  <c r="AA379" i="71"/>
  <c r="AA386" i="71"/>
  <c r="AA413" i="71"/>
  <c r="AA30" i="70"/>
  <c r="AA54" i="70"/>
  <c r="AA87" i="71"/>
  <c r="U267" i="71"/>
  <c r="U154" i="70"/>
  <c r="U213" i="71"/>
  <c r="U90" i="71"/>
  <c r="U194" i="71"/>
  <c r="U343" i="71"/>
  <c r="AA407" i="71"/>
  <c r="AA170" i="70"/>
  <c r="AA277" i="71"/>
  <c r="AA240" i="71"/>
  <c r="AA94" i="70"/>
  <c r="AA229" i="71"/>
  <c r="AA136" i="71"/>
  <c r="AA170" i="71"/>
  <c r="AA431" i="71"/>
  <c r="AA414" i="71"/>
  <c r="AA174" i="70"/>
  <c r="AA186" i="70"/>
  <c r="AA50" i="70"/>
  <c r="AA51" i="71"/>
  <c r="AA119" i="71"/>
  <c r="U308" i="71"/>
  <c r="U161" i="70"/>
  <c r="U241" i="71"/>
  <c r="U139" i="71"/>
  <c r="U286" i="71"/>
  <c r="U169" i="70"/>
  <c r="U381" i="71"/>
  <c r="AA137" i="71"/>
  <c r="AA271" i="71"/>
  <c r="AA380" i="71"/>
  <c r="AA151" i="70"/>
  <c r="AA366" i="71"/>
  <c r="AA401" i="71"/>
  <c r="AA21" i="70"/>
  <c r="AA46" i="70"/>
  <c r="AA72" i="71"/>
  <c r="U240" i="71"/>
  <c r="U355" i="71"/>
  <c r="U38" i="70"/>
  <c r="U37" i="70"/>
  <c r="U227" i="71"/>
  <c r="U150" i="70"/>
  <c r="AA185" i="70"/>
  <c r="AA445" i="71"/>
  <c r="AA353" i="71"/>
  <c r="AA339" i="71"/>
  <c r="AA312" i="71"/>
  <c r="AA318" i="71"/>
  <c r="AA136" i="70"/>
  <c r="AA76" i="71"/>
  <c r="AA81" i="71"/>
  <c r="AA55" i="70"/>
  <c r="U190" i="71"/>
  <c r="U297" i="71"/>
  <c r="U424" i="71"/>
  <c r="U20" i="71"/>
  <c r="U176" i="71"/>
  <c r="U311" i="71"/>
  <c r="U131" i="70"/>
  <c r="U16" i="70"/>
  <c r="U41" i="70"/>
  <c r="U113" i="71"/>
  <c r="U283" i="71"/>
  <c r="U162" i="70"/>
  <c r="U195" i="71"/>
  <c r="U413" i="71"/>
  <c r="U24" i="71"/>
  <c r="U79" i="71"/>
  <c r="U113" i="70"/>
  <c r="U421" i="71"/>
  <c r="U16" i="71"/>
  <c r="U316" i="71"/>
  <c r="U154" i="71"/>
  <c r="U419" i="71"/>
  <c r="AA74" i="71"/>
  <c r="U352" i="71"/>
  <c r="AA360" i="71"/>
  <c r="AA10" i="71"/>
  <c r="AA100" i="71"/>
  <c r="U167" i="71"/>
  <c r="U81" i="71"/>
  <c r="U7" i="71"/>
  <c r="U102" i="70"/>
  <c r="U351" i="71"/>
  <c r="U94" i="71"/>
  <c r="AA270" i="71"/>
  <c r="AA291" i="71"/>
  <c r="AA356" i="71"/>
  <c r="AA168" i="71"/>
  <c r="AA141" i="71"/>
  <c r="AA155" i="71"/>
  <c r="AA183" i="71"/>
  <c r="AA9" i="71"/>
  <c r="AA25" i="71"/>
  <c r="U342" i="71"/>
  <c r="U425" i="71"/>
  <c r="U23" i="71"/>
  <c r="U173" i="71"/>
  <c r="U319" i="71"/>
  <c r="U435" i="71"/>
  <c r="U18" i="71"/>
  <c r="AA163" i="71"/>
  <c r="AA81" i="70"/>
  <c r="AA449" i="71"/>
  <c r="AA430" i="71"/>
  <c r="AA442" i="71"/>
  <c r="AA452" i="71"/>
  <c r="AA116" i="71"/>
  <c r="AA27" i="70"/>
  <c r="AA62" i="71"/>
  <c r="U91" i="70"/>
  <c r="U341" i="71"/>
  <c r="U454" i="71"/>
  <c r="U59" i="71"/>
  <c r="U202" i="71"/>
  <c r="U346" i="71"/>
  <c r="AA303" i="71"/>
  <c r="AA167" i="70"/>
  <c r="AA178" i="70"/>
  <c r="AA143" i="70"/>
  <c r="AA344" i="71"/>
  <c r="AA346" i="71"/>
  <c r="AA152" i="70"/>
  <c r="AA8" i="70"/>
  <c r="AA53" i="70"/>
  <c r="AA15" i="70"/>
  <c r="U215" i="71"/>
  <c r="U335" i="71"/>
  <c r="U449" i="71"/>
  <c r="U19" i="70"/>
  <c r="U153" i="71"/>
  <c r="U117" i="70"/>
  <c r="AA350" i="71"/>
  <c r="AA154" i="70"/>
  <c r="AA74" i="70"/>
  <c r="AA89" i="70"/>
  <c r="AA179" i="71"/>
  <c r="AA184" i="71"/>
  <c r="AA176" i="71"/>
  <c r="AA309" i="71"/>
  <c r="AA388" i="71"/>
  <c r="AA367" i="71"/>
  <c r="AA370" i="71"/>
  <c r="AA409" i="71"/>
  <c r="AA61" i="71"/>
  <c r="AA14" i="70"/>
  <c r="AA77" i="71"/>
  <c r="U249" i="71"/>
  <c r="U357" i="71"/>
  <c r="U104" i="71"/>
  <c r="U82" i="71"/>
  <c r="U233" i="71"/>
  <c r="U366" i="71"/>
  <c r="AA78" i="70"/>
  <c r="AA184" i="70"/>
  <c r="AA362" i="71"/>
  <c r="AA127" i="70"/>
  <c r="AA319" i="71"/>
  <c r="AA325" i="71"/>
  <c r="AA141" i="70"/>
  <c r="AA118" i="71"/>
  <c r="AA42" i="70"/>
  <c r="AA15" i="71"/>
  <c r="U89" i="70"/>
  <c r="U307" i="71"/>
  <c r="U431" i="71"/>
  <c r="U12" i="70"/>
  <c r="U78" i="70"/>
  <c r="U318" i="71"/>
  <c r="AA375" i="71"/>
  <c r="AA406" i="71"/>
  <c r="AA96" i="70"/>
  <c r="AA276" i="71"/>
  <c r="AA261" i="71"/>
  <c r="AA265" i="71"/>
  <c r="AA294" i="71"/>
  <c r="AA61" i="70"/>
  <c r="AA39" i="71"/>
  <c r="AA3" i="71"/>
  <c r="U63" i="70"/>
  <c r="U105" i="70"/>
  <c r="U380" i="71"/>
  <c r="U373" i="71"/>
  <c r="U59" i="70"/>
  <c r="U257" i="71"/>
  <c r="U284" i="71"/>
  <c r="U433" i="71"/>
  <c r="U36" i="71"/>
  <c r="U72" i="71"/>
  <c r="U99" i="70"/>
  <c r="U106" i="70"/>
  <c r="U51" i="71"/>
  <c r="U269" i="71"/>
  <c r="U189" i="71"/>
  <c r="U242" i="71"/>
  <c r="U224" i="71"/>
  <c r="U376" i="71"/>
  <c r="AA56" i="71"/>
  <c r="U69" i="70"/>
  <c r="U55" i="70"/>
  <c r="U152" i="70"/>
  <c r="U129" i="70"/>
  <c r="U247" i="71"/>
  <c r="AA317" i="71"/>
  <c r="AA44" i="70"/>
  <c r="AA6" i="71"/>
  <c r="U4" i="71"/>
  <c r="U11" i="71"/>
  <c r="U172" i="70"/>
  <c r="U22" i="71"/>
  <c r="AA218" i="71"/>
  <c r="AA103" i="70"/>
  <c r="AA242" i="71"/>
  <c r="AA293" i="71"/>
  <c r="AA85" i="70"/>
  <c r="AA114" i="70"/>
  <c r="AA86" i="71"/>
  <c r="AA109" i="71"/>
  <c r="AA93" i="71"/>
  <c r="U277" i="71"/>
  <c r="U382" i="71"/>
  <c r="U314" i="71"/>
  <c r="U53" i="70"/>
  <c r="U107" i="70"/>
  <c r="U394" i="71"/>
  <c r="U87" i="70"/>
  <c r="AA117" i="70"/>
  <c r="AA172" i="70"/>
  <c r="AA159" i="70"/>
  <c r="AA387" i="71"/>
  <c r="AA394" i="71"/>
  <c r="AA173" i="70"/>
  <c r="AA34" i="70"/>
  <c r="AA8" i="71"/>
  <c r="AA54" i="71"/>
  <c r="U73" i="70"/>
  <c r="U276" i="71"/>
  <c r="U411" i="71"/>
  <c r="U61" i="70"/>
  <c r="U67" i="70"/>
  <c r="U285" i="71"/>
  <c r="AA162" i="70"/>
  <c r="AA420" i="71"/>
  <c r="AA290" i="71"/>
  <c r="AA305" i="71"/>
  <c r="AA280" i="71"/>
  <c r="AA287" i="71"/>
  <c r="AA324" i="71"/>
  <c r="AA40" i="70"/>
  <c r="AA26" i="70"/>
  <c r="AA3" i="70"/>
  <c r="U168" i="71"/>
  <c r="U110" i="70"/>
  <c r="U159" i="70"/>
  <c r="U196" i="71"/>
  <c r="U42" i="70"/>
  <c r="U98" i="70"/>
  <c r="AA302" i="71"/>
  <c r="AA335" i="71"/>
  <c r="AA314" i="71"/>
  <c r="AA149" i="71"/>
  <c r="AA376" i="71"/>
  <c r="AA219" i="71"/>
  <c r="AA456" i="71"/>
  <c r="AA389" i="71"/>
  <c r="AA348" i="71"/>
  <c r="AA332" i="71"/>
  <c r="AA123" i="70"/>
  <c r="AA146" i="70"/>
  <c r="AA2" i="71"/>
  <c r="AA90" i="71"/>
  <c r="AA24" i="71"/>
  <c r="U198" i="71"/>
  <c r="U315" i="71"/>
  <c r="U437" i="71"/>
  <c r="U40" i="71"/>
  <c r="U186" i="71"/>
  <c r="U325" i="71"/>
  <c r="AA383" i="71"/>
  <c r="AA161" i="70"/>
  <c r="AA236" i="71"/>
  <c r="AA281" i="71"/>
  <c r="AA266" i="71"/>
  <c r="AA273" i="71"/>
  <c r="AA119" i="70"/>
  <c r="AA123" i="71"/>
  <c r="AA50" i="71"/>
  <c r="AA2" i="70"/>
  <c r="U149" i="71"/>
  <c r="U248" i="71"/>
  <c r="U388" i="71"/>
  <c r="U416" i="71"/>
  <c r="U115" i="71"/>
  <c r="U264" i="71"/>
  <c r="AA342" i="71"/>
  <c r="AA355" i="71"/>
  <c r="AA150" i="71"/>
  <c r="AA95" i="70"/>
  <c r="AA205" i="71"/>
  <c r="AA213" i="71"/>
  <c r="AA238" i="71"/>
  <c r="AA75" i="71"/>
  <c r="AA99" i="71"/>
  <c r="U260" i="71"/>
  <c r="U40" i="70"/>
  <c r="U88" i="70"/>
  <c r="U127" i="70"/>
  <c r="U20" i="70"/>
  <c r="U68" i="71"/>
  <c r="U201" i="71"/>
  <c r="U100" i="70"/>
  <c r="U392" i="71"/>
  <c r="U422" i="71"/>
  <c r="U17" i="71"/>
  <c r="U80" i="70"/>
  <c r="U48" i="70"/>
  <c r="U395" i="71"/>
  <c r="U51" i="70"/>
  <c r="U372" i="71"/>
  <c r="U14" i="70"/>
  <c r="U174" i="71"/>
  <c r="U125" i="70"/>
  <c r="AA57" i="70"/>
  <c r="U180" i="70"/>
  <c r="U436" i="71"/>
  <c r="U217" i="71"/>
  <c r="U280" i="71"/>
  <c r="U83" i="70"/>
  <c r="AA108" i="70"/>
  <c r="AA16" i="70"/>
  <c r="AA79" i="71"/>
  <c r="U404" i="71"/>
  <c r="U370" i="71"/>
  <c r="U112" i="70"/>
  <c r="U108" i="71"/>
  <c r="U164" i="70"/>
  <c r="U54" i="70"/>
  <c r="AA171" i="71"/>
  <c r="AA83" i="70"/>
  <c r="AA454" i="71"/>
  <c r="AA436" i="71"/>
  <c r="AA447" i="71"/>
  <c r="AA345" i="71"/>
  <c r="AA124" i="71"/>
  <c r="AA69" i="71"/>
  <c r="AA95" i="71"/>
  <c r="U95" i="70"/>
  <c r="U128" i="70"/>
  <c r="U190" i="70"/>
  <c r="U27" i="70"/>
  <c r="U210" i="71"/>
  <c r="U137" i="70"/>
  <c r="AA130" i="70"/>
  <c r="AA175" i="70"/>
  <c r="AA455" i="71"/>
  <c r="AA149" i="70"/>
  <c r="AA347" i="71"/>
  <c r="AA137" i="70"/>
  <c r="AA369" i="71"/>
  <c r="AA20" i="71"/>
  <c r="AA108" i="71"/>
  <c r="AA26" i="71"/>
  <c r="U106" i="71"/>
  <c r="U94" i="70"/>
  <c r="U361" i="71"/>
  <c r="U234" i="71"/>
  <c r="U89" i="71"/>
  <c r="U232" i="71"/>
  <c r="AA144" i="70"/>
  <c r="AA374" i="71"/>
  <c r="AA181" i="71"/>
  <c r="AA249" i="71"/>
  <c r="AA230" i="71"/>
  <c r="AA234" i="71"/>
  <c r="AA272" i="71"/>
  <c r="AA92" i="71"/>
  <c r="AA7" i="71"/>
  <c r="U177" i="70"/>
  <c r="U50" i="70"/>
  <c r="U222" i="71"/>
  <c r="U149" i="70"/>
  <c r="U443" i="71"/>
  <c r="U50" i="71"/>
  <c r="U77" i="70"/>
  <c r="AA244" i="71"/>
  <c r="AA112" i="70"/>
  <c r="AA207" i="71"/>
  <c r="AA172" i="71"/>
  <c r="AA177" i="70"/>
  <c r="AA399" i="71"/>
  <c r="AA166" i="70"/>
  <c r="AA268" i="71"/>
  <c r="AA289" i="71"/>
  <c r="AA109" i="70"/>
  <c r="AA274" i="71"/>
  <c r="AA310" i="71"/>
  <c r="AA22" i="71"/>
  <c r="AA18" i="70"/>
  <c r="AA11" i="71"/>
  <c r="U158" i="71"/>
  <c r="U261" i="71"/>
  <c r="U396" i="71"/>
  <c r="U450" i="71"/>
  <c r="U123" i="71"/>
  <c r="U270" i="71"/>
  <c r="AA129" i="70"/>
  <c r="AA357" i="71"/>
  <c r="AA65" i="70"/>
  <c r="AA231" i="71"/>
  <c r="AA214" i="71"/>
  <c r="AA221" i="71"/>
  <c r="AA246" i="71"/>
  <c r="AA38" i="70"/>
  <c r="AA14" i="71"/>
  <c r="U306" i="71"/>
  <c r="U85" i="71"/>
  <c r="U197" i="71"/>
  <c r="U348" i="71"/>
  <c r="U83" i="71"/>
  <c r="U33" i="70"/>
  <c r="U209" i="71"/>
  <c r="AA116" i="70"/>
  <c r="AA307" i="71"/>
  <c r="AA397" i="71"/>
  <c r="AA180" i="71"/>
  <c r="AA68" i="70"/>
  <c r="AA166" i="71"/>
  <c r="AA86" i="70"/>
  <c r="AA19" i="71"/>
  <c r="AA88" i="71"/>
  <c r="U179" i="70"/>
  <c r="U35" i="71"/>
  <c r="U141" i="71"/>
  <c r="U279" i="71"/>
  <c r="U417" i="71"/>
  <c r="U7" i="70"/>
  <c r="U66" i="70"/>
  <c r="U81" i="70"/>
  <c r="U135" i="70"/>
  <c r="U377" i="71"/>
  <c r="U275" i="71"/>
  <c r="U120" i="71"/>
  <c r="U456" i="71"/>
  <c r="U85" i="70"/>
  <c r="U221" i="71"/>
  <c r="U8" i="70"/>
  <c r="U155" i="71"/>
  <c r="U57" i="70"/>
  <c r="U278" i="71"/>
  <c r="AA25" i="70"/>
  <c r="U363" i="71"/>
  <c r="U294" i="71"/>
  <c r="U24" i="70"/>
  <c r="U62" i="70"/>
  <c r="U400" i="71"/>
  <c r="AA211" i="71"/>
  <c r="AA125" i="71"/>
  <c r="U358" i="71"/>
  <c r="U246" i="71"/>
  <c r="U225" i="71"/>
  <c r="U56" i="70"/>
  <c r="U414" i="71"/>
  <c r="U360" i="71"/>
  <c r="U178" i="71"/>
  <c r="AA337" i="71"/>
  <c r="AA134" i="71"/>
  <c r="AA411" i="71"/>
  <c r="AA395" i="71"/>
  <c r="AA402" i="71"/>
  <c r="AA422" i="71"/>
  <c r="AA39" i="70"/>
  <c r="AA6" i="70"/>
  <c r="AA23" i="70"/>
  <c r="U180" i="71"/>
  <c r="U281" i="71"/>
  <c r="U415" i="71"/>
  <c r="U10" i="71"/>
  <c r="U164" i="71"/>
  <c r="U293" i="71"/>
  <c r="AA171" i="70"/>
  <c r="AA425" i="71"/>
  <c r="AA306" i="71"/>
  <c r="AA313" i="71"/>
  <c r="AA288" i="71"/>
  <c r="AA295" i="71"/>
  <c r="AA338" i="71"/>
  <c r="AA117" i="71"/>
  <c r="AA68" i="71"/>
  <c r="U91" i="71"/>
  <c r="U64" i="71"/>
  <c r="U179" i="71"/>
  <c r="U320" i="71"/>
  <c r="U448" i="71"/>
  <c r="U18" i="70"/>
  <c r="U82" i="70"/>
  <c r="AA308" i="71"/>
  <c r="AA341" i="71"/>
  <c r="AA285" i="71"/>
  <c r="AA198" i="71"/>
  <c r="AA185" i="71"/>
  <c r="AA188" i="71"/>
  <c r="AA220" i="71"/>
  <c r="AA20" i="70"/>
  <c r="AA59" i="70"/>
  <c r="U457" i="71"/>
  <c r="U62" i="71"/>
  <c r="U72" i="70"/>
  <c r="U313" i="71"/>
  <c r="U403" i="71"/>
  <c r="U353" i="71"/>
  <c r="U114" i="71"/>
  <c r="AA193" i="71"/>
  <c r="AA224" i="71"/>
  <c r="AA437" i="71"/>
  <c r="AA417" i="71"/>
  <c r="AA423" i="71"/>
  <c r="AA134" i="70"/>
  <c r="AA363" i="71"/>
  <c r="AA169" i="71"/>
  <c r="AA235" i="71"/>
  <c r="AA222" i="71"/>
  <c r="AA93" i="70"/>
  <c r="AA259" i="71"/>
  <c r="AA83" i="71"/>
  <c r="AA31" i="70"/>
  <c r="U140" i="70"/>
  <c r="U46" i="70"/>
  <c r="U205" i="71"/>
  <c r="U139" i="70"/>
  <c r="U109" i="71"/>
  <c r="U36" i="70"/>
  <c r="U218" i="71"/>
  <c r="AA284" i="71"/>
  <c r="AA315" i="71"/>
  <c r="AA416" i="71"/>
  <c r="AA79" i="70"/>
  <c r="AA167" i="71"/>
  <c r="AA71" i="70"/>
  <c r="AA195" i="71"/>
  <c r="AA12" i="70"/>
  <c r="AA89" i="71"/>
  <c r="U439" i="71"/>
  <c r="U45" i="71"/>
  <c r="U157" i="71"/>
  <c r="U287" i="71"/>
  <c r="U176" i="70"/>
  <c r="U19" i="71"/>
  <c r="U163" i="71"/>
  <c r="AA98" i="70"/>
  <c r="AA256" i="71"/>
  <c r="AA111" i="70"/>
  <c r="AA156" i="70"/>
  <c r="AA107" i="70"/>
  <c r="AA145" i="70"/>
  <c r="AA139" i="71"/>
  <c r="AA122" i="71"/>
  <c r="AA46" i="71"/>
  <c r="U391" i="71"/>
  <c r="U340" i="71"/>
  <c r="U84" i="71"/>
  <c r="U228" i="71"/>
  <c r="U371" i="71"/>
  <c r="U184" i="71"/>
  <c r="U88" i="71"/>
  <c r="U121" i="71"/>
  <c r="U291" i="71"/>
  <c r="U126" i="70"/>
  <c r="U9" i="70"/>
  <c r="U76" i="71"/>
  <c r="U122" i="70"/>
  <c r="U39" i="71"/>
  <c r="U156" i="70"/>
  <c r="U271" i="71"/>
  <c r="U75" i="71"/>
  <c r="U66" i="71"/>
  <c r="U96" i="70"/>
  <c r="AA63" i="70"/>
  <c r="U214" i="71"/>
  <c r="U137" i="71"/>
  <c r="U2" i="71"/>
  <c r="U418" i="71"/>
  <c r="U86" i="71"/>
  <c r="AA165" i="71"/>
  <c r="AA91" i="71"/>
  <c r="U206" i="71"/>
  <c r="U43" i="70"/>
  <c r="U25" i="70"/>
  <c r="U4" i="70"/>
  <c r="U100" i="71"/>
  <c r="U317" i="71"/>
  <c r="U458" i="71"/>
  <c r="U268" i="71"/>
  <c r="U145" i="70"/>
  <c r="AA248" i="71"/>
  <c r="AA36" i="70"/>
  <c r="U172" i="71"/>
  <c r="U146" i="70"/>
  <c r="U451" i="71"/>
  <c r="U22" i="70"/>
  <c r="AA243" i="71"/>
  <c r="AA197" i="71"/>
  <c r="AA18" i="71"/>
  <c r="U367" i="71"/>
  <c r="U401" i="71"/>
  <c r="U160" i="70"/>
  <c r="AA10" i="70"/>
  <c r="AA163" i="70"/>
  <c r="AA151" i="71"/>
  <c r="AA157" i="70"/>
  <c r="AA80" i="71"/>
  <c r="U26" i="70"/>
  <c r="Z155" i="71"/>
  <c r="J189" i="70"/>
  <c r="Y155" i="71"/>
  <c r="Z298" i="71"/>
  <c r="T439" i="71"/>
  <c r="Z439" i="71"/>
  <c r="Y415" i="71"/>
  <c r="Y333" i="71"/>
  <c r="Y220" i="71"/>
  <c r="Y49" i="70"/>
  <c r="Y187" i="70"/>
  <c r="Y63" i="71"/>
  <c r="Y182" i="71"/>
  <c r="Y301" i="71"/>
  <c r="Y356" i="71"/>
  <c r="J126" i="70"/>
  <c r="J91" i="71"/>
  <c r="J258" i="71"/>
  <c r="J370" i="71"/>
  <c r="J196" i="71"/>
  <c r="J87" i="71"/>
  <c r="J158" i="71"/>
  <c r="J110" i="70"/>
  <c r="J406" i="71"/>
  <c r="Z364" i="71"/>
  <c r="Z177" i="70"/>
  <c r="Z152" i="71"/>
  <c r="Z360" i="71"/>
  <c r="Z136" i="70"/>
  <c r="Z351" i="71"/>
  <c r="Z376" i="71"/>
  <c r="Z21" i="71"/>
  <c r="Z33" i="70"/>
  <c r="Z27" i="71"/>
  <c r="T179" i="71"/>
  <c r="T313" i="71"/>
  <c r="T287" i="71"/>
  <c r="T176" i="70"/>
  <c r="T427" i="71"/>
  <c r="T391" i="71"/>
  <c r="Y195" i="71"/>
  <c r="J278" i="71"/>
  <c r="Z169" i="71"/>
  <c r="T260" i="71"/>
  <c r="Y423" i="71"/>
  <c r="Y125" i="70"/>
  <c r="Y226" i="71"/>
  <c r="Y112" i="71"/>
  <c r="Y24" i="70"/>
  <c r="Y94" i="71"/>
  <c r="Y90" i="70"/>
  <c r="Y132" i="70"/>
  <c r="Y405" i="71"/>
  <c r="J184" i="71"/>
  <c r="J154" i="71"/>
  <c r="J304" i="71"/>
  <c r="J413" i="71"/>
  <c r="J55" i="70"/>
  <c r="J136" i="71"/>
  <c r="J191" i="71"/>
  <c r="J322" i="71"/>
  <c r="J438" i="71"/>
  <c r="J42" i="71"/>
  <c r="Z115" i="70"/>
  <c r="Z170" i="70"/>
  <c r="Z157" i="70"/>
  <c r="Z386" i="71"/>
  <c r="Z393" i="71"/>
  <c r="Z171" i="70"/>
  <c r="Z34" i="70"/>
  <c r="Z8" i="71"/>
  <c r="Z54" i="71"/>
  <c r="T187" i="71"/>
  <c r="T453" i="71"/>
  <c r="T447" i="71"/>
  <c r="T428" i="71"/>
  <c r="T376" i="71"/>
  <c r="T128" i="70"/>
  <c r="T169" i="71"/>
  <c r="Y309" i="71"/>
  <c r="J95" i="70"/>
  <c r="Z177" i="71"/>
  <c r="T167" i="70"/>
  <c r="Y393" i="71"/>
  <c r="Y292" i="71"/>
  <c r="Y190" i="71"/>
  <c r="Y35" i="70"/>
  <c r="Y146" i="70"/>
  <c r="Y185" i="70"/>
  <c r="Y105" i="71"/>
  <c r="Y80" i="70"/>
  <c r="Y95" i="70"/>
  <c r="J396" i="71"/>
  <c r="J381" i="71"/>
  <c r="J139" i="71"/>
  <c r="J105" i="70"/>
  <c r="J385" i="71"/>
  <c r="J433" i="71"/>
  <c r="J36" i="71"/>
  <c r="J161" i="71"/>
  <c r="J289" i="71"/>
  <c r="Z142" i="70"/>
  <c r="Z373" i="71"/>
  <c r="Z180" i="71"/>
  <c r="Z248" i="71"/>
  <c r="Z229" i="71"/>
  <c r="Z233" i="71"/>
  <c r="U216" i="71"/>
  <c r="U199" i="71"/>
  <c r="AA227" i="71"/>
  <c r="AA38" i="71"/>
  <c r="U402" i="71"/>
  <c r="U310" i="71"/>
  <c r="U163" i="70"/>
  <c r="U408" i="71"/>
  <c r="AA186" i="71"/>
  <c r="AA188" i="70"/>
  <c r="AA71" i="71"/>
  <c r="U125" i="71"/>
  <c r="U141" i="70"/>
  <c r="U26" i="71"/>
  <c r="AA250" i="71"/>
  <c r="AA439" i="71"/>
  <c r="AA340" i="71"/>
  <c r="AA311" i="71"/>
  <c r="AA24" i="70"/>
  <c r="U244" i="71"/>
  <c r="T190" i="70"/>
  <c r="J458" i="71"/>
  <c r="J180" i="70"/>
  <c r="Z189" i="70"/>
  <c r="T298" i="71"/>
  <c r="S302" i="71"/>
  <c r="Y158" i="70"/>
  <c r="Y312" i="71"/>
  <c r="Y203" i="71"/>
  <c r="Y88" i="71"/>
  <c r="Y413" i="71"/>
  <c r="Y4" i="71"/>
  <c r="Y21" i="71"/>
  <c r="Y243" i="71"/>
  <c r="Y306" i="71"/>
  <c r="J449" i="71"/>
  <c r="J19" i="70"/>
  <c r="J202" i="71"/>
  <c r="J122" i="70"/>
  <c r="J441" i="71"/>
  <c r="J15" i="70"/>
  <c r="J47" i="70"/>
  <c r="J222" i="71"/>
  <c r="J142" i="70"/>
  <c r="Z425" i="71"/>
  <c r="Z431" i="71"/>
  <c r="Z320" i="71"/>
  <c r="Z319" i="71"/>
  <c r="Z295" i="71"/>
  <c r="Z303" i="71"/>
  <c r="Z124" i="70"/>
  <c r="Z4" i="71"/>
  <c r="Z17" i="71"/>
  <c r="S300" i="71"/>
  <c r="T228" i="71"/>
  <c r="T188" i="70"/>
  <c r="T452" i="71"/>
  <c r="T434" i="71"/>
  <c r="T384" i="71"/>
  <c r="T133" i="70"/>
  <c r="Y81" i="71"/>
  <c r="J402" i="71"/>
  <c r="Z430" i="71"/>
  <c r="T395" i="71"/>
  <c r="Y414" i="71"/>
  <c r="Y331" i="71"/>
  <c r="Y218" i="71"/>
  <c r="Y93" i="71"/>
  <c r="Y452" i="71"/>
  <c r="Y22" i="70"/>
  <c r="Y176" i="71"/>
  <c r="Y291" i="71"/>
  <c r="Y348" i="71"/>
  <c r="J288" i="71"/>
  <c r="J43" i="70"/>
  <c r="J245" i="71"/>
  <c r="J366" i="71"/>
  <c r="J72" i="70"/>
  <c r="J79" i="71"/>
  <c r="J150" i="71"/>
  <c r="J267" i="71"/>
  <c r="J398" i="71"/>
  <c r="Z128" i="70"/>
  <c r="Z173" i="70"/>
  <c r="Z454" i="71"/>
  <c r="Z147" i="70"/>
  <c r="Z346" i="71"/>
  <c r="Z135" i="70"/>
  <c r="Z368" i="71"/>
  <c r="Z20" i="71"/>
  <c r="Z108" i="71"/>
  <c r="Z26" i="71"/>
  <c r="T419" i="71"/>
  <c r="T410" i="71"/>
  <c r="T156" i="70"/>
  <c r="T385" i="71"/>
  <c r="T124" i="70"/>
  <c r="T282" i="71"/>
  <c r="T170" i="70"/>
  <c r="Y179" i="70"/>
  <c r="J350" i="71"/>
  <c r="Z309" i="71"/>
  <c r="T380" i="71"/>
  <c r="Y377" i="71"/>
  <c r="Y115" i="70"/>
  <c r="Y180" i="71"/>
  <c r="Y26" i="70"/>
  <c r="Y118" i="70"/>
  <c r="Y412" i="71"/>
  <c r="Y28" i="70"/>
  <c r="Y122" i="71"/>
  <c r="Y181" i="71"/>
  <c r="J138" i="70"/>
  <c r="J16" i="70"/>
  <c r="J81" i="71"/>
  <c r="J209" i="71"/>
  <c r="J345" i="71"/>
  <c r="J392" i="71"/>
  <c r="J348" i="71"/>
  <c r="J93" i="71"/>
  <c r="J234" i="71"/>
  <c r="Z307" i="71"/>
  <c r="Z340" i="71"/>
  <c r="Z284" i="71"/>
  <c r="Z197" i="71"/>
  <c r="Z184" i="71"/>
  <c r="Z187" i="71"/>
  <c r="U169" i="71"/>
  <c r="U53" i="71"/>
  <c r="AA147" i="70"/>
  <c r="AA52" i="70"/>
  <c r="U80" i="71"/>
  <c r="U256" i="71"/>
  <c r="U359" i="71"/>
  <c r="U250" i="71"/>
  <c r="AA216" i="71"/>
  <c r="AA260" i="71"/>
  <c r="AA112" i="71"/>
  <c r="U193" i="71"/>
  <c r="U119" i="70"/>
  <c r="U309" i="71"/>
  <c r="U231" i="71"/>
  <c r="AA336" i="71"/>
  <c r="AA153" i="70"/>
  <c r="AA161" i="71"/>
  <c r="U204" i="71"/>
  <c r="U292" i="71"/>
  <c r="H302" i="71"/>
  <c r="J439" i="71"/>
  <c r="T353" i="71"/>
  <c r="Z180" i="70"/>
  <c r="Z190" i="70"/>
  <c r="T189" i="70"/>
  <c r="Y396" i="71"/>
  <c r="Y296" i="71"/>
  <c r="Y85" i="70"/>
  <c r="Y36" i="70"/>
  <c r="Y366" i="71"/>
  <c r="Y3" i="71"/>
  <c r="Y61" i="70"/>
  <c r="Y192" i="71"/>
  <c r="Y101" i="70"/>
  <c r="J158" i="70"/>
  <c r="J455" i="71"/>
  <c r="J159" i="71"/>
  <c r="J113" i="70"/>
  <c r="J401" i="71"/>
  <c r="J27" i="71"/>
  <c r="J53" i="71"/>
  <c r="J74" i="70"/>
  <c r="J307" i="71"/>
  <c r="Z363" i="71"/>
  <c r="Z389" i="71"/>
  <c r="Z198" i="71"/>
  <c r="Z266" i="71"/>
  <c r="Z103" i="70"/>
  <c r="Z246" i="71"/>
  <c r="Z116" i="70"/>
  <c r="Z105" i="71"/>
  <c r="Z120" i="71"/>
  <c r="T160" i="71"/>
  <c r="T424" i="71"/>
  <c r="T414" i="71"/>
  <c r="T163" i="70"/>
  <c r="T393" i="71"/>
  <c r="T129" i="70"/>
  <c r="T290" i="71"/>
  <c r="Y24" i="71"/>
  <c r="J152" i="70"/>
  <c r="Z331" i="71"/>
  <c r="T449" i="71"/>
  <c r="Y157" i="70"/>
  <c r="Y310" i="71"/>
  <c r="Y201" i="71"/>
  <c r="Y87" i="71"/>
  <c r="Y163" i="70"/>
  <c r="Y324" i="71"/>
  <c r="Y20" i="71"/>
  <c r="Y102" i="70"/>
  <c r="Y290" i="71"/>
  <c r="J443" i="71"/>
  <c r="J51" i="71"/>
  <c r="J194" i="71"/>
  <c r="J331" i="71"/>
  <c r="J434" i="71"/>
  <c r="J37" i="71"/>
  <c r="J86" i="71"/>
  <c r="J215" i="71"/>
  <c r="J349" i="71"/>
  <c r="Z169" i="70"/>
  <c r="Z424" i="71"/>
  <c r="Z305" i="71"/>
  <c r="Z312" i="71"/>
  <c r="Z287" i="71"/>
  <c r="Z294" i="71"/>
  <c r="Z337" i="71"/>
  <c r="Z117" i="71"/>
  <c r="Z68" i="71"/>
  <c r="S107" i="70"/>
  <c r="T373" i="71"/>
  <c r="T360" i="71"/>
  <c r="T146" i="70"/>
  <c r="T345" i="71"/>
  <c r="T114" i="70"/>
  <c r="T97" i="70"/>
  <c r="T110" i="70"/>
  <c r="Y6" i="70"/>
  <c r="J354" i="71"/>
  <c r="Z22" i="71"/>
  <c r="T215" i="71"/>
  <c r="Y365" i="71"/>
  <c r="Y270" i="71"/>
  <c r="Y168" i="71"/>
  <c r="Y21" i="70"/>
  <c r="Y247" i="71"/>
  <c r="Y150" i="70"/>
  <c r="Y9" i="71"/>
  <c r="Y37" i="70"/>
  <c r="Y53" i="70"/>
  <c r="J295" i="71"/>
  <c r="J436" i="71"/>
  <c r="J39" i="71"/>
  <c r="J163" i="71"/>
  <c r="J284" i="71"/>
  <c r="J134" i="70"/>
  <c r="J450" i="71"/>
  <c r="J56" i="71"/>
  <c r="J189" i="71"/>
  <c r="Z256" i="71"/>
  <c r="Z277" i="71"/>
  <c r="Z333" i="71"/>
  <c r="Z157" i="71"/>
  <c r="Z420" i="71"/>
  <c r="Z240" i="71"/>
  <c r="U99" i="71"/>
  <c r="AA301" i="71"/>
  <c r="AA204" i="71"/>
  <c r="U79" i="70"/>
  <c r="U103" i="70"/>
  <c r="U200" i="71"/>
  <c r="U121" i="70"/>
  <c r="U47" i="70"/>
  <c r="AA262" i="71"/>
  <c r="AA323" i="71"/>
  <c r="AA9" i="70"/>
  <c r="U136" i="70"/>
  <c r="U243" i="71"/>
  <c r="U65" i="70"/>
  <c r="U289" i="71"/>
  <c r="AA113" i="70"/>
  <c r="AA368" i="71"/>
  <c r="AA385" i="71"/>
  <c r="U282" i="71"/>
  <c r="U181" i="70"/>
  <c r="T180" i="70"/>
  <c r="J298" i="71"/>
  <c r="Y190" i="70"/>
  <c r="T325" i="71"/>
  <c r="Y250" i="71"/>
  <c r="J211" i="71"/>
  <c r="Y380" i="71"/>
  <c r="Y280" i="71"/>
  <c r="Y183" i="71"/>
  <c r="Y64" i="71"/>
  <c r="Y318" i="71"/>
  <c r="Y421" i="71"/>
  <c r="Y75" i="71"/>
  <c r="Y151" i="71"/>
  <c r="Y81" i="70"/>
  <c r="J355" i="71"/>
  <c r="J98" i="71"/>
  <c r="J90" i="71"/>
  <c r="J225" i="71"/>
  <c r="J351" i="71"/>
  <c r="J408" i="71"/>
  <c r="J182" i="70"/>
  <c r="J56" i="70"/>
  <c r="J248" i="71"/>
  <c r="Z321" i="71"/>
  <c r="Z131" i="70"/>
  <c r="Z426" i="71"/>
  <c r="Z214" i="71"/>
  <c r="Z86" i="70"/>
  <c r="Z195" i="71"/>
  <c r="Z227" i="71"/>
  <c r="Z28" i="70"/>
  <c r="Z78" i="71"/>
  <c r="T173" i="70"/>
  <c r="T381" i="71"/>
  <c r="T367" i="71"/>
  <c r="T149" i="70"/>
  <c r="T135" i="70"/>
  <c r="T283" i="71"/>
  <c r="T235" i="71"/>
  <c r="Y35" i="71"/>
  <c r="J58" i="70"/>
  <c r="Z369" i="71"/>
  <c r="T217" i="71"/>
  <c r="Y395" i="71"/>
  <c r="Y294" i="71"/>
  <c r="Y83" i="70"/>
  <c r="Y78" i="71"/>
  <c r="Y149" i="70"/>
  <c r="Y297" i="71"/>
  <c r="Y110" i="71"/>
  <c r="Y82" i="70"/>
  <c r="Y98" i="70"/>
  <c r="J404" i="71"/>
  <c r="J419" i="71"/>
  <c r="J153" i="71"/>
  <c r="J270" i="71"/>
  <c r="J393" i="71"/>
  <c r="J440" i="71"/>
  <c r="J14" i="70"/>
  <c r="J168" i="71"/>
  <c r="J297" i="71"/>
  <c r="Z357" i="71"/>
  <c r="Z381" i="71"/>
  <c r="Z190" i="71"/>
  <c r="Z104" i="70"/>
  <c r="Z100" i="70"/>
  <c r="Z238" i="71"/>
  <c r="Z113" i="70"/>
  <c r="Z98" i="71"/>
  <c r="Z5" i="70"/>
  <c r="T169" i="70"/>
  <c r="T340" i="71"/>
  <c r="T319" i="71"/>
  <c r="T311" i="71"/>
  <c r="T284" i="71"/>
  <c r="T95" i="70"/>
  <c r="T78" i="70"/>
  <c r="Y404" i="71"/>
  <c r="Y32" i="70"/>
  <c r="J111" i="71"/>
  <c r="Z31" i="70"/>
  <c r="Y449" i="71"/>
  <c r="Y145" i="70"/>
  <c r="Y257" i="71"/>
  <c r="Y65" i="70"/>
  <c r="Y55" i="70"/>
  <c r="Y196" i="71"/>
  <c r="Y323" i="71"/>
  <c r="Y425" i="71"/>
  <c r="Y11" i="70"/>
  <c r="Y64" i="70"/>
  <c r="J238" i="71"/>
  <c r="J395" i="71"/>
  <c r="J340" i="71"/>
  <c r="J49" i="70"/>
  <c r="J231" i="71"/>
  <c r="J291" i="71"/>
  <c r="J161" i="70"/>
  <c r="J424" i="71"/>
  <c r="J63" i="70"/>
  <c r="Z200" i="71"/>
  <c r="Z95" i="70"/>
  <c r="Z222" i="71"/>
  <c r="Z209" i="71"/>
  <c r="Z449" i="71"/>
  <c r="Z193" i="71"/>
  <c r="U63" i="71"/>
  <c r="AA64" i="70"/>
  <c r="AA428" i="71"/>
  <c r="U390" i="71"/>
  <c r="U37" i="71"/>
  <c r="U159" i="71"/>
  <c r="U262" i="71"/>
  <c r="AA155" i="70"/>
  <c r="AA190" i="70"/>
  <c r="AA131" i="70"/>
  <c r="U119" i="71"/>
  <c r="U153" i="70"/>
  <c r="U192" i="71"/>
  <c r="AA192" i="71"/>
  <c r="U274" i="71"/>
  <c r="AA225" i="71"/>
  <c r="AA110" i="70"/>
  <c r="AA101" i="70"/>
  <c r="U432" i="71"/>
  <c r="U150" i="71"/>
  <c r="Y325" i="71"/>
  <c r="Z458" i="71"/>
  <c r="Y211" i="71"/>
  <c r="T458" i="71"/>
  <c r="J190" i="70"/>
  <c r="Z250" i="71"/>
  <c r="Y151" i="70"/>
  <c r="Y108" i="70"/>
  <c r="Y71" i="70"/>
  <c r="Y23" i="70"/>
  <c r="Y265" i="71"/>
  <c r="Y376" i="71"/>
  <c r="Y19" i="71"/>
  <c r="Y43" i="70"/>
  <c r="Y134" i="71"/>
  <c r="J313" i="71"/>
  <c r="J448" i="71"/>
  <c r="J18" i="70"/>
  <c r="J175" i="71"/>
  <c r="J303" i="71"/>
  <c r="J144" i="70"/>
  <c r="J28" i="70"/>
  <c r="J64" i="71"/>
  <c r="J197" i="71"/>
  <c r="Z269" i="71"/>
  <c r="Z290" i="71"/>
  <c r="Z355" i="71"/>
  <c r="Z167" i="71"/>
  <c r="Z141" i="71"/>
  <c r="Z154" i="71"/>
  <c r="Z182" i="71"/>
  <c r="Z9" i="71"/>
  <c r="Z25" i="71"/>
  <c r="T374" i="71"/>
  <c r="T126" i="70"/>
  <c r="T332" i="71"/>
  <c r="T318" i="71"/>
  <c r="T292" i="71"/>
  <c r="T98" i="70"/>
  <c r="T190" i="71"/>
  <c r="Y92" i="71"/>
  <c r="J181" i="71"/>
  <c r="Z178" i="70"/>
  <c r="T316" i="71"/>
  <c r="Y379" i="71"/>
  <c r="Y278" i="71"/>
  <c r="Y76" i="70"/>
  <c r="Y29" i="70"/>
  <c r="Y311" i="71"/>
  <c r="Y171" i="70"/>
  <c r="Y70" i="71"/>
  <c r="Y136" i="71"/>
  <c r="Y79" i="70"/>
  <c r="J352" i="71"/>
  <c r="J70" i="71"/>
  <c r="J42" i="70"/>
  <c r="J218" i="71"/>
  <c r="J135" i="70"/>
  <c r="J400" i="71"/>
  <c r="J405" i="71"/>
  <c r="J99" i="71"/>
  <c r="J239" i="71"/>
  <c r="Z315" i="71"/>
  <c r="Z126" i="70"/>
  <c r="Z391" i="71"/>
  <c r="Z205" i="71"/>
  <c r="Z188" i="71"/>
  <c r="Z85" i="70"/>
  <c r="Z90" i="70"/>
  <c r="Z60" i="71"/>
  <c r="Z115" i="71"/>
  <c r="T153" i="70"/>
  <c r="T275" i="71"/>
  <c r="T106" i="70"/>
  <c r="T257" i="71"/>
  <c r="T231" i="71"/>
  <c r="T181" i="71"/>
  <c r="T121" i="70"/>
  <c r="Y339" i="71"/>
  <c r="J74" i="71"/>
  <c r="Z82" i="70"/>
  <c r="Z11" i="71"/>
  <c r="Y434" i="71"/>
  <c r="Y135" i="70"/>
  <c r="Y235" i="71"/>
  <c r="Y124" i="71"/>
  <c r="Y52" i="70"/>
  <c r="Y156" i="71"/>
  <c r="Y271" i="71"/>
  <c r="Y382" i="71"/>
  <c r="Y437" i="71"/>
  <c r="P3" i="71"/>
  <c r="J85" i="70"/>
  <c r="J137" i="70"/>
  <c r="J452" i="71"/>
  <c r="J57" i="71"/>
  <c r="J80" i="70"/>
  <c r="J101" i="70"/>
  <c r="J358" i="71"/>
  <c r="J38" i="70"/>
  <c r="J39" i="70"/>
  <c r="Z66" i="70"/>
  <c r="Z181" i="71"/>
  <c r="Z181" i="70"/>
  <c r="Z174" i="70"/>
  <c r="Z428" i="71"/>
  <c r="U6" i="71"/>
  <c r="AA415" i="71"/>
  <c r="AA286" i="71"/>
  <c r="U39" i="70"/>
  <c r="U303" i="71"/>
  <c r="U54" i="71"/>
  <c r="U207" i="71"/>
  <c r="AA175" i="71"/>
  <c r="AA333" i="71"/>
  <c r="AA187" i="71"/>
  <c r="U133" i="70"/>
  <c r="U90" i="70"/>
  <c r="U151" i="71"/>
  <c r="AA142" i="70"/>
  <c r="U219" i="71"/>
  <c r="AA359" i="71"/>
  <c r="AA125" i="70"/>
  <c r="AA84" i="71"/>
  <c r="U21" i="71"/>
  <c r="Y180" i="70"/>
  <c r="Y298" i="71"/>
  <c r="S109" i="70"/>
  <c r="Y353" i="71"/>
  <c r="Y458" i="71"/>
  <c r="Z353" i="71"/>
  <c r="Y451" i="71"/>
  <c r="Y355" i="71"/>
  <c r="Y104" i="70"/>
  <c r="Y160" i="71"/>
  <c r="Y15" i="70"/>
  <c r="Y213" i="71"/>
  <c r="Y124" i="70"/>
  <c r="Y438" i="71"/>
  <c r="Y51" i="71"/>
  <c r="Y5" i="70"/>
  <c r="J259" i="71"/>
  <c r="J157" i="70"/>
  <c r="J397" i="71"/>
  <c r="J59" i="70"/>
  <c r="J243" i="71"/>
  <c r="J309" i="71"/>
  <c r="J170" i="70"/>
  <c r="J11" i="71"/>
  <c r="J157" i="71"/>
  <c r="Z217" i="71"/>
  <c r="Z101" i="70"/>
  <c r="Z241" i="71"/>
  <c r="Z292" i="71"/>
  <c r="Z83" i="70"/>
  <c r="Z112" i="70"/>
  <c r="Z86" i="71"/>
  <c r="Z109" i="71"/>
  <c r="Z93" i="71"/>
  <c r="T341" i="71"/>
  <c r="T280" i="71"/>
  <c r="T271" i="71"/>
  <c r="T105" i="70"/>
  <c r="T102" i="70"/>
  <c r="T79" i="70"/>
  <c r="H301" i="71"/>
  <c r="Y224" i="71"/>
  <c r="J173" i="70"/>
  <c r="Z23" i="71"/>
  <c r="T364" i="71"/>
  <c r="Y367" i="71"/>
  <c r="Y272" i="71"/>
  <c r="Y171" i="71"/>
  <c r="Y56" i="71"/>
  <c r="Y260" i="71"/>
  <c r="Y368" i="71"/>
  <c r="Y7" i="70"/>
  <c r="Y82" i="71"/>
  <c r="Y108" i="71"/>
  <c r="J305" i="71"/>
  <c r="J181" i="70"/>
  <c r="J50" i="71"/>
  <c r="J171" i="71"/>
  <c r="J292" i="71"/>
  <c r="J139" i="70"/>
  <c r="J457" i="71"/>
  <c r="J62" i="71"/>
  <c r="J87" i="70"/>
  <c r="Z263" i="71"/>
  <c r="Z282" i="71"/>
  <c r="Z138" i="70"/>
  <c r="Z69" i="70"/>
  <c r="Z457" i="71"/>
  <c r="Z140" i="71"/>
  <c r="Z176" i="71"/>
  <c r="Z94" i="71"/>
  <c r="Z32" i="70"/>
  <c r="T335" i="71"/>
  <c r="T92" i="70"/>
  <c r="T210" i="71"/>
  <c r="T201" i="71"/>
  <c r="T80" i="70"/>
  <c r="T274" i="71"/>
  <c r="T174" i="71"/>
  <c r="Y91" i="70"/>
  <c r="J17" i="71"/>
  <c r="Z168" i="71"/>
  <c r="T157" i="71"/>
  <c r="Y422" i="71"/>
  <c r="Y342" i="71"/>
  <c r="Y94" i="70"/>
  <c r="Y111" i="71"/>
  <c r="Y54" i="71"/>
  <c r="Y47" i="70"/>
  <c r="Y219" i="71"/>
  <c r="Y127" i="70"/>
  <c r="Y397" i="71"/>
  <c r="J62" i="70"/>
  <c r="J140" i="71"/>
  <c r="J294" i="71"/>
  <c r="J163" i="70"/>
  <c r="J444" i="71"/>
  <c r="J122" i="71"/>
  <c r="J81" i="70"/>
  <c r="J119" i="70"/>
  <c r="J177" i="70"/>
  <c r="J21" i="71"/>
  <c r="Z236" i="71"/>
  <c r="Z383" i="71"/>
  <c r="Z403" i="71"/>
  <c r="Z378" i="71"/>
  <c r="Z385" i="71"/>
  <c r="Z412" i="71"/>
  <c r="U186" i="70"/>
  <c r="U60" i="70"/>
  <c r="AA91" i="70"/>
  <c r="AA62" i="70"/>
  <c r="U339" i="71"/>
  <c r="U27" i="71"/>
  <c r="U444" i="71"/>
  <c r="U162" i="71"/>
  <c r="AA446" i="71"/>
  <c r="AA73" i="70"/>
  <c r="AA52" i="71"/>
  <c r="U356" i="71"/>
  <c r="U296" i="71"/>
  <c r="U87" i="71"/>
  <c r="AA373" i="71"/>
  <c r="U38" i="71"/>
  <c r="AA438" i="71"/>
  <c r="AA120" i="70"/>
  <c r="AA110" i="71"/>
  <c r="U92" i="70"/>
  <c r="Y189" i="70"/>
  <c r="J353" i="71"/>
  <c r="T211" i="71"/>
  <c r="J250" i="71"/>
  <c r="J325" i="71"/>
  <c r="T250" i="71"/>
  <c r="Y178" i="70"/>
  <c r="Y138" i="70"/>
  <c r="Y238" i="71"/>
  <c r="Y139" i="71"/>
  <c r="Y114" i="71"/>
  <c r="Y166" i="71"/>
  <c r="Y116" i="70"/>
  <c r="Y398" i="71"/>
  <c r="Y182" i="70"/>
  <c r="Y4" i="70"/>
  <c r="J203" i="71"/>
  <c r="J147" i="70"/>
  <c r="J2" i="71"/>
  <c r="J67" i="71"/>
  <c r="J192" i="71"/>
  <c r="J255" i="71"/>
  <c r="J154" i="70"/>
  <c r="J178" i="71"/>
  <c r="J45" i="70"/>
  <c r="Z170" i="71"/>
  <c r="Z81" i="70"/>
  <c r="Z453" i="71"/>
  <c r="Z435" i="71"/>
  <c r="Z446" i="71"/>
  <c r="Z344" i="71"/>
  <c r="Z124" i="71"/>
  <c r="Z69" i="71"/>
  <c r="Z95" i="71"/>
  <c r="T276" i="71"/>
  <c r="T229" i="71"/>
  <c r="T219" i="71"/>
  <c r="T209" i="71"/>
  <c r="T82" i="70"/>
  <c r="T333" i="71"/>
  <c r="Y186" i="70"/>
  <c r="Y216" i="71"/>
  <c r="J8" i="70"/>
  <c r="Z85" i="71"/>
  <c r="Y450" i="71"/>
  <c r="Y147" i="70"/>
  <c r="Y259" i="71"/>
  <c r="Y67" i="70"/>
  <c r="Y54" i="70"/>
  <c r="Y204" i="71"/>
  <c r="Y337" i="71"/>
  <c r="Y177" i="70"/>
  <c r="Y40" i="71"/>
  <c r="Y7" i="71"/>
  <c r="J246" i="71"/>
  <c r="J403" i="71"/>
  <c r="J356" i="71"/>
  <c r="J100" i="71"/>
  <c r="J102" i="70"/>
  <c r="J117" i="70"/>
  <c r="J166" i="70"/>
  <c r="J3" i="71"/>
  <c r="J148" i="71"/>
  <c r="Z208" i="71"/>
  <c r="Z98" i="70"/>
  <c r="Z97" i="70"/>
  <c r="Z257" i="71"/>
  <c r="Z67" i="70"/>
  <c r="Z232" i="71"/>
  <c r="Z53" i="71"/>
  <c r="Z104" i="71"/>
  <c r="Z16" i="71"/>
  <c r="T89" i="70"/>
  <c r="T178" i="71"/>
  <c r="T164" i="71"/>
  <c r="T67" i="70"/>
  <c r="T154" i="71"/>
  <c r="T426" i="71"/>
  <c r="T185" i="70"/>
  <c r="Y100" i="71"/>
  <c r="J46" i="71"/>
  <c r="Z189" i="71"/>
  <c r="T356" i="71"/>
  <c r="Y167" i="70"/>
  <c r="Y322" i="71"/>
  <c r="Y215" i="71"/>
  <c r="Y48" i="70"/>
  <c r="Y447" i="71"/>
  <c r="Y53" i="71"/>
  <c r="Y172" i="71"/>
  <c r="Y283" i="71"/>
  <c r="Y131" i="70"/>
  <c r="J103" i="70"/>
  <c r="J82" i="71"/>
  <c r="J237" i="71"/>
  <c r="J149" i="70"/>
  <c r="J110" i="71"/>
  <c r="J77" i="71"/>
  <c r="J134" i="71"/>
  <c r="J261" i="71"/>
  <c r="J390" i="71"/>
  <c r="Z302" i="71"/>
  <c r="Z165" i="70"/>
  <c r="Z176" i="70"/>
  <c r="Z141" i="70"/>
  <c r="Z343" i="71"/>
  <c r="Z345" i="71"/>
  <c r="U23" i="70"/>
  <c r="U97" i="71"/>
  <c r="AA443" i="71"/>
  <c r="AA70" i="71"/>
  <c r="U345" i="71"/>
  <c r="U409" i="71"/>
  <c r="U140" i="71"/>
  <c r="U93" i="71"/>
  <c r="AA398" i="71"/>
  <c r="AA403" i="71"/>
  <c r="AA22" i="70"/>
  <c r="U177" i="71"/>
  <c r="U441" i="71"/>
  <c r="U15" i="70"/>
  <c r="AA42" i="71"/>
  <c r="U70" i="71"/>
  <c r="AA349" i="71"/>
  <c r="AA157" i="71"/>
  <c r="AA121" i="71"/>
  <c r="U189" i="70"/>
  <c r="Y439" i="71"/>
  <c r="J155" i="71"/>
  <c r="T155" i="71"/>
  <c r="Z211" i="71"/>
  <c r="Z325" i="71"/>
  <c r="H109" i="70"/>
  <c r="Y175" i="70"/>
  <c r="Y344" i="71"/>
  <c r="Y228" i="71"/>
  <c r="Y115" i="71"/>
  <c r="Y66" i="71"/>
  <c r="Y51" i="70"/>
  <c r="Y227" i="71"/>
  <c r="Y349" i="71"/>
  <c r="Y159" i="70"/>
  <c r="J92" i="70"/>
  <c r="J160" i="71"/>
  <c r="J312" i="71"/>
  <c r="J416" i="71"/>
  <c r="J4" i="70"/>
  <c r="J151" i="71"/>
  <c r="J199" i="71"/>
  <c r="J336" i="71"/>
  <c r="J445" i="71"/>
  <c r="J17" i="70"/>
  <c r="Z336" i="71"/>
  <c r="Z134" i="71"/>
  <c r="Z410" i="71"/>
  <c r="Z394" i="71"/>
  <c r="Z401" i="71"/>
  <c r="Z421" i="71"/>
  <c r="Z39" i="70"/>
  <c r="Z6" i="70"/>
  <c r="Z23" i="70"/>
  <c r="T93" i="70"/>
  <c r="T184" i="71"/>
  <c r="T172" i="71"/>
  <c r="T163" i="71"/>
  <c r="T85" i="70"/>
  <c r="T432" i="71"/>
  <c r="Y304" i="71"/>
  <c r="J344" i="71"/>
  <c r="Z175" i="71"/>
  <c r="Z49" i="70"/>
  <c r="Y436" i="71"/>
  <c r="Y137" i="70"/>
  <c r="Y236" i="71"/>
  <c r="Y125" i="71"/>
  <c r="Y58" i="70"/>
  <c r="Y68" i="70"/>
  <c r="Y113" i="70"/>
  <c r="Y390" i="71"/>
  <c r="Y444" i="71"/>
  <c r="Y6" i="71"/>
  <c r="J195" i="71"/>
  <c r="J141" i="70"/>
  <c r="J187" i="70"/>
  <c r="J25" i="70"/>
  <c r="J82" i="70"/>
  <c r="J242" i="71"/>
  <c r="J364" i="71"/>
  <c r="J118" i="71"/>
  <c r="J84" i="71"/>
  <c r="Z162" i="71"/>
  <c r="Z79" i="70"/>
  <c r="Z448" i="71"/>
  <c r="Z429" i="71"/>
  <c r="Z441" i="71"/>
  <c r="Z451" i="71"/>
  <c r="Z116" i="71"/>
  <c r="Z27" i="70"/>
  <c r="Z62" i="71"/>
  <c r="T73" i="70"/>
  <c r="T264" i="71"/>
  <c r="T233" i="71"/>
  <c r="T396" i="71"/>
  <c r="T421" i="71"/>
  <c r="T383" i="71"/>
  <c r="T323" i="71"/>
  <c r="Y188" i="71"/>
  <c r="J174" i="71"/>
  <c r="Z72" i="70"/>
  <c r="T285" i="71"/>
  <c r="Y155" i="70"/>
  <c r="Y308" i="71"/>
  <c r="Y198" i="71"/>
  <c r="Y85" i="71"/>
  <c r="Y156" i="70"/>
  <c r="Y154" i="71"/>
  <c r="Y8" i="70"/>
  <c r="Y231" i="71"/>
  <c r="Y282" i="71"/>
  <c r="J178" i="70"/>
  <c r="J40" i="71"/>
  <c r="J84" i="70"/>
  <c r="J318" i="71"/>
  <c r="J428" i="71"/>
  <c r="J24" i="71"/>
  <c r="J41" i="70"/>
  <c r="J206" i="71"/>
  <c r="J132" i="70"/>
  <c r="Z160" i="70"/>
  <c r="Z419" i="71"/>
  <c r="Z289" i="71"/>
  <c r="Z304" i="71"/>
  <c r="Z279" i="71"/>
  <c r="Z286" i="71"/>
  <c r="Z434" i="71"/>
  <c r="Z30" i="70"/>
  <c r="Z54" i="70"/>
  <c r="Z87" i="71"/>
  <c r="T266" i="71"/>
  <c r="T72" i="70"/>
  <c r="T159" i="71"/>
  <c r="T152" i="71"/>
  <c r="T171" i="70"/>
  <c r="T420" i="71"/>
  <c r="Z37" i="71"/>
  <c r="T265" i="71"/>
  <c r="T83" i="70"/>
  <c r="Y411" i="71"/>
  <c r="Y424" i="71"/>
  <c r="J3" i="70"/>
  <c r="Z413" i="71"/>
  <c r="T294" i="71"/>
  <c r="Y420" i="71"/>
  <c r="Y123" i="70"/>
  <c r="Y93" i="70"/>
  <c r="Y56" i="70"/>
  <c r="Y37" i="71"/>
  <c r="Y86" i="71"/>
  <c r="Y210" i="71"/>
  <c r="Y341" i="71"/>
  <c r="Y389" i="71"/>
  <c r="J44" i="70"/>
  <c r="J125" i="71"/>
  <c r="J286" i="71"/>
  <c r="J156" i="70"/>
  <c r="J159" i="70"/>
  <c r="J114" i="71"/>
  <c r="J79" i="70"/>
  <c r="J308" i="71"/>
  <c r="J425" i="71"/>
  <c r="J20" i="71"/>
  <c r="Z201" i="71"/>
  <c r="Z133" i="70"/>
  <c r="Z137" i="70"/>
  <c r="Z122" i="70"/>
  <c r="Z342" i="71"/>
  <c r="Z316" i="71"/>
  <c r="Z56" i="71"/>
  <c r="Z57" i="70"/>
  <c r="T315" i="71"/>
  <c r="T245" i="71"/>
  <c r="T418" i="71"/>
  <c r="Y212" i="71"/>
  <c r="J125" i="70"/>
  <c r="Z132" i="70"/>
  <c r="Z90" i="71"/>
  <c r="T457" i="71"/>
  <c r="Y335" i="71"/>
  <c r="J376" i="71"/>
  <c r="Z350" i="71"/>
  <c r="T346" i="71"/>
  <c r="Y410" i="71"/>
  <c r="Y317" i="71"/>
  <c r="Y209" i="71"/>
  <c r="Y46" i="70"/>
  <c r="Y429" i="71"/>
  <c r="Y23" i="71"/>
  <c r="Y153" i="71"/>
  <c r="Y269" i="71"/>
  <c r="Y334" i="71"/>
  <c r="J83" i="71"/>
  <c r="J69" i="71"/>
  <c r="J90" i="70"/>
  <c r="J136" i="70"/>
  <c r="J186" i="70"/>
  <c r="J24" i="70"/>
  <c r="J57" i="70"/>
  <c r="J235" i="71"/>
  <c r="J153" i="70"/>
  <c r="Z382" i="71"/>
  <c r="Z159" i="70"/>
  <c r="Z235" i="71"/>
  <c r="Z280" i="71"/>
  <c r="Z265" i="71"/>
  <c r="Z272" i="71"/>
  <c r="Z117" i="70"/>
  <c r="Z123" i="71"/>
  <c r="Z50" i="71"/>
  <c r="Z2" i="70"/>
  <c r="T444" i="71"/>
  <c r="T430" i="71"/>
  <c r="T378" i="71"/>
  <c r="T148" i="70"/>
  <c r="T309" i="71"/>
  <c r="T119" i="70"/>
  <c r="T417" i="71"/>
  <c r="T134" i="70"/>
  <c r="Y394" i="71"/>
  <c r="J227" i="71"/>
  <c r="Z216" i="71"/>
  <c r="T142" i="70"/>
  <c r="Y454" i="71"/>
  <c r="Y148" i="70"/>
  <c r="Y105" i="70"/>
  <c r="Y161" i="71"/>
  <c r="Y17" i="70"/>
  <c r="Y92" i="70"/>
  <c r="Y134" i="70"/>
  <c r="Y183" i="70"/>
  <c r="Y59" i="71"/>
  <c r="Y10" i="70"/>
  <c r="J220" i="71"/>
  <c r="J367" i="71"/>
  <c r="J156" i="71"/>
  <c r="J78" i="71"/>
  <c r="J208" i="71"/>
  <c r="J268" i="71"/>
  <c r="J383" i="71"/>
  <c r="J265" i="71"/>
  <c r="J50" i="70"/>
  <c r="Z75" i="70"/>
  <c r="Z199" i="71"/>
  <c r="Z161" i="71"/>
  <c r="Z447" i="71"/>
  <c r="Z130" i="70"/>
  <c r="Z404" i="71"/>
  <c r="Z35" i="70"/>
  <c r="Z37" i="70"/>
  <c r="Z63" i="71"/>
  <c r="T132" i="70"/>
  <c r="T296" i="71"/>
  <c r="T227" i="71"/>
  <c r="Z150" i="70"/>
  <c r="Z8" i="70"/>
  <c r="Z53" i="70"/>
  <c r="Z15" i="70"/>
  <c r="T214" i="71"/>
  <c r="T212" i="71"/>
  <c r="T195" i="71"/>
  <c r="T352" i="71"/>
  <c r="T368" i="71"/>
  <c r="T375" i="71"/>
  <c r="S55" i="70"/>
  <c r="T166" i="71"/>
  <c r="T172" i="70"/>
  <c r="Y354" i="71"/>
  <c r="J164" i="70"/>
  <c r="J31" i="70"/>
  <c r="Z172" i="70"/>
  <c r="T386" i="71"/>
  <c r="Y166" i="70"/>
  <c r="Y320" i="71"/>
  <c r="Y214" i="71"/>
  <c r="Y90" i="71"/>
  <c r="Y442" i="71"/>
  <c r="Y14" i="70"/>
  <c r="Y164" i="71"/>
  <c r="Y114" i="70"/>
  <c r="Y126" i="70"/>
  <c r="J86" i="70"/>
  <c r="J37" i="70"/>
  <c r="J99" i="70"/>
  <c r="J146" i="70"/>
  <c r="J75" i="71"/>
  <c r="J72" i="71"/>
  <c r="J121" i="71"/>
  <c r="J249" i="71"/>
  <c r="J382" i="71"/>
  <c r="Z244" i="71"/>
  <c r="Z390" i="71"/>
  <c r="Z411" i="71"/>
  <c r="Z296" i="71"/>
  <c r="Z274" i="71"/>
  <c r="Z278" i="71"/>
  <c r="Z106" i="70"/>
  <c r="Z44" i="70"/>
  <c r="Z100" i="71"/>
  <c r="T205" i="71"/>
  <c r="T153" i="71"/>
  <c r="T150" i="70"/>
  <c r="Y89" i="71"/>
  <c r="J442" i="71"/>
  <c r="Z164" i="70"/>
  <c r="Z24" i="71"/>
  <c r="Y176" i="70"/>
  <c r="Y340" i="71"/>
  <c r="J247" i="71"/>
  <c r="Z408" i="71"/>
  <c r="T186" i="70"/>
  <c r="Y403" i="71"/>
  <c r="Y303" i="71"/>
  <c r="Y193" i="71"/>
  <c r="Y80" i="71"/>
  <c r="Y386" i="71"/>
  <c r="Y22" i="71"/>
  <c r="Y26" i="71"/>
  <c r="Y217" i="71"/>
  <c r="Y268" i="71"/>
  <c r="J418" i="71"/>
  <c r="J6" i="70"/>
  <c r="J176" i="71"/>
  <c r="J293" i="71"/>
  <c r="J167" i="70"/>
  <c r="J5" i="71"/>
  <c r="J65" i="71"/>
  <c r="J190" i="71"/>
  <c r="J335" i="71"/>
  <c r="Z127" i="70"/>
  <c r="Z356" i="71"/>
  <c r="Z65" i="70"/>
  <c r="Z230" i="71"/>
  <c r="Z213" i="71"/>
  <c r="Z220" i="71"/>
  <c r="Z245" i="71"/>
  <c r="Z38" i="70"/>
  <c r="Z14" i="71"/>
  <c r="T438" i="71"/>
  <c r="T405" i="71"/>
  <c r="T387" i="71"/>
  <c r="T343" i="71"/>
  <c r="T317" i="71"/>
  <c r="T255" i="71"/>
  <c r="T261" i="71"/>
  <c r="T273" i="71"/>
  <c r="T101" i="70"/>
  <c r="Y36" i="71"/>
  <c r="J140" i="70"/>
  <c r="Z88" i="70"/>
  <c r="T404" i="71"/>
  <c r="Y181" i="70"/>
  <c r="Y351" i="71"/>
  <c r="Y244" i="71"/>
  <c r="Y148" i="71"/>
  <c r="Y63" i="70"/>
  <c r="Y178" i="71"/>
  <c r="Y293" i="71"/>
  <c r="Y160" i="70"/>
  <c r="Y249" i="71"/>
  <c r="Y25" i="71"/>
  <c r="J71" i="70"/>
  <c r="J332" i="71"/>
  <c r="J429" i="71"/>
  <c r="J25" i="71"/>
  <c r="J162" i="71"/>
  <c r="J216" i="71"/>
  <c r="J128" i="70"/>
  <c r="J456" i="71"/>
  <c r="J61" i="71"/>
  <c r="Z407" i="71"/>
  <c r="Z158" i="71"/>
  <c r="Z417" i="71"/>
  <c r="Z156" i="70"/>
  <c r="Z409" i="71"/>
  <c r="Z433" i="71"/>
  <c r="Z45" i="70"/>
  <c r="Z11" i="70"/>
  <c r="Z58" i="70"/>
  <c r="T289" i="71"/>
  <c r="T103" i="70"/>
  <c r="T182" i="71"/>
  <c r="Z323" i="71"/>
  <c r="Z40" i="70"/>
  <c r="Z26" i="70"/>
  <c r="Z3" i="70"/>
  <c r="T167" i="71"/>
  <c r="T448" i="71"/>
  <c r="T442" i="71"/>
  <c r="T422" i="71"/>
  <c r="T337" i="71"/>
  <c r="T123" i="70"/>
  <c r="T160" i="70"/>
  <c r="T165" i="71"/>
  <c r="T112" i="70"/>
  <c r="Y248" i="71"/>
  <c r="J175" i="70"/>
  <c r="J88" i="70"/>
  <c r="Z184" i="70"/>
  <c r="T170" i="71"/>
  <c r="Y407" i="71"/>
  <c r="Y305" i="71"/>
  <c r="Y197" i="71"/>
  <c r="Y84" i="71"/>
  <c r="Y402" i="71"/>
  <c r="Y45" i="71"/>
  <c r="Y10" i="71"/>
  <c r="Y96" i="70"/>
  <c r="Y277" i="71"/>
  <c r="J176" i="70"/>
  <c r="J11" i="70"/>
  <c r="J186" i="71"/>
  <c r="J311" i="71"/>
  <c r="J422" i="71"/>
  <c r="J15" i="71"/>
  <c r="J76" i="71"/>
  <c r="J198" i="71"/>
  <c r="J127" i="70"/>
  <c r="Z406" i="71"/>
  <c r="Z168" i="70"/>
  <c r="Z276" i="71"/>
  <c r="Z239" i="71"/>
  <c r="Z92" i="70"/>
  <c r="Z228" i="71"/>
  <c r="Z210" i="71"/>
  <c r="Z16" i="70"/>
  <c r="Z25" i="70"/>
  <c r="T178" i="70"/>
  <c r="T435" i="71"/>
  <c r="T216" i="71"/>
  <c r="Y435" i="71"/>
  <c r="J88" i="71"/>
  <c r="Z388" i="71"/>
  <c r="T248" i="71"/>
  <c r="Y288" i="71"/>
  <c r="J141" i="71"/>
  <c r="J45" i="71"/>
  <c r="Z2" i="71"/>
  <c r="T70" i="70"/>
  <c r="Y387" i="71"/>
  <c r="Y286" i="71"/>
  <c r="Y185" i="71"/>
  <c r="Y30" i="70"/>
  <c r="Y346" i="71"/>
  <c r="Y440" i="71"/>
  <c r="Y44" i="70"/>
  <c r="Y170" i="71"/>
  <c r="Y207" i="71"/>
  <c r="J372" i="71"/>
  <c r="J260" i="71"/>
  <c r="J108" i="71"/>
  <c r="J236" i="71"/>
  <c r="J365" i="71"/>
  <c r="J171" i="70"/>
  <c r="J2" i="70"/>
  <c r="J64" i="70"/>
  <c r="J89" i="70"/>
  <c r="Z283" i="71"/>
  <c r="Z314" i="71"/>
  <c r="Z415" i="71"/>
  <c r="Z77" i="70"/>
  <c r="Z166" i="71"/>
  <c r="Z71" i="70"/>
  <c r="Z194" i="71"/>
  <c r="Z12" i="70"/>
  <c r="Z89" i="71"/>
  <c r="T398" i="71"/>
  <c r="T354" i="71"/>
  <c r="T347" i="71"/>
  <c r="T116" i="70"/>
  <c r="T263" i="71"/>
  <c r="T199" i="71"/>
  <c r="T206" i="71"/>
  <c r="T187" i="70"/>
  <c r="T350" i="71"/>
  <c r="Y159" i="71"/>
  <c r="J172" i="70"/>
  <c r="Z187" i="70"/>
  <c r="T237" i="71"/>
  <c r="Y428" i="71"/>
  <c r="Y345" i="71"/>
  <c r="Y97" i="70"/>
  <c r="Y116" i="71"/>
  <c r="Y77" i="71"/>
  <c r="Y113" i="71"/>
  <c r="Y237" i="71"/>
  <c r="Y357" i="71"/>
  <c r="Y168" i="70"/>
  <c r="J120" i="70"/>
  <c r="J104" i="71"/>
  <c r="J271" i="71"/>
  <c r="J386" i="71"/>
  <c r="J275" i="71"/>
  <c r="J95" i="71"/>
  <c r="J169" i="71"/>
  <c r="J282" i="71"/>
  <c r="J165" i="70"/>
  <c r="J61" i="70"/>
  <c r="Z456" i="71"/>
  <c r="Z225" i="71"/>
  <c r="Z371" i="71"/>
  <c r="Z146" i="70"/>
  <c r="Z148" i="70"/>
  <c r="Z392" i="71"/>
  <c r="Z17" i="70"/>
  <c r="Z64" i="71"/>
  <c r="Z66" i="71"/>
  <c r="T234" i="71"/>
  <c r="T86" i="70"/>
  <c r="Z271" i="71"/>
  <c r="Z92" i="71"/>
  <c r="Z7" i="71"/>
  <c r="T175" i="70"/>
  <c r="T168" i="70"/>
  <c r="T157" i="70"/>
  <c r="T402" i="71"/>
  <c r="T377" i="71"/>
  <c r="T111" i="70"/>
  <c r="T277" i="71"/>
  <c r="T357" i="71"/>
  <c r="T403" i="71"/>
  <c r="T412" i="71"/>
  <c r="Y152" i="71"/>
  <c r="J117" i="71"/>
  <c r="J341" i="71"/>
  <c r="Z159" i="71"/>
  <c r="T359" i="71"/>
  <c r="Y391" i="71"/>
  <c r="Y289" i="71"/>
  <c r="Y189" i="71"/>
  <c r="Y34" i="70"/>
  <c r="Y140" i="70"/>
  <c r="Y184" i="70"/>
  <c r="Y98" i="71"/>
  <c r="Y75" i="70"/>
  <c r="Y223" i="71"/>
  <c r="J388" i="71"/>
  <c r="J131" i="70"/>
  <c r="J124" i="71"/>
  <c r="J257" i="71"/>
  <c r="J377" i="71"/>
  <c r="J427" i="71"/>
  <c r="J23" i="71"/>
  <c r="J65" i="70"/>
  <c r="J281" i="71"/>
  <c r="Z349" i="71"/>
  <c r="Z152" i="70"/>
  <c r="Z74" i="70"/>
  <c r="Z87" i="70"/>
  <c r="Z178" i="71"/>
  <c r="Z183" i="71"/>
  <c r="Z164" i="71"/>
  <c r="Z91" i="71"/>
  <c r="Z6" i="71"/>
  <c r="T164" i="70"/>
  <c r="T136" i="70"/>
  <c r="T2" i="71"/>
  <c r="Y27" i="71"/>
  <c r="J224" i="71"/>
  <c r="Z387" i="71"/>
  <c r="T314" i="71"/>
  <c r="Y187" i="71"/>
  <c r="J228" i="71"/>
  <c r="J179" i="71"/>
  <c r="Z14" i="70"/>
  <c r="T322" i="71"/>
  <c r="Y371" i="71"/>
  <c r="Y273" i="71"/>
  <c r="Y175" i="71"/>
  <c r="Y61" i="71"/>
  <c r="Y279" i="71"/>
  <c r="Y400" i="71"/>
  <c r="Y16" i="70"/>
  <c r="Y104" i="71"/>
  <c r="Y70" i="70"/>
  <c r="J339" i="71"/>
  <c r="J60" i="70"/>
  <c r="J68" i="71"/>
  <c r="J83" i="70"/>
  <c r="J324" i="71"/>
  <c r="J368" i="71"/>
  <c r="J204" i="71"/>
  <c r="J40" i="70"/>
  <c r="J73" i="70"/>
  <c r="Z231" i="71"/>
  <c r="Z262" i="71"/>
  <c r="Z281" i="71"/>
  <c r="Z166" i="70"/>
  <c r="Z119" i="70"/>
  <c r="Z399" i="71"/>
  <c r="Z153" i="71"/>
  <c r="Z45" i="71"/>
  <c r="Z55" i="71"/>
  <c r="T349" i="71"/>
  <c r="T306" i="71"/>
  <c r="T286" i="71"/>
  <c r="T226" i="71"/>
  <c r="T208" i="71"/>
  <c r="T158" i="71"/>
  <c r="T161" i="71"/>
  <c r="T331" i="71"/>
  <c r="T88" i="70"/>
  <c r="Y111" i="70"/>
  <c r="J421" i="71"/>
  <c r="Z158" i="70"/>
  <c r="T429" i="71"/>
  <c r="Y172" i="70"/>
  <c r="Y121" i="70"/>
  <c r="Y222" i="71"/>
  <c r="Y50" i="70"/>
  <c r="Y3" i="70"/>
  <c r="Y31" i="70"/>
  <c r="Y84" i="70"/>
  <c r="Y315" i="71"/>
  <c r="Y152" i="70"/>
  <c r="J168" i="70"/>
  <c r="J27" i="70"/>
  <c r="J219" i="71"/>
  <c r="J346" i="71"/>
  <c r="J451" i="71"/>
  <c r="J23" i="70"/>
  <c r="J51" i="70"/>
  <c r="J97" i="70"/>
  <c r="J363" i="71"/>
  <c r="Z183" i="70"/>
  <c r="Z444" i="71"/>
  <c r="Z352" i="71"/>
  <c r="Z338" i="71"/>
  <c r="Z311" i="71"/>
  <c r="Z317" i="71"/>
  <c r="Z134" i="70"/>
  <c r="Z76" i="71"/>
  <c r="Z81" i="71"/>
  <c r="Z55" i="70"/>
  <c r="T189" i="71"/>
  <c r="T411" i="71"/>
  <c r="T416" i="71"/>
  <c r="Z219" i="71"/>
  <c r="Z20" i="70"/>
  <c r="Z59" i="70"/>
  <c r="T456" i="71"/>
  <c r="T152" i="70"/>
  <c r="T147" i="70"/>
  <c r="T140" i="70"/>
  <c r="T342" i="71"/>
  <c r="T223" i="71"/>
  <c r="T94" i="70"/>
  <c r="T104" i="70"/>
  <c r="T194" i="71"/>
  <c r="T268" i="71"/>
  <c r="Y332" i="71"/>
  <c r="J379" i="71"/>
  <c r="Z398" i="71"/>
  <c r="Z43" i="70"/>
  <c r="T177" i="71"/>
  <c r="Y375" i="71"/>
  <c r="Y276" i="71"/>
  <c r="Y179" i="71"/>
  <c r="Y25" i="70"/>
  <c r="Y295" i="71"/>
  <c r="Y162" i="70"/>
  <c r="Y60" i="71"/>
  <c r="Y60" i="70"/>
  <c r="Y173" i="71"/>
  <c r="J130" i="70"/>
  <c r="J19" i="71"/>
  <c r="J36" i="70"/>
  <c r="J201" i="71"/>
  <c r="J342" i="71"/>
  <c r="J384" i="71"/>
  <c r="J296" i="71"/>
  <c r="J46" i="70"/>
  <c r="J230" i="71"/>
  <c r="Z301" i="71"/>
  <c r="Z334" i="71"/>
  <c r="Z313" i="71"/>
  <c r="Z148" i="71"/>
  <c r="Z375" i="71"/>
  <c r="Z163" i="71"/>
  <c r="Z65" i="71"/>
  <c r="Z19" i="70"/>
  <c r="Z79" i="71"/>
  <c r="T120" i="70"/>
  <c r="T236" i="71"/>
  <c r="T336" i="71"/>
  <c r="Y2" i="71"/>
  <c r="J124" i="70"/>
  <c r="Z366" i="71"/>
  <c r="T436" i="71"/>
  <c r="Y62" i="71"/>
  <c r="J9" i="71"/>
  <c r="Z102" i="70"/>
  <c r="Z77" i="71"/>
  <c r="Y457" i="71"/>
  <c r="Y360" i="71"/>
  <c r="Y264" i="71"/>
  <c r="Y163" i="71"/>
  <c r="Y52" i="71"/>
  <c r="Y229" i="71"/>
  <c r="Y139" i="70"/>
  <c r="Y456" i="71"/>
  <c r="Y27" i="70"/>
  <c r="Y39" i="71"/>
  <c r="J274" i="71"/>
  <c r="J417" i="71"/>
  <c r="J5" i="70"/>
  <c r="J137" i="71"/>
  <c r="J269" i="71"/>
  <c r="J337" i="71"/>
  <c r="J432" i="71"/>
  <c r="J35" i="71"/>
  <c r="J106" i="71"/>
  <c r="Z80" i="70"/>
  <c r="Z207" i="71"/>
  <c r="Z78" i="70"/>
  <c r="Z452" i="71"/>
  <c r="Z380" i="71"/>
  <c r="Z418" i="71"/>
  <c r="Z56" i="70"/>
  <c r="Z82" i="71"/>
  <c r="Z41" i="70"/>
  <c r="T297" i="71"/>
  <c r="T247" i="71"/>
  <c r="T99" i="70"/>
  <c r="T76" i="70"/>
  <c r="T162" i="71"/>
  <c r="T443" i="71"/>
  <c r="S301" i="71"/>
  <c r="T171" i="71"/>
  <c r="Y372" i="71"/>
  <c r="Y381" i="71"/>
  <c r="J14" i="71"/>
  <c r="Z432" i="71"/>
  <c r="T272" i="71"/>
  <c r="Y409" i="71"/>
  <c r="Y119" i="70"/>
  <c r="Y206" i="71"/>
  <c r="Y45" i="70"/>
  <c r="Y174" i="70"/>
  <c r="Y14" i="71"/>
  <c r="Y106" i="71"/>
  <c r="Y263" i="71"/>
  <c r="Y120" i="70"/>
  <c r="J415" i="71"/>
  <c r="J8" i="71"/>
  <c r="J172" i="71"/>
  <c r="J285" i="71"/>
  <c r="J409" i="71"/>
  <c r="J185" i="70"/>
  <c r="J63" i="71"/>
  <c r="J78" i="70"/>
  <c r="J321" i="71"/>
  <c r="Z374" i="71"/>
  <c r="Z405" i="71"/>
  <c r="Z94" i="70"/>
  <c r="Z275" i="71"/>
  <c r="Z260" i="71"/>
  <c r="Z264" i="71"/>
  <c r="Z293" i="71"/>
  <c r="Z61" i="70"/>
  <c r="Z39" i="71"/>
  <c r="Z3" i="71"/>
  <c r="T339" i="71"/>
  <c r="T423" i="71"/>
  <c r="Z172" i="71"/>
  <c r="Z36" i="71"/>
  <c r="Z67" i="71"/>
  <c r="T165" i="70"/>
  <c r="T334" i="71"/>
  <c r="T312" i="71"/>
  <c r="T118" i="70"/>
  <c r="T115" i="70"/>
  <c r="T173" i="71"/>
  <c r="T180" i="71"/>
  <c r="T69" i="70"/>
  <c r="T71" i="70"/>
  <c r="T220" i="71"/>
  <c r="Y62" i="70"/>
  <c r="J33" i="70"/>
  <c r="Z455" i="71"/>
  <c r="Z119" i="71"/>
  <c r="Y188" i="70"/>
  <c r="Y364" i="71"/>
  <c r="Y267" i="71"/>
  <c r="Y167" i="71"/>
  <c r="Y18" i="70"/>
  <c r="Y103" i="70"/>
  <c r="Y359" i="71"/>
  <c r="Y352" i="71"/>
  <c r="Y74" i="71"/>
  <c r="Y33" i="70"/>
  <c r="J287" i="71"/>
  <c r="J430" i="71"/>
  <c r="J10" i="70"/>
  <c r="J67" i="70"/>
  <c r="J115" i="70"/>
  <c r="J129" i="70"/>
  <c r="J26" i="71"/>
  <c r="J52" i="71"/>
  <c r="J77" i="70"/>
  <c r="Z243" i="71"/>
  <c r="Z110" i="70"/>
  <c r="Z206" i="71"/>
  <c r="Z171" i="71"/>
  <c r="Z175" i="70"/>
  <c r="Z185" i="70"/>
  <c r="Z106" i="71"/>
  <c r="Z47" i="70"/>
  <c r="Z5" i="71"/>
  <c r="T213" i="71"/>
  <c r="T320" i="71"/>
  <c r="T74" i="70"/>
  <c r="Y174" i="71"/>
  <c r="J179" i="70"/>
  <c r="Z121" i="70"/>
  <c r="T185" i="71"/>
  <c r="Y136" i="70"/>
  <c r="J182" i="71"/>
  <c r="Z120" i="70"/>
  <c r="T307" i="71"/>
  <c r="Y443" i="71"/>
  <c r="Y141" i="70"/>
  <c r="Y246" i="71"/>
  <c r="Y149" i="71"/>
  <c r="Y239" i="71"/>
  <c r="Y184" i="71"/>
  <c r="Y117" i="70"/>
  <c r="Y165" i="70"/>
  <c r="Y8" i="71"/>
  <c r="Y38" i="71"/>
  <c r="J91" i="70"/>
  <c r="J371" i="71"/>
  <c r="J188" i="71"/>
  <c r="J80" i="71"/>
  <c r="J217" i="71"/>
  <c r="J111" i="70"/>
  <c r="J391" i="71"/>
  <c r="J314" i="71"/>
  <c r="J29" i="70"/>
  <c r="Z179" i="70"/>
  <c r="Z70" i="70"/>
  <c r="Z423" i="71"/>
  <c r="Z163" i="70"/>
  <c r="Z167" i="70"/>
  <c r="Z440" i="71"/>
  <c r="Z48" i="70"/>
  <c r="Z40" i="71"/>
  <c r="Z114" i="71"/>
  <c r="T239" i="71"/>
  <c r="T196" i="71"/>
  <c r="T186" i="71"/>
  <c r="T91" i="70"/>
  <c r="T130" i="70"/>
  <c r="T450" i="71"/>
  <c r="T431" i="71"/>
  <c r="T401" i="71"/>
  <c r="Y275" i="71"/>
  <c r="J20" i="70"/>
  <c r="J149" i="71"/>
  <c r="Z50" i="70"/>
  <c r="T207" i="71"/>
  <c r="Y401" i="71"/>
  <c r="Y302" i="71"/>
  <c r="Y88" i="70"/>
  <c r="Y40" i="70"/>
  <c r="Y378" i="71"/>
  <c r="Y9" i="70"/>
  <c r="Y137" i="71"/>
  <c r="Y208" i="71"/>
  <c r="Y262" i="71"/>
  <c r="J151" i="70"/>
  <c r="J213" i="71"/>
  <c r="J53" i="70"/>
  <c r="J232" i="71"/>
  <c r="J148" i="70"/>
  <c r="J412" i="71"/>
  <c r="J4" i="71"/>
  <c r="J120" i="71"/>
  <c r="J266" i="71"/>
  <c r="Z341" i="71"/>
  <c r="Z354" i="71"/>
  <c r="Z149" i="71"/>
  <c r="Z93" i="70"/>
  <c r="Z204" i="71"/>
  <c r="Z212" i="71"/>
  <c r="Z237" i="71"/>
  <c r="Z75" i="71"/>
  <c r="Z99" i="71"/>
  <c r="T259" i="71"/>
  <c r="T437" i="71"/>
  <c r="T379" i="71"/>
  <c r="T122" i="70"/>
  <c r="Z51" i="70"/>
  <c r="Z97" i="71"/>
  <c r="Z4" i="70"/>
  <c r="T363" i="71"/>
  <c r="T108" i="70"/>
  <c r="T258" i="71"/>
  <c r="T244" i="71"/>
  <c r="T96" i="70"/>
  <c r="T238" i="71"/>
  <c r="Z125" i="71"/>
  <c r="T455" i="71"/>
  <c r="T394" i="71"/>
  <c r="T154" i="70"/>
  <c r="Y258" i="71"/>
  <c r="J193" i="71"/>
  <c r="Z308" i="71"/>
  <c r="T406" i="71"/>
  <c r="Y448" i="71"/>
  <c r="Y143" i="70"/>
  <c r="Y255" i="71"/>
  <c r="Y157" i="71"/>
  <c r="Y240" i="71"/>
  <c r="Y86" i="70"/>
  <c r="Y316" i="71"/>
  <c r="Y173" i="70"/>
  <c r="Y18" i="71"/>
  <c r="Y59" i="70"/>
  <c r="J233" i="71"/>
  <c r="J387" i="71"/>
  <c r="J280" i="71"/>
  <c r="J89" i="71"/>
  <c r="J96" i="70"/>
  <c r="J283" i="71"/>
  <c r="J407" i="71"/>
  <c r="J389" i="71"/>
  <c r="J119" i="71"/>
  <c r="Z192" i="71"/>
  <c r="Z223" i="71"/>
  <c r="Z436" i="71"/>
  <c r="Z416" i="71"/>
  <c r="Z422" i="71"/>
  <c r="Z162" i="70"/>
  <c r="Z29" i="70"/>
  <c r="Z96" i="71"/>
  <c r="T388" i="71"/>
  <c r="T181" i="70"/>
  <c r="T369" i="71"/>
  <c r="Y446" i="71"/>
  <c r="Y110" i="70"/>
  <c r="J85" i="71"/>
  <c r="Z258" i="71"/>
  <c r="T269" i="71"/>
  <c r="Y41" i="70"/>
  <c r="J118" i="70"/>
  <c r="Z297" i="71"/>
  <c r="T182" i="70"/>
  <c r="Y430" i="71"/>
  <c r="Y347" i="71"/>
  <c r="Y232" i="71"/>
  <c r="Y117" i="71"/>
  <c r="Y79" i="71"/>
  <c r="Y118" i="71"/>
  <c r="Y245" i="71"/>
  <c r="Y363" i="71"/>
  <c r="Y419" i="71"/>
  <c r="J362" i="71"/>
  <c r="J177" i="71"/>
  <c r="J338" i="71"/>
  <c r="J435" i="71"/>
  <c r="J38" i="71"/>
  <c r="J170" i="71"/>
  <c r="J223" i="71"/>
  <c r="J133" i="70"/>
  <c r="J7" i="70"/>
  <c r="J10" i="71"/>
  <c r="Z137" i="71"/>
  <c r="Z270" i="71"/>
  <c r="Z379" i="71"/>
  <c r="Z149" i="70"/>
  <c r="Z365" i="71"/>
  <c r="Z400" i="71"/>
  <c r="Z21" i="70"/>
  <c r="Z46" i="70"/>
  <c r="Z72" i="71"/>
  <c r="T87" i="70"/>
  <c r="T156" i="71"/>
  <c r="T415" i="71"/>
  <c r="T451" i="71"/>
  <c r="T408" i="71"/>
  <c r="T161" i="70"/>
  <c r="T131" i="70"/>
  <c r="T243" i="71"/>
  <c r="Y177" i="71"/>
  <c r="J380" i="71"/>
  <c r="J93" i="70"/>
  <c r="Z51" i="71"/>
  <c r="T166" i="70"/>
  <c r="Y385" i="71"/>
  <c r="Y284" i="71"/>
  <c r="Y78" i="70"/>
  <c r="Y68" i="71"/>
  <c r="Y343" i="71"/>
  <c r="Y433" i="71"/>
  <c r="Y83" i="71"/>
  <c r="Y162" i="71"/>
  <c r="Y199" i="71"/>
  <c r="J333" i="71"/>
  <c r="J188" i="70"/>
  <c r="J26" i="70"/>
  <c r="J185" i="71"/>
  <c r="J317" i="71"/>
  <c r="J150" i="70"/>
  <c r="J166" i="71"/>
  <c r="J35" i="70"/>
  <c r="J214" i="71"/>
  <c r="Z114" i="70"/>
  <c r="Z306" i="71"/>
  <c r="Z396" i="71"/>
  <c r="Z179" i="71"/>
  <c r="Z68" i="70"/>
  <c r="Z165" i="71"/>
  <c r="Z84" i="70"/>
  <c r="Z19" i="71"/>
  <c r="Z88" i="71"/>
  <c r="T177" i="70"/>
  <c r="T397" i="71"/>
  <c r="T125" i="70"/>
  <c r="T113" i="70"/>
  <c r="Z111" i="71"/>
  <c r="Z59" i="71"/>
  <c r="Z35" i="71"/>
  <c r="T321" i="71"/>
  <c r="T221" i="71"/>
  <c r="T202" i="71"/>
  <c r="T193" i="71"/>
  <c r="T75" i="70"/>
  <c r="T3" i="71"/>
  <c r="Z63" i="70"/>
  <c r="T362" i="71"/>
  <c r="T293" i="71"/>
  <c r="T222" i="71"/>
  <c r="Y153" i="70"/>
  <c r="J369" i="71"/>
  <c r="Z347" i="71"/>
  <c r="T68" i="70"/>
  <c r="Y432" i="71"/>
  <c r="Y133" i="70"/>
  <c r="Y234" i="71"/>
  <c r="Y121" i="71"/>
  <c r="Y95" i="71"/>
  <c r="Y141" i="71"/>
  <c r="Y106" i="70"/>
  <c r="Y374" i="71"/>
  <c r="Y431" i="71"/>
  <c r="J437" i="71"/>
  <c r="J187" i="71"/>
  <c r="J347" i="71"/>
  <c r="J447" i="71"/>
  <c r="J55" i="71"/>
  <c r="J75" i="70"/>
  <c r="J98" i="70"/>
  <c r="J143" i="70"/>
  <c r="J60" i="71"/>
  <c r="J34" i="70"/>
  <c r="Z151" i="71"/>
  <c r="Z173" i="71"/>
  <c r="Z395" i="71"/>
  <c r="Z370" i="71"/>
  <c r="Z377" i="71"/>
  <c r="Z359" i="71"/>
  <c r="Z10" i="71"/>
  <c r="Z58" i="71"/>
  <c r="T183" i="70"/>
  <c r="T141" i="70"/>
  <c r="T224" i="71"/>
  <c r="Y319" i="71"/>
  <c r="J183" i="71"/>
  <c r="J276" i="71"/>
  <c r="Z41" i="71"/>
  <c r="T262" i="71"/>
  <c r="Y202" i="71"/>
  <c r="J121" i="70"/>
  <c r="Z450" i="71"/>
  <c r="T84" i="70"/>
  <c r="Y417" i="71"/>
  <c r="Y338" i="71"/>
  <c r="Y225" i="71"/>
  <c r="Y99" i="71"/>
  <c r="Y15" i="71"/>
  <c r="Y76" i="71"/>
  <c r="Y194" i="71"/>
  <c r="Y321" i="71"/>
  <c r="Y373" i="71"/>
  <c r="J54" i="70"/>
  <c r="J109" i="71"/>
  <c r="J273" i="71"/>
  <c r="J394" i="71"/>
  <c r="J334" i="71"/>
  <c r="J52" i="70"/>
  <c r="J173" i="71"/>
  <c r="J290" i="71"/>
  <c r="J169" i="70"/>
  <c r="Z76" i="70"/>
  <c r="Z182" i="70"/>
  <c r="Z361" i="71"/>
  <c r="Z125" i="70"/>
  <c r="Z318" i="71"/>
  <c r="Z324" i="71"/>
  <c r="Z139" i="70"/>
  <c r="Z118" i="71"/>
  <c r="Z42" i="70"/>
  <c r="Z15" i="71"/>
  <c r="T361" i="71"/>
  <c r="T454" i="71"/>
  <c r="T174" i="70"/>
  <c r="T409" i="71"/>
  <c r="T144" i="70"/>
  <c r="T358" i="71"/>
  <c r="T188" i="71"/>
  <c r="T246" i="71"/>
  <c r="Y71" i="71"/>
  <c r="J18" i="71"/>
  <c r="Z291" i="71"/>
  <c r="Z113" i="71"/>
  <c r="J6" i="71"/>
  <c r="Y369" i="71"/>
  <c r="Y112" i="70"/>
  <c r="Y74" i="70"/>
  <c r="Y58" i="71"/>
  <c r="Y274" i="71"/>
  <c r="Y392" i="71"/>
  <c r="Y41" i="71"/>
  <c r="Y97" i="71"/>
  <c r="Y158" i="71"/>
  <c r="J272" i="71"/>
  <c r="J414" i="71"/>
  <c r="J7" i="71"/>
  <c r="J123" i="71"/>
  <c r="J263" i="71"/>
  <c r="J323" i="71"/>
  <c r="J426" i="71"/>
  <c r="J22" i="71"/>
  <c r="J167" i="71"/>
  <c r="Z96" i="70"/>
  <c r="Z255" i="71"/>
  <c r="Z109" i="70"/>
  <c r="Z154" i="70"/>
  <c r="Z105" i="70"/>
  <c r="Z143" i="70"/>
  <c r="Z139" i="71"/>
  <c r="Z122" i="71"/>
  <c r="Z46" i="71"/>
  <c r="T390" i="71"/>
  <c r="T348" i="71"/>
  <c r="T278" i="71"/>
  <c r="T372" i="71"/>
  <c r="T310" i="71"/>
  <c r="T117" i="70"/>
  <c r="T249" i="71"/>
  <c r="T371" i="71"/>
  <c r="T392" i="71"/>
  <c r="Y100" i="70"/>
  <c r="J112" i="70"/>
  <c r="Z234" i="71"/>
  <c r="T159" i="70"/>
  <c r="Y426" i="71"/>
  <c r="Y128" i="70"/>
  <c r="Y230" i="71"/>
  <c r="Y96" i="71"/>
  <c r="Y5" i="71"/>
  <c r="Y65" i="71"/>
  <c r="Y186" i="71"/>
  <c r="Y307" i="71"/>
  <c r="Y362" i="71"/>
  <c r="J373" i="71"/>
  <c r="J97" i="71"/>
  <c r="J210" i="71"/>
  <c r="J343" i="71"/>
  <c r="J446" i="71"/>
  <c r="J184" i="70"/>
  <c r="J22" i="70"/>
  <c r="J180" i="71"/>
  <c r="J315" i="71"/>
  <c r="Z153" i="70"/>
  <c r="Z397" i="71"/>
  <c r="Z215" i="71"/>
  <c r="Z108" i="70"/>
  <c r="Z247" i="71"/>
  <c r="Z259" i="71"/>
  <c r="Z285" i="71"/>
  <c r="Z110" i="71"/>
  <c r="Z10" i="70"/>
  <c r="T203" i="71"/>
  <c r="T100" i="70"/>
  <c r="T291" i="71"/>
  <c r="Y55" i="71"/>
  <c r="J116" i="71"/>
  <c r="Z362" i="71"/>
  <c r="T445" i="71"/>
  <c r="I58" i="70"/>
  <c r="T36" i="70"/>
  <c r="I5" i="70"/>
  <c r="I29" i="70"/>
  <c r="T60" i="70"/>
  <c r="I35" i="70"/>
  <c r="T15" i="70"/>
  <c r="I48" i="70"/>
  <c r="T56" i="70"/>
  <c r="I56" i="70"/>
  <c r="T10" i="70"/>
  <c r="I14" i="70"/>
  <c r="T9" i="70"/>
  <c r="I38" i="70"/>
  <c r="T57" i="70"/>
  <c r="T4" i="70"/>
  <c r="I109" i="71"/>
  <c r="I51" i="71"/>
  <c r="I139" i="71"/>
  <c r="I58" i="71"/>
  <c r="I115" i="71"/>
  <c r="I55" i="71"/>
  <c r="I136" i="71"/>
  <c r="I66" i="71"/>
  <c r="I121" i="71"/>
  <c r="I36" i="71"/>
  <c r="I112" i="71"/>
  <c r="I52" i="71"/>
  <c r="I119" i="71"/>
  <c r="I10" i="71"/>
  <c r="T64" i="71"/>
  <c r="T5" i="71"/>
  <c r="T84" i="71"/>
  <c r="T60" i="71"/>
  <c r="T82" i="71"/>
  <c r="T109" i="71"/>
  <c r="T68" i="71"/>
  <c r="T11" i="71"/>
  <c r="T67" i="71"/>
  <c r="T27" i="71"/>
  <c r="T72" i="71"/>
  <c r="T76" i="71"/>
  <c r="B17" i="73"/>
  <c r="T26" i="71"/>
  <c r="T63" i="71"/>
  <c r="H16" i="73"/>
  <c r="T115" i="71"/>
  <c r="T112" i="71"/>
  <c r="T370" i="71"/>
  <c r="T256" i="71"/>
  <c r="T242" i="71"/>
  <c r="T198" i="71"/>
  <c r="T90" i="70"/>
  <c r="T81" i="70"/>
  <c r="Y144" i="70"/>
  <c r="J114" i="70"/>
  <c r="Z221" i="71"/>
  <c r="T240" i="71"/>
  <c r="Y170" i="70"/>
  <c r="Y336" i="71"/>
  <c r="Y89" i="70"/>
  <c r="Y42" i="70"/>
  <c r="Y416" i="71"/>
  <c r="Y2" i="70"/>
  <c r="Y42" i="71"/>
  <c r="Y256" i="71"/>
  <c r="Y314" i="71"/>
  <c r="J454" i="71"/>
  <c r="J59" i="71"/>
  <c r="J164" i="71"/>
  <c r="J116" i="70"/>
  <c r="J155" i="70"/>
  <c r="J162" i="70"/>
  <c r="J240" i="71"/>
  <c r="J112" i="71"/>
  <c r="J104" i="70"/>
  <c r="Z335" i="71"/>
  <c r="Z348" i="71"/>
  <c r="Z64" i="70"/>
  <c r="Z89" i="70"/>
  <c r="Z196" i="71"/>
  <c r="Z203" i="71"/>
  <c r="Z99" i="70"/>
  <c r="Z70" i="71"/>
  <c r="Z71" i="71"/>
  <c r="T425" i="71"/>
  <c r="T338" i="71"/>
  <c r="T151" i="70"/>
  <c r="Y287" i="71"/>
  <c r="J244" i="71"/>
  <c r="Z267" i="71"/>
  <c r="T204" i="71"/>
  <c r="I3" i="70"/>
  <c r="T11" i="70"/>
  <c r="I52" i="70"/>
  <c r="T45" i="70"/>
  <c r="I37" i="70"/>
  <c r="I50" i="70"/>
  <c r="T47" i="70"/>
  <c r="I21" i="70"/>
  <c r="I19" i="70"/>
  <c r="I45" i="70"/>
  <c r="T16" i="70"/>
  <c r="T3" i="70"/>
  <c r="I44" i="70"/>
  <c r="I63" i="70"/>
  <c r="T5" i="70"/>
  <c r="T55" i="70"/>
  <c r="I104" i="71"/>
  <c r="I40" i="71"/>
  <c r="I124" i="71"/>
  <c r="I50" i="71"/>
  <c r="I100" i="71"/>
  <c r="I46" i="71"/>
  <c r="I122" i="71"/>
  <c r="I54" i="71"/>
  <c r="I113" i="71"/>
  <c r="I23" i="71"/>
  <c r="I99" i="71"/>
  <c r="I45" i="71"/>
  <c r="I111" i="71"/>
  <c r="T91" i="71"/>
  <c r="T62" i="71"/>
  <c r="T117" i="71"/>
  <c r="T61" i="71"/>
  <c r="T22" i="71"/>
  <c r="T74" i="71"/>
  <c r="T83" i="71"/>
  <c r="T58" i="71"/>
  <c r="T136" i="71"/>
  <c r="T57" i="71"/>
  <c r="T66" i="71"/>
  <c r="H305" i="71"/>
  <c r="I17" i="73"/>
  <c r="T23" i="71"/>
  <c r="T94" i="71"/>
  <c r="T225" i="71"/>
  <c r="T200" i="71"/>
  <c r="T191" i="71"/>
  <c r="T65" i="70"/>
  <c r="T344" i="71"/>
  <c r="T179" i="70"/>
  <c r="Y169" i="70"/>
  <c r="J399" i="71"/>
  <c r="Z91" i="70"/>
  <c r="T232" i="71"/>
  <c r="Y161" i="70"/>
  <c r="Y313" i="71"/>
  <c r="Y205" i="71"/>
  <c r="Y39" i="70"/>
  <c r="Y370" i="71"/>
  <c r="Y11" i="71"/>
  <c r="Y123" i="71"/>
  <c r="Y200" i="71"/>
  <c r="Y242" i="71"/>
  <c r="J411" i="71"/>
  <c r="J68" i="70"/>
  <c r="J96" i="71"/>
  <c r="J226" i="71"/>
  <c r="J145" i="70"/>
  <c r="J359" i="71"/>
  <c r="J105" i="71"/>
  <c r="J71" i="71"/>
  <c r="J205" i="71"/>
  <c r="Z111" i="70"/>
  <c r="Z300" i="71"/>
  <c r="Z151" i="70"/>
  <c r="Z73" i="70"/>
  <c r="Z156" i="71"/>
  <c r="Z160" i="71"/>
  <c r="Z186" i="71"/>
  <c r="Z7" i="70"/>
  <c r="Z80" i="71"/>
  <c r="T382" i="71"/>
  <c r="T176" i="71"/>
  <c r="T399" i="71"/>
  <c r="Y408" i="71"/>
  <c r="J41" i="71"/>
  <c r="Z288" i="71"/>
  <c r="T137" i="70"/>
  <c r="I31" i="70"/>
  <c r="T52" i="70"/>
  <c r="I24" i="70"/>
  <c r="T17" i="70"/>
  <c r="I10" i="70"/>
  <c r="I61" i="70"/>
  <c r="I46" i="70"/>
  <c r="T35" i="70"/>
  <c r="I18" i="70"/>
  <c r="I17" i="70"/>
  <c r="T64" i="70"/>
  <c r="T30" i="70"/>
  <c r="I34" i="70"/>
  <c r="I39" i="70"/>
  <c r="T31" i="70"/>
  <c r="I6" i="71"/>
  <c r="I97" i="71"/>
  <c r="I18" i="71"/>
  <c r="I116" i="71"/>
  <c r="I39" i="71"/>
  <c r="I89" i="71"/>
  <c r="I38" i="71"/>
  <c r="I114" i="71"/>
  <c r="I37" i="71"/>
  <c r="I94" i="71"/>
  <c r="I14" i="71"/>
  <c r="I93" i="71"/>
  <c r="I35" i="71"/>
  <c r="I106" i="71"/>
  <c r="T148" i="71"/>
  <c r="T56" i="71"/>
  <c r="T141" i="71"/>
  <c r="T42" i="71"/>
  <c r="T139" i="71"/>
  <c r="T69" i="71"/>
  <c r="T137" i="71"/>
  <c r="T50" i="71"/>
  <c r="T122" i="71"/>
  <c r="T55" i="71"/>
  <c r="T121" i="71"/>
  <c r="T54" i="71"/>
  <c r="T149" i="71"/>
  <c r="T110" i="71"/>
  <c r="T19" i="71"/>
  <c r="G17" i="73"/>
  <c r="T175" i="71"/>
  <c r="T66" i="70"/>
  <c r="T150" i="71"/>
  <c r="H107" i="70"/>
  <c r="T366" i="71"/>
  <c r="T241" i="71"/>
  <c r="Y69" i="71"/>
  <c r="J12" i="70"/>
  <c r="Z202" i="71"/>
  <c r="T365" i="71"/>
  <c r="Y399" i="71"/>
  <c r="Y300" i="71"/>
  <c r="Y87" i="70"/>
  <c r="Y67" i="71"/>
  <c r="Y122" i="70"/>
  <c r="Y427" i="71"/>
  <c r="Y38" i="70"/>
  <c r="Y66" i="70"/>
  <c r="Y191" i="71"/>
  <c r="J361" i="71"/>
  <c r="J453" i="71"/>
  <c r="J58" i="71"/>
  <c r="J76" i="70"/>
  <c r="J310" i="71"/>
  <c r="J316" i="71"/>
  <c r="J420" i="71"/>
  <c r="J9" i="70"/>
  <c r="J69" i="70"/>
  <c r="Z224" i="71"/>
  <c r="Z242" i="71"/>
  <c r="Z261" i="71"/>
  <c r="Z123" i="70"/>
  <c r="Z226" i="71"/>
  <c r="Z322" i="71"/>
  <c r="Z62" i="70"/>
  <c r="Z60" i="70"/>
  <c r="Z38" i="71"/>
  <c r="T127" i="70"/>
  <c r="T413" i="71"/>
  <c r="H300" i="71"/>
  <c r="Y20" i="70"/>
  <c r="J66" i="71"/>
  <c r="Z107" i="70"/>
  <c r="T324" i="71"/>
  <c r="I12" i="70"/>
  <c r="T23" i="70"/>
  <c r="I57" i="70"/>
  <c r="T38" i="70"/>
  <c r="I27" i="70"/>
  <c r="T63" i="70"/>
  <c r="T58" i="70"/>
  <c r="T62" i="70"/>
  <c r="I59" i="70"/>
  <c r="T34" i="70"/>
  <c r="T41" i="70"/>
  <c r="T61" i="70"/>
  <c r="T48" i="70"/>
  <c r="T50" i="70"/>
  <c r="I11" i="70"/>
  <c r="I141" i="71"/>
  <c r="I91" i="71"/>
  <c r="I8" i="71"/>
  <c r="I108" i="71"/>
  <c r="I17" i="71"/>
  <c r="I88" i="71"/>
  <c r="I25" i="71"/>
  <c r="I95" i="71"/>
  <c r="I24" i="71"/>
  <c r="I86" i="71"/>
  <c r="I4" i="71"/>
  <c r="I85" i="71"/>
  <c r="I22" i="71"/>
  <c r="I84" i="71"/>
  <c r="T119" i="71"/>
  <c r="T52" i="71"/>
  <c r="T118" i="71"/>
  <c r="T21" i="71"/>
  <c r="T124" i="71"/>
  <c r="T59" i="71"/>
  <c r="T123" i="71"/>
  <c r="T39" i="71"/>
  <c r="T114" i="71"/>
  <c r="T46" i="71"/>
  <c r="T113" i="71"/>
  <c r="T37" i="71"/>
  <c r="T120" i="71"/>
  <c r="T53" i="71"/>
  <c r="H17" i="73"/>
  <c r="G16" i="73"/>
  <c r="I61" i="71"/>
  <c r="T51" i="71"/>
  <c r="T17" i="71"/>
  <c r="T183" i="71"/>
  <c r="T295" i="71"/>
  <c r="T158" i="70"/>
  <c r="Z9" i="70"/>
  <c r="T218" i="71"/>
  <c r="Y388" i="71"/>
  <c r="Y50" i="71"/>
  <c r="J30" i="70"/>
  <c r="Z83" i="71"/>
  <c r="T184" i="70"/>
  <c r="Y383" i="71"/>
  <c r="Y281" i="71"/>
  <c r="Y77" i="70"/>
  <c r="Y57" i="71"/>
  <c r="Y107" i="70"/>
  <c r="Y384" i="71"/>
  <c r="Y12" i="70"/>
  <c r="Y91" i="71"/>
  <c r="Y150" i="71"/>
  <c r="J320" i="71"/>
  <c r="J410" i="71"/>
  <c r="J431" i="71"/>
  <c r="J115" i="71"/>
  <c r="J256" i="71"/>
  <c r="J262" i="71"/>
  <c r="J375" i="71"/>
  <c r="J221" i="71"/>
  <c r="J48" i="70"/>
  <c r="Z174" i="71"/>
  <c r="Z191" i="71"/>
  <c r="Z188" i="70"/>
  <c r="Z442" i="71"/>
  <c r="Z186" i="70"/>
  <c r="Z372" i="71"/>
  <c r="Z52" i="71"/>
  <c r="Z74" i="71"/>
  <c r="Z112" i="71"/>
  <c r="T281" i="71"/>
  <c r="T270" i="71"/>
  <c r="Y418" i="71"/>
  <c r="Y109" i="71"/>
  <c r="J113" i="71"/>
  <c r="Z273" i="71"/>
  <c r="T162" i="70"/>
  <c r="I30" i="70"/>
  <c r="T54" i="70"/>
  <c r="I2" i="70"/>
  <c r="T37" i="70"/>
  <c r="I53" i="70"/>
  <c r="T40" i="70"/>
  <c r="T24" i="70"/>
  <c r="T39" i="70"/>
  <c r="I4" i="70"/>
  <c r="T53" i="70"/>
  <c r="I43" i="70"/>
  <c r="T18" i="70"/>
  <c r="I62" i="70"/>
  <c r="T29" i="70"/>
  <c r="I36" i="70"/>
  <c r="I83" i="71"/>
  <c r="I82" i="71"/>
  <c r="I98" i="71"/>
  <c r="I96" i="71"/>
  <c r="I7" i="71"/>
  <c r="I80" i="71"/>
  <c r="I16" i="71"/>
  <c r="I87" i="71"/>
  <c r="I15" i="71"/>
  <c r="I76" i="71"/>
  <c r="I105" i="71"/>
  <c r="I71" i="71"/>
  <c r="I11" i="71"/>
  <c r="T111" i="71"/>
  <c r="T116" i="71"/>
  <c r="T38" i="71"/>
  <c r="T446" i="71"/>
  <c r="T440" i="71"/>
  <c r="T407" i="71"/>
  <c r="T279" i="71"/>
  <c r="T441" i="71"/>
  <c r="Y130" i="70"/>
  <c r="J306" i="71"/>
  <c r="Z136" i="71"/>
  <c r="Z18" i="70"/>
  <c r="T267" i="71"/>
  <c r="Y154" i="70"/>
  <c r="Y109" i="70"/>
  <c r="Y73" i="70"/>
  <c r="Y46" i="71"/>
  <c r="Y221" i="71"/>
  <c r="Y129" i="70"/>
  <c r="Y445" i="71"/>
  <c r="Y19" i="70"/>
  <c r="Y17" i="71"/>
  <c r="J264" i="71"/>
  <c r="J360" i="71"/>
  <c r="J92" i="71"/>
  <c r="J32" i="70"/>
  <c r="J200" i="71"/>
  <c r="J207" i="71"/>
  <c r="J123" i="70"/>
  <c r="J183" i="70"/>
  <c r="J21" i="70"/>
  <c r="Z358" i="71"/>
  <c r="Z150" i="71"/>
  <c r="Z414" i="71"/>
  <c r="Z402" i="71"/>
  <c r="Z155" i="70"/>
  <c r="Z427" i="71"/>
  <c r="Z84" i="71"/>
  <c r="Z18" i="71"/>
  <c r="Z52" i="70"/>
  <c r="T230" i="71"/>
  <c r="T303" i="71"/>
  <c r="Y361" i="71"/>
  <c r="Y169" i="71"/>
  <c r="J241" i="71"/>
  <c r="Z144" i="70"/>
  <c r="T168" i="71"/>
  <c r="I8" i="70"/>
  <c r="I54" i="70"/>
  <c r="I64" i="70"/>
  <c r="T12" i="70"/>
  <c r="I26" i="70"/>
  <c r="T20" i="70"/>
  <c r="I32" i="70"/>
  <c r="T8" i="70"/>
  <c r="I15" i="70"/>
  <c r="T27" i="70"/>
  <c r="I42" i="70"/>
  <c r="T28" i="70"/>
  <c r="I16" i="70"/>
  <c r="T2" i="70"/>
  <c r="T43" i="70"/>
  <c r="I140" i="71"/>
  <c r="I74" i="71"/>
  <c r="I70" i="71"/>
  <c r="I90" i="71"/>
  <c r="I92" i="71"/>
  <c r="I78" i="71"/>
  <c r="I110" i="71"/>
  <c r="I79" i="71"/>
  <c r="I5" i="71"/>
  <c r="I65" i="71"/>
  <c r="I26" i="71"/>
  <c r="I64" i="71"/>
  <c r="I118" i="71"/>
  <c r="I42" i="71"/>
  <c r="T106" i="71"/>
  <c r="T35" i="71"/>
  <c r="T105" i="71"/>
  <c r="T14" i="71"/>
  <c r="T108" i="71"/>
  <c r="T40" i="71"/>
  <c r="T100" i="71"/>
  <c r="T9" i="71"/>
  <c r="T88" i="71"/>
  <c r="T18" i="71"/>
  <c r="T87" i="71"/>
  <c r="T7" i="71"/>
  <c r="T99" i="71"/>
  <c r="T25" i="71"/>
  <c r="F17" i="73"/>
  <c r="E16" i="73"/>
  <c r="T155" i="70"/>
  <c r="T400" i="71"/>
  <c r="T143" i="70"/>
  <c r="T288" i="71"/>
  <c r="T351" i="71"/>
  <c r="Y233" i="71"/>
  <c r="J100" i="70"/>
  <c r="Z268" i="71"/>
  <c r="T138" i="70"/>
  <c r="Y453" i="71"/>
  <c r="Y358" i="71"/>
  <c r="Y261" i="71"/>
  <c r="Y69" i="70"/>
  <c r="Y119" i="71"/>
  <c r="Y72" i="70"/>
  <c r="Y285" i="71"/>
  <c r="Y406" i="71"/>
  <c r="Y455" i="71"/>
  <c r="Y16" i="71"/>
  <c r="J212" i="71"/>
  <c r="J319" i="71"/>
  <c r="J174" i="70"/>
  <c r="J16" i="71"/>
  <c r="J66" i="70"/>
  <c r="J70" i="70"/>
  <c r="J277" i="71"/>
  <c r="J160" i="70"/>
  <c r="Z161" i="70"/>
  <c r="Z445" i="71"/>
  <c r="Z185" i="71"/>
  <c r="Z367" i="71"/>
  <c r="Z140" i="70"/>
  <c r="Z145" i="70"/>
  <c r="Z384" i="71"/>
  <c r="Z42" i="71"/>
  <c r="Z121" i="71"/>
  <c r="Z24" i="70"/>
  <c r="T77" i="70"/>
  <c r="T151" i="71"/>
  <c r="Y266" i="71"/>
  <c r="J279" i="71"/>
  <c r="J374" i="71"/>
  <c r="Z61" i="71"/>
  <c r="I20" i="70"/>
  <c r="T46" i="70"/>
  <c r="I6" i="70"/>
  <c r="I40" i="70"/>
  <c r="T33" i="70"/>
  <c r="I23" i="70"/>
  <c r="T59" i="70"/>
  <c r="I22" i="70"/>
  <c r="T26" i="70"/>
  <c r="I47" i="70"/>
  <c r="T49" i="70"/>
  <c r="I25" i="70"/>
  <c r="T32" i="70"/>
  <c r="I49" i="70"/>
  <c r="T19" i="70"/>
  <c r="T25" i="70"/>
  <c r="I125" i="71"/>
  <c r="I69" i="71"/>
  <c r="I19" i="71"/>
  <c r="I81" i="71"/>
  <c r="I137" i="71"/>
  <c r="I67" i="71"/>
  <c r="I75" i="71"/>
  <c r="I77" i="71"/>
  <c r="I27" i="71"/>
  <c r="I63" i="71"/>
  <c r="I149" i="71"/>
  <c r="I62" i="71"/>
  <c r="I60" i="71"/>
  <c r="I21" i="71"/>
  <c r="T85" i="71"/>
  <c r="T24" i="71"/>
  <c r="T98" i="71"/>
  <c r="T4" i="71"/>
  <c r="T96" i="71"/>
  <c r="T20" i="71"/>
  <c r="T89" i="71"/>
  <c r="T125" i="71"/>
  <c r="T80" i="71"/>
  <c r="T8" i="71"/>
  <c r="T79" i="71"/>
  <c r="T140" i="71"/>
  <c r="T93" i="71"/>
  <c r="T16" i="71"/>
  <c r="E17" i="73"/>
  <c r="C16" i="73"/>
  <c r="T36" i="71"/>
  <c r="T145" i="70"/>
  <c r="T139" i="70"/>
  <c r="T308" i="71"/>
  <c r="T355" i="71"/>
  <c r="T192" i="71"/>
  <c r="Y120" i="71"/>
  <c r="J152" i="71"/>
  <c r="Z443" i="71"/>
  <c r="T197" i="71"/>
  <c r="Y441" i="71"/>
  <c r="Y350" i="71"/>
  <c r="Y241" i="71"/>
  <c r="Y140" i="71"/>
  <c r="Y72" i="71"/>
  <c r="Y57" i="70"/>
  <c r="Y99" i="70"/>
  <c r="Y142" i="70"/>
  <c r="Y164" i="70"/>
  <c r="J108" i="70"/>
  <c r="J165" i="71"/>
  <c r="J106" i="70"/>
  <c r="J378" i="71"/>
  <c r="J229" i="71"/>
  <c r="J54" i="71"/>
  <c r="J94" i="71"/>
  <c r="J94" i="70"/>
  <c r="J357" i="71"/>
  <c r="Z438" i="71"/>
  <c r="Z437" i="71"/>
  <c r="Z339" i="71"/>
  <c r="Z332" i="71"/>
  <c r="Z118" i="70"/>
  <c r="Z310" i="71"/>
  <c r="Z129" i="70"/>
  <c r="Z22" i="70"/>
  <c r="Z36" i="70"/>
  <c r="Z249" i="71"/>
  <c r="T389" i="71"/>
  <c r="T433" i="71"/>
  <c r="Y165" i="71"/>
  <c r="J423" i="71"/>
  <c r="Z218" i="71"/>
  <c r="Z57" i="71"/>
  <c r="I33" i="70"/>
  <c r="T21" i="70"/>
  <c r="I60" i="70"/>
  <c r="I7" i="70"/>
  <c r="T22" i="70"/>
  <c r="I51" i="70"/>
  <c r="T7" i="70"/>
  <c r="I9" i="70"/>
  <c r="T14" i="70"/>
  <c r="I28" i="70"/>
  <c r="T44" i="70"/>
  <c r="I55" i="70"/>
  <c r="T6" i="70"/>
  <c r="I41" i="70"/>
  <c r="T42" i="70"/>
  <c r="T51" i="70"/>
  <c r="I117" i="71"/>
  <c r="I59" i="71"/>
  <c r="I9" i="71"/>
  <c r="I68" i="71"/>
  <c r="I123" i="71"/>
  <c r="I57" i="71"/>
  <c r="I41" i="71"/>
  <c r="I72" i="71"/>
  <c r="I134" i="71"/>
  <c r="I53" i="71"/>
  <c r="I120" i="71"/>
  <c r="I56" i="71"/>
  <c r="I148" i="71"/>
  <c r="I20" i="71"/>
  <c r="T71" i="71"/>
  <c r="T15" i="71"/>
  <c r="T92" i="71"/>
  <c r="T104" i="71"/>
  <c r="T90" i="71"/>
  <c r="T10" i="71"/>
  <c r="T81" i="71"/>
  <c r="T41" i="71"/>
  <c r="T78" i="71"/>
  <c r="T75" i="71"/>
  <c r="T77" i="71"/>
  <c r="T97" i="71"/>
  <c r="T86" i="71"/>
  <c r="T6" i="71"/>
  <c r="C17" i="73"/>
  <c r="B16" i="73"/>
  <c r="T70" i="71"/>
  <c r="H304" i="71"/>
  <c r="T134" i="71"/>
  <c r="T65" i="71"/>
  <c r="I16" i="73"/>
  <c r="T45" i="71"/>
  <c r="T95" i="71"/>
  <c r="F16" i="73"/>
  <c r="N302" i="71"/>
  <c r="N107" i="70"/>
  <c r="E114" i="69"/>
  <c r="E116" i="69"/>
  <c r="E133" i="69"/>
  <c r="E127" i="69"/>
  <c r="B31" i="73"/>
  <c r="I29" i="73"/>
  <c r="H28" i="73"/>
  <c r="G27" i="73"/>
  <c r="F26" i="73"/>
  <c r="E25" i="73"/>
  <c r="C24" i="73"/>
  <c r="B23" i="73"/>
  <c r="I21" i="73"/>
  <c r="H20" i="73"/>
  <c r="G19" i="73"/>
  <c r="F18" i="73"/>
  <c r="T305" i="71"/>
  <c r="T302" i="71"/>
  <c r="N301" i="71"/>
  <c r="E122" i="69"/>
  <c r="E124" i="69"/>
  <c r="E110" i="69"/>
  <c r="E129" i="69"/>
  <c r="I30" i="73"/>
  <c r="H29" i="73"/>
  <c r="G28" i="73"/>
  <c r="F27" i="73"/>
  <c r="E26" i="73"/>
  <c r="C25" i="73"/>
  <c r="B24" i="73"/>
  <c r="I22" i="73"/>
  <c r="H21" i="73"/>
  <c r="G20" i="73"/>
  <c r="F19" i="73"/>
  <c r="E18" i="73"/>
  <c r="T304" i="71"/>
  <c r="J109" i="70"/>
  <c r="T301" i="71"/>
  <c r="E130" i="69"/>
  <c r="E132" i="69"/>
  <c r="E118" i="69"/>
  <c r="I31" i="73"/>
  <c r="H30" i="73"/>
  <c r="G29" i="73"/>
  <c r="F28" i="73"/>
  <c r="E27" i="73"/>
  <c r="C26" i="73"/>
  <c r="B25" i="73"/>
  <c r="I23" i="73"/>
  <c r="H22" i="73"/>
  <c r="G21" i="73"/>
  <c r="F20" i="73"/>
  <c r="E19" i="73"/>
  <c r="C18" i="73"/>
  <c r="U301" i="71"/>
  <c r="T109" i="70"/>
  <c r="J300" i="71"/>
  <c r="E120" i="69"/>
  <c r="E112" i="69"/>
  <c r="E126" i="69"/>
  <c r="H31" i="73"/>
  <c r="G30" i="73"/>
  <c r="F29" i="73"/>
  <c r="E28" i="73"/>
  <c r="C27" i="73"/>
  <c r="B26" i="73"/>
  <c r="I24" i="73"/>
  <c r="H23" i="73"/>
  <c r="G22" i="73"/>
  <c r="F21" i="73"/>
  <c r="E20" i="73"/>
  <c r="C19" i="73"/>
  <c r="B18" i="73"/>
  <c r="U302" i="71"/>
  <c r="J302" i="71"/>
  <c r="J107" i="70"/>
  <c r="E113" i="69"/>
  <c r="E121" i="69"/>
  <c r="E134" i="69"/>
  <c r="G31" i="73"/>
  <c r="F30" i="73"/>
  <c r="E29" i="73"/>
  <c r="C28" i="73"/>
  <c r="B27" i="73"/>
  <c r="I25" i="73"/>
  <c r="H24" i="73"/>
  <c r="G23" i="73"/>
  <c r="F22" i="73"/>
  <c r="E21" i="73"/>
  <c r="C20" i="73"/>
  <c r="B19" i="73"/>
  <c r="U109" i="70"/>
  <c r="N300" i="71"/>
  <c r="T107" i="70"/>
  <c r="E115" i="69"/>
  <c r="E109" i="69"/>
  <c r="E128" i="69"/>
  <c r="F31" i="73"/>
  <c r="E30" i="73"/>
  <c r="C29" i="73"/>
  <c r="B28" i="73"/>
  <c r="I26" i="73"/>
  <c r="H25" i="73"/>
  <c r="G24" i="73"/>
  <c r="F23" i="73"/>
  <c r="E22" i="73"/>
  <c r="C21" i="73"/>
  <c r="B20" i="73"/>
  <c r="I18" i="73"/>
  <c r="Q4" i="71"/>
  <c r="N55" i="70"/>
  <c r="P4" i="71"/>
  <c r="E123" i="69"/>
  <c r="E117" i="69"/>
  <c r="E111" i="69"/>
  <c r="E31" i="73"/>
  <c r="C30" i="73"/>
  <c r="B29" i="73"/>
  <c r="I27" i="73"/>
  <c r="H26" i="73"/>
  <c r="G25" i="73"/>
  <c r="F24" i="73"/>
  <c r="E23" i="73"/>
  <c r="C22" i="73"/>
  <c r="B21" i="73"/>
  <c r="B30" i="73"/>
  <c r="I20" i="73"/>
  <c r="I19" i="73"/>
  <c r="N109" i="70"/>
  <c r="I28" i="73"/>
  <c r="T300" i="71"/>
  <c r="H27" i="73"/>
  <c r="H19" i="73"/>
  <c r="C31" i="73"/>
  <c r="J301" i="71"/>
  <c r="G26" i="73"/>
  <c r="H18" i="73"/>
  <c r="E131" i="69"/>
  <c r="F25" i="73"/>
  <c r="G18" i="73"/>
  <c r="E125" i="69"/>
  <c r="E24" i="73"/>
  <c r="B22" i="73"/>
  <c r="E119" i="69"/>
  <c r="C23" i="73"/>
  <c r="J16" i="73" l="1"/>
  <c r="D17" i="73"/>
  <c r="D16" i="73"/>
  <c r="J17" i="73"/>
  <c r="D15" i="73"/>
  <c r="J34" i="73"/>
  <c r="D11" i="73"/>
  <c r="J8" i="73"/>
  <c r="D12" i="73"/>
  <c r="J9" i="73"/>
  <c r="D4" i="73"/>
  <c r="D35" i="73"/>
  <c r="D13" i="73"/>
  <c r="J10" i="73"/>
  <c r="D5" i="73"/>
  <c r="D32" i="73"/>
  <c r="D33" i="73"/>
  <c r="D14" i="73"/>
  <c r="J11" i="73"/>
  <c r="D6" i="73"/>
  <c r="J33" i="73"/>
  <c r="J32" i="73"/>
  <c r="J12" i="73"/>
  <c r="D7" i="73"/>
  <c r="J4" i="73"/>
  <c r="J35" i="73"/>
  <c r="J13" i="73"/>
  <c r="D8" i="73"/>
  <c r="J5" i="73"/>
  <c r="J14" i="73"/>
  <c r="D9" i="73"/>
  <c r="J6" i="73"/>
  <c r="D34" i="73"/>
  <c r="D10" i="73"/>
  <c r="J7" i="73"/>
  <c r="J15" i="73"/>
  <c r="D3" i="73"/>
  <c r="J2" i="73"/>
  <c r="J3" i="73"/>
  <c r="D2" i="73"/>
  <c r="D18" i="73"/>
  <c r="D19" i="73"/>
  <c r="D20" i="73"/>
  <c r="D21" i="73"/>
  <c r="D22" i="73"/>
  <c r="D23" i="73"/>
  <c r="D24" i="73"/>
  <c r="D25" i="73"/>
  <c r="D26" i="73"/>
  <c r="D27" i="73"/>
  <c r="D28" i="73"/>
  <c r="D29" i="73"/>
  <c r="D30" i="73"/>
  <c r="D31" i="73"/>
  <c r="J18" i="73"/>
  <c r="J19" i="73"/>
  <c r="J20" i="73"/>
  <c r="J21" i="73"/>
  <c r="J22" i="73"/>
  <c r="J23" i="73"/>
  <c r="J24" i="73"/>
  <c r="J25" i="73"/>
  <c r="J26" i="73"/>
  <c r="J27" i="73"/>
  <c r="J28" i="73"/>
  <c r="J29" i="73"/>
  <c r="J30" i="73"/>
  <c r="J31" i="73"/>
  <c r="P16" i="74"/>
  <c r="T393" i="74"/>
  <c r="T431" i="74"/>
  <c r="T430" i="74"/>
  <c r="Q17" i="55"/>
  <c r="U667" i="55"/>
  <c r="AF4" i="55" s="1"/>
  <c r="C677" i="55"/>
  <c r="C679" i="55" s="1"/>
  <c r="P5" i="71"/>
  <c r="Q5" i="71"/>
  <c r="P17" i="74" l="1"/>
  <c r="Q18" i="55"/>
  <c r="P6" i="71"/>
  <c r="Q6" i="71"/>
  <c r="P18" i="74" l="1"/>
  <c r="Q19" i="55"/>
  <c r="P7" i="71"/>
  <c r="Q7" i="71"/>
  <c r="P19" i="74" l="1"/>
  <c r="Q20" i="55"/>
  <c r="Q8" i="71"/>
  <c r="P8" i="71"/>
  <c r="P20" i="74" l="1"/>
  <c r="Q21" i="55"/>
  <c r="Q9" i="71"/>
  <c r="P9" i="71"/>
  <c r="P21" i="74" l="1"/>
  <c r="Q22" i="55"/>
  <c r="P10" i="71"/>
  <c r="Q10" i="71"/>
  <c r="P22" i="74" l="1"/>
  <c r="Q23" i="55"/>
  <c r="Q11" i="71"/>
  <c r="P11" i="71"/>
  <c r="P23" i="74" l="1"/>
  <c r="Q24" i="55"/>
  <c r="Q2" i="70"/>
  <c r="P2" i="70"/>
  <c r="P24" i="74" l="1"/>
  <c r="Q25" i="55"/>
  <c r="Q12" i="71"/>
  <c r="P12" i="71"/>
  <c r="P25" i="74" l="1"/>
  <c r="Q26" i="55"/>
  <c r="Q13" i="71"/>
  <c r="P13" i="71"/>
  <c r="P26" i="74" l="1"/>
  <c r="Q27" i="55"/>
  <c r="A19" i="24"/>
  <c r="F14" i="24"/>
  <c r="E14" i="24"/>
  <c r="Q3" i="70"/>
  <c r="P3" i="70"/>
  <c r="P27" i="74" l="1"/>
  <c r="Q28" i="55"/>
  <c r="Q4" i="70"/>
  <c r="P4" i="70"/>
  <c r="P28" i="74" l="1"/>
  <c r="Q29" i="55"/>
  <c r="Q5" i="70"/>
  <c r="P5" i="70"/>
  <c r="P29" i="74" l="1"/>
  <c r="Q30" i="55"/>
  <c r="Q6" i="70"/>
  <c r="P6" i="70"/>
  <c r="P30" i="74" l="1"/>
  <c r="Q31" i="55"/>
  <c r="Q7" i="70"/>
  <c r="P7" i="70"/>
  <c r="P31" i="74" l="1"/>
  <c r="Q32" i="55"/>
  <c r="Q8" i="70"/>
  <c r="P8" i="70"/>
  <c r="P32" i="74" l="1"/>
  <c r="Q33" i="55"/>
  <c r="Q9" i="70"/>
  <c r="P9" i="70"/>
  <c r="P33" i="74" l="1"/>
  <c r="Q34" i="55"/>
  <c r="Q14" i="71"/>
  <c r="P14" i="71"/>
  <c r="P34" i="74" l="1"/>
  <c r="Q35" i="55"/>
  <c r="Q15" i="71"/>
  <c r="P15" i="71"/>
  <c r="P35" i="74" l="1"/>
  <c r="Q36" i="55"/>
  <c r="Q16" i="71"/>
  <c r="P16" i="71"/>
  <c r="P36" i="74" l="1"/>
  <c r="Q37" i="55"/>
  <c r="Q17" i="71"/>
  <c r="P17" i="71"/>
  <c r="P37" i="74" l="1"/>
  <c r="Q38" i="55"/>
  <c r="Q18" i="71"/>
  <c r="P18" i="71"/>
  <c r="P38" i="74" l="1"/>
  <c r="Q39" i="55"/>
  <c r="Q19" i="71"/>
  <c r="P19" i="71"/>
  <c r="P39" i="74" l="1"/>
  <c r="Q40" i="55"/>
  <c r="Q20" i="71"/>
  <c r="P20" i="71"/>
  <c r="P40" i="74" l="1"/>
  <c r="Q41" i="55"/>
  <c r="Q21" i="71"/>
  <c r="P21" i="71"/>
  <c r="P41" i="74" l="1"/>
  <c r="Q42" i="55"/>
  <c r="Q22" i="71"/>
  <c r="P22" i="71"/>
  <c r="P42" i="74" l="1"/>
  <c r="Q43" i="55"/>
  <c r="Q23" i="71"/>
  <c r="P23" i="71"/>
  <c r="P43" i="74" l="1"/>
  <c r="Q44" i="55"/>
  <c r="Q24" i="71"/>
  <c r="P24" i="71"/>
  <c r="P44" i="74" l="1"/>
  <c r="Q45" i="55"/>
  <c r="Q25" i="71"/>
  <c r="P25" i="71"/>
  <c r="P45" i="74" l="1"/>
  <c r="Q46" i="55"/>
  <c r="P10" i="70"/>
  <c r="Q10" i="70"/>
  <c r="P46" i="74" l="1"/>
  <c r="Q47" i="55"/>
  <c r="Q11" i="70"/>
  <c r="P11" i="70"/>
  <c r="P47" i="74" l="1"/>
  <c r="Q48" i="55"/>
  <c r="Q12" i="70"/>
  <c r="P12" i="70"/>
  <c r="P48" i="74" l="1"/>
  <c r="Q49" i="55"/>
  <c r="P26" i="71"/>
  <c r="Q26" i="71"/>
  <c r="P49" i="74" l="1"/>
  <c r="Q50" i="55"/>
  <c r="Q27" i="71"/>
  <c r="P27" i="71"/>
  <c r="P50" i="74" l="1"/>
  <c r="Q51" i="55"/>
  <c r="P28" i="71"/>
  <c r="Q28" i="71"/>
  <c r="P51" i="74" l="1"/>
  <c r="Q52" i="55"/>
  <c r="Q29" i="71"/>
  <c r="P29" i="71"/>
  <c r="P52" i="74" l="1"/>
  <c r="Q53" i="55"/>
  <c r="Q30" i="71"/>
  <c r="P30" i="71"/>
  <c r="P53" i="74" l="1"/>
  <c r="Q54" i="55"/>
  <c r="Q31" i="71"/>
  <c r="P31" i="71"/>
  <c r="P54" i="74" l="1"/>
  <c r="Q55" i="55"/>
  <c r="Q32" i="71"/>
  <c r="P32" i="71"/>
  <c r="P55" i="74" l="1"/>
  <c r="Q56" i="55"/>
  <c r="Q33" i="71"/>
  <c r="P33" i="71"/>
  <c r="P56" i="74" l="1"/>
  <c r="Q57" i="55"/>
  <c r="Q13" i="70"/>
  <c r="P13" i="70"/>
  <c r="P57" i="74" l="1"/>
  <c r="Q58" i="55"/>
  <c r="Q34" i="71"/>
  <c r="P34" i="71"/>
  <c r="P58" i="74" l="1"/>
  <c r="Q59" i="55"/>
  <c r="P35" i="71"/>
  <c r="Q35" i="71"/>
  <c r="P59" i="74" l="1"/>
  <c r="Q60" i="55"/>
  <c r="P36" i="71"/>
  <c r="Q36" i="71"/>
  <c r="P60" i="74" l="1"/>
  <c r="Q61" i="55"/>
  <c r="P37" i="71"/>
  <c r="Q37" i="71"/>
  <c r="P61" i="74" l="1"/>
  <c r="Q62" i="55"/>
  <c r="P38" i="71"/>
  <c r="Q38" i="71"/>
  <c r="P62" i="74" l="1"/>
  <c r="Q63" i="55"/>
  <c r="P39" i="71"/>
  <c r="Q39" i="71"/>
  <c r="P63" i="74" l="1"/>
  <c r="Q64" i="55"/>
  <c r="Q40" i="71"/>
  <c r="P40" i="71"/>
  <c r="P64" i="74" l="1"/>
  <c r="Q65" i="55"/>
  <c r="Q41" i="71"/>
  <c r="P41" i="71"/>
  <c r="P65" i="74" l="1"/>
  <c r="Q66" i="55"/>
  <c r="P42" i="71"/>
  <c r="Q42" i="71"/>
  <c r="P66" i="74" l="1"/>
  <c r="Q67" i="55"/>
  <c r="Q43" i="71"/>
  <c r="P43" i="71"/>
  <c r="P67" i="74" l="1"/>
  <c r="Q68" i="55"/>
  <c r="Q44" i="71"/>
  <c r="P44" i="71"/>
  <c r="P68" i="74" l="1"/>
  <c r="Q69" i="55"/>
  <c r="P45" i="71"/>
  <c r="Q45" i="71"/>
  <c r="P69" i="74" l="1"/>
  <c r="Q70" i="55"/>
  <c r="Q14" i="70"/>
  <c r="P14" i="70"/>
  <c r="P70" i="74" l="1"/>
  <c r="Q71" i="55"/>
  <c r="Q15" i="70"/>
  <c r="P15" i="70"/>
  <c r="P71" i="74" l="1"/>
  <c r="Q72" i="55"/>
  <c r="Q46" i="71"/>
  <c r="P46" i="71"/>
  <c r="P72" i="74" l="1"/>
  <c r="Q73" i="55"/>
  <c r="Q74" i="55"/>
  <c r="Q48" i="71"/>
  <c r="P48" i="71"/>
  <c r="Q47" i="71"/>
  <c r="P47" i="71"/>
  <c r="P74" i="74" l="1"/>
  <c r="P73" i="74"/>
  <c r="Q75" i="55"/>
  <c r="Q49" i="71"/>
  <c r="P49" i="71"/>
  <c r="P75" i="74" l="1"/>
  <c r="Q76" i="55"/>
  <c r="Q50" i="71"/>
  <c r="P50" i="71"/>
  <c r="P76" i="74" l="1"/>
  <c r="Q77" i="55"/>
  <c r="Q51" i="71"/>
  <c r="P51" i="71"/>
  <c r="P77" i="74" l="1"/>
  <c r="Q78" i="55"/>
  <c r="Q16" i="70"/>
  <c r="P16" i="70"/>
  <c r="P78" i="74" l="1"/>
  <c r="Q79" i="55"/>
  <c r="Q17" i="70"/>
  <c r="P17" i="70"/>
  <c r="P79" i="74" l="1"/>
  <c r="Q80" i="55"/>
  <c r="Q52" i="71"/>
  <c r="P52" i="71"/>
  <c r="P80" i="74" l="1"/>
  <c r="Q81" i="55"/>
  <c r="Q53" i="71"/>
  <c r="P53" i="71"/>
  <c r="P81" i="74" l="1"/>
  <c r="Q82" i="55"/>
  <c r="P54" i="71"/>
  <c r="Q54" i="71"/>
  <c r="P82" i="74" l="1"/>
  <c r="Q83" i="55"/>
  <c r="Q55" i="71"/>
  <c r="P55" i="71"/>
  <c r="P83" i="74" l="1"/>
  <c r="Q84" i="55"/>
  <c r="Q18" i="70"/>
  <c r="P18" i="70"/>
  <c r="P84" i="74" l="1"/>
  <c r="Q85" i="55"/>
  <c r="Q19" i="70"/>
  <c r="P19" i="70"/>
  <c r="P85" i="74" l="1"/>
  <c r="Q86" i="55"/>
  <c r="Q20" i="70"/>
  <c r="P20" i="70"/>
  <c r="P86" i="74" l="1"/>
  <c r="Q87" i="55"/>
  <c r="Q21" i="70"/>
  <c r="P21" i="70"/>
  <c r="P87" i="74" l="1"/>
  <c r="Q88" i="55"/>
  <c r="Q56" i="71"/>
  <c r="P56" i="71"/>
  <c r="P88" i="74" l="1"/>
  <c r="Q89" i="55"/>
  <c r="Q22" i="70"/>
  <c r="P22" i="70"/>
  <c r="P89" i="74" l="1"/>
  <c r="Q90" i="55"/>
  <c r="Q23" i="70"/>
  <c r="P23" i="70"/>
  <c r="P90" i="74" l="1"/>
  <c r="Q91" i="55"/>
  <c r="Q57" i="71"/>
  <c r="P57" i="71"/>
  <c r="P91" i="74" l="1"/>
  <c r="Q92" i="55"/>
  <c r="Q58" i="71"/>
  <c r="P58" i="71"/>
  <c r="P92" i="74" l="1"/>
  <c r="Q93" i="55"/>
  <c r="Q59" i="71"/>
  <c r="P59" i="71"/>
  <c r="P93" i="74" l="1"/>
  <c r="Q94" i="55"/>
  <c r="Q60" i="71"/>
  <c r="P60" i="71"/>
  <c r="P94" i="74" l="1"/>
  <c r="Q95" i="55"/>
  <c r="Q61" i="71"/>
  <c r="P61" i="71"/>
  <c r="P95" i="74" l="1"/>
  <c r="Q96" i="55"/>
  <c r="Q62" i="71"/>
  <c r="P62" i="71"/>
  <c r="P96" i="74" l="1"/>
  <c r="Q97" i="55"/>
  <c r="Q63" i="71"/>
  <c r="P63" i="71"/>
  <c r="P97" i="74" l="1"/>
  <c r="Q98" i="55"/>
  <c r="Q24" i="70"/>
  <c r="P24" i="70"/>
  <c r="P98" i="74" l="1"/>
  <c r="Q99" i="55"/>
  <c r="Q25" i="70"/>
  <c r="P25" i="70"/>
  <c r="P99" i="74" l="1"/>
  <c r="Q100" i="55"/>
  <c r="Q26" i="70"/>
  <c r="P26" i="70"/>
  <c r="P100" i="74" l="1"/>
  <c r="Q101" i="55"/>
  <c r="Q27" i="70"/>
  <c r="P27" i="70"/>
  <c r="P101" i="74" l="1"/>
  <c r="Q102" i="55"/>
  <c r="Q28" i="70"/>
  <c r="P28" i="70"/>
  <c r="P102" i="74" l="1"/>
  <c r="Q103" i="55"/>
  <c r="Q29" i="70"/>
  <c r="P29" i="70"/>
  <c r="P103" i="74" l="1"/>
  <c r="Q104" i="55"/>
  <c r="Q64" i="71"/>
  <c r="P64" i="71"/>
  <c r="P104" i="74" l="1"/>
  <c r="Q105" i="55"/>
  <c r="Q65" i="71"/>
  <c r="P65" i="71"/>
  <c r="P105" i="74" l="1"/>
  <c r="Q106" i="55"/>
  <c r="Q66" i="71"/>
  <c r="P66" i="71"/>
  <c r="P106" i="74" l="1"/>
  <c r="Q107" i="55"/>
  <c r="Q67" i="71"/>
  <c r="P67" i="71"/>
  <c r="P107" i="74" l="1"/>
  <c r="Q108" i="55"/>
  <c r="Q68" i="71"/>
  <c r="P68" i="71"/>
  <c r="P108" i="74" l="1"/>
  <c r="Q109" i="55"/>
  <c r="Q69" i="71"/>
  <c r="P69" i="71"/>
  <c r="P109" i="74" l="1"/>
  <c r="Q110" i="55"/>
  <c r="Q70" i="71"/>
  <c r="P70" i="71"/>
  <c r="P110" i="74" l="1"/>
  <c r="Q111" i="55"/>
  <c r="Q30" i="70"/>
  <c r="P30" i="70"/>
  <c r="P111" i="74" l="1"/>
  <c r="Q112" i="55"/>
  <c r="Q71" i="71"/>
  <c r="P71" i="71"/>
  <c r="P112" i="74" l="1"/>
  <c r="Q113" i="55"/>
  <c r="Q31" i="70"/>
  <c r="P31" i="70"/>
  <c r="P113" i="74" l="1"/>
  <c r="Q114" i="55"/>
  <c r="Q72" i="71"/>
  <c r="P72" i="71"/>
  <c r="P114" i="74" l="1"/>
  <c r="Q115" i="55"/>
  <c r="Q32" i="70"/>
  <c r="P32" i="70"/>
  <c r="P115" i="74" l="1"/>
  <c r="Q116" i="55"/>
  <c r="P73" i="71"/>
  <c r="Q73" i="71"/>
  <c r="P116" i="74" l="1"/>
  <c r="Q117" i="55"/>
  <c r="P33" i="70"/>
  <c r="Q33" i="70"/>
  <c r="P117" i="74" l="1"/>
  <c r="Q118" i="55"/>
  <c r="Q74" i="71"/>
  <c r="P74" i="71"/>
  <c r="P118" i="74" l="1"/>
  <c r="Q119" i="55"/>
  <c r="P75" i="71"/>
  <c r="Q75" i="71"/>
  <c r="P119" i="74" l="1"/>
  <c r="Q120" i="55"/>
  <c r="P34" i="70"/>
  <c r="Q34" i="70"/>
  <c r="P120" i="74" l="1"/>
  <c r="Q121" i="55"/>
  <c r="P35" i="70"/>
  <c r="Q35" i="70"/>
  <c r="P121" i="74" l="1"/>
  <c r="Q122" i="55"/>
  <c r="Q76" i="71"/>
  <c r="P76" i="71"/>
  <c r="P122" i="74" l="1"/>
  <c r="Q123" i="55"/>
  <c r="P77" i="71"/>
  <c r="Q77" i="71"/>
  <c r="P123" i="74" l="1"/>
  <c r="Q124" i="55"/>
  <c r="Q78" i="71"/>
  <c r="P78" i="71"/>
  <c r="P124" i="74" l="1"/>
  <c r="Q125" i="55"/>
  <c r="Q36" i="70"/>
  <c r="P36" i="70"/>
  <c r="P125" i="74" l="1"/>
  <c r="Q126" i="55"/>
  <c r="Q37" i="70"/>
  <c r="P37" i="70"/>
  <c r="P126" i="74" l="1"/>
  <c r="Q127" i="55"/>
  <c r="Q38" i="70"/>
  <c r="P38" i="70"/>
  <c r="P127" i="74" l="1"/>
  <c r="Q128" i="55"/>
  <c r="Q39" i="70"/>
  <c r="P39" i="70"/>
  <c r="P128" i="74" l="1"/>
  <c r="Q129" i="55"/>
  <c r="P40" i="70"/>
  <c r="Q40" i="70"/>
  <c r="P129" i="74" l="1"/>
  <c r="Q130" i="55"/>
  <c r="Q41" i="70"/>
  <c r="P41" i="70"/>
  <c r="P130" i="74" l="1"/>
  <c r="Q131" i="55"/>
  <c r="P79" i="71"/>
  <c r="Q79" i="71"/>
  <c r="P131" i="74" l="1"/>
  <c r="Q132" i="55"/>
  <c r="Q80" i="71"/>
  <c r="P80" i="71"/>
  <c r="P132" i="74" l="1"/>
  <c r="Q133" i="55"/>
  <c r="Q81" i="71"/>
  <c r="P81" i="71"/>
  <c r="P133" i="74" l="1"/>
  <c r="Q134" i="55"/>
  <c r="Q82" i="71"/>
  <c r="P82" i="71"/>
  <c r="P134" i="74" l="1"/>
  <c r="Q135" i="55"/>
  <c r="Q83" i="71"/>
  <c r="P83" i="71"/>
  <c r="P135" i="74" l="1"/>
  <c r="Q136" i="55"/>
  <c r="Q84" i="71"/>
  <c r="P84" i="71"/>
  <c r="P136" i="74" l="1"/>
  <c r="Q137" i="55"/>
  <c r="P85" i="71"/>
  <c r="Q85" i="71"/>
  <c r="P137" i="74" l="1"/>
  <c r="Q138" i="55"/>
  <c r="Q86" i="71"/>
  <c r="P86" i="71"/>
  <c r="P138" i="74" l="1"/>
  <c r="Q139" i="55"/>
  <c r="P139" i="74" s="1"/>
  <c r="Q140" i="55" l="1"/>
  <c r="Q87" i="71"/>
  <c r="P87" i="71"/>
  <c r="P140" i="74" l="1"/>
  <c r="Q141" i="55"/>
  <c r="Q88" i="71"/>
  <c r="P88" i="71"/>
  <c r="P141" i="74" l="1"/>
  <c r="Q142" i="55"/>
  <c r="Q42" i="70"/>
  <c r="P42" i="70"/>
  <c r="P142" i="74" l="1"/>
  <c r="Q143" i="55"/>
  <c r="Q43" i="70"/>
  <c r="P43" i="70"/>
  <c r="P143" i="74" l="1"/>
  <c r="Q144" i="55"/>
  <c r="Q44" i="70"/>
  <c r="P44" i="70"/>
  <c r="P144" i="74" l="1"/>
  <c r="Q145" i="55"/>
  <c r="Q45" i="70"/>
  <c r="P45" i="70"/>
  <c r="P145" i="74" l="1"/>
  <c r="Q146" i="55"/>
  <c r="Q46" i="70"/>
  <c r="P46" i="70"/>
  <c r="P146" i="74" l="1"/>
  <c r="Q147" i="55"/>
  <c r="Q47" i="70"/>
  <c r="P47" i="70"/>
  <c r="P147" i="74" l="1"/>
  <c r="Q148" i="55"/>
  <c r="P148" i="74" s="1"/>
  <c r="Q149" i="55" l="1"/>
  <c r="Q89" i="71"/>
  <c r="P89" i="71"/>
  <c r="P149" i="74" l="1"/>
  <c r="Q150" i="55"/>
  <c r="Q90" i="71"/>
  <c r="P90" i="71"/>
  <c r="P150" i="74" l="1"/>
  <c r="Q151" i="55"/>
  <c r="Q91" i="71"/>
  <c r="P91" i="71"/>
  <c r="P151" i="74" l="1"/>
  <c r="Q152" i="55"/>
  <c r="Q92" i="71"/>
  <c r="P92" i="71"/>
  <c r="P152" i="74" l="1"/>
  <c r="Q153" i="55"/>
  <c r="Q48" i="70"/>
  <c r="P48" i="70"/>
  <c r="P153" i="74" l="1"/>
  <c r="Q154" i="55"/>
  <c r="P93" i="71"/>
  <c r="Q93" i="71"/>
  <c r="P154" i="74" l="1"/>
  <c r="Q155" i="55"/>
  <c r="Q94" i="71"/>
  <c r="P94" i="71"/>
  <c r="P155" i="74" l="1"/>
  <c r="Q156" i="55"/>
  <c r="Q95" i="71"/>
  <c r="P95" i="71"/>
  <c r="P156" i="74" l="1"/>
  <c r="Q157" i="55"/>
  <c r="Q49" i="70"/>
  <c r="P49" i="70"/>
  <c r="P157" i="74" l="1"/>
  <c r="Q158" i="55"/>
  <c r="Q96" i="71"/>
  <c r="P96" i="71"/>
  <c r="P158" i="74" l="1"/>
  <c r="Q159" i="55"/>
  <c r="Q97" i="71"/>
  <c r="P97" i="71"/>
  <c r="P159" i="74" l="1"/>
  <c r="Q160" i="55"/>
  <c r="Q98" i="71"/>
  <c r="P98" i="71"/>
  <c r="P160" i="74" l="1"/>
  <c r="Q161" i="55"/>
  <c r="P50" i="70"/>
  <c r="Q50" i="70"/>
  <c r="P161" i="74" l="1"/>
  <c r="Q162" i="55"/>
  <c r="Q99" i="71"/>
  <c r="P99" i="71"/>
  <c r="P162" i="74" l="1"/>
  <c r="Q163" i="55"/>
  <c r="P51" i="70"/>
  <c r="Q51" i="70"/>
  <c r="P163" i="74" l="1"/>
  <c r="Q164" i="55"/>
  <c r="Q52" i="70"/>
  <c r="P52" i="70"/>
  <c r="P164" i="74" l="1"/>
  <c r="Q165" i="55"/>
  <c r="Q100" i="71"/>
  <c r="P100" i="71"/>
  <c r="P165" i="74" l="1"/>
  <c r="Q166" i="55"/>
  <c r="P53" i="70"/>
  <c r="Q53" i="70"/>
  <c r="P166" i="74" l="1"/>
  <c r="Q167" i="55"/>
  <c r="Q101" i="71"/>
  <c r="P101" i="71"/>
  <c r="P167" i="74" l="1"/>
  <c r="Q168" i="55"/>
  <c r="Q102" i="71"/>
  <c r="P102" i="71"/>
  <c r="P168" i="74" l="1"/>
  <c r="Q169" i="55"/>
  <c r="Q103" i="71"/>
  <c r="P103" i="71"/>
  <c r="P169" i="74" l="1"/>
  <c r="Q170" i="55"/>
  <c r="Q104" i="71"/>
  <c r="P104" i="71"/>
  <c r="P170" i="74" l="1"/>
  <c r="Q171" i="55"/>
  <c r="Q54" i="70"/>
  <c r="P54" i="70"/>
  <c r="P171" i="74" l="1"/>
  <c r="Q172" i="55"/>
  <c r="Q55" i="70"/>
  <c r="P55" i="70"/>
  <c r="P172" i="74" l="1"/>
  <c r="Q173" i="55"/>
  <c r="P105" i="71"/>
  <c r="Q105" i="71"/>
  <c r="P173" i="74" l="1"/>
  <c r="Q174" i="55"/>
  <c r="Q106" i="71"/>
  <c r="P106" i="71"/>
  <c r="P174" i="74" l="1"/>
  <c r="Q175" i="55"/>
  <c r="Q56" i="70"/>
  <c r="P56" i="70"/>
  <c r="P175" i="74" l="1"/>
  <c r="Q176" i="55"/>
  <c r="Q57" i="70"/>
  <c r="P57" i="70"/>
  <c r="P176" i="74" l="1"/>
  <c r="Q177" i="55"/>
  <c r="Q58" i="70"/>
  <c r="P58" i="70"/>
  <c r="P177" i="74" l="1"/>
  <c r="Q178" i="55"/>
  <c r="Q59" i="70"/>
  <c r="P59" i="70"/>
  <c r="P178" i="74" l="1"/>
  <c r="Q179" i="55"/>
  <c r="Q107" i="71"/>
  <c r="P107" i="71"/>
  <c r="P179" i="74" l="1"/>
  <c r="Q180" i="55"/>
  <c r="P108" i="71"/>
  <c r="Q108" i="71"/>
  <c r="P180" i="74" l="1"/>
  <c r="Q181" i="55"/>
  <c r="Q109" i="71"/>
  <c r="P109" i="71"/>
  <c r="P181" i="74" l="1"/>
  <c r="Q182" i="55"/>
  <c r="Q110" i="71"/>
  <c r="P110" i="71"/>
  <c r="P182" i="74" l="1"/>
  <c r="Q183" i="55"/>
  <c r="Q111" i="71"/>
  <c r="P111" i="71"/>
  <c r="P183" i="74" l="1"/>
  <c r="Q184" i="55"/>
  <c r="Q112" i="71"/>
  <c r="P112" i="71"/>
  <c r="P184" i="74" l="1"/>
  <c r="Q185" i="55"/>
  <c r="Q113" i="71"/>
  <c r="P113" i="71"/>
  <c r="P185" i="74" l="1"/>
  <c r="Q186" i="55"/>
  <c r="Q114" i="71"/>
  <c r="P114" i="71"/>
  <c r="P186" i="74" l="1"/>
  <c r="Q187" i="55"/>
  <c r="Q115" i="71"/>
  <c r="P115" i="71"/>
  <c r="P187" i="74" l="1"/>
  <c r="Q188" i="55"/>
  <c r="P188" i="74" s="1"/>
  <c r="Q189" i="55" l="1"/>
  <c r="Q60" i="70"/>
  <c r="P60" i="70"/>
  <c r="P189" i="74" l="1"/>
  <c r="Q190" i="55"/>
  <c r="P61" i="70"/>
  <c r="Q61" i="70"/>
  <c r="P190" i="74" l="1"/>
  <c r="Q191" i="55"/>
  <c r="Q116" i="71"/>
  <c r="P116" i="71"/>
  <c r="P191" i="74" l="1"/>
  <c r="Q192" i="55"/>
  <c r="Q117" i="71"/>
  <c r="P117" i="71"/>
  <c r="P192" i="74" l="1"/>
  <c r="Q193" i="55"/>
  <c r="Q118" i="71"/>
  <c r="P118" i="71"/>
  <c r="P193" i="74" l="1"/>
  <c r="Q194" i="55"/>
  <c r="Q119" i="71"/>
  <c r="P119" i="71"/>
  <c r="P194" i="74" l="1"/>
  <c r="Q195" i="55"/>
  <c r="P120" i="71"/>
  <c r="Q120" i="71"/>
  <c r="P195" i="74" l="1"/>
  <c r="Q196" i="55"/>
  <c r="Q121" i="71"/>
  <c r="P121" i="71"/>
  <c r="P196" i="74" l="1"/>
  <c r="Q197" i="55"/>
  <c r="Q122" i="71"/>
  <c r="P122" i="71"/>
  <c r="P197" i="74" l="1"/>
  <c r="Q198" i="55"/>
  <c r="P123" i="71"/>
  <c r="Q123" i="71"/>
  <c r="P198" i="74" l="1"/>
  <c r="Q199" i="55"/>
  <c r="Q124" i="71"/>
  <c r="P124" i="71"/>
  <c r="P199" i="74" l="1"/>
  <c r="Q200" i="55"/>
  <c r="P125" i="71"/>
  <c r="Q125" i="71"/>
  <c r="P200" i="74" l="1"/>
  <c r="Q201" i="55"/>
  <c r="P62" i="70"/>
  <c r="Q62" i="70"/>
  <c r="P201" i="74" l="1"/>
  <c r="Q202" i="55"/>
  <c r="Q63" i="70"/>
  <c r="P63" i="70"/>
  <c r="P202" i="74" l="1"/>
  <c r="Q203" i="55"/>
  <c r="Q64" i="70"/>
  <c r="P64" i="70"/>
  <c r="P203" i="74" l="1"/>
  <c r="Q204" i="55"/>
  <c r="Q126" i="71"/>
  <c r="P126" i="71"/>
  <c r="P204" i="74" l="1"/>
  <c r="Q205" i="55"/>
  <c r="Q127" i="71"/>
  <c r="P127" i="71"/>
  <c r="P205" i="74" l="1"/>
  <c r="Q206" i="55"/>
  <c r="Q128" i="71"/>
  <c r="P128" i="71"/>
  <c r="P206" i="74" l="1"/>
  <c r="Q207" i="55"/>
  <c r="Q129" i="71"/>
  <c r="P129" i="71"/>
  <c r="P207" i="74" l="1"/>
  <c r="Q208" i="55"/>
  <c r="Q130" i="71"/>
  <c r="P130" i="71"/>
  <c r="P208" i="74" l="1"/>
  <c r="Q209" i="55"/>
  <c r="Q131" i="71"/>
  <c r="P131" i="71"/>
  <c r="P209" i="74" l="1"/>
  <c r="Q210" i="55"/>
  <c r="Q132" i="71"/>
  <c r="P132" i="71"/>
  <c r="P210" i="74" l="1"/>
  <c r="Q211" i="55"/>
  <c r="Q133" i="71"/>
  <c r="P133" i="71"/>
  <c r="P211" i="74" l="1"/>
  <c r="Q212" i="55"/>
  <c r="Q134" i="71"/>
  <c r="P134" i="71"/>
  <c r="P212" i="74" l="1"/>
  <c r="Q213" i="55"/>
  <c r="Q135" i="71"/>
  <c r="P135" i="71"/>
  <c r="P213" i="74" l="1"/>
  <c r="Q214" i="55"/>
  <c r="Q136" i="71"/>
  <c r="P136" i="71"/>
  <c r="P214" i="74" l="1"/>
  <c r="Q215" i="55"/>
  <c r="Q137" i="71"/>
  <c r="P137" i="71"/>
  <c r="P215" i="74" l="1"/>
  <c r="Q216" i="55"/>
  <c r="P138" i="71"/>
  <c r="Q138" i="71"/>
  <c r="P216" i="74" l="1"/>
  <c r="Q217" i="55"/>
  <c r="Q139" i="71"/>
  <c r="P139" i="71"/>
  <c r="P217" i="74" l="1"/>
  <c r="Q218" i="55"/>
  <c r="Q220" i="55" s="1"/>
  <c r="Q140" i="71"/>
  <c r="P140" i="71"/>
  <c r="P218" i="74" l="1"/>
  <c r="Q219" i="55"/>
  <c r="Q141" i="71"/>
  <c r="P141" i="71"/>
  <c r="P219" i="74" l="1"/>
  <c r="Q221" i="55"/>
  <c r="Q142" i="71"/>
  <c r="P142" i="71"/>
  <c r="P220" i="74" l="1"/>
  <c r="Q222" i="55"/>
  <c r="Q223" i="55" s="1"/>
  <c r="Q143" i="71"/>
  <c r="P143" i="71"/>
  <c r="P221" i="74" l="1"/>
  <c r="Q224" i="55"/>
  <c r="Q225" i="55" s="1"/>
  <c r="Q144" i="71"/>
  <c r="P144" i="71"/>
  <c r="Q226" i="55" l="1"/>
  <c r="P222" i="74"/>
  <c r="Q227" i="55"/>
  <c r="Q146" i="71"/>
  <c r="P145" i="71"/>
  <c r="Q145" i="71"/>
  <c r="P223" i="74" l="1"/>
  <c r="Q228" i="55"/>
  <c r="Q147" i="71"/>
  <c r="P146" i="71"/>
  <c r="P224" i="74" l="1"/>
  <c r="Q229" i="55"/>
  <c r="P147" i="71"/>
  <c r="Q148" i="71"/>
  <c r="P225" i="74" l="1"/>
  <c r="Q230" i="55"/>
  <c r="Q149" i="71"/>
  <c r="P148" i="71"/>
  <c r="P226" i="74" l="1"/>
  <c r="Q231" i="55"/>
  <c r="Q150" i="71"/>
  <c r="P149" i="71"/>
  <c r="P227" i="74" l="1"/>
  <c r="Q232" i="55"/>
  <c r="P150" i="71"/>
  <c r="Q151" i="71"/>
  <c r="P228" i="74" l="1"/>
  <c r="Q233" i="55"/>
  <c r="Q152" i="71"/>
  <c r="P151" i="71"/>
  <c r="P229" i="74" l="1"/>
  <c r="Q234" i="55"/>
  <c r="Q153" i="71"/>
  <c r="P152" i="71"/>
  <c r="P230" i="74" l="1"/>
  <c r="Q235" i="55"/>
  <c r="P153" i="71"/>
  <c r="Q154" i="71"/>
  <c r="P231" i="74" l="1"/>
  <c r="Q236" i="55"/>
  <c r="Q155" i="71"/>
  <c r="P154" i="71"/>
  <c r="P232" i="74" l="1"/>
  <c r="Q237" i="55"/>
  <c r="Q156" i="71"/>
  <c r="P155" i="71"/>
  <c r="P233" i="74" l="1"/>
  <c r="Q238" i="55"/>
  <c r="Q157" i="71"/>
  <c r="P156" i="71"/>
  <c r="P234" i="74" l="1"/>
  <c r="Q239" i="55"/>
  <c r="Q158" i="71"/>
  <c r="P157" i="71"/>
  <c r="P235" i="74" l="1"/>
  <c r="Q240" i="55"/>
  <c r="P65" i="70"/>
  <c r="Q65" i="70"/>
  <c r="P236" i="74" l="1"/>
  <c r="Q241" i="55"/>
  <c r="Q159" i="71"/>
  <c r="P158" i="71"/>
  <c r="P237" i="74" l="1"/>
  <c r="Q242" i="55"/>
  <c r="Q66" i="70"/>
  <c r="P66" i="70"/>
  <c r="P238" i="74" l="1"/>
  <c r="Q243" i="55"/>
  <c r="Q67" i="70"/>
  <c r="P67" i="70"/>
  <c r="P239" i="74" l="1"/>
  <c r="Q244" i="55"/>
  <c r="Q160" i="71"/>
  <c r="P159" i="71"/>
  <c r="P240" i="74" l="1"/>
  <c r="Q245" i="55"/>
  <c r="Q161" i="71"/>
  <c r="P160" i="71"/>
  <c r="P241" i="74" l="1"/>
  <c r="Q246" i="55"/>
  <c r="Q68" i="70"/>
  <c r="P68" i="70"/>
  <c r="P242" i="74" l="1"/>
  <c r="Q247" i="55"/>
  <c r="P69" i="70"/>
  <c r="Q69" i="70"/>
  <c r="P243" i="74" l="1"/>
  <c r="Q248" i="55"/>
  <c r="Q162" i="71"/>
  <c r="P161" i="71"/>
  <c r="P244" i="74" l="1"/>
  <c r="Q249" i="55"/>
  <c r="Q70" i="70"/>
  <c r="P70" i="70"/>
  <c r="P245" i="74" l="1"/>
  <c r="Q250" i="55"/>
  <c r="Q163" i="71"/>
  <c r="P162" i="71"/>
  <c r="P246" i="74" l="1"/>
  <c r="Q251" i="55"/>
  <c r="Q164" i="71"/>
  <c r="P163" i="71"/>
  <c r="P247" i="74" l="1"/>
  <c r="Q252" i="55"/>
  <c r="Q165" i="71"/>
  <c r="P164" i="71"/>
  <c r="P248" i="74" l="1"/>
  <c r="Q253" i="55"/>
  <c r="Q166" i="71"/>
  <c r="P165" i="71"/>
  <c r="P249" i="74" l="1"/>
  <c r="Q254" i="55"/>
  <c r="Q167" i="71"/>
  <c r="P166" i="71"/>
  <c r="P250" i="74" l="1"/>
  <c r="Q255" i="55"/>
  <c r="Q168" i="71"/>
  <c r="P167" i="71"/>
  <c r="P251" i="74" l="1"/>
  <c r="Q256" i="55"/>
  <c r="Q169" i="71"/>
  <c r="P168" i="71"/>
  <c r="P252" i="74" l="1"/>
  <c r="Q257" i="55"/>
  <c r="P169" i="71"/>
  <c r="Q170" i="71"/>
  <c r="P253" i="74" l="1"/>
  <c r="Q258" i="55"/>
  <c r="Q171" i="71"/>
  <c r="P170" i="71"/>
  <c r="P254" i="74" l="1"/>
  <c r="Q259" i="55"/>
  <c r="P171" i="71"/>
  <c r="Q172" i="71"/>
  <c r="P255" i="74" l="1"/>
  <c r="Q260" i="55"/>
  <c r="P172" i="71"/>
  <c r="Q173" i="71"/>
  <c r="P256" i="74" l="1"/>
  <c r="Q261" i="55"/>
  <c r="Q71" i="70"/>
  <c r="P71" i="70"/>
  <c r="P257" i="74" l="1"/>
  <c r="Q262" i="55"/>
  <c r="Q72" i="70"/>
  <c r="P72" i="70"/>
  <c r="P258" i="74" l="1"/>
  <c r="Q263" i="55"/>
  <c r="Q73" i="70"/>
  <c r="P73" i="70"/>
  <c r="P259" i="74" l="1"/>
  <c r="Q264" i="55"/>
  <c r="Q74" i="70"/>
  <c r="P74" i="70"/>
  <c r="P260" i="74" l="1"/>
  <c r="Q265" i="55"/>
  <c r="Q174" i="71"/>
  <c r="P173" i="71"/>
  <c r="P261" i="74" l="1"/>
  <c r="Q266" i="55"/>
  <c r="Q175" i="71"/>
  <c r="P174" i="71"/>
  <c r="P262" i="74" l="1"/>
  <c r="Q267" i="55"/>
  <c r="P175" i="71"/>
  <c r="Q176" i="71"/>
  <c r="P263" i="74" l="1"/>
  <c r="Q268" i="55"/>
  <c r="Q177" i="71"/>
  <c r="P176" i="71"/>
  <c r="Q269" i="55" l="1"/>
  <c r="P264" i="74"/>
  <c r="Q271" i="55"/>
  <c r="Q178" i="71"/>
  <c r="Q75" i="70"/>
  <c r="P177" i="71"/>
  <c r="Q270" i="55" l="1"/>
  <c r="P265" i="74"/>
  <c r="Q272" i="55"/>
  <c r="Q179" i="71"/>
  <c r="Q76" i="70"/>
  <c r="P178" i="71"/>
  <c r="P266" i="74" l="1"/>
  <c r="Q273" i="55"/>
  <c r="Q180" i="71"/>
  <c r="P179" i="71"/>
  <c r="P267" i="74" l="1"/>
  <c r="Q274" i="55"/>
  <c r="Q181" i="71"/>
  <c r="P180" i="71"/>
  <c r="P268" i="74" l="1"/>
  <c r="Q275" i="55"/>
  <c r="Q182" i="71"/>
  <c r="P181" i="71"/>
  <c r="P269" i="74" l="1"/>
  <c r="Q276" i="55"/>
  <c r="Q77" i="70"/>
  <c r="P75" i="70"/>
  <c r="P270" i="74" l="1"/>
  <c r="Q277" i="55"/>
  <c r="Q78" i="70"/>
  <c r="P76" i="70"/>
  <c r="P271" i="74" l="1"/>
  <c r="Q278" i="55"/>
  <c r="Q183" i="71"/>
  <c r="P182" i="71"/>
  <c r="P272" i="74" l="1"/>
  <c r="Q279" i="55"/>
  <c r="Q184" i="71"/>
  <c r="P183" i="71"/>
  <c r="P273" i="74" l="1"/>
  <c r="Q280" i="55"/>
  <c r="P184" i="71"/>
  <c r="Q185" i="71"/>
  <c r="P274" i="74" l="1"/>
  <c r="Q281" i="55"/>
  <c r="Q79" i="70"/>
  <c r="P77" i="70"/>
  <c r="P275" i="74" l="1"/>
  <c r="Q282" i="55"/>
  <c r="Q80" i="70"/>
  <c r="P78" i="70"/>
  <c r="P276" i="74" l="1"/>
  <c r="Q283" i="55"/>
  <c r="Q81" i="70"/>
  <c r="P79" i="70"/>
  <c r="P277" i="74" l="1"/>
  <c r="Q284" i="55"/>
  <c r="Q82" i="70"/>
  <c r="P80" i="70"/>
  <c r="P278" i="74" l="1"/>
  <c r="Q285" i="55"/>
  <c r="P185" i="71"/>
  <c r="Q186" i="71"/>
  <c r="P279" i="74" l="1"/>
  <c r="Q286" i="55"/>
  <c r="P186" i="71"/>
  <c r="Q187" i="71"/>
  <c r="P280" i="74" l="1"/>
  <c r="Q287" i="55"/>
  <c r="Q188" i="71"/>
  <c r="P187" i="71"/>
  <c r="P281" i="74" l="1"/>
  <c r="Q288" i="55"/>
  <c r="Q189" i="71"/>
  <c r="P188" i="71"/>
  <c r="P282" i="74" l="1"/>
  <c r="Q289" i="55"/>
  <c r="Q190" i="71"/>
  <c r="P189" i="71"/>
  <c r="P283" i="74" l="1"/>
  <c r="Q290" i="55"/>
  <c r="Q191" i="71"/>
  <c r="P190" i="71"/>
  <c r="P284" i="74" l="1"/>
  <c r="Q291" i="55"/>
  <c r="Q83" i="70"/>
  <c r="P81" i="70"/>
  <c r="P285" i="74" l="1"/>
  <c r="Q292" i="55"/>
  <c r="Q84" i="70"/>
  <c r="P82" i="70"/>
  <c r="P286" i="74" l="1"/>
  <c r="Q293" i="55"/>
  <c r="Q85" i="70"/>
  <c r="P83" i="70"/>
  <c r="P287" i="74" l="1"/>
  <c r="Q294" i="55"/>
  <c r="P84" i="70"/>
  <c r="Q86" i="70"/>
  <c r="P288" i="74" l="1"/>
  <c r="Q295" i="55"/>
  <c r="P85" i="70"/>
  <c r="Q87" i="70"/>
  <c r="P289" i="74" l="1"/>
  <c r="Q296" i="55"/>
  <c r="P86" i="70"/>
  <c r="Q88" i="70"/>
  <c r="P290" i="74" l="1"/>
  <c r="Q297" i="55"/>
  <c r="Q89" i="70"/>
  <c r="P87" i="70"/>
  <c r="P291" i="74" l="1"/>
  <c r="Q298" i="55"/>
  <c r="Q90" i="70"/>
  <c r="P88" i="70"/>
  <c r="P292" i="74" l="1"/>
  <c r="Q299" i="55"/>
  <c r="Q192" i="71"/>
  <c r="P191" i="71"/>
  <c r="P293" i="74" l="1"/>
  <c r="Q300" i="55"/>
  <c r="Q193" i="71"/>
  <c r="P192" i="71"/>
  <c r="P294" i="74" l="1"/>
  <c r="Q301" i="55"/>
  <c r="Q194" i="71"/>
  <c r="P193" i="71"/>
  <c r="P295" i="74" l="1"/>
  <c r="Q302" i="55"/>
  <c r="Q195" i="71"/>
  <c r="P194" i="71"/>
  <c r="P296" i="74" l="1"/>
  <c r="Q303" i="55"/>
  <c r="Q196" i="71"/>
  <c r="P195" i="71"/>
  <c r="P297" i="74" l="1"/>
  <c r="Q304" i="55"/>
  <c r="P196" i="71"/>
  <c r="Q197" i="71"/>
  <c r="P298" i="74" l="1"/>
  <c r="Q305" i="55"/>
  <c r="Q198" i="71"/>
  <c r="P197" i="71"/>
  <c r="P299" i="74" l="1"/>
  <c r="Q306" i="55"/>
  <c r="Q199" i="71"/>
  <c r="P198" i="71"/>
  <c r="P300" i="74" l="1"/>
  <c r="Q307" i="55"/>
  <c r="Q200" i="71"/>
  <c r="P199" i="71"/>
  <c r="P301" i="74" l="1"/>
  <c r="Q308" i="55"/>
  <c r="Q201" i="71"/>
  <c r="P200" i="71"/>
  <c r="P302" i="74" l="1"/>
  <c r="Q309" i="55"/>
  <c r="P201" i="71"/>
  <c r="Q202" i="71"/>
  <c r="P303" i="74" l="1"/>
  <c r="Q310" i="55"/>
  <c r="Q203" i="71"/>
  <c r="P202" i="71"/>
  <c r="P304" i="74" l="1"/>
  <c r="Q311" i="55"/>
  <c r="Q204" i="71"/>
  <c r="P203" i="71"/>
  <c r="P305" i="74" l="1"/>
  <c r="Q312" i="55"/>
  <c r="Q205" i="71"/>
  <c r="P204" i="71"/>
  <c r="P306" i="74" l="1"/>
  <c r="Q313" i="55"/>
  <c r="Q206" i="71"/>
  <c r="P205" i="71"/>
  <c r="P307" i="74" l="1"/>
  <c r="Q314" i="55"/>
  <c r="Q207" i="71"/>
  <c r="P206" i="71"/>
  <c r="P308" i="74" l="1"/>
  <c r="Q315" i="55"/>
  <c r="P207" i="71"/>
  <c r="Q208" i="71"/>
  <c r="P309" i="74" l="1"/>
  <c r="Q316" i="55"/>
  <c r="Q209" i="71"/>
  <c r="P208" i="71"/>
  <c r="P310" i="74" l="1"/>
  <c r="Q317" i="55"/>
  <c r="Q210" i="71"/>
  <c r="P209" i="71"/>
  <c r="P311" i="74" l="1"/>
  <c r="Q318" i="55"/>
  <c r="Q211" i="71"/>
  <c r="P210" i="71"/>
  <c r="P312" i="74" l="1"/>
  <c r="Q319" i="55"/>
  <c r="P211" i="71"/>
  <c r="Q212" i="71"/>
  <c r="P313" i="74" l="1"/>
  <c r="Q320" i="55"/>
  <c r="Q213" i="71"/>
  <c r="P212" i="71"/>
  <c r="P314" i="74" l="1"/>
  <c r="Q321" i="55"/>
  <c r="Q214" i="71"/>
  <c r="P213" i="71"/>
  <c r="P315" i="74" l="1"/>
  <c r="Q322" i="55"/>
  <c r="P214" i="71"/>
  <c r="Q215" i="71"/>
  <c r="P316" i="74" l="1"/>
  <c r="Q323" i="55"/>
  <c r="Q216" i="71"/>
  <c r="P215" i="71"/>
  <c r="P317" i="74" l="1"/>
  <c r="Q324" i="55"/>
  <c r="P216" i="71"/>
  <c r="Q217" i="71"/>
  <c r="P318" i="74" l="1"/>
  <c r="Q325" i="55"/>
  <c r="Q218" i="71"/>
  <c r="P217" i="71"/>
  <c r="P319" i="74" l="1"/>
  <c r="Q326" i="55"/>
  <c r="Q219" i="71"/>
  <c r="P218" i="71"/>
  <c r="P320" i="74" l="1"/>
  <c r="Q327" i="55"/>
  <c r="Q220" i="71"/>
  <c r="P219" i="71"/>
  <c r="P321" i="74" l="1"/>
  <c r="Q328" i="55"/>
  <c r="Q221" i="71"/>
  <c r="P220" i="71"/>
  <c r="P322" i="74" l="1"/>
  <c r="Q329" i="55"/>
  <c r="P221" i="71"/>
  <c r="Q222" i="71"/>
  <c r="P323" i="74" l="1"/>
  <c r="Q330" i="55"/>
  <c r="Q91" i="70"/>
  <c r="P89" i="70"/>
  <c r="P324" i="74" l="1"/>
  <c r="Q331" i="55"/>
  <c r="Q223" i="71"/>
  <c r="P222" i="71"/>
  <c r="P325" i="74" l="1"/>
  <c r="Q332" i="55"/>
  <c r="Q224" i="71"/>
  <c r="P223" i="71"/>
  <c r="P326" i="74" l="1"/>
  <c r="Q333" i="55"/>
  <c r="Q225" i="71"/>
  <c r="P224" i="71"/>
  <c r="P327" i="74" l="1"/>
  <c r="Q334" i="55"/>
  <c r="Q226" i="71"/>
  <c r="P225" i="71"/>
  <c r="P328" i="74" l="1"/>
  <c r="Q335" i="55"/>
  <c r="Q92" i="70"/>
  <c r="P90" i="70"/>
  <c r="P329" i="74" l="1"/>
  <c r="Q336" i="55"/>
  <c r="Q93" i="70"/>
  <c r="P91" i="70"/>
  <c r="P330" i="74" l="1"/>
  <c r="Q337" i="55"/>
  <c r="Q94" i="70"/>
  <c r="P92" i="70"/>
  <c r="P331" i="74" l="1"/>
  <c r="Q338" i="55"/>
  <c r="Q95" i="70"/>
  <c r="P93" i="70"/>
  <c r="P332" i="74" l="1"/>
  <c r="Q339" i="55"/>
  <c r="Q96" i="70"/>
  <c r="P94" i="70"/>
  <c r="P333" i="74" l="1"/>
  <c r="Q340" i="55"/>
  <c r="Q97" i="70"/>
  <c r="P95" i="70"/>
  <c r="P334" i="74" l="1"/>
  <c r="Q341" i="55"/>
  <c r="Q98" i="70"/>
  <c r="P96" i="70"/>
  <c r="P335" i="74" l="1"/>
  <c r="Q342" i="55"/>
  <c r="Q227" i="71"/>
  <c r="P226" i="71"/>
  <c r="P336" i="74" l="1"/>
  <c r="Q343" i="55"/>
  <c r="Q228" i="71"/>
  <c r="P227" i="71"/>
  <c r="P337" i="74" l="1"/>
  <c r="Q344" i="55"/>
  <c r="P228" i="71"/>
  <c r="Q229" i="71"/>
  <c r="P338" i="74" l="1"/>
  <c r="Q345" i="55"/>
  <c r="P229" i="71"/>
  <c r="Q230" i="71"/>
  <c r="P339" i="74" l="1"/>
  <c r="Q346" i="55"/>
  <c r="P230" i="71"/>
  <c r="Q231" i="71"/>
  <c r="P340" i="74" l="1"/>
  <c r="Q347" i="55"/>
  <c r="P97" i="70"/>
  <c r="Q99" i="70"/>
  <c r="P341" i="74" l="1"/>
  <c r="Q348" i="55"/>
  <c r="Q100" i="70"/>
  <c r="P98" i="70"/>
  <c r="P342" i="74" l="1"/>
  <c r="Q349" i="55"/>
  <c r="Q232" i="71"/>
  <c r="P231" i="71"/>
  <c r="P343" i="74" l="1"/>
  <c r="Q350" i="55"/>
  <c r="Q233" i="71"/>
  <c r="P232" i="71"/>
  <c r="P344" i="74" l="1"/>
  <c r="Q351" i="55"/>
  <c r="Q101" i="70"/>
  <c r="P99" i="70"/>
  <c r="P345" i="74" l="1"/>
  <c r="Q352" i="55"/>
  <c r="Q234" i="71"/>
  <c r="P233" i="71"/>
  <c r="P346" i="74" l="1"/>
  <c r="Q353" i="55"/>
  <c r="Q102" i="70"/>
  <c r="P100" i="70"/>
  <c r="P347" i="74" l="1"/>
  <c r="Q354" i="55"/>
  <c r="Q235" i="71"/>
  <c r="P234" i="71"/>
  <c r="P348" i="74" l="1"/>
  <c r="Q355" i="55"/>
  <c r="Q236" i="71"/>
  <c r="P235" i="71"/>
  <c r="P349" i="74" l="1"/>
  <c r="Q356" i="55"/>
  <c r="Q103" i="70"/>
  <c r="P101" i="70"/>
  <c r="P350" i="74" l="1"/>
  <c r="Q357" i="55"/>
  <c r="Q104" i="70"/>
  <c r="P102" i="70"/>
  <c r="P351" i="74" l="1"/>
  <c r="Q358" i="55"/>
  <c r="Q237" i="71"/>
  <c r="P236" i="71"/>
  <c r="P352" i="74" l="1"/>
  <c r="Q359" i="55"/>
  <c r="Q238" i="71"/>
  <c r="P237" i="71"/>
  <c r="P353" i="74" l="1"/>
  <c r="Q360" i="55"/>
  <c r="Q239" i="71"/>
  <c r="P238" i="71"/>
  <c r="P354" i="74" l="1"/>
  <c r="Q361" i="55"/>
  <c r="Q105" i="70"/>
  <c r="P103" i="70"/>
  <c r="P355" i="74" l="1"/>
  <c r="Q362" i="55"/>
  <c r="Q240" i="71"/>
  <c r="P239" i="71"/>
  <c r="P356" i="74" l="1"/>
  <c r="Q363" i="55"/>
  <c r="Q241" i="71"/>
  <c r="P240" i="71"/>
  <c r="P357" i="74" l="1"/>
  <c r="Q364" i="55"/>
  <c r="Q242" i="71"/>
  <c r="P241" i="71"/>
  <c r="P358" i="74" l="1"/>
  <c r="Q365" i="55"/>
  <c r="Q243" i="71"/>
  <c r="P242" i="71"/>
  <c r="P359" i="74" l="1"/>
  <c r="Q366" i="55"/>
  <c r="Q244" i="71"/>
  <c r="P243" i="71"/>
  <c r="P360" i="74" l="1"/>
  <c r="Q367" i="55"/>
  <c r="P244" i="71"/>
  <c r="Q245" i="71"/>
  <c r="P361" i="74" l="1"/>
  <c r="Q368" i="55"/>
  <c r="Q246" i="71"/>
  <c r="P245" i="71"/>
  <c r="P362" i="74" l="1"/>
  <c r="Q369" i="55"/>
  <c r="Q247" i="71"/>
  <c r="P246" i="71"/>
  <c r="P363" i="74" l="1"/>
  <c r="Q370" i="55"/>
  <c r="Q248" i="71"/>
  <c r="P247" i="71"/>
  <c r="P364" i="74" l="1"/>
  <c r="Q371" i="55"/>
  <c r="Q249" i="71"/>
  <c r="P248" i="71"/>
  <c r="P365" i="74" l="1"/>
  <c r="Q372" i="55"/>
  <c r="Q250" i="71"/>
  <c r="P249" i="71"/>
  <c r="P366" i="74" l="1"/>
  <c r="Q373" i="55"/>
  <c r="Q251" i="71"/>
  <c r="P250" i="71"/>
  <c r="P367" i="74" l="1"/>
  <c r="Q374" i="55"/>
  <c r="Q252" i="71"/>
  <c r="P251" i="71"/>
  <c r="P368" i="74" l="1"/>
  <c r="Q375" i="55"/>
  <c r="Q253" i="71"/>
  <c r="P252" i="71"/>
  <c r="P369" i="74" l="1"/>
  <c r="Q376" i="55"/>
  <c r="Q254" i="71"/>
  <c r="P253" i="71"/>
  <c r="P370" i="74" l="1"/>
  <c r="Q377" i="55"/>
  <c r="Q255" i="71"/>
  <c r="P254" i="71"/>
  <c r="P371" i="74" l="1"/>
  <c r="Q378" i="55"/>
  <c r="Q256" i="71"/>
  <c r="P255" i="71"/>
  <c r="P372" i="74" l="1"/>
  <c r="Q379" i="55"/>
  <c r="Q257" i="71"/>
  <c r="P256" i="71"/>
  <c r="P373" i="74" l="1"/>
  <c r="Q380" i="55"/>
  <c r="P257" i="71"/>
  <c r="Q258" i="71"/>
  <c r="P374" i="74" l="1"/>
  <c r="Q381" i="55"/>
  <c r="Q259" i="71"/>
  <c r="P258" i="71"/>
  <c r="P375" i="74" l="1"/>
  <c r="Q382" i="55"/>
  <c r="Q260" i="71"/>
  <c r="P259" i="71"/>
  <c r="P376" i="74" l="1"/>
  <c r="Q383" i="55"/>
  <c r="Q261" i="71"/>
  <c r="P260" i="71"/>
  <c r="P377" i="74" l="1"/>
  <c r="Q384" i="55"/>
  <c r="Q106" i="70"/>
  <c r="P104" i="70"/>
  <c r="P378" i="74" l="1"/>
  <c r="Q385" i="55"/>
  <c r="P261" i="71"/>
  <c r="Q262" i="71"/>
  <c r="P379" i="74" l="1"/>
  <c r="Q386" i="55"/>
  <c r="Q263" i="71"/>
  <c r="P262" i="71"/>
  <c r="P380" i="74" l="1"/>
  <c r="Q387" i="55"/>
  <c r="P263" i="71"/>
  <c r="Q264" i="71"/>
  <c r="P381" i="74" l="1"/>
  <c r="Q388" i="55"/>
  <c r="Q107" i="70"/>
  <c r="P105" i="70"/>
  <c r="P382" i="74" l="1"/>
  <c r="Q389" i="55"/>
  <c r="Q108" i="70"/>
  <c r="P106" i="70"/>
  <c r="P383" i="74" l="1"/>
  <c r="Q390" i="55"/>
  <c r="Q265" i="71"/>
  <c r="P264" i="71"/>
  <c r="P384" i="74" l="1"/>
  <c r="Q391" i="55"/>
  <c r="P265" i="71"/>
  <c r="Q266" i="71"/>
  <c r="P385" i="74" l="1"/>
  <c r="Q392" i="55"/>
  <c r="Q267" i="71"/>
  <c r="P266" i="71"/>
  <c r="P386" i="74" l="1"/>
  <c r="Q393" i="55"/>
  <c r="Q268" i="71"/>
  <c r="P267" i="71"/>
  <c r="P387" i="74" l="1"/>
  <c r="Q394" i="55"/>
  <c r="P268" i="71"/>
  <c r="Q269" i="71"/>
  <c r="P388" i="74" l="1"/>
  <c r="Q395" i="55"/>
  <c r="P269" i="71"/>
  <c r="Q270" i="71"/>
  <c r="P389" i="74" l="1"/>
  <c r="Q396" i="55"/>
  <c r="Q271" i="71"/>
  <c r="P270" i="71"/>
  <c r="P390" i="74" l="1"/>
  <c r="Q397" i="55"/>
  <c r="Q272" i="71"/>
  <c r="P271" i="71"/>
  <c r="P391" i="74" l="1"/>
  <c r="Q398" i="55"/>
  <c r="P272" i="71"/>
  <c r="Q273" i="71"/>
  <c r="P392" i="74" l="1"/>
  <c r="Q399" i="55"/>
  <c r="P107" i="70"/>
  <c r="Q109" i="70"/>
  <c r="P393" i="74" l="1"/>
  <c r="Q400" i="55"/>
  <c r="Q110" i="70"/>
  <c r="P108" i="70"/>
  <c r="P394" i="74" l="1"/>
  <c r="Q401" i="55"/>
  <c r="P109" i="70"/>
  <c r="Q111" i="70"/>
  <c r="P395" i="74" l="1"/>
  <c r="Q402" i="55"/>
  <c r="P110" i="70"/>
  <c r="Q112" i="70"/>
  <c r="P396" i="74" l="1"/>
  <c r="Q403" i="55"/>
  <c r="P111" i="70"/>
  <c r="Q113" i="70"/>
  <c r="P397" i="74" l="1"/>
  <c r="Q404" i="55"/>
  <c r="Q114" i="70"/>
  <c r="P112" i="70"/>
  <c r="P398" i="74" l="1"/>
  <c r="Q405" i="55"/>
  <c r="P113" i="70"/>
  <c r="Q115" i="70"/>
  <c r="P399" i="74" l="1"/>
  <c r="Q406" i="55"/>
  <c r="P273" i="71"/>
  <c r="Q274" i="71"/>
  <c r="P400" i="74" l="1"/>
  <c r="Q407" i="55"/>
  <c r="Q275" i="71"/>
  <c r="P274" i="71"/>
  <c r="P401" i="74" l="1"/>
  <c r="Q408" i="55"/>
  <c r="P275" i="71"/>
  <c r="Q276" i="71"/>
  <c r="P402" i="74" l="1"/>
  <c r="Q409" i="55"/>
  <c r="P276" i="71"/>
  <c r="Q277" i="71"/>
  <c r="P403" i="74" l="1"/>
  <c r="Q410" i="55"/>
  <c r="P277" i="71"/>
  <c r="Q278" i="71"/>
  <c r="P404" i="74" l="1"/>
  <c r="Q411" i="55"/>
  <c r="Q116" i="70"/>
  <c r="P114" i="70"/>
  <c r="P405" i="74" l="1"/>
  <c r="Q412" i="55"/>
  <c r="Q117" i="70"/>
  <c r="P115" i="70"/>
  <c r="P406" i="74" l="1"/>
  <c r="Q413" i="55"/>
  <c r="Q118" i="70"/>
  <c r="P116" i="70"/>
  <c r="P407" i="74" l="1"/>
  <c r="Q414" i="55"/>
  <c r="Q279" i="71"/>
  <c r="P278" i="71"/>
  <c r="P408" i="74" l="1"/>
  <c r="Q415" i="55"/>
  <c r="Q280" i="71"/>
  <c r="P279" i="71"/>
  <c r="P409" i="74" l="1"/>
  <c r="Q416" i="55"/>
  <c r="Q281" i="71"/>
  <c r="P280" i="71"/>
  <c r="P410" i="74" l="1"/>
  <c r="Q417" i="55"/>
  <c r="P281" i="71"/>
  <c r="Q282" i="71"/>
  <c r="P411" i="74" l="1"/>
  <c r="Q418" i="55"/>
  <c r="Q283" i="71"/>
  <c r="P282" i="71"/>
  <c r="P412" i="74" l="1"/>
  <c r="Q419" i="55"/>
  <c r="Q284" i="71"/>
  <c r="P283" i="71"/>
  <c r="P413" i="74" l="1"/>
  <c r="Q420" i="55"/>
  <c r="Q285" i="71"/>
  <c r="P284" i="71"/>
  <c r="P414" i="74" l="1"/>
  <c r="Q421" i="55"/>
  <c r="Q286" i="71"/>
  <c r="P285" i="71"/>
  <c r="P415" i="74" l="1"/>
  <c r="Q422" i="55"/>
  <c r="Q287" i="71"/>
  <c r="P286" i="71"/>
  <c r="P416" i="74" l="1"/>
  <c r="Q423" i="55"/>
  <c r="P287" i="71"/>
  <c r="Q288" i="71"/>
  <c r="P417" i="74" l="1"/>
  <c r="Q424" i="55"/>
  <c r="Q289" i="71"/>
  <c r="P288" i="71"/>
  <c r="P418" i="74" l="1"/>
  <c r="Q425" i="55"/>
  <c r="P289" i="71"/>
  <c r="Q290" i="71"/>
  <c r="P419" i="74" l="1"/>
  <c r="Q426" i="55"/>
  <c r="Q291" i="71"/>
  <c r="P290" i="71"/>
  <c r="P420" i="74" l="1"/>
  <c r="Q427" i="55"/>
  <c r="P291" i="71"/>
  <c r="Q292" i="71"/>
  <c r="P421" i="74" l="1"/>
  <c r="Q428" i="55"/>
  <c r="P292" i="71"/>
  <c r="Q293" i="71"/>
  <c r="P422" i="74" l="1"/>
  <c r="Q429" i="55"/>
  <c r="Q294" i="71"/>
  <c r="P293" i="71"/>
  <c r="P423" i="74" l="1"/>
  <c r="Q430" i="55"/>
  <c r="P294" i="71"/>
  <c r="Q295" i="71"/>
  <c r="P424" i="74" l="1"/>
  <c r="Q431" i="55"/>
  <c r="P295" i="71"/>
  <c r="Q296" i="71"/>
  <c r="P425" i="74" l="1"/>
  <c r="Q432" i="55"/>
  <c r="Q297" i="71"/>
  <c r="P296" i="71"/>
  <c r="P426" i="74" l="1"/>
  <c r="Q433" i="55"/>
  <c r="Q298" i="71"/>
  <c r="P297" i="71"/>
  <c r="P427" i="74" l="1"/>
  <c r="Q434" i="55"/>
  <c r="Q299" i="71"/>
  <c r="P298" i="71"/>
  <c r="P428" i="74" l="1"/>
  <c r="Q435" i="55"/>
  <c r="P299" i="71"/>
  <c r="Q300" i="71"/>
  <c r="P429" i="74" l="1"/>
  <c r="Q436" i="55"/>
  <c r="Q301" i="71"/>
  <c r="P300" i="71"/>
  <c r="P430" i="74" l="1"/>
  <c r="Q437" i="55"/>
  <c r="Q302" i="71"/>
  <c r="P301" i="71"/>
  <c r="P431" i="74" l="1"/>
  <c r="Q438" i="55"/>
  <c r="Q303" i="71"/>
  <c r="P302" i="71"/>
  <c r="P432" i="74" l="1"/>
  <c r="Q439" i="55"/>
  <c r="Q119" i="70"/>
  <c r="P117" i="70"/>
  <c r="P433" i="74" l="1"/>
  <c r="Q440" i="55"/>
  <c r="P303" i="71"/>
  <c r="Q304" i="71"/>
  <c r="P434" i="74" l="1"/>
  <c r="Q441" i="55"/>
  <c r="Q120" i="70"/>
  <c r="P118" i="70"/>
  <c r="P435" i="74" l="1"/>
  <c r="Q442" i="55"/>
  <c r="Q305" i="71"/>
  <c r="P304" i="71"/>
  <c r="P436" i="74" l="1"/>
  <c r="Q443" i="55"/>
  <c r="Q306" i="71"/>
  <c r="P305" i="71"/>
  <c r="P437" i="74" l="1"/>
  <c r="Q444" i="55"/>
  <c r="Q307" i="71"/>
  <c r="P306" i="71"/>
  <c r="P438" i="74" l="1"/>
  <c r="Q445" i="55"/>
  <c r="P307" i="71"/>
  <c r="Q308" i="71"/>
  <c r="P439" i="74" l="1"/>
  <c r="Q446" i="55"/>
  <c r="Q309" i="71"/>
  <c r="P308" i="71"/>
  <c r="P440" i="74" l="1"/>
  <c r="Q447" i="55"/>
  <c r="P309" i="71"/>
  <c r="Q310" i="71"/>
  <c r="P441" i="74" l="1"/>
  <c r="Q448" i="55"/>
  <c r="Q311" i="71"/>
  <c r="P310" i="71"/>
  <c r="P442" i="74" l="1"/>
  <c r="Q449" i="55"/>
  <c r="Q312" i="71"/>
  <c r="P311" i="71"/>
  <c r="P443" i="74" l="1"/>
  <c r="Q450" i="55"/>
  <c r="P312" i="71"/>
  <c r="Q313" i="71"/>
  <c r="P444" i="74" l="1"/>
  <c r="Q451" i="55"/>
  <c r="P313" i="71"/>
  <c r="Q314" i="71"/>
  <c r="P445" i="74" l="1"/>
  <c r="Q452" i="55"/>
  <c r="Q315" i="71"/>
  <c r="P314" i="71"/>
  <c r="P446" i="74" l="1"/>
  <c r="Q453" i="55"/>
  <c r="Q316" i="71"/>
  <c r="P315" i="71"/>
  <c r="P447" i="74" l="1"/>
  <c r="Q454" i="55"/>
  <c r="P119" i="70"/>
  <c r="Q121" i="70"/>
  <c r="P448" i="74" l="1"/>
  <c r="Q455" i="55"/>
  <c r="P316" i="71"/>
  <c r="Q317" i="71"/>
  <c r="P449" i="74" l="1"/>
  <c r="Q456" i="55"/>
  <c r="Q318" i="71"/>
  <c r="P317" i="71"/>
  <c r="P450" i="74" l="1"/>
  <c r="Q457" i="55"/>
  <c r="Q319" i="71"/>
  <c r="P318" i="71"/>
  <c r="P451" i="74" l="1"/>
  <c r="Q458" i="55"/>
  <c r="Q320" i="71"/>
  <c r="P319" i="71"/>
  <c r="P452" i="74" l="1"/>
  <c r="Q459" i="55"/>
  <c r="Q321" i="71"/>
  <c r="P320" i="71"/>
  <c r="P453" i="74" l="1"/>
  <c r="Q460" i="55"/>
  <c r="P120" i="70"/>
  <c r="Q122" i="70"/>
  <c r="P454" i="74" l="1"/>
  <c r="Q461" i="55"/>
  <c r="Q322" i="71"/>
  <c r="P321" i="71"/>
  <c r="P455" i="74" l="1"/>
  <c r="Q462" i="55"/>
  <c r="Q323" i="71"/>
  <c r="P322" i="71"/>
  <c r="P456" i="74" l="1"/>
  <c r="Q463" i="55"/>
  <c r="Q324" i="71"/>
  <c r="P323" i="71"/>
  <c r="P457" i="74" l="1"/>
  <c r="Q464" i="55"/>
  <c r="Q325" i="71"/>
  <c r="P324" i="71"/>
  <c r="P458" i="74" l="1"/>
  <c r="Q465" i="55"/>
  <c r="P325" i="71"/>
  <c r="Q326" i="71"/>
  <c r="P459" i="74" l="1"/>
  <c r="Q466" i="55"/>
  <c r="Q327" i="71"/>
  <c r="P326" i="71"/>
  <c r="P460" i="74" l="1"/>
  <c r="Q467" i="55"/>
  <c r="Q328" i="71"/>
  <c r="P327" i="71"/>
  <c r="P461" i="74" l="1"/>
  <c r="Q468" i="55"/>
  <c r="Q329" i="71"/>
  <c r="P328" i="71"/>
  <c r="P462" i="74" l="1"/>
  <c r="Q469" i="55"/>
  <c r="Q330" i="71"/>
  <c r="P329" i="71"/>
  <c r="P463" i="74" l="1"/>
  <c r="Q470" i="55"/>
  <c r="P330" i="71"/>
  <c r="Q331" i="71"/>
  <c r="P464" i="74" l="1"/>
  <c r="Q471" i="55"/>
  <c r="P331" i="71"/>
  <c r="Q332" i="71"/>
  <c r="P465" i="74" l="1"/>
  <c r="Q472" i="55"/>
  <c r="P332" i="71"/>
  <c r="Q333" i="71"/>
  <c r="P466" i="74" l="1"/>
  <c r="Q473" i="55"/>
  <c r="Q334" i="71"/>
  <c r="P333" i="71"/>
  <c r="P467" i="74" l="1"/>
  <c r="Q474" i="55"/>
  <c r="Q335" i="71"/>
  <c r="P334" i="71"/>
  <c r="P468" i="74" l="1"/>
  <c r="Q475" i="55"/>
  <c r="P335" i="71"/>
  <c r="Q336" i="71"/>
  <c r="P469" i="74" l="1"/>
  <c r="Q476" i="55"/>
  <c r="P336" i="71"/>
  <c r="Q337" i="71"/>
  <c r="P470" i="74" l="1"/>
  <c r="Q477" i="55"/>
  <c r="Q338" i="71"/>
  <c r="P337" i="71"/>
  <c r="P471" i="74" l="1"/>
  <c r="Q478" i="55"/>
  <c r="Q123" i="70"/>
  <c r="P121" i="70"/>
  <c r="P472" i="74" l="1"/>
  <c r="Q479" i="55"/>
  <c r="Q124" i="70"/>
  <c r="P122" i="70"/>
  <c r="P473" i="74" l="1"/>
  <c r="Q480" i="55"/>
  <c r="Q339" i="71"/>
  <c r="P338" i="71"/>
  <c r="P474" i="74" l="1"/>
  <c r="Q481" i="55"/>
  <c r="Q340" i="71"/>
  <c r="P339" i="71"/>
  <c r="P475" i="74" l="1"/>
  <c r="Q482" i="55"/>
  <c r="P340" i="71"/>
  <c r="Q341" i="71"/>
  <c r="P476" i="74" l="1"/>
  <c r="Q483" i="55"/>
  <c r="Q342" i="71"/>
  <c r="P341" i="71"/>
  <c r="P477" i="74" l="1"/>
  <c r="Q484" i="55"/>
  <c r="Q125" i="70"/>
  <c r="P123" i="70"/>
  <c r="P478" i="74" l="1"/>
  <c r="Q485" i="55"/>
  <c r="P124" i="70"/>
  <c r="Q126" i="70"/>
  <c r="P479" i="74" l="1"/>
  <c r="Q486" i="55"/>
  <c r="Q343" i="71"/>
  <c r="P342" i="71"/>
  <c r="P480" i="74" l="1"/>
  <c r="Q487" i="55"/>
  <c r="P343" i="71"/>
  <c r="Q344" i="71"/>
  <c r="P481" i="74" l="1"/>
  <c r="Q488" i="55"/>
  <c r="Q127" i="70"/>
  <c r="P125" i="70"/>
  <c r="P482" i="74" l="1"/>
  <c r="Q489" i="55"/>
  <c r="Q345" i="71"/>
  <c r="P344" i="71"/>
  <c r="P483" i="74" l="1"/>
  <c r="Q490" i="55"/>
  <c r="P126" i="70"/>
  <c r="Q128" i="70"/>
  <c r="P484" i="74" l="1"/>
  <c r="Q491" i="55"/>
  <c r="Q129" i="70"/>
  <c r="P127" i="70"/>
  <c r="P485" i="74" l="1"/>
  <c r="Q492" i="55"/>
  <c r="P128" i="70"/>
  <c r="Q130" i="70"/>
  <c r="P486" i="74" l="1"/>
  <c r="Q493" i="55"/>
  <c r="P129" i="70"/>
  <c r="Q131" i="70"/>
  <c r="P487" i="74" l="1"/>
  <c r="Q494" i="55"/>
  <c r="P345" i="71"/>
  <c r="Q346" i="71"/>
  <c r="P488" i="74" l="1"/>
  <c r="Q495" i="55"/>
  <c r="P346" i="71"/>
  <c r="Q347" i="71"/>
  <c r="P489" i="74" l="1"/>
  <c r="Q496" i="55"/>
  <c r="Q348" i="71"/>
  <c r="P347" i="71"/>
  <c r="P490" i="74" l="1"/>
  <c r="Q497" i="55"/>
  <c r="Q132" i="70"/>
  <c r="P130" i="70"/>
  <c r="P491" i="74" l="1"/>
  <c r="Q498" i="55"/>
  <c r="Q133" i="70"/>
  <c r="P131" i="70"/>
  <c r="P492" i="74" l="1"/>
  <c r="Q499" i="55"/>
  <c r="Q134" i="70"/>
  <c r="P132" i="70"/>
  <c r="P493" i="74" l="1"/>
  <c r="Q500" i="55"/>
  <c r="P133" i="70"/>
  <c r="Q135" i="70"/>
  <c r="P494" i="74" l="1"/>
  <c r="Q501" i="55"/>
  <c r="P134" i="70"/>
  <c r="Q136" i="70"/>
  <c r="P495" i="74" l="1"/>
  <c r="Q502" i="55"/>
  <c r="P135" i="70"/>
  <c r="Q137" i="70"/>
  <c r="P496" i="74" l="1"/>
  <c r="Q503" i="55"/>
  <c r="P136" i="70"/>
  <c r="Q138" i="70"/>
  <c r="P497" i="74" l="1"/>
  <c r="Q504" i="55"/>
  <c r="Q139" i="70"/>
  <c r="P137" i="70"/>
  <c r="P498" i="74" l="1"/>
  <c r="Q505" i="55"/>
  <c r="Q140" i="70"/>
  <c r="P138" i="70"/>
  <c r="P499" i="74" l="1"/>
  <c r="Q506" i="55"/>
  <c r="Q349" i="71"/>
  <c r="P348" i="71"/>
  <c r="P500" i="74" l="1"/>
  <c r="Q511" i="55"/>
  <c r="Q350" i="71"/>
  <c r="P349" i="71"/>
  <c r="P501" i="74" l="1"/>
  <c r="Q512" i="55"/>
  <c r="Q351" i="71"/>
  <c r="P350" i="71"/>
  <c r="P502" i="74" l="1"/>
  <c r="Q507" i="55"/>
  <c r="P139" i="70"/>
  <c r="Q141" i="70"/>
  <c r="P503" i="74" l="1"/>
  <c r="Q508" i="55"/>
  <c r="Q352" i="71"/>
  <c r="P351" i="71"/>
  <c r="P504" i="74" l="1"/>
  <c r="Q509" i="55"/>
  <c r="P140" i="70"/>
  <c r="Q142" i="70"/>
  <c r="P505" i="74" l="1"/>
  <c r="Q510" i="55"/>
  <c r="P141" i="70"/>
  <c r="Q143" i="70"/>
  <c r="P506" i="74" l="1"/>
  <c r="Q513" i="55"/>
  <c r="Q353" i="71"/>
  <c r="P352" i="71"/>
  <c r="P507" i="74" l="1"/>
  <c r="Q514" i="55"/>
  <c r="Q354" i="71"/>
  <c r="P353" i="71"/>
  <c r="P508" i="74" l="1"/>
  <c r="Q515" i="55"/>
  <c r="Q355" i="71"/>
  <c r="P354" i="71"/>
  <c r="P509" i="74" l="1"/>
  <c r="Q516" i="55"/>
  <c r="Q144" i="70"/>
  <c r="P142" i="70"/>
  <c r="P510" i="74" l="1"/>
  <c r="Q517" i="55"/>
  <c r="P143" i="70"/>
  <c r="Q145" i="70"/>
  <c r="P511" i="74" l="1"/>
  <c r="Q518" i="55"/>
  <c r="Q146" i="70"/>
  <c r="P144" i="70"/>
  <c r="P512" i="74" l="1"/>
  <c r="Q519" i="55"/>
  <c r="Q147" i="70"/>
  <c r="P145" i="70"/>
  <c r="P513" i="74" l="1"/>
  <c r="Q520" i="55"/>
  <c r="Q148" i="70"/>
  <c r="P146" i="70"/>
  <c r="P514" i="74" l="1"/>
  <c r="Q521" i="55"/>
  <c r="Q149" i="70"/>
  <c r="P147" i="70"/>
  <c r="P515" i="74" l="1"/>
  <c r="Q522" i="55"/>
  <c r="Q356" i="71"/>
  <c r="P355" i="71"/>
  <c r="P516" i="74" l="1"/>
  <c r="Q523" i="55"/>
  <c r="Q357" i="71"/>
  <c r="P356" i="71"/>
  <c r="P517" i="74" l="1"/>
  <c r="Q524" i="55"/>
  <c r="Q358" i="71"/>
  <c r="P357" i="71"/>
  <c r="P518" i="74" l="1"/>
  <c r="Q525" i="55"/>
  <c r="P358" i="71"/>
  <c r="Q359" i="71"/>
  <c r="P519" i="74" l="1"/>
  <c r="Q526" i="55"/>
  <c r="Q360" i="71"/>
  <c r="P359" i="71"/>
  <c r="P520" i="74" l="1"/>
  <c r="Q527" i="55"/>
  <c r="Q150" i="70"/>
  <c r="P148" i="70"/>
  <c r="P521" i="74" l="1"/>
  <c r="Q528" i="55"/>
  <c r="P149" i="70"/>
  <c r="Q151" i="70"/>
  <c r="P522" i="74" l="1"/>
  <c r="Q529" i="55"/>
  <c r="P360" i="71"/>
  <c r="Q361" i="71"/>
  <c r="P523" i="74" l="1"/>
  <c r="Q530" i="55"/>
  <c r="Q362" i="71"/>
  <c r="P361" i="71"/>
  <c r="P524" i="74" l="1"/>
  <c r="Q531" i="55"/>
  <c r="Q363" i="71"/>
  <c r="P362" i="71"/>
  <c r="P525" i="74" l="1"/>
  <c r="Q532" i="55"/>
  <c r="Q364" i="71"/>
  <c r="P363" i="71"/>
  <c r="P526" i="74" l="1"/>
  <c r="Q533" i="55"/>
  <c r="Q365" i="71"/>
  <c r="P364" i="71"/>
  <c r="P527" i="74" l="1"/>
  <c r="Q534" i="55"/>
  <c r="P150" i="70"/>
  <c r="Q152" i="70"/>
  <c r="P528" i="74" l="1"/>
  <c r="Q535" i="55"/>
  <c r="P365" i="71"/>
  <c r="Q366" i="71"/>
  <c r="P529" i="74" l="1"/>
  <c r="Q536" i="55"/>
  <c r="P366" i="71"/>
  <c r="Q367" i="71"/>
  <c r="P530" i="74" l="1"/>
  <c r="Q537" i="55"/>
  <c r="Q368" i="71"/>
  <c r="P367" i="71"/>
  <c r="P531" i="74" l="1"/>
  <c r="Q538" i="55"/>
  <c r="P151" i="70"/>
  <c r="Q153" i="70"/>
  <c r="P532" i="74" l="1"/>
  <c r="Q539" i="55"/>
  <c r="Q154" i="70"/>
  <c r="P152" i="70"/>
  <c r="P533" i="74" l="1"/>
  <c r="Q540" i="55"/>
  <c r="P153" i="70"/>
  <c r="Q155" i="70"/>
  <c r="P534" i="74" l="1"/>
  <c r="Q541" i="55"/>
  <c r="P154" i="70"/>
  <c r="Q156" i="70"/>
  <c r="P535" i="74" l="1"/>
  <c r="Q542" i="55"/>
  <c r="Q369" i="71"/>
  <c r="P368" i="71"/>
  <c r="P536" i="74" l="1"/>
  <c r="Q543" i="55"/>
  <c r="P369" i="71"/>
  <c r="Q370" i="71"/>
  <c r="P537" i="74" l="1"/>
  <c r="Q544" i="55"/>
  <c r="Q371" i="71"/>
  <c r="P370" i="71"/>
  <c r="P538" i="74" l="1"/>
  <c r="Q545" i="55"/>
  <c r="Q372" i="71"/>
  <c r="P371" i="71"/>
  <c r="P539" i="74" l="1"/>
  <c r="Q546" i="55"/>
  <c r="Q373" i="71"/>
  <c r="P372" i="71"/>
  <c r="P540" i="74" l="1"/>
  <c r="Q547" i="55"/>
  <c r="P373" i="71"/>
  <c r="Q374" i="71"/>
  <c r="P541" i="74" l="1"/>
  <c r="Q548" i="55"/>
  <c r="Q375" i="71"/>
  <c r="P374" i="71"/>
  <c r="P542" i="74" l="1"/>
  <c r="Q549" i="55"/>
  <c r="P375" i="71"/>
  <c r="Q376" i="71"/>
  <c r="P543" i="74" l="1"/>
  <c r="Q550" i="55"/>
  <c r="Q377" i="71"/>
  <c r="P376" i="71"/>
  <c r="P544" i="74" l="1"/>
  <c r="Q551" i="55"/>
  <c r="Q378" i="71"/>
  <c r="P377" i="71"/>
  <c r="P545" i="74" l="1"/>
  <c r="Q552" i="55"/>
  <c r="P378" i="71"/>
  <c r="Q379" i="71"/>
  <c r="P546" i="74" l="1"/>
  <c r="Q553" i="55"/>
  <c r="P379" i="71"/>
  <c r="Q380" i="71"/>
  <c r="P547" i="74" l="1"/>
  <c r="Q554" i="55"/>
  <c r="Q381" i="71"/>
  <c r="P380" i="71"/>
  <c r="P548" i="74" l="1"/>
  <c r="Q555" i="55"/>
  <c r="Q382" i="71"/>
  <c r="P381" i="71"/>
  <c r="P549" i="74" l="1"/>
  <c r="Q556" i="55"/>
  <c r="Q383" i="71"/>
  <c r="P382" i="71"/>
  <c r="P550" i="74" l="1"/>
  <c r="Q557" i="55"/>
  <c r="Q384" i="71"/>
  <c r="P383" i="71"/>
  <c r="P551" i="74" l="1"/>
  <c r="Q558" i="55"/>
  <c r="Q385" i="71"/>
  <c r="P384" i="71"/>
  <c r="P552" i="74" l="1"/>
  <c r="Q559" i="55"/>
  <c r="Q386" i="71"/>
  <c r="P385" i="71"/>
  <c r="P553" i="74" l="1"/>
  <c r="Q560" i="55"/>
  <c r="Q387" i="71"/>
  <c r="P386" i="71"/>
  <c r="P554" i="74" l="1"/>
  <c r="Q561" i="55"/>
  <c r="Q388" i="71"/>
  <c r="P387" i="71"/>
  <c r="P555" i="74" l="1"/>
  <c r="Q562" i="55"/>
  <c r="Q389" i="71"/>
  <c r="P388" i="71"/>
  <c r="P556" i="74" l="1"/>
  <c r="Q563" i="55"/>
  <c r="Q390" i="71"/>
  <c r="P389" i="71"/>
  <c r="P557" i="74" l="1"/>
  <c r="Q564" i="55"/>
  <c r="Q391" i="71"/>
  <c r="P390" i="71"/>
  <c r="P558" i="74" l="1"/>
  <c r="Q565" i="55"/>
  <c r="P391" i="71"/>
  <c r="Q392" i="71"/>
  <c r="P559" i="74" l="1"/>
  <c r="Q566" i="55"/>
  <c r="P392" i="71"/>
  <c r="Q393" i="71"/>
  <c r="P560" i="74" l="1"/>
  <c r="Q567" i="55"/>
  <c r="P393" i="71"/>
  <c r="Q394" i="71"/>
  <c r="P561" i="74" l="1"/>
  <c r="Q568" i="55"/>
  <c r="Q395" i="71"/>
  <c r="P394" i="71"/>
  <c r="P562" i="74" l="1"/>
  <c r="Q569" i="55"/>
  <c r="P395" i="71"/>
  <c r="Q396" i="71"/>
  <c r="P563" i="74" l="1"/>
  <c r="Q570" i="55"/>
  <c r="P396" i="71"/>
  <c r="Q397" i="71"/>
  <c r="P564" i="74" l="1"/>
  <c r="Q571" i="55"/>
  <c r="Q398" i="71"/>
  <c r="P397" i="71"/>
  <c r="P565" i="74" l="1"/>
  <c r="Q572" i="55"/>
  <c r="Q399" i="71"/>
  <c r="P398" i="71"/>
  <c r="P566" i="74" l="1"/>
  <c r="Q573" i="55"/>
  <c r="Q400" i="71"/>
  <c r="P399" i="71"/>
  <c r="P567" i="74" l="1"/>
  <c r="Q574" i="55"/>
  <c r="P400" i="71"/>
  <c r="Q401" i="71"/>
  <c r="P568" i="74" l="1"/>
  <c r="Q575" i="55"/>
  <c r="Q402" i="71"/>
  <c r="P401" i="71"/>
  <c r="P569" i="74" l="1"/>
  <c r="Q576" i="55"/>
  <c r="P402" i="71"/>
  <c r="Q403" i="71"/>
  <c r="P570" i="74" l="1"/>
  <c r="Q577" i="55"/>
  <c r="Q404" i="71"/>
  <c r="P403" i="71"/>
  <c r="P571" i="74" l="1"/>
  <c r="Q578" i="55"/>
  <c r="P404" i="71"/>
  <c r="Q405" i="71"/>
  <c r="P572" i="74" l="1"/>
  <c r="Q579" i="55"/>
  <c r="Q406" i="71"/>
  <c r="P405" i="71"/>
  <c r="P573" i="74" l="1"/>
  <c r="Q580" i="55"/>
  <c r="P406" i="71"/>
  <c r="Q407" i="71"/>
  <c r="P574" i="74" l="1"/>
  <c r="Q581" i="55"/>
  <c r="Q408" i="71"/>
  <c r="P407" i="71"/>
  <c r="P575" i="74" l="1"/>
  <c r="Q582" i="55"/>
  <c r="Q409" i="71"/>
  <c r="P408" i="71"/>
  <c r="P576" i="74" l="1"/>
  <c r="Q583" i="55"/>
  <c r="Q157" i="70"/>
  <c r="P155" i="70"/>
  <c r="P577" i="74" l="1"/>
  <c r="Q584" i="55"/>
  <c r="Q158" i="70"/>
  <c r="P156" i="70"/>
  <c r="P578" i="74" l="1"/>
  <c r="Q585" i="55"/>
  <c r="Q159" i="70"/>
  <c r="P157" i="70"/>
  <c r="P579" i="74" l="1"/>
  <c r="Q586" i="55"/>
  <c r="Q160" i="70"/>
  <c r="P158" i="70"/>
  <c r="P580" i="74" l="1"/>
  <c r="Q587" i="55"/>
  <c r="Q161" i="70"/>
  <c r="P159" i="70"/>
  <c r="P581" i="74" l="1"/>
  <c r="Q588" i="55"/>
  <c r="Q162" i="70"/>
  <c r="P160" i="70"/>
  <c r="P582" i="74" l="1"/>
  <c r="Q589" i="55"/>
  <c r="P161" i="70"/>
  <c r="Q163" i="70"/>
  <c r="P583" i="74" l="1"/>
  <c r="Q590" i="55"/>
  <c r="Q164" i="70"/>
  <c r="P162" i="70"/>
  <c r="P584" i="74" l="1"/>
  <c r="Q591" i="55"/>
  <c r="Q410" i="71"/>
  <c r="P409" i="71"/>
  <c r="P585" i="74" l="1"/>
  <c r="Q592" i="55"/>
  <c r="Q165" i="70"/>
  <c r="P163" i="70"/>
  <c r="P586" i="74" l="1"/>
  <c r="Q593" i="55"/>
  <c r="Q411" i="71"/>
  <c r="P410" i="71"/>
  <c r="P587" i="74" l="1"/>
  <c r="Q594" i="55"/>
  <c r="Q412" i="71"/>
  <c r="P411" i="71"/>
  <c r="P588" i="74" l="1"/>
  <c r="Q595" i="55"/>
  <c r="P164" i="70"/>
  <c r="Q166" i="70"/>
  <c r="P589" i="74" l="1"/>
  <c r="Q596" i="55"/>
  <c r="Q167" i="70"/>
  <c r="P165" i="70"/>
  <c r="P590" i="74" l="1"/>
  <c r="Q597" i="55"/>
  <c r="Q168" i="70"/>
  <c r="P166" i="70"/>
  <c r="P591" i="74" l="1"/>
  <c r="Q598" i="55"/>
  <c r="P412" i="71"/>
  <c r="Q413" i="71"/>
  <c r="P592" i="74" l="1"/>
  <c r="Q599" i="55"/>
  <c r="Q169" i="70"/>
  <c r="P167" i="70"/>
  <c r="P593" i="74" l="1"/>
  <c r="Q600" i="55"/>
  <c r="Q414" i="71"/>
  <c r="P413" i="71"/>
  <c r="P594" i="74" l="1"/>
  <c r="Q601" i="55"/>
  <c r="Q415" i="71"/>
  <c r="P414" i="71"/>
  <c r="P595" i="74" l="1"/>
  <c r="Q602" i="55"/>
  <c r="P415" i="71"/>
  <c r="Q416" i="71"/>
  <c r="P596" i="74" l="1"/>
  <c r="Q603" i="55"/>
  <c r="Q170" i="70"/>
  <c r="P168" i="70"/>
  <c r="P597" i="74" l="1"/>
  <c r="Q604" i="55"/>
  <c r="P169" i="70"/>
  <c r="Q171" i="70"/>
  <c r="P598" i="74" l="1"/>
  <c r="Q605" i="55"/>
  <c r="Q172" i="70"/>
  <c r="P170" i="70"/>
  <c r="P599" i="74" l="1"/>
  <c r="Q606" i="55"/>
  <c r="Q173" i="70"/>
  <c r="P171" i="70"/>
  <c r="P600" i="74" l="1"/>
  <c r="Q607" i="55"/>
  <c r="Q174" i="70"/>
  <c r="P172" i="70"/>
  <c r="P601" i="74" l="1"/>
  <c r="Q608" i="55"/>
  <c r="Q417" i="71"/>
  <c r="P416" i="71"/>
  <c r="P602" i="74" l="1"/>
  <c r="Q609" i="55"/>
  <c r="Q418" i="71"/>
  <c r="P417" i="71"/>
  <c r="P603" i="74" l="1"/>
  <c r="Q610" i="55"/>
  <c r="P418" i="71"/>
  <c r="Q419" i="71"/>
  <c r="P604" i="74" l="1"/>
  <c r="Q611" i="55"/>
  <c r="Q420" i="71"/>
  <c r="P419" i="71"/>
  <c r="P605" i="74" l="1"/>
  <c r="Q612" i="55"/>
  <c r="Q175" i="70"/>
  <c r="P173" i="70"/>
  <c r="P606" i="74" l="1"/>
  <c r="Q613" i="55"/>
  <c r="P420" i="71"/>
  <c r="Q421" i="71"/>
  <c r="P607" i="74" l="1"/>
  <c r="Q614" i="55"/>
  <c r="P421" i="71"/>
  <c r="Q422" i="71"/>
  <c r="P608" i="74" l="1"/>
  <c r="Q615" i="55"/>
  <c r="Q423" i="71"/>
  <c r="P422" i="71"/>
  <c r="P609" i="74" l="1"/>
  <c r="Q616" i="55"/>
  <c r="P174" i="70"/>
  <c r="Q176" i="70"/>
  <c r="P610" i="74" l="1"/>
  <c r="Q617" i="55"/>
  <c r="Q424" i="71"/>
  <c r="P423" i="71"/>
  <c r="P611" i="74" l="1"/>
  <c r="Q618" i="55"/>
  <c r="Q177" i="70"/>
  <c r="P175" i="70"/>
  <c r="P612" i="74" l="1"/>
  <c r="Q619" i="55"/>
  <c r="P424" i="71"/>
  <c r="Q425" i="71"/>
  <c r="P613" i="74" l="1"/>
  <c r="Q620" i="55"/>
  <c r="Q426" i="71"/>
  <c r="P425" i="71"/>
  <c r="P614" i="74" l="1"/>
  <c r="Q621" i="55"/>
  <c r="Q427" i="71"/>
  <c r="P426" i="71"/>
  <c r="P615" i="74" l="1"/>
  <c r="Q622" i="55"/>
  <c r="Q428" i="71"/>
  <c r="P427" i="71"/>
  <c r="P616" i="74" l="1"/>
  <c r="Q623" i="55"/>
  <c r="P428" i="71"/>
  <c r="Q429" i="71"/>
  <c r="P617" i="74" l="1"/>
  <c r="Q624" i="55"/>
  <c r="P429" i="71"/>
  <c r="Q430" i="71"/>
  <c r="P618" i="74" l="1"/>
  <c r="Q625" i="55"/>
  <c r="Q431" i="71"/>
  <c r="P430" i="71"/>
  <c r="P619" i="74" l="1"/>
  <c r="Q626" i="55"/>
  <c r="Q178" i="70"/>
  <c r="P176" i="70"/>
  <c r="P620" i="74" l="1"/>
  <c r="Q627" i="55"/>
  <c r="Q432" i="71"/>
  <c r="P431" i="71"/>
  <c r="P621" i="74" l="1"/>
  <c r="Q628" i="55"/>
  <c r="Q179" i="70"/>
  <c r="P177" i="70"/>
  <c r="P622" i="74" l="1"/>
  <c r="Q629" i="55"/>
  <c r="P432" i="71"/>
  <c r="Q433" i="71"/>
  <c r="P623" i="74" l="1"/>
  <c r="Q630" i="55"/>
  <c r="Q434" i="71"/>
  <c r="P433" i="71"/>
  <c r="P624" i="74" l="1"/>
  <c r="Q631" i="55"/>
  <c r="P434" i="71"/>
  <c r="Q435" i="71"/>
  <c r="P625" i="74" l="1"/>
  <c r="Q632" i="55"/>
  <c r="P435" i="71"/>
  <c r="Q436" i="71"/>
  <c r="P626" i="74" l="1"/>
  <c r="Q633" i="55"/>
  <c r="Q437" i="71"/>
  <c r="P436" i="71"/>
  <c r="P627" i="74" l="1"/>
  <c r="Q634" i="55"/>
  <c r="Q180" i="70"/>
  <c r="P178" i="70"/>
  <c r="P628" i="74" l="1"/>
  <c r="Q635" i="55"/>
  <c r="P437" i="71"/>
  <c r="Q438" i="71"/>
  <c r="P629" i="74" l="1"/>
  <c r="Q636" i="55"/>
  <c r="P438" i="71"/>
  <c r="Q439" i="71"/>
  <c r="P630" i="74" l="1"/>
  <c r="Q637" i="55"/>
  <c r="Q181" i="70"/>
  <c r="P179" i="70"/>
  <c r="P631" i="74" l="1"/>
  <c r="Q638" i="55"/>
  <c r="Q440" i="71"/>
  <c r="P439" i="71"/>
  <c r="P632" i="74" l="1"/>
  <c r="Q639" i="55"/>
  <c r="P440" i="71"/>
  <c r="Q441" i="71"/>
  <c r="P633" i="74" l="1"/>
  <c r="Q640" i="55"/>
  <c r="Q182" i="70"/>
  <c r="P180" i="70"/>
  <c r="P634" i="74" l="1"/>
  <c r="Q641" i="55"/>
  <c r="P441" i="71"/>
  <c r="Q442" i="71"/>
  <c r="P635" i="74" l="1"/>
  <c r="Q642" i="55"/>
  <c r="P442" i="71"/>
  <c r="Q443" i="71"/>
  <c r="P636" i="74" l="1"/>
  <c r="Q643" i="55"/>
  <c r="P181" i="70"/>
  <c r="Q183" i="70"/>
  <c r="P637" i="74" l="1"/>
  <c r="Q644" i="55"/>
  <c r="P443" i="71"/>
  <c r="Q444" i="71"/>
  <c r="P638" i="74" l="1"/>
  <c r="Q645" i="55"/>
  <c r="Q445" i="71"/>
  <c r="P444" i="71"/>
  <c r="P639" i="74" l="1"/>
  <c r="Q646" i="55"/>
  <c r="P445" i="71"/>
  <c r="Q446" i="71"/>
  <c r="P640" i="74" l="1"/>
  <c r="Q647" i="55"/>
  <c r="Q447" i="71"/>
  <c r="P446" i="71"/>
  <c r="P641" i="74" l="1"/>
  <c r="Q648" i="55"/>
  <c r="P447" i="71"/>
  <c r="Q448" i="71"/>
  <c r="P642" i="74" l="1"/>
  <c r="Q649" i="55"/>
  <c r="Q449" i="71"/>
  <c r="P448" i="71"/>
  <c r="P643" i="74" l="1"/>
  <c r="Q650" i="55"/>
  <c r="Q450" i="71"/>
  <c r="P449" i="71"/>
  <c r="P644" i="74" l="1"/>
  <c r="Q651" i="55"/>
  <c r="Q184" i="70"/>
  <c r="P182" i="70"/>
  <c r="P645" i="74" l="1"/>
  <c r="Q652" i="55"/>
  <c r="Q185" i="70"/>
  <c r="P183" i="70"/>
  <c r="P646" i="74" l="1"/>
  <c r="Q653" i="55"/>
  <c r="Q451" i="71"/>
  <c r="P450" i="71"/>
  <c r="P647" i="74" l="1"/>
  <c r="Q654" i="55"/>
  <c r="Q186" i="70"/>
  <c r="P184" i="70"/>
  <c r="P648" i="74" l="1"/>
  <c r="Q655" i="55"/>
  <c r="Q452" i="71"/>
  <c r="P451" i="71"/>
  <c r="P649" i="74" l="1"/>
  <c r="Q656" i="55"/>
  <c r="Q453" i="71"/>
  <c r="P452" i="71"/>
  <c r="P650" i="74" l="1"/>
  <c r="Q657" i="55"/>
  <c r="Q454" i="71"/>
  <c r="P453" i="71"/>
  <c r="P651" i="74" l="1"/>
  <c r="Q658" i="55"/>
  <c r="P454" i="71"/>
  <c r="Q455" i="71"/>
  <c r="P652" i="74" l="1"/>
  <c r="Q659" i="55"/>
  <c r="Q456" i="71"/>
  <c r="P455" i="71"/>
  <c r="P653" i="74" l="1"/>
  <c r="Q660" i="55"/>
  <c r="Q457" i="71"/>
  <c r="P456" i="71"/>
  <c r="P654" i="74" l="1"/>
  <c r="Q661" i="55"/>
  <c r="P458" i="71"/>
  <c r="P457" i="71"/>
  <c r="Q458" i="71"/>
  <c r="P655" i="74" l="1"/>
  <c r="Q662" i="55"/>
  <c r="P185" i="70"/>
  <c r="Q187" i="70"/>
  <c r="P656" i="74" l="1"/>
  <c r="Q663" i="55"/>
  <c r="P186" i="70"/>
  <c r="Q188" i="70"/>
  <c r="P657" i="74" l="1"/>
  <c r="Q664" i="55"/>
  <c r="P187" i="70"/>
  <c r="Q189" i="70"/>
  <c r="P189" i="70"/>
  <c r="P658" i="74" l="1"/>
  <c r="Q665" i="55"/>
  <c r="P188" i="70"/>
  <c r="P190" i="70"/>
  <c r="Q190" i="70"/>
  <c r="P659" i="74" l="1"/>
  <c r="Q666" i="55"/>
  <c r="P660" i="74" s="1"/>
  <c r="Q667" i="55" l="1"/>
  <c r="I660" i="74" l="1"/>
  <c r="W262" i="55"/>
  <c r="I258" i="74"/>
  <c r="V262" i="55"/>
  <c r="M231" i="71"/>
  <c r="F226" i="71"/>
  <c r="D220" i="71"/>
  <c r="F208" i="71"/>
  <c r="B273" i="71"/>
  <c r="M266" i="71"/>
  <c r="F261" i="71"/>
  <c r="D255" i="71"/>
  <c r="R249" i="71"/>
  <c r="X243" i="71"/>
  <c r="A238" i="71"/>
  <c r="G232" i="71"/>
  <c r="E226" i="71"/>
  <c r="C220" i="71"/>
  <c r="F214" i="71"/>
  <c r="E221" i="71"/>
  <c r="X214" i="71"/>
  <c r="F192" i="71"/>
  <c r="I276" i="71"/>
  <c r="B271" i="71"/>
  <c r="M264" i="71"/>
  <c r="F259" i="71"/>
  <c r="D253" i="71"/>
  <c r="R247" i="71"/>
  <c r="X241" i="71"/>
  <c r="A236" i="71"/>
  <c r="G230" i="71"/>
  <c r="E224" i="71"/>
  <c r="C218" i="71"/>
  <c r="A174" i="71"/>
  <c r="R274" i="71"/>
  <c r="X268" i="71"/>
  <c r="A263" i="71"/>
  <c r="G257" i="71"/>
  <c r="E251" i="71"/>
  <c r="C245" i="71"/>
  <c r="I239" i="71"/>
  <c r="B234" i="71"/>
  <c r="M227" i="71"/>
  <c r="F222" i="71"/>
  <c r="I216" i="71"/>
  <c r="A185" i="71"/>
  <c r="X271" i="71"/>
  <c r="A266" i="71"/>
  <c r="G260" i="71"/>
  <c r="E254" i="71"/>
  <c r="C248" i="71"/>
  <c r="I242" i="71"/>
  <c r="B237" i="71"/>
  <c r="M230" i="71"/>
  <c r="F225" i="71"/>
  <c r="D219" i="71"/>
  <c r="X206" i="71"/>
  <c r="G279" i="71"/>
  <c r="E273" i="71"/>
  <c r="C267" i="71"/>
  <c r="I261" i="71"/>
  <c r="B256" i="71"/>
  <c r="M249" i="71"/>
  <c r="F244" i="71"/>
  <c r="D238" i="71"/>
  <c r="R232" i="71"/>
  <c r="X226" i="71"/>
  <c r="A221" i="71"/>
  <c r="D202" i="71"/>
  <c r="A212" i="71"/>
  <c r="G206" i="71"/>
  <c r="E200" i="71"/>
  <c r="C194" i="71"/>
  <c r="I188" i="71"/>
  <c r="I183" i="71"/>
  <c r="M211" i="71"/>
  <c r="F206" i="71"/>
  <c r="D200" i="71"/>
  <c r="R194" i="71"/>
  <c r="X188" i="71"/>
  <c r="F181" i="71"/>
  <c r="G144" i="71"/>
  <c r="A210" i="71"/>
  <c r="G204" i="71"/>
  <c r="E198" i="71"/>
  <c r="C192" i="71"/>
  <c r="I186" i="71"/>
  <c r="R179" i="71"/>
  <c r="D214" i="71"/>
  <c r="R208" i="71"/>
  <c r="X202" i="71"/>
  <c r="A197" i="71"/>
  <c r="G191" i="71"/>
  <c r="E185" i="71"/>
  <c r="G155" i="71"/>
  <c r="B211" i="71"/>
  <c r="M204" i="71"/>
  <c r="F199" i="71"/>
  <c r="D193" i="71"/>
  <c r="R187" i="71"/>
  <c r="X182" i="71"/>
  <c r="F157" i="71"/>
  <c r="E207" i="71"/>
  <c r="C201" i="71"/>
  <c r="I195" i="71"/>
  <c r="B190" i="71"/>
  <c r="C183" i="71"/>
  <c r="A214" i="71"/>
  <c r="G208" i="71"/>
  <c r="E202" i="71"/>
  <c r="C196" i="71"/>
  <c r="I190" i="71"/>
  <c r="B185" i="71"/>
  <c r="E154" i="71"/>
  <c r="A177" i="71"/>
  <c r="G171" i="71"/>
  <c r="E165" i="71"/>
  <c r="C159" i="71"/>
  <c r="A153" i="71"/>
  <c r="M176" i="71"/>
  <c r="F171" i="71"/>
  <c r="D165" i="71"/>
  <c r="R159" i="71"/>
  <c r="M154" i="71"/>
  <c r="E179" i="71"/>
  <c r="C173" i="71"/>
  <c r="I167" i="71"/>
  <c r="B162" i="71"/>
  <c r="M155" i="71"/>
  <c r="X142" i="71"/>
  <c r="A178" i="71"/>
  <c r="G172" i="71"/>
  <c r="E166" i="71"/>
  <c r="C160" i="71"/>
  <c r="R153" i="71"/>
  <c r="C179" i="71"/>
  <c r="I173" i="71"/>
  <c r="B168" i="71"/>
  <c r="M161" i="71"/>
  <c r="F156" i="71"/>
  <c r="I176" i="71"/>
  <c r="B171" i="71"/>
  <c r="M164" i="71"/>
  <c r="F159" i="71"/>
  <c r="G152" i="71"/>
  <c r="D180" i="71"/>
  <c r="R174" i="71"/>
  <c r="X168" i="71"/>
  <c r="A163" i="71"/>
  <c r="G157" i="71"/>
  <c r="E152" i="71"/>
  <c r="X145" i="71"/>
  <c r="A151" i="71"/>
  <c r="G145" i="71"/>
  <c r="X151" i="71"/>
  <c r="F145" i="71"/>
  <c r="D150" i="71"/>
  <c r="B144" i="71"/>
  <c r="F151" i="71"/>
  <c r="D145" i="71"/>
  <c r="B150" i="71"/>
  <c r="M143" i="71"/>
  <c r="A321" i="71"/>
  <c r="G315" i="71"/>
  <c r="E309" i="71"/>
  <c r="C303" i="71"/>
  <c r="A297" i="71"/>
  <c r="G291" i="71"/>
  <c r="E285" i="71"/>
  <c r="X277" i="71"/>
  <c r="R259" i="71"/>
  <c r="D233" i="71"/>
  <c r="M197" i="71"/>
  <c r="F274" i="71"/>
  <c r="D268" i="71"/>
  <c r="G237" i="71"/>
  <c r="E231" i="71"/>
  <c r="C225" i="71"/>
  <c r="I219" i="71"/>
  <c r="E197" i="71"/>
  <c r="G272" i="71"/>
  <c r="E266" i="71"/>
  <c r="C260" i="71"/>
  <c r="I254" i="71"/>
  <c r="B249" i="71"/>
  <c r="M242" i="71"/>
  <c r="F237" i="71"/>
  <c r="D231" i="71"/>
  <c r="R225" i="71"/>
  <c r="X219" i="71"/>
  <c r="M213" i="71"/>
  <c r="R220" i="71"/>
  <c r="B214" i="71"/>
  <c r="G176" i="71"/>
  <c r="A276" i="71"/>
  <c r="G270" i="71"/>
  <c r="E264" i="71"/>
  <c r="C258" i="71"/>
  <c r="I252" i="71"/>
  <c r="B247" i="71"/>
  <c r="M240" i="71"/>
  <c r="F235" i="71"/>
  <c r="D229" i="71"/>
  <c r="R223" i="71"/>
  <c r="X217" i="71"/>
  <c r="I279" i="71"/>
  <c r="B274" i="71"/>
  <c r="M267" i="71"/>
  <c r="F262" i="71"/>
  <c r="D256" i="71"/>
  <c r="R250" i="71"/>
  <c r="X244" i="71"/>
  <c r="A239" i="71"/>
  <c r="G233" i="71"/>
  <c r="E227" i="71"/>
  <c r="C221" i="71"/>
  <c r="R214" i="71"/>
  <c r="X171" i="71"/>
  <c r="M270" i="71"/>
  <c r="F265" i="71"/>
  <c r="D259" i="71"/>
  <c r="R253" i="71"/>
  <c r="X247" i="71"/>
  <c r="A242" i="71"/>
  <c r="G236" i="71"/>
  <c r="E230" i="71"/>
  <c r="C224" i="71"/>
  <c r="I218" i="71"/>
  <c r="R204" i="71"/>
  <c r="D278" i="71"/>
  <c r="R272" i="71"/>
  <c r="X266" i="71"/>
  <c r="A261" i="71"/>
  <c r="G255" i="71"/>
  <c r="E249" i="71"/>
  <c r="C243" i="71"/>
  <c r="I237" i="71"/>
  <c r="B232" i="71"/>
  <c r="M225" i="71"/>
  <c r="F220" i="71"/>
  <c r="I193" i="71"/>
  <c r="F211" i="71"/>
  <c r="D205" i="71"/>
  <c r="R199" i="71"/>
  <c r="X193" i="71"/>
  <c r="A188" i="71"/>
  <c r="A182" i="71"/>
  <c r="E211" i="71"/>
  <c r="C205" i="71"/>
  <c r="I199" i="71"/>
  <c r="B194" i="71"/>
  <c r="M187" i="71"/>
  <c r="M180" i="71"/>
  <c r="M214" i="71"/>
  <c r="F209" i="71"/>
  <c r="D203" i="71"/>
  <c r="R197" i="71"/>
  <c r="X191" i="71"/>
  <c r="A186" i="71"/>
  <c r="R177" i="71"/>
  <c r="I213" i="71"/>
  <c r="B208" i="71"/>
  <c r="M201" i="71"/>
  <c r="F196" i="71"/>
  <c r="D190" i="71"/>
  <c r="R184" i="71"/>
  <c r="A142" i="71"/>
  <c r="G210" i="71"/>
  <c r="E204" i="71"/>
  <c r="C198" i="71"/>
  <c r="I192" i="71"/>
  <c r="B187" i="71"/>
  <c r="E180" i="71"/>
  <c r="D212" i="71"/>
  <c r="R206" i="71"/>
  <c r="X200" i="71"/>
  <c r="A195" i="71"/>
  <c r="G189" i="71"/>
  <c r="I182" i="71"/>
  <c r="F213" i="71"/>
  <c r="D207" i="71"/>
  <c r="R201" i="71"/>
  <c r="X195" i="71"/>
  <c r="A190" i="71"/>
  <c r="G184" i="71"/>
  <c r="M181" i="71"/>
  <c r="F176" i="71"/>
  <c r="D170" i="71"/>
  <c r="R164" i="71"/>
  <c r="X158" i="71"/>
  <c r="X150" i="71"/>
  <c r="E176" i="71"/>
  <c r="C170" i="71"/>
  <c r="I164" i="71"/>
  <c r="B159" i="71"/>
  <c r="C154" i="71"/>
  <c r="R178" i="71"/>
  <c r="X172" i="71"/>
  <c r="A167" i="71"/>
  <c r="G161" i="71"/>
  <c r="D155" i="71"/>
  <c r="M182" i="71"/>
  <c r="F177" i="71"/>
  <c r="D171" i="71"/>
  <c r="R165" i="71"/>
  <c r="X159" i="71"/>
  <c r="I150" i="71"/>
  <c r="X178" i="71"/>
  <c r="A173" i="71"/>
  <c r="G167" i="71"/>
  <c r="E161" i="71"/>
  <c r="A155" i="71"/>
  <c r="A176" i="71"/>
  <c r="G170" i="71"/>
  <c r="E164" i="71"/>
  <c r="C158" i="71"/>
  <c r="D151" i="71"/>
  <c r="I179" i="71"/>
  <c r="B174" i="71"/>
  <c r="M167" i="71"/>
  <c r="F162" i="71"/>
  <c r="D156" i="71"/>
  <c r="R151" i="71"/>
  <c r="M144" i="71"/>
  <c r="F150" i="71"/>
  <c r="D144" i="71"/>
  <c r="M150" i="71"/>
  <c r="C144" i="71"/>
  <c r="A149" i="71"/>
  <c r="G143" i="71"/>
  <c r="C150" i="71"/>
  <c r="A144" i="71"/>
  <c r="G149" i="71"/>
  <c r="E143" i="71"/>
  <c r="F320" i="71"/>
  <c r="D314" i="71"/>
  <c r="R308" i="71"/>
  <c r="X302" i="71"/>
  <c r="F296" i="71"/>
  <c r="D290" i="71"/>
  <c r="R284" i="71"/>
  <c r="E276" i="71"/>
  <c r="I256" i="71"/>
  <c r="A232" i="71"/>
  <c r="F165" i="71"/>
  <c r="C273" i="71"/>
  <c r="I267" i="71"/>
  <c r="B262" i="71"/>
  <c r="M255" i="71"/>
  <c r="F250" i="71"/>
  <c r="D244" i="71"/>
  <c r="R238" i="71"/>
  <c r="B66" i="70"/>
  <c r="G69" i="70"/>
  <c r="F69" i="70"/>
  <c r="A175" i="70"/>
  <c r="A111" i="70"/>
  <c r="A81" i="70"/>
  <c r="A158" i="70"/>
  <c r="A94" i="70"/>
  <c r="A176" i="70"/>
  <c r="A157" i="70"/>
  <c r="A93" i="70"/>
  <c r="A136" i="70"/>
  <c r="A148" i="70"/>
  <c r="A84" i="70"/>
  <c r="A171" i="70"/>
  <c r="A107" i="70"/>
  <c r="A113" i="70"/>
  <c r="A162" i="70"/>
  <c r="A98" i="70"/>
  <c r="D449" i="71"/>
  <c r="Y459" i="71"/>
  <c r="E455" i="71"/>
  <c r="C449" i="71"/>
  <c r="X441" i="71"/>
  <c r="X378" i="71"/>
  <c r="S460" i="71"/>
  <c r="B457" i="71"/>
  <c r="M450" i="71"/>
  <c r="C444" i="71"/>
  <c r="X401" i="71"/>
  <c r="B446" i="71"/>
  <c r="D458" i="71"/>
  <c r="R452" i="71"/>
  <c r="X446" i="71"/>
  <c r="R423" i="71"/>
  <c r="M361" i="71"/>
  <c r="Y460" i="71"/>
  <c r="M456" i="71"/>
  <c r="F451" i="71"/>
  <c r="R445" i="71"/>
  <c r="M392" i="71"/>
  <c r="E400" i="71"/>
  <c r="B458" i="71"/>
  <c r="M451" i="71"/>
  <c r="F446" i="71"/>
  <c r="G414" i="71"/>
  <c r="G458" i="71"/>
  <c r="A458" i="71"/>
  <c r="G452" i="71"/>
  <c r="E446" i="71"/>
  <c r="R431" i="71"/>
  <c r="R459" i="71"/>
  <c r="C459" i="71"/>
  <c r="I453" i="71"/>
  <c r="B448" i="71"/>
  <c r="D429" i="71"/>
  <c r="R391" i="71"/>
  <c r="D440" i="71"/>
  <c r="R434" i="71"/>
  <c r="X428" i="71"/>
  <c r="A423" i="71"/>
  <c r="G417" i="71"/>
  <c r="E411" i="71"/>
  <c r="C405" i="71"/>
  <c r="I399" i="71"/>
  <c r="B394" i="71"/>
  <c r="M387" i="71"/>
  <c r="M381" i="71"/>
  <c r="I442" i="71"/>
  <c r="B437" i="71"/>
  <c r="M430" i="71"/>
  <c r="F425" i="71"/>
  <c r="D419" i="71"/>
  <c r="R413" i="71"/>
  <c r="X407" i="71"/>
  <c r="A402" i="71"/>
  <c r="G396" i="71"/>
  <c r="E390" i="71"/>
  <c r="D236" i="71"/>
  <c r="R230" i="71"/>
  <c r="X224" i="71"/>
  <c r="A219" i="71"/>
  <c r="D186" i="71"/>
  <c r="D271" i="71"/>
  <c r="R265" i="71"/>
  <c r="X259" i="71"/>
  <c r="A254" i="71"/>
  <c r="G248" i="71"/>
  <c r="E242" i="71"/>
  <c r="C236" i="71"/>
  <c r="I230" i="71"/>
  <c r="B225" i="71"/>
  <c r="M218" i="71"/>
  <c r="D210" i="71"/>
  <c r="B220" i="71"/>
  <c r="B212" i="71"/>
  <c r="M280" i="71"/>
  <c r="F275" i="71"/>
  <c r="D269" i="71"/>
  <c r="R263" i="71"/>
  <c r="X257" i="71"/>
  <c r="A252" i="71"/>
  <c r="G246" i="71"/>
  <c r="E240" i="71"/>
  <c r="C234" i="71"/>
  <c r="I228" i="71"/>
  <c r="B223" i="71"/>
  <c r="M215" i="71"/>
  <c r="A279" i="71"/>
  <c r="G273" i="71"/>
  <c r="E267" i="71"/>
  <c r="C261" i="71"/>
  <c r="I255" i="71"/>
  <c r="B250" i="71"/>
  <c r="M243" i="71"/>
  <c r="F238" i="71"/>
  <c r="D232" i="71"/>
  <c r="R226" i="71"/>
  <c r="X220" i="71"/>
  <c r="E213" i="71"/>
  <c r="X153" i="71"/>
  <c r="E270" i="71"/>
  <c r="C264" i="71"/>
  <c r="I258" i="71"/>
  <c r="B253" i="71"/>
  <c r="M246" i="71"/>
  <c r="F241" i="71"/>
  <c r="D235" i="71"/>
  <c r="R229" i="71"/>
  <c r="X223" i="71"/>
  <c r="A218" i="71"/>
  <c r="F200" i="71"/>
  <c r="I277" i="71"/>
  <c r="B272" i="71"/>
  <c r="M265" i="71"/>
  <c r="F260" i="71"/>
  <c r="D254" i="71"/>
  <c r="R248" i="71"/>
  <c r="X242" i="71"/>
  <c r="A237" i="71"/>
  <c r="G231" i="71"/>
  <c r="E225" i="71"/>
  <c r="C219" i="71"/>
  <c r="C191" i="71"/>
  <c r="C210" i="71"/>
  <c r="I204" i="71"/>
  <c r="B199" i="71"/>
  <c r="M192" i="71"/>
  <c r="F187" i="71"/>
  <c r="X179" i="71"/>
  <c r="R210" i="71"/>
  <c r="X204" i="71"/>
  <c r="A199" i="71"/>
  <c r="G193" i="71"/>
  <c r="E187" i="71"/>
  <c r="B169" i="71"/>
  <c r="E214" i="71"/>
  <c r="C208" i="71"/>
  <c r="I202" i="71"/>
  <c r="B197" i="71"/>
  <c r="M190" i="71"/>
  <c r="F185" i="71"/>
  <c r="F173" i="71"/>
  <c r="A213" i="71"/>
  <c r="G207" i="71"/>
  <c r="E201" i="71"/>
  <c r="C195" i="71"/>
  <c r="I189" i="71"/>
  <c r="B184" i="71"/>
  <c r="F215" i="71"/>
  <c r="D209" i="71"/>
  <c r="R203" i="71"/>
  <c r="X197" i="71"/>
  <c r="A192" i="71"/>
  <c r="G186" i="71"/>
  <c r="B177" i="71"/>
  <c r="I211" i="71"/>
  <c r="B206" i="71"/>
  <c r="M199" i="71"/>
  <c r="F194" i="71"/>
  <c r="D188" i="71"/>
  <c r="C180" i="71"/>
  <c r="C212" i="71"/>
  <c r="I206" i="71"/>
  <c r="B201" i="71"/>
  <c r="M194" i="71"/>
  <c r="F189" i="71"/>
  <c r="B183" i="71"/>
  <c r="E181" i="71"/>
  <c r="C175" i="71"/>
  <c r="I169" i="71"/>
  <c r="B164" i="71"/>
  <c r="M157" i="71"/>
  <c r="R148" i="71"/>
  <c r="R175" i="71"/>
  <c r="X169" i="71"/>
  <c r="A164" i="71"/>
  <c r="G158" i="71"/>
  <c r="E146" i="71"/>
  <c r="B178" i="71"/>
  <c r="M171" i="71"/>
  <c r="F166" i="71"/>
  <c r="D160" i="71"/>
  <c r="B154" i="71"/>
  <c r="E182" i="71"/>
  <c r="C176" i="71"/>
  <c r="I170" i="71"/>
  <c r="B165" i="71"/>
  <c r="M158" i="71"/>
  <c r="F149" i="71"/>
  <c r="M177" i="71"/>
  <c r="F172" i="71"/>
  <c r="D166" i="71"/>
  <c r="R160" i="71"/>
  <c r="G153" i="71"/>
  <c r="F175" i="71"/>
  <c r="D169" i="71"/>
  <c r="R163" i="71"/>
  <c r="X157" i="71"/>
  <c r="A150" i="71"/>
  <c r="A179" i="71"/>
  <c r="G173" i="71"/>
  <c r="E167" i="71"/>
  <c r="C161" i="71"/>
  <c r="R154" i="71"/>
  <c r="B151" i="71"/>
  <c r="E144" i="71"/>
  <c r="C149" i="71"/>
  <c r="A143" i="71"/>
  <c r="E150" i="71"/>
  <c r="X143" i="71"/>
  <c r="F148" i="71"/>
  <c r="D142" i="71"/>
  <c r="X149" i="71"/>
  <c r="F143" i="71"/>
  <c r="D148" i="71"/>
  <c r="R142" i="71"/>
  <c r="C319" i="71"/>
  <c r="I313" i="71"/>
  <c r="B308" i="71"/>
  <c r="M301" i="71"/>
  <c r="C295" i="71"/>
  <c r="I289" i="71"/>
  <c r="B284" i="71"/>
  <c r="B275" i="71"/>
  <c r="F255" i="71"/>
  <c r="X229" i="71"/>
  <c r="R278" i="71"/>
  <c r="X272" i="71"/>
  <c r="A267" i="71"/>
  <c r="G261" i="71"/>
  <c r="E255" i="71"/>
  <c r="C249" i="71"/>
  <c r="I243" i="71"/>
  <c r="B238" i="71"/>
  <c r="M65" i="70"/>
  <c r="R68" i="70"/>
  <c r="I68" i="70"/>
  <c r="A167" i="70"/>
  <c r="A103" i="70"/>
  <c r="A160" i="70"/>
  <c r="A150" i="70"/>
  <c r="A86" i="70"/>
  <c r="A144" i="70"/>
  <c r="A149" i="70"/>
  <c r="A85" i="70"/>
  <c r="A104" i="70"/>
  <c r="A140" i="70"/>
  <c r="A76" i="70"/>
  <c r="A163" i="70"/>
  <c r="A99" i="70"/>
  <c r="A73" i="70"/>
  <c r="A154" i="70"/>
  <c r="A90" i="70"/>
  <c r="F447" i="71"/>
  <c r="Q459" i="71"/>
  <c r="R454" i="71"/>
  <c r="X448" i="71"/>
  <c r="R439" i="71"/>
  <c r="F348" i="71"/>
  <c r="C460" i="71"/>
  <c r="G456" i="71"/>
  <c r="E450" i="71"/>
  <c r="D437" i="71"/>
  <c r="R399" i="71"/>
  <c r="R415" i="71"/>
  <c r="I457" i="71"/>
  <c r="B452" i="71"/>
  <c r="A445" i="71"/>
  <c r="F419" i="71"/>
  <c r="F307" i="71"/>
  <c r="Q460" i="71"/>
  <c r="E456" i="71"/>
  <c r="C450" i="71"/>
  <c r="I445" i="71"/>
  <c r="G390" i="71"/>
  <c r="X460" i="71"/>
  <c r="G457" i="71"/>
  <c r="E451" i="71"/>
  <c r="G445" i="71"/>
  <c r="A412" i="71"/>
  <c r="I456" i="71"/>
  <c r="F457" i="71"/>
  <c r="D451" i="71"/>
  <c r="F445" i="71"/>
  <c r="F427" i="71"/>
  <c r="F444" i="71"/>
  <c r="X458" i="71"/>
  <c r="A453" i="71"/>
  <c r="G447" i="71"/>
  <c r="I420" i="71"/>
  <c r="F387" i="71"/>
  <c r="I439" i="71"/>
  <c r="B434" i="71"/>
  <c r="M427" i="71"/>
  <c r="F422" i="71"/>
  <c r="D416" i="71"/>
  <c r="R410" i="71"/>
  <c r="X404" i="71"/>
  <c r="A399" i="71"/>
  <c r="G393" i="71"/>
  <c r="E387" i="71"/>
  <c r="F372" i="71"/>
  <c r="A442" i="71"/>
  <c r="G436" i="71"/>
  <c r="E430" i="71"/>
  <c r="C424" i="71"/>
  <c r="I418" i="71"/>
  <c r="B413" i="71"/>
  <c r="M406" i="71"/>
  <c r="I235" i="71"/>
  <c r="B230" i="71"/>
  <c r="M223" i="71"/>
  <c r="F218" i="71"/>
  <c r="C276" i="71"/>
  <c r="I270" i="71"/>
  <c r="B265" i="71"/>
  <c r="M258" i="71"/>
  <c r="F253" i="71"/>
  <c r="D247" i="71"/>
  <c r="R241" i="71"/>
  <c r="X235" i="71"/>
  <c r="A230" i="71"/>
  <c r="G224" i="71"/>
  <c r="E218" i="71"/>
  <c r="I201" i="71"/>
  <c r="G219" i="71"/>
  <c r="M205" i="71"/>
  <c r="E280" i="71"/>
  <c r="C274" i="71"/>
  <c r="I268" i="71"/>
  <c r="B263" i="71"/>
  <c r="M256" i="71"/>
  <c r="F251" i="71"/>
  <c r="D245" i="71"/>
  <c r="R239" i="71"/>
  <c r="X233" i="71"/>
  <c r="A228" i="71"/>
  <c r="G222" i="71"/>
  <c r="G213" i="71"/>
  <c r="F278" i="71"/>
  <c r="D272" i="71"/>
  <c r="R266" i="71"/>
  <c r="X260" i="71"/>
  <c r="A255" i="71"/>
  <c r="G249" i="71"/>
  <c r="E243" i="71"/>
  <c r="C237" i="71"/>
  <c r="I231" i="71"/>
  <c r="B226" i="71"/>
  <c r="M219" i="71"/>
  <c r="I209" i="71"/>
  <c r="D275" i="71"/>
  <c r="R269" i="71"/>
  <c r="X263" i="71"/>
  <c r="A258" i="71"/>
  <c r="G252" i="71"/>
  <c r="E246" i="71"/>
  <c r="C240" i="71"/>
  <c r="I234" i="71"/>
  <c r="B229" i="71"/>
  <c r="M222" i="71"/>
  <c r="F217" i="71"/>
  <c r="E189" i="71"/>
  <c r="A277" i="71"/>
  <c r="G271" i="71"/>
  <c r="E265" i="71"/>
  <c r="C259" i="71"/>
  <c r="I253" i="71"/>
  <c r="B248" i="71"/>
  <c r="M241" i="71"/>
  <c r="F236" i="71"/>
  <c r="D230" i="71"/>
  <c r="R224" i="71"/>
  <c r="X218" i="71"/>
  <c r="R215" i="71"/>
  <c r="X209" i="71"/>
  <c r="A204" i="71"/>
  <c r="G198" i="71"/>
  <c r="E192" i="71"/>
  <c r="C186" i="71"/>
  <c r="E178" i="71"/>
  <c r="B210" i="71"/>
  <c r="M203" i="71"/>
  <c r="F198" i="71"/>
  <c r="D192" i="71"/>
  <c r="R186" i="71"/>
  <c r="M162" i="71"/>
  <c r="R213" i="71"/>
  <c r="X207" i="71"/>
  <c r="A202" i="71"/>
  <c r="G196" i="71"/>
  <c r="E190" i="71"/>
  <c r="C184" i="71"/>
  <c r="E162" i="71"/>
  <c r="F212" i="71"/>
  <c r="D206" i="71"/>
  <c r="R200" i="71"/>
  <c r="X194" i="71"/>
  <c r="A189" i="71"/>
  <c r="E183" i="71"/>
  <c r="C214" i="71"/>
  <c r="I208" i="71"/>
  <c r="B203" i="71"/>
  <c r="M196" i="71"/>
  <c r="F191" i="71"/>
  <c r="D185" i="71"/>
  <c r="M170" i="71"/>
  <c r="A211" i="71"/>
  <c r="G205" i="71"/>
  <c r="E199" i="71"/>
  <c r="C193" i="71"/>
  <c r="I187" i="71"/>
  <c r="E170" i="71"/>
  <c r="X211" i="71"/>
  <c r="A206" i="71"/>
  <c r="G200" i="71"/>
  <c r="E194" i="71"/>
  <c r="C188" i="71"/>
  <c r="G182" i="71"/>
  <c r="R180" i="71"/>
  <c r="X174" i="71"/>
  <c r="A169" i="71"/>
  <c r="G163" i="71"/>
  <c r="E157" i="71"/>
  <c r="F144" i="71"/>
  <c r="B175" i="71"/>
  <c r="M168" i="71"/>
  <c r="F163" i="71"/>
  <c r="D157" i="71"/>
  <c r="B145" i="71"/>
  <c r="G177" i="71"/>
  <c r="E171" i="71"/>
  <c r="C165" i="71"/>
  <c r="I159" i="71"/>
  <c r="I153" i="71"/>
  <c r="R181" i="71"/>
  <c r="X175" i="71"/>
  <c r="A170" i="71"/>
  <c r="G164" i="71"/>
  <c r="E158" i="71"/>
  <c r="C148" i="71"/>
  <c r="E177" i="71"/>
  <c r="C171" i="71"/>
  <c r="I165" i="71"/>
  <c r="B160" i="71"/>
  <c r="E149" i="71"/>
  <c r="C174" i="71"/>
  <c r="I168" i="71"/>
  <c r="B163" i="71"/>
  <c r="M156" i="71"/>
  <c r="X147" i="71"/>
  <c r="F178" i="71"/>
  <c r="D172" i="71"/>
  <c r="R166" i="71"/>
  <c r="X160" i="71"/>
  <c r="F154" i="71"/>
  <c r="G150" i="71"/>
  <c r="R143" i="71"/>
  <c r="X148" i="71"/>
  <c r="F142" i="71"/>
  <c r="R149" i="71"/>
  <c r="M142" i="71"/>
  <c r="C147" i="71"/>
  <c r="B155" i="71"/>
  <c r="M148" i="71"/>
  <c r="C142" i="71"/>
  <c r="A147" i="71"/>
  <c r="B142" i="71"/>
  <c r="X318" i="71"/>
  <c r="A313" i="71"/>
  <c r="G307" i="71"/>
  <c r="R300" i="71"/>
  <c r="X294" i="71"/>
  <c r="A289" i="71"/>
  <c r="G283" i="71"/>
  <c r="M268" i="71"/>
  <c r="C254" i="71"/>
  <c r="R227" i="71"/>
  <c r="B278" i="71"/>
  <c r="M271" i="71"/>
  <c r="F266" i="71"/>
  <c r="D260" i="71"/>
  <c r="R254" i="71"/>
  <c r="X248" i="71"/>
  <c r="A243" i="71"/>
  <c r="C71" i="70"/>
  <c r="E65" i="70"/>
  <c r="B68" i="70"/>
  <c r="D67" i="70"/>
  <c r="A159" i="70"/>
  <c r="A95" i="70"/>
  <c r="A128" i="70"/>
  <c r="A142" i="70"/>
  <c r="A78" i="70"/>
  <c r="A112" i="70"/>
  <c r="A141" i="70"/>
  <c r="A77" i="70"/>
  <c r="A72" i="70"/>
  <c r="A132" i="70"/>
  <c r="A68" i="70"/>
  <c r="A155" i="70"/>
  <c r="A91" i="70"/>
  <c r="A152" i="70"/>
  <c r="A146" i="70"/>
  <c r="A82" i="70"/>
  <c r="D445" i="71"/>
  <c r="I459" i="71"/>
  <c r="B454" i="71"/>
  <c r="M447" i="71"/>
  <c r="F435" i="71"/>
  <c r="M460" i="71"/>
  <c r="X459" i="71"/>
  <c r="D455" i="71"/>
  <c r="R449" i="71"/>
  <c r="I428" i="71"/>
  <c r="F395" i="71"/>
  <c r="B368" i="71"/>
  <c r="A457" i="71"/>
  <c r="G451" i="71"/>
  <c r="B444" i="71"/>
  <c r="E408" i="71"/>
  <c r="U460" i="71"/>
  <c r="I460" i="71"/>
  <c r="R455" i="71"/>
  <c r="X449" i="71"/>
  <c r="A444" i="71"/>
  <c r="A388" i="71"/>
  <c r="P460" i="71"/>
  <c r="D456" i="71"/>
  <c r="R450" i="71"/>
  <c r="R444" i="71"/>
  <c r="X409" i="71"/>
  <c r="G422" i="71"/>
  <c r="C456" i="71"/>
  <c r="I450" i="71"/>
  <c r="F443" i="71"/>
  <c r="E416" i="71"/>
  <c r="X417" i="71"/>
  <c r="M457" i="71"/>
  <c r="F452" i="71"/>
  <c r="D446" i="71"/>
  <c r="C418" i="71"/>
  <c r="R352" i="71"/>
  <c r="A439" i="71"/>
  <c r="G433" i="71"/>
  <c r="E427" i="71"/>
  <c r="C421" i="71"/>
  <c r="I415" i="71"/>
  <c r="B410" i="71"/>
  <c r="M403" i="71"/>
  <c r="F398" i="71"/>
  <c r="D392" i="71"/>
  <c r="R386" i="71"/>
  <c r="E361" i="71"/>
  <c r="F441" i="71"/>
  <c r="D435" i="71"/>
  <c r="R429" i="71"/>
  <c r="X423" i="71"/>
  <c r="A418" i="71"/>
  <c r="A235" i="71"/>
  <c r="G229" i="71"/>
  <c r="E223" i="71"/>
  <c r="C217" i="71"/>
  <c r="X275" i="71"/>
  <c r="A270" i="71"/>
  <c r="G264" i="71"/>
  <c r="E258" i="71"/>
  <c r="C252" i="71"/>
  <c r="I246" i="71"/>
  <c r="B241" i="71"/>
  <c r="M234" i="71"/>
  <c r="F229" i="71"/>
  <c r="D223" i="71"/>
  <c r="R217" i="71"/>
  <c r="C199" i="71"/>
  <c r="D218" i="71"/>
  <c r="G203" i="71"/>
  <c r="R279" i="71"/>
  <c r="X273" i="71"/>
  <c r="A268" i="71"/>
  <c r="G262" i="71"/>
  <c r="E256" i="71"/>
  <c r="C250" i="71"/>
  <c r="I244" i="71"/>
  <c r="B239" i="71"/>
  <c r="M232" i="71"/>
  <c r="F227" i="71"/>
  <c r="D221" i="71"/>
  <c r="E205" i="71"/>
  <c r="C277" i="71"/>
  <c r="I271" i="71"/>
  <c r="B266" i="71"/>
  <c r="M259" i="71"/>
  <c r="F254" i="71"/>
  <c r="D248" i="71"/>
  <c r="R242" i="71"/>
  <c r="X236" i="71"/>
  <c r="A231" i="71"/>
  <c r="G225" i="71"/>
  <c r="E219" i="71"/>
  <c r="C207" i="71"/>
  <c r="I274" i="71"/>
  <c r="B269" i="71"/>
  <c r="M262" i="71"/>
  <c r="F257" i="71"/>
  <c r="D251" i="71"/>
  <c r="R245" i="71"/>
  <c r="X239" i="71"/>
  <c r="A234" i="71"/>
  <c r="G228" i="71"/>
  <c r="E222" i="71"/>
  <c r="I215" i="71"/>
  <c r="C182" i="71"/>
  <c r="F276" i="71"/>
  <c r="D270" i="71"/>
  <c r="R264" i="71"/>
  <c r="X258" i="71"/>
  <c r="A253" i="71"/>
  <c r="G247" i="71"/>
  <c r="E241" i="71"/>
  <c r="C235" i="71"/>
  <c r="I229" i="71"/>
  <c r="B224" i="71"/>
  <c r="M217" i="71"/>
  <c r="B215" i="71"/>
  <c r="M208" i="71"/>
  <c r="F203" i="71"/>
  <c r="D197" i="71"/>
  <c r="R191" i="71"/>
  <c r="X185" i="71"/>
  <c r="D167" i="71"/>
  <c r="G209" i="71"/>
  <c r="E203" i="71"/>
  <c r="C197" i="71"/>
  <c r="I191" i="71"/>
  <c r="B186" i="71"/>
  <c r="G160" i="71"/>
  <c r="B213" i="71"/>
  <c r="M206" i="71"/>
  <c r="F201" i="71"/>
  <c r="D195" i="71"/>
  <c r="R189" i="71"/>
  <c r="X183" i="71"/>
  <c r="D143" i="71"/>
  <c r="C211" i="71"/>
  <c r="I205" i="71"/>
  <c r="B200" i="71"/>
  <c r="M193" i="71"/>
  <c r="F188" i="71"/>
  <c r="I180" i="71"/>
  <c r="X213" i="71"/>
  <c r="A208" i="71"/>
  <c r="G202" i="71"/>
  <c r="E196" i="71"/>
  <c r="C190" i="71"/>
  <c r="I184" i="71"/>
  <c r="G168" i="71"/>
  <c r="F210" i="71"/>
  <c r="D204" i="71"/>
  <c r="R198" i="71"/>
  <c r="X192" i="71"/>
  <c r="A187" i="71"/>
  <c r="D159" i="71"/>
  <c r="M210" i="71"/>
  <c r="F205" i="71"/>
  <c r="D199" i="71"/>
  <c r="R193" i="71"/>
  <c r="X187" i="71"/>
  <c r="A180" i="71"/>
  <c r="B180" i="71"/>
  <c r="M173" i="71"/>
  <c r="F168" i="71"/>
  <c r="D162" i="71"/>
  <c r="R156" i="71"/>
  <c r="C143" i="71"/>
  <c r="G174" i="71"/>
  <c r="E168" i="71"/>
  <c r="C162" i="71"/>
  <c r="I156" i="71"/>
  <c r="F182" i="71"/>
  <c r="D176" i="71"/>
  <c r="R170" i="71"/>
  <c r="X164" i="71"/>
  <c r="A159" i="71"/>
  <c r="M149" i="71"/>
  <c r="B181" i="71"/>
  <c r="M174" i="71"/>
  <c r="F169" i="71"/>
  <c r="D163" i="71"/>
  <c r="R157" i="71"/>
  <c r="D182" i="71"/>
  <c r="R176" i="71"/>
  <c r="X170" i="71"/>
  <c r="A165" i="71"/>
  <c r="G159" i="71"/>
  <c r="B148" i="71"/>
  <c r="X173" i="71"/>
  <c r="A168" i="71"/>
  <c r="G162" i="71"/>
  <c r="E156" i="71"/>
  <c r="R145" i="71"/>
  <c r="C177" i="71"/>
  <c r="I171" i="71"/>
  <c r="B166" i="71"/>
  <c r="M159" i="71"/>
  <c r="C153" i="71"/>
  <c r="D149" i="71"/>
  <c r="B143" i="71"/>
  <c r="M147" i="71"/>
  <c r="I154" i="71"/>
  <c r="B149" i="71"/>
  <c r="E142" i="71"/>
  <c r="X146" i="71"/>
  <c r="G154" i="71"/>
  <c r="E148" i="71"/>
  <c r="X152" i="71"/>
  <c r="F146" i="71"/>
  <c r="B324" i="71"/>
  <c r="M317" i="71"/>
  <c r="F312" i="71"/>
  <c r="D306" i="71"/>
  <c r="B300" i="71"/>
  <c r="M293" i="71"/>
  <c r="F288" i="71"/>
  <c r="D282" i="71"/>
  <c r="G266" i="71"/>
  <c r="E244" i="71"/>
  <c r="I224" i="71"/>
  <c r="G277" i="71"/>
  <c r="E271" i="71"/>
  <c r="C265" i="71"/>
  <c r="I259" i="71"/>
  <c r="B254" i="71"/>
  <c r="M247" i="71"/>
  <c r="F242" i="71"/>
  <c r="F70" i="70"/>
  <c r="X69" i="70"/>
  <c r="M67" i="70"/>
  <c r="G66" i="70"/>
  <c r="A151" i="70"/>
  <c r="A87" i="70"/>
  <c r="A96" i="70"/>
  <c r="A134" i="70"/>
  <c r="A70" i="70"/>
  <c r="A80" i="70"/>
  <c r="A133" i="70"/>
  <c r="A69" i="70"/>
  <c r="A188" i="70"/>
  <c r="A124" i="70"/>
  <c r="A185" i="70"/>
  <c r="A147" i="70"/>
  <c r="A83" i="70"/>
  <c r="A120" i="70"/>
  <c r="A138" i="70"/>
  <c r="A74" i="70"/>
  <c r="C442" i="71"/>
  <c r="A459" i="71"/>
  <c r="G453" i="71"/>
  <c r="E447" i="71"/>
  <c r="E424" i="71"/>
  <c r="M452" i="71"/>
  <c r="P459" i="71"/>
  <c r="I454" i="71"/>
  <c r="B449" i="71"/>
  <c r="C426" i="71"/>
  <c r="A316" i="71"/>
  <c r="Z460" i="71"/>
  <c r="F456" i="71"/>
  <c r="D450" i="71"/>
  <c r="B439" i="71"/>
  <c r="D397" i="71"/>
  <c r="A456" i="71"/>
  <c r="A460" i="71"/>
  <c r="B455" i="71"/>
  <c r="M448" i="71"/>
  <c r="E432" i="71"/>
  <c r="X385" i="71"/>
  <c r="H460" i="71"/>
  <c r="I455" i="71"/>
  <c r="B450" i="71"/>
  <c r="I444" i="71"/>
  <c r="R407" i="71"/>
  <c r="R384" i="71"/>
  <c r="X455" i="71"/>
  <c r="A450" i="71"/>
  <c r="M442" i="71"/>
  <c r="D405" i="71"/>
  <c r="D389" i="71"/>
  <c r="E457" i="71"/>
  <c r="C451" i="71"/>
  <c r="E445" i="71"/>
  <c r="B407" i="71"/>
  <c r="M443" i="71"/>
  <c r="F438" i="71"/>
  <c r="D432" i="71"/>
  <c r="R426" i="71"/>
  <c r="X420" i="71"/>
  <c r="A415" i="71"/>
  <c r="G409" i="71"/>
  <c r="E403" i="71"/>
  <c r="C397" i="71"/>
  <c r="I391" i="71"/>
  <c r="B386" i="71"/>
  <c r="D350" i="71"/>
  <c r="C440" i="71"/>
  <c r="I434" i="71"/>
  <c r="B429" i="71"/>
  <c r="M422" i="71"/>
  <c r="F417" i="71"/>
  <c r="D411" i="71"/>
  <c r="R405" i="71"/>
  <c r="F234" i="71"/>
  <c r="D228" i="71"/>
  <c r="R222" i="71"/>
  <c r="D216" i="71"/>
  <c r="M274" i="71"/>
  <c r="F269" i="71"/>
  <c r="D263" i="71"/>
  <c r="R257" i="71"/>
  <c r="X251" i="71"/>
  <c r="A246" i="71"/>
  <c r="G240" i="71"/>
  <c r="E234" i="71"/>
  <c r="C228" i="71"/>
  <c r="I222" i="71"/>
  <c r="B217" i="71"/>
  <c r="B188" i="71"/>
  <c r="I217" i="71"/>
  <c r="A201" i="71"/>
  <c r="B279" i="71"/>
  <c r="M272" i="71"/>
  <c r="F267" i="71"/>
  <c r="D261" i="71"/>
  <c r="R255" i="71"/>
  <c r="X249" i="71"/>
  <c r="A244" i="71"/>
  <c r="G238" i="71"/>
  <c r="E232" i="71"/>
  <c r="C226" i="71"/>
  <c r="I220" i="71"/>
  <c r="D194" i="71"/>
  <c r="X276" i="71"/>
  <c r="A271" i="71"/>
  <c r="G265" i="71"/>
  <c r="E259" i="71"/>
  <c r="C253" i="71"/>
  <c r="I247" i="71"/>
  <c r="B242" i="71"/>
  <c r="M235" i="71"/>
  <c r="F230" i="71"/>
  <c r="D224" i="71"/>
  <c r="R218" i="71"/>
  <c r="B196" i="71"/>
  <c r="A274" i="71"/>
  <c r="G268" i="71"/>
  <c r="E262" i="71"/>
  <c r="C256" i="71"/>
  <c r="I250" i="71"/>
  <c r="B245" i="71"/>
  <c r="M238" i="71"/>
  <c r="F233" i="71"/>
  <c r="D227" i="71"/>
  <c r="R221" i="71"/>
  <c r="C213" i="71"/>
  <c r="R169" i="71"/>
  <c r="C275" i="71"/>
  <c r="I269" i="71"/>
  <c r="B264" i="71"/>
  <c r="M257" i="71"/>
  <c r="F252" i="71"/>
  <c r="D246" i="71"/>
  <c r="R240" i="71"/>
  <c r="X234" i="71"/>
  <c r="A229" i="71"/>
  <c r="G223" i="71"/>
  <c r="E217" i="71"/>
  <c r="G214" i="71"/>
  <c r="E208" i="71"/>
  <c r="C202" i="71"/>
  <c r="I196" i="71"/>
  <c r="B191" i="71"/>
  <c r="M184" i="71"/>
  <c r="I158" i="71"/>
  <c r="D208" i="71"/>
  <c r="R202" i="71"/>
  <c r="X196" i="71"/>
  <c r="A191" i="71"/>
  <c r="G185" i="71"/>
  <c r="A158" i="71"/>
  <c r="G212" i="71"/>
  <c r="E206" i="71"/>
  <c r="C200" i="71"/>
  <c r="I194" i="71"/>
  <c r="B189" i="71"/>
  <c r="F183" i="71"/>
  <c r="R216" i="71"/>
  <c r="X210" i="71"/>
  <c r="A205" i="71"/>
  <c r="G199" i="71"/>
  <c r="E193" i="71"/>
  <c r="C187" i="71"/>
  <c r="D175" i="71"/>
  <c r="M212" i="71"/>
  <c r="F207" i="71"/>
  <c r="D201" i="71"/>
  <c r="R195" i="71"/>
  <c r="X189" i="71"/>
  <c r="A184" i="71"/>
  <c r="A166" i="71"/>
  <c r="C209" i="71"/>
  <c r="I203" i="71"/>
  <c r="B198" i="71"/>
  <c r="M191" i="71"/>
  <c r="F186" i="71"/>
  <c r="G216" i="71"/>
  <c r="E210" i="71"/>
  <c r="C204" i="71"/>
  <c r="I198" i="71"/>
  <c r="B193" i="71"/>
  <c r="M186" i="71"/>
  <c r="I174" i="71"/>
  <c r="G179" i="71"/>
  <c r="E173" i="71"/>
  <c r="C167" i="71"/>
  <c r="I161" i="71"/>
  <c r="B156" i="71"/>
  <c r="F179" i="71"/>
  <c r="D173" i="71"/>
  <c r="R167" i="71"/>
  <c r="X161" i="71"/>
  <c r="A156" i="71"/>
  <c r="C181" i="71"/>
  <c r="I175" i="71"/>
  <c r="B170" i="71"/>
  <c r="M163" i="71"/>
  <c r="F158" i="71"/>
  <c r="G147" i="71"/>
  <c r="G180" i="71"/>
  <c r="E174" i="71"/>
  <c r="C168" i="71"/>
  <c r="I162" i="71"/>
  <c r="B157" i="71"/>
  <c r="I181" i="71"/>
  <c r="B176" i="71"/>
  <c r="M169" i="71"/>
  <c r="F164" i="71"/>
  <c r="D158" i="71"/>
  <c r="B179" i="71"/>
  <c r="M172" i="71"/>
  <c r="F167" i="71"/>
  <c r="D161" i="71"/>
  <c r="R155" i="71"/>
  <c r="R182" i="71"/>
  <c r="X176" i="71"/>
  <c r="A171" i="71"/>
  <c r="G165" i="71"/>
  <c r="E159" i="71"/>
  <c r="F152" i="71"/>
  <c r="A148" i="71"/>
  <c r="G142" i="71"/>
  <c r="E147" i="71"/>
  <c r="A154" i="71"/>
  <c r="G148" i="71"/>
  <c r="R152" i="71"/>
  <c r="M145" i="71"/>
  <c r="D153" i="71"/>
  <c r="R147" i="71"/>
  <c r="M151" i="71"/>
  <c r="AA145" i="71"/>
  <c r="G323" i="71"/>
  <c r="E317" i="71"/>
  <c r="C311" i="71"/>
  <c r="I305" i="71"/>
  <c r="G299" i="71"/>
  <c r="E293" i="71"/>
  <c r="C287" i="71"/>
  <c r="I281" i="71"/>
  <c r="D265" i="71"/>
  <c r="B243" i="71"/>
  <c r="F223" i="71"/>
  <c r="D276" i="71"/>
  <c r="R270" i="71"/>
  <c r="X264" i="71"/>
  <c r="A259" i="71"/>
  <c r="G253" i="71"/>
  <c r="E247" i="71"/>
  <c r="C241" i="71"/>
  <c r="I69" i="70"/>
  <c r="C68" i="70"/>
  <c r="E67" i="70"/>
  <c r="R65" i="70"/>
  <c r="A143" i="70"/>
  <c r="A79" i="70"/>
  <c r="A190" i="70"/>
  <c r="A126" i="70"/>
  <c r="A161" i="70"/>
  <c r="A189" i="70"/>
  <c r="A125" i="70"/>
  <c r="A169" i="70"/>
  <c r="A180" i="70"/>
  <c r="A116" i="70"/>
  <c r="A137" i="70"/>
  <c r="A139" i="70"/>
  <c r="A75" i="70"/>
  <c r="A88" i="70"/>
  <c r="A130" i="70"/>
  <c r="A66" i="70"/>
  <c r="B431" i="71"/>
  <c r="F458" i="71"/>
  <c r="D452" i="71"/>
  <c r="R446" i="71"/>
  <c r="D413" i="71"/>
  <c r="X444" i="71"/>
  <c r="H459" i="71"/>
  <c r="A454" i="71"/>
  <c r="G448" i="71"/>
  <c r="B415" i="71"/>
  <c r="Z459" i="71"/>
  <c r="R460" i="71"/>
  <c r="C455" i="71"/>
  <c r="I449" i="71"/>
  <c r="M432" i="71"/>
  <c r="I388" i="71"/>
  <c r="C454" i="71"/>
  <c r="N459" i="71"/>
  <c r="G454" i="71"/>
  <c r="E448" i="71"/>
  <c r="D421" i="71"/>
  <c r="G359" i="71"/>
  <c r="U459" i="71"/>
  <c r="A455" i="71"/>
  <c r="G449" i="71"/>
  <c r="I436" i="71"/>
  <c r="F403" i="71"/>
  <c r="G460" i="71"/>
  <c r="M454" i="71"/>
  <c r="F449" i="71"/>
  <c r="M440" i="71"/>
  <c r="I396" i="71"/>
  <c r="N460" i="71"/>
  <c r="R456" i="71"/>
  <c r="X450" i="71"/>
  <c r="G444" i="71"/>
  <c r="M400" i="71"/>
  <c r="E443" i="71"/>
  <c r="C437" i="71"/>
  <c r="I431" i="71"/>
  <c r="B426" i="71"/>
  <c r="M419" i="71"/>
  <c r="F414" i="71"/>
  <c r="D408" i="71"/>
  <c r="R402" i="71"/>
  <c r="X396" i="71"/>
  <c r="A391" i="71"/>
  <c r="F385" i="71"/>
  <c r="I341" i="71"/>
  <c r="X439" i="71"/>
  <c r="A434" i="71"/>
  <c r="G428" i="71"/>
  <c r="E422" i="71"/>
  <c r="C416" i="71"/>
  <c r="I410" i="71"/>
  <c r="B405" i="71"/>
  <c r="M398" i="71"/>
  <c r="F393" i="71"/>
  <c r="D387" i="71"/>
  <c r="C233" i="71"/>
  <c r="I227" i="71"/>
  <c r="B222" i="71"/>
  <c r="A215" i="71"/>
  <c r="E274" i="71"/>
  <c r="C268" i="71"/>
  <c r="I262" i="71"/>
  <c r="B257" i="71"/>
  <c r="M250" i="71"/>
  <c r="F245" i="71"/>
  <c r="D239" i="71"/>
  <c r="R233" i="71"/>
  <c r="X227" i="71"/>
  <c r="A222" i="71"/>
  <c r="M216" i="71"/>
  <c r="M178" i="71"/>
  <c r="A217" i="71"/>
  <c r="X198" i="71"/>
  <c r="G278" i="71"/>
  <c r="E272" i="71"/>
  <c r="C266" i="71"/>
  <c r="I260" i="71"/>
  <c r="B255" i="71"/>
  <c r="M248" i="71"/>
  <c r="F243" i="71"/>
  <c r="D237" i="71"/>
  <c r="R231" i="71"/>
  <c r="X225" i="71"/>
  <c r="A220" i="71"/>
  <c r="I185" i="71"/>
  <c r="M275" i="71"/>
  <c r="F270" i="71"/>
  <c r="D264" i="71"/>
  <c r="R258" i="71"/>
  <c r="X252" i="71"/>
  <c r="A247" i="71"/>
  <c r="G241" i="71"/>
  <c r="E235" i="71"/>
  <c r="C229" i="71"/>
  <c r="I223" i="71"/>
  <c r="B218" i="71"/>
  <c r="M189" i="71"/>
  <c r="F273" i="71"/>
  <c r="D267" i="71"/>
  <c r="R261" i="71"/>
  <c r="X255" i="71"/>
  <c r="A250" i="71"/>
  <c r="G244" i="71"/>
  <c r="E238" i="71"/>
  <c r="C232" i="71"/>
  <c r="I226" i="71"/>
  <c r="B221" i="71"/>
  <c r="G211" i="71"/>
  <c r="M146" i="71"/>
  <c r="X274" i="71"/>
  <c r="A269" i="71"/>
  <c r="G263" i="71"/>
  <c r="E257" i="71"/>
  <c r="C251" i="71"/>
  <c r="I245" i="71"/>
  <c r="B240" i="71"/>
  <c r="M233" i="71"/>
  <c r="F228" i="71"/>
  <c r="D222" i="71"/>
  <c r="F216" i="71"/>
  <c r="D213" i="71"/>
  <c r="R207" i="71"/>
  <c r="X201" i="71"/>
  <c r="A196" i="71"/>
  <c r="G190" i="71"/>
  <c r="E184" i="71"/>
  <c r="C156" i="71"/>
  <c r="I207" i="71"/>
  <c r="B202" i="71"/>
  <c r="M195" i="71"/>
  <c r="F190" i="71"/>
  <c r="D184" i="71"/>
  <c r="X155" i="71"/>
  <c r="D211" i="71"/>
  <c r="R205" i="71"/>
  <c r="X199" i="71"/>
  <c r="A194" i="71"/>
  <c r="G188" i="71"/>
  <c r="X181" i="71"/>
  <c r="B216" i="71"/>
  <c r="M209" i="71"/>
  <c r="F204" i="71"/>
  <c r="D198" i="71"/>
  <c r="R192" i="71"/>
  <c r="X186" i="71"/>
  <c r="I166" i="71"/>
  <c r="E212" i="71"/>
  <c r="C206" i="71"/>
  <c r="I200" i="71"/>
  <c r="B195" i="71"/>
  <c r="M188" i="71"/>
  <c r="M183" i="71"/>
  <c r="X163" i="71"/>
  <c r="X208" i="71"/>
  <c r="A203" i="71"/>
  <c r="G197" i="71"/>
  <c r="E191" i="71"/>
  <c r="C185" i="71"/>
  <c r="D215" i="71"/>
  <c r="R209" i="71"/>
  <c r="X203" i="71"/>
  <c r="A198" i="71"/>
  <c r="G192" i="71"/>
  <c r="E186" i="71"/>
  <c r="C172" i="71"/>
  <c r="D178" i="71"/>
  <c r="R172" i="71"/>
  <c r="X166" i="71"/>
  <c r="A161" i="71"/>
  <c r="F155" i="71"/>
  <c r="C178" i="71"/>
  <c r="I172" i="71"/>
  <c r="B167" i="71"/>
  <c r="M160" i="71"/>
  <c r="E155" i="71"/>
  <c r="X180" i="71"/>
  <c r="A175" i="71"/>
  <c r="G169" i="71"/>
  <c r="E163" i="71"/>
  <c r="C157" i="71"/>
  <c r="D146" i="71"/>
  <c r="D179" i="71"/>
  <c r="R173" i="71"/>
  <c r="X167" i="71"/>
  <c r="A162" i="71"/>
  <c r="G156" i="71"/>
  <c r="A181" i="71"/>
  <c r="G175" i="71"/>
  <c r="E169" i="71"/>
  <c r="C163" i="71"/>
  <c r="I157" i="71"/>
  <c r="G178" i="71"/>
  <c r="E172" i="71"/>
  <c r="C166" i="71"/>
  <c r="I160" i="71"/>
  <c r="I155" i="71"/>
  <c r="B182" i="71"/>
  <c r="M175" i="71"/>
  <c r="F170" i="71"/>
  <c r="D164" i="71"/>
  <c r="R158" i="71"/>
  <c r="C151" i="71"/>
  <c r="F147" i="71"/>
  <c r="D152" i="71"/>
  <c r="R146" i="71"/>
  <c r="F153" i="71"/>
  <c r="X232" i="71"/>
  <c r="E250" i="71"/>
  <c r="A216" i="71"/>
  <c r="C242" i="71"/>
  <c r="I263" i="71"/>
  <c r="G217" i="71"/>
  <c r="R237" i="71"/>
  <c r="D262" i="71"/>
  <c r="E215" i="71"/>
  <c r="A207" i="71"/>
  <c r="M198" i="71"/>
  <c r="B192" i="71"/>
  <c r="D183" i="71"/>
  <c r="B209" i="71"/>
  <c r="M165" i="71"/>
  <c r="M179" i="71"/>
  <c r="M166" i="71"/>
  <c r="D177" i="71"/>
  <c r="I163" i="71"/>
  <c r="A146" i="71"/>
  <c r="G146" i="71"/>
  <c r="B316" i="71"/>
  <c r="B292" i="71"/>
  <c r="G234" i="71"/>
  <c r="E263" i="71"/>
  <c r="R246" i="71"/>
  <c r="R66" i="70"/>
  <c r="A191" i="70"/>
  <c r="A182" i="70"/>
  <c r="A65" i="70"/>
  <c r="A97" i="70"/>
  <c r="A184" i="70"/>
  <c r="A145" i="70"/>
  <c r="D457" i="71"/>
  <c r="I451" i="71"/>
  <c r="B391" i="71"/>
  <c r="C452" i="71"/>
  <c r="X453" i="71"/>
  <c r="E453" i="71"/>
  <c r="M383" i="71"/>
  <c r="D453" i="71"/>
  <c r="B399" i="71"/>
  <c r="C453" i="71"/>
  <c r="E392" i="71"/>
  <c r="B453" i="71"/>
  <c r="X354" i="71"/>
  <c r="M449" i="71"/>
  <c r="X393" i="71"/>
  <c r="F430" i="71"/>
  <c r="C413" i="71"/>
  <c r="D400" i="71"/>
  <c r="X382" i="71"/>
  <c r="F433" i="71"/>
  <c r="G420" i="71"/>
  <c r="E406" i="71"/>
  <c r="R397" i="71"/>
  <c r="R389" i="71"/>
  <c r="I381" i="71"/>
  <c r="M345" i="71"/>
  <c r="F277" i="71"/>
  <c r="D438" i="71"/>
  <c r="R432" i="71"/>
  <c r="X426" i="71"/>
  <c r="A421" i="71"/>
  <c r="G415" i="71"/>
  <c r="E409" i="71"/>
  <c r="C403" i="71"/>
  <c r="I397" i="71"/>
  <c r="B392" i="71"/>
  <c r="M385" i="71"/>
  <c r="M369" i="71"/>
  <c r="B295" i="71"/>
  <c r="G442" i="71"/>
  <c r="E436" i="71"/>
  <c r="C430" i="71"/>
  <c r="I424" i="71"/>
  <c r="B419" i="71"/>
  <c r="M412" i="71"/>
  <c r="F407" i="71"/>
  <c r="D401" i="71"/>
  <c r="R395" i="71"/>
  <c r="X389" i="71"/>
  <c r="F383" i="71"/>
  <c r="C347" i="71"/>
  <c r="A443" i="71"/>
  <c r="G437" i="71"/>
  <c r="E431" i="71"/>
  <c r="C425" i="71"/>
  <c r="I419" i="71"/>
  <c r="B414" i="71"/>
  <c r="M407" i="71"/>
  <c r="F402" i="71"/>
  <c r="D396" i="71"/>
  <c r="R390" i="71"/>
  <c r="M384" i="71"/>
  <c r="A377" i="71"/>
  <c r="X346" i="71"/>
  <c r="B441" i="71"/>
  <c r="M434" i="71"/>
  <c r="F429" i="71"/>
  <c r="D423" i="71"/>
  <c r="R417" i="71"/>
  <c r="X411" i="71"/>
  <c r="A406" i="71"/>
  <c r="G400" i="71"/>
  <c r="E394" i="71"/>
  <c r="C388" i="71"/>
  <c r="C379" i="71"/>
  <c r="B327" i="71"/>
  <c r="F440" i="71"/>
  <c r="D434" i="71"/>
  <c r="R428" i="71"/>
  <c r="X422" i="71"/>
  <c r="A417" i="71"/>
  <c r="G411" i="71"/>
  <c r="E405" i="71"/>
  <c r="C399" i="71"/>
  <c r="I393" i="71"/>
  <c r="B388" i="71"/>
  <c r="C355" i="71"/>
  <c r="E380" i="71"/>
  <c r="C374" i="71"/>
  <c r="I368" i="71"/>
  <c r="B363" i="71"/>
  <c r="M356" i="71"/>
  <c r="F351" i="71"/>
  <c r="D345" i="71"/>
  <c r="R339" i="71"/>
  <c r="M333" i="71"/>
  <c r="X324" i="71"/>
  <c r="G297" i="71"/>
  <c r="F279" i="71"/>
  <c r="E383" i="71"/>
  <c r="C377" i="71"/>
  <c r="I371" i="71"/>
  <c r="B366" i="71"/>
  <c r="M359" i="71"/>
  <c r="F354" i="71"/>
  <c r="D348" i="71"/>
  <c r="R342" i="71"/>
  <c r="X336" i="71"/>
  <c r="C330" i="71"/>
  <c r="R303" i="71"/>
  <c r="A233" i="71"/>
  <c r="C380" i="71"/>
  <c r="I374" i="71"/>
  <c r="B369" i="71"/>
  <c r="M362" i="71"/>
  <c r="F357" i="71"/>
  <c r="D351" i="71"/>
  <c r="R345" i="71"/>
  <c r="X339" i="71"/>
  <c r="B332" i="71"/>
  <c r="I311" i="71"/>
  <c r="A287" i="71"/>
  <c r="A224" i="71"/>
  <c r="I369" i="71"/>
  <c r="B364" i="71"/>
  <c r="M357" i="71"/>
  <c r="F352" i="71"/>
  <c r="D346" i="71"/>
  <c r="R340" i="71"/>
  <c r="X334" i="71"/>
  <c r="B311" i="71"/>
  <c r="C290" i="71"/>
  <c r="X212" i="71"/>
  <c r="M376" i="71"/>
  <c r="F371" i="71"/>
  <c r="D365" i="71"/>
  <c r="R359" i="71"/>
  <c r="X353" i="71"/>
  <c r="A348" i="71"/>
  <c r="G342" i="71"/>
  <c r="E336" i="71"/>
  <c r="B322" i="71"/>
  <c r="F302" i="71"/>
  <c r="X253" i="71"/>
  <c r="X380" i="71"/>
  <c r="A375" i="71"/>
  <c r="G369" i="71"/>
  <c r="E363" i="71"/>
  <c r="C357" i="71"/>
  <c r="I351" i="71"/>
  <c r="B346" i="71"/>
  <c r="M339" i="71"/>
  <c r="F334" i="71"/>
  <c r="X321" i="71"/>
  <c r="G294" i="71"/>
  <c r="D266" i="71"/>
  <c r="M382" i="71"/>
  <c r="F377" i="71"/>
  <c r="D371" i="71"/>
  <c r="R365" i="71"/>
  <c r="X359" i="71"/>
  <c r="A354" i="71"/>
  <c r="G348" i="71"/>
  <c r="E342" i="71"/>
  <c r="C336" i="71"/>
  <c r="I327" i="71"/>
  <c r="X300" i="71"/>
  <c r="I248" i="71"/>
  <c r="C328" i="71"/>
  <c r="I322" i="71"/>
  <c r="B317" i="71"/>
  <c r="M310" i="71"/>
  <c r="F305" i="71"/>
  <c r="A298" i="71"/>
  <c r="G292" i="71"/>
  <c r="E286" i="71"/>
  <c r="R280" i="71"/>
  <c r="M261" i="71"/>
  <c r="C247" i="71"/>
  <c r="X190" i="71"/>
  <c r="R328" i="71"/>
  <c r="X322" i="71"/>
  <c r="A317" i="71"/>
  <c r="G311" i="71"/>
  <c r="E305" i="71"/>
  <c r="C299" i="71"/>
  <c r="I293" i="71"/>
  <c r="B288" i="71"/>
  <c r="M281" i="71"/>
  <c r="C270" i="71"/>
  <c r="R243" i="71"/>
  <c r="C334" i="71"/>
  <c r="I328" i="71"/>
  <c r="B323" i="71"/>
  <c r="M316" i="71"/>
  <c r="C310" i="71"/>
  <c r="I304" i="71"/>
  <c r="G298" i="71"/>
  <c r="E292" i="71"/>
  <c r="C286" i="71"/>
  <c r="G280" i="71"/>
  <c r="M253" i="71"/>
  <c r="C239" i="71"/>
  <c r="C329" i="71"/>
  <c r="I323" i="71"/>
  <c r="B318" i="71"/>
  <c r="M311" i="71"/>
  <c r="F306" i="71"/>
  <c r="I299" i="71"/>
  <c r="B294" i="71"/>
  <c r="M287" i="71"/>
  <c r="F282" i="71"/>
  <c r="D273" i="71"/>
  <c r="B251" i="71"/>
  <c r="F231" i="71"/>
  <c r="E330" i="71"/>
  <c r="C324" i="71"/>
  <c r="I318" i="71"/>
  <c r="B313" i="71"/>
  <c r="M306" i="71"/>
  <c r="F301" i="71"/>
  <c r="D295" i="71"/>
  <c r="A227" i="71"/>
  <c r="C244" i="71"/>
  <c r="R196" i="71"/>
  <c r="I236" i="71"/>
  <c r="B258" i="71"/>
  <c r="G187" i="71"/>
  <c r="X231" i="71"/>
  <c r="R256" i="71"/>
  <c r="I212" i="71"/>
  <c r="G201" i="71"/>
  <c r="F193" i="71"/>
  <c r="M185" i="71"/>
  <c r="R161" i="71"/>
  <c r="M202" i="71"/>
  <c r="F160" i="71"/>
  <c r="F174" i="71"/>
  <c r="F161" i="71"/>
  <c r="R171" i="71"/>
  <c r="B158" i="71"/>
  <c r="B152" i="71"/>
  <c r="E151" i="71"/>
  <c r="X310" i="71"/>
  <c r="X286" i="71"/>
  <c r="X221" i="71"/>
  <c r="R262" i="71"/>
  <c r="B246" i="71"/>
  <c r="F67" i="70"/>
  <c r="A183" i="70"/>
  <c r="A174" i="70"/>
  <c r="A181" i="70"/>
  <c r="A168" i="70"/>
  <c r="A187" i="70"/>
  <c r="A186" i="70"/>
  <c r="B451" i="71"/>
  <c r="A451" i="71"/>
  <c r="M424" i="71"/>
  <c r="X451" i="71"/>
  <c r="R451" i="71"/>
  <c r="A449" i="71"/>
  <c r="R376" i="71"/>
  <c r="I452" i="71"/>
  <c r="J459" i="71"/>
  <c r="X452" i="71"/>
  <c r="A357" i="71"/>
  <c r="C448" i="71"/>
  <c r="E337" i="71"/>
  <c r="E449" i="71"/>
  <c r="R442" i="71"/>
  <c r="C429" i="71"/>
  <c r="X412" i="71"/>
  <c r="M395" i="71"/>
  <c r="D382" i="71"/>
  <c r="C432" i="71"/>
  <c r="X415" i="71"/>
  <c r="G404" i="71"/>
  <c r="B397" i="71"/>
  <c r="B389" i="71"/>
  <c r="R380" i="71"/>
  <c r="G343" i="71"/>
  <c r="C443" i="71"/>
  <c r="I437" i="71"/>
  <c r="B432" i="71"/>
  <c r="M425" i="71"/>
  <c r="F420" i="71"/>
  <c r="D414" i="71"/>
  <c r="R408" i="71"/>
  <c r="X402" i="71"/>
  <c r="A397" i="71"/>
  <c r="G391" i="71"/>
  <c r="D385" i="71"/>
  <c r="G367" i="71"/>
  <c r="G286" i="71"/>
  <c r="D441" i="71"/>
  <c r="R435" i="71"/>
  <c r="X429" i="71"/>
  <c r="A424" i="71"/>
  <c r="G418" i="71"/>
  <c r="E412" i="71"/>
  <c r="C406" i="71"/>
  <c r="I400" i="71"/>
  <c r="B395" i="71"/>
  <c r="M388" i="71"/>
  <c r="E381" i="71"/>
  <c r="B336" i="71"/>
  <c r="F442" i="71"/>
  <c r="D436" i="71"/>
  <c r="R430" i="71"/>
  <c r="X424" i="71"/>
  <c r="A419" i="71"/>
  <c r="G413" i="71"/>
  <c r="E407" i="71"/>
  <c r="C401" i="71"/>
  <c r="I395" i="71"/>
  <c r="B390" i="71"/>
  <c r="A384" i="71"/>
  <c r="X374" i="71"/>
  <c r="R344" i="71"/>
  <c r="G440" i="71"/>
  <c r="E434" i="71"/>
  <c r="C428" i="71"/>
  <c r="I422" i="71"/>
  <c r="B417" i="71"/>
  <c r="M410" i="71"/>
  <c r="F405" i="71"/>
  <c r="D399" i="71"/>
  <c r="R393" i="71"/>
  <c r="X387" i="71"/>
  <c r="A373" i="71"/>
  <c r="G318" i="71"/>
  <c r="C439" i="71"/>
  <c r="I433" i="71"/>
  <c r="B428" i="71"/>
  <c r="M421" i="71"/>
  <c r="F416" i="71"/>
  <c r="D410" i="71"/>
  <c r="R404" i="71"/>
  <c r="X398" i="71"/>
  <c r="A393" i="71"/>
  <c r="G387" i="71"/>
  <c r="B344" i="71"/>
  <c r="R379" i="71"/>
  <c r="X373" i="71"/>
  <c r="A368" i="71"/>
  <c r="G362" i="71"/>
  <c r="E356" i="71"/>
  <c r="C350" i="71"/>
  <c r="I344" i="71"/>
  <c r="B339" i="71"/>
  <c r="C333" i="71"/>
  <c r="R322" i="71"/>
  <c r="D296" i="71"/>
  <c r="E277" i="71"/>
  <c r="R382" i="71"/>
  <c r="X376" i="71"/>
  <c r="A371" i="71"/>
  <c r="G365" i="71"/>
  <c r="E359" i="71"/>
  <c r="C353" i="71"/>
  <c r="I347" i="71"/>
  <c r="B342" i="71"/>
  <c r="M335" i="71"/>
  <c r="E320" i="71"/>
  <c r="I300" i="71"/>
  <c r="R228" i="71"/>
  <c r="X379" i="71"/>
  <c r="A374" i="71"/>
  <c r="G368" i="71"/>
  <c r="E362" i="71"/>
  <c r="C356" i="71"/>
  <c r="I350" i="71"/>
  <c r="B345" i="71"/>
  <c r="M338" i="71"/>
  <c r="B330" i="71"/>
  <c r="F310" i="71"/>
  <c r="X284" i="71"/>
  <c r="X216" i="71"/>
  <c r="A369" i="71"/>
  <c r="G363" i="71"/>
  <c r="E357" i="71"/>
  <c r="C351" i="71"/>
  <c r="I345" i="71"/>
  <c r="B340" i="71"/>
  <c r="A332" i="71"/>
  <c r="M304" i="71"/>
  <c r="A280" i="71"/>
  <c r="G382" i="71"/>
  <c r="E376" i="71"/>
  <c r="C370" i="71"/>
  <c r="I364" i="71"/>
  <c r="B359" i="71"/>
  <c r="M352" i="71"/>
  <c r="F347" i="71"/>
  <c r="D341" i="71"/>
  <c r="R335" i="71"/>
  <c r="M315" i="71"/>
  <c r="C301" i="71"/>
  <c r="E236" i="71"/>
  <c r="M379" i="71"/>
  <c r="F374" i="71"/>
  <c r="D368" i="71"/>
  <c r="R362" i="71"/>
  <c r="X356" i="71"/>
  <c r="A351" i="71"/>
  <c r="G345" i="71"/>
  <c r="E339" i="71"/>
  <c r="F333" i="71"/>
  <c r="R319" i="71"/>
  <c r="D293" i="71"/>
  <c r="I257" i="71"/>
  <c r="E382" i="71"/>
  <c r="C376" i="71"/>
  <c r="I370" i="71"/>
  <c r="B365" i="71"/>
  <c r="M358" i="71"/>
  <c r="F353" i="71"/>
  <c r="D347" i="71"/>
  <c r="R341" i="71"/>
  <c r="X335" i="71"/>
  <c r="F326" i="71"/>
  <c r="R298" i="71"/>
  <c r="B235" i="71"/>
  <c r="X327" i="71"/>
  <c r="A322" i="71"/>
  <c r="G316" i="71"/>
  <c r="E310" i="71"/>
  <c r="C304" i="71"/>
  <c r="F297" i="71"/>
  <c r="D291" i="71"/>
  <c r="R285" i="71"/>
  <c r="I280" i="71"/>
  <c r="G259" i="71"/>
  <c r="E237" i="71"/>
  <c r="I333" i="71"/>
  <c r="B328" i="71"/>
  <c r="M321" i="71"/>
  <c r="F316" i="71"/>
  <c r="D310" i="71"/>
  <c r="R304" i="71"/>
  <c r="X298" i="71"/>
  <c r="A293" i="71"/>
  <c r="G287" i="71"/>
  <c r="E281" i="71"/>
  <c r="E260" i="71"/>
  <c r="I240" i="71"/>
  <c r="X333" i="71"/>
  <c r="A328" i="71"/>
  <c r="G322" i="71"/>
  <c r="R315" i="71"/>
  <c r="X309" i="71"/>
  <c r="A304" i="71"/>
  <c r="D297" i="71"/>
  <c r="R291" i="71"/>
  <c r="X285" i="71"/>
  <c r="C279" i="71"/>
  <c r="G251" i="71"/>
  <c r="E229" i="71"/>
  <c r="X328" i="71"/>
  <c r="A323" i="71"/>
  <c r="G317" i="71"/>
  <c r="E311" i="71"/>
  <c r="C305" i="71"/>
  <c r="A299" i="71"/>
  <c r="G293" i="71"/>
  <c r="E287" i="71"/>
  <c r="C281" i="71"/>
  <c r="A272" i="71"/>
  <c r="M244" i="71"/>
  <c r="C230" i="71"/>
  <c r="R329" i="71"/>
  <c r="X323" i="71"/>
  <c r="A318" i="71"/>
  <c r="G312" i="71"/>
  <c r="E306" i="71"/>
  <c r="C300" i="71"/>
  <c r="I294" i="71"/>
  <c r="B289" i="71"/>
  <c r="G221" i="71"/>
  <c r="I238" i="71"/>
  <c r="D277" i="71"/>
  <c r="B231" i="71"/>
  <c r="M251" i="71"/>
  <c r="C272" i="71"/>
  <c r="A226" i="71"/>
  <c r="X250" i="71"/>
  <c r="B207" i="71"/>
  <c r="E195" i="71"/>
  <c r="D187" i="71"/>
  <c r="C164" i="71"/>
  <c r="M207" i="71"/>
  <c r="F197" i="71"/>
  <c r="D154" i="71"/>
  <c r="D168" i="71"/>
  <c r="C155" i="71"/>
  <c r="X165" i="71"/>
  <c r="M152" i="71"/>
  <c r="G151" i="71"/>
  <c r="R150" i="71"/>
  <c r="M309" i="71"/>
  <c r="M285" i="71"/>
  <c r="R219" i="71"/>
  <c r="F258" i="71"/>
  <c r="G245" i="71"/>
  <c r="I66" i="70"/>
  <c r="A135" i="70"/>
  <c r="A166" i="70"/>
  <c r="A173" i="70"/>
  <c r="A172" i="70"/>
  <c r="A179" i="70"/>
  <c r="A178" i="70"/>
  <c r="A420" i="71"/>
  <c r="F450" i="71"/>
  <c r="F411" i="71"/>
  <c r="D447" i="71"/>
  <c r="A448" i="71"/>
  <c r="F448" i="71"/>
  <c r="E452" i="71"/>
  <c r="A452" i="71"/>
  <c r="F455" i="71"/>
  <c r="D448" i="71"/>
  <c r="E460" i="71"/>
  <c r="X447" i="71"/>
  <c r="F460" i="71"/>
  <c r="R448" i="71"/>
  <c r="B442" i="71"/>
  <c r="G425" i="71"/>
  <c r="M411" i="71"/>
  <c r="E395" i="71"/>
  <c r="C339" i="71"/>
  <c r="X431" i="71"/>
  <c r="M414" i="71"/>
  <c r="D403" i="71"/>
  <c r="D395" i="71"/>
  <c r="G388" i="71"/>
  <c r="M377" i="71"/>
  <c r="A341" i="71"/>
  <c r="X442" i="71"/>
  <c r="A437" i="71"/>
  <c r="G431" i="71"/>
  <c r="E425" i="71"/>
  <c r="C419" i="71"/>
  <c r="I413" i="71"/>
  <c r="B408" i="71"/>
  <c r="M401" i="71"/>
  <c r="F396" i="71"/>
  <c r="D390" i="71"/>
  <c r="X384" i="71"/>
  <c r="A365" i="71"/>
  <c r="C446" i="71"/>
  <c r="I440" i="71"/>
  <c r="B435" i="71"/>
  <c r="M428" i="71"/>
  <c r="F423" i="71"/>
  <c r="D417" i="71"/>
  <c r="R411" i="71"/>
  <c r="X405" i="71"/>
  <c r="A400" i="71"/>
  <c r="G394" i="71"/>
  <c r="E388" i="71"/>
  <c r="M380" i="71"/>
  <c r="M320" i="71"/>
  <c r="C441" i="71"/>
  <c r="I435" i="71"/>
  <c r="B430" i="71"/>
  <c r="M423" i="71"/>
  <c r="F418" i="71"/>
  <c r="D412" i="71"/>
  <c r="R406" i="71"/>
  <c r="X400" i="71"/>
  <c r="A395" i="71"/>
  <c r="G389" i="71"/>
  <c r="R383" i="71"/>
  <c r="I373" i="71"/>
  <c r="F340" i="71"/>
  <c r="D439" i="71"/>
  <c r="R433" i="71"/>
  <c r="X427" i="71"/>
  <c r="A422" i="71"/>
  <c r="G416" i="71"/>
  <c r="E410" i="71"/>
  <c r="C404" i="71"/>
  <c r="I398" i="71"/>
  <c r="B393" i="71"/>
  <c r="M386" i="71"/>
  <c r="X370" i="71"/>
  <c r="R260" i="71"/>
  <c r="X438" i="71"/>
  <c r="A433" i="71"/>
  <c r="G427" i="71"/>
  <c r="E421" i="71"/>
  <c r="C415" i="71"/>
  <c r="I409" i="71"/>
  <c r="B404" i="71"/>
  <c r="M397" i="71"/>
  <c r="F392" i="71"/>
  <c r="D386" i="71"/>
  <c r="M337" i="71"/>
  <c r="B379" i="71"/>
  <c r="M372" i="71"/>
  <c r="F367" i="71"/>
  <c r="D361" i="71"/>
  <c r="R355" i="71"/>
  <c r="X349" i="71"/>
  <c r="A344" i="71"/>
  <c r="G338" i="71"/>
  <c r="R332" i="71"/>
  <c r="I319" i="71"/>
  <c r="A295" i="71"/>
  <c r="M260" i="71"/>
  <c r="B382" i="71"/>
  <c r="M375" i="71"/>
  <c r="F370" i="71"/>
  <c r="D364" i="71"/>
  <c r="R358" i="71"/>
  <c r="X352" i="71"/>
  <c r="A347" i="71"/>
  <c r="G341" i="71"/>
  <c r="E335" i="71"/>
  <c r="B319" i="71"/>
  <c r="F299" i="71"/>
  <c r="F224" i="71"/>
  <c r="M378" i="71"/>
  <c r="F373" i="71"/>
  <c r="D367" i="71"/>
  <c r="R361" i="71"/>
  <c r="X355" i="71"/>
  <c r="A350" i="71"/>
  <c r="G344" i="71"/>
  <c r="E338" i="71"/>
  <c r="M323" i="71"/>
  <c r="C309" i="71"/>
  <c r="R282" i="71"/>
  <c r="M373" i="71"/>
  <c r="F368" i="71"/>
  <c r="D362" i="71"/>
  <c r="R356" i="71"/>
  <c r="X350" i="71"/>
  <c r="A345" i="71"/>
  <c r="G339" i="71"/>
  <c r="X329" i="71"/>
  <c r="D301" i="71"/>
  <c r="I278" i="71"/>
  <c r="D381" i="71"/>
  <c r="R375" i="71"/>
  <c r="X369" i="71"/>
  <c r="A364" i="71"/>
  <c r="G358" i="71"/>
  <c r="E352" i="71"/>
  <c r="C346" i="71"/>
  <c r="I340" i="71"/>
  <c r="B335" i="71"/>
  <c r="G313" i="71"/>
  <c r="E291" i="71"/>
  <c r="G385" i="71"/>
  <c r="E379" i="71"/>
  <c r="C373" i="71"/>
  <c r="I367" i="71"/>
  <c r="B362" i="71"/>
  <c r="M355" i="71"/>
  <c r="F350" i="71"/>
  <c r="D344" i="71"/>
  <c r="R338" i="71"/>
  <c r="X332" i="71"/>
  <c r="I316" i="71"/>
  <c r="A292" i="71"/>
  <c r="B244" i="71"/>
  <c r="R381" i="71"/>
  <c r="X375" i="71"/>
  <c r="A370" i="71"/>
  <c r="G364" i="71"/>
  <c r="E358" i="71"/>
  <c r="C352" i="71"/>
  <c r="I346" i="71"/>
  <c r="B341" i="71"/>
  <c r="M334" i="71"/>
  <c r="C325" i="71"/>
  <c r="I295" i="71"/>
  <c r="G226" i="71"/>
  <c r="M326" i="71"/>
  <c r="F321" i="71"/>
  <c r="D315" i="71"/>
  <c r="R309" i="71"/>
  <c r="X303" i="71"/>
  <c r="C296" i="71"/>
  <c r="I290" i="71"/>
  <c r="B285" i="71"/>
  <c r="E279" i="71"/>
  <c r="D258" i="71"/>
  <c r="B236" i="71"/>
  <c r="A333" i="71"/>
  <c r="G327" i="71"/>
  <c r="E321" i="71"/>
  <c r="C315" i="71"/>
  <c r="I309" i="71"/>
  <c r="B304" i="71"/>
  <c r="M297" i="71"/>
  <c r="F292" i="71"/>
  <c r="D286" i="71"/>
  <c r="D279" i="71"/>
  <c r="B259" i="71"/>
  <c r="F239" i="71"/>
  <c r="M332" i="71"/>
  <c r="F327" i="71"/>
  <c r="D321" i="71"/>
  <c r="B315" i="71"/>
  <c r="M308" i="71"/>
  <c r="F303" i="71"/>
  <c r="I296" i="71"/>
  <c r="B291" i="71"/>
  <c r="M284" i="71"/>
  <c r="A278" i="71"/>
  <c r="D250" i="71"/>
  <c r="B228" i="71"/>
  <c r="M327" i="71"/>
  <c r="F322" i="71"/>
  <c r="D316" i="71"/>
  <c r="R310" i="71"/>
  <c r="X304" i="71"/>
  <c r="F298" i="71"/>
  <c r="D292" i="71"/>
  <c r="R286" i="71"/>
  <c r="X280" i="71"/>
  <c r="X269" i="71"/>
  <c r="G242" i="71"/>
  <c r="E220" i="71"/>
  <c r="B329" i="71"/>
  <c r="M322" i="71"/>
  <c r="F317" i="71"/>
  <c r="D311" i="71"/>
  <c r="R305" i="71"/>
  <c r="X299" i="71"/>
  <c r="A294" i="71"/>
  <c r="R212" i="71"/>
  <c r="B233" i="71"/>
  <c r="R271" i="71"/>
  <c r="M224" i="71"/>
  <c r="F246" i="71"/>
  <c r="I266" i="71"/>
  <c r="G220" i="71"/>
  <c r="A245" i="71"/>
  <c r="M200" i="71"/>
  <c r="C189" i="71"/>
  <c r="D181" i="71"/>
  <c r="R211" i="71"/>
  <c r="F202" i="71"/>
  <c r="D191" i="71"/>
  <c r="X177" i="71"/>
  <c r="R162" i="71"/>
  <c r="F180" i="71"/>
  <c r="A160" i="71"/>
  <c r="C146" i="71"/>
  <c r="E145" i="71"/>
  <c r="C145" i="71"/>
  <c r="A305" i="71"/>
  <c r="A281" i="71"/>
  <c r="I275" i="71"/>
  <c r="C257" i="71"/>
  <c r="X240" i="71"/>
  <c r="D65" i="70"/>
  <c r="A127" i="70"/>
  <c r="A118" i="70"/>
  <c r="A165" i="70"/>
  <c r="A164" i="70"/>
  <c r="A131" i="70"/>
  <c r="A170" i="70"/>
  <c r="T460" i="71"/>
  <c r="A446" i="71"/>
  <c r="AA460" i="71"/>
  <c r="I446" i="71"/>
  <c r="J460" i="71"/>
  <c r="C447" i="71"/>
  <c r="G450" i="71"/>
  <c r="R447" i="71"/>
  <c r="M445" i="71"/>
  <c r="I447" i="71"/>
  <c r="T459" i="71"/>
  <c r="M446" i="71"/>
  <c r="AA459" i="71"/>
  <c r="X443" i="71"/>
  <c r="G441" i="71"/>
  <c r="D424" i="71"/>
  <c r="I407" i="71"/>
  <c r="R394" i="71"/>
  <c r="C306" i="71"/>
  <c r="D427" i="71"/>
  <c r="E414" i="71"/>
  <c r="I402" i="71"/>
  <c r="I394" i="71"/>
  <c r="I386" i="71"/>
  <c r="G375" i="71"/>
  <c r="X338" i="71"/>
  <c r="M441" i="71"/>
  <c r="F436" i="71"/>
  <c r="D430" i="71"/>
  <c r="R424" i="71"/>
  <c r="X418" i="71"/>
  <c r="A413" i="71"/>
  <c r="G407" i="71"/>
  <c r="E401" i="71"/>
  <c r="C395" i="71"/>
  <c r="I389" i="71"/>
  <c r="E384" i="71"/>
  <c r="X362" i="71"/>
  <c r="X445" i="71"/>
  <c r="A440" i="71"/>
  <c r="G434" i="71"/>
  <c r="E428" i="71"/>
  <c r="C422" i="71"/>
  <c r="I416" i="71"/>
  <c r="B411" i="71"/>
  <c r="M404" i="71"/>
  <c r="F399" i="71"/>
  <c r="D393" i="71"/>
  <c r="R387" i="71"/>
  <c r="E377" i="71"/>
  <c r="R311" i="71"/>
  <c r="X440" i="71"/>
  <c r="A435" i="71"/>
  <c r="G429" i="71"/>
  <c r="E423" i="71"/>
  <c r="C417" i="71"/>
  <c r="I411" i="71"/>
  <c r="B406" i="71"/>
  <c r="M399" i="71"/>
  <c r="F394" i="71"/>
  <c r="D388" i="71"/>
  <c r="C383" i="71"/>
  <c r="C371" i="71"/>
  <c r="E328" i="71"/>
  <c r="I438" i="71"/>
  <c r="B433" i="71"/>
  <c r="M426" i="71"/>
  <c r="F421" i="71"/>
  <c r="D415" i="71"/>
  <c r="R409" i="71"/>
  <c r="X403" i="71"/>
  <c r="A398" i="71"/>
  <c r="G392" i="71"/>
  <c r="E386" i="71"/>
  <c r="R368" i="71"/>
  <c r="I225" i="71"/>
  <c r="M437" i="71"/>
  <c r="F432" i="71"/>
  <c r="D426" i="71"/>
  <c r="R420" i="71"/>
  <c r="X414" i="71"/>
  <c r="A409" i="71"/>
  <c r="G403" i="71"/>
  <c r="E397" i="71"/>
  <c r="C391" i="71"/>
  <c r="I385" i="71"/>
  <c r="G335" i="71"/>
  <c r="G378" i="71"/>
  <c r="E372" i="71"/>
  <c r="C366" i="71"/>
  <c r="I360" i="71"/>
  <c r="B355" i="71"/>
  <c r="M348" i="71"/>
  <c r="F343" i="71"/>
  <c r="D337" i="71"/>
  <c r="G332" i="71"/>
  <c r="F318" i="71"/>
  <c r="X292" i="71"/>
  <c r="A256" i="71"/>
  <c r="G381" i="71"/>
  <c r="E375" i="71"/>
  <c r="C369" i="71"/>
  <c r="I363" i="71"/>
  <c r="B358" i="71"/>
  <c r="M351" i="71"/>
  <c r="F346" i="71"/>
  <c r="D340" i="71"/>
  <c r="R334" i="71"/>
  <c r="M312" i="71"/>
  <c r="C298" i="71"/>
  <c r="D217" i="71"/>
  <c r="E378" i="71"/>
  <c r="C372" i="71"/>
  <c r="I366" i="71"/>
  <c r="B361" i="71"/>
  <c r="M354" i="71"/>
  <c r="F349" i="71"/>
  <c r="D343" i="71"/>
  <c r="R337" i="71"/>
  <c r="G321" i="71"/>
  <c r="E299" i="71"/>
  <c r="X278" i="71"/>
  <c r="E373" i="71"/>
  <c r="C367" i="71"/>
  <c r="I361" i="71"/>
  <c r="B356" i="71"/>
  <c r="M349" i="71"/>
  <c r="F344" i="71"/>
  <c r="D338" i="71"/>
  <c r="R327" i="71"/>
  <c r="A300" i="71"/>
  <c r="B276" i="71"/>
  <c r="I380" i="71"/>
  <c r="B375" i="71"/>
  <c r="M368" i="71"/>
  <c r="F363" i="71"/>
  <c r="D357" i="71"/>
  <c r="R351" i="71"/>
  <c r="X345" i="71"/>
  <c r="A340" i="71"/>
  <c r="G334" i="71"/>
  <c r="D312" i="71"/>
  <c r="B290" i="71"/>
  <c r="D384" i="71"/>
  <c r="R378" i="71"/>
  <c r="X372" i="71"/>
  <c r="A367" i="71"/>
  <c r="G361" i="71"/>
  <c r="E355" i="71"/>
  <c r="C349" i="71"/>
  <c r="I343" i="71"/>
  <c r="B338" i="71"/>
  <c r="I331" i="71"/>
  <c r="F315" i="71"/>
  <c r="X289" i="71"/>
  <c r="G235" i="71"/>
  <c r="B381" i="71"/>
  <c r="M374" i="71"/>
  <c r="F369" i="71"/>
  <c r="D363" i="71"/>
  <c r="R357" i="71"/>
  <c r="X351" i="71"/>
  <c r="A346" i="71"/>
  <c r="G340" i="71"/>
  <c r="E334" i="71"/>
  <c r="B314" i="71"/>
  <c r="F294" i="71"/>
  <c r="A193" i="71"/>
  <c r="E326" i="71"/>
  <c r="C320" i="71"/>
  <c r="I314" i="71"/>
  <c r="B309" i="71"/>
  <c r="M302" i="71"/>
  <c r="X295" i="71"/>
  <c r="A290" i="71"/>
  <c r="G284" i="71"/>
  <c r="E278" i="71"/>
  <c r="A257" i="71"/>
  <c r="M229" i="71"/>
  <c r="F332" i="71"/>
  <c r="D326" i="71"/>
  <c r="R320" i="71"/>
  <c r="X314" i="71"/>
  <c r="A309" i="71"/>
  <c r="G303" i="71"/>
  <c r="E297" i="71"/>
  <c r="C291" i="71"/>
  <c r="I285" i="71"/>
  <c r="C278" i="71"/>
  <c r="M252" i="71"/>
  <c r="C238" i="71"/>
  <c r="E332" i="71"/>
  <c r="C326" i="71"/>
  <c r="I320" i="71"/>
  <c r="G314" i="71"/>
  <c r="E308" i="71"/>
  <c r="C302" i="71"/>
  <c r="A296" i="71"/>
  <c r="G290" i="71"/>
  <c r="E284" i="71"/>
  <c r="I273" i="71"/>
  <c r="A249" i="71"/>
  <c r="M220" i="71"/>
  <c r="E327" i="71"/>
  <c r="C321" i="71"/>
  <c r="I315" i="71"/>
  <c r="B310" i="71"/>
  <c r="M303" i="71"/>
  <c r="C297" i="71"/>
  <c r="I291" i="71"/>
  <c r="B286" i="71"/>
  <c r="F280" i="71"/>
  <c r="R267" i="71"/>
  <c r="D241" i="71"/>
  <c r="C215" i="71"/>
  <c r="G328" i="71"/>
  <c r="E322" i="71"/>
  <c r="C316" i="71"/>
  <c r="I310" i="71"/>
  <c r="B305" i="71"/>
  <c r="M298" i="71"/>
  <c r="F293" i="71"/>
  <c r="R273" i="71"/>
  <c r="M226" i="71"/>
  <c r="X265" i="71"/>
  <c r="F219" i="71"/>
  <c r="D240" i="71"/>
  <c r="B261" i="71"/>
  <c r="A209" i="71"/>
  <c r="G239" i="71"/>
  <c r="F195" i="71"/>
  <c r="G183" i="71"/>
  <c r="G215" i="71"/>
  <c r="X205" i="71"/>
  <c r="D196" i="71"/>
  <c r="R185" i="71"/>
  <c r="A172" i="71"/>
  <c r="X156" i="71"/>
  <c r="D174" i="71"/>
  <c r="E153" i="71"/>
  <c r="I151" i="71"/>
  <c r="R144" i="71"/>
  <c r="X144" i="71"/>
  <c r="F304" i="71"/>
  <c r="C280" i="71"/>
  <c r="A275" i="71"/>
  <c r="X256" i="71"/>
  <c r="M239" i="71"/>
  <c r="X66" i="70"/>
  <c r="A119" i="70"/>
  <c r="A110" i="70"/>
  <c r="A117" i="70"/>
  <c r="A156" i="70"/>
  <c r="A123" i="70"/>
  <c r="A122" i="70"/>
  <c r="D460" i="71"/>
  <c r="C445" i="71"/>
  <c r="M458" i="71"/>
  <c r="B445" i="71"/>
  <c r="B460" i="71"/>
  <c r="G430" i="71"/>
  <c r="I448" i="71"/>
  <c r="B447" i="71"/>
  <c r="M459" i="71"/>
  <c r="A447" i="71"/>
  <c r="D459" i="71"/>
  <c r="G438" i="71"/>
  <c r="S459" i="71"/>
  <c r="D443" i="71"/>
  <c r="X436" i="71"/>
  <c r="I423" i="71"/>
  <c r="A407" i="71"/>
  <c r="F390" i="71"/>
  <c r="M288" i="71"/>
  <c r="I426" i="71"/>
  <c r="G412" i="71"/>
  <c r="F401" i="71"/>
  <c r="A394" i="71"/>
  <c r="A386" i="71"/>
  <c r="D374" i="71"/>
  <c r="R336" i="71"/>
  <c r="E441" i="71"/>
  <c r="C435" i="71"/>
  <c r="I429" i="71"/>
  <c r="B424" i="71"/>
  <c r="M417" i="71"/>
  <c r="F412" i="71"/>
  <c r="D406" i="71"/>
  <c r="R400" i="71"/>
  <c r="X394" i="71"/>
  <c r="A389" i="71"/>
  <c r="G383" i="71"/>
  <c r="R360" i="71"/>
  <c r="M444" i="71"/>
  <c r="F439" i="71"/>
  <c r="D433" i="71"/>
  <c r="R427" i="71"/>
  <c r="X421" i="71"/>
  <c r="A416" i="71"/>
  <c r="G410" i="71"/>
  <c r="E404" i="71"/>
  <c r="C398" i="71"/>
  <c r="I392" i="71"/>
  <c r="B387" i="71"/>
  <c r="B376" i="71"/>
  <c r="D285" i="71"/>
  <c r="M439" i="71"/>
  <c r="F434" i="71"/>
  <c r="D428" i="71"/>
  <c r="R422" i="71"/>
  <c r="X416" i="71"/>
  <c r="A411" i="71"/>
  <c r="G405" i="71"/>
  <c r="E399" i="71"/>
  <c r="C393" i="71"/>
  <c r="I387" i="71"/>
  <c r="X381" i="71"/>
  <c r="B360" i="71"/>
  <c r="A284" i="71"/>
  <c r="A438" i="71"/>
  <c r="G432" i="71"/>
  <c r="E426" i="71"/>
  <c r="C420" i="71"/>
  <c r="I414" i="71"/>
  <c r="B409" i="71"/>
  <c r="M402" i="71"/>
  <c r="F397" i="71"/>
  <c r="D391" i="71"/>
  <c r="R385" i="71"/>
  <c r="F364" i="71"/>
  <c r="G443" i="71"/>
  <c r="E437" i="71"/>
  <c r="C431" i="71"/>
  <c r="I425" i="71"/>
  <c r="B420" i="71"/>
  <c r="M413" i="71"/>
  <c r="F408" i="71"/>
  <c r="D402" i="71"/>
  <c r="R396" i="71"/>
  <c r="X390" i="71"/>
  <c r="I384" i="71"/>
  <c r="D317" i="71"/>
  <c r="D377" i="71"/>
  <c r="R371" i="71"/>
  <c r="X365" i="71"/>
  <c r="A360" i="71"/>
  <c r="G354" i="71"/>
  <c r="E348" i="71"/>
  <c r="C342" i="71"/>
  <c r="I336" i="71"/>
  <c r="E331" i="71"/>
  <c r="C317" i="71"/>
  <c r="R290" i="71"/>
  <c r="R251" i="71"/>
  <c r="D380" i="71"/>
  <c r="R374" i="71"/>
  <c r="X368" i="71"/>
  <c r="A363" i="71"/>
  <c r="G357" i="71"/>
  <c r="E351" i="71"/>
  <c r="C345" i="71"/>
  <c r="I339" i="71"/>
  <c r="A334" i="71"/>
  <c r="G310" i="71"/>
  <c r="E288" i="71"/>
  <c r="D383" i="71"/>
  <c r="R377" i="71"/>
  <c r="X371" i="71"/>
  <c r="A366" i="71"/>
  <c r="G360" i="71"/>
  <c r="E354" i="71"/>
  <c r="C348" i="71"/>
  <c r="I342" i="71"/>
  <c r="B337" i="71"/>
  <c r="D320" i="71"/>
  <c r="B298" i="71"/>
  <c r="R276" i="71"/>
  <c r="R372" i="71"/>
  <c r="X366" i="71"/>
  <c r="A361" i="71"/>
  <c r="G355" i="71"/>
  <c r="E349" i="71"/>
  <c r="C343" i="71"/>
  <c r="I337" i="71"/>
  <c r="I324" i="71"/>
  <c r="X297" i="71"/>
  <c r="G267" i="71"/>
  <c r="A380" i="71"/>
  <c r="G374" i="71"/>
  <c r="E368" i="71"/>
  <c r="C362" i="71"/>
  <c r="I356" i="71"/>
  <c r="B351" i="71"/>
  <c r="M344" i="71"/>
  <c r="F339" i="71"/>
  <c r="R333" i="71"/>
  <c r="A311" i="71"/>
  <c r="M283" i="71"/>
  <c r="I383" i="71"/>
  <c r="B378" i="71"/>
  <c r="M371" i="71"/>
  <c r="F366" i="71"/>
  <c r="D360" i="71"/>
  <c r="R354" i="71"/>
  <c r="X348" i="71"/>
  <c r="A343" i="71"/>
  <c r="G337" i="71"/>
  <c r="M328" i="71"/>
  <c r="C314" i="71"/>
  <c r="R287" i="71"/>
  <c r="X230" i="71"/>
  <c r="G380" i="71"/>
  <c r="E374" i="71"/>
  <c r="C368" i="71"/>
  <c r="I362" i="71"/>
  <c r="B357" i="71"/>
  <c r="M350" i="71"/>
  <c r="F345" i="71"/>
  <c r="D339" i="71"/>
  <c r="E333" i="71"/>
  <c r="M307" i="71"/>
  <c r="C293" i="71"/>
  <c r="D331" i="71"/>
  <c r="R325" i="71"/>
  <c r="X319" i="71"/>
  <c r="A314" i="71"/>
  <c r="G308" i="71"/>
  <c r="R301" i="71"/>
  <c r="M294" i="71"/>
  <c r="F289" i="71"/>
  <c r="D283" i="71"/>
  <c r="R277" i="71"/>
  <c r="X254" i="71"/>
  <c r="G227" i="71"/>
  <c r="C331" i="71"/>
  <c r="I325" i="71"/>
  <c r="B320" i="71"/>
  <c r="M313" i="71"/>
  <c r="F308" i="71"/>
  <c r="D302" i="71"/>
  <c r="R296" i="71"/>
  <c r="X290" i="71"/>
  <c r="A285" i="71"/>
  <c r="M276" i="71"/>
  <c r="G250" i="71"/>
  <c r="E228" i="71"/>
  <c r="R331" i="71"/>
  <c r="X325" i="71"/>
  <c r="A320" i="71"/>
  <c r="D313" i="71"/>
  <c r="R307" i="71"/>
  <c r="X301" i="71"/>
  <c r="F295" i="71"/>
  <c r="D289" i="71"/>
  <c r="R283" i="71"/>
  <c r="F272" i="71"/>
  <c r="X246" i="71"/>
  <c r="G218" i="71"/>
  <c r="R326" i="71"/>
  <c r="X320" i="71"/>
  <c r="A315" i="71"/>
  <c r="G309" i="71"/>
  <c r="E303" i="71"/>
  <c r="X296" i="71"/>
  <c r="A291" i="71"/>
  <c r="G285" i="71"/>
  <c r="X279" i="71"/>
  <c r="I264" i="71"/>
  <c r="A240" i="71"/>
  <c r="F184" i="71"/>
  <c r="D327" i="71"/>
  <c r="R321" i="71"/>
  <c r="X315" i="71"/>
  <c r="A310" i="71"/>
  <c r="G304" i="71"/>
  <c r="E298" i="71"/>
  <c r="C292" i="71"/>
  <c r="X267" i="71"/>
  <c r="F221" i="71"/>
  <c r="A260" i="71"/>
  <c r="A183" i="71"/>
  <c r="R234" i="71"/>
  <c r="M254" i="71"/>
  <c r="B280" i="71"/>
  <c r="E233" i="71"/>
  <c r="D189" i="71"/>
  <c r="B153" i="71"/>
  <c r="E209" i="71"/>
  <c r="A200" i="71"/>
  <c r="R190" i="71"/>
  <c r="B161" i="71"/>
  <c r="G166" i="71"/>
  <c r="A145" i="71"/>
  <c r="R168" i="71"/>
  <c r="G181" i="71"/>
  <c r="B146" i="71"/>
  <c r="I152" i="71"/>
  <c r="D322" i="71"/>
  <c r="D298" i="71"/>
  <c r="A264" i="71"/>
  <c r="B270" i="71"/>
  <c r="D252" i="71"/>
  <c r="E239" i="71"/>
  <c r="C65" i="70"/>
  <c r="A71" i="70"/>
  <c r="A102" i="70"/>
  <c r="A109" i="70"/>
  <c r="A108" i="70"/>
  <c r="A115" i="70"/>
  <c r="A114" i="70"/>
  <c r="C457" i="71"/>
  <c r="D444" i="71"/>
  <c r="E458" i="71"/>
  <c r="M408" i="71"/>
  <c r="G459" i="71"/>
  <c r="A428" i="71"/>
  <c r="F459" i="71"/>
  <c r="G446" i="71"/>
  <c r="E459" i="71"/>
  <c r="C434" i="71"/>
  <c r="I458" i="71"/>
  <c r="A436" i="71"/>
  <c r="B456" i="71"/>
  <c r="E440" i="71"/>
  <c r="M435" i="71"/>
  <c r="E419" i="71"/>
  <c r="F406" i="71"/>
  <c r="C389" i="71"/>
  <c r="M438" i="71"/>
  <c r="A426" i="71"/>
  <c r="A410" i="71"/>
  <c r="C400" i="71"/>
  <c r="C392" i="71"/>
  <c r="E385" i="71"/>
  <c r="I365" i="71"/>
  <c r="F331" i="71"/>
  <c r="R440" i="71"/>
  <c r="X434" i="71"/>
  <c r="A429" i="71"/>
  <c r="G423" i="71"/>
  <c r="E417" i="71"/>
  <c r="C411" i="71"/>
  <c r="I405" i="71"/>
  <c r="B400" i="71"/>
  <c r="M393" i="71"/>
  <c r="F388" i="71"/>
  <c r="I377" i="71"/>
  <c r="F356" i="71"/>
  <c r="E444" i="71"/>
  <c r="C438" i="71"/>
  <c r="I432" i="71"/>
  <c r="B427" i="71"/>
  <c r="M420" i="71"/>
  <c r="F415" i="71"/>
  <c r="D409" i="71"/>
  <c r="R403" i="71"/>
  <c r="X397" i="71"/>
  <c r="A392" i="71"/>
  <c r="G386" i="71"/>
  <c r="E369" i="71"/>
  <c r="M269" i="71"/>
  <c r="E439" i="71"/>
  <c r="C433" i="71"/>
  <c r="I427" i="71"/>
  <c r="B422" i="71"/>
  <c r="M415" i="71"/>
  <c r="F410" i="71"/>
  <c r="D404" i="71"/>
  <c r="R398" i="71"/>
  <c r="X392" i="71"/>
  <c r="A387" i="71"/>
  <c r="A381" i="71"/>
  <c r="M353" i="71"/>
  <c r="A265" i="71"/>
  <c r="F437" i="71"/>
  <c r="D431" i="71"/>
  <c r="R425" i="71"/>
  <c r="X419" i="71"/>
  <c r="A414" i="71"/>
  <c r="G408" i="71"/>
  <c r="E402" i="71"/>
  <c r="C396" i="71"/>
  <c r="I390" i="71"/>
  <c r="A385" i="71"/>
  <c r="E353" i="71"/>
  <c r="D442" i="71"/>
  <c r="R436" i="71"/>
  <c r="X430" i="71"/>
  <c r="A425" i="71"/>
  <c r="G419" i="71"/>
  <c r="E413" i="71"/>
  <c r="C407" i="71"/>
  <c r="I401" i="71"/>
  <c r="B396" i="71"/>
  <c r="M389" i="71"/>
  <c r="B380" i="71"/>
  <c r="I308" i="71"/>
  <c r="I376" i="71"/>
  <c r="B371" i="71"/>
  <c r="M364" i="71"/>
  <c r="F359" i="71"/>
  <c r="D353" i="71"/>
  <c r="R347" i="71"/>
  <c r="X341" i="71"/>
  <c r="A336" i="71"/>
  <c r="G329" i="71"/>
  <c r="E307" i="71"/>
  <c r="I287" i="71"/>
  <c r="F247" i="71"/>
  <c r="I379" i="71"/>
  <c r="B374" i="71"/>
  <c r="M367" i="71"/>
  <c r="F362" i="71"/>
  <c r="D356" i="71"/>
  <c r="R350" i="71"/>
  <c r="X344" i="71"/>
  <c r="A339" i="71"/>
  <c r="B333" i="71"/>
  <c r="D309" i="71"/>
  <c r="B287" i="71"/>
  <c r="I382" i="71"/>
  <c r="B377" i="71"/>
  <c r="M370" i="71"/>
  <c r="F365" i="71"/>
  <c r="D359" i="71"/>
  <c r="R353" i="71"/>
  <c r="X347" i="71"/>
  <c r="A342" i="71"/>
  <c r="G336" i="71"/>
  <c r="A319" i="71"/>
  <c r="M291" i="71"/>
  <c r="E268" i="71"/>
  <c r="B372" i="71"/>
  <c r="M365" i="71"/>
  <c r="F360" i="71"/>
  <c r="D354" i="71"/>
  <c r="R348" i="71"/>
  <c r="X342" i="71"/>
  <c r="A337" i="71"/>
  <c r="F323" i="71"/>
  <c r="R295" i="71"/>
  <c r="X262" i="71"/>
  <c r="F379" i="71"/>
  <c r="D373" i="71"/>
  <c r="R367" i="71"/>
  <c r="X361" i="71"/>
  <c r="A356" i="71"/>
  <c r="G350" i="71"/>
  <c r="E344" i="71"/>
  <c r="C338" i="71"/>
  <c r="G333" i="71"/>
  <c r="X308" i="71"/>
  <c r="G281" i="71"/>
  <c r="A383" i="71"/>
  <c r="G377" i="71"/>
  <c r="E371" i="71"/>
  <c r="C365" i="71"/>
  <c r="I359" i="71"/>
  <c r="B354" i="71"/>
  <c r="M347" i="71"/>
  <c r="F342" i="71"/>
  <c r="D336" i="71"/>
  <c r="G326" i="71"/>
  <c r="E304" i="71"/>
  <c r="I284" i="71"/>
  <c r="G195" i="71"/>
  <c r="D379" i="71"/>
  <c r="R373" i="71"/>
  <c r="X367" i="71"/>
  <c r="A362" i="71"/>
  <c r="G356" i="71"/>
  <c r="E350" i="71"/>
  <c r="C344" i="71"/>
  <c r="I338" i="71"/>
  <c r="I332" i="71"/>
  <c r="G305" i="71"/>
  <c r="E283" i="71"/>
  <c r="I330" i="71"/>
  <c r="B325" i="71"/>
  <c r="M318" i="71"/>
  <c r="F313" i="71"/>
  <c r="D307" i="71"/>
  <c r="B301" i="71"/>
  <c r="E294" i="71"/>
  <c r="C288" i="71"/>
  <c r="I282" i="71"/>
  <c r="B277" i="71"/>
  <c r="R252" i="71"/>
  <c r="D226" i="71"/>
  <c r="X330" i="71"/>
  <c r="A325" i="71"/>
  <c r="G319" i="71"/>
  <c r="E313" i="71"/>
  <c r="C307" i="71"/>
  <c r="I301" i="71"/>
  <c r="B296" i="71"/>
  <c r="M289" i="71"/>
  <c r="F284" i="71"/>
  <c r="R275" i="71"/>
  <c r="D249" i="71"/>
  <c r="B227" i="71"/>
  <c r="B331" i="71"/>
  <c r="M324" i="71"/>
  <c r="F319" i="71"/>
  <c r="I312" i="71"/>
  <c r="B307" i="71"/>
  <c r="M300" i="71"/>
  <c r="C294" i="71"/>
  <c r="I288" i="71"/>
  <c r="B283" i="71"/>
  <c r="C271" i="71"/>
  <c r="R244" i="71"/>
  <c r="X215" i="71"/>
  <c r="B326" i="71"/>
  <c r="M319" i="71"/>
  <c r="F314" i="71"/>
  <c r="D308" i="71"/>
  <c r="R302" i="71"/>
  <c r="M295" i="71"/>
  <c r="F290" i="71"/>
  <c r="D284" i="71"/>
  <c r="M279" i="71"/>
  <c r="F263" i="71"/>
  <c r="X237" i="71"/>
  <c r="C332" i="71"/>
  <c r="I326" i="71"/>
  <c r="B321" i="71"/>
  <c r="M314" i="71"/>
  <c r="F309" i="71"/>
  <c r="D303" i="71"/>
  <c r="R297" i="71"/>
  <c r="X291" i="71"/>
  <c r="A262" i="71"/>
  <c r="C216" i="71"/>
  <c r="G254" i="71"/>
  <c r="E275" i="71"/>
  <c r="X228" i="71"/>
  <c r="F249" i="71"/>
  <c r="M273" i="71"/>
  <c r="C227" i="71"/>
  <c r="R183" i="71"/>
  <c r="I210" i="71"/>
  <c r="C203" i="71"/>
  <c r="G194" i="71"/>
  <c r="X184" i="71"/>
  <c r="I177" i="71"/>
  <c r="E160" i="71"/>
  <c r="I178" i="71"/>
  <c r="X162" i="71"/>
  <c r="E175" i="71"/>
  <c r="C152" i="71"/>
  <c r="A152" i="71"/>
  <c r="I321" i="71"/>
  <c r="I297" i="71"/>
  <c r="X261" i="71"/>
  <c r="G269" i="71"/>
  <c r="I251" i="71"/>
  <c r="D68" i="70"/>
  <c r="C70" i="70"/>
  <c r="A153" i="70"/>
  <c r="A121" i="70"/>
  <c r="A101" i="70"/>
  <c r="A100" i="70"/>
  <c r="A67" i="70"/>
  <c r="A106" i="70"/>
  <c r="X456" i="71"/>
  <c r="I404" i="71"/>
  <c r="R457" i="71"/>
  <c r="G406" i="71"/>
  <c r="X454" i="71"/>
  <c r="X425" i="71"/>
  <c r="C458" i="71"/>
  <c r="I412" i="71"/>
  <c r="R458" i="71"/>
  <c r="B423" i="71"/>
  <c r="E454" i="71"/>
  <c r="X433" i="71"/>
  <c r="G455" i="71"/>
  <c r="G398" i="71"/>
  <c r="E435" i="71"/>
  <c r="R418" i="71"/>
  <c r="B402" i="71"/>
  <c r="X388" i="71"/>
  <c r="E438" i="71"/>
  <c r="R421" i="71"/>
  <c r="F409" i="71"/>
  <c r="X399" i="71"/>
  <c r="X391" i="71"/>
  <c r="F384" i="71"/>
  <c r="C363" i="71"/>
  <c r="X313" i="71"/>
  <c r="B440" i="71"/>
  <c r="M433" i="71"/>
  <c r="F428" i="71"/>
  <c r="D422" i="71"/>
  <c r="R416" i="71"/>
  <c r="X410" i="71"/>
  <c r="A405" i="71"/>
  <c r="G399" i="71"/>
  <c r="E393" i="71"/>
  <c r="C387" i="71"/>
  <c r="F376" i="71"/>
  <c r="E345" i="71"/>
  <c r="R443" i="71"/>
  <c r="X437" i="71"/>
  <c r="A432" i="71"/>
  <c r="G426" i="71"/>
  <c r="E420" i="71"/>
  <c r="C414" i="71"/>
  <c r="I408" i="71"/>
  <c r="B403" i="71"/>
  <c r="M396" i="71"/>
  <c r="F391" i="71"/>
  <c r="C385" i="71"/>
  <c r="D358" i="71"/>
  <c r="D234" i="71"/>
  <c r="R438" i="71"/>
  <c r="X432" i="71"/>
  <c r="A427" i="71"/>
  <c r="G421" i="71"/>
  <c r="E415" i="71"/>
  <c r="C409" i="71"/>
  <c r="I403" i="71"/>
  <c r="B398" i="71"/>
  <c r="M391" i="71"/>
  <c r="F386" i="71"/>
  <c r="G379" i="71"/>
  <c r="G351" i="71"/>
  <c r="E442" i="71"/>
  <c r="C436" i="71"/>
  <c r="I430" i="71"/>
  <c r="B425" i="71"/>
  <c r="M418" i="71"/>
  <c r="F413" i="71"/>
  <c r="D407" i="71"/>
  <c r="R401" i="71"/>
  <c r="X395" i="71"/>
  <c r="A390" i="71"/>
  <c r="B383" i="71"/>
  <c r="D342" i="71"/>
  <c r="I441" i="71"/>
  <c r="B436" i="71"/>
  <c r="M429" i="71"/>
  <c r="F424" i="71"/>
  <c r="D418" i="71"/>
  <c r="R412" i="71"/>
  <c r="X406" i="71"/>
  <c r="A401" i="71"/>
  <c r="G395" i="71"/>
  <c r="E389" i="71"/>
  <c r="D366" i="71"/>
  <c r="X281" i="71"/>
  <c r="A376" i="71"/>
  <c r="G370" i="71"/>
  <c r="E364" i="71"/>
  <c r="C358" i="71"/>
  <c r="I352" i="71"/>
  <c r="B347" i="71"/>
  <c r="M340" i="71"/>
  <c r="F335" i="71"/>
  <c r="D328" i="71"/>
  <c r="B306" i="71"/>
  <c r="F286" i="71"/>
  <c r="D225" i="71"/>
  <c r="A379" i="71"/>
  <c r="G373" i="71"/>
  <c r="E367" i="71"/>
  <c r="C361" i="71"/>
  <c r="I355" i="71"/>
  <c r="B350" i="71"/>
  <c r="M343" i="71"/>
  <c r="F338" i="71"/>
  <c r="D332" i="71"/>
  <c r="A308" i="71"/>
  <c r="C255" i="71"/>
  <c r="A382" i="71"/>
  <c r="G376" i="71"/>
  <c r="E370" i="71"/>
  <c r="C364" i="71"/>
  <c r="I358" i="71"/>
  <c r="B353" i="71"/>
  <c r="M346" i="71"/>
  <c r="F341" i="71"/>
  <c r="D335" i="71"/>
  <c r="X316" i="71"/>
  <c r="G289" i="71"/>
  <c r="C246" i="71"/>
  <c r="G371" i="71"/>
  <c r="E365" i="71"/>
  <c r="C359" i="71"/>
  <c r="I353" i="71"/>
  <c r="B348" i="71"/>
  <c r="M341" i="71"/>
  <c r="F336" i="71"/>
  <c r="C322" i="71"/>
  <c r="I292" i="71"/>
  <c r="E245" i="71"/>
  <c r="C378" i="71"/>
  <c r="I372" i="71"/>
  <c r="B367" i="71"/>
  <c r="M360" i="71"/>
  <c r="F355" i="71"/>
  <c r="D349" i="71"/>
  <c r="R343" i="71"/>
  <c r="X337" i="71"/>
  <c r="M331" i="71"/>
  <c r="R306" i="71"/>
  <c r="B267" i="71"/>
  <c r="F382" i="71"/>
  <c r="D376" i="71"/>
  <c r="R370" i="71"/>
  <c r="X364" i="71"/>
  <c r="A359" i="71"/>
  <c r="G353" i="71"/>
  <c r="E347" i="71"/>
  <c r="C341" i="71"/>
  <c r="I335" i="71"/>
  <c r="D325" i="71"/>
  <c r="B303" i="71"/>
  <c r="F283" i="71"/>
  <c r="C384" i="71"/>
  <c r="I378" i="71"/>
  <c r="B373" i="71"/>
  <c r="M366" i="71"/>
  <c r="F361" i="71"/>
  <c r="D355" i="71"/>
  <c r="R349" i="71"/>
  <c r="X343" i="71"/>
  <c r="A338" i="71"/>
  <c r="G331" i="71"/>
  <c r="D304" i="71"/>
  <c r="B282" i="71"/>
  <c r="A330" i="71"/>
  <c r="G324" i="71"/>
  <c r="E318" i="71"/>
  <c r="C312" i="71"/>
  <c r="I306" i="71"/>
  <c r="D299" i="71"/>
  <c r="R293" i="71"/>
  <c r="X287" i="71"/>
  <c r="A282" i="71"/>
  <c r="E269" i="71"/>
  <c r="I249" i="71"/>
  <c r="A225" i="71"/>
  <c r="M329" i="71"/>
  <c r="F324" i="71"/>
  <c r="D318" i="71"/>
  <c r="R312" i="71"/>
  <c r="X306" i="71"/>
  <c r="A301" i="71"/>
  <c r="G295" i="71"/>
  <c r="E289" i="71"/>
  <c r="C283" i="71"/>
  <c r="I272" i="71"/>
  <c r="A248" i="71"/>
  <c r="E216" i="71"/>
  <c r="G330" i="71"/>
  <c r="E324" i="71"/>
  <c r="C318" i="71"/>
  <c r="A312" i="71"/>
  <c r="G306" i="71"/>
  <c r="R299" i="71"/>
  <c r="X293" i="71"/>
  <c r="A288" i="71"/>
  <c r="G282" i="71"/>
  <c r="E261" i="71"/>
  <c r="I241" i="71"/>
  <c r="B204" i="71"/>
  <c r="G325" i="71"/>
  <c r="E319" i="71"/>
  <c r="C313" i="71"/>
  <c r="I307" i="71"/>
  <c r="B302" i="71"/>
  <c r="E295" i="71"/>
  <c r="C289" i="71"/>
  <c r="I283" i="71"/>
  <c r="M277" i="71"/>
  <c r="C262" i="71"/>
  <c r="R235" i="71"/>
  <c r="X331" i="71"/>
  <c r="A326" i="71"/>
  <c r="G320" i="71"/>
  <c r="E314" i="71"/>
  <c r="C308" i="71"/>
  <c r="I302" i="71"/>
  <c r="B297" i="71"/>
  <c r="M290" i="71"/>
  <c r="G256" i="71"/>
  <c r="M153" i="71"/>
  <c r="A157" i="71"/>
  <c r="A251" i="71"/>
  <c r="B459" i="71"/>
  <c r="C410" i="71"/>
  <c r="B418" i="71"/>
  <c r="C382" i="71"/>
  <c r="M409" i="71"/>
  <c r="M436" i="71"/>
  <c r="C390" i="71"/>
  <c r="R414" i="71"/>
  <c r="R441" i="71"/>
  <c r="M394" i="71"/>
  <c r="I417" i="71"/>
  <c r="F375" i="71"/>
  <c r="A327" i="71"/>
  <c r="A355" i="71"/>
  <c r="D375" i="71"/>
  <c r="R314" i="71"/>
  <c r="E341" i="71"/>
  <c r="E360" i="71"/>
  <c r="C381" i="71"/>
  <c r="A335" i="71"/>
  <c r="C360" i="71"/>
  <c r="F329" i="71"/>
  <c r="F281" i="71"/>
  <c r="M305" i="71"/>
  <c r="D329" i="71"/>
  <c r="D281" i="71"/>
  <c r="D300" i="71"/>
  <c r="F325" i="71"/>
  <c r="G288" i="71"/>
  <c r="E282" i="71"/>
  <c r="A273" i="71"/>
  <c r="M245" i="71"/>
  <c r="C231" i="71"/>
  <c r="M325" i="71"/>
  <c r="S280" i="71"/>
  <c r="S230" i="71"/>
  <c r="S77" i="70"/>
  <c r="S147" i="70"/>
  <c r="S359" i="71"/>
  <c r="S173" i="70"/>
  <c r="S373" i="71"/>
  <c r="S340" i="71"/>
  <c r="S274" i="71"/>
  <c r="S92" i="70"/>
  <c r="S178" i="71"/>
  <c r="S244" i="71"/>
  <c r="S182" i="70"/>
  <c r="S159" i="70"/>
  <c r="S355" i="71"/>
  <c r="S312" i="71"/>
  <c r="S258" i="71"/>
  <c r="S203" i="71"/>
  <c r="S160" i="71"/>
  <c r="S439" i="71"/>
  <c r="U354" i="71"/>
  <c r="Y299" i="71"/>
  <c r="J326" i="71"/>
  <c r="Y326" i="71"/>
  <c r="J327" i="71"/>
  <c r="N252" i="71"/>
  <c r="N327" i="71"/>
  <c r="U299" i="71"/>
  <c r="U300" i="71"/>
  <c r="AA327" i="71"/>
  <c r="U331" i="71"/>
  <c r="S330" i="71"/>
  <c r="H254" i="71"/>
  <c r="T144" i="71"/>
  <c r="J145" i="71"/>
  <c r="Y144" i="71"/>
  <c r="J146" i="71"/>
  <c r="AA146" i="71"/>
  <c r="H143" i="71"/>
  <c r="U212" i="71"/>
  <c r="H146" i="71"/>
  <c r="AA147" i="71"/>
  <c r="B172" i="70"/>
  <c r="F176" i="70"/>
  <c r="Y191" i="70"/>
  <c r="D182" i="70"/>
  <c r="F189" i="70"/>
  <c r="X183" i="70"/>
  <c r="M176" i="70"/>
  <c r="C160" i="70"/>
  <c r="R190" i="70"/>
  <c r="D184" i="70"/>
  <c r="F178" i="70"/>
  <c r="X172" i="70"/>
  <c r="M138" i="70"/>
  <c r="G188" i="70"/>
  <c r="I182" i="70"/>
  <c r="C176" i="70"/>
  <c r="D157" i="70"/>
  <c r="F188" i="70"/>
  <c r="X182" i="70"/>
  <c r="M175" i="70"/>
  <c r="X169" i="70"/>
  <c r="L191" i="70"/>
  <c r="C186" i="70"/>
  <c r="E180" i="70"/>
  <c r="B173" i="70"/>
  <c r="B147" i="70"/>
  <c r="D188" i="70"/>
  <c r="F182" i="70"/>
  <c r="X176" i="70"/>
  <c r="D170" i="70"/>
  <c r="Z191" i="70"/>
  <c r="F187" i="70"/>
  <c r="X181" i="70"/>
  <c r="M174" i="70"/>
  <c r="F151" i="70"/>
  <c r="B168" i="70"/>
  <c r="G161" i="70"/>
  <c r="I155" i="70"/>
  <c r="C149" i="70"/>
  <c r="E143" i="70"/>
  <c r="B127" i="70"/>
  <c r="G166" i="70"/>
  <c r="I160" i="70"/>
  <c r="C154" i="70"/>
  <c r="E148" i="70"/>
  <c r="B141" i="70"/>
  <c r="X133" i="70"/>
  <c r="F166" i="70"/>
  <c r="X160" i="70"/>
  <c r="M153" i="70"/>
  <c r="R146" i="70"/>
  <c r="D140" i="70"/>
  <c r="G112" i="70"/>
  <c r="R167" i="70"/>
  <c r="D161" i="70"/>
  <c r="F155" i="70"/>
  <c r="X149" i="70"/>
  <c r="M142" i="70"/>
  <c r="E126" i="70"/>
  <c r="G165" i="70"/>
  <c r="I159" i="70"/>
  <c r="C153" i="70"/>
  <c r="E147" i="70"/>
  <c r="B140" i="70"/>
  <c r="R111" i="70"/>
  <c r="C166" i="70"/>
  <c r="E160" i="70"/>
  <c r="B153" i="70"/>
  <c r="G146" i="70"/>
  <c r="I140" i="70"/>
  <c r="M118" i="70"/>
  <c r="B166" i="70"/>
  <c r="G159" i="70"/>
  <c r="I153" i="70"/>
  <c r="C147" i="70"/>
  <c r="E141" i="70"/>
  <c r="I106" i="70"/>
  <c r="E131" i="70"/>
  <c r="B124" i="70"/>
  <c r="G117" i="70"/>
  <c r="I111" i="70"/>
  <c r="M101" i="70"/>
  <c r="X135" i="70"/>
  <c r="M128" i="70"/>
  <c r="R121" i="70"/>
  <c r="D115" i="70"/>
  <c r="I108" i="70"/>
  <c r="B94" i="70"/>
  <c r="B134" i="70"/>
  <c r="G127" i="70"/>
  <c r="I121" i="70"/>
  <c r="C115" i="70"/>
  <c r="X108" i="70"/>
  <c r="C136" i="70"/>
  <c r="E130" i="70"/>
  <c r="B123" i="70"/>
  <c r="G116" i="70"/>
  <c r="I110" i="70"/>
  <c r="R104" i="70"/>
  <c r="B136" i="70"/>
  <c r="G129" i="70"/>
  <c r="I123" i="70"/>
  <c r="C117" i="70"/>
  <c r="E111" i="70"/>
  <c r="R102" i="70"/>
  <c r="R133" i="70"/>
  <c r="D127" i="70"/>
  <c r="F121" i="70"/>
  <c r="X115" i="70"/>
  <c r="M108" i="70"/>
  <c r="G95" i="70"/>
  <c r="G131" i="70"/>
  <c r="I125" i="70"/>
  <c r="C119" i="70"/>
  <c r="E113" i="70"/>
  <c r="M105" i="70"/>
  <c r="C83" i="70"/>
  <c r="B99" i="70"/>
  <c r="G92" i="70"/>
  <c r="I86" i="70"/>
  <c r="C80" i="70"/>
  <c r="E74" i="70"/>
  <c r="X102" i="70"/>
  <c r="M95" i="70"/>
  <c r="R88" i="70"/>
  <c r="D82" i="70"/>
  <c r="F76" i="70"/>
  <c r="G102" i="70"/>
  <c r="I96" i="70"/>
  <c r="C90" i="70"/>
  <c r="E84" i="70"/>
  <c r="B77" i="70"/>
  <c r="X104" i="70"/>
  <c r="M97" i="70"/>
  <c r="R90" i="70"/>
  <c r="D84" i="70"/>
  <c r="F78" i="70"/>
  <c r="X72" i="70"/>
  <c r="F99" i="70"/>
  <c r="X93" i="70"/>
  <c r="M86" i="70"/>
  <c r="R79" i="70"/>
  <c r="D73" i="70"/>
  <c r="M99" i="70"/>
  <c r="R92" i="70"/>
  <c r="D86" i="70"/>
  <c r="F80" i="70"/>
  <c r="X74" i="70"/>
  <c r="G98" i="70"/>
  <c r="I92" i="70"/>
  <c r="C86" i="70"/>
  <c r="E80" i="70"/>
  <c r="B73" i="70"/>
  <c r="I70" i="70"/>
  <c r="X70" i="70"/>
  <c r="R69" i="70"/>
  <c r="D134" i="69"/>
  <c r="C134" i="69"/>
  <c r="D113" i="69"/>
  <c r="C128" i="69"/>
  <c r="D130" i="69"/>
  <c r="D127" i="69"/>
  <c r="D124" i="69"/>
  <c r="B112" i="69"/>
  <c r="B133" i="69"/>
  <c r="B121" i="69"/>
  <c r="C94" i="69"/>
  <c r="D6" i="69"/>
  <c r="D38" i="69"/>
  <c r="D70" i="69"/>
  <c r="D102" i="69"/>
  <c r="C3" i="69"/>
  <c r="I132" i="70"/>
  <c r="R105" i="70"/>
  <c r="M125" i="70"/>
  <c r="M221" i="71"/>
  <c r="B205" i="71"/>
  <c r="C169" i="71"/>
  <c r="G67" i="70"/>
  <c r="M455" i="71"/>
  <c r="F454" i="71"/>
  <c r="G401" i="71"/>
  <c r="B352" i="71"/>
  <c r="F404" i="71"/>
  <c r="F431" i="71"/>
  <c r="B384" i="71"/>
  <c r="X408" i="71"/>
  <c r="X435" i="71"/>
  <c r="F389" i="71"/>
  <c r="B412" i="71"/>
  <c r="D369" i="71"/>
  <c r="M299" i="71"/>
  <c r="G349" i="71"/>
  <c r="R369" i="71"/>
  <c r="D288" i="71"/>
  <c r="C335" i="71"/>
  <c r="C354" i="71"/>
  <c r="I375" i="71"/>
  <c r="A324" i="71"/>
  <c r="I354" i="71"/>
  <c r="D323" i="71"/>
  <c r="B268" i="71"/>
  <c r="F300" i="71"/>
  <c r="R323" i="71"/>
  <c r="B260" i="71"/>
  <c r="R294" i="71"/>
  <c r="D319" i="71"/>
  <c r="D287" i="71"/>
  <c r="R281" i="71"/>
  <c r="X270" i="71"/>
  <c r="G243" i="71"/>
  <c r="C222" i="71"/>
  <c r="E325" i="71"/>
  <c r="S275" i="71"/>
  <c r="S93" i="70"/>
  <c r="S179" i="71"/>
  <c r="S338" i="71"/>
  <c r="S184" i="70"/>
  <c r="S169" i="70"/>
  <c r="S152" i="70"/>
  <c r="S334" i="71"/>
  <c r="S272" i="71"/>
  <c r="S221" i="71"/>
  <c r="S72" i="70"/>
  <c r="S210" i="71"/>
  <c r="S444" i="71"/>
  <c r="S405" i="71"/>
  <c r="S352" i="71"/>
  <c r="S304" i="71"/>
  <c r="S245" i="71"/>
  <c r="S195" i="71"/>
  <c r="S154" i="71"/>
  <c r="S353" i="71"/>
  <c r="T251" i="71"/>
  <c r="T329" i="71"/>
  <c r="J254" i="71"/>
  <c r="Y328" i="71"/>
  <c r="Y253" i="71"/>
  <c r="J251" i="71"/>
  <c r="J329" i="71"/>
  <c r="U330" i="71"/>
  <c r="AA331" i="71"/>
  <c r="AA329" i="71"/>
  <c r="AA252" i="71"/>
  <c r="S326" i="71"/>
  <c r="H251" i="71"/>
  <c r="T145" i="71"/>
  <c r="Y145" i="71"/>
  <c r="J142" i="71"/>
  <c r="Y146" i="71"/>
  <c r="U143" i="71"/>
  <c r="I147" i="71"/>
  <c r="N147" i="71"/>
  <c r="AA148" i="71"/>
  <c r="AA76" i="70"/>
  <c r="G181" i="70"/>
  <c r="D190" i="70"/>
  <c r="E187" i="70"/>
  <c r="R172" i="70"/>
  <c r="I188" i="70"/>
  <c r="C182" i="70"/>
  <c r="E176" i="70"/>
  <c r="G148" i="70"/>
  <c r="B190" i="70"/>
  <c r="G183" i="70"/>
  <c r="I177" i="70"/>
  <c r="R171" i="70"/>
  <c r="C132" i="70"/>
  <c r="R187" i="70"/>
  <c r="D181" i="70"/>
  <c r="F175" i="70"/>
  <c r="R147" i="70"/>
  <c r="I187" i="70"/>
  <c r="C181" i="70"/>
  <c r="E175" i="70"/>
  <c r="I166" i="70"/>
  <c r="D191" i="70"/>
  <c r="F185" i="70"/>
  <c r="X179" i="70"/>
  <c r="M172" i="70"/>
  <c r="I142" i="70"/>
  <c r="G187" i="70"/>
  <c r="I181" i="70"/>
  <c r="C175" i="70"/>
  <c r="C168" i="70"/>
  <c r="R191" i="70"/>
  <c r="I186" i="70"/>
  <c r="C180" i="70"/>
  <c r="E174" i="70"/>
  <c r="M146" i="70"/>
  <c r="M167" i="70"/>
  <c r="R160" i="70"/>
  <c r="D154" i="70"/>
  <c r="F148" i="70"/>
  <c r="X142" i="70"/>
  <c r="I122" i="70"/>
  <c r="R165" i="70"/>
  <c r="D159" i="70"/>
  <c r="F153" i="70"/>
  <c r="X147" i="70"/>
  <c r="M140" i="70"/>
  <c r="D129" i="70"/>
  <c r="I165" i="70"/>
  <c r="C159" i="70"/>
  <c r="E153" i="70"/>
  <c r="B146" i="70"/>
  <c r="G139" i="70"/>
  <c r="X109" i="70"/>
  <c r="B167" i="70"/>
  <c r="G160" i="70"/>
  <c r="I154" i="70"/>
  <c r="C148" i="70"/>
  <c r="E142" i="70"/>
  <c r="B119" i="70"/>
  <c r="R164" i="70"/>
  <c r="D158" i="70"/>
  <c r="F152" i="70"/>
  <c r="X146" i="70"/>
  <c r="M139" i="70"/>
  <c r="M104" i="70"/>
  <c r="F165" i="70"/>
  <c r="X159" i="70"/>
  <c r="M152" i="70"/>
  <c r="R145" i="70"/>
  <c r="D139" i="70"/>
  <c r="C116" i="70"/>
  <c r="M165" i="70"/>
  <c r="R158" i="70"/>
  <c r="D152" i="70"/>
  <c r="F146" i="70"/>
  <c r="X140" i="70"/>
  <c r="F136" i="70"/>
  <c r="X130" i="70"/>
  <c r="M123" i="70"/>
  <c r="R116" i="70"/>
  <c r="D110" i="70"/>
  <c r="C99" i="70"/>
  <c r="C134" i="70"/>
  <c r="E128" i="70"/>
  <c r="B121" i="70"/>
  <c r="G114" i="70"/>
  <c r="D107" i="70"/>
  <c r="I89" i="70"/>
  <c r="M133" i="70"/>
  <c r="R126" i="70"/>
  <c r="D120" i="70"/>
  <c r="F114" i="70"/>
  <c r="C107" i="70"/>
  <c r="F135" i="70"/>
  <c r="X129" i="70"/>
  <c r="M122" i="70"/>
  <c r="R115" i="70"/>
  <c r="D109" i="70"/>
  <c r="I104" i="70"/>
  <c r="M135" i="70"/>
  <c r="R128" i="70"/>
  <c r="D122" i="70"/>
  <c r="F116" i="70"/>
  <c r="X110" i="70"/>
  <c r="E93" i="70"/>
  <c r="B133" i="70"/>
  <c r="G126" i="70"/>
  <c r="I120" i="70"/>
  <c r="C114" i="70"/>
  <c r="E108" i="70"/>
  <c r="X92" i="70"/>
  <c r="R130" i="70"/>
  <c r="D124" i="70"/>
  <c r="F118" i="70"/>
  <c r="X112" i="70"/>
  <c r="E105" i="70"/>
  <c r="AA75" i="70"/>
  <c r="M98" i="70"/>
  <c r="R91" i="70"/>
  <c r="D85" i="70"/>
  <c r="F79" i="70"/>
  <c r="X73" i="70"/>
  <c r="C101" i="70"/>
  <c r="E95" i="70"/>
  <c r="B88" i="70"/>
  <c r="G81" i="70"/>
  <c r="I75" i="70"/>
  <c r="R101" i="70"/>
  <c r="D95" i="70"/>
  <c r="F89" i="70"/>
  <c r="X83" i="70"/>
  <c r="M76" i="70"/>
  <c r="C103" i="70"/>
  <c r="E97" i="70"/>
  <c r="B90" i="70"/>
  <c r="G83" i="70"/>
  <c r="I77" i="70"/>
  <c r="R71" i="70"/>
  <c r="I98" i="70"/>
  <c r="C92" i="70"/>
  <c r="E86" i="70"/>
  <c r="B79" i="70"/>
  <c r="G72" i="70"/>
  <c r="E99" i="70"/>
  <c r="B92" i="70"/>
  <c r="G85" i="70"/>
  <c r="I79" i="70"/>
  <c r="C73" i="70"/>
  <c r="R97" i="70"/>
  <c r="D91" i="70"/>
  <c r="F85" i="70"/>
  <c r="X79" i="70"/>
  <c r="M72" i="70"/>
  <c r="D69" i="70"/>
  <c r="C69" i="70"/>
  <c r="B69" i="70"/>
  <c r="C129" i="69"/>
  <c r="D131" i="69"/>
  <c r="C131" i="69"/>
  <c r="D125" i="69"/>
  <c r="C125" i="69"/>
  <c r="C122" i="69"/>
  <c r="C119" i="69"/>
  <c r="B127" i="69"/>
  <c r="B125" i="69"/>
  <c r="B113" i="69"/>
  <c r="D99" i="69"/>
  <c r="C9" i="69"/>
  <c r="C41" i="69"/>
  <c r="C73" i="69"/>
  <c r="C105" i="69"/>
  <c r="D3" i="69"/>
  <c r="X84" i="70"/>
  <c r="B113" i="70"/>
  <c r="X132" i="70"/>
  <c r="E248" i="71"/>
  <c r="I197" i="71"/>
  <c r="D147" i="71"/>
  <c r="B65" i="70"/>
  <c r="C402" i="71"/>
  <c r="M416" i="71"/>
  <c r="G384" i="71"/>
  <c r="E296" i="71"/>
  <c r="D398" i="71"/>
  <c r="D425" i="71"/>
  <c r="I349" i="71"/>
  <c r="A403" i="71"/>
  <c r="A430" i="71"/>
  <c r="F380" i="71"/>
  <c r="M405" i="71"/>
  <c r="R363" i="71"/>
  <c r="C285" i="71"/>
  <c r="E343" i="71"/>
  <c r="X363" i="71"/>
  <c r="M228" i="71"/>
  <c r="E312" i="71"/>
  <c r="I348" i="71"/>
  <c r="B370" i="71"/>
  <c r="M296" i="71"/>
  <c r="B349" i="71"/>
  <c r="R317" i="71"/>
  <c r="F248" i="71"/>
  <c r="D294" i="71"/>
  <c r="X317" i="71"/>
  <c r="F240" i="71"/>
  <c r="X288" i="71"/>
  <c r="R313" i="71"/>
  <c r="I286" i="71"/>
  <c r="B281" i="71"/>
  <c r="R268" i="71"/>
  <c r="D242" i="71"/>
  <c r="D330" i="71"/>
  <c r="R324" i="71"/>
  <c r="S108" i="70"/>
  <c r="S89" i="70"/>
  <c r="S73" i="70"/>
  <c r="S116" i="70"/>
  <c r="S456" i="71"/>
  <c r="S165" i="70"/>
  <c r="S362" i="71"/>
  <c r="S120" i="70"/>
  <c r="S264" i="71"/>
  <c r="S213" i="71"/>
  <c r="S166" i="71"/>
  <c r="S176" i="71"/>
  <c r="S437" i="71"/>
  <c r="S396" i="71"/>
  <c r="S138" i="70"/>
  <c r="S294" i="71"/>
  <c r="S238" i="71"/>
  <c r="S85" i="70"/>
  <c r="S404" i="71"/>
  <c r="S155" i="71"/>
  <c r="Z327" i="71"/>
  <c r="N328" i="71"/>
  <c r="Y327" i="71"/>
  <c r="Z254" i="71"/>
  <c r="Y251" i="71"/>
  <c r="Y329" i="71"/>
  <c r="Y330" i="71"/>
  <c r="AA300" i="71"/>
  <c r="AA299" i="71"/>
  <c r="U182" i="70"/>
  <c r="H299" i="71"/>
  <c r="H328" i="71"/>
  <c r="H329" i="71"/>
  <c r="T143" i="71"/>
  <c r="Y143" i="71"/>
  <c r="Z143" i="71"/>
  <c r="Z146" i="71"/>
  <c r="AA143" i="71"/>
  <c r="T147" i="71"/>
  <c r="U76" i="70"/>
  <c r="AA212" i="71"/>
  <c r="F184" i="70"/>
  <c r="X178" i="70"/>
  <c r="R180" i="70"/>
  <c r="B180" i="70"/>
  <c r="B170" i="70"/>
  <c r="D187" i="70"/>
  <c r="F181" i="70"/>
  <c r="X175" i="70"/>
  <c r="X145" i="70"/>
  <c r="M189" i="70"/>
  <c r="R182" i="70"/>
  <c r="D176" i="70"/>
  <c r="I171" i="70"/>
  <c r="D113" i="70"/>
  <c r="B187" i="70"/>
  <c r="G180" i="70"/>
  <c r="I174" i="70"/>
  <c r="E138" i="70"/>
  <c r="D186" i="70"/>
  <c r="F180" i="70"/>
  <c r="X174" i="70"/>
  <c r="F159" i="70"/>
  <c r="G190" i="70"/>
  <c r="I184" i="70"/>
  <c r="C178" i="70"/>
  <c r="E172" i="70"/>
  <c r="AA191" i="70"/>
  <c r="R186" i="70"/>
  <c r="D180" i="70"/>
  <c r="F174" i="70"/>
  <c r="G156" i="70"/>
  <c r="J191" i="70"/>
  <c r="D185" i="70"/>
  <c r="F179" i="70"/>
  <c r="X173" i="70"/>
  <c r="C144" i="70"/>
  <c r="E167" i="70"/>
  <c r="B160" i="70"/>
  <c r="G153" i="70"/>
  <c r="I147" i="70"/>
  <c r="C141" i="70"/>
  <c r="F115" i="70"/>
  <c r="B165" i="70"/>
  <c r="G158" i="70"/>
  <c r="I152" i="70"/>
  <c r="C146" i="70"/>
  <c r="E140" i="70"/>
  <c r="R119" i="70"/>
  <c r="D164" i="70"/>
  <c r="F158" i="70"/>
  <c r="X152" i="70"/>
  <c r="M145" i="70"/>
  <c r="R138" i="70"/>
  <c r="D105" i="70"/>
  <c r="M166" i="70"/>
  <c r="R159" i="70"/>
  <c r="D153" i="70"/>
  <c r="F147" i="70"/>
  <c r="X141" i="70"/>
  <c r="I114" i="70"/>
  <c r="B164" i="70"/>
  <c r="G157" i="70"/>
  <c r="I151" i="70"/>
  <c r="C145" i="70"/>
  <c r="E139" i="70"/>
  <c r="I73" i="70"/>
  <c r="I164" i="70"/>
  <c r="C158" i="70"/>
  <c r="E152" i="70"/>
  <c r="B145" i="70"/>
  <c r="G138" i="70"/>
  <c r="D104" i="70"/>
  <c r="E165" i="70"/>
  <c r="B158" i="70"/>
  <c r="G151" i="70"/>
  <c r="I145" i="70"/>
  <c r="C139" i="70"/>
  <c r="I135" i="70"/>
  <c r="C129" i="70"/>
  <c r="E123" i="70"/>
  <c r="B116" i="70"/>
  <c r="R108" i="70"/>
  <c r="G87" i="70"/>
  <c r="F133" i="70"/>
  <c r="X127" i="70"/>
  <c r="M120" i="70"/>
  <c r="R113" i="70"/>
  <c r="G106" i="70"/>
  <c r="F82" i="70"/>
  <c r="E133" i="70"/>
  <c r="B126" i="70"/>
  <c r="G119" i="70"/>
  <c r="I113" i="70"/>
  <c r="F106" i="70"/>
  <c r="I134" i="70"/>
  <c r="C128" i="70"/>
  <c r="E122" i="70"/>
  <c r="B115" i="70"/>
  <c r="G108" i="70"/>
  <c r="F98" i="70"/>
  <c r="E135" i="70"/>
  <c r="B128" i="70"/>
  <c r="G121" i="70"/>
  <c r="I115" i="70"/>
  <c r="C109" i="70"/>
  <c r="B86" i="70"/>
  <c r="M132" i="70"/>
  <c r="R125" i="70"/>
  <c r="D119" i="70"/>
  <c r="F113" i="70"/>
  <c r="X107" i="70"/>
  <c r="D88" i="70"/>
  <c r="B130" i="70"/>
  <c r="G123" i="70"/>
  <c r="I117" i="70"/>
  <c r="C111" i="70"/>
  <c r="E104" i="70"/>
  <c r="E71" i="70"/>
  <c r="E98" i="70"/>
  <c r="B91" i="70"/>
  <c r="G84" i="70"/>
  <c r="I78" i="70"/>
  <c r="C72" i="70"/>
  <c r="F100" i="70"/>
  <c r="X94" i="70"/>
  <c r="M87" i="70"/>
  <c r="R80" i="70"/>
  <c r="D74" i="70"/>
  <c r="B101" i="70"/>
  <c r="G94" i="70"/>
  <c r="I88" i="70"/>
  <c r="C82" i="70"/>
  <c r="E76" i="70"/>
  <c r="F102" i="70"/>
  <c r="X96" i="70"/>
  <c r="M89" i="70"/>
  <c r="R82" i="70"/>
  <c r="D76" i="70"/>
  <c r="I71" i="70"/>
  <c r="D97" i="70"/>
  <c r="F91" i="70"/>
  <c r="X85" i="70"/>
  <c r="M78" i="70"/>
  <c r="B70" i="70"/>
  <c r="X98" i="70"/>
  <c r="M91" i="70"/>
  <c r="R84" i="70"/>
  <c r="D78" i="70"/>
  <c r="F72" i="70"/>
  <c r="B97" i="70"/>
  <c r="G90" i="70"/>
  <c r="I84" i="70"/>
  <c r="C78" i="70"/>
  <c r="E72" i="70"/>
  <c r="G68" i="70"/>
  <c r="F68" i="70"/>
  <c r="M68" i="70"/>
  <c r="D126" i="69"/>
  <c r="C126" i="69"/>
  <c r="D128" i="69"/>
  <c r="C120" i="69"/>
  <c r="D122" i="69"/>
  <c r="D119" i="69"/>
  <c r="D116" i="69"/>
  <c r="B119" i="69"/>
  <c r="B117" i="69"/>
  <c r="B131" i="69"/>
  <c r="C102" i="69"/>
  <c r="D14" i="69"/>
  <c r="D46" i="69"/>
  <c r="D78" i="69"/>
  <c r="C4" i="69"/>
  <c r="B66" i="69"/>
  <c r="C126" i="70"/>
  <c r="E120" i="70"/>
  <c r="M77" i="70"/>
  <c r="C269" i="71"/>
  <c r="E188" i="71"/>
  <c r="B147" i="71"/>
  <c r="A105" i="70"/>
  <c r="F453" i="71"/>
  <c r="R453" i="71"/>
  <c r="R437" i="71"/>
  <c r="G439" i="71"/>
  <c r="R392" i="71"/>
  <c r="R419" i="71"/>
  <c r="I443" i="71"/>
  <c r="G397" i="71"/>
  <c r="G424" i="71"/>
  <c r="D333" i="71"/>
  <c r="F400" i="71"/>
  <c r="X357" i="71"/>
  <c r="B219" i="71"/>
  <c r="C337" i="71"/>
  <c r="A358" i="71"/>
  <c r="D370" i="71"/>
  <c r="F291" i="71"/>
  <c r="B343" i="71"/>
  <c r="M363" i="71"/>
  <c r="C282" i="71"/>
  <c r="M342" i="71"/>
  <c r="X311" i="71"/>
  <c r="X222" i="71"/>
  <c r="R288" i="71"/>
  <c r="F311" i="71"/>
  <c r="F330" i="71"/>
  <c r="A283" i="71"/>
  <c r="X307" i="71"/>
  <c r="A286" i="71"/>
  <c r="D280" i="71"/>
  <c r="I265" i="71"/>
  <c r="A241" i="71"/>
  <c r="I329" i="71"/>
  <c r="S321" i="71"/>
  <c r="S265" i="71"/>
  <c r="S214" i="71"/>
  <c r="S167" i="71"/>
  <c r="S227" i="71"/>
  <c r="S183" i="70"/>
  <c r="S160" i="70"/>
  <c r="S356" i="71"/>
  <c r="S313" i="71"/>
  <c r="S259" i="71"/>
  <c r="S204" i="71"/>
  <c r="S68" i="70"/>
  <c r="S441" i="71"/>
  <c r="S431" i="71"/>
  <c r="S388" i="71"/>
  <c r="S130" i="70"/>
  <c r="S286" i="71"/>
  <c r="S233" i="71"/>
  <c r="S187" i="71"/>
  <c r="S211" i="71"/>
  <c r="S190" i="70"/>
  <c r="T254" i="71"/>
  <c r="J299" i="71"/>
  <c r="N254" i="71"/>
  <c r="Z252" i="71"/>
  <c r="T299" i="71"/>
  <c r="Y252" i="71"/>
  <c r="Y254" i="71"/>
  <c r="U251" i="71"/>
  <c r="AA326" i="71"/>
  <c r="AA254" i="71"/>
  <c r="H253" i="71"/>
  <c r="H252" i="71"/>
  <c r="S254" i="71"/>
  <c r="I143" i="71"/>
  <c r="Z145" i="71"/>
  <c r="N145" i="71"/>
  <c r="U144" i="71"/>
  <c r="U148" i="71"/>
  <c r="U156" i="71"/>
  <c r="Y147" i="71"/>
  <c r="U147" i="71"/>
  <c r="M179" i="70"/>
  <c r="D174" i="70"/>
  <c r="B171" i="70"/>
  <c r="I175" i="70"/>
  <c r="X117" i="70"/>
  <c r="G186" i="70"/>
  <c r="I180" i="70"/>
  <c r="C174" i="70"/>
  <c r="D141" i="70"/>
  <c r="E189" i="70"/>
  <c r="B182" i="70"/>
  <c r="G175" i="70"/>
  <c r="R170" i="70"/>
  <c r="V191" i="70"/>
  <c r="M186" i="70"/>
  <c r="R179" i="70"/>
  <c r="D173" i="70"/>
  <c r="U191" i="70"/>
  <c r="G185" i="70"/>
  <c r="I179" i="70"/>
  <c r="C173" i="70"/>
  <c r="M154" i="70"/>
  <c r="R189" i="70"/>
  <c r="D183" i="70"/>
  <c r="F177" i="70"/>
  <c r="X171" i="70"/>
  <c r="S191" i="70"/>
  <c r="B186" i="70"/>
  <c r="G179" i="70"/>
  <c r="I173" i="70"/>
  <c r="X153" i="70"/>
  <c r="B191" i="70"/>
  <c r="G184" i="70"/>
  <c r="I178" i="70"/>
  <c r="C172" i="70"/>
  <c r="X136" i="70"/>
  <c r="X166" i="70"/>
  <c r="M159" i="70"/>
  <c r="R152" i="70"/>
  <c r="D146" i="70"/>
  <c r="F140" i="70"/>
  <c r="M110" i="70"/>
  <c r="M164" i="70"/>
  <c r="R157" i="70"/>
  <c r="D151" i="70"/>
  <c r="F145" i="70"/>
  <c r="X139" i="70"/>
  <c r="E110" i="70"/>
  <c r="G163" i="70"/>
  <c r="I157" i="70"/>
  <c r="C151" i="70"/>
  <c r="E145" i="70"/>
  <c r="B138" i="70"/>
  <c r="B78" i="70"/>
  <c r="E166" i="70"/>
  <c r="B159" i="70"/>
  <c r="G152" i="70"/>
  <c r="I146" i="70"/>
  <c r="C140" i="70"/>
  <c r="R94" i="70"/>
  <c r="M163" i="70"/>
  <c r="R156" i="70"/>
  <c r="D150" i="70"/>
  <c r="F144" i="70"/>
  <c r="X138" i="70"/>
  <c r="R169" i="70"/>
  <c r="D163" i="70"/>
  <c r="F157" i="70"/>
  <c r="X151" i="70"/>
  <c r="M144" i="70"/>
  <c r="R137" i="70"/>
  <c r="M70" i="70"/>
  <c r="X164" i="70"/>
  <c r="M157" i="70"/>
  <c r="R150" i="70"/>
  <c r="D144" i="70"/>
  <c r="F138" i="70"/>
  <c r="D134" i="70"/>
  <c r="F128" i="70"/>
  <c r="X122" i="70"/>
  <c r="M115" i="70"/>
  <c r="B108" i="70"/>
  <c r="A223" i="71"/>
  <c r="I214" i="71"/>
  <c r="R316" i="71"/>
  <c r="A89" i="70"/>
  <c r="A404" i="71"/>
  <c r="C394" i="71"/>
  <c r="B421" i="71"/>
  <c r="E433" i="71"/>
  <c r="X386" i="71"/>
  <c r="X413" i="71"/>
  <c r="B438" i="71"/>
  <c r="E391" i="71"/>
  <c r="E418" i="71"/>
  <c r="A441" i="71"/>
  <c r="D394" i="71"/>
  <c r="A352" i="71"/>
  <c r="F378" i="71"/>
  <c r="A331" i="71"/>
  <c r="G352" i="71"/>
  <c r="R364" i="71"/>
  <c r="C223" i="71"/>
  <c r="M336" i="71"/>
  <c r="F358" i="71"/>
  <c r="X383" i="71"/>
  <c r="F337" i="71"/>
  <c r="A306" i="71"/>
  <c r="E329" i="71"/>
  <c r="X282" i="71"/>
  <c r="D305" i="71"/>
  <c r="D324" i="71"/>
  <c r="G274" i="71"/>
  <c r="A302" i="71"/>
  <c r="F285" i="71"/>
  <c r="M278" i="71"/>
  <c r="F264" i="71"/>
  <c r="X238" i="71"/>
  <c r="A329" i="71"/>
  <c r="S314" i="71"/>
  <c r="S260" i="71"/>
  <c r="S205" i="71"/>
  <c r="S69" i="70"/>
  <c r="S164" i="71"/>
  <c r="S445" i="71"/>
  <c r="S406" i="71"/>
  <c r="S354" i="71"/>
  <c r="S305" i="71"/>
  <c r="S246" i="71"/>
  <c r="S196" i="71"/>
  <c r="S156" i="71"/>
  <c r="S167" i="70"/>
  <c r="S424" i="71"/>
  <c r="S380" i="71"/>
  <c r="S344" i="71"/>
  <c r="S278" i="71"/>
  <c r="S228" i="71"/>
  <c r="S183" i="71"/>
  <c r="S325" i="71"/>
  <c r="S189" i="70"/>
  <c r="N329" i="71"/>
  <c r="Z299" i="71"/>
  <c r="T252" i="71"/>
  <c r="Z326" i="71"/>
  <c r="N330" i="71"/>
  <c r="T253" i="71"/>
  <c r="AA328" i="71"/>
  <c r="AA330" i="71"/>
  <c r="U326" i="71"/>
  <c r="U440" i="71"/>
  <c r="H327" i="71"/>
  <c r="H330" i="71"/>
  <c r="S299" i="71"/>
  <c r="I145" i="71"/>
  <c r="Z144" i="71"/>
  <c r="Y142" i="71"/>
  <c r="AA144" i="71"/>
  <c r="H142" i="71"/>
  <c r="S142" i="71"/>
  <c r="U75" i="70"/>
  <c r="H147" i="71"/>
  <c r="C177" i="70"/>
  <c r="D165" i="70"/>
  <c r="M187" i="70"/>
  <c r="R155" i="70"/>
  <c r="X191" i="70"/>
  <c r="R185" i="70"/>
  <c r="D179" i="70"/>
  <c r="F173" i="70"/>
  <c r="M134" i="70"/>
  <c r="X188" i="70"/>
  <c r="M181" i="70"/>
  <c r="R174" i="70"/>
  <c r="E162" i="70"/>
  <c r="N191" i="70"/>
  <c r="E186" i="70"/>
  <c r="B179" i="70"/>
  <c r="G172" i="70"/>
  <c r="M191" i="70"/>
  <c r="R184" i="70"/>
  <c r="D178" i="70"/>
  <c r="F172" i="70"/>
  <c r="C152" i="70"/>
  <c r="B189" i="70"/>
  <c r="G182" i="70"/>
  <c r="I176" i="70"/>
  <c r="E171" i="70"/>
  <c r="K191" i="70"/>
  <c r="M185" i="70"/>
  <c r="R178" i="70"/>
  <c r="D172" i="70"/>
  <c r="D149" i="70"/>
  <c r="M190" i="70"/>
  <c r="R183" i="70"/>
  <c r="D177" i="70"/>
  <c r="C171" i="70"/>
  <c r="G120" i="70"/>
  <c r="C165" i="70"/>
  <c r="E159" i="70"/>
  <c r="B152" i="70"/>
  <c r="G145" i="70"/>
  <c r="I139" i="70"/>
  <c r="C108" i="70"/>
  <c r="E164" i="70"/>
  <c r="B157" i="70"/>
  <c r="G150" i="70"/>
  <c r="I144" i="70"/>
  <c r="C138" i="70"/>
  <c r="M169" i="70"/>
  <c r="R162" i="70"/>
  <c r="D156" i="70"/>
  <c r="F150" i="70"/>
  <c r="X144" i="70"/>
  <c r="C137" i="70"/>
  <c r="F171" i="70"/>
  <c r="X165" i="70"/>
  <c r="M158" i="70"/>
  <c r="R151" i="70"/>
  <c r="D145" i="70"/>
  <c r="F139" i="70"/>
  <c r="C169" i="70"/>
  <c r="E163" i="70"/>
  <c r="B156" i="70"/>
  <c r="G149" i="70"/>
  <c r="I143" i="70"/>
  <c r="R136" i="70"/>
  <c r="B169" i="70"/>
  <c r="G162" i="70"/>
  <c r="I156" i="70"/>
  <c r="C150" i="70"/>
  <c r="E144" i="70"/>
  <c r="I137" i="70"/>
  <c r="I169" i="70"/>
  <c r="C163" i="70"/>
  <c r="E157" i="70"/>
  <c r="B150" i="70"/>
  <c r="G143" i="70"/>
  <c r="G137" i="70"/>
  <c r="G133" i="70"/>
  <c r="I127" i="70"/>
  <c r="C121" i="70"/>
  <c r="E115" i="70"/>
  <c r="M107" i="70"/>
  <c r="D80" i="70"/>
  <c r="D131" i="70"/>
  <c r="F125" i="70"/>
  <c r="X119" i="70"/>
  <c r="M112" i="70"/>
  <c r="B105" i="70"/>
  <c r="C75" i="70"/>
  <c r="C131" i="70"/>
  <c r="E125" i="70"/>
  <c r="B118" i="70"/>
  <c r="G111" i="70"/>
  <c r="X100" i="70"/>
  <c r="G132" i="70"/>
  <c r="I126" i="70"/>
  <c r="C120" i="70"/>
  <c r="E114" i="70"/>
  <c r="B107" i="70"/>
  <c r="C91" i="70"/>
  <c r="C133" i="70"/>
  <c r="E127" i="70"/>
  <c r="B120" i="70"/>
  <c r="G113" i="70"/>
  <c r="I107" i="70"/>
  <c r="F74" i="70"/>
  <c r="X131" i="70"/>
  <c r="M124" i="70"/>
  <c r="R117" i="70"/>
  <c r="D111" i="70"/>
  <c r="F105" i="70"/>
  <c r="C135" i="70"/>
  <c r="E129" i="70"/>
  <c r="B122" i="70"/>
  <c r="G115" i="70"/>
  <c r="I109" i="70"/>
  <c r="B102" i="70"/>
  <c r="I102" i="70"/>
  <c r="C96" i="70"/>
  <c r="E90" i="70"/>
  <c r="B83" i="70"/>
  <c r="G76" i="70"/>
  <c r="B71" i="70"/>
  <c r="D98" i="70"/>
  <c r="F92" i="70"/>
  <c r="X86" i="70"/>
  <c r="M79" i="70"/>
  <c r="R72" i="70"/>
  <c r="E100" i="70"/>
  <c r="B93" i="70"/>
  <c r="G86" i="70"/>
  <c r="I80" i="70"/>
  <c r="C74" i="70"/>
  <c r="D100" i="70"/>
  <c r="F94" i="70"/>
  <c r="X88" i="70"/>
  <c r="M81" i="70"/>
  <c r="R74" i="70"/>
  <c r="M102" i="70"/>
  <c r="R95" i="70"/>
  <c r="D89" i="70"/>
  <c r="F83" i="70"/>
  <c r="X77" i="70"/>
  <c r="D102" i="70"/>
  <c r="F96" i="70"/>
  <c r="X90" i="70"/>
  <c r="M83" i="70"/>
  <c r="R76" i="70"/>
  <c r="C102" i="70"/>
  <c r="E96" i="70"/>
  <c r="B89" i="70"/>
  <c r="G82" i="70"/>
  <c r="I76" i="70"/>
  <c r="F71" i="70"/>
  <c r="B67" i="70"/>
  <c r="D66" i="70"/>
  <c r="X67" i="70"/>
  <c r="D118" i="69"/>
  <c r="C118" i="69"/>
  <c r="D120" i="69"/>
  <c r="C112" i="69"/>
  <c r="D114" i="69"/>
  <c r="D111" i="69"/>
  <c r="D108" i="69"/>
  <c r="B134" i="69"/>
  <c r="B132" i="69"/>
  <c r="B115" i="69"/>
  <c r="C36" i="69"/>
  <c r="D22" i="69"/>
  <c r="D54" i="69"/>
  <c r="D86" i="69"/>
  <c r="C52" i="69"/>
  <c r="B82" i="69"/>
  <c r="D243" i="71"/>
  <c r="B172" i="71"/>
  <c r="R292" i="71"/>
  <c r="A129" i="70"/>
  <c r="M453" i="71"/>
  <c r="D454" i="71"/>
  <c r="C408" i="71"/>
  <c r="C427" i="71"/>
  <c r="C375" i="71"/>
  <c r="A408" i="71"/>
  <c r="M431" i="71"/>
  <c r="B385" i="71"/>
  <c r="C412" i="71"/>
  <c r="G435" i="71"/>
  <c r="R388" i="71"/>
  <c r="G346" i="71"/>
  <c r="D372" i="71"/>
  <c r="X305" i="71"/>
  <c r="E346" i="71"/>
  <c r="X358" i="71"/>
  <c r="X377" i="71"/>
  <c r="E323" i="71"/>
  <c r="D352" i="71"/>
  <c r="A378" i="71"/>
  <c r="R330" i="71"/>
  <c r="I298" i="71"/>
  <c r="C323" i="71"/>
  <c r="F271" i="71"/>
  <c r="B299" i="71"/>
  <c r="R318" i="71"/>
  <c r="E252" i="71"/>
  <c r="G296" i="71"/>
  <c r="C284" i="71"/>
  <c r="G276" i="71"/>
  <c r="C263" i="71"/>
  <c r="R236" i="71"/>
  <c r="F328" i="71"/>
  <c r="S306" i="71"/>
  <c r="S247" i="71"/>
  <c r="S197" i="71"/>
  <c r="S157" i="71"/>
  <c r="S186" i="70"/>
  <c r="S438" i="71"/>
  <c r="S397" i="71"/>
  <c r="S348" i="71"/>
  <c r="S295" i="71"/>
  <c r="S103" i="70"/>
  <c r="S86" i="70"/>
  <c r="S415" i="71"/>
  <c r="S392" i="71"/>
  <c r="S419" i="71"/>
  <c r="S372" i="71"/>
  <c r="S339" i="71"/>
  <c r="S273" i="71"/>
  <c r="S91" i="70"/>
  <c r="S177" i="71"/>
  <c r="S250" i="71"/>
  <c r="S180" i="70"/>
  <c r="T327" i="71"/>
  <c r="Z329" i="71"/>
  <c r="N253" i="71"/>
  <c r="Z328" i="71"/>
  <c r="Z253" i="71"/>
  <c r="T330" i="71"/>
  <c r="AA440" i="71"/>
  <c r="U329" i="71"/>
  <c r="U253" i="71"/>
  <c r="AA251" i="71"/>
  <c r="S253" i="71"/>
  <c r="H326" i="71"/>
  <c r="S328" i="71"/>
  <c r="I144" i="71"/>
  <c r="J144" i="71"/>
  <c r="N144" i="71"/>
  <c r="AA142" i="71"/>
  <c r="H144" i="71"/>
  <c r="S144" i="71"/>
  <c r="S145" i="71"/>
  <c r="S147" i="71"/>
  <c r="I191" i="70"/>
  <c r="E146" i="70"/>
  <c r="C185" i="70"/>
  <c r="Q191" i="70"/>
  <c r="P191" i="70"/>
  <c r="B185" i="70"/>
  <c r="G178" i="70"/>
  <c r="I172" i="70"/>
  <c r="W191" i="70"/>
  <c r="C187" i="70"/>
  <c r="E181" i="70"/>
  <c r="B174" i="70"/>
  <c r="B155" i="70"/>
  <c r="F191" i="70"/>
  <c r="X185" i="70"/>
  <c r="M178" i="70"/>
  <c r="G170" i="70"/>
  <c r="E191" i="70"/>
  <c r="B184" i="70"/>
  <c r="G177" i="70"/>
  <c r="G171" i="70"/>
  <c r="G140" i="70"/>
  <c r="M188" i="70"/>
  <c r="R181" i="70"/>
  <c r="D175" i="70"/>
  <c r="E170" i="70"/>
  <c r="C191" i="70"/>
  <c r="E185" i="70"/>
  <c r="B178" i="70"/>
  <c r="M171" i="70"/>
  <c r="R139" i="70"/>
  <c r="E190" i="70"/>
  <c r="B183" i="70"/>
  <c r="G176" i="70"/>
  <c r="C170" i="70"/>
  <c r="E85" i="70"/>
  <c r="F164" i="70"/>
  <c r="X158" i="70"/>
  <c r="M151" i="70"/>
  <c r="R144" i="70"/>
  <c r="D138" i="70"/>
  <c r="F169" i="70"/>
  <c r="X163" i="70"/>
  <c r="M156" i="70"/>
  <c r="R149" i="70"/>
  <c r="D143" i="70"/>
  <c r="M137" i="70"/>
  <c r="E169" i="70"/>
  <c r="B162" i="70"/>
  <c r="G155" i="70"/>
  <c r="I149" i="70"/>
  <c r="C143" i="70"/>
  <c r="F131" i="70"/>
  <c r="I170" i="70"/>
  <c r="C164" i="70"/>
  <c r="E158" i="70"/>
  <c r="B151" i="70"/>
  <c r="G144" i="70"/>
  <c r="I138" i="70"/>
  <c r="F168" i="70"/>
  <c r="X162" i="70"/>
  <c r="M155" i="70"/>
  <c r="R148" i="70"/>
  <c r="D142" i="70"/>
  <c r="G128" i="70"/>
  <c r="M168" i="70"/>
  <c r="R161" i="70"/>
  <c r="D155" i="70"/>
  <c r="F149" i="70"/>
  <c r="X143" i="70"/>
  <c r="B135" i="70"/>
  <c r="D168" i="70"/>
  <c r="F162" i="70"/>
  <c r="X156" i="70"/>
  <c r="M149" i="70"/>
  <c r="R142" i="70"/>
  <c r="R127" i="70"/>
  <c r="R132" i="70"/>
  <c r="D126" i="70"/>
  <c r="F120" i="70"/>
  <c r="X114" i="70"/>
  <c r="X106" i="70"/>
  <c r="E69" i="70"/>
  <c r="G130" i="70"/>
  <c r="I124" i="70"/>
  <c r="C118" i="70"/>
  <c r="E112" i="70"/>
  <c r="B104" i="70"/>
  <c r="D136" i="70"/>
  <c r="F130" i="70"/>
  <c r="X124" i="70"/>
  <c r="M117" i="70"/>
  <c r="R110" i="70"/>
  <c r="D96" i="70"/>
  <c r="R131" i="70"/>
  <c r="D125" i="70"/>
  <c r="F119" i="70"/>
  <c r="X113" i="70"/>
  <c r="M106" i="70"/>
  <c r="G79" i="70"/>
  <c r="F132" i="70"/>
  <c r="X126" i="70"/>
  <c r="M119" i="70"/>
  <c r="R112" i="70"/>
  <c r="D106" i="70"/>
  <c r="I136" i="70"/>
  <c r="C130" i="70"/>
  <c r="E124" i="70"/>
  <c r="B117" i="70"/>
  <c r="G110" i="70"/>
  <c r="F104" i="70"/>
  <c r="F134" i="70"/>
  <c r="X128" i="70"/>
  <c r="M121" i="70"/>
  <c r="R114" i="70"/>
  <c r="D108" i="70"/>
  <c r="I97" i="70"/>
  <c r="D101" i="70"/>
  <c r="F95" i="70"/>
  <c r="X89" i="70"/>
  <c r="M82" i="70"/>
  <c r="R75" i="70"/>
  <c r="X68" i="70"/>
  <c r="G97" i="70"/>
  <c r="I91" i="70"/>
  <c r="C85" i="70"/>
  <c r="E79" i="70"/>
  <c r="B72" i="70"/>
  <c r="X99" i="70"/>
  <c r="M92" i="70"/>
  <c r="R85" i="70"/>
  <c r="D79" i="70"/>
  <c r="F73" i="70"/>
  <c r="G99" i="70"/>
  <c r="I93" i="70"/>
  <c r="C87" i="70"/>
  <c r="E81" i="70"/>
  <c r="B74" i="70"/>
  <c r="E102" i="70"/>
  <c r="B95" i="70"/>
  <c r="G88" i="70"/>
  <c r="I82" i="70"/>
  <c r="C76" i="70"/>
  <c r="G101" i="70"/>
  <c r="I95" i="70"/>
  <c r="C89" i="70"/>
  <c r="E83" i="70"/>
  <c r="B76" i="70"/>
  <c r="F101" i="70"/>
  <c r="X95" i="70"/>
  <c r="M88" i="70"/>
  <c r="R81" i="70"/>
  <c r="D75" i="70"/>
  <c r="R70" i="70"/>
  <c r="M66" i="70"/>
  <c r="G65" i="70"/>
  <c r="C66" i="70"/>
  <c r="C113" i="69"/>
  <c r="D115" i="69"/>
  <c r="C115" i="69"/>
  <c r="D109" i="69"/>
  <c r="C109" i="69"/>
  <c r="C116" i="69"/>
  <c r="B129" i="69"/>
  <c r="B126" i="69"/>
  <c r="B124" i="69"/>
  <c r="B130" i="69"/>
  <c r="D49" i="69"/>
  <c r="C25" i="69"/>
  <c r="C57" i="69"/>
  <c r="C89" i="69"/>
  <c r="C84" i="69"/>
  <c r="B90" i="69"/>
  <c r="F268" i="71"/>
  <c r="X154" i="71"/>
  <c r="M236" i="71"/>
  <c r="A92" i="70"/>
  <c r="C386" i="71"/>
  <c r="A396" i="71"/>
  <c r="E398" i="71"/>
  <c r="I421" i="71"/>
  <c r="D334" i="71"/>
  <c r="G402" i="71"/>
  <c r="F426" i="71"/>
  <c r="D378" i="71"/>
  <c r="I406" i="71"/>
  <c r="E429" i="71"/>
  <c r="I357" i="71"/>
  <c r="E340" i="71"/>
  <c r="R366" i="71"/>
  <c r="M237" i="71"/>
  <c r="C340" i="71"/>
  <c r="A353" i="71"/>
  <c r="A372" i="71"/>
  <c r="I303" i="71"/>
  <c r="R346" i="71"/>
  <c r="G372" i="71"/>
  <c r="A303" i="71"/>
  <c r="B293" i="71"/>
  <c r="I317" i="71"/>
  <c r="X245" i="71"/>
  <c r="M292" i="71"/>
  <c r="X312" i="71"/>
  <c r="I232" i="71"/>
  <c r="E290" i="71"/>
  <c r="X283" i="71"/>
  <c r="G275" i="71"/>
  <c r="E253" i="71"/>
  <c r="I233" i="71"/>
  <c r="C327" i="71"/>
  <c r="S296" i="71"/>
  <c r="S239" i="71"/>
  <c r="S87" i="70"/>
  <c r="S148" i="71"/>
  <c r="S428" i="71"/>
  <c r="S177" i="70"/>
  <c r="S389" i="71"/>
  <c r="S131" i="70"/>
  <c r="S287" i="71"/>
  <c r="S100" i="70"/>
  <c r="S188" i="71"/>
  <c r="S379" i="71"/>
  <c r="S144" i="70"/>
  <c r="S168" i="70"/>
  <c r="S151" i="70"/>
  <c r="S333" i="71"/>
  <c r="S271" i="71"/>
  <c r="S220" i="71"/>
  <c r="S71" i="70"/>
  <c r="S298" i="71"/>
  <c r="E316" i="71"/>
  <c r="N326" i="71"/>
  <c r="T328" i="71"/>
  <c r="J328" i="71"/>
  <c r="J330" i="71"/>
  <c r="N299" i="71"/>
  <c r="N251" i="71"/>
  <c r="U255" i="71"/>
  <c r="U327" i="71"/>
  <c r="AA255" i="71"/>
  <c r="AA182" i="70"/>
  <c r="S327" i="71"/>
  <c r="S251" i="71"/>
  <c r="T142" i="71"/>
  <c r="N142" i="71"/>
  <c r="N143" i="71"/>
  <c r="N146" i="71"/>
  <c r="U146" i="71"/>
  <c r="U145" i="71"/>
  <c r="S143" i="71"/>
  <c r="J147" i="71"/>
  <c r="I146" i="71"/>
  <c r="R188" i="70"/>
  <c r="B188" i="70"/>
  <c r="G173" i="70"/>
  <c r="G189" i="70"/>
  <c r="H191" i="70"/>
  <c r="M184" i="70"/>
  <c r="R177" i="70"/>
  <c r="F167" i="70"/>
  <c r="O191" i="70"/>
  <c r="F186" i="70"/>
  <c r="X180" i="70"/>
  <c r="M173" i="70"/>
  <c r="I150" i="70"/>
  <c r="I190" i="70"/>
  <c r="C184" i="70"/>
  <c r="E178" i="70"/>
  <c r="G164" i="70"/>
  <c r="X190" i="70"/>
  <c r="M183" i="70"/>
  <c r="R176" i="70"/>
  <c r="X170" i="70"/>
  <c r="X137" i="70"/>
  <c r="E188" i="70"/>
  <c r="B181" i="70"/>
  <c r="G174" i="70"/>
  <c r="R163" i="70"/>
  <c r="F190" i="70"/>
  <c r="X184" i="70"/>
  <c r="M177" i="70"/>
  <c r="D171" i="70"/>
  <c r="F137" i="70"/>
  <c r="X189" i="70"/>
  <c r="M182" i="70"/>
  <c r="R175" i="70"/>
  <c r="B163" i="70"/>
  <c r="G169" i="70"/>
  <c r="I163" i="70"/>
  <c r="C157" i="70"/>
  <c r="E151" i="70"/>
  <c r="B144" i="70"/>
  <c r="E137" i="70"/>
  <c r="I168" i="70"/>
  <c r="C162" i="70"/>
  <c r="E156" i="70"/>
  <c r="B149" i="70"/>
  <c r="G142" i="70"/>
  <c r="D137" i="70"/>
  <c r="X168" i="70"/>
  <c r="M161" i="70"/>
  <c r="R154" i="70"/>
  <c r="D148" i="70"/>
  <c r="F142" i="70"/>
  <c r="M126" i="70"/>
  <c r="D169" i="70"/>
  <c r="F163" i="70"/>
  <c r="X157" i="70"/>
  <c r="M150" i="70"/>
  <c r="R143" i="70"/>
  <c r="B137" i="70"/>
  <c r="I167" i="70"/>
  <c r="C161" i="70"/>
  <c r="E155" i="70"/>
  <c r="B148" i="70"/>
  <c r="G141" i="70"/>
  <c r="X125" i="70"/>
  <c r="E168" i="70"/>
  <c r="B161" i="70"/>
  <c r="G154" i="70"/>
  <c r="I148" i="70"/>
  <c r="C142" i="70"/>
  <c r="I130" i="70"/>
  <c r="G167" i="70"/>
  <c r="I161" i="70"/>
  <c r="C155" i="70"/>
  <c r="E149" i="70"/>
  <c r="B142" i="70"/>
  <c r="E118" i="70"/>
  <c r="B132" i="70"/>
  <c r="G125" i="70"/>
  <c r="I119" i="70"/>
  <c r="C113" i="70"/>
  <c r="C105" i="70"/>
  <c r="M136" i="70"/>
  <c r="R129" i="70"/>
  <c r="D123" i="70"/>
  <c r="F117" i="70"/>
  <c r="X111" i="70"/>
  <c r="R103" i="70"/>
  <c r="G135" i="70"/>
  <c r="I129" i="70"/>
  <c r="C123" i="70"/>
  <c r="E117" i="70"/>
  <c r="B110" i="70"/>
  <c r="R86" i="70"/>
  <c r="B131" i="70"/>
  <c r="G124" i="70"/>
  <c r="I118" i="70"/>
  <c r="C112" i="70"/>
  <c r="E106" i="70"/>
  <c r="X76" i="70"/>
  <c r="I131" i="70"/>
  <c r="C125" i="70"/>
  <c r="E119" i="70"/>
  <c r="B112" i="70"/>
  <c r="G105" i="70"/>
  <c r="D135" i="70"/>
  <c r="F129" i="70"/>
  <c r="X123" i="70"/>
  <c r="M116" i="70"/>
  <c r="R109" i="70"/>
  <c r="X103" i="70"/>
  <c r="I133" i="70"/>
  <c r="C127" i="70"/>
  <c r="E121" i="70"/>
  <c r="B114" i="70"/>
  <c r="R106" i="70"/>
  <c r="F90" i="70"/>
  <c r="G100" i="70"/>
  <c r="I94" i="70"/>
  <c r="C88" i="70"/>
  <c r="E82" i="70"/>
  <c r="B75" i="70"/>
  <c r="M103" i="70"/>
  <c r="R96" i="70"/>
  <c r="D90" i="70"/>
  <c r="F84" i="70"/>
  <c r="X78" i="70"/>
  <c r="F66" i="70"/>
  <c r="C98" i="70"/>
  <c r="E92" i="70"/>
  <c r="B85" i="70"/>
  <c r="G78" i="70"/>
  <c r="I72" i="70"/>
  <c r="R98" i="70"/>
  <c r="D92" i="70"/>
  <c r="F86" i="70"/>
  <c r="X80" i="70"/>
  <c r="M73" i="70"/>
  <c r="X101" i="70"/>
  <c r="M94" i="70"/>
  <c r="R87" i="70"/>
  <c r="D81" i="70"/>
  <c r="F75" i="70"/>
  <c r="R100" i="70"/>
  <c r="D94" i="70"/>
  <c r="F88" i="70"/>
  <c r="X82" i="70"/>
  <c r="M75" i="70"/>
  <c r="I100" i="70"/>
  <c r="C94" i="70"/>
  <c r="E88" i="70"/>
  <c r="B81" i="70"/>
  <c r="G74" i="70"/>
  <c r="M69" i="70"/>
  <c r="E66" i="70"/>
  <c r="D71" i="70"/>
  <c r="F65" i="70"/>
  <c r="D110" i="69"/>
  <c r="C110" i="69"/>
  <c r="D112" i="69"/>
  <c r="C108" i="69"/>
  <c r="D129" i="69"/>
  <c r="D132" i="69"/>
  <c r="B128" i="69"/>
  <c r="B118" i="69"/>
  <c r="B116" i="69"/>
  <c r="B122" i="69"/>
  <c r="C68" i="69"/>
  <c r="D30" i="69"/>
  <c r="D62" i="69"/>
  <c r="D94" i="69"/>
  <c r="C2" i="69"/>
  <c r="B98" i="69"/>
  <c r="I221" i="71"/>
  <c r="B443" i="71"/>
  <c r="X360" i="71"/>
  <c r="D257" i="71"/>
  <c r="M282" i="71"/>
  <c r="S175" i="70"/>
  <c r="S311" i="71"/>
  <c r="S458" i="71"/>
  <c r="U328" i="71"/>
  <c r="J143" i="71"/>
  <c r="I183" i="70"/>
  <c r="I185" i="70"/>
  <c r="C189" i="70"/>
  <c r="E154" i="70"/>
  <c r="B175" i="70"/>
  <c r="D167" i="70"/>
  <c r="B154" i="70"/>
  <c r="B143" i="70"/>
  <c r="X167" i="70"/>
  <c r="F154" i="70"/>
  <c r="C104" i="70"/>
  <c r="D128" i="70"/>
  <c r="D133" i="70"/>
  <c r="R107" i="70"/>
  <c r="R120" i="70"/>
  <c r="E132" i="70"/>
  <c r="C106" i="70"/>
  <c r="D116" i="70"/>
  <c r="X97" i="70"/>
  <c r="M71" i="70"/>
  <c r="B80" i="70"/>
  <c r="D87" i="70"/>
  <c r="C95" i="70"/>
  <c r="D70" i="70"/>
  <c r="E78" i="70"/>
  <c r="B84" i="70"/>
  <c r="R89" i="70"/>
  <c r="R67" i="70"/>
  <c r="D123" i="69"/>
  <c r="C114" i="69"/>
  <c r="B123" i="69"/>
  <c r="C81" i="69"/>
  <c r="X65" i="70"/>
  <c r="C127" i="69"/>
  <c r="C97" i="69"/>
  <c r="R122" i="70"/>
  <c r="C84" i="70"/>
  <c r="B109" i="69"/>
  <c r="R289" i="71"/>
  <c r="X161" i="70"/>
  <c r="E150" i="70"/>
  <c r="E77" i="70"/>
  <c r="M74" i="70"/>
  <c r="E73" i="70"/>
  <c r="B108" i="69"/>
  <c r="B173" i="71"/>
  <c r="E396" i="71"/>
  <c r="F381" i="71"/>
  <c r="M286" i="71"/>
  <c r="D274" i="71"/>
  <c r="S400" i="71"/>
  <c r="S455" i="71"/>
  <c r="AA354" i="71"/>
  <c r="U252" i="71"/>
  <c r="T146" i="71"/>
  <c r="B139" i="70"/>
  <c r="C179" i="70"/>
  <c r="E183" i="70"/>
  <c r="I189" i="70"/>
  <c r="I158" i="70"/>
  <c r="F161" i="70"/>
  <c r="G147" i="70"/>
  <c r="R135" i="70"/>
  <c r="M160" i="70"/>
  <c r="X148" i="70"/>
  <c r="E136" i="70"/>
  <c r="F122" i="70"/>
  <c r="M130" i="70"/>
  <c r="X105" i="70"/>
  <c r="X118" i="70"/>
  <c r="I128" i="70"/>
  <c r="I103" i="70"/>
  <c r="M113" i="70"/>
  <c r="D93" i="70"/>
  <c r="E103" i="70"/>
  <c r="C77" i="70"/>
  <c r="M84" i="70"/>
  <c r="G91" i="70"/>
  <c r="C100" i="70"/>
  <c r="I74" i="70"/>
  <c r="C81" i="70"/>
  <c r="X87" i="70"/>
  <c r="C132" i="69"/>
  <c r="B114" i="69"/>
  <c r="I81" i="70"/>
  <c r="R93" i="70"/>
  <c r="X71" i="70"/>
  <c r="B416" i="71"/>
  <c r="Z142" i="71"/>
  <c r="E134" i="70"/>
  <c r="R134" i="70"/>
  <c r="X120" i="70"/>
  <c r="G80" i="70"/>
  <c r="C65" i="69"/>
  <c r="M263" i="71"/>
  <c r="D420" i="71"/>
  <c r="I334" i="71"/>
  <c r="B312" i="71"/>
  <c r="B252" i="71"/>
  <c r="S425" i="71"/>
  <c r="S164" i="70"/>
  <c r="Z330" i="71"/>
  <c r="AA253" i="71"/>
  <c r="U142" i="71"/>
  <c r="X186" i="70"/>
  <c r="E173" i="70"/>
  <c r="B176" i="70"/>
  <c r="C183" i="70"/>
  <c r="R168" i="70"/>
  <c r="X155" i="70"/>
  <c r="I141" i="70"/>
  <c r="D166" i="70"/>
  <c r="R153" i="70"/>
  <c r="M141" i="70"/>
  <c r="B129" i="70"/>
  <c r="R118" i="70"/>
  <c r="F127" i="70"/>
  <c r="M93" i="70"/>
  <c r="D114" i="70"/>
  <c r="B125" i="70"/>
  <c r="R78" i="70"/>
  <c r="F110" i="70"/>
  <c r="M90" i="70"/>
  <c r="I99" i="70"/>
  <c r="G73" i="70"/>
  <c r="F81" i="70"/>
  <c r="E89" i="70"/>
  <c r="G96" i="70"/>
  <c r="I65" i="70"/>
  <c r="G77" i="70"/>
  <c r="D83" i="70"/>
  <c r="I67" i="70"/>
  <c r="C123" i="69"/>
  <c r="C111" i="69"/>
  <c r="D107" i="69"/>
  <c r="D33" i="69"/>
  <c r="F87" i="70"/>
  <c r="D103" i="70"/>
  <c r="I85" i="70"/>
  <c r="B100" i="70"/>
  <c r="M80" i="70"/>
  <c r="D133" i="69"/>
  <c r="D105" i="69"/>
  <c r="D2" i="69"/>
  <c r="B82" i="70"/>
  <c r="G71" i="70"/>
  <c r="D117" i="69"/>
  <c r="B74" i="69"/>
  <c r="M143" i="70"/>
  <c r="D118" i="70"/>
  <c r="M127" i="70"/>
  <c r="E87" i="70"/>
  <c r="E91" i="70"/>
  <c r="C49" i="69"/>
  <c r="S184" i="71"/>
  <c r="Z251" i="71"/>
  <c r="E182" i="70"/>
  <c r="F112" i="70"/>
  <c r="G134" i="70"/>
  <c r="X91" i="70"/>
  <c r="C67" i="70"/>
  <c r="A177" i="70"/>
  <c r="A349" i="71"/>
  <c r="G347" i="71"/>
  <c r="R188" i="71"/>
  <c r="F232" i="71"/>
  <c r="S381" i="71"/>
  <c r="S361" i="71"/>
  <c r="T326" i="71"/>
  <c r="U254" i="71"/>
  <c r="H145" i="71"/>
  <c r="C190" i="70"/>
  <c r="F143" i="70"/>
  <c r="F170" i="70"/>
  <c r="E177" i="70"/>
  <c r="D162" i="70"/>
  <c r="M148" i="70"/>
  <c r="C124" i="70"/>
  <c r="F160" i="70"/>
  <c r="D147" i="70"/>
  <c r="B111" i="70"/>
  <c r="G122" i="70"/>
  <c r="X116" i="70"/>
  <c r="R123" i="70"/>
  <c r="D72" i="70"/>
  <c r="M111" i="70"/>
  <c r="C122" i="70"/>
  <c r="D132" i="70"/>
  <c r="B106" i="70"/>
  <c r="B96" i="70"/>
  <c r="R77" i="70"/>
  <c r="E94" i="70"/>
  <c r="E75" i="70"/>
  <c r="G70" i="70"/>
  <c r="B120" i="69"/>
  <c r="M100" i="70"/>
  <c r="C97" i="70"/>
  <c r="E68" i="70"/>
  <c r="B111" i="69"/>
  <c r="X177" i="70"/>
  <c r="C156" i="70"/>
  <c r="E101" i="70"/>
  <c r="I112" i="70"/>
  <c r="I101" i="70"/>
  <c r="C121" i="69"/>
  <c r="E366" i="71"/>
  <c r="G191" i="70"/>
  <c r="E161" i="70"/>
  <c r="F111" i="70"/>
  <c r="R99" i="70"/>
  <c r="I87" i="70"/>
  <c r="C130" i="69"/>
  <c r="X457" i="71"/>
  <c r="B401" i="71"/>
  <c r="G366" i="71"/>
  <c r="F287" i="71"/>
  <c r="X326" i="71"/>
  <c r="S126" i="70"/>
  <c r="S320" i="71"/>
  <c r="J253" i="71"/>
  <c r="S252" i="71"/>
  <c r="Z147" i="71"/>
  <c r="E184" i="70"/>
  <c r="D189" i="70"/>
  <c r="T191" i="70"/>
  <c r="M170" i="70"/>
  <c r="F156" i="70"/>
  <c r="R141" i="70"/>
  <c r="G168" i="70"/>
  <c r="X154" i="70"/>
  <c r="F141" i="70"/>
  <c r="M131" i="70"/>
  <c r="I116" i="70"/>
  <c r="D112" i="70"/>
  <c r="X121" i="70"/>
  <c r="X134" i="70"/>
  <c r="F108" i="70"/>
  <c r="G118" i="70"/>
  <c r="M129" i="70"/>
  <c r="G103" i="70"/>
  <c r="R83" i="70"/>
  <c r="C93" i="70"/>
  <c r="X75" i="70"/>
  <c r="I90" i="70"/>
  <c r="F77" i="70"/>
  <c r="C17" i="69"/>
  <c r="C188" i="70"/>
  <c r="R166" i="70"/>
  <c r="M114" i="70"/>
  <c r="D77" i="70"/>
  <c r="M96" i="70"/>
  <c r="B334" i="71"/>
  <c r="E179" i="70"/>
  <c r="D121" i="70"/>
  <c r="F124" i="70"/>
  <c r="I83" i="70"/>
  <c r="F93" i="70"/>
  <c r="A431" i="71"/>
  <c r="C423" i="71"/>
  <c r="G258" i="71"/>
  <c r="A307" i="71"/>
  <c r="S288" i="71"/>
  <c r="S279" i="71"/>
  <c r="S106" i="70"/>
  <c r="J252" i="71"/>
  <c r="S329" i="71"/>
  <c r="S146" i="71"/>
  <c r="B177" i="70"/>
  <c r="F183" i="70"/>
  <c r="X187" i="70"/>
  <c r="B103" i="70"/>
  <c r="X150" i="70"/>
  <c r="G136" i="70"/>
  <c r="I162" i="70"/>
  <c r="M147" i="70"/>
  <c r="F123" i="70"/>
  <c r="R124" i="70"/>
  <c r="C110" i="70"/>
  <c r="M109" i="70"/>
  <c r="D117" i="70"/>
  <c r="D130" i="70"/>
  <c r="G104" i="70"/>
  <c r="E116" i="70"/>
  <c r="F126" i="70"/>
  <c r="M85" i="70"/>
  <c r="X81" i="70"/>
  <c r="G89" i="70"/>
  <c r="F97" i="70"/>
  <c r="E70" i="70"/>
  <c r="C79" i="70"/>
  <c r="B87" i="70"/>
  <c r="G93" i="70"/>
  <c r="D99" i="70"/>
  <c r="R73" i="70"/>
  <c r="D121" i="69"/>
  <c r="C133" i="69"/>
  <c r="B110" i="69"/>
  <c r="C33" i="69"/>
  <c r="B106" i="69"/>
  <c r="M390" i="71"/>
  <c r="F256" i="71"/>
  <c r="X340" i="71"/>
  <c r="M330" i="71"/>
  <c r="S234" i="71"/>
  <c r="S229" i="71"/>
  <c r="S212" i="71"/>
  <c r="N250" i="71"/>
  <c r="I142" i="71"/>
  <c r="AA156" i="71"/>
  <c r="M162" i="70"/>
  <c r="M180" i="70"/>
  <c r="C167" i="70"/>
  <c r="R140" i="70"/>
  <c r="I105" i="70"/>
  <c r="F103" i="70"/>
  <c r="G75" i="70"/>
  <c r="C117" i="69"/>
  <c r="S189" i="71"/>
  <c r="S165" i="71"/>
  <c r="R173" i="70"/>
  <c r="D160" i="70"/>
  <c r="B109" i="70"/>
  <c r="B98" i="70"/>
  <c r="C124" i="69"/>
  <c r="C6" i="69"/>
  <c r="C99" i="69"/>
  <c r="C67" i="69"/>
  <c r="C35" i="69"/>
  <c r="B10" i="69"/>
  <c r="B33" i="69"/>
  <c r="D91" i="69"/>
  <c r="D59" i="69"/>
  <c r="D16" i="69"/>
  <c r="C96" i="69"/>
  <c r="C64" i="69"/>
  <c r="C32" i="69"/>
  <c r="D89" i="69"/>
  <c r="C85" i="69"/>
  <c r="C53" i="69"/>
  <c r="C21" i="69"/>
  <c r="C106" i="69"/>
  <c r="C74" i="69"/>
  <c r="C42" i="69"/>
  <c r="C10" i="69"/>
  <c r="C95" i="69"/>
  <c r="C63" i="69"/>
  <c r="C31" i="69"/>
  <c r="B16" i="69"/>
  <c r="B7" i="69"/>
  <c r="B53" i="69"/>
  <c r="B44" i="69"/>
  <c r="B35" i="69"/>
  <c r="B96" i="69"/>
  <c r="B87" i="69"/>
  <c r="B78" i="69"/>
  <c r="B69" i="69"/>
  <c r="B107" i="69"/>
  <c r="C8" i="69"/>
  <c r="C71" i="69"/>
  <c r="B51" i="69"/>
  <c r="B105" i="69"/>
  <c r="B25" i="69"/>
  <c r="C19" i="69"/>
  <c r="D58" i="69"/>
  <c r="D100" i="69"/>
  <c r="B43" i="69"/>
  <c r="B68" i="69"/>
  <c r="D35" i="69"/>
  <c r="C76" i="69"/>
  <c r="D96" i="69"/>
  <c r="D64" i="69"/>
  <c r="D32" i="69"/>
  <c r="B26" i="69"/>
  <c r="B41" i="69"/>
  <c r="C86" i="69"/>
  <c r="C54" i="69"/>
  <c r="C11" i="69"/>
  <c r="D93" i="69"/>
  <c r="D61" i="69"/>
  <c r="D29" i="69"/>
  <c r="D65" i="69"/>
  <c r="D82" i="69"/>
  <c r="D50" i="69"/>
  <c r="D18" i="69"/>
  <c r="D103" i="69"/>
  <c r="D71" i="69"/>
  <c r="D39" i="69"/>
  <c r="D7" i="69"/>
  <c r="D92" i="69"/>
  <c r="D60" i="69"/>
  <c r="D28" i="69"/>
  <c r="B8" i="69"/>
  <c r="B54" i="69"/>
  <c r="B45" i="69"/>
  <c r="B36" i="69"/>
  <c r="B27" i="69"/>
  <c r="B88" i="69"/>
  <c r="B79" i="69"/>
  <c r="B70" i="69"/>
  <c r="B61" i="69"/>
  <c r="B99" i="69"/>
  <c r="B72" i="69"/>
  <c r="B100" i="69"/>
  <c r="C75" i="69"/>
  <c r="B17" i="69"/>
  <c r="C72" i="69"/>
  <c r="D73" i="69"/>
  <c r="C39" i="69"/>
  <c r="B65" i="69"/>
  <c r="D11" i="69"/>
  <c r="C62" i="69"/>
  <c r="D90" i="69"/>
  <c r="D15" i="69"/>
  <c r="B6" i="69"/>
  <c r="B77" i="69"/>
  <c r="C30" i="69"/>
  <c r="D57" i="69"/>
  <c r="C91" i="69"/>
  <c r="C59" i="69"/>
  <c r="C27" i="69"/>
  <c r="B34" i="69"/>
  <c r="B49" i="69"/>
  <c r="D83" i="69"/>
  <c r="D51" i="69"/>
  <c r="D8" i="69"/>
  <c r="C88" i="69"/>
  <c r="C56" i="69"/>
  <c r="C24" i="69"/>
  <c r="D9" i="69"/>
  <c r="C77" i="69"/>
  <c r="C45" i="69"/>
  <c r="C13" i="69"/>
  <c r="C98" i="69"/>
  <c r="C66" i="69"/>
  <c r="C34" i="69"/>
  <c r="C100" i="69"/>
  <c r="C87" i="69"/>
  <c r="C55" i="69"/>
  <c r="C23" i="69"/>
  <c r="B55" i="69"/>
  <c r="B46" i="69"/>
  <c r="B37" i="69"/>
  <c r="B28" i="69"/>
  <c r="B19" i="69"/>
  <c r="B80" i="69"/>
  <c r="B71" i="69"/>
  <c r="B62" i="69"/>
  <c r="B97" i="69"/>
  <c r="B91" i="69"/>
  <c r="B63" i="69"/>
  <c r="B83" i="69"/>
  <c r="C43" i="69"/>
  <c r="B58" i="69"/>
  <c r="C40" i="69"/>
  <c r="C82" i="69"/>
  <c r="C7" i="69"/>
  <c r="B103" i="69"/>
  <c r="D104" i="69"/>
  <c r="B2" i="69"/>
  <c r="D5" i="69"/>
  <c r="D47" i="69"/>
  <c r="B15" i="69"/>
  <c r="B86" i="69"/>
  <c r="D27" i="69"/>
  <c r="D41" i="69"/>
  <c r="D88" i="69"/>
  <c r="D56" i="69"/>
  <c r="B24" i="69"/>
  <c r="B42" i="69"/>
  <c r="B57" i="69"/>
  <c r="C78" i="69"/>
  <c r="C46" i="69"/>
  <c r="D97" i="69"/>
  <c r="D85" i="69"/>
  <c r="D53" i="69"/>
  <c r="D21" i="69"/>
  <c r="D106" i="69"/>
  <c r="D74" i="69"/>
  <c r="D42" i="69"/>
  <c r="D10" i="69"/>
  <c r="D95" i="69"/>
  <c r="D63" i="69"/>
  <c r="D31" i="69"/>
  <c r="D81" i="69"/>
  <c r="D84" i="69"/>
  <c r="D52" i="69"/>
  <c r="D20" i="69"/>
  <c r="B47" i="69"/>
  <c r="B38" i="69"/>
  <c r="B29" i="69"/>
  <c r="B20" i="69"/>
  <c r="B11" i="69"/>
  <c r="B89" i="69"/>
  <c r="V72" i="70"/>
  <c r="B48" i="69"/>
  <c r="C104" i="69"/>
  <c r="C29" i="69"/>
  <c r="C18" i="69"/>
  <c r="B14" i="69"/>
  <c r="B85" i="69"/>
  <c r="D72" i="69"/>
  <c r="D69" i="69"/>
  <c r="D26" i="69"/>
  <c r="D68" i="69"/>
  <c r="B52" i="69"/>
  <c r="K72" i="70"/>
  <c r="C22" i="69"/>
  <c r="D25" i="69"/>
  <c r="C83" i="69"/>
  <c r="C51" i="69"/>
  <c r="B32" i="69"/>
  <c r="B50" i="69"/>
  <c r="B18" i="69"/>
  <c r="D75" i="69"/>
  <c r="D43" i="69"/>
  <c r="C60" i="69"/>
  <c r="C80" i="69"/>
  <c r="C48" i="69"/>
  <c r="C16" i="69"/>
  <c r="C101" i="69"/>
  <c r="C69" i="69"/>
  <c r="C37" i="69"/>
  <c r="C5" i="69"/>
  <c r="C90" i="69"/>
  <c r="C58" i="69"/>
  <c r="C26" i="69"/>
  <c r="C28" i="69"/>
  <c r="C79" i="69"/>
  <c r="C47" i="69"/>
  <c r="C15" i="69"/>
  <c r="B39" i="69"/>
  <c r="B30" i="69"/>
  <c r="B21" i="69"/>
  <c r="B12" i="69"/>
  <c r="B3" i="69"/>
  <c r="B64" i="69"/>
  <c r="B81" i="69"/>
  <c r="B101" i="69"/>
  <c r="B92" i="69"/>
  <c r="B75" i="69"/>
  <c r="W72" i="70"/>
  <c r="C107" i="69"/>
  <c r="D24" i="69"/>
  <c r="C61" i="69"/>
  <c r="C103" i="69"/>
  <c r="B5" i="69"/>
  <c r="B76" i="69"/>
  <c r="D40" i="69"/>
  <c r="D37" i="69"/>
  <c r="D79" i="69"/>
  <c r="D4" i="69"/>
  <c r="B95" i="69"/>
  <c r="D19" i="69"/>
  <c r="C12" i="69"/>
  <c r="D80" i="69"/>
  <c r="D48" i="69"/>
  <c r="B40" i="69"/>
  <c r="B9" i="69"/>
  <c r="B59" i="69"/>
  <c r="C70" i="69"/>
  <c r="C38" i="69"/>
  <c r="C44" i="69"/>
  <c r="D77" i="69"/>
  <c r="D45" i="69"/>
  <c r="D13" i="69"/>
  <c r="D98" i="69"/>
  <c r="D66" i="69"/>
  <c r="D34" i="69"/>
  <c r="C92" i="69"/>
  <c r="D87" i="69"/>
  <c r="D55" i="69"/>
  <c r="D23" i="69"/>
  <c r="D17" i="69"/>
  <c r="D76" i="69"/>
  <c r="D44" i="69"/>
  <c r="D12" i="69"/>
  <c r="B31" i="69"/>
  <c r="B22" i="69"/>
  <c r="B13" i="69"/>
  <c r="B4" i="69"/>
  <c r="B60" i="69"/>
  <c r="B73" i="69"/>
  <c r="B102" i="69"/>
  <c r="B93" i="69"/>
  <c r="B84" i="69"/>
  <c r="B67" i="69"/>
  <c r="K135" i="70"/>
  <c r="C14" i="69"/>
  <c r="D67" i="69"/>
  <c r="C93" i="69"/>
  <c r="C50" i="69"/>
  <c r="B23" i="69"/>
  <c r="B94" i="69"/>
  <c r="B56" i="69"/>
  <c r="D101" i="69"/>
  <c r="C20" i="69"/>
  <c r="D36" i="69"/>
  <c r="B104" i="69"/>
  <c r="V258" i="74" l="1"/>
  <c r="U258" i="74"/>
  <c r="I494" i="74"/>
  <c r="I387" i="74"/>
  <c r="I354" i="74"/>
  <c r="I596" i="74"/>
  <c r="I467" i="74"/>
  <c r="W502" i="55"/>
  <c r="I496" i="74"/>
  <c r="V502" i="55"/>
  <c r="W137" i="70"/>
  <c r="K270" i="71"/>
  <c r="K137" i="70"/>
  <c r="K312" i="71"/>
  <c r="K241" i="71"/>
  <c r="K418" i="71"/>
  <c r="V137" i="70"/>
  <c r="K336" i="71"/>
  <c r="V496" i="74" l="1"/>
  <c r="U496" i="74"/>
  <c r="I441" i="74"/>
  <c r="W500" i="55"/>
  <c r="K185" i="71"/>
  <c r="W135" i="70"/>
  <c r="V494" i="74" l="1"/>
  <c r="W278" i="55"/>
  <c r="V272" i="74" s="1"/>
  <c r="I272" i="74"/>
  <c r="I343" i="74"/>
  <c r="V567" i="55"/>
  <c r="I561" i="74"/>
  <c r="W567" i="55"/>
  <c r="K234" i="71"/>
  <c r="K396" i="71"/>
  <c r="V397" i="71"/>
  <c r="K400" i="71"/>
  <c r="W397" i="71"/>
  <c r="U561" i="74" l="1"/>
  <c r="V561" i="74"/>
  <c r="I565" i="74"/>
  <c r="W568" i="55"/>
  <c r="V568" i="55"/>
  <c r="I562" i="74"/>
  <c r="K397" i="71"/>
  <c r="V398" i="71"/>
  <c r="K76" i="70"/>
  <c r="W398" i="71"/>
  <c r="U562" i="74" l="1"/>
  <c r="V562" i="74"/>
  <c r="V270" i="55"/>
  <c r="W270" i="55"/>
  <c r="I274" i="74"/>
  <c r="I314" i="74"/>
  <c r="I303" i="74"/>
  <c r="W309" i="55"/>
  <c r="V303" i="74" s="1"/>
  <c r="V666" i="55"/>
  <c r="U660" i="74" s="1"/>
  <c r="I382" i="74"/>
  <c r="I478" i="74"/>
  <c r="I605" i="74"/>
  <c r="I587" i="74"/>
  <c r="I617" i="74"/>
  <c r="I404" i="74"/>
  <c r="I417" i="74"/>
  <c r="I574" i="74"/>
  <c r="W580" i="55"/>
  <c r="V574" i="74" s="1"/>
  <c r="I513" i="74"/>
  <c r="W518" i="55"/>
  <c r="I512" i="74"/>
  <c r="V518" i="55"/>
  <c r="K215" i="71"/>
  <c r="K125" i="70"/>
  <c r="K280" i="71"/>
  <c r="K413" i="71"/>
  <c r="K431" i="71"/>
  <c r="K146" i="70"/>
  <c r="K147" i="70"/>
  <c r="K204" i="71"/>
  <c r="K422" i="71"/>
  <c r="K290" i="71"/>
  <c r="K409" i="71"/>
  <c r="K155" i="71"/>
  <c r="V76" i="70"/>
  <c r="V146" i="70"/>
  <c r="W76" i="70"/>
  <c r="W146" i="70"/>
  <c r="K187" i="71"/>
  <c r="K107" i="70"/>
  <c r="U512" i="74" l="1"/>
  <c r="V512" i="74"/>
  <c r="V234" i="55"/>
  <c r="U230" i="74" s="1"/>
  <c r="I230" i="74"/>
  <c r="W234" i="55"/>
  <c r="V230" i="74" s="1"/>
  <c r="I263" i="74"/>
  <c r="I402" i="74"/>
  <c r="I600" i="74"/>
  <c r="V391" i="55"/>
  <c r="U385" i="74" s="1"/>
  <c r="W391" i="55"/>
  <c r="V385" i="74" s="1"/>
  <c r="I385" i="74"/>
  <c r="L391" i="55"/>
  <c r="K268" i="71"/>
  <c r="K173" i="70"/>
  <c r="K178" i="71"/>
  <c r="K278" i="71"/>
  <c r="J385" i="74" l="1"/>
  <c r="O391" i="55"/>
  <c r="O269" i="71"/>
  <c r="K170" i="70"/>
  <c r="N385" i="74" l="1"/>
  <c r="I597" i="74"/>
  <c r="I607" i="74"/>
  <c r="I626" i="74"/>
  <c r="I469" i="74"/>
  <c r="I329" i="74"/>
  <c r="V335" i="55"/>
  <c r="K438" i="71"/>
  <c r="K423" i="71"/>
  <c r="K414" i="71"/>
  <c r="K338" i="71"/>
  <c r="V92" i="70"/>
  <c r="K92" i="70"/>
  <c r="U329" i="74" l="1"/>
  <c r="W594" i="55"/>
  <c r="V588" i="74" s="1"/>
  <c r="V594" i="55"/>
  <c r="U588" i="74" s="1"/>
  <c r="I588" i="74"/>
  <c r="I439" i="74"/>
  <c r="V445" i="55"/>
  <c r="U439" i="74" s="1"/>
  <c r="W445" i="55"/>
  <c r="V439" i="74" s="1"/>
  <c r="I575" i="74"/>
  <c r="I251" i="74"/>
  <c r="I267" i="74"/>
  <c r="I468" i="74"/>
  <c r="V474" i="55"/>
  <c r="U468" i="74" s="1"/>
  <c r="W474" i="55"/>
  <c r="V468" i="74" s="1"/>
  <c r="I271" i="74"/>
  <c r="V277" i="55"/>
  <c r="L277" i="55"/>
  <c r="K410" i="71"/>
  <c r="K78" i="70"/>
  <c r="K170" i="71"/>
  <c r="L78" i="70"/>
  <c r="K310" i="71"/>
  <c r="K182" i="71"/>
  <c r="K337" i="71"/>
  <c r="V78" i="70"/>
  <c r="U271" i="74" l="1"/>
  <c r="O277" i="55"/>
  <c r="J271" i="74"/>
  <c r="O78" i="70"/>
  <c r="K300" i="71"/>
  <c r="N271" i="74" l="1"/>
  <c r="I427" i="74"/>
  <c r="I269" i="74"/>
  <c r="I255" i="74"/>
  <c r="I591" i="74"/>
  <c r="W597" i="55"/>
  <c r="V597" i="55"/>
  <c r="W168" i="70"/>
  <c r="K168" i="70"/>
  <c r="K184" i="71"/>
  <c r="V168" i="70"/>
  <c r="K174" i="71"/>
  <c r="K161" i="70"/>
  <c r="V591" i="74" l="1"/>
  <c r="U591" i="74"/>
  <c r="I581" i="74"/>
  <c r="I381" i="74"/>
  <c r="I531" i="74"/>
  <c r="I356" i="74"/>
  <c r="I620" i="74"/>
  <c r="I606" i="74"/>
  <c r="I637" i="74"/>
  <c r="V643" i="55"/>
  <c r="W643" i="55"/>
  <c r="V183" i="70"/>
  <c r="W183" i="70"/>
  <c r="K266" i="71"/>
  <c r="K175" i="70"/>
  <c r="K183" i="70"/>
  <c r="K208" i="71"/>
  <c r="K370" i="71"/>
  <c r="K242" i="71"/>
  <c r="K178" i="70"/>
  <c r="V637" i="74" l="1"/>
  <c r="U637" i="74"/>
  <c r="W313" i="55"/>
  <c r="V307" i="74" s="1"/>
  <c r="I307" i="74"/>
  <c r="I551" i="74"/>
  <c r="W557" i="55"/>
  <c r="V551" i="74" s="1"/>
  <c r="V557" i="55"/>
  <c r="U551" i="74" s="1"/>
  <c r="I589" i="74"/>
  <c r="I438" i="74"/>
  <c r="W666" i="55"/>
  <c r="V660" i="74" s="1"/>
  <c r="I598" i="74"/>
  <c r="I422" i="74"/>
  <c r="W428" i="55"/>
  <c r="V428" i="55"/>
  <c r="K159" i="70"/>
  <c r="K309" i="71"/>
  <c r="V296" i="71"/>
  <c r="W296" i="71"/>
  <c r="K386" i="71"/>
  <c r="K171" i="70"/>
  <c r="K295" i="71"/>
  <c r="K166" i="70"/>
  <c r="U422" i="74" l="1"/>
  <c r="V422" i="74"/>
  <c r="I579" i="74"/>
  <c r="V585" i="55"/>
  <c r="W585" i="55"/>
  <c r="V159" i="70"/>
  <c r="W159" i="70"/>
  <c r="V579" i="74" l="1"/>
  <c r="U579" i="74"/>
  <c r="L623" i="55"/>
  <c r="J617" i="74" s="1"/>
  <c r="K157" i="70"/>
  <c r="O623" i="55" l="1"/>
  <c r="I577" i="74"/>
  <c r="O432" i="71"/>
  <c r="K372" i="71"/>
  <c r="N617" i="74" l="1"/>
  <c r="I537" i="74"/>
  <c r="W433" i="55"/>
  <c r="V427" i="74" s="1"/>
  <c r="I278" i="74"/>
  <c r="W284" i="55"/>
  <c r="V284" i="55"/>
  <c r="K416" i="71"/>
  <c r="K82" i="70"/>
  <c r="V82" i="70"/>
  <c r="W82" i="70"/>
  <c r="U278" i="74" l="1"/>
  <c r="V278" i="74"/>
  <c r="I594" i="74"/>
  <c r="I250" i="74"/>
  <c r="W254" i="55"/>
  <c r="V250" i="74" s="1"/>
  <c r="V254" i="55"/>
  <c r="U250" i="74" s="1"/>
  <c r="I313" i="74"/>
  <c r="I528" i="74"/>
  <c r="I395" i="74"/>
  <c r="I619" i="74"/>
  <c r="I231" i="74"/>
  <c r="I268" i="74"/>
  <c r="L349" i="55"/>
  <c r="J343" i="74" s="1"/>
  <c r="K152" i="70"/>
  <c r="K183" i="71"/>
  <c r="K111" i="70"/>
  <c r="K169" i="71"/>
  <c r="K433" i="71"/>
  <c r="K214" i="71"/>
  <c r="K156" i="71"/>
  <c r="O349" i="55" l="1"/>
  <c r="O235" i="71"/>
  <c r="K430" i="71"/>
  <c r="N343" i="74" l="1"/>
  <c r="I616" i="74"/>
  <c r="I560" i="74"/>
  <c r="I500" i="74"/>
  <c r="I601" i="74"/>
  <c r="I312" i="74"/>
  <c r="I253" i="74"/>
  <c r="V257" i="55"/>
  <c r="U253" i="74" s="1"/>
  <c r="W257" i="55"/>
  <c r="V253" i="74" s="1"/>
  <c r="L626" i="55"/>
  <c r="K213" i="71"/>
  <c r="K395" i="71"/>
  <c r="K172" i="71"/>
  <c r="K351" i="71"/>
  <c r="K174" i="70"/>
  <c r="L178" i="70"/>
  <c r="O626" i="55" l="1"/>
  <c r="J620" i="74"/>
  <c r="O178" i="70"/>
  <c r="N620" i="74" l="1"/>
  <c r="L567" i="55"/>
  <c r="O567" i="55" s="1"/>
  <c r="O397" i="71"/>
  <c r="N561" i="74" l="1"/>
  <c r="J561" i="74"/>
  <c r="I338" i="74"/>
  <c r="I232" i="74"/>
  <c r="I455" i="74"/>
  <c r="I643" i="74"/>
  <c r="I632" i="74"/>
  <c r="W638" i="55"/>
  <c r="V632" i="74" s="1"/>
  <c r="V638" i="55"/>
  <c r="U632" i="74" s="1"/>
  <c r="I503" i="74"/>
  <c r="L507" i="55"/>
  <c r="V507" i="55"/>
  <c r="W507" i="55"/>
  <c r="K451" i="71"/>
  <c r="L141" i="70"/>
  <c r="K442" i="71"/>
  <c r="V141" i="70"/>
  <c r="K231" i="71"/>
  <c r="W141" i="70"/>
  <c r="K324" i="71"/>
  <c r="K157" i="71"/>
  <c r="K141" i="70"/>
  <c r="V503" i="74" l="1"/>
  <c r="U503" i="74"/>
  <c r="O507" i="55"/>
  <c r="J503" i="74"/>
  <c r="V611" i="55"/>
  <c r="U605" i="74" s="1"/>
  <c r="O141" i="70"/>
  <c r="N503" i="74" l="1"/>
  <c r="W593" i="55"/>
  <c r="W414" i="71"/>
  <c r="V587" i="74" l="1"/>
  <c r="L571" i="55"/>
  <c r="O571" i="55" s="1"/>
  <c r="N565" i="74" s="1"/>
  <c r="K434" i="71"/>
  <c r="J565" i="74" l="1"/>
  <c r="I621" i="74"/>
  <c r="V627" i="55"/>
  <c r="W627" i="55"/>
  <c r="L627" i="55"/>
  <c r="W435" i="71"/>
  <c r="V435" i="71"/>
  <c r="U621" i="74" l="1"/>
  <c r="V621" i="74"/>
  <c r="O627" i="55"/>
  <c r="J621" i="74"/>
  <c r="O435" i="71"/>
  <c r="K190" i="71"/>
  <c r="N621" i="74" l="1"/>
  <c r="I281" i="74"/>
  <c r="I384" i="74"/>
  <c r="I410" i="74"/>
  <c r="V633" i="55"/>
  <c r="U627" i="74" s="1"/>
  <c r="W633" i="55"/>
  <c r="V627" i="74" s="1"/>
  <c r="I627" i="74"/>
  <c r="V328" i="55"/>
  <c r="U322" i="74" s="1"/>
  <c r="I322" i="74"/>
  <c r="W328" i="55"/>
  <c r="V322" i="74" s="1"/>
  <c r="I310" i="74"/>
  <c r="L316" i="55"/>
  <c r="K160" i="71"/>
  <c r="K267" i="71"/>
  <c r="K223" i="71"/>
  <c r="K283" i="71"/>
  <c r="K439" i="71"/>
  <c r="K211" i="71"/>
  <c r="J310" i="74" l="1"/>
  <c r="O316" i="55"/>
  <c r="N310" i="74" s="1"/>
  <c r="I235" i="74"/>
  <c r="W239" i="55"/>
  <c r="K176" i="70"/>
  <c r="W161" i="71"/>
  <c r="V235" i="74" l="1"/>
  <c r="I610" i="74"/>
  <c r="I224" i="74"/>
  <c r="W228" i="55"/>
  <c r="V224" i="74" s="1"/>
  <c r="V313" i="55"/>
  <c r="U307" i="74" s="1"/>
  <c r="V569" i="55"/>
  <c r="I563" i="74"/>
  <c r="W569" i="55"/>
  <c r="W399" i="71"/>
  <c r="K149" i="71"/>
  <c r="V399" i="71"/>
  <c r="K398" i="71"/>
  <c r="U563" i="74" l="1"/>
  <c r="V563" i="74"/>
  <c r="L257" i="55"/>
  <c r="O257" i="55" s="1"/>
  <c r="O173" i="71"/>
  <c r="K195" i="71"/>
  <c r="J253" i="74" l="1"/>
  <c r="N253" i="74"/>
  <c r="W300" i="55"/>
  <c r="I294" i="74"/>
  <c r="V300" i="55"/>
  <c r="W196" i="71"/>
  <c r="V196" i="71"/>
  <c r="K133" i="70"/>
  <c r="V294" i="74" l="1"/>
  <c r="U294" i="74"/>
  <c r="I492" i="74"/>
  <c r="V388" i="55"/>
  <c r="V107" i="70"/>
  <c r="U382" i="74" l="1"/>
  <c r="L423" i="55"/>
  <c r="J417" i="74" s="1"/>
  <c r="K152" i="71"/>
  <c r="O423" i="55" l="1"/>
  <c r="V231" i="55"/>
  <c r="U227" i="74" s="1"/>
  <c r="I227" i="74"/>
  <c r="W231" i="55"/>
  <c r="V227" i="74" s="1"/>
  <c r="O291" i="71"/>
  <c r="K160" i="70"/>
  <c r="N417" i="74" l="1"/>
  <c r="V586" i="55"/>
  <c r="I580" i="74"/>
  <c r="W586" i="55"/>
  <c r="K259" i="71"/>
  <c r="V160" i="70"/>
  <c r="W160" i="70"/>
  <c r="V580" i="74" l="1"/>
  <c r="U580" i="74"/>
  <c r="V379" i="55"/>
  <c r="I373" i="74"/>
  <c r="W379" i="55"/>
  <c r="V260" i="71"/>
  <c r="W260" i="71"/>
  <c r="K116" i="70"/>
  <c r="U373" i="74" l="1"/>
  <c r="V373" i="74"/>
  <c r="I405" i="74"/>
  <c r="V309" i="55"/>
  <c r="U303" i="74" s="1"/>
  <c r="I332" i="74"/>
  <c r="I364" i="74"/>
  <c r="V528" i="55"/>
  <c r="I522" i="74"/>
  <c r="W528" i="55"/>
  <c r="K151" i="70"/>
  <c r="K95" i="70"/>
  <c r="V151" i="70"/>
  <c r="K250" i="71"/>
  <c r="W151" i="70"/>
  <c r="V522" i="74" l="1"/>
  <c r="U522" i="74"/>
  <c r="V600" i="55"/>
  <c r="V417" i="71"/>
  <c r="K113" i="70"/>
  <c r="U594" i="74" l="1"/>
  <c r="I397" i="74"/>
  <c r="I659" i="74"/>
  <c r="I304" i="74"/>
  <c r="I454" i="74"/>
  <c r="I389" i="74"/>
  <c r="I292" i="74"/>
  <c r="I532" i="74"/>
  <c r="I583" i="74"/>
  <c r="W292" i="55"/>
  <c r="I286" i="74"/>
  <c r="V292" i="55"/>
  <c r="K272" i="71"/>
  <c r="K84" i="70"/>
  <c r="W84" i="70"/>
  <c r="K163" i="70"/>
  <c r="K153" i="70"/>
  <c r="K190" i="70"/>
  <c r="K90" i="70"/>
  <c r="K122" i="70"/>
  <c r="K291" i="71"/>
  <c r="K205" i="71"/>
  <c r="V84" i="70"/>
  <c r="U286" i="74" l="1"/>
  <c r="V286" i="74"/>
  <c r="I418" i="74"/>
  <c r="W577" i="55"/>
  <c r="V577" i="55"/>
  <c r="I571" i="74"/>
  <c r="W407" i="71"/>
  <c r="K378" i="71"/>
  <c r="K406" i="71"/>
  <c r="V407" i="71"/>
  <c r="V571" i="74" l="1"/>
  <c r="U571" i="74"/>
  <c r="I543" i="74"/>
  <c r="W324" i="55"/>
  <c r="V318" i="74" s="1"/>
  <c r="I318" i="74"/>
  <c r="V324" i="55"/>
  <c r="U318" i="74" s="1"/>
  <c r="V506" i="55"/>
  <c r="K219" i="71"/>
  <c r="V352" i="71"/>
  <c r="U500" i="74" l="1"/>
  <c r="V318" i="55"/>
  <c r="U312" i="74" s="1"/>
  <c r="I633" i="74"/>
  <c r="L639" i="55"/>
  <c r="K443" i="71"/>
  <c r="L444" i="71"/>
  <c r="K148" i="70"/>
  <c r="O639" i="55" l="1"/>
  <c r="J633" i="74"/>
  <c r="I514" i="74"/>
  <c r="O444" i="71"/>
  <c r="K318" i="71"/>
  <c r="N633" i="74" l="1"/>
  <c r="I447" i="74"/>
  <c r="I556" i="74"/>
  <c r="L393" i="55"/>
  <c r="O393" i="55" s="1"/>
  <c r="O271" i="71"/>
  <c r="K391" i="71"/>
  <c r="N387" i="74" l="1"/>
  <c r="J387" i="74"/>
  <c r="I386" i="74"/>
  <c r="L580" i="55"/>
  <c r="J574" i="74" s="1"/>
  <c r="K269" i="71"/>
  <c r="O580" i="55" l="1"/>
  <c r="V239" i="55"/>
  <c r="O410" i="71"/>
  <c r="V161" i="71"/>
  <c r="N574" i="74" l="1"/>
  <c r="U235" i="74"/>
  <c r="L320" i="55"/>
  <c r="J314" i="74" s="1"/>
  <c r="K384" i="71"/>
  <c r="O320" i="55" l="1"/>
  <c r="I549" i="74"/>
  <c r="O216" i="71"/>
  <c r="N314" i="74" l="1"/>
  <c r="L633" i="55"/>
  <c r="J627" i="74" s="1"/>
  <c r="O633" i="55" l="1"/>
  <c r="N627" i="74" s="1"/>
  <c r="L360" i="55"/>
  <c r="J354" i="74" s="1"/>
  <c r="K249" i="71"/>
  <c r="O360" i="55" l="1"/>
  <c r="W369" i="55"/>
  <c r="V363" i="74" s="1"/>
  <c r="I363" i="74"/>
  <c r="V369" i="55"/>
  <c r="U363" i="74" s="1"/>
  <c r="K66" i="70"/>
  <c r="O242" i="71"/>
  <c r="N354" i="74" l="1"/>
  <c r="I238" i="74"/>
  <c r="L527" i="55"/>
  <c r="I521" i="74"/>
  <c r="K150" i="70"/>
  <c r="L150" i="70"/>
  <c r="J521" i="74" l="1"/>
  <c r="O527" i="55"/>
  <c r="O150" i="70"/>
  <c r="N521" i="74" l="1"/>
  <c r="W316" i="55"/>
  <c r="V310" i="74" s="1"/>
  <c r="I451" i="74"/>
  <c r="I482" i="74"/>
  <c r="I323" i="74"/>
  <c r="W405" i="55"/>
  <c r="V405" i="55"/>
  <c r="I399" i="74"/>
  <c r="W115" i="70"/>
  <c r="K177" i="70"/>
  <c r="K321" i="71"/>
  <c r="K127" i="70"/>
  <c r="K115" i="70"/>
  <c r="V115" i="70"/>
  <c r="K224" i="71"/>
  <c r="U399" i="74" l="1"/>
  <c r="V399" i="74"/>
  <c r="I612" i="74"/>
  <c r="I471" i="74"/>
  <c r="L292" i="55"/>
  <c r="J286" i="74" s="1"/>
  <c r="K340" i="71"/>
  <c r="L84" i="70"/>
  <c r="K289" i="71"/>
  <c r="O292" i="55" l="1"/>
  <c r="I416" i="74"/>
  <c r="V422" i="55"/>
  <c r="U416" i="74" s="1"/>
  <c r="W422" i="55"/>
  <c r="V416" i="74" s="1"/>
  <c r="O84" i="70"/>
  <c r="K420" i="71"/>
  <c r="N286" i="74" l="1"/>
  <c r="V609" i="55"/>
  <c r="U603" i="74" s="1"/>
  <c r="W609" i="55"/>
  <c r="V603" i="74" s="1"/>
  <c r="I603" i="74"/>
  <c r="I273" i="74"/>
  <c r="L388" i="55"/>
  <c r="K186" i="71"/>
  <c r="K357" i="71"/>
  <c r="L107" i="70"/>
  <c r="O388" i="55" l="1"/>
  <c r="J382" i="74"/>
  <c r="V515" i="55"/>
  <c r="U509" i="74" s="1"/>
  <c r="W515" i="55"/>
  <c r="V509" i="74" s="1"/>
  <c r="I509" i="74"/>
  <c r="O107" i="70"/>
  <c r="N382" i="74" l="1"/>
  <c r="V411" i="55"/>
  <c r="K181" i="71"/>
  <c r="V116" i="70"/>
  <c r="U405" i="74" l="1"/>
  <c r="I266" i="74"/>
  <c r="V659" i="55"/>
  <c r="U653" i="74" s="1"/>
  <c r="W659" i="55"/>
  <c r="V653" i="74" s="1"/>
  <c r="L659" i="55"/>
  <c r="I653" i="74"/>
  <c r="K458" i="71"/>
  <c r="K162" i="71"/>
  <c r="O659" i="55" l="1"/>
  <c r="N653" i="74" s="1"/>
  <c r="J653" i="74"/>
  <c r="I240" i="74"/>
  <c r="I608" i="74"/>
  <c r="I341" i="74"/>
  <c r="I254" i="74"/>
  <c r="I584" i="74"/>
  <c r="V590" i="55"/>
  <c r="K424" i="71"/>
  <c r="V164" i="70"/>
  <c r="K99" i="70"/>
  <c r="K236" i="71"/>
  <c r="K164" i="70"/>
  <c r="K173" i="71"/>
  <c r="U584" i="74" l="1"/>
  <c r="I346" i="74"/>
  <c r="I472" i="74"/>
  <c r="I652" i="74"/>
  <c r="I236" i="74"/>
  <c r="I445" i="74"/>
  <c r="W424" i="55"/>
  <c r="K316" i="71"/>
  <c r="K181" i="70"/>
  <c r="K457" i="71"/>
  <c r="K123" i="70"/>
  <c r="W292" i="71"/>
  <c r="K65" i="70"/>
  <c r="V418" i="74" l="1"/>
  <c r="I631" i="74"/>
  <c r="I256" i="74"/>
  <c r="I362" i="74"/>
  <c r="L287" i="55"/>
  <c r="J281" i="74" s="1"/>
  <c r="K175" i="71"/>
  <c r="K248" i="71"/>
  <c r="O287" i="55" l="1"/>
  <c r="O191" i="71"/>
  <c r="K263" i="71"/>
  <c r="N281" i="74" l="1"/>
  <c r="L383" i="55"/>
  <c r="W383" i="55"/>
  <c r="V377" i="74" s="1"/>
  <c r="I377" i="74"/>
  <c r="K411" i="71"/>
  <c r="J377" i="74" l="1"/>
  <c r="O383" i="55"/>
  <c r="I576" i="74"/>
  <c r="O264" i="71"/>
  <c r="N377" i="74" l="1"/>
  <c r="L344" i="55"/>
  <c r="J338" i="74" s="1"/>
  <c r="K339" i="71"/>
  <c r="O344" i="55" l="1"/>
  <c r="I470" i="74"/>
  <c r="O232" i="71"/>
  <c r="N338" i="74" l="1"/>
  <c r="L519" i="55"/>
  <c r="L147" i="70"/>
  <c r="J513" i="74" l="1"/>
  <c r="O519" i="55"/>
  <c r="V519" i="55"/>
  <c r="V147" i="70"/>
  <c r="O147" i="70"/>
  <c r="K100" i="70"/>
  <c r="N513" i="74" l="1"/>
  <c r="U513" i="74"/>
  <c r="I342" i="74"/>
  <c r="I647" i="74"/>
  <c r="V653" i="55"/>
  <c r="U647" i="74" s="1"/>
  <c r="W653" i="55"/>
  <c r="V647" i="74" s="1"/>
  <c r="I493" i="74"/>
  <c r="L499" i="55"/>
  <c r="L134" i="70"/>
  <c r="K453" i="71"/>
  <c r="K134" i="70"/>
  <c r="J493" i="74" l="1"/>
  <c r="O499" i="55"/>
  <c r="L534" i="55"/>
  <c r="O534" i="55"/>
  <c r="K197" i="71"/>
  <c r="O152" i="70"/>
  <c r="O134" i="70"/>
  <c r="L152" i="70"/>
  <c r="N528" i="74" l="1"/>
  <c r="J528" i="74"/>
  <c r="N493" i="74"/>
  <c r="L302" i="55"/>
  <c r="W302" i="55"/>
  <c r="V302" i="55"/>
  <c r="I296" i="74"/>
  <c r="K227" i="71"/>
  <c r="W198" i="71"/>
  <c r="V198" i="71"/>
  <c r="V296" i="74" l="1"/>
  <c r="U296" i="74"/>
  <c r="J296" i="74"/>
  <c r="O302" i="55"/>
  <c r="I327" i="74"/>
  <c r="O198" i="71"/>
  <c r="L232" i="71"/>
  <c r="K452" i="71"/>
  <c r="N296" i="74" l="1"/>
  <c r="I644" i="74"/>
  <c r="V356" i="55"/>
  <c r="W356" i="55"/>
  <c r="I350" i="74"/>
  <c r="K103" i="70"/>
  <c r="L397" i="71"/>
  <c r="W103" i="70"/>
  <c r="V103" i="70"/>
  <c r="U350" i="74" l="1"/>
  <c r="V350" i="74"/>
  <c r="L568" i="55"/>
  <c r="O568" i="55" s="1"/>
  <c r="K380" i="71"/>
  <c r="O398" i="71"/>
  <c r="N562" i="74" l="1"/>
  <c r="J562" i="74"/>
  <c r="I545" i="74"/>
  <c r="V593" i="55"/>
  <c r="V224" i="71"/>
  <c r="V414" i="71"/>
  <c r="U587" i="74" l="1"/>
  <c r="V329" i="55"/>
  <c r="U323" i="74" s="1"/>
  <c r="I529" i="74"/>
  <c r="I378" i="74"/>
  <c r="W401" i="55"/>
  <c r="K105" i="70"/>
  <c r="K368" i="71"/>
  <c r="K106" i="70"/>
  <c r="W111" i="70"/>
  <c r="V395" i="74" l="1"/>
  <c r="I355" i="74"/>
  <c r="W361" i="55"/>
  <c r="V361" i="55"/>
  <c r="W105" i="70"/>
  <c r="V105" i="70"/>
  <c r="K194" i="71"/>
  <c r="V355" i="74" l="1"/>
  <c r="U355" i="74"/>
  <c r="I293" i="74"/>
  <c r="I516" i="74"/>
  <c r="I371" i="74"/>
  <c r="V377" i="55"/>
  <c r="U371" i="74" s="1"/>
  <c r="W248" i="55"/>
  <c r="V244" i="74" s="1"/>
  <c r="L248" i="55"/>
  <c r="I244" i="74"/>
  <c r="K358" i="71"/>
  <c r="K164" i="71"/>
  <c r="K376" i="71"/>
  <c r="K257" i="71"/>
  <c r="O248" i="55" l="1"/>
  <c r="J244" i="74"/>
  <c r="W547" i="55"/>
  <c r="V541" i="74" s="1"/>
  <c r="I541" i="74"/>
  <c r="O165" i="71"/>
  <c r="K359" i="71"/>
  <c r="N244" i="74" l="1"/>
  <c r="I517" i="74"/>
  <c r="L606" i="55"/>
  <c r="L173" i="70"/>
  <c r="J600" i="74" l="1"/>
  <c r="O606" i="55"/>
  <c r="O173" i="70"/>
  <c r="K89" i="70"/>
  <c r="N600" i="74" l="1"/>
  <c r="I291" i="74"/>
  <c r="W297" i="55"/>
  <c r="W89" i="70"/>
  <c r="V291" i="74" l="1"/>
  <c r="L444" i="55"/>
  <c r="J438" i="74" s="1"/>
  <c r="K73" i="70"/>
  <c r="O444" i="55" l="1"/>
  <c r="I259" i="74"/>
  <c r="K216" i="71"/>
  <c r="O310" i="71"/>
  <c r="N438" i="74" l="1"/>
  <c r="V321" i="55"/>
  <c r="U315" i="74" s="1"/>
  <c r="I315" i="74"/>
  <c r="W321" i="55"/>
  <c r="V315" i="74" s="1"/>
  <c r="I656" i="74"/>
  <c r="I486" i="74"/>
  <c r="L492" i="55"/>
  <c r="L130" i="70"/>
  <c r="K187" i="70"/>
  <c r="K130" i="70"/>
  <c r="O492" i="55" l="1"/>
  <c r="J486" i="74"/>
  <c r="O130" i="70"/>
  <c r="N486" i="74" l="1"/>
  <c r="W451" i="55"/>
  <c r="V445" i="74" s="1"/>
  <c r="L662" i="55"/>
  <c r="L187" i="70"/>
  <c r="O662" i="55" l="1"/>
  <c r="J656" i="74"/>
  <c r="L262" i="55"/>
  <c r="L72" i="70"/>
  <c r="O187" i="70"/>
  <c r="N656" i="74" l="1"/>
  <c r="J258" i="74"/>
  <c r="O262" i="55"/>
  <c r="L361" i="55"/>
  <c r="O72" i="70"/>
  <c r="L105" i="70"/>
  <c r="K77" i="70"/>
  <c r="O361" i="55" l="1"/>
  <c r="N258" i="74"/>
  <c r="J355" i="74"/>
  <c r="I270" i="74"/>
  <c r="O105" i="70"/>
  <c r="K247" i="71"/>
  <c r="N355" i="74" l="1"/>
  <c r="I361" i="74"/>
  <c r="L367" i="55"/>
  <c r="W367" i="55"/>
  <c r="V361" i="74" s="1"/>
  <c r="V367" i="55"/>
  <c r="U361" i="74" s="1"/>
  <c r="J361" i="74" l="1"/>
  <c r="O367" i="55"/>
  <c r="L284" i="55"/>
  <c r="L82" i="70"/>
  <c r="O248" i="71"/>
  <c r="N361" i="74" l="1"/>
  <c r="J278" i="74"/>
  <c r="O284" i="55"/>
  <c r="L416" i="55"/>
  <c r="O416" i="55" s="1"/>
  <c r="O82" i="70"/>
  <c r="O284" i="71"/>
  <c r="K428" i="71"/>
  <c r="N410" i="74" l="1"/>
  <c r="N278" i="74"/>
  <c r="J410" i="74"/>
  <c r="I614" i="74"/>
  <c r="L528" i="55"/>
  <c r="L151" i="70"/>
  <c r="O528" i="55" l="1"/>
  <c r="J522" i="74"/>
  <c r="O151" i="70"/>
  <c r="K401" i="71"/>
  <c r="N522" i="74" l="1"/>
  <c r="I566" i="74"/>
  <c r="V572" i="55"/>
  <c r="W572" i="55"/>
  <c r="V402" i="71"/>
  <c r="K163" i="71"/>
  <c r="W402" i="71"/>
  <c r="V566" i="74" l="1"/>
  <c r="U566" i="74"/>
  <c r="I241" i="74"/>
  <c r="L428" i="55"/>
  <c r="L296" i="71"/>
  <c r="O428" i="55" l="1"/>
  <c r="J422" i="74"/>
  <c r="O296" i="71"/>
  <c r="N422" i="74" l="1"/>
  <c r="L309" i="55"/>
  <c r="J303" i="74" s="1"/>
  <c r="K167" i="70"/>
  <c r="O309" i="55" l="1"/>
  <c r="I590" i="74"/>
  <c r="O205" i="71"/>
  <c r="K325" i="71"/>
  <c r="N303" i="74" l="1"/>
  <c r="I456" i="74"/>
  <c r="V433" i="55"/>
  <c r="U427" i="74" s="1"/>
  <c r="I464" i="74"/>
  <c r="V592" i="55"/>
  <c r="W592" i="55"/>
  <c r="I586" i="74"/>
  <c r="W165" i="70"/>
  <c r="K333" i="71"/>
  <c r="K352" i="71"/>
  <c r="K165" i="70"/>
  <c r="V165" i="70"/>
  <c r="V586" i="74" l="1"/>
  <c r="U586" i="74"/>
  <c r="V511" i="55"/>
  <c r="I501" i="74"/>
  <c r="W511" i="55"/>
  <c r="K143" i="70"/>
  <c r="V501" i="74" l="1"/>
  <c r="U501" i="74"/>
  <c r="W510" i="55"/>
  <c r="I506" i="74"/>
  <c r="V510" i="55"/>
  <c r="K185" i="70"/>
  <c r="W143" i="70"/>
  <c r="V143" i="70"/>
  <c r="U506" i="74" l="1"/>
  <c r="V506" i="74"/>
  <c r="V652" i="55"/>
  <c r="I646" i="74"/>
  <c r="V185" i="70"/>
  <c r="U646" i="74" l="1"/>
  <c r="L587" i="55"/>
  <c r="L161" i="70"/>
  <c r="J581" i="74" l="1"/>
  <c r="O587" i="55"/>
  <c r="W551" i="55"/>
  <c r="V545" i="74" s="1"/>
  <c r="O161" i="70"/>
  <c r="K446" i="71"/>
  <c r="N581" i="74" l="1"/>
  <c r="W644" i="55"/>
  <c r="V638" i="74" s="1"/>
  <c r="V644" i="55"/>
  <c r="U638" i="74" s="1"/>
  <c r="I638" i="74"/>
  <c r="I523" i="74"/>
  <c r="I452" i="74"/>
  <c r="V458" i="55"/>
  <c r="V323" i="71"/>
  <c r="K322" i="71"/>
  <c r="K79" i="70"/>
  <c r="K363" i="71"/>
  <c r="U452" i="74" l="1"/>
  <c r="I275" i="74"/>
  <c r="I534" i="74"/>
  <c r="W301" i="55"/>
  <c r="I295" i="74"/>
  <c r="V301" i="55"/>
  <c r="W197" i="71"/>
  <c r="K155" i="70"/>
  <c r="K390" i="71"/>
  <c r="V197" i="71"/>
  <c r="K196" i="71"/>
  <c r="U295" i="74" l="1"/>
  <c r="V295" i="74"/>
  <c r="I555" i="74"/>
  <c r="L561" i="55"/>
  <c r="O561" i="55" l="1"/>
  <c r="J555" i="74"/>
  <c r="O391" i="71"/>
  <c r="N555" i="74" l="1"/>
  <c r="V535" i="55"/>
  <c r="U529" i="74" s="1"/>
  <c r="I609" i="74"/>
  <c r="V547" i="55"/>
  <c r="U541" i="74" s="1"/>
  <c r="L244" i="55"/>
  <c r="J240" i="74" s="1"/>
  <c r="K425" i="71"/>
  <c r="O244" i="55" l="1"/>
  <c r="L300" i="55"/>
  <c r="J294" i="74" s="1"/>
  <c r="O163" i="71"/>
  <c r="N240" i="74" l="1"/>
  <c r="O300" i="55"/>
  <c r="O196" i="71"/>
  <c r="K285" i="71"/>
  <c r="N294" i="74" l="1"/>
  <c r="V418" i="55"/>
  <c r="U412" i="74" s="1"/>
  <c r="L418" i="55"/>
  <c r="W418" i="55"/>
  <c r="V412" i="74" s="1"/>
  <c r="I412" i="74"/>
  <c r="O418" i="55" l="1"/>
  <c r="J412" i="74"/>
  <c r="V297" i="55"/>
  <c r="V89" i="70"/>
  <c r="O286" i="71"/>
  <c r="N412" i="74" l="1"/>
  <c r="U291" i="74"/>
  <c r="L405" i="55"/>
  <c r="O405" i="55" s="1"/>
  <c r="L115" i="70"/>
  <c r="O115" i="70"/>
  <c r="L198" i="71"/>
  <c r="N399" i="74" l="1"/>
  <c r="J399" i="74"/>
  <c r="V248" i="55"/>
  <c r="U244" i="74" s="1"/>
  <c r="I519" i="74"/>
  <c r="V238" i="55"/>
  <c r="I234" i="74"/>
  <c r="W238" i="55"/>
  <c r="W160" i="71"/>
  <c r="V160" i="71"/>
  <c r="K399" i="71"/>
  <c r="K361" i="71"/>
  <c r="K159" i="71"/>
  <c r="V234" i="74" l="1"/>
  <c r="U234" i="74"/>
  <c r="W570" i="55"/>
  <c r="V564" i="74" s="1"/>
  <c r="V570" i="55"/>
  <c r="U564" i="74" s="1"/>
  <c r="I564" i="74"/>
  <c r="L279" i="55"/>
  <c r="J273" i="74" s="1"/>
  <c r="O279" i="55" l="1"/>
  <c r="L549" i="55"/>
  <c r="J543" i="74" s="1"/>
  <c r="L379" i="71"/>
  <c r="O187" i="71"/>
  <c r="K387" i="71"/>
  <c r="N273" i="74" l="1"/>
  <c r="O549" i="55"/>
  <c r="I552" i="74"/>
  <c r="O379" i="71"/>
  <c r="K262" i="71"/>
  <c r="N543" i="74" l="1"/>
  <c r="I376" i="74"/>
  <c r="L382" i="55"/>
  <c r="L263" i="71"/>
  <c r="K332" i="71"/>
  <c r="O382" i="55" l="1"/>
  <c r="J376" i="74"/>
  <c r="V469" i="55"/>
  <c r="U463" i="74" s="1"/>
  <c r="W469" i="55"/>
  <c r="V463" i="74" s="1"/>
  <c r="L469" i="55"/>
  <c r="I463" i="74"/>
  <c r="O263" i="71"/>
  <c r="N376" i="74" l="1"/>
  <c r="J463" i="74"/>
  <c r="O469" i="55"/>
  <c r="O333" i="71"/>
  <c r="K436" i="71"/>
  <c r="N463" i="74" l="1"/>
  <c r="I624" i="74"/>
  <c r="L630" i="55"/>
  <c r="J624" i="74" l="1"/>
  <c r="O630" i="55"/>
  <c r="O437" i="71"/>
  <c r="K225" i="71"/>
  <c r="N624" i="74" l="1"/>
  <c r="I325" i="74"/>
  <c r="L476" i="55"/>
  <c r="J470" i="74" s="1"/>
  <c r="K193" i="71"/>
  <c r="O476" i="55" l="1"/>
  <c r="W290" i="55"/>
  <c r="V284" i="74" s="1"/>
  <c r="L290" i="55"/>
  <c r="V290" i="55"/>
  <c r="U284" i="74" s="1"/>
  <c r="I284" i="74"/>
  <c r="O340" i="71"/>
  <c r="K407" i="71"/>
  <c r="N470" i="74" l="1"/>
  <c r="J284" i="74"/>
  <c r="O290" i="55"/>
  <c r="I572" i="74"/>
  <c r="W578" i="55"/>
  <c r="V572" i="74" s="1"/>
  <c r="V578" i="55"/>
  <c r="U572" i="74" s="1"/>
  <c r="O194" i="71"/>
  <c r="N284" i="74" l="1"/>
  <c r="L387" i="55"/>
  <c r="O387" i="55" s="1"/>
  <c r="K150" i="71"/>
  <c r="O267" i="71"/>
  <c r="N381" i="74" l="1"/>
  <c r="J381" i="74"/>
  <c r="I225" i="74"/>
  <c r="L551" i="55"/>
  <c r="J545" i="74" s="1"/>
  <c r="K88" i="70"/>
  <c r="O551" i="55" l="1"/>
  <c r="I290" i="74"/>
  <c r="O381" i="71"/>
  <c r="N545" i="74" l="1"/>
  <c r="V580" i="55"/>
  <c r="U574" i="74" s="1"/>
  <c r="I497" i="74"/>
  <c r="I248" i="74"/>
  <c r="V475" i="55"/>
  <c r="U469" i="74" s="1"/>
  <c r="W236" i="55"/>
  <c r="W158" i="71"/>
  <c r="K138" i="70"/>
  <c r="K288" i="71"/>
  <c r="K167" i="71"/>
  <c r="V338" i="71"/>
  <c r="V232" i="74" l="1"/>
  <c r="I415" i="74"/>
  <c r="L421" i="55"/>
  <c r="K427" i="71"/>
  <c r="O421" i="55" l="1"/>
  <c r="J415" i="74"/>
  <c r="I613" i="74"/>
  <c r="O289" i="71"/>
  <c r="N415" i="74" l="1"/>
  <c r="L453" i="55"/>
  <c r="L319" i="71"/>
  <c r="K217" i="71"/>
  <c r="J447" i="74" l="1"/>
  <c r="O453" i="55"/>
  <c r="I316" i="74"/>
  <c r="K320" i="71"/>
  <c r="O319" i="71"/>
  <c r="N447" i="74" l="1"/>
  <c r="L456" i="55"/>
  <c r="I450" i="74"/>
  <c r="V456" i="55"/>
  <c r="U450" i="74" s="1"/>
  <c r="J450" i="74" l="1"/>
  <c r="O456" i="55"/>
  <c r="K198" i="71"/>
  <c r="O321" i="71"/>
  <c r="N450" i="74" l="1"/>
  <c r="L303" i="55"/>
  <c r="W303" i="55"/>
  <c r="V297" i="74" s="1"/>
  <c r="V303" i="55"/>
  <c r="U297" i="74" s="1"/>
  <c r="I297" i="74"/>
  <c r="J297" i="74" l="1"/>
  <c r="O303" i="55"/>
  <c r="V252" i="55"/>
  <c r="O199" i="71"/>
  <c r="V168" i="71"/>
  <c r="K345" i="71"/>
  <c r="N297" i="74" l="1"/>
  <c r="U248" i="74"/>
  <c r="I480" i="74"/>
  <c r="L649" i="55"/>
  <c r="J643" i="74" s="1"/>
  <c r="O649" i="55" l="1"/>
  <c r="L555" i="55"/>
  <c r="L385" i="71"/>
  <c r="O452" i="71"/>
  <c r="K222" i="71"/>
  <c r="J549" i="74" l="1"/>
  <c r="N643" i="74"/>
  <c r="O555" i="55"/>
  <c r="N549" i="74" s="1"/>
  <c r="I321" i="74"/>
  <c r="L327" i="55"/>
  <c r="K284" i="71"/>
  <c r="J321" i="74" l="1"/>
  <c r="O327" i="55"/>
  <c r="I411" i="74"/>
  <c r="I400" i="74"/>
  <c r="V363" i="55"/>
  <c r="W363" i="55"/>
  <c r="L363" i="55"/>
  <c r="I357" i="74"/>
  <c r="W244" i="71"/>
  <c r="O223" i="71"/>
  <c r="V244" i="71"/>
  <c r="K276" i="71"/>
  <c r="L244" i="71"/>
  <c r="K243" i="71"/>
  <c r="U357" i="74" l="1"/>
  <c r="V357" i="74"/>
  <c r="J357" i="74"/>
  <c r="O363" i="55"/>
  <c r="L191" i="71"/>
  <c r="O244" i="71"/>
  <c r="K265" i="71"/>
  <c r="N357" i="74" l="1"/>
  <c r="I380" i="74"/>
  <c r="W621" i="55"/>
  <c r="V615" i="74" s="1"/>
  <c r="V621" i="55"/>
  <c r="U615" i="74" s="1"/>
  <c r="I615" i="74"/>
  <c r="W665" i="55"/>
  <c r="K429" i="71"/>
  <c r="W190" i="70"/>
  <c r="V659" i="74" l="1"/>
  <c r="W519" i="55"/>
  <c r="L242" i="71"/>
  <c r="W147" i="70"/>
  <c r="V513" i="74" l="1"/>
  <c r="L362" i="55"/>
  <c r="L243" i="71"/>
  <c r="K315" i="71"/>
  <c r="J356" i="74" l="1"/>
  <c r="O362" i="55"/>
  <c r="I444" i="74"/>
  <c r="O243" i="71"/>
  <c r="N356" i="74" l="1"/>
  <c r="L582" i="55"/>
  <c r="O582" i="55" s="1"/>
  <c r="O412" i="71"/>
  <c r="J576" i="74" l="1"/>
  <c r="N576" i="74"/>
  <c r="L538" i="55"/>
  <c r="O538" i="55" s="1"/>
  <c r="L153" i="70"/>
  <c r="K258" i="71"/>
  <c r="O153" i="70"/>
  <c r="N532" i="74" l="1"/>
  <c r="J532" i="74"/>
  <c r="I372" i="74"/>
  <c r="I435" i="74"/>
  <c r="I433" i="74"/>
  <c r="L439" i="55"/>
  <c r="W439" i="55"/>
  <c r="V439" i="55"/>
  <c r="V119" i="70"/>
  <c r="K120" i="70"/>
  <c r="L119" i="70"/>
  <c r="K119" i="70"/>
  <c r="W119" i="70"/>
  <c r="K354" i="71"/>
  <c r="V433" i="74" l="1"/>
  <c r="U433" i="74"/>
  <c r="J433" i="74"/>
  <c r="O439" i="55"/>
  <c r="I504" i="74"/>
  <c r="O119" i="70"/>
  <c r="K69" i="70"/>
  <c r="N433" i="74" l="1"/>
  <c r="I243" i="74"/>
  <c r="L525" i="55"/>
  <c r="L362" i="71"/>
  <c r="K385" i="71"/>
  <c r="O525" i="55" l="1"/>
  <c r="N519" i="74" s="1"/>
  <c r="J519" i="74"/>
  <c r="I550" i="74"/>
  <c r="L550" i="55"/>
  <c r="I544" i="74"/>
  <c r="K379" i="71"/>
  <c r="L286" i="71"/>
  <c r="L380" i="71"/>
  <c r="O550" i="55" l="1"/>
  <c r="J544" i="74"/>
  <c r="O380" i="71"/>
  <c r="N544" i="74" l="1"/>
  <c r="L484" i="55"/>
  <c r="O484" i="55" s="1"/>
  <c r="L125" i="70"/>
  <c r="K388" i="71"/>
  <c r="O125" i="70"/>
  <c r="N478" i="74" l="1"/>
  <c r="J478" i="74"/>
  <c r="I553" i="74"/>
  <c r="L543" i="55"/>
  <c r="J537" i="74" s="1"/>
  <c r="K203" i="71"/>
  <c r="O543" i="55" l="1"/>
  <c r="W308" i="55"/>
  <c r="V308" i="55"/>
  <c r="I302" i="74"/>
  <c r="V204" i="71"/>
  <c r="W204" i="71"/>
  <c r="K91" i="70"/>
  <c r="O373" i="71"/>
  <c r="V302" i="74" l="1"/>
  <c r="N537" i="74"/>
  <c r="U302" i="74"/>
  <c r="I324" i="74"/>
  <c r="V596" i="55"/>
  <c r="V167" i="70"/>
  <c r="K110" i="70"/>
  <c r="U590" i="74" l="1"/>
  <c r="I394" i="74"/>
  <c r="L236" i="55"/>
  <c r="O236" i="55" s="1"/>
  <c r="O158" i="71"/>
  <c r="L321" i="71"/>
  <c r="J232" i="74" l="1"/>
  <c r="N232" i="74"/>
  <c r="L457" i="55"/>
  <c r="O457" i="55" s="1"/>
  <c r="O322" i="71"/>
  <c r="K206" i="71"/>
  <c r="J451" i="74" l="1"/>
  <c r="N451" i="74"/>
  <c r="I305" i="74"/>
  <c r="V550" i="55"/>
  <c r="U544" i="74" s="1"/>
  <c r="L535" i="55"/>
  <c r="L369" i="71"/>
  <c r="O535" i="55" l="1"/>
  <c r="J529" i="74"/>
  <c r="L586" i="55"/>
  <c r="O586" i="55" s="1"/>
  <c r="N580" i="74" s="1"/>
  <c r="L160" i="70"/>
  <c r="K360" i="71"/>
  <c r="O160" i="70"/>
  <c r="O369" i="71"/>
  <c r="N529" i="74" l="1"/>
  <c r="J580" i="74"/>
  <c r="I518" i="74"/>
  <c r="V524" i="55"/>
  <c r="U518" i="74" s="1"/>
  <c r="L280" i="55"/>
  <c r="J274" i="74" s="1"/>
  <c r="W286" i="71"/>
  <c r="L187" i="71"/>
  <c r="K287" i="71"/>
  <c r="O280" i="55" l="1"/>
  <c r="N274" i="74" s="1"/>
  <c r="I414" i="74"/>
  <c r="L420" i="55"/>
  <c r="O188" i="71"/>
  <c r="L288" i="71"/>
  <c r="K369" i="71"/>
  <c r="J414" i="74" l="1"/>
  <c r="O420" i="55"/>
  <c r="I530" i="74"/>
  <c r="L536" i="55"/>
  <c r="O288" i="71"/>
  <c r="K371" i="71"/>
  <c r="N414" i="74" l="1"/>
  <c r="J530" i="74"/>
  <c r="O536" i="55"/>
  <c r="W542" i="55"/>
  <c r="V536" i="74" s="1"/>
  <c r="V542" i="55"/>
  <c r="U536" i="74" s="1"/>
  <c r="I536" i="74"/>
  <c r="K101" i="70"/>
  <c r="O370" i="71"/>
  <c r="N530" i="74" l="1"/>
  <c r="I345" i="74"/>
  <c r="W541" i="55"/>
  <c r="L541" i="55"/>
  <c r="V541" i="55"/>
  <c r="I535" i="74"/>
  <c r="V156" i="70"/>
  <c r="L156" i="70"/>
  <c r="K156" i="70"/>
  <c r="K81" i="70"/>
  <c r="W156" i="70"/>
  <c r="U535" i="74" l="1"/>
  <c r="V535" i="74"/>
  <c r="O541" i="55"/>
  <c r="J535" i="74"/>
  <c r="I277" i="74"/>
  <c r="O156" i="70"/>
  <c r="V423" i="71"/>
  <c r="N535" i="74" l="1"/>
  <c r="V613" i="55"/>
  <c r="U607" i="74" s="1"/>
  <c r="V651" i="55"/>
  <c r="W651" i="55"/>
  <c r="I645" i="74"/>
  <c r="L651" i="55"/>
  <c r="K184" i="70"/>
  <c r="K176" i="71"/>
  <c r="V184" i="70"/>
  <c r="L184" i="70"/>
  <c r="W184" i="70"/>
  <c r="U645" i="74" l="1"/>
  <c r="V645" i="74"/>
  <c r="J645" i="74"/>
  <c r="O651" i="55"/>
  <c r="V265" i="55"/>
  <c r="U261" i="74" s="1"/>
  <c r="W265" i="55"/>
  <c r="V261" i="74" s="1"/>
  <c r="I261" i="74"/>
  <c r="K279" i="71"/>
  <c r="O184" i="70"/>
  <c r="N645" i="74" l="1"/>
  <c r="I403" i="74"/>
  <c r="V392" i="55"/>
  <c r="U386" i="74" s="1"/>
  <c r="V522" i="55"/>
  <c r="U516" i="74" s="1"/>
  <c r="W622" i="55"/>
  <c r="V616" i="74" s="1"/>
  <c r="V228" i="55"/>
  <c r="U224" i="74" s="1"/>
  <c r="I311" i="74"/>
  <c r="I257" i="74"/>
  <c r="V426" i="55"/>
  <c r="U420" i="74" s="1"/>
  <c r="W426" i="55"/>
  <c r="V420" i="74" s="1"/>
  <c r="I420" i="74"/>
  <c r="I383" i="74"/>
  <c r="L370" i="55"/>
  <c r="J364" i="74" s="1"/>
  <c r="K212" i="71"/>
  <c r="K108" i="70"/>
  <c r="V269" i="71"/>
  <c r="K71" i="70"/>
  <c r="V358" i="71"/>
  <c r="K169" i="70"/>
  <c r="K293" i="71"/>
  <c r="W430" i="71"/>
  <c r="O370" i="55" l="1"/>
  <c r="N364" i="74" s="1"/>
  <c r="I593" i="74"/>
  <c r="W349" i="55"/>
  <c r="V343" i="74" s="1"/>
  <c r="L602" i="55"/>
  <c r="J596" i="74" s="1"/>
  <c r="K282" i="71"/>
  <c r="O602" i="55" l="1"/>
  <c r="I409" i="74"/>
  <c r="K102" i="70"/>
  <c r="O419" i="71"/>
  <c r="N596" i="74" l="1"/>
  <c r="I347" i="74"/>
  <c r="I568" i="74"/>
  <c r="W386" i="55"/>
  <c r="V380" i="74" s="1"/>
  <c r="L308" i="55"/>
  <c r="O308" i="55" s="1"/>
  <c r="L165" i="71"/>
  <c r="K403" i="71"/>
  <c r="L204" i="71"/>
  <c r="O204" i="71"/>
  <c r="J302" i="74" l="1"/>
  <c r="N302" i="74"/>
  <c r="W450" i="55"/>
  <c r="W316" i="71"/>
  <c r="V444" i="74" l="1"/>
  <c r="L583" i="55"/>
  <c r="L157" i="70"/>
  <c r="K93" i="70"/>
  <c r="J577" i="74" l="1"/>
  <c r="O583" i="55"/>
  <c r="I330" i="74"/>
  <c r="K226" i="71"/>
  <c r="O157" i="70"/>
  <c r="N577" i="74" l="1"/>
  <c r="V332" i="55"/>
  <c r="U326" i="74" s="1"/>
  <c r="W332" i="55"/>
  <c r="V326" i="74" s="1"/>
  <c r="I326" i="74"/>
  <c r="I448" i="74"/>
  <c r="L441" i="55"/>
  <c r="K171" i="71"/>
  <c r="L120" i="70"/>
  <c r="K121" i="70"/>
  <c r="J435" i="74" l="1"/>
  <c r="O441" i="55"/>
  <c r="I252" i="74"/>
  <c r="L256" i="55"/>
  <c r="O120" i="70"/>
  <c r="L172" i="71"/>
  <c r="N435" i="74" l="1"/>
  <c r="J252" i="74"/>
  <c r="O256" i="55"/>
  <c r="W550" i="55"/>
  <c r="V544" i="74" s="1"/>
  <c r="V559" i="55"/>
  <c r="U553" i="74" s="1"/>
  <c r="I379" i="74"/>
  <c r="I392" i="74"/>
  <c r="W398" i="55"/>
  <c r="V392" i="74" s="1"/>
  <c r="W400" i="55"/>
  <c r="W380" i="71"/>
  <c r="W110" i="70"/>
  <c r="O172" i="71"/>
  <c r="K404" i="71"/>
  <c r="K264" i="71"/>
  <c r="K275" i="71"/>
  <c r="V394" i="74" l="1"/>
  <c r="V575" i="55"/>
  <c r="W575" i="55"/>
  <c r="I569" i="74"/>
  <c r="V405" i="71"/>
  <c r="W405" i="71"/>
  <c r="K393" i="71"/>
  <c r="V569" i="74" l="1"/>
  <c r="U569" i="74"/>
  <c r="W564" i="55"/>
  <c r="V564" i="55"/>
  <c r="I558" i="74"/>
  <c r="W394" i="71"/>
  <c r="V394" i="71"/>
  <c r="V558" i="74" l="1"/>
  <c r="U558" i="74"/>
  <c r="W311" i="55"/>
  <c r="V305" i="74" s="1"/>
  <c r="L260" i="55"/>
  <c r="O260" i="55" s="1"/>
  <c r="O176" i="71"/>
  <c r="K199" i="71"/>
  <c r="N256" i="74" l="1"/>
  <c r="J256" i="74"/>
  <c r="I298" i="74"/>
  <c r="L345" i="55"/>
  <c r="V345" i="55"/>
  <c r="U339" i="74" s="1"/>
  <c r="W345" i="55"/>
  <c r="V339" i="74" s="1"/>
  <c r="I339" i="74"/>
  <c r="K232" i="71"/>
  <c r="L233" i="71"/>
  <c r="O345" i="55" l="1"/>
  <c r="J339" i="74"/>
  <c r="K221" i="71"/>
  <c r="O233" i="71"/>
  <c r="N339" i="74" l="1"/>
  <c r="I320" i="74"/>
  <c r="L607" i="55"/>
  <c r="L174" i="70"/>
  <c r="J601" i="74" l="1"/>
  <c r="O607" i="55"/>
  <c r="L451" i="55"/>
  <c r="O451" i="55" s="1"/>
  <c r="O174" i="70"/>
  <c r="K68" i="70"/>
  <c r="O317" i="71"/>
  <c r="N445" i="74" l="1"/>
  <c r="N601" i="74"/>
  <c r="J445" i="74"/>
  <c r="W246" i="55"/>
  <c r="I242" i="74"/>
  <c r="W68" i="70"/>
  <c r="V242" i="74" l="1"/>
  <c r="W484" i="55"/>
  <c r="W125" i="70"/>
  <c r="V478" i="74" l="1"/>
  <c r="L461" i="55"/>
  <c r="O461" i="55" s="1"/>
  <c r="O325" i="71"/>
  <c r="K281" i="71"/>
  <c r="N455" i="74" l="1"/>
  <c r="J455" i="74"/>
  <c r="I408" i="74"/>
  <c r="L342" i="55"/>
  <c r="I336" i="74"/>
  <c r="K229" i="71"/>
  <c r="J336" i="74" l="1"/>
  <c r="O342" i="55"/>
  <c r="O230" i="71"/>
  <c r="N336" i="74" l="1"/>
  <c r="L566" i="55"/>
  <c r="L396" i="71"/>
  <c r="O566" i="55" l="1"/>
  <c r="J560" i="74"/>
  <c r="L330" i="55"/>
  <c r="O396" i="71"/>
  <c r="L91" i="70"/>
  <c r="N560" i="74" l="1"/>
  <c r="O330" i="55"/>
  <c r="J324" i="74"/>
  <c r="V650" i="55"/>
  <c r="V453" i="71"/>
  <c r="O91" i="70"/>
  <c r="K342" i="71"/>
  <c r="N324" i="74" l="1"/>
  <c r="U644" i="74"/>
  <c r="I475" i="74"/>
  <c r="W555" i="55"/>
  <c r="V549" i="74" s="1"/>
  <c r="W632" i="55"/>
  <c r="V626" i="74" s="1"/>
  <c r="I390" i="74"/>
  <c r="I526" i="74"/>
  <c r="L532" i="55"/>
  <c r="L437" i="71"/>
  <c r="W439" i="71"/>
  <c r="K273" i="71"/>
  <c r="K366" i="71"/>
  <c r="J526" i="74" l="1"/>
  <c r="O532" i="55"/>
  <c r="O367" i="71"/>
  <c r="N526" i="74" l="1"/>
  <c r="L577" i="55"/>
  <c r="J571" i="74" s="1"/>
  <c r="O577" i="55" l="1"/>
  <c r="V492" i="55"/>
  <c r="O407" i="71"/>
  <c r="V130" i="70"/>
  <c r="N571" i="74" l="1"/>
  <c r="U486" i="74"/>
  <c r="W261" i="55"/>
  <c r="W71" i="70"/>
  <c r="V257" i="74" l="1"/>
  <c r="V461" i="55"/>
  <c r="U455" i="74" s="1"/>
  <c r="V389" i="55"/>
  <c r="U383" i="74" s="1"/>
  <c r="L615" i="55"/>
  <c r="V108" i="70"/>
  <c r="K334" i="71"/>
  <c r="L426" i="71"/>
  <c r="O615" i="55" l="1"/>
  <c r="J609" i="74"/>
  <c r="I465" i="74"/>
  <c r="L471" i="55"/>
  <c r="L335" i="71"/>
  <c r="O426" i="71"/>
  <c r="K161" i="71"/>
  <c r="N609" i="74" l="1"/>
  <c r="J465" i="74"/>
  <c r="O471" i="55"/>
  <c r="V241" i="55"/>
  <c r="U237" i="74" s="1"/>
  <c r="L241" i="55"/>
  <c r="W241" i="55"/>
  <c r="V237" i="74" s="1"/>
  <c r="I237" i="74"/>
  <c r="L162" i="71"/>
  <c r="W212" i="71"/>
  <c r="O335" i="71"/>
  <c r="N465" i="74" l="1"/>
  <c r="O241" i="55"/>
  <c r="J237" i="74"/>
  <c r="W317" i="55"/>
  <c r="V311" i="74" s="1"/>
  <c r="O162" i="71"/>
  <c r="N237" i="74" l="1"/>
  <c r="L247" i="55"/>
  <c r="L69" i="70"/>
  <c r="J243" i="74" l="1"/>
  <c r="O247" i="55"/>
  <c r="K317" i="71"/>
  <c r="O69" i="70"/>
  <c r="N243" i="74" l="1"/>
  <c r="I446" i="74"/>
  <c r="L270" i="55"/>
  <c r="L76" i="70"/>
  <c r="O270" i="55" l="1"/>
  <c r="L511" i="55"/>
  <c r="J501" i="74" s="1"/>
  <c r="O76" i="70"/>
  <c r="O511" i="55" l="1"/>
  <c r="L500" i="55"/>
  <c r="L135" i="70"/>
  <c r="O500" i="55" l="1"/>
  <c r="N501" i="74"/>
  <c r="J494" i="74"/>
  <c r="L542" i="55"/>
  <c r="O135" i="70"/>
  <c r="L372" i="71"/>
  <c r="W387" i="71"/>
  <c r="J536" i="74" l="1"/>
  <c r="N494" i="74"/>
  <c r="O542" i="55"/>
  <c r="W558" i="55"/>
  <c r="V552" i="74" s="1"/>
  <c r="O372" i="71"/>
  <c r="N536" i="74" l="1"/>
  <c r="L242" i="55"/>
  <c r="O242" i="55" s="1"/>
  <c r="L66" i="70"/>
  <c r="K80" i="70"/>
  <c r="O66" i="70"/>
  <c r="N238" i="74" l="1"/>
  <c r="J238" i="74"/>
  <c r="I276" i="74"/>
  <c r="L282" i="55"/>
  <c r="L80" i="70"/>
  <c r="K355" i="71"/>
  <c r="J276" i="74" l="1"/>
  <c r="O282" i="55"/>
  <c r="I507" i="74"/>
  <c r="O80" i="70"/>
  <c r="N276" i="74" l="1"/>
  <c r="L564" i="55"/>
  <c r="O564" i="55" s="1"/>
  <c r="O394" i="71"/>
  <c r="K294" i="71"/>
  <c r="N558" i="74" l="1"/>
  <c r="J558" i="74"/>
  <c r="I421" i="74"/>
  <c r="V256" i="55"/>
  <c r="V172" i="71"/>
  <c r="L412" i="71"/>
  <c r="U252" i="74" l="1"/>
  <c r="L599" i="55"/>
  <c r="L169" i="70"/>
  <c r="J593" i="74" l="1"/>
  <c r="O599" i="55"/>
  <c r="V400" i="55"/>
  <c r="O169" i="70"/>
  <c r="V110" i="70"/>
  <c r="U394" i="74" l="1"/>
  <c r="N593" i="74"/>
  <c r="L592" i="55"/>
  <c r="L165" i="70"/>
  <c r="O592" i="55" l="1"/>
  <c r="J586" i="74"/>
  <c r="L575" i="55"/>
  <c r="J569" i="74" s="1"/>
  <c r="O165" i="70"/>
  <c r="N586" i="74" l="1"/>
  <c r="O575" i="55"/>
  <c r="O405" i="71"/>
  <c r="N569" i="74" l="1"/>
  <c r="V555" i="55"/>
  <c r="U549" i="74" s="1"/>
  <c r="W619" i="55"/>
  <c r="V613" i="74" s="1"/>
  <c r="V406" i="55"/>
  <c r="U400" i="74" s="1"/>
  <c r="L238" i="55"/>
  <c r="O238" i="55" s="1"/>
  <c r="N234" i="74" s="1"/>
  <c r="J234" i="74" l="1"/>
  <c r="L619" i="55"/>
  <c r="O619" i="55" s="1"/>
  <c r="O428" i="71"/>
  <c r="W199" i="71"/>
  <c r="L235" i="71"/>
  <c r="J613" i="74" l="1"/>
  <c r="N613" i="74"/>
  <c r="W304" i="55"/>
  <c r="V298" i="74"/>
  <c r="V558" i="55"/>
  <c r="W200" i="71"/>
  <c r="V387" i="71"/>
  <c r="V388" i="71"/>
  <c r="K362" i="71"/>
  <c r="U552" i="74" l="1"/>
  <c r="I520" i="74"/>
  <c r="I477" i="74"/>
  <c r="I599" i="74"/>
  <c r="V605" i="55"/>
  <c r="W605" i="55"/>
  <c r="K344" i="71"/>
  <c r="K200" i="71"/>
  <c r="K172" i="70"/>
  <c r="V172" i="70"/>
  <c r="W172" i="70"/>
  <c r="V599" i="74" l="1"/>
  <c r="U599" i="74"/>
  <c r="W305" i="55"/>
  <c r="V299" i="74" s="1"/>
  <c r="V305" i="55"/>
  <c r="U299" i="74" s="1"/>
  <c r="I299" i="74"/>
  <c r="I648" i="74"/>
  <c r="L654" i="55"/>
  <c r="L186" i="70"/>
  <c r="K210" i="71"/>
  <c r="K186" i="70"/>
  <c r="J648" i="74" l="1"/>
  <c r="O654" i="55"/>
  <c r="V315" i="55"/>
  <c r="U309" i="74" s="1"/>
  <c r="W315" i="55"/>
  <c r="I309" i="74"/>
  <c r="W211" i="71"/>
  <c r="O186" i="70"/>
  <c r="W156" i="71"/>
  <c r="V309" i="74" l="1"/>
  <c r="N648" i="74"/>
  <c r="W235" i="55"/>
  <c r="W157" i="71"/>
  <c r="K445" i="71"/>
  <c r="V231" i="74" l="1"/>
  <c r="W642" i="55"/>
  <c r="L642" i="55"/>
  <c r="V642" i="55"/>
  <c r="I636" i="74"/>
  <c r="K405" i="71"/>
  <c r="V446" i="71"/>
  <c r="L446" i="71"/>
  <c r="W446" i="71"/>
  <c r="U636" i="74" l="1"/>
  <c r="V636" i="74"/>
  <c r="O642" i="55"/>
  <c r="N636" i="74" s="1"/>
  <c r="J636" i="74"/>
  <c r="I570" i="74"/>
  <c r="W576" i="55"/>
  <c r="V576" i="55"/>
  <c r="V406" i="71"/>
  <c r="W406" i="71"/>
  <c r="L432" i="71"/>
  <c r="U570" i="74" l="1"/>
  <c r="V570" i="74"/>
  <c r="L324" i="55"/>
  <c r="J318" i="74" s="1"/>
  <c r="K298" i="71"/>
  <c r="O324" i="55" l="1"/>
  <c r="I425" i="74"/>
  <c r="W431" i="55"/>
  <c r="V425" i="74" s="1"/>
  <c r="V431" i="55"/>
  <c r="U425" i="74" s="1"/>
  <c r="L431" i="55"/>
  <c r="O220" i="71"/>
  <c r="K335" i="71"/>
  <c r="N318" i="74" l="1"/>
  <c r="J425" i="74"/>
  <c r="O431" i="55"/>
  <c r="N425" i="74" s="1"/>
  <c r="L472" i="55"/>
  <c r="I466" i="74"/>
  <c r="J466" i="74" l="1"/>
  <c r="O472" i="55"/>
  <c r="W476" i="55"/>
  <c r="V470" i="74" s="1"/>
  <c r="O336" i="71"/>
  <c r="N466" i="74" l="1"/>
  <c r="L596" i="55"/>
  <c r="L167" i="70"/>
  <c r="K367" i="71"/>
  <c r="J590" i="74" l="1"/>
  <c r="O596" i="55"/>
  <c r="V533" i="55"/>
  <c r="W533" i="55"/>
  <c r="V527" i="74" s="1"/>
  <c r="I527" i="74"/>
  <c r="V368" i="71"/>
  <c r="K240" i="71"/>
  <c r="O167" i="70"/>
  <c r="U527" i="74" l="1"/>
  <c r="N590" i="74"/>
  <c r="V359" i="55"/>
  <c r="U353" i="74" s="1"/>
  <c r="W359" i="55"/>
  <c r="V353" i="74" s="1"/>
  <c r="I353" i="74"/>
  <c r="L322" i="55"/>
  <c r="O322" i="55" s="1"/>
  <c r="O218" i="71"/>
  <c r="N316" i="74" l="1"/>
  <c r="J316" i="74"/>
  <c r="W606" i="55"/>
  <c r="K154" i="71"/>
  <c r="W173" i="70"/>
  <c r="V600" i="74" l="1"/>
  <c r="W233" i="55"/>
  <c r="V233" i="55"/>
  <c r="I229" i="74"/>
  <c r="W155" i="71"/>
  <c r="V155" i="71"/>
  <c r="V229" i="74" l="1"/>
  <c r="U229" i="74"/>
  <c r="L333" i="55"/>
  <c r="O333" i="55" s="1"/>
  <c r="L160" i="71"/>
  <c r="O228" i="71"/>
  <c r="K426" i="71"/>
  <c r="N327" i="74" l="1"/>
  <c r="J327" i="74"/>
  <c r="L617" i="55"/>
  <c r="I611" i="74"/>
  <c r="L427" i="71"/>
  <c r="J611" i="74" l="1"/>
  <c r="O617" i="55"/>
  <c r="L524" i="55"/>
  <c r="K374" i="71"/>
  <c r="O427" i="71"/>
  <c r="L361" i="71"/>
  <c r="N611" i="74" l="1"/>
  <c r="J518" i="74"/>
  <c r="O524" i="55"/>
  <c r="I539" i="74"/>
  <c r="L545" i="55"/>
  <c r="O361" i="71"/>
  <c r="N518" i="74" l="1"/>
  <c r="J539" i="74"/>
  <c r="O545" i="55"/>
  <c r="L353" i="55"/>
  <c r="O375" i="71"/>
  <c r="L102" i="70"/>
  <c r="J347" i="74" l="1"/>
  <c r="N539" i="74"/>
  <c r="O353" i="55"/>
  <c r="V317" i="55"/>
  <c r="O102" i="70"/>
  <c r="V213" i="71"/>
  <c r="U311" i="74" l="1"/>
  <c r="N347" i="74"/>
  <c r="L540" i="55"/>
  <c r="L155" i="70"/>
  <c r="J534" i="74" l="1"/>
  <c r="O540" i="55"/>
  <c r="W492" i="55"/>
  <c r="W130" i="70"/>
  <c r="O155" i="70"/>
  <c r="N534" i="74" l="1"/>
  <c r="V486" i="74"/>
  <c r="L665" i="55"/>
  <c r="L190" i="70"/>
  <c r="J659" i="74" l="1"/>
  <c r="O665" i="55"/>
  <c r="L332" i="55"/>
  <c r="J326" i="74" s="1"/>
  <c r="O190" i="70"/>
  <c r="K286" i="71"/>
  <c r="L227" i="71"/>
  <c r="N659" i="74" l="1"/>
  <c r="O332" i="55"/>
  <c r="I413" i="74"/>
  <c r="W419" i="55"/>
  <c r="V413" i="74" s="1"/>
  <c r="L419" i="55"/>
  <c r="K246" i="71"/>
  <c r="O227" i="71"/>
  <c r="L287" i="71"/>
  <c r="N326" i="74" l="1"/>
  <c r="J413" i="74"/>
  <c r="O419" i="55"/>
  <c r="I360" i="74"/>
  <c r="W366" i="55"/>
  <c r="V366" i="55"/>
  <c r="K306" i="71"/>
  <c r="W247" i="71"/>
  <c r="V247" i="71"/>
  <c r="O287" i="71"/>
  <c r="U360" i="74" l="1"/>
  <c r="N413" i="74"/>
  <c r="V360" i="74"/>
  <c r="I434" i="74"/>
  <c r="W440" i="55"/>
  <c r="V434" i="74" s="1"/>
  <c r="V440" i="55"/>
  <c r="U434" i="74" s="1"/>
  <c r="L440" i="55"/>
  <c r="L307" i="71"/>
  <c r="J434" i="74" l="1"/>
  <c r="O440" i="55"/>
  <c r="V282" i="55"/>
  <c r="V80" i="70"/>
  <c r="O307" i="71"/>
  <c r="N434" i="74" l="1"/>
  <c r="U276" i="74"/>
  <c r="W461" i="55"/>
  <c r="V455" i="74" s="1"/>
  <c r="L306" i="55"/>
  <c r="I300" i="74"/>
  <c r="K201" i="71"/>
  <c r="J300" i="74" l="1"/>
  <c r="O306" i="55"/>
  <c r="V534" i="55"/>
  <c r="U528" i="74" s="1"/>
  <c r="O202" i="71"/>
  <c r="V152" i="70"/>
  <c r="N300" i="74" l="1"/>
  <c r="L427" i="55"/>
  <c r="L295" i="71"/>
  <c r="J421" i="74" l="1"/>
  <c r="O427" i="55"/>
  <c r="L638" i="55"/>
  <c r="K437" i="71"/>
  <c r="O295" i="71"/>
  <c r="L443" i="71"/>
  <c r="N421" i="74" l="1"/>
  <c r="O638" i="55"/>
  <c r="J632" i="74"/>
  <c r="I625" i="74"/>
  <c r="W631" i="55"/>
  <c r="L631" i="55"/>
  <c r="V631" i="55"/>
  <c r="U625" i="74" s="1"/>
  <c r="O443" i="71"/>
  <c r="W438" i="71"/>
  <c r="K307" i="71"/>
  <c r="V625" i="74" l="1"/>
  <c r="N632" i="74"/>
  <c r="J625" i="74"/>
  <c r="O631" i="55"/>
  <c r="I436" i="74"/>
  <c r="L442" i="55"/>
  <c r="K168" i="71"/>
  <c r="L308" i="71"/>
  <c r="O438" i="71"/>
  <c r="N625" i="74" l="1"/>
  <c r="J436" i="74"/>
  <c r="O442" i="55"/>
  <c r="L253" i="55"/>
  <c r="V253" i="55"/>
  <c r="I249" i="74"/>
  <c r="V169" i="71"/>
  <c r="O308" i="71"/>
  <c r="N436" i="74" l="1"/>
  <c r="U249" i="74"/>
  <c r="J249" i="74"/>
  <c r="O253" i="55"/>
  <c r="V415" i="55"/>
  <c r="U409" i="74" s="1"/>
  <c r="K421" i="71"/>
  <c r="O169" i="71"/>
  <c r="N249" i="74" l="1"/>
  <c r="I604" i="74"/>
  <c r="L610" i="55"/>
  <c r="K87" i="70"/>
  <c r="J604" i="74" l="1"/>
  <c r="O610" i="55"/>
  <c r="I289" i="74"/>
  <c r="V295" i="55"/>
  <c r="W295" i="55"/>
  <c r="O422" i="71"/>
  <c r="W87" i="70"/>
  <c r="V87" i="70"/>
  <c r="U289" i="74" l="1"/>
  <c r="N604" i="74"/>
  <c r="V289" i="74"/>
  <c r="L283" i="55"/>
  <c r="O283" i="55" s="1"/>
  <c r="K244" i="71"/>
  <c r="L81" i="70"/>
  <c r="O81" i="70"/>
  <c r="N277" i="74" l="1"/>
  <c r="J277" i="74"/>
  <c r="V364" i="55"/>
  <c r="U358" i="74" s="1"/>
  <c r="L364" i="55"/>
  <c r="I358" i="74"/>
  <c r="W364" i="55"/>
  <c r="V358" i="74" s="1"/>
  <c r="J358" i="74" l="1"/>
  <c r="O364" i="55"/>
  <c r="V278" i="55"/>
  <c r="U272" i="74" s="1"/>
  <c r="O245" i="71"/>
  <c r="L269" i="71"/>
  <c r="N358" i="74" l="1"/>
  <c r="L392" i="55"/>
  <c r="L270" i="71"/>
  <c r="K209" i="71"/>
  <c r="O392" i="55" l="1"/>
  <c r="J386" i="74"/>
  <c r="L314" i="55"/>
  <c r="I308" i="74"/>
  <c r="O270" i="71"/>
  <c r="N386" i="74" l="1"/>
  <c r="J308" i="74"/>
  <c r="O314" i="55"/>
  <c r="L522" i="55"/>
  <c r="L359" i="71"/>
  <c r="O210" i="71"/>
  <c r="J516" i="74" l="1"/>
  <c r="O522" i="55"/>
  <c r="N516" i="74" s="1"/>
  <c r="N308" i="74"/>
  <c r="L252" i="55"/>
  <c r="K131" i="70"/>
  <c r="L168" i="71"/>
  <c r="J248" i="74" l="1"/>
  <c r="O252" i="55"/>
  <c r="I487" i="74"/>
  <c r="O168" i="71"/>
  <c r="K220" i="71"/>
  <c r="N248" i="74" l="1"/>
  <c r="I319" i="74"/>
  <c r="L348" i="55"/>
  <c r="L100" i="70"/>
  <c r="K188" i="71"/>
  <c r="J342" i="74" l="1"/>
  <c r="O348" i="55"/>
  <c r="I279" i="74"/>
  <c r="O100" i="70"/>
  <c r="K455" i="71"/>
  <c r="N342" i="74" l="1"/>
  <c r="I650" i="74"/>
  <c r="W521" i="55"/>
  <c r="V521" i="55"/>
  <c r="I515" i="74"/>
  <c r="K444" i="71"/>
  <c r="K149" i="70"/>
  <c r="W149" i="70"/>
  <c r="V149" i="70"/>
  <c r="V515" i="74" l="1"/>
  <c r="U515" i="74"/>
  <c r="L641" i="55"/>
  <c r="I635" i="74"/>
  <c r="V641" i="55"/>
  <c r="W641" i="55"/>
  <c r="W445" i="71"/>
  <c r="K256" i="71"/>
  <c r="L445" i="71"/>
  <c r="V445" i="71"/>
  <c r="V635" i="74" l="1"/>
  <c r="U635" i="74"/>
  <c r="J635" i="74"/>
  <c r="O641" i="55"/>
  <c r="L376" i="55"/>
  <c r="W376" i="55"/>
  <c r="V370" i="74" s="1"/>
  <c r="V376" i="55"/>
  <c r="I370" i="74"/>
  <c r="V257" i="71"/>
  <c r="O445" i="71"/>
  <c r="U370" i="74" l="1"/>
  <c r="N635" i="74"/>
  <c r="J370" i="74"/>
  <c r="O376" i="55"/>
  <c r="O590" i="55"/>
  <c r="O257" i="71"/>
  <c r="O164" i="70"/>
  <c r="L164" i="70"/>
  <c r="J584" i="74" l="1"/>
  <c r="N584" i="74"/>
  <c r="N370" i="74"/>
  <c r="L331" i="55"/>
  <c r="L226" i="71"/>
  <c r="J325" i="74" l="1"/>
  <c r="O331" i="55"/>
  <c r="O226" i="71"/>
  <c r="N325" i="74" l="1"/>
  <c r="W538" i="55"/>
  <c r="K191" i="71"/>
  <c r="W153" i="70"/>
  <c r="V532" i="74" l="1"/>
  <c r="I282" i="74"/>
  <c r="L288" i="55"/>
  <c r="L192" i="71"/>
  <c r="J282" i="74" l="1"/>
  <c r="O288" i="55"/>
  <c r="N282" i="74" s="1"/>
  <c r="L272" i="55"/>
  <c r="J266" i="74" s="1"/>
  <c r="L401" i="71"/>
  <c r="O272" i="55" l="1"/>
  <c r="N266" i="74" s="1"/>
  <c r="V408" i="55"/>
  <c r="U402" i="74" s="1"/>
  <c r="W508" i="55"/>
  <c r="V604" i="55"/>
  <c r="U598" i="74" s="1"/>
  <c r="W353" i="71"/>
  <c r="V171" i="70"/>
  <c r="O182" i="71"/>
  <c r="K350" i="71"/>
  <c r="V504" i="74" l="1"/>
  <c r="V496" i="55"/>
  <c r="W496" i="55"/>
  <c r="V490" i="74" s="1"/>
  <c r="L496" i="55"/>
  <c r="I490" i="74"/>
  <c r="K166" i="71"/>
  <c r="V351" i="71"/>
  <c r="U490" i="74" l="1"/>
  <c r="J490" i="74"/>
  <c r="O496" i="55"/>
  <c r="I247" i="74"/>
  <c r="O351" i="71"/>
  <c r="N490" i="74" l="1"/>
  <c r="L481" i="55"/>
  <c r="L325" i="71"/>
  <c r="L343" i="71"/>
  <c r="J475" i="74" l="1"/>
  <c r="O481" i="55"/>
  <c r="N475" i="74" s="1"/>
  <c r="L462" i="55"/>
  <c r="O462" i="55" s="1"/>
  <c r="N456" i="74" s="1"/>
  <c r="J456" i="74" l="1"/>
  <c r="L653" i="55"/>
  <c r="J647" i="74" s="1"/>
  <c r="K441" i="71"/>
  <c r="O653" i="55" l="1"/>
  <c r="V636" i="55"/>
  <c r="W636" i="55"/>
  <c r="I630" i="74"/>
  <c r="V442" i="71"/>
  <c r="O454" i="71"/>
  <c r="W442" i="71"/>
  <c r="K126" i="70"/>
  <c r="V630" i="74" l="1"/>
  <c r="N647" i="74"/>
  <c r="U630" i="74"/>
  <c r="I479" i="74"/>
  <c r="V622" i="55"/>
  <c r="U616" i="74" s="1"/>
  <c r="L326" i="55"/>
  <c r="V430" i="71"/>
  <c r="L222" i="71"/>
  <c r="O326" i="55" l="1"/>
  <c r="J320" i="74"/>
  <c r="K303" i="71"/>
  <c r="O222" i="71"/>
  <c r="N320" i="74" l="1"/>
  <c r="I430" i="74"/>
  <c r="L436" i="55"/>
  <c r="L304" i="71"/>
  <c r="O436" i="55" l="1"/>
  <c r="J430" i="74"/>
  <c r="L401" i="55"/>
  <c r="O304" i="71"/>
  <c r="K456" i="71"/>
  <c r="L111" i="70"/>
  <c r="O401" i="55" l="1"/>
  <c r="N430" i="74"/>
  <c r="J395" i="74"/>
  <c r="V657" i="55"/>
  <c r="U651" i="74" s="1"/>
  <c r="W657" i="55"/>
  <c r="V651" i="74" s="1"/>
  <c r="I651" i="74"/>
  <c r="O111" i="70"/>
  <c r="K348" i="71"/>
  <c r="N395" i="74" l="1"/>
  <c r="I488" i="74"/>
  <c r="L486" i="55"/>
  <c r="O486" i="55" s="1"/>
  <c r="L346" i="71"/>
  <c r="O346" i="71"/>
  <c r="K151" i="71"/>
  <c r="N480" i="74" l="1"/>
  <c r="J480" i="74"/>
  <c r="W230" i="55"/>
  <c r="L230" i="55"/>
  <c r="V230" i="55"/>
  <c r="I226" i="74"/>
  <c r="W152" i="71"/>
  <c r="K435" i="71"/>
  <c r="V152" i="71"/>
  <c r="U226" i="74" l="1"/>
  <c r="V226" i="74"/>
  <c r="O230" i="55"/>
  <c r="N226" i="74" s="1"/>
  <c r="J226" i="74"/>
  <c r="V629" i="55"/>
  <c r="U623" i="74" s="1"/>
  <c r="W629" i="55"/>
  <c r="V623" i="74" s="1"/>
  <c r="I623" i="74"/>
  <c r="I398" i="74"/>
  <c r="V272" i="55"/>
  <c r="U266" i="74" s="1"/>
  <c r="L473" i="55"/>
  <c r="L336" i="71"/>
  <c r="L337" i="71"/>
  <c r="K114" i="70"/>
  <c r="L169" i="71"/>
  <c r="O473" i="55" l="1"/>
  <c r="N467" i="74" s="1"/>
  <c r="J467" i="74"/>
  <c r="L254" i="55"/>
  <c r="L170" i="71"/>
  <c r="O254" i="55" l="1"/>
  <c r="N250" i="74" s="1"/>
  <c r="J250" i="74"/>
  <c r="V561" i="55"/>
  <c r="U555" i="74" s="1"/>
  <c r="I548" i="74"/>
  <c r="I554" i="74"/>
  <c r="L605" i="55"/>
  <c r="L172" i="70"/>
  <c r="K383" i="71"/>
  <c r="K389" i="71"/>
  <c r="O605" i="55" l="1"/>
  <c r="J599" i="74"/>
  <c r="L498" i="55"/>
  <c r="O498" i="55" s="1"/>
  <c r="O172" i="70"/>
  <c r="L133" i="70"/>
  <c r="O133" i="70"/>
  <c r="N492" i="74" l="1"/>
  <c r="N599" i="74"/>
  <c r="J492" i="74"/>
  <c r="L493" i="55"/>
  <c r="L131" i="70"/>
  <c r="J487" i="74" l="1"/>
  <c r="O493" i="55"/>
  <c r="L228" i="55"/>
  <c r="J224" i="74" s="1"/>
  <c r="K448" i="71"/>
  <c r="O131" i="70"/>
  <c r="N487" i="74" l="1"/>
  <c r="O228" i="55"/>
  <c r="I640" i="74"/>
  <c r="V377" i="71"/>
  <c r="O150" i="71"/>
  <c r="K128" i="70"/>
  <c r="N224" i="74" l="1"/>
  <c r="W490" i="55"/>
  <c r="I484" i="74"/>
  <c r="V490" i="55"/>
  <c r="W128" i="70"/>
  <c r="V128" i="70"/>
  <c r="U484" i="74" l="1"/>
  <c r="V484" i="74"/>
  <c r="L281" i="55"/>
  <c r="L79" i="70"/>
  <c r="J275" i="74" l="1"/>
  <c r="O281" i="55"/>
  <c r="V617" i="55"/>
  <c r="U611" i="74" s="1"/>
  <c r="O79" i="70"/>
  <c r="O385" i="71"/>
  <c r="N275" i="74" l="1"/>
  <c r="L556" i="55"/>
  <c r="L386" i="71"/>
  <c r="K408" i="71"/>
  <c r="J550" i="74" l="1"/>
  <c r="O556" i="55"/>
  <c r="N550" i="74" s="1"/>
  <c r="I573" i="74"/>
  <c r="L579" i="55"/>
  <c r="L409" i="71"/>
  <c r="O579" i="55" l="1"/>
  <c r="J573" i="74"/>
  <c r="L570" i="55"/>
  <c r="W209" i="71"/>
  <c r="L400" i="71"/>
  <c r="O409" i="71"/>
  <c r="N573" i="74" l="1"/>
  <c r="O570" i="55"/>
  <c r="J564" i="74"/>
  <c r="W314" i="55"/>
  <c r="W210" i="71"/>
  <c r="L158" i="71"/>
  <c r="O400" i="71"/>
  <c r="W220" i="71"/>
  <c r="V308" i="74" l="1"/>
  <c r="N564" i="74"/>
  <c r="W325" i="55"/>
  <c r="V319" i="74" s="1"/>
  <c r="L518" i="55"/>
  <c r="K297" i="71"/>
  <c r="L146" i="70"/>
  <c r="J512" i="74" l="1"/>
  <c r="O518" i="55"/>
  <c r="I424" i="74"/>
  <c r="L430" i="55"/>
  <c r="O146" i="70"/>
  <c r="L298" i="71"/>
  <c r="N512" i="74" l="1"/>
  <c r="J424" i="74"/>
  <c r="O430" i="55"/>
  <c r="V386" i="55"/>
  <c r="U380" i="74" s="1"/>
  <c r="O298" i="71"/>
  <c r="V333" i="71"/>
  <c r="N424" i="74" l="1"/>
  <c r="V470" i="55"/>
  <c r="U464" i="74" s="1"/>
  <c r="L352" i="55"/>
  <c r="O352" i="55" s="1"/>
  <c r="O237" i="71"/>
  <c r="N346" i="74" l="1"/>
  <c r="J346" i="74"/>
  <c r="L297" i="55"/>
  <c r="O297" i="55" s="1"/>
  <c r="L89" i="70"/>
  <c r="O89" i="70"/>
  <c r="K353" i="71"/>
  <c r="N291" i="74" l="1"/>
  <c r="J291" i="74"/>
  <c r="W512" i="55"/>
  <c r="I502" i="74"/>
  <c r="V512" i="55"/>
  <c r="U502" i="74" s="1"/>
  <c r="W354" i="71"/>
  <c r="K343" i="71"/>
  <c r="V502" i="74" l="1"/>
  <c r="I476" i="74"/>
  <c r="V289" i="55"/>
  <c r="I283" i="74"/>
  <c r="W289" i="55"/>
  <c r="K192" i="71"/>
  <c r="W193" i="71"/>
  <c r="V193" i="71"/>
  <c r="O160" i="71"/>
  <c r="U283" i="74" l="1"/>
  <c r="V283" i="74"/>
  <c r="L239" i="55"/>
  <c r="L161" i="71"/>
  <c r="J235" i="74" l="1"/>
  <c r="O239" i="55"/>
  <c r="L656" i="55"/>
  <c r="O656" i="55" s="1"/>
  <c r="O456" i="71"/>
  <c r="O161" i="71"/>
  <c r="K144" i="70"/>
  <c r="N235" i="74" l="1"/>
  <c r="N650" i="74"/>
  <c r="J650" i="74"/>
  <c r="W516" i="55"/>
  <c r="L516" i="55"/>
  <c r="V516" i="55"/>
  <c r="I510" i="74"/>
  <c r="W144" i="70"/>
  <c r="L144" i="70"/>
  <c r="V144" i="70"/>
  <c r="V510" i="74" l="1"/>
  <c r="U510" i="74"/>
  <c r="J510" i="74"/>
  <c r="O516" i="55"/>
  <c r="L450" i="55"/>
  <c r="J444" i="74" s="1"/>
  <c r="O144" i="70"/>
  <c r="L316" i="71"/>
  <c r="L245" i="71"/>
  <c r="O450" i="55" l="1"/>
  <c r="N510" i="74"/>
  <c r="L636" i="55"/>
  <c r="L442" i="71"/>
  <c r="O316" i="71"/>
  <c r="N444" i="74" l="1"/>
  <c r="J630" i="74"/>
  <c r="O636" i="55"/>
  <c r="W652" i="55"/>
  <c r="O442" i="71"/>
  <c r="W185" i="70"/>
  <c r="V646" i="74" l="1"/>
  <c r="N630" i="74"/>
  <c r="L625" i="55"/>
  <c r="L434" i="71"/>
  <c r="K124" i="70"/>
  <c r="O625" i="55" l="1"/>
  <c r="J619" i="74"/>
  <c r="W479" i="55"/>
  <c r="I473" i="74"/>
  <c r="V479" i="55"/>
  <c r="W124" i="70"/>
  <c r="K179" i="71"/>
  <c r="O434" i="71"/>
  <c r="V124" i="70"/>
  <c r="U473" i="74" l="1"/>
  <c r="N619" i="74"/>
  <c r="V473" i="74"/>
  <c r="V268" i="55"/>
  <c r="U264" i="74" s="1"/>
  <c r="W268" i="55"/>
  <c r="V264" i="74" s="1"/>
  <c r="L268" i="55"/>
  <c r="I264" i="74"/>
  <c r="L180" i="71"/>
  <c r="J264" i="74" l="1"/>
  <c r="O268" i="55"/>
  <c r="V499" i="55"/>
  <c r="V134" i="70"/>
  <c r="O180" i="71"/>
  <c r="K177" i="71"/>
  <c r="N264" i="74" l="1"/>
  <c r="U493" i="74"/>
  <c r="I262" i="74"/>
  <c r="I578" i="74"/>
  <c r="I407" i="74"/>
  <c r="L413" i="55"/>
  <c r="V413" i="55"/>
  <c r="V118" i="70"/>
  <c r="L118" i="70"/>
  <c r="O401" i="71"/>
  <c r="K158" i="70"/>
  <c r="K118" i="70"/>
  <c r="U407" i="74" l="1"/>
  <c r="J407" i="74"/>
  <c r="O413" i="55"/>
  <c r="L572" i="55"/>
  <c r="J566" i="74" s="1"/>
  <c r="O118" i="70"/>
  <c r="O572" i="55" l="1"/>
  <c r="N407" i="74"/>
  <c r="L414" i="55"/>
  <c r="O414" i="55" s="1"/>
  <c r="O402" i="71"/>
  <c r="O282" i="71"/>
  <c r="J408" i="74" l="1"/>
  <c r="N408" i="74"/>
  <c r="N566" i="74"/>
  <c r="V494" i="55"/>
  <c r="V349" i="71"/>
  <c r="K238" i="71"/>
  <c r="U488" i="74" l="1"/>
  <c r="W355" i="55"/>
  <c r="I349" i="74"/>
  <c r="V355" i="55"/>
  <c r="K132" i="70"/>
  <c r="W239" i="71"/>
  <c r="V239" i="71"/>
  <c r="U349" i="74" l="1"/>
  <c r="V349" i="74"/>
  <c r="I491" i="74"/>
  <c r="L595" i="55"/>
  <c r="K136" i="70"/>
  <c r="L166" i="70"/>
  <c r="J589" i="74" l="1"/>
  <c r="O595" i="55"/>
  <c r="I495" i="74"/>
  <c r="V501" i="55"/>
  <c r="W501" i="55"/>
  <c r="L501" i="55"/>
  <c r="L136" i="70"/>
  <c r="K188" i="70"/>
  <c r="V136" i="70"/>
  <c r="O166" i="70"/>
  <c r="W136" i="70"/>
  <c r="V495" i="74" l="1"/>
  <c r="U495" i="74"/>
  <c r="N589" i="74"/>
  <c r="O501" i="55"/>
  <c r="J495" i="74"/>
  <c r="I657" i="74"/>
  <c r="V663" i="55"/>
  <c r="V188" i="70"/>
  <c r="L310" i="71"/>
  <c r="O136" i="70"/>
  <c r="U657" i="74" l="1"/>
  <c r="N495" i="74"/>
  <c r="L445" i="55"/>
  <c r="O445" i="55" s="1"/>
  <c r="K142" i="70"/>
  <c r="O311" i="71"/>
  <c r="N439" i="74" l="1"/>
  <c r="J439" i="74"/>
  <c r="I505" i="74"/>
  <c r="I228" i="74"/>
  <c r="L232" i="55"/>
  <c r="K153" i="71"/>
  <c r="O232" i="55" l="1"/>
  <c r="J228" i="74"/>
  <c r="L485" i="55"/>
  <c r="O485" i="55" s="1"/>
  <c r="L126" i="70"/>
  <c r="O154" i="71"/>
  <c r="K375" i="71"/>
  <c r="O126" i="70"/>
  <c r="N479" i="74" l="1"/>
  <c r="N228" i="74"/>
  <c r="J479" i="74"/>
  <c r="I540" i="74"/>
  <c r="L632" i="55"/>
  <c r="L438" i="71"/>
  <c r="L439" i="71"/>
  <c r="L182" i="71"/>
  <c r="J626" i="74" l="1"/>
  <c r="O632" i="55"/>
  <c r="L273" i="55"/>
  <c r="L183" i="71"/>
  <c r="O439" i="71"/>
  <c r="N626" i="74" l="1"/>
  <c r="J267" i="74"/>
  <c r="O273" i="55"/>
  <c r="N267" i="74" s="1"/>
  <c r="W603" i="55"/>
  <c r="W170" i="70"/>
  <c r="V597" i="74" l="1"/>
  <c r="L298" i="55"/>
  <c r="O298" i="55" s="1"/>
  <c r="O90" i="70"/>
  <c r="L90" i="70"/>
  <c r="W221" i="71"/>
  <c r="N292" i="74" l="1"/>
  <c r="J292" i="74"/>
  <c r="W326" i="55"/>
  <c r="V320" i="74" s="1"/>
  <c r="I440" i="74"/>
  <c r="V654" i="55"/>
  <c r="U648" i="74" s="1"/>
  <c r="W581" i="55"/>
  <c r="V575" i="74" s="1"/>
  <c r="I337" i="74"/>
  <c r="W429" i="55"/>
  <c r="V423" i="74" s="1"/>
  <c r="L429" i="55"/>
  <c r="V429" i="55"/>
  <c r="U423" i="74" s="1"/>
  <c r="I423" i="74"/>
  <c r="K230" i="71"/>
  <c r="K67" i="70"/>
  <c r="W410" i="71"/>
  <c r="K311" i="71"/>
  <c r="K296" i="71"/>
  <c r="L297" i="71"/>
  <c r="V186" i="70"/>
  <c r="J423" i="74" l="1"/>
  <c r="O429" i="55"/>
  <c r="I239" i="74"/>
  <c r="O297" i="71"/>
  <c r="K323" i="71"/>
  <c r="N423" i="74" l="1"/>
  <c r="W459" i="55"/>
  <c r="V459" i="55"/>
  <c r="I453" i="74"/>
  <c r="W324" i="71"/>
  <c r="L223" i="71"/>
  <c r="V324" i="71"/>
  <c r="V453" i="74" l="1"/>
  <c r="U453" i="74"/>
  <c r="L328" i="55"/>
  <c r="J322" i="74" s="1"/>
  <c r="V286" i="71"/>
  <c r="O328" i="55" l="1"/>
  <c r="V419" i="55"/>
  <c r="U413" i="74" s="1"/>
  <c r="O224" i="71"/>
  <c r="W264" i="71"/>
  <c r="N322" i="74" l="1"/>
  <c r="W385" i="55"/>
  <c r="W265" i="71"/>
  <c r="L224" i="71"/>
  <c r="V379" i="74" l="1"/>
  <c r="L329" i="55"/>
  <c r="L225" i="71"/>
  <c r="O329" i="55" l="1"/>
  <c r="J323" i="74"/>
  <c r="L603" i="55"/>
  <c r="L199" i="71"/>
  <c r="L170" i="70"/>
  <c r="O225" i="71"/>
  <c r="N323" i="74" l="1"/>
  <c r="O603" i="55"/>
  <c r="J597" i="74"/>
  <c r="L304" i="55"/>
  <c r="L200" i="71"/>
  <c r="O170" i="70"/>
  <c r="O304" i="55" l="1"/>
  <c r="N298" i="74" s="1"/>
  <c r="J298" i="74"/>
  <c r="N597" i="74"/>
  <c r="L483" i="55"/>
  <c r="O483" i="55" s="1"/>
  <c r="O345" i="71"/>
  <c r="L345" i="71"/>
  <c r="N477" i="74" l="1"/>
  <c r="J477" i="74"/>
  <c r="L502" i="55"/>
  <c r="O502" i="55" s="1"/>
  <c r="L137" i="70"/>
  <c r="O137" i="70"/>
  <c r="N496" i="74" l="1"/>
  <c r="J496" i="74"/>
  <c r="L478" i="55"/>
  <c r="O478" i="55" s="1"/>
  <c r="O123" i="70"/>
  <c r="L123" i="70"/>
  <c r="L152" i="71"/>
  <c r="K454" i="71"/>
  <c r="N472" i="74" l="1"/>
  <c r="J472" i="74"/>
  <c r="I649" i="74"/>
  <c r="L424" i="55"/>
  <c r="L291" i="71"/>
  <c r="K70" i="70"/>
  <c r="L292" i="71"/>
  <c r="J418" i="74" l="1"/>
  <c r="O424" i="55"/>
  <c r="I245" i="74"/>
  <c r="L249" i="55"/>
  <c r="O292" i="71"/>
  <c r="L70" i="70"/>
  <c r="N418" i="74" l="1"/>
  <c r="J245" i="74"/>
  <c r="O249" i="55"/>
  <c r="V481" i="55"/>
  <c r="U475" i="74" s="1"/>
  <c r="O70" i="70"/>
  <c r="O359" i="71"/>
  <c r="N245" i="74" l="1"/>
  <c r="L523" i="55"/>
  <c r="O523" i="55" s="1"/>
  <c r="O360" i="71"/>
  <c r="L360" i="71"/>
  <c r="L375" i="71"/>
  <c r="N517" i="74" l="1"/>
  <c r="J517" i="74"/>
  <c r="L546" i="55"/>
  <c r="J540" i="74" s="1"/>
  <c r="K447" i="71"/>
  <c r="O546" i="55" l="1"/>
  <c r="I639" i="74"/>
  <c r="L645" i="55"/>
  <c r="K412" i="71"/>
  <c r="O376" i="71"/>
  <c r="N540" i="74" l="1"/>
  <c r="J639" i="74"/>
  <c r="O645" i="55"/>
  <c r="W591" i="55"/>
  <c r="I585" i="74"/>
  <c r="W413" i="71"/>
  <c r="O448" i="71"/>
  <c r="L218" i="71"/>
  <c r="V585" i="74" l="1"/>
  <c r="N639" i="74"/>
  <c r="O591" i="55"/>
  <c r="J585" i="74"/>
  <c r="O413" i="71"/>
  <c r="N585" i="74" l="1"/>
  <c r="V343" i="55"/>
  <c r="U337" i="74" s="1"/>
  <c r="L479" i="55"/>
  <c r="O479" i="55" s="1"/>
  <c r="L124" i="70"/>
  <c r="O124" i="70"/>
  <c r="J473" i="74" l="1"/>
  <c r="N473" i="74"/>
  <c r="L447" i="55"/>
  <c r="J441" i="74" s="1"/>
  <c r="L313" i="71"/>
  <c r="V339" i="71"/>
  <c r="O447" i="55" l="1"/>
  <c r="V476" i="55"/>
  <c r="U470" i="74" s="1"/>
  <c r="O313" i="71"/>
  <c r="K162" i="70"/>
  <c r="N441" i="74" l="1"/>
  <c r="W588" i="55"/>
  <c r="I582" i="74"/>
  <c r="W162" i="70"/>
  <c r="V582" i="74" l="1"/>
  <c r="V460" i="55"/>
  <c r="U454" i="74" s="1"/>
  <c r="W232" i="55"/>
  <c r="W153" i="71"/>
  <c r="V122" i="70"/>
  <c r="W154" i="71"/>
  <c r="V228" i="74" l="1"/>
  <c r="L426" i="55"/>
  <c r="L294" i="71"/>
  <c r="J420" i="74" l="1"/>
  <c r="O426" i="55"/>
  <c r="W662" i="55"/>
  <c r="W187" i="70"/>
  <c r="O294" i="71"/>
  <c r="N420" i="74" l="1"/>
  <c r="V656" i="74"/>
  <c r="L356" i="55"/>
  <c r="O356" i="55" s="1"/>
  <c r="O103" i="70"/>
  <c r="L103" i="70"/>
  <c r="K207" i="71"/>
  <c r="N350" i="74" l="1"/>
  <c r="J350" i="74"/>
  <c r="I306" i="74"/>
  <c r="L312" i="55"/>
  <c r="K117" i="70"/>
  <c r="L208" i="71"/>
  <c r="O312" i="55" l="1"/>
  <c r="N306" i="74" s="1"/>
  <c r="J306" i="74"/>
  <c r="I406" i="74"/>
  <c r="L412" i="55"/>
  <c r="L117" i="70"/>
  <c r="J406" i="74" l="1"/>
  <c r="O412" i="55"/>
  <c r="O117" i="70"/>
  <c r="V421" i="71"/>
  <c r="N406" i="74" l="1"/>
  <c r="V610" i="55"/>
  <c r="V422" i="71"/>
  <c r="U604" i="74" l="1"/>
  <c r="W481" i="55"/>
  <c r="V475" i="74" s="1"/>
  <c r="W546" i="55"/>
  <c r="W376" i="71"/>
  <c r="V540" i="74" l="1"/>
  <c r="W389" i="55"/>
  <c r="W108" i="70"/>
  <c r="V383" i="74" l="1"/>
  <c r="W320" i="55"/>
  <c r="W216" i="71"/>
  <c r="W372" i="71"/>
  <c r="V314" i="74" l="1"/>
  <c r="W543" i="55"/>
  <c r="V537" i="74" s="1"/>
  <c r="W595" i="55"/>
  <c r="W166" i="70"/>
  <c r="K237" i="71"/>
  <c r="V589" i="74" l="1"/>
  <c r="I348" i="74"/>
  <c r="W554" i="55"/>
  <c r="W384" i="71"/>
  <c r="V548" i="74" l="1"/>
  <c r="J583" i="74"/>
  <c r="L163" i="70"/>
  <c r="K364" i="71"/>
  <c r="O589" i="55" l="1"/>
  <c r="I524" i="74"/>
  <c r="L530" i="55"/>
  <c r="O163" i="70"/>
  <c r="L365" i="71"/>
  <c r="N583" i="74" l="1"/>
  <c r="J524" i="74"/>
  <c r="O530" i="55"/>
  <c r="V287" i="55"/>
  <c r="U281" i="74" s="1"/>
  <c r="O365" i="71"/>
  <c r="W233" i="71"/>
  <c r="N524" i="74" l="1"/>
  <c r="W276" i="55"/>
  <c r="W77" i="70"/>
  <c r="K347" i="71"/>
  <c r="V270" i="74" l="1"/>
  <c r="I483" i="74"/>
  <c r="L275" i="55"/>
  <c r="J269" i="74" s="1"/>
  <c r="V283" i="71"/>
  <c r="O275" i="55" l="1"/>
  <c r="V416" i="55"/>
  <c r="U410" i="74" s="1"/>
  <c r="O185" i="71"/>
  <c r="N269" i="74" l="1"/>
  <c r="V509" i="55"/>
  <c r="V142" i="70"/>
  <c r="U505" i="74" l="1"/>
  <c r="L246" i="55"/>
  <c r="L68" i="70"/>
  <c r="J242" i="74" l="1"/>
  <c r="O246" i="55"/>
  <c r="W529" i="55"/>
  <c r="V523" i="74" s="1"/>
  <c r="O68" i="70"/>
  <c r="N242" i="74" l="1"/>
  <c r="W523" i="55"/>
  <c r="V517" i="74" s="1"/>
  <c r="W470" i="55"/>
  <c r="V464" i="74" s="1"/>
  <c r="L559" i="55"/>
  <c r="J553" i="74" s="1"/>
  <c r="W333" i="71"/>
  <c r="O559" i="55" l="1"/>
  <c r="L622" i="55"/>
  <c r="O389" i="71"/>
  <c r="L431" i="71"/>
  <c r="W343" i="71"/>
  <c r="J616" i="74" l="1"/>
  <c r="N553" i="74"/>
  <c r="O622" i="55"/>
  <c r="W482" i="55"/>
  <c r="V476" i="74" s="1"/>
  <c r="O431" i="71"/>
  <c r="N616" i="74" l="1"/>
  <c r="V246" i="55"/>
  <c r="U242" i="74" s="1"/>
  <c r="L446" i="55"/>
  <c r="O446" i="55" s="1"/>
  <c r="V68" i="70"/>
  <c r="K432" i="71"/>
  <c r="L311" i="71"/>
  <c r="L312" i="71"/>
  <c r="O312" i="71"/>
  <c r="N440" i="74" l="1"/>
  <c r="J440" i="74"/>
  <c r="I618" i="74"/>
  <c r="L624" i="55"/>
  <c r="L433" i="71"/>
  <c r="L456" i="71"/>
  <c r="O624" i="55" l="1"/>
  <c r="J618" i="74"/>
  <c r="L657" i="55"/>
  <c r="J651" i="74" s="1"/>
  <c r="V225" i="71"/>
  <c r="O433" i="71"/>
  <c r="N618" i="74" l="1"/>
  <c r="O657" i="55"/>
  <c r="V331" i="55"/>
  <c r="U325" i="74" s="1"/>
  <c r="O457" i="71"/>
  <c r="V226" i="71"/>
  <c r="L428" i="71"/>
  <c r="N651" i="74" l="1"/>
  <c r="L620" i="55"/>
  <c r="O620" i="55" s="1"/>
  <c r="O429" i="71"/>
  <c r="W421" i="71"/>
  <c r="N614" i="74" l="1"/>
  <c r="J614" i="74"/>
  <c r="W610" i="55"/>
  <c r="V604" i="74" s="1"/>
  <c r="L347" i="55"/>
  <c r="K96" i="70"/>
  <c r="L99" i="70"/>
  <c r="O347" i="55" l="1"/>
  <c r="J341" i="74"/>
  <c r="L339" i="55"/>
  <c r="I333" i="74"/>
  <c r="V339" i="55"/>
  <c r="V96" i="70"/>
  <c r="L96" i="70"/>
  <c r="O99" i="70"/>
  <c r="U333" i="74" l="1"/>
  <c r="N341" i="74"/>
  <c r="J333" i="74"/>
  <c r="O339" i="55"/>
  <c r="W453" i="55"/>
  <c r="O96" i="70"/>
  <c r="W319" i="71"/>
  <c r="L230" i="71"/>
  <c r="N333" i="74" l="1"/>
  <c r="V447" i="74"/>
  <c r="L343" i="55"/>
  <c r="L231" i="71"/>
  <c r="K277" i="71"/>
  <c r="J337" i="74" l="1"/>
  <c r="O343" i="55"/>
  <c r="L407" i="55"/>
  <c r="I401" i="74"/>
  <c r="O231" i="71"/>
  <c r="V217" i="71"/>
  <c r="N337" i="74" l="1"/>
  <c r="J401" i="74"/>
  <c r="O407" i="55"/>
  <c r="V322" i="55"/>
  <c r="U316" i="74" s="1"/>
  <c r="O278" i="71"/>
  <c r="N401" i="74" l="1"/>
  <c r="L510" i="55"/>
  <c r="L143" i="70"/>
  <c r="O510" i="55" l="1"/>
  <c r="J506" i="74"/>
  <c r="L406" i="55"/>
  <c r="O143" i="70"/>
  <c r="K381" i="71"/>
  <c r="L277" i="71"/>
  <c r="N506" i="74" l="1"/>
  <c r="J400" i="74"/>
  <c r="O406" i="55"/>
  <c r="I546" i="74"/>
  <c r="O277" i="71"/>
  <c r="K98" i="70"/>
  <c r="N400" i="74" l="1"/>
  <c r="I335" i="74"/>
  <c r="I287" i="74"/>
  <c r="V545" i="55"/>
  <c r="U539" i="74" s="1"/>
  <c r="L652" i="55"/>
  <c r="K85" i="70"/>
  <c r="L185" i="70"/>
  <c r="J646" i="74" l="1"/>
  <c r="O652" i="55"/>
  <c r="W352" i="55"/>
  <c r="V346" i="74" s="1"/>
  <c r="O185" i="70"/>
  <c r="N646" i="74" l="1"/>
  <c r="J329" i="74"/>
  <c r="L92" i="70"/>
  <c r="L278" i="71"/>
  <c r="O335" i="55" l="1"/>
  <c r="L408" i="55"/>
  <c r="J402" i="74" s="1"/>
  <c r="O92" i="70"/>
  <c r="O408" i="55" l="1"/>
  <c r="N402" i="74" s="1"/>
  <c r="N329" i="74"/>
  <c r="V607" i="55"/>
  <c r="U601" i="74" s="1"/>
  <c r="L616" i="55"/>
  <c r="O279" i="71"/>
  <c r="V174" i="70"/>
  <c r="L176" i="70"/>
  <c r="J610" i="74" l="1"/>
  <c r="O616" i="55"/>
  <c r="W415" i="55"/>
  <c r="V409" i="74" s="1"/>
  <c r="K129" i="70"/>
  <c r="O176" i="70"/>
  <c r="N610" i="74" l="1"/>
  <c r="I485" i="74"/>
  <c r="L491" i="55"/>
  <c r="L129" i="70"/>
  <c r="O491" i="55" l="1"/>
  <c r="J485" i="74"/>
  <c r="W412" i="55"/>
  <c r="W117" i="70"/>
  <c r="O129" i="70"/>
  <c r="K158" i="71"/>
  <c r="N485" i="74" l="1"/>
  <c r="V406" i="74"/>
  <c r="V237" i="55"/>
  <c r="L237" i="55"/>
  <c r="W237" i="55"/>
  <c r="I233" i="74"/>
  <c r="L159" i="71"/>
  <c r="W159" i="71"/>
  <c r="V159" i="71"/>
  <c r="V233" i="74" l="1"/>
  <c r="U233" i="74"/>
  <c r="J233" i="74"/>
  <c r="O237" i="55"/>
  <c r="L663" i="55"/>
  <c r="O663" i="55" s="1"/>
  <c r="N657" i="74" s="1"/>
  <c r="L188" i="70"/>
  <c r="O188" i="70"/>
  <c r="O159" i="71"/>
  <c r="N233" i="74" l="1"/>
  <c r="J657" i="74"/>
  <c r="W393" i="55"/>
  <c r="W271" i="71"/>
  <c r="L389" i="71"/>
  <c r="V387" i="74" l="1"/>
  <c r="L560" i="55"/>
  <c r="L390" i="71"/>
  <c r="J554" i="74" l="1"/>
  <c r="O560" i="55"/>
  <c r="W256" i="55"/>
  <c r="W172" i="71"/>
  <c r="O390" i="71"/>
  <c r="N554" i="74" l="1"/>
  <c r="V252" i="74"/>
  <c r="L513" i="55"/>
  <c r="J507" i="74" s="1"/>
  <c r="O513" i="55" l="1"/>
  <c r="W242" i="55"/>
  <c r="O356" i="71"/>
  <c r="W66" i="70"/>
  <c r="V238" i="74" l="1"/>
  <c r="N507" i="74"/>
  <c r="W527" i="55"/>
  <c r="W150" i="70"/>
  <c r="L454" i="71"/>
  <c r="V521" i="74" l="1"/>
  <c r="L655" i="55"/>
  <c r="L455" i="71"/>
  <c r="J649" i="74" l="1"/>
  <c r="O655" i="55"/>
  <c r="W590" i="55"/>
  <c r="O455" i="71"/>
  <c r="W164" i="70"/>
  <c r="K182" i="70"/>
  <c r="N649" i="74" l="1"/>
  <c r="V584" i="74"/>
  <c r="V640" i="55"/>
  <c r="W640" i="55"/>
  <c r="I634" i="74"/>
  <c r="W364" i="71"/>
  <c r="V182" i="70"/>
  <c r="W182" i="70"/>
  <c r="V634" i="74" l="1"/>
  <c r="U634" i="74"/>
  <c r="W530" i="55"/>
  <c r="W365" i="71"/>
  <c r="W344" i="71"/>
  <c r="V524" i="74" l="1"/>
  <c r="W483" i="55"/>
  <c r="V477" i="74" s="1"/>
  <c r="L295" i="55"/>
  <c r="L87" i="70"/>
  <c r="K104" i="70"/>
  <c r="J289" i="74" l="1"/>
  <c r="O295" i="55"/>
  <c r="W357" i="55"/>
  <c r="V357" i="55"/>
  <c r="I351" i="74"/>
  <c r="V104" i="70"/>
  <c r="W104" i="70"/>
  <c r="O87" i="70"/>
  <c r="U351" i="74" l="1"/>
  <c r="N289" i="74"/>
  <c r="V351" i="74"/>
  <c r="W390" i="55"/>
  <c r="W268" i="71"/>
  <c r="V384" i="74" l="1"/>
  <c r="V606" i="55"/>
  <c r="V173" i="70"/>
  <c r="U600" i="74" l="1"/>
  <c r="W489" i="55"/>
  <c r="V483" i="74" s="1"/>
  <c r="L296" i="55"/>
  <c r="J290" i="74" s="1"/>
  <c r="L88" i="70"/>
  <c r="O296" i="55" l="1"/>
  <c r="L259" i="55"/>
  <c r="L175" i="71"/>
  <c r="O88" i="70"/>
  <c r="N290" i="74" l="1"/>
  <c r="J255" i="74"/>
  <c r="O259" i="55"/>
  <c r="W272" i="55"/>
  <c r="V266" i="74" s="1"/>
  <c r="O175" i="71"/>
  <c r="V287" i="71"/>
  <c r="N255" i="74" l="1"/>
  <c r="V420" i="55"/>
  <c r="U414" i="74" s="1"/>
  <c r="W645" i="55"/>
  <c r="V639" i="74" s="1"/>
  <c r="W663" i="55"/>
  <c r="V657" i="74" s="1"/>
  <c r="J398" i="74"/>
  <c r="L114" i="70"/>
  <c r="W447" i="71"/>
  <c r="W188" i="70"/>
  <c r="K274" i="71"/>
  <c r="O404" i="55" l="1"/>
  <c r="I391" i="74"/>
  <c r="O114" i="70"/>
  <c r="V454" i="71"/>
  <c r="N398" i="74" l="1"/>
  <c r="V655" i="55"/>
  <c r="U649" i="74" s="1"/>
  <c r="L231" i="55"/>
  <c r="O152" i="71"/>
  <c r="L153" i="71"/>
  <c r="L351" i="71"/>
  <c r="J227" i="74" l="1"/>
  <c r="O231" i="55"/>
  <c r="L506" i="55"/>
  <c r="J500" i="74" s="1"/>
  <c r="O343" i="71"/>
  <c r="O153" i="71"/>
  <c r="L352" i="71"/>
  <c r="O506" i="55" l="1"/>
  <c r="N227" i="74"/>
  <c r="L482" i="55"/>
  <c r="O482" i="55" s="1"/>
  <c r="L344" i="71"/>
  <c r="O352" i="71"/>
  <c r="O344" i="71"/>
  <c r="N500" i="74" l="1"/>
  <c r="N476" i="74"/>
  <c r="J476" i="74"/>
  <c r="W458" i="55"/>
  <c r="K314" i="71"/>
  <c r="W323" i="71"/>
  <c r="V452" i="74" l="1"/>
  <c r="W449" i="55"/>
  <c r="I443" i="74"/>
  <c r="V449" i="55"/>
  <c r="U443" i="74" s="1"/>
  <c r="W315" i="71"/>
  <c r="V211" i="71"/>
  <c r="V443" i="74" l="1"/>
  <c r="V316" i="55"/>
  <c r="V212" i="71"/>
  <c r="U310" i="74" l="1"/>
  <c r="L509" i="55"/>
  <c r="J505" i="74" s="1"/>
  <c r="L142" i="70"/>
  <c r="L452" i="71"/>
  <c r="O509" i="55" l="1"/>
  <c r="N505" i="74" s="1"/>
  <c r="L650" i="55"/>
  <c r="O650" i="55" s="1"/>
  <c r="O142" i="70"/>
  <c r="L453" i="71"/>
  <c r="O453" i="71"/>
  <c r="J644" i="74" l="1"/>
  <c r="N644" i="74"/>
  <c r="V396" i="55"/>
  <c r="U390" i="74" s="1"/>
  <c r="V665" i="55"/>
  <c r="V190" i="70"/>
  <c r="U659" i="74" l="1"/>
  <c r="V625" i="55"/>
  <c r="V434" i="71"/>
  <c r="U619" i="74" l="1"/>
  <c r="V247" i="55"/>
  <c r="V69" i="70"/>
  <c r="U243" i="74" l="1"/>
  <c r="L459" i="55"/>
  <c r="O459" i="55" s="1"/>
  <c r="L324" i="71"/>
  <c r="K140" i="70"/>
  <c r="O324" i="71"/>
  <c r="N453" i="74" l="1"/>
  <c r="J453" i="74"/>
  <c r="V505" i="55"/>
  <c r="W505" i="55"/>
  <c r="I499" i="74"/>
  <c r="L505" i="55"/>
  <c r="L140" i="70"/>
  <c r="V162" i="71"/>
  <c r="V140" i="70"/>
  <c r="W140" i="70"/>
  <c r="U499" i="74" l="1"/>
  <c r="V499" i="74"/>
  <c r="J499" i="74"/>
  <c r="O505" i="55"/>
  <c r="V244" i="55"/>
  <c r="U240" i="74" s="1"/>
  <c r="W334" i="71"/>
  <c r="O140" i="70"/>
  <c r="N499" i="74" l="1"/>
  <c r="W471" i="55"/>
  <c r="V465" i="74" s="1"/>
  <c r="I317" i="74"/>
  <c r="L323" i="55"/>
  <c r="L219" i="71"/>
  <c r="K218" i="71"/>
  <c r="L373" i="71"/>
  <c r="J317" i="74" l="1"/>
  <c r="O323" i="55"/>
  <c r="O219" i="71"/>
  <c r="L202" i="71"/>
  <c r="K139" i="70"/>
  <c r="N317" i="74" l="1"/>
  <c r="I498" i="74"/>
  <c r="W504" i="55"/>
  <c r="V504" i="55"/>
  <c r="V139" i="70"/>
  <c r="W139" i="70"/>
  <c r="V369" i="71"/>
  <c r="U498" i="74" l="1"/>
  <c r="V498" i="74"/>
  <c r="V536" i="55"/>
  <c r="U530" i="74" s="1"/>
  <c r="V442" i="55"/>
  <c r="V307" i="71"/>
  <c r="V308" i="71"/>
  <c r="W257" i="71"/>
  <c r="U436" i="74" l="1"/>
  <c r="W377" i="55"/>
  <c r="V371" i="74" s="1"/>
  <c r="V370" i="55"/>
  <c r="U364" i="74" s="1"/>
  <c r="L574" i="55"/>
  <c r="L419" i="71"/>
  <c r="V250" i="71"/>
  <c r="L404" i="71"/>
  <c r="J568" i="74" l="1"/>
  <c r="O574" i="55"/>
  <c r="L234" i="55"/>
  <c r="J230" i="74" s="1"/>
  <c r="O234" i="55"/>
  <c r="N230" i="74" s="1"/>
  <c r="K228" i="71"/>
  <c r="O404" i="71"/>
  <c r="N568" i="74" l="1"/>
  <c r="I328" i="74"/>
  <c r="W360" i="55"/>
  <c r="V354" i="74" s="1"/>
  <c r="L338" i="55"/>
  <c r="W241" i="71"/>
  <c r="L95" i="70"/>
  <c r="O338" i="55" l="1"/>
  <c r="J332" i="74"/>
  <c r="W560" i="55"/>
  <c r="V554" i="74" s="1"/>
  <c r="O95" i="70"/>
  <c r="L267" i="71"/>
  <c r="N332" i="74" l="1"/>
  <c r="L390" i="55"/>
  <c r="L268" i="71"/>
  <c r="J384" i="74" l="1"/>
  <c r="O390" i="55"/>
  <c r="L643" i="55"/>
  <c r="O268" i="71"/>
  <c r="L183" i="70"/>
  <c r="K308" i="71"/>
  <c r="N384" i="74" l="1"/>
  <c r="O643" i="55"/>
  <c r="J637" i="74"/>
  <c r="W443" i="55"/>
  <c r="V437" i="74" s="1"/>
  <c r="L443" i="55"/>
  <c r="V443" i="55"/>
  <c r="U437" i="74" s="1"/>
  <c r="I437" i="74"/>
  <c r="L282" i="71"/>
  <c r="L309" i="71"/>
  <c r="O183" i="70"/>
  <c r="N637" i="74" l="1"/>
  <c r="J437" i="74"/>
  <c r="O443" i="55"/>
  <c r="L415" i="55"/>
  <c r="O309" i="71"/>
  <c r="L283" i="71"/>
  <c r="L370" i="71"/>
  <c r="J409" i="74" l="1"/>
  <c r="N437" i="74"/>
  <c r="O415" i="55"/>
  <c r="L537" i="55"/>
  <c r="O537" i="55" s="1"/>
  <c r="O371" i="71"/>
  <c r="O283" i="71"/>
  <c r="V294" i="71"/>
  <c r="L371" i="71"/>
  <c r="N531" i="74" l="1"/>
  <c r="J531" i="74"/>
  <c r="N409" i="74"/>
  <c r="V427" i="55"/>
  <c r="V295" i="71"/>
  <c r="U421" i="74" l="1"/>
  <c r="V549" i="55"/>
  <c r="V379" i="71"/>
  <c r="U543" i="74" l="1"/>
  <c r="V285" i="55"/>
  <c r="U279" i="74" s="1"/>
  <c r="V349" i="55"/>
  <c r="U343" i="74" s="1"/>
  <c r="L301" i="55"/>
  <c r="L197" i="71"/>
  <c r="L196" i="71"/>
  <c r="W283" i="71"/>
  <c r="O301" i="55" l="1"/>
  <c r="J295" i="74"/>
  <c r="W416" i="55"/>
  <c r="V410" i="74" s="1"/>
  <c r="O197" i="71"/>
  <c r="N295" i="74" l="1"/>
  <c r="L293" i="55"/>
  <c r="L85" i="70"/>
  <c r="W224" i="71"/>
  <c r="J287" i="74" l="1"/>
  <c r="O293" i="55"/>
  <c r="W329" i="55"/>
  <c r="V323" i="74" s="1"/>
  <c r="O85" i="70"/>
  <c r="N287" i="74" l="1"/>
  <c r="L489" i="55"/>
  <c r="J483" i="74" s="1"/>
  <c r="L381" i="71"/>
  <c r="O489" i="55" l="1"/>
  <c r="L552" i="55"/>
  <c r="J546" i="74" s="1"/>
  <c r="O348" i="71"/>
  <c r="L382" i="71"/>
  <c r="O552" i="55" l="1"/>
  <c r="N546" i="74" s="1"/>
  <c r="N483" i="74"/>
  <c r="W280" i="55"/>
  <c r="V274" i="74" s="1"/>
  <c r="L229" i="55"/>
  <c r="L151" i="71"/>
  <c r="L150" i="71"/>
  <c r="J225" i="74" l="1"/>
  <c r="O229" i="55"/>
  <c r="V351" i="55"/>
  <c r="U345" i="74" s="1"/>
  <c r="V101" i="70"/>
  <c r="O151" i="71"/>
  <c r="K202" i="71"/>
  <c r="N225" i="74" l="1"/>
  <c r="I301" i="74"/>
  <c r="L307" i="55"/>
  <c r="L203" i="71"/>
  <c r="J301" i="74" l="1"/>
  <c r="O307" i="55"/>
  <c r="V538" i="55"/>
  <c r="O203" i="71"/>
  <c r="V427" i="71"/>
  <c r="V153" i="70"/>
  <c r="U532" i="74" l="1"/>
  <c r="N301" i="74"/>
  <c r="V619" i="55"/>
  <c r="U613" i="74" s="1"/>
  <c r="W370" i="55"/>
  <c r="V364" i="74" s="1"/>
  <c r="V639" i="55"/>
  <c r="U633" i="74" s="1"/>
  <c r="L515" i="55"/>
  <c r="W250" i="71"/>
  <c r="V443" i="71"/>
  <c r="L358" i="71"/>
  <c r="V444" i="71"/>
  <c r="J509" i="74" l="1"/>
  <c r="O515" i="55"/>
  <c r="L263" i="55"/>
  <c r="L73" i="70"/>
  <c r="O358" i="71"/>
  <c r="L271" i="71"/>
  <c r="N509" i="74" l="1"/>
  <c r="J259" i="74"/>
  <c r="O263" i="55"/>
  <c r="O73" i="70"/>
  <c r="K261" i="71"/>
  <c r="N259" i="74" l="1"/>
  <c r="I375" i="74"/>
  <c r="L381" i="55"/>
  <c r="L262" i="71"/>
  <c r="K154" i="70"/>
  <c r="O381" i="55" l="1"/>
  <c r="J375" i="74"/>
  <c r="V539" i="55"/>
  <c r="W539" i="55"/>
  <c r="I533" i="74"/>
  <c r="V154" i="70"/>
  <c r="O262" i="71"/>
  <c r="W154" i="70"/>
  <c r="N375" i="74" l="1"/>
  <c r="V533" i="74"/>
  <c r="U533" i="74"/>
  <c r="V602" i="55"/>
  <c r="U596" i="74" s="1"/>
  <c r="I538" i="74"/>
  <c r="L544" i="55"/>
  <c r="K392" i="71"/>
  <c r="K373" i="71"/>
  <c r="L374" i="71"/>
  <c r="O544" i="55" l="1"/>
  <c r="J538" i="74"/>
  <c r="I557" i="74"/>
  <c r="K180" i="70"/>
  <c r="O374" i="71"/>
  <c r="N538" i="74" l="1"/>
  <c r="V634" i="55"/>
  <c r="L634" i="55"/>
  <c r="W634" i="55"/>
  <c r="I628" i="74"/>
  <c r="W180" i="70"/>
  <c r="V180" i="70"/>
  <c r="K165" i="71"/>
  <c r="L180" i="70"/>
  <c r="V628" i="74" l="1"/>
  <c r="U628" i="74"/>
  <c r="O634" i="55"/>
  <c r="J628" i="74"/>
  <c r="L250" i="55"/>
  <c r="I246" i="74"/>
  <c r="O180" i="70"/>
  <c r="L166" i="71"/>
  <c r="N628" i="74" l="1"/>
  <c r="O250" i="55"/>
  <c r="N246" i="74" s="1"/>
  <c r="J246" i="74"/>
  <c r="L539" i="55"/>
  <c r="L154" i="70"/>
  <c r="J533" i="74" l="1"/>
  <c r="O539" i="55"/>
  <c r="L243" i="55"/>
  <c r="L67" i="70"/>
  <c r="O154" i="70"/>
  <c r="K450" i="71"/>
  <c r="N533" i="74" l="1"/>
  <c r="J239" i="74"/>
  <c r="O243" i="55"/>
  <c r="V648" i="55"/>
  <c r="U642" i="74" s="1"/>
  <c r="W648" i="55"/>
  <c r="V642" i="74" s="1"/>
  <c r="L648" i="55"/>
  <c r="I642" i="74"/>
  <c r="L451" i="71"/>
  <c r="O67" i="70"/>
  <c r="N239" i="74" l="1"/>
  <c r="J642" i="74"/>
  <c r="O648" i="55"/>
  <c r="L311" i="55"/>
  <c r="L207" i="71"/>
  <c r="O451" i="71"/>
  <c r="N642" i="74" l="1"/>
  <c r="O311" i="55"/>
  <c r="J305" i="74"/>
  <c r="L604" i="55"/>
  <c r="L171" i="70"/>
  <c r="O207" i="71"/>
  <c r="J598" i="74" l="1"/>
  <c r="O604" i="55"/>
  <c r="N305" i="74"/>
  <c r="V529" i="55"/>
  <c r="U523" i="74" s="1"/>
  <c r="L348" i="71"/>
  <c r="O171" i="70"/>
  <c r="N598" i="74" l="1"/>
  <c r="L494" i="55"/>
  <c r="K377" i="71"/>
  <c r="L349" i="71"/>
  <c r="J488" i="74" l="1"/>
  <c r="O494" i="55"/>
  <c r="V548" i="55"/>
  <c r="I542" i="74"/>
  <c r="V378" i="71"/>
  <c r="O349" i="71"/>
  <c r="U542" i="74" l="1"/>
  <c r="N488" i="74"/>
  <c r="W441" i="55"/>
  <c r="W120" i="70"/>
  <c r="V408" i="71"/>
  <c r="V435" i="74" l="1"/>
  <c r="V579" i="55"/>
  <c r="V409" i="71"/>
  <c r="V288" i="71"/>
  <c r="U573" i="74" l="1"/>
  <c r="V421" i="55"/>
  <c r="L367" i="71"/>
  <c r="V289" i="71"/>
  <c r="U415" i="74" l="1"/>
  <c r="L533" i="55"/>
  <c r="J527" i="74" s="1"/>
  <c r="L368" i="71"/>
  <c r="O533" i="55" l="1"/>
  <c r="V275" i="55"/>
  <c r="O368" i="71"/>
  <c r="V185" i="71"/>
  <c r="U269" i="74" l="1"/>
  <c r="N527" i="74"/>
  <c r="W249" i="55"/>
  <c r="V245" i="74" s="1"/>
  <c r="L594" i="55"/>
  <c r="W70" i="70"/>
  <c r="L415" i="71"/>
  <c r="J588" i="74" l="1"/>
  <c r="O594" i="55"/>
  <c r="L266" i="55"/>
  <c r="O266" i="55" s="1"/>
  <c r="O178" i="71"/>
  <c r="O415" i="71"/>
  <c r="V400" i="71"/>
  <c r="N262" i="74" l="1"/>
  <c r="J262" i="74"/>
  <c r="N588" i="74"/>
  <c r="V571" i="55"/>
  <c r="U565" i="74" s="1"/>
  <c r="I280" i="74"/>
  <c r="L397" i="55"/>
  <c r="O397" i="55" s="1"/>
  <c r="O275" i="71"/>
  <c r="K415" i="71"/>
  <c r="K189" i="71"/>
  <c r="V401" i="71"/>
  <c r="N391" i="74" l="1"/>
  <c r="J391" i="74"/>
  <c r="I592" i="74"/>
  <c r="L598" i="55"/>
  <c r="L422" i="71"/>
  <c r="O598" i="55" l="1"/>
  <c r="J592" i="74"/>
  <c r="L611" i="55"/>
  <c r="O611" i="55" s="1"/>
  <c r="V391" i="71"/>
  <c r="O423" i="71"/>
  <c r="O416" i="71"/>
  <c r="N605" i="74" l="1"/>
  <c r="N592" i="74"/>
  <c r="J605" i="74"/>
  <c r="V562" i="55"/>
  <c r="U556" i="74" s="1"/>
  <c r="V385" i="55"/>
  <c r="V265" i="71"/>
  <c r="U379" i="74" l="1"/>
  <c r="W343" i="55"/>
  <c r="V337" i="74" s="1"/>
  <c r="V531" i="55"/>
  <c r="U525" i="74" s="1"/>
  <c r="L531" i="55"/>
  <c r="W531" i="55"/>
  <c r="V525" i="74" s="1"/>
  <c r="I525" i="74"/>
  <c r="L457" i="71"/>
  <c r="K365" i="71"/>
  <c r="L366" i="71"/>
  <c r="J525" i="74" l="1"/>
  <c r="O531" i="55"/>
  <c r="L658" i="55"/>
  <c r="O658" i="55" s="1"/>
  <c r="O366" i="71"/>
  <c r="V447" i="71"/>
  <c r="L458" i="71"/>
  <c r="O458" i="71"/>
  <c r="N652" i="74" l="1"/>
  <c r="J652" i="74"/>
  <c r="N525" i="74"/>
  <c r="V645" i="55"/>
  <c r="U639" i="74" s="1"/>
  <c r="W460" i="55"/>
  <c r="W122" i="70"/>
  <c r="V454" i="74" l="1"/>
  <c r="V599" i="55"/>
  <c r="U593" i="74" s="1"/>
  <c r="W306" i="55"/>
  <c r="V300" i="74" s="1"/>
  <c r="W322" i="55"/>
  <c r="V316" i="74" s="1"/>
  <c r="I288" i="74"/>
  <c r="W294" i="55"/>
  <c r="V294" i="55"/>
  <c r="W86" i="70"/>
  <c r="L220" i="71"/>
  <c r="V169" i="70"/>
  <c r="K86" i="70"/>
  <c r="W201" i="71"/>
  <c r="V86" i="70"/>
  <c r="W217" i="71"/>
  <c r="U288" i="74" l="1"/>
  <c r="V288" i="74"/>
  <c r="L325" i="55"/>
  <c r="L221" i="71"/>
  <c r="O325" i="55" l="1"/>
  <c r="J319" i="74"/>
  <c r="L386" i="55"/>
  <c r="J380" i="74" s="1"/>
  <c r="O221" i="71"/>
  <c r="L266" i="71"/>
  <c r="O386" i="55" l="1"/>
  <c r="N319" i="74"/>
  <c r="V383" i="55"/>
  <c r="U377" i="74" s="1"/>
  <c r="V264" i="71"/>
  <c r="O266" i="71"/>
  <c r="N380" i="74" l="1"/>
  <c r="L384" i="55"/>
  <c r="V227" i="71"/>
  <c r="L106" i="70"/>
  <c r="J378" i="74" l="1"/>
  <c r="O384" i="55"/>
  <c r="V333" i="55"/>
  <c r="U327" i="74" s="1"/>
  <c r="O106" i="70"/>
  <c r="N378" i="74" l="1"/>
  <c r="L588" i="55"/>
  <c r="L162" i="70"/>
  <c r="J582" i="74" l="1"/>
  <c r="O588" i="55"/>
  <c r="V263" i="55"/>
  <c r="V73" i="70"/>
  <c r="O162" i="70"/>
  <c r="N582" i="74" l="1"/>
  <c r="U259" i="74"/>
  <c r="W338" i="55"/>
  <c r="L394" i="71"/>
  <c r="O166" i="71"/>
  <c r="W95" i="70"/>
  <c r="V332" i="74" l="1"/>
  <c r="L251" i="55"/>
  <c r="L167" i="71"/>
  <c r="J247" i="74" l="1"/>
  <c r="O251" i="55"/>
  <c r="W526" i="55"/>
  <c r="V520" i="74" s="1"/>
  <c r="O167" i="71"/>
  <c r="W363" i="71"/>
  <c r="N247" i="74" l="1"/>
  <c r="W408" i="55"/>
  <c r="V402" i="74" s="1"/>
  <c r="W455" i="55"/>
  <c r="V449" i="74" s="1"/>
  <c r="V455" i="55"/>
  <c r="L455" i="55"/>
  <c r="I449" i="74"/>
  <c r="L320" i="71"/>
  <c r="V320" i="71"/>
  <c r="K319" i="71"/>
  <c r="U449" i="74" l="1"/>
  <c r="O455" i="55"/>
  <c r="J449" i="74"/>
  <c r="W616" i="55"/>
  <c r="V610" i="74" s="1"/>
  <c r="O320" i="71"/>
  <c r="W176" i="70"/>
  <c r="N449" i="74" l="1"/>
  <c r="L276" i="55"/>
  <c r="L77" i="70"/>
  <c r="O276" i="55" l="1"/>
  <c r="J270" i="74"/>
  <c r="L359" i="55"/>
  <c r="O359" i="55" s="1"/>
  <c r="L241" i="71"/>
  <c r="O77" i="70"/>
  <c r="W213" i="71"/>
  <c r="O241" i="71"/>
  <c r="N353" i="74" l="1"/>
  <c r="N270" i="74"/>
  <c r="J353" i="74"/>
  <c r="W318" i="55"/>
  <c r="V312" i="74" s="1"/>
  <c r="W353" i="55"/>
  <c r="W102" i="70"/>
  <c r="V347" i="74" l="1"/>
  <c r="V293" i="55"/>
  <c r="W411" i="71"/>
  <c r="V85" i="70"/>
  <c r="U287" i="74" l="1"/>
  <c r="W582" i="55"/>
  <c r="V576" i="74" s="1"/>
  <c r="V395" i="55"/>
  <c r="K233" i="71"/>
  <c r="W412" i="71"/>
  <c r="L402" i="71"/>
  <c r="V273" i="71"/>
  <c r="U389" i="74" l="1"/>
  <c r="L346" i="55"/>
  <c r="W346" i="55"/>
  <c r="I340" i="74"/>
  <c r="L234" i="71"/>
  <c r="W234" i="71"/>
  <c r="V340" i="74" l="1"/>
  <c r="J340" i="74"/>
  <c r="O346" i="55"/>
  <c r="V662" i="55"/>
  <c r="U656" i="74" s="1"/>
  <c r="O234" i="71"/>
  <c r="V187" i="70"/>
  <c r="N340" i="74" l="1"/>
  <c r="W536" i="55"/>
  <c r="V530" i="74" s="1"/>
  <c r="L379" i="55"/>
  <c r="L260" i="71"/>
  <c r="J373" i="74" l="1"/>
  <c r="O379" i="55"/>
  <c r="W330" i="55"/>
  <c r="V324" i="74" s="1"/>
  <c r="W91" i="70"/>
  <c r="O260" i="71"/>
  <c r="N373" i="74" l="1"/>
  <c r="V352" i="55"/>
  <c r="U346" i="74" s="1"/>
  <c r="W614" i="55"/>
  <c r="V608" i="74" s="1"/>
  <c r="V598" i="55"/>
  <c r="U592" i="74" s="1"/>
  <c r="L597" i="55"/>
  <c r="V415" i="71"/>
  <c r="L168" i="70"/>
  <c r="V416" i="71"/>
  <c r="O597" i="55" l="1"/>
  <c r="J591" i="74"/>
  <c r="W457" i="55"/>
  <c r="O168" i="70"/>
  <c r="W322" i="71"/>
  <c r="N591" i="74" l="1"/>
  <c r="V451" i="74"/>
  <c r="W421" i="55"/>
  <c r="W289" i="71"/>
  <c r="V415" i="74" l="1"/>
  <c r="W395" i="55"/>
  <c r="V389" i="74" s="1"/>
  <c r="W247" i="55"/>
  <c r="W69" i="70"/>
  <c r="V364" i="71"/>
  <c r="V243" i="74" l="1"/>
  <c r="V530" i="55"/>
  <c r="V365" i="71"/>
  <c r="U524" i="74" l="1"/>
  <c r="V500" i="55"/>
  <c r="V135" i="70"/>
  <c r="V237" i="71"/>
  <c r="U494" i="74" l="1"/>
  <c r="V354" i="55"/>
  <c r="K419" i="71"/>
  <c r="V238" i="71"/>
  <c r="U348" i="74" l="1"/>
  <c r="L608" i="55"/>
  <c r="I602" i="74"/>
  <c r="O608" i="55" l="1"/>
  <c r="J602" i="74"/>
  <c r="O336" i="55"/>
  <c r="L93" i="70"/>
  <c r="O93" i="70"/>
  <c r="O420" i="71"/>
  <c r="N330" i="74" l="1"/>
  <c r="N602" i="74"/>
  <c r="J330" i="74"/>
  <c r="L637" i="55"/>
  <c r="L181" i="70"/>
  <c r="K145" i="70"/>
  <c r="O637" i="55" l="1"/>
  <c r="J631" i="74"/>
  <c r="I511" i="74"/>
  <c r="O181" i="70"/>
  <c r="N631" i="74" l="1"/>
  <c r="V296" i="55"/>
  <c r="V88" i="70"/>
  <c r="U290" i="74" l="1"/>
  <c r="L504" i="55"/>
  <c r="J498" i="74" s="1"/>
  <c r="L139" i="70"/>
  <c r="O504" i="55" l="1"/>
  <c r="N498" i="74" s="1"/>
  <c r="W545" i="55"/>
  <c r="V539" i="74" s="1"/>
  <c r="L354" i="55"/>
  <c r="O354" i="55" s="1"/>
  <c r="O139" i="70"/>
  <c r="W375" i="71"/>
  <c r="L237" i="71"/>
  <c r="O238" i="71"/>
  <c r="J348" i="74" l="1"/>
  <c r="N348" i="74"/>
  <c r="V483" i="55"/>
  <c r="U477" i="74" s="1"/>
  <c r="V471" i="55"/>
  <c r="U465" i="74" s="1"/>
  <c r="L313" i="55"/>
  <c r="W180" i="71"/>
  <c r="L209" i="71"/>
  <c r="V334" i="71"/>
  <c r="O208" i="71"/>
  <c r="J307" i="74" l="1"/>
  <c r="O313" i="55"/>
  <c r="O209" i="71"/>
  <c r="K382" i="71"/>
  <c r="N307" i="74" l="1"/>
  <c r="V553" i="55"/>
  <c r="U547" i="74" s="1"/>
  <c r="I547" i="74"/>
  <c r="W553" i="55"/>
  <c r="W320" i="71"/>
  <c r="W383" i="71"/>
  <c r="V547" i="74" l="1"/>
  <c r="W456" i="55"/>
  <c r="V450" i="74" s="1"/>
  <c r="V368" i="55"/>
  <c r="W321" i="71"/>
  <c r="V248" i="71"/>
  <c r="V249" i="71"/>
  <c r="U362" i="74" l="1"/>
  <c r="L497" i="55"/>
  <c r="K112" i="70"/>
  <c r="L132" i="70"/>
  <c r="O497" i="55" l="1"/>
  <c r="J491" i="74"/>
  <c r="V402" i="55"/>
  <c r="W402" i="55"/>
  <c r="I396" i="74"/>
  <c r="L402" i="55"/>
  <c r="W112" i="70"/>
  <c r="O132" i="70"/>
  <c r="L112" i="70"/>
  <c r="V112" i="70"/>
  <c r="N491" i="74" l="1"/>
  <c r="V396" i="74"/>
  <c r="U396" i="74"/>
  <c r="J396" i="74"/>
  <c r="O402" i="55"/>
  <c r="L517" i="55"/>
  <c r="L257" i="71"/>
  <c r="O112" i="70"/>
  <c r="L145" i="70"/>
  <c r="O517" i="55" l="1"/>
  <c r="N396" i="74"/>
  <c r="J511" i="74"/>
  <c r="L377" i="55"/>
  <c r="J371" i="74" s="1"/>
  <c r="O145" i="70"/>
  <c r="W162" i="71"/>
  <c r="N511" i="74" l="1"/>
  <c r="O377" i="55"/>
  <c r="W244" i="55"/>
  <c r="V240" i="74" s="1"/>
  <c r="O258" i="71"/>
  <c r="N371" i="74" l="1"/>
  <c r="W625" i="55"/>
  <c r="V619" i="74" s="1"/>
  <c r="W420" i="55"/>
  <c r="W288" i="71"/>
  <c r="W242" i="71"/>
  <c r="W434" i="71"/>
  <c r="W287" i="71"/>
  <c r="V414" i="74" l="1"/>
  <c r="W362" i="55"/>
  <c r="W279" i="71"/>
  <c r="W243" i="71"/>
  <c r="V356" i="74" l="1"/>
  <c r="W409" i="55"/>
  <c r="V403" i="74" s="1"/>
  <c r="L245" i="55"/>
  <c r="L163" i="71"/>
  <c r="L164" i="71"/>
  <c r="O362" i="71"/>
  <c r="J241" i="74" l="1"/>
  <c r="O245" i="55"/>
  <c r="L526" i="55"/>
  <c r="J520" i="74" s="1"/>
  <c r="O164" i="71"/>
  <c r="V321" i="71"/>
  <c r="N241" i="74" l="1"/>
  <c r="O526" i="55"/>
  <c r="V457" i="55"/>
  <c r="O363" i="71"/>
  <c r="V322" i="71"/>
  <c r="N520" i="74" l="1"/>
  <c r="U451" i="74"/>
  <c r="V311" i="55"/>
  <c r="U305" i="74" s="1"/>
  <c r="I334" i="74"/>
  <c r="L340" i="55"/>
  <c r="K97" i="70"/>
  <c r="L97" i="70"/>
  <c r="J334" i="74" l="1"/>
  <c r="O340" i="55"/>
  <c r="W596" i="55"/>
  <c r="V590" i="74" s="1"/>
  <c r="W167" i="70"/>
  <c r="O97" i="70"/>
  <c r="V170" i="71"/>
  <c r="N334" i="74" l="1"/>
  <c r="V255" i="55"/>
  <c r="V171" i="71"/>
  <c r="U251" i="74" l="1"/>
  <c r="L585" i="55"/>
  <c r="J579" i="74" s="1"/>
  <c r="L159" i="70"/>
  <c r="O585" i="55" l="1"/>
  <c r="L411" i="55"/>
  <c r="O411" i="55" s="1"/>
  <c r="O116" i="70"/>
  <c r="O159" i="70"/>
  <c r="L116" i="70"/>
  <c r="L435" i="71"/>
  <c r="N579" i="74" l="1"/>
  <c r="N405" i="74"/>
  <c r="J405" i="74"/>
  <c r="L629" i="55"/>
  <c r="L436" i="71"/>
  <c r="J623" i="74" l="1"/>
  <c r="O629" i="55"/>
  <c r="V637" i="55"/>
  <c r="V181" i="70"/>
  <c r="O436" i="71"/>
  <c r="N623" i="74" l="1"/>
  <c r="U631" i="74"/>
  <c r="W382" i="55"/>
  <c r="V376" i="74" s="1"/>
  <c r="W535" i="55"/>
  <c r="V529" i="74" s="1"/>
  <c r="L563" i="55"/>
  <c r="K180" i="71"/>
  <c r="W369" i="71"/>
  <c r="W263" i="71"/>
  <c r="W368" i="71"/>
  <c r="L393" i="71"/>
  <c r="J557" i="74" l="1"/>
  <c r="O563" i="55"/>
  <c r="L271" i="55"/>
  <c r="W271" i="55"/>
  <c r="I265" i="74"/>
  <c r="W181" i="71"/>
  <c r="L181" i="71"/>
  <c r="O393" i="71"/>
  <c r="V265" i="74" l="1"/>
  <c r="N557" i="74"/>
  <c r="J265" i="74"/>
  <c r="O271" i="55"/>
  <c r="V478" i="55"/>
  <c r="U472" i="74" s="1"/>
  <c r="O181" i="71"/>
  <c r="V123" i="70"/>
  <c r="L448" i="71"/>
  <c r="N265" i="74" l="1"/>
  <c r="L646" i="55"/>
  <c r="J640" i="74" s="1"/>
  <c r="W237" i="71"/>
  <c r="O646" i="55" l="1"/>
  <c r="W354" i="55"/>
  <c r="V348" i="74" s="1"/>
  <c r="O449" i="71"/>
  <c r="W238" i="71"/>
  <c r="K356" i="71"/>
  <c r="N640" i="74" l="1"/>
  <c r="V514" i="55"/>
  <c r="I508" i="74"/>
  <c r="W514" i="55"/>
  <c r="V357" i="71"/>
  <c r="W357" i="71"/>
  <c r="V508" i="74" l="1"/>
  <c r="U508" i="74"/>
  <c r="V341" i="55"/>
  <c r="V98" i="70"/>
  <c r="O446" i="71"/>
  <c r="U335" i="74" l="1"/>
  <c r="L644" i="55"/>
  <c r="L447" i="71"/>
  <c r="J638" i="74" l="1"/>
  <c r="O644" i="55"/>
  <c r="V544" i="55"/>
  <c r="U538" i="74" s="1"/>
  <c r="O447" i="71"/>
  <c r="V374" i="71"/>
  <c r="V189" i="71"/>
  <c r="N638" i="74" l="1"/>
  <c r="V286" i="55"/>
  <c r="V190" i="71"/>
  <c r="O386" i="71"/>
  <c r="U280" i="74" l="1"/>
  <c r="L557" i="55"/>
  <c r="J551" i="74" s="1"/>
  <c r="O557" i="55" l="1"/>
  <c r="V259" i="55"/>
  <c r="U255" i="74" s="1"/>
  <c r="O387" i="71"/>
  <c r="N551" i="74" l="1"/>
  <c r="L488" i="55"/>
  <c r="L127" i="70"/>
  <c r="O488" i="55" l="1"/>
  <c r="J482" i="74"/>
  <c r="L490" i="55"/>
  <c r="J484" i="74" s="1"/>
  <c r="L128" i="70"/>
  <c r="O127" i="70"/>
  <c r="N482" i="74" l="1"/>
  <c r="O490" i="55"/>
  <c r="V612" i="55"/>
  <c r="U606" i="74" s="1"/>
  <c r="O128" i="70"/>
  <c r="V175" i="70"/>
  <c r="L391" i="71"/>
  <c r="N484" i="74" l="1"/>
  <c r="L562" i="55"/>
  <c r="L392" i="71"/>
  <c r="O170" i="71"/>
  <c r="J556" i="74" l="1"/>
  <c r="O562" i="55"/>
  <c r="L255" i="55"/>
  <c r="L171" i="71"/>
  <c r="L185" i="71"/>
  <c r="O392" i="71"/>
  <c r="N556" i="74" l="1"/>
  <c r="J251" i="74"/>
  <c r="O255" i="55"/>
  <c r="L278" i="55"/>
  <c r="J272" i="74" s="1"/>
  <c r="L186" i="71"/>
  <c r="L205" i="71"/>
  <c r="O171" i="71"/>
  <c r="O278" i="55" l="1"/>
  <c r="N251" i="74"/>
  <c r="L310" i="55"/>
  <c r="K292" i="71"/>
  <c r="L206" i="71"/>
  <c r="O186" i="71"/>
  <c r="N272" i="74" l="1"/>
  <c r="J304" i="74"/>
  <c r="O310" i="55"/>
  <c r="W425" i="55"/>
  <c r="L425" i="55"/>
  <c r="V425" i="55"/>
  <c r="I419" i="74"/>
  <c r="V293" i="71"/>
  <c r="K83" i="70"/>
  <c r="L293" i="71"/>
  <c r="O206" i="71"/>
  <c r="W293" i="71"/>
  <c r="V419" i="74" l="1"/>
  <c r="U419" i="74"/>
  <c r="N304" i="74"/>
  <c r="J419" i="74"/>
  <c r="O425" i="55"/>
  <c r="I285" i="74"/>
  <c r="W291" i="55"/>
  <c r="L291" i="55"/>
  <c r="V291" i="55"/>
  <c r="O293" i="71"/>
  <c r="V83" i="70"/>
  <c r="L83" i="70"/>
  <c r="W83" i="70"/>
  <c r="V285" i="74" l="1"/>
  <c r="U285" i="74"/>
  <c r="N419" i="74"/>
  <c r="J285" i="74"/>
  <c r="O291" i="55"/>
  <c r="L521" i="55"/>
  <c r="O521" i="55" s="1"/>
  <c r="O149" i="70"/>
  <c r="L333" i="71"/>
  <c r="L149" i="70"/>
  <c r="O83" i="70"/>
  <c r="N515" i="74" l="1"/>
  <c r="N285" i="74"/>
  <c r="J515" i="74"/>
  <c r="L470" i="55"/>
  <c r="L334" i="71"/>
  <c r="O470" i="55" l="1"/>
  <c r="J464" i="74"/>
  <c r="V452" i="55"/>
  <c r="U446" i="74" s="1"/>
  <c r="O334" i="71"/>
  <c r="K394" i="71"/>
  <c r="N464" i="74" l="1"/>
  <c r="L565" i="55"/>
  <c r="V565" i="55"/>
  <c r="U559" i="74" s="1"/>
  <c r="W565" i="55"/>
  <c r="V559" i="74" s="1"/>
  <c r="I559" i="74"/>
  <c r="L395" i="71"/>
  <c r="J559" i="74" l="1"/>
  <c r="O565" i="55"/>
  <c r="L554" i="55"/>
  <c r="O395" i="71"/>
  <c r="L384" i="71"/>
  <c r="V279" i="71"/>
  <c r="O554" i="55" l="1"/>
  <c r="N559" i="74"/>
  <c r="J548" i="74"/>
  <c r="V409" i="55"/>
  <c r="U403" i="74" s="1"/>
  <c r="O384" i="71"/>
  <c r="N548" i="74" l="1"/>
  <c r="V327" i="55"/>
  <c r="V223" i="71"/>
  <c r="K341" i="71"/>
  <c r="U321" i="74" l="1"/>
  <c r="W480" i="55"/>
  <c r="V480" i="55"/>
  <c r="I474" i="74"/>
  <c r="L480" i="55"/>
  <c r="L342" i="71"/>
  <c r="V342" i="71"/>
  <c r="V194" i="71"/>
  <c r="W342" i="71"/>
  <c r="V474" i="74" l="1"/>
  <c r="U474" i="74"/>
  <c r="O480" i="55"/>
  <c r="J474" i="74"/>
  <c r="V299" i="55"/>
  <c r="V419" i="71"/>
  <c r="O342" i="71"/>
  <c r="V195" i="71"/>
  <c r="N474" i="74" l="1"/>
  <c r="U293" i="74"/>
  <c r="V608" i="55"/>
  <c r="U602" i="74" s="1"/>
  <c r="W561" i="55"/>
  <c r="V555" i="74" s="1"/>
  <c r="L503" i="55"/>
  <c r="V420" i="71"/>
  <c r="W390" i="71"/>
  <c r="L138" i="70"/>
  <c r="J497" i="74" l="1"/>
  <c r="O503" i="55"/>
  <c r="W520" i="55"/>
  <c r="V514" i="74" s="1"/>
  <c r="W148" i="70"/>
  <c r="O192" i="71"/>
  <c r="O138" i="70"/>
  <c r="N497" i="74" l="1"/>
  <c r="L289" i="55"/>
  <c r="L193" i="71"/>
  <c r="W266" i="71"/>
  <c r="J283" i="74" l="1"/>
  <c r="O289" i="55"/>
  <c r="W387" i="55"/>
  <c r="O193" i="71"/>
  <c r="W267" i="71"/>
  <c r="K349" i="71"/>
  <c r="V381" i="74" l="1"/>
  <c r="N283" i="74"/>
  <c r="L495" i="55"/>
  <c r="V495" i="55"/>
  <c r="I489" i="74"/>
  <c r="V350" i="71"/>
  <c r="L350" i="71"/>
  <c r="U489" i="74" l="1"/>
  <c r="J489" i="74"/>
  <c r="O495" i="55"/>
  <c r="L261" i="55"/>
  <c r="L194" i="71"/>
  <c r="L71" i="70"/>
  <c r="O350" i="71"/>
  <c r="N489" i="74" l="1"/>
  <c r="O261" i="55"/>
  <c r="J257" i="74"/>
  <c r="L299" i="55"/>
  <c r="O299" i="55" s="1"/>
  <c r="L195" i="71"/>
  <c r="O71" i="70"/>
  <c r="O195" i="71"/>
  <c r="W348" i="71"/>
  <c r="N293" i="74" l="1"/>
  <c r="J293" i="74"/>
  <c r="N257" i="74"/>
  <c r="W494" i="55"/>
  <c r="V488" i="74" s="1"/>
  <c r="W493" i="55"/>
  <c r="V182" i="71"/>
  <c r="W131" i="70"/>
  <c r="V487" i="74" l="1"/>
  <c r="V273" i="55"/>
  <c r="U267" i="74" s="1"/>
  <c r="V242" i="55"/>
  <c r="U238" i="74" s="1"/>
  <c r="W654" i="55"/>
  <c r="V66" i="70"/>
  <c r="W186" i="70"/>
  <c r="V648" i="74" l="1"/>
  <c r="L351" i="55"/>
  <c r="L101" i="70"/>
  <c r="L173" i="71"/>
  <c r="J345" i="74" l="1"/>
  <c r="O351" i="55"/>
  <c r="L258" i="55"/>
  <c r="O258" i="55" s="1"/>
  <c r="J254" i="74"/>
  <c r="O101" i="70"/>
  <c r="L174" i="71"/>
  <c r="O174" i="71"/>
  <c r="N345" i="74" l="1"/>
  <c r="N254" i="74"/>
  <c r="V587" i="55"/>
  <c r="U581" i="74" s="1"/>
  <c r="W275" i="55"/>
  <c r="V161" i="70"/>
  <c r="W317" i="71"/>
  <c r="W185" i="71"/>
  <c r="V269" i="74" l="1"/>
  <c r="W452" i="55"/>
  <c r="V446" i="74" s="1"/>
  <c r="W253" i="55"/>
  <c r="W318" i="71"/>
  <c r="W169" i="71"/>
  <c r="V249" i="74" l="1"/>
  <c r="W650" i="55"/>
  <c r="W453" i="71"/>
  <c r="W351" i="71"/>
  <c r="V644" i="74" l="1"/>
  <c r="W506" i="55"/>
  <c r="V500" i="74" s="1"/>
  <c r="W264" i="55"/>
  <c r="V264" i="55"/>
  <c r="I260" i="74"/>
  <c r="W74" i="70"/>
  <c r="W352" i="71"/>
  <c r="K74" i="70"/>
  <c r="W194" i="71"/>
  <c r="V74" i="70"/>
  <c r="V260" i="74" l="1"/>
  <c r="U260" i="74"/>
  <c r="W299" i="55"/>
  <c r="W195" i="71"/>
  <c r="V293" i="74" l="1"/>
  <c r="L548" i="55"/>
  <c r="J542" i="74" s="1"/>
  <c r="L378" i="71"/>
  <c r="L238" i="71"/>
  <c r="O548" i="55" l="1"/>
  <c r="N542" i="74"/>
  <c r="L355" i="55"/>
  <c r="J349" i="74" s="1"/>
  <c r="O378" i="71"/>
  <c r="O337" i="71"/>
  <c r="L239" i="71"/>
  <c r="O355" i="55" l="1"/>
  <c r="L474" i="55"/>
  <c r="O474" i="55" s="1"/>
  <c r="N468" i="74" s="1"/>
  <c r="O239" i="71"/>
  <c r="L338" i="71"/>
  <c r="N349" i="74" l="1"/>
  <c r="J468" i="74"/>
  <c r="W263" i="55"/>
  <c r="W73" i="70"/>
  <c r="V177" i="71"/>
  <c r="V259" i="74" l="1"/>
  <c r="V266" i="55"/>
  <c r="U262" i="74" s="1"/>
  <c r="W540" i="55"/>
  <c r="W155" i="70"/>
  <c r="V534" i="74" l="1"/>
  <c r="L318" i="55"/>
  <c r="J312" i="74" s="1"/>
  <c r="O318" i="55" l="1"/>
  <c r="W296" i="55"/>
  <c r="W88" i="70"/>
  <c r="W366" i="71"/>
  <c r="O214" i="71"/>
  <c r="N312" i="74" l="1"/>
  <c r="V290" i="74"/>
  <c r="W532" i="55"/>
  <c r="W367" i="71"/>
  <c r="K189" i="70"/>
  <c r="V526" i="74" l="1"/>
  <c r="V664" i="55"/>
  <c r="L664" i="55"/>
  <c r="W664" i="55"/>
  <c r="I658" i="74"/>
  <c r="L258" i="71"/>
  <c r="L189" i="70"/>
  <c r="W189" i="70"/>
  <c r="V189" i="70"/>
  <c r="V658" i="74" l="1"/>
  <c r="U658" i="74"/>
  <c r="J658" i="74"/>
  <c r="O664" i="55"/>
  <c r="L378" i="55"/>
  <c r="W269" i="71"/>
  <c r="L259" i="71"/>
  <c r="O189" i="70"/>
  <c r="O378" i="55" l="1"/>
  <c r="N658" i="74"/>
  <c r="J372" i="74"/>
  <c r="W392" i="55"/>
  <c r="W270" i="71"/>
  <c r="O259" i="71"/>
  <c r="O382" i="71"/>
  <c r="V386" i="74" l="1"/>
  <c r="L553" i="55"/>
  <c r="O553" i="55"/>
  <c r="O383" i="71"/>
  <c r="L383" i="71"/>
  <c r="J547" i="74" l="1"/>
  <c r="N547" i="74"/>
  <c r="L357" i="55"/>
  <c r="W358" i="71"/>
  <c r="L104" i="70"/>
  <c r="O357" i="55" l="1"/>
  <c r="J351" i="74"/>
  <c r="W522" i="55"/>
  <c r="O104" i="70"/>
  <c r="W359" i="71"/>
  <c r="N351" i="74" l="1"/>
  <c r="V516" i="74"/>
  <c r="W293" i="55"/>
  <c r="V287" i="74" s="1"/>
  <c r="L233" i="55"/>
  <c r="O233" i="55" s="1"/>
  <c r="L154" i="71"/>
  <c r="V207" i="71"/>
  <c r="L155" i="71"/>
  <c r="W85" i="70"/>
  <c r="O155" i="71"/>
  <c r="N229" i="74" l="1"/>
  <c r="J229" i="74"/>
  <c r="V312" i="55"/>
  <c r="V208" i="71"/>
  <c r="W395" i="71"/>
  <c r="U306" i="74" l="1"/>
  <c r="W566" i="55"/>
  <c r="W448" i="71"/>
  <c r="W396" i="71"/>
  <c r="V560" i="74" l="1"/>
  <c r="W646" i="55"/>
  <c r="V284" i="71"/>
  <c r="W449" i="71"/>
  <c r="V640" i="74" l="1"/>
  <c r="V417" i="55"/>
  <c r="V285" i="71"/>
  <c r="V389" i="71"/>
  <c r="U411" i="74" l="1"/>
  <c r="V560" i="55"/>
  <c r="V390" i="71"/>
  <c r="W280" i="71"/>
  <c r="U554" i="74" l="1"/>
  <c r="W410" i="55"/>
  <c r="V404" i="74" s="1"/>
  <c r="V307" i="55"/>
  <c r="U301" i="74" s="1"/>
  <c r="W403" i="55"/>
  <c r="V203" i="71"/>
  <c r="W113" i="70"/>
  <c r="V397" i="74" l="1"/>
  <c r="L286" i="55"/>
  <c r="V165" i="71"/>
  <c r="L190" i="71"/>
  <c r="J280" i="74" l="1"/>
  <c r="O286" i="55"/>
  <c r="V250" i="55"/>
  <c r="U246" i="74" s="1"/>
  <c r="O190" i="71"/>
  <c r="N280" i="74" l="1"/>
  <c r="V236" i="55"/>
  <c r="U232" i="74" s="1"/>
  <c r="V552" i="55"/>
  <c r="U546" i="74" s="1"/>
  <c r="W517" i="55"/>
  <c r="W145" i="70"/>
  <c r="V158" i="71"/>
  <c r="V382" i="71"/>
  <c r="V511" i="74" l="1"/>
  <c r="V276" i="55"/>
  <c r="V77" i="70"/>
  <c r="U270" i="74" l="1"/>
  <c r="W488" i="55"/>
  <c r="W127" i="70"/>
  <c r="V482" i="74" l="1"/>
  <c r="W485" i="55"/>
  <c r="W126" i="70"/>
  <c r="V479" i="74" l="1"/>
  <c r="W612" i="55"/>
  <c r="V606" i="74" s="1"/>
  <c r="V658" i="55"/>
  <c r="U652" i="74"/>
  <c r="W337" i="55"/>
  <c r="I331" i="74"/>
  <c r="V337" i="55"/>
  <c r="W175" i="70"/>
  <c r="V457" i="71"/>
  <c r="V94" i="70"/>
  <c r="V458" i="71"/>
  <c r="W94" i="70"/>
  <c r="L94" i="70"/>
  <c r="K94" i="70"/>
  <c r="V331" i="74" l="1"/>
  <c r="U331" i="74"/>
  <c r="J331" i="74"/>
  <c r="O337" i="55"/>
  <c r="V424" i="55"/>
  <c r="U418" i="74" s="1"/>
  <c r="V292" i="71"/>
  <c r="O94" i="70"/>
  <c r="W163" i="71"/>
  <c r="N331" i="74" l="1"/>
  <c r="W245" i="55"/>
  <c r="V241" i="74" s="1"/>
  <c r="V390" i="55"/>
  <c r="U384" i="74" s="1"/>
  <c r="V380" i="55"/>
  <c r="U374" i="74" s="1"/>
  <c r="W380" i="55"/>
  <c r="V374" i="74" s="1"/>
  <c r="L380" i="55"/>
  <c r="I374" i="74"/>
  <c r="O338" i="71"/>
  <c r="V268" i="71"/>
  <c r="W164" i="71"/>
  <c r="K260" i="71"/>
  <c r="L261" i="71"/>
  <c r="J374" i="74" l="1"/>
  <c r="O380" i="55"/>
  <c r="L475" i="55"/>
  <c r="O475" i="55" s="1"/>
  <c r="O339" i="71"/>
  <c r="O261" i="71"/>
  <c r="L339" i="71"/>
  <c r="N469" i="74" l="1"/>
  <c r="N374" i="74"/>
  <c r="J469" i="74"/>
  <c r="L410" i="55"/>
  <c r="V163" i="71"/>
  <c r="L281" i="71"/>
  <c r="J404" i="74" l="1"/>
  <c r="O410" i="55"/>
  <c r="V245" i="55"/>
  <c r="O281" i="71"/>
  <c r="K245" i="71"/>
  <c r="V164" i="71"/>
  <c r="U241" i="74" l="1"/>
  <c r="N404" i="74"/>
  <c r="I359" i="74"/>
  <c r="L365" i="55"/>
  <c r="W373" i="71"/>
  <c r="J359" i="74" l="1"/>
  <c r="O365" i="55"/>
  <c r="W544" i="55"/>
  <c r="W374" i="71"/>
  <c r="O246" i="71"/>
  <c r="V538" i="74" l="1"/>
  <c r="N359" i="74"/>
  <c r="V485" i="55"/>
  <c r="V126" i="70"/>
  <c r="W338" i="71"/>
  <c r="U479" i="74" l="1"/>
  <c r="W475" i="55"/>
  <c r="V375" i="71"/>
  <c r="W339" i="71"/>
  <c r="V469" i="74" l="1"/>
  <c r="V546" i="55"/>
  <c r="V376" i="71"/>
  <c r="U540" i="74" l="1"/>
  <c r="W607" i="55"/>
  <c r="W174" i="70"/>
  <c r="V601" i="74" l="1"/>
  <c r="V527" i="55"/>
  <c r="V150" i="70"/>
  <c r="U521" i="74" l="1"/>
  <c r="W274" i="55"/>
  <c r="W184" i="71"/>
  <c r="V268" i="74" l="1"/>
  <c r="W404" i="55"/>
  <c r="W227" i="71"/>
  <c r="W114" i="70"/>
  <c r="V398" i="74" l="1"/>
  <c r="W333" i="55"/>
  <c r="V327" i="74" s="1"/>
  <c r="V646" i="55"/>
  <c r="V449" i="71"/>
  <c r="V448" i="71"/>
  <c r="U640" i="74" l="1"/>
  <c r="W447" i="55"/>
  <c r="W313" i="71"/>
  <c r="V441" i="74" l="1"/>
  <c r="W348" i="55"/>
  <c r="W100" i="70"/>
  <c r="V342" i="74" l="1"/>
  <c r="W286" i="55"/>
  <c r="V280" i="74" s="1"/>
  <c r="L341" i="55"/>
  <c r="L98" i="70"/>
  <c r="W214" i="71"/>
  <c r="O341" i="55" l="1"/>
  <c r="J335" i="74"/>
  <c r="W319" i="55"/>
  <c r="W215" i="71"/>
  <c r="O98" i="70"/>
  <c r="N335" i="74" l="1"/>
  <c r="V313" i="74"/>
  <c r="W491" i="55"/>
  <c r="W129" i="70"/>
  <c r="V485" i="74" l="1"/>
  <c r="W499" i="55"/>
  <c r="W134" i="70"/>
  <c r="V493" i="74" l="1"/>
  <c r="W388" i="55"/>
  <c r="V431" i="71"/>
  <c r="W107" i="70"/>
  <c r="V382" i="74" l="1"/>
  <c r="V623" i="55"/>
  <c r="U617" i="74" s="1"/>
  <c r="V412" i="55"/>
  <c r="U406" i="74" s="1"/>
  <c r="W298" i="55"/>
  <c r="V292" i="74" s="1"/>
  <c r="W477" i="55"/>
  <c r="V471" i="74" s="1"/>
  <c r="L305" i="55"/>
  <c r="O200" i="71"/>
  <c r="L201" i="71"/>
  <c r="W341" i="71"/>
  <c r="V117" i="70"/>
  <c r="W340" i="71"/>
  <c r="W90" i="70"/>
  <c r="J299" i="74" l="1"/>
  <c r="O305" i="55"/>
  <c r="W351" i="55"/>
  <c r="V345" i="74" s="1"/>
  <c r="O201" i="71"/>
  <c r="W101" i="70"/>
  <c r="V370" i="71"/>
  <c r="N299" i="74" l="1"/>
  <c r="V537" i="55"/>
  <c r="V371" i="71"/>
  <c r="U531" i="74" l="1"/>
  <c r="W341" i="55"/>
  <c r="V335" i="74" s="1"/>
  <c r="L529" i="55"/>
  <c r="V436" i="71"/>
  <c r="L364" i="71"/>
  <c r="L363" i="71"/>
  <c r="W98" i="70"/>
  <c r="O529" i="55" l="1"/>
  <c r="J523" i="74"/>
  <c r="V630" i="55"/>
  <c r="V437" i="71"/>
  <c r="O364" i="71"/>
  <c r="N523" i="74" l="1"/>
  <c r="U624" i="74"/>
  <c r="V484" i="55"/>
  <c r="W177" i="71"/>
  <c r="V125" i="70"/>
  <c r="U478" i="74" l="1"/>
  <c r="W266" i="55"/>
  <c r="V262" i="74" s="1"/>
  <c r="W548" i="55"/>
  <c r="V542" i="74" s="1"/>
  <c r="L621" i="55"/>
  <c r="L387" i="71"/>
  <c r="W377" i="71"/>
  <c r="L429" i="71"/>
  <c r="L430" i="71"/>
  <c r="O621" i="55" l="1"/>
  <c r="J615" i="74"/>
  <c r="L558" i="55"/>
  <c r="O558" i="55" s="1"/>
  <c r="L388" i="71"/>
  <c r="O388" i="71"/>
  <c r="O430" i="71"/>
  <c r="N552" i="74" l="1"/>
  <c r="N615" i="74"/>
  <c r="J552" i="74"/>
  <c r="L618" i="55"/>
  <c r="O618" i="55" s="1"/>
  <c r="O177" i="70"/>
  <c r="L177" i="70"/>
  <c r="J612" i="74" l="1"/>
  <c r="N612" i="74"/>
  <c r="W509" i="55"/>
  <c r="V505" i="74" s="1"/>
  <c r="W579" i="55"/>
  <c r="W142" i="70"/>
  <c r="W408" i="71"/>
  <c r="W409" i="71"/>
  <c r="W245" i="71"/>
  <c r="V573" i="74" l="1"/>
  <c r="W365" i="55"/>
  <c r="W246" i="71"/>
  <c r="L264" i="71"/>
  <c r="V359" i="74" l="1"/>
  <c r="L385" i="55"/>
  <c r="L265" i="71"/>
  <c r="O385" i="55" l="1"/>
  <c r="J379" i="74"/>
  <c r="V330" i="55"/>
  <c r="O265" i="71"/>
  <c r="V186" i="71"/>
  <c r="V91" i="70"/>
  <c r="N379" i="74" l="1"/>
  <c r="U324" i="74"/>
  <c r="V279" i="55"/>
  <c r="U273" i="74" s="1"/>
  <c r="L368" i="55"/>
  <c r="V191" i="71"/>
  <c r="L248" i="71"/>
  <c r="L249" i="71"/>
  <c r="O368" i="55" l="1"/>
  <c r="N362" i="74" s="1"/>
  <c r="J362" i="74"/>
  <c r="V288" i="55"/>
  <c r="V192" i="71"/>
  <c r="L420" i="71"/>
  <c r="U282" i="74" l="1"/>
  <c r="L609" i="55"/>
  <c r="L421" i="71"/>
  <c r="V231" i="71"/>
  <c r="J603" i="74" l="1"/>
  <c r="O609" i="55"/>
  <c r="V344" i="55"/>
  <c r="V232" i="71"/>
  <c r="O421" i="71"/>
  <c r="K235" i="71"/>
  <c r="N603" i="74" l="1"/>
  <c r="U338" i="74"/>
  <c r="I344" i="74"/>
  <c r="L350" i="55"/>
  <c r="L236" i="71"/>
  <c r="V318" i="71"/>
  <c r="J344" i="74" l="1"/>
  <c r="O350" i="55"/>
  <c r="V453" i="55"/>
  <c r="U447" i="74" s="1"/>
  <c r="V319" i="71"/>
  <c r="O236" i="71"/>
  <c r="W436" i="71"/>
  <c r="N344" i="74" l="1"/>
  <c r="W630" i="55"/>
  <c r="W178" i="71"/>
  <c r="W437" i="71"/>
  <c r="V624" i="74" l="1"/>
  <c r="W267" i="55"/>
  <c r="W179" i="71"/>
  <c r="V263" i="74" l="1"/>
  <c r="W617" i="55"/>
  <c r="V611" i="74" s="1"/>
  <c r="L487" i="55"/>
  <c r="V487" i="55"/>
  <c r="U481" i="74" s="1"/>
  <c r="W487" i="55"/>
  <c r="I481" i="74"/>
  <c r="K346" i="71"/>
  <c r="W347" i="71"/>
  <c r="W427" i="71"/>
  <c r="L347" i="71"/>
  <c r="V297" i="71"/>
  <c r="V481" i="74" l="1"/>
  <c r="J481" i="74"/>
  <c r="O487" i="55"/>
  <c r="V430" i="55"/>
  <c r="K313" i="71"/>
  <c r="V298" i="71"/>
  <c r="O347" i="71"/>
  <c r="N481" i="74" l="1"/>
  <c r="U424" i="74"/>
  <c r="V448" i="55"/>
  <c r="L448" i="55"/>
  <c r="W448" i="55"/>
  <c r="I442" i="74"/>
  <c r="W314" i="71"/>
  <c r="V314" i="71"/>
  <c r="U442" i="74" l="1"/>
  <c r="V442" i="74"/>
  <c r="J442" i="74"/>
  <c r="O448" i="55"/>
  <c r="V491" i="55"/>
  <c r="U485" i="74" s="1"/>
  <c r="O314" i="71"/>
  <c r="V290" i="71"/>
  <c r="V129" i="70"/>
  <c r="N442" i="74" l="1"/>
  <c r="V423" i="55"/>
  <c r="U417" i="74" s="1"/>
  <c r="W327" i="55"/>
  <c r="W222" i="71"/>
  <c r="V291" i="71"/>
  <c r="W223" i="71"/>
  <c r="V321" i="74" l="1"/>
  <c r="V281" i="55"/>
  <c r="V79" i="70"/>
  <c r="U275" i="74" l="1"/>
  <c r="V401" i="55"/>
  <c r="V111" i="70"/>
  <c r="W325" i="71"/>
  <c r="U395" i="74" l="1"/>
  <c r="W462" i="55"/>
  <c r="V456" i="74" s="1"/>
  <c r="V347" i="55"/>
  <c r="V99" i="70"/>
  <c r="W150" i="71"/>
  <c r="U341" i="74" l="1"/>
  <c r="W229" i="55"/>
  <c r="W151" i="71"/>
  <c r="V225" i="74" l="1"/>
  <c r="W259" i="55"/>
  <c r="V255" i="74" s="1"/>
  <c r="V334" i="55"/>
  <c r="U328" i="74" s="1"/>
  <c r="L240" i="55"/>
  <c r="V270" i="71"/>
  <c r="L65" i="70"/>
  <c r="V228" i="71"/>
  <c r="J236" i="74" l="1"/>
  <c r="O240" i="55"/>
  <c r="V393" i="55"/>
  <c r="O65" i="70"/>
  <c r="V271" i="71"/>
  <c r="N236" i="74" l="1"/>
  <c r="U387" i="74"/>
  <c r="L376" i="71"/>
  <c r="L113" i="70"/>
  <c r="J397" i="74" l="1"/>
  <c r="O403" i="55"/>
  <c r="L547" i="55"/>
  <c r="L377" i="71"/>
  <c r="O113" i="70"/>
  <c r="O547" i="55" l="1"/>
  <c r="N397" i="74"/>
  <c r="J541" i="74"/>
  <c r="W347" i="55"/>
  <c r="O377" i="71"/>
  <c r="W99" i="70"/>
  <c r="W231" i="71"/>
  <c r="V341" i="74" l="1"/>
  <c r="N541" i="74"/>
  <c r="W344" i="55"/>
  <c r="V338" i="74" s="1"/>
  <c r="W556" i="55"/>
  <c r="W232" i="71"/>
  <c r="W385" i="71"/>
  <c r="V229" i="71"/>
  <c r="W386" i="71"/>
  <c r="V550" i="74" l="1"/>
  <c r="V342" i="55"/>
  <c r="V230" i="71"/>
  <c r="U336" i="74" l="1"/>
  <c r="V298" i="55"/>
  <c r="V90" i="70"/>
  <c r="W378" i="71"/>
  <c r="U292" i="74" l="1"/>
  <c r="W549" i="55"/>
  <c r="W379" i="71"/>
  <c r="W173" i="71"/>
  <c r="V543" i="74" l="1"/>
  <c r="W258" i="55"/>
  <c r="K304" i="71"/>
  <c r="W174" i="71"/>
  <c r="V254" i="74" l="1"/>
  <c r="L437" i="55"/>
  <c r="W437" i="55"/>
  <c r="V437" i="55"/>
  <c r="I431" i="74"/>
  <c r="V305" i="71"/>
  <c r="L305" i="71"/>
  <c r="W305" i="71"/>
  <c r="K179" i="70"/>
  <c r="V431" i="74" l="1"/>
  <c r="U431" i="74"/>
  <c r="J431" i="74"/>
  <c r="O437" i="55"/>
  <c r="L628" i="55"/>
  <c r="W628" i="55"/>
  <c r="I622" i="74"/>
  <c r="W311" i="71"/>
  <c r="W179" i="70"/>
  <c r="O305" i="71"/>
  <c r="L179" i="70"/>
  <c r="V622" i="74" l="1"/>
  <c r="N431" i="74"/>
  <c r="O628" i="55"/>
  <c r="J622" i="74"/>
  <c r="W446" i="55"/>
  <c r="W312" i="71"/>
  <c r="O179" i="70"/>
  <c r="V438" i="71"/>
  <c r="V440" i="74" l="1"/>
  <c r="N622" i="74"/>
  <c r="V632" i="55"/>
  <c r="V439" i="71"/>
  <c r="U626" i="74" l="1"/>
  <c r="W563" i="55"/>
  <c r="W393" i="71"/>
  <c r="V166" i="71"/>
  <c r="V557" i="74" l="1"/>
  <c r="V251" i="55"/>
  <c r="U247" i="74" s="1"/>
  <c r="W637" i="55"/>
  <c r="V167" i="71"/>
  <c r="W181" i="70"/>
  <c r="V354" i="71"/>
  <c r="V631" i="74" l="1"/>
  <c r="V508" i="55"/>
  <c r="V306" i="55"/>
  <c r="V201" i="71"/>
  <c r="V353" i="71"/>
  <c r="V202" i="71"/>
  <c r="U504" i="74" l="1"/>
  <c r="U300" i="74"/>
  <c r="V261" i="55"/>
  <c r="V71" i="70"/>
  <c r="U257" i="74" l="1"/>
  <c r="V249" i="55"/>
  <c r="U245" i="74" s="1"/>
  <c r="V235" i="55"/>
  <c r="U231" i="74" s="1"/>
  <c r="V346" i="55"/>
  <c r="V234" i="71"/>
  <c r="V325" i="71"/>
  <c r="V70" i="70"/>
  <c r="V157" i="71"/>
  <c r="V156" i="71"/>
  <c r="V233" i="71"/>
  <c r="U340" i="74" l="1"/>
  <c r="V462" i="55"/>
  <c r="U456" i="74" s="1"/>
  <c r="W406" i="55"/>
  <c r="V400" i="74" s="1"/>
  <c r="W503" i="55"/>
  <c r="V497" i="74" s="1"/>
  <c r="V588" i="55"/>
  <c r="U582" i="74" s="1"/>
  <c r="V583" i="55"/>
  <c r="V157" i="70"/>
  <c r="W276" i="71"/>
  <c r="L398" i="71"/>
  <c r="W138" i="70"/>
  <c r="V162" i="70"/>
  <c r="U577" i="74" l="1"/>
  <c r="L569" i="55"/>
  <c r="L399" i="71"/>
  <c r="L216" i="71"/>
  <c r="O569" i="55" l="1"/>
  <c r="J563" i="74"/>
  <c r="L321" i="55"/>
  <c r="O321" i="55" s="1"/>
  <c r="O217" i="71"/>
  <c r="L217" i="71"/>
  <c r="O399" i="71"/>
  <c r="N315" i="74" l="1"/>
  <c r="N563" i="74"/>
  <c r="J315" i="74"/>
  <c r="V520" i="55"/>
  <c r="U514" i="74" s="1"/>
  <c r="V340" i="55"/>
  <c r="U334" i="74" s="1"/>
  <c r="L454" i="55"/>
  <c r="O454" i="55" s="1"/>
  <c r="L121" i="70"/>
  <c r="O121" i="70"/>
  <c r="W261" i="71"/>
  <c r="V97" i="70"/>
  <c r="V148" i="70"/>
  <c r="N448" i="74" l="1"/>
  <c r="J448" i="74"/>
  <c r="W381" i="55"/>
  <c r="V375" i="74" s="1"/>
  <c r="L593" i="55"/>
  <c r="L413" i="71"/>
  <c r="W262" i="71"/>
  <c r="L414" i="71"/>
  <c r="V335" i="71"/>
  <c r="O593" i="55" l="1"/>
  <c r="J587" i="74"/>
  <c r="V472" i="55"/>
  <c r="U466" i="74" s="1"/>
  <c r="O414" i="71"/>
  <c r="V451" i="71"/>
  <c r="N587" i="74" l="1"/>
  <c r="V649" i="55"/>
  <c r="U643" i="74" s="1"/>
  <c r="V554" i="55"/>
  <c r="V384" i="71"/>
  <c r="W258" i="71"/>
  <c r="V452" i="71"/>
  <c r="V383" i="71"/>
  <c r="U548" i="74" l="1"/>
  <c r="W378" i="55"/>
  <c r="W259" i="71"/>
  <c r="V372" i="74" l="1"/>
  <c r="V454" i="55"/>
  <c r="U448" i="74" s="1"/>
  <c r="W613" i="55"/>
  <c r="V607" i="74" s="1"/>
  <c r="L294" i="55"/>
  <c r="W424" i="71"/>
  <c r="V121" i="70"/>
  <c r="W431" i="71"/>
  <c r="L86" i="70"/>
  <c r="O294" i="55" l="1"/>
  <c r="J288" i="74"/>
  <c r="W623" i="55"/>
  <c r="V617" i="74" s="1"/>
  <c r="O86" i="70"/>
  <c r="N288" i="74" l="1"/>
  <c r="V384" i="55"/>
  <c r="W202" i="71"/>
  <c r="V106" i="70"/>
  <c r="U378" i="74" l="1"/>
  <c r="W307" i="55"/>
  <c r="V301" i="74" s="1"/>
  <c r="V601" i="55"/>
  <c r="L601" i="55"/>
  <c r="W601" i="55"/>
  <c r="V595" i="74" s="1"/>
  <c r="I595" i="74"/>
  <c r="L418" i="71"/>
  <c r="V418" i="71"/>
  <c r="W203" i="71"/>
  <c r="L210" i="71"/>
  <c r="K417" i="71"/>
  <c r="U595" i="74" l="1"/>
  <c r="J595" i="74"/>
  <c r="O601" i="55"/>
  <c r="L315" i="55"/>
  <c r="O418" i="71"/>
  <c r="L211" i="71"/>
  <c r="O315" i="55" l="1"/>
  <c r="N595" i="74"/>
  <c r="J309" i="74"/>
  <c r="W497" i="55"/>
  <c r="W132" i="70"/>
  <c r="O211" i="71"/>
  <c r="N309" i="74" l="1"/>
  <c r="V491" i="74"/>
  <c r="L389" i="55"/>
  <c r="L188" i="71"/>
  <c r="L108" i="70"/>
  <c r="J383" i="74" l="1"/>
  <c r="O389" i="55"/>
  <c r="L285" i="55"/>
  <c r="J279" i="74" s="1"/>
  <c r="L189" i="71"/>
  <c r="O108" i="70"/>
  <c r="L246" i="71"/>
  <c r="N383" i="74" l="1"/>
  <c r="O285" i="55"/>
  <c r="L366" i="55"/>
  <c r="O189" i="71"/>
  <c r="L247" i="71"/>
  <c r="J360" i="74" l="1"/>
  <c r="O366" i="55"/>
  <c r="V603" i="55"/>
  <c r="L405" i="71"/>
  <c r="V170" i="70"/>
  <c r="O247" i="71"/>
  <c r="U597" i="74" l="1"/>
  <c r="N360" i="74"/>
  <c r="L576" i="55"/>
  <c r="L406" i="71"/>
  <c r="O576" i="55" l="1"/>
  <c r="J570" i="74"/>
  <c r="L264" i="55"/>
  <c r="L279" i="71"/>
  <c r="O406" i="71"/>
  <c r="L74" i="70"/>
  <c r="O264" i="55" l="1"/>
  <c r="N570" i="74"/>
  <c r="J260" i="74"/>
  <c r="L409" i="55"/>
  <c r="O74" i="70"/>
  <c r="L280" i="71"/>
  <c r="O409" i="55" l="1"/>
  <c r="N260" i="74"/>
  <c r="J403" i="74"/>
  <c r="W473" i="55"/>
  <c r="V467" i="74" s="1"/>
  <c r="O280" i="71"/>
  <c r="W355" i="71"/>
  <c r="W337" i="71"/>
  <c r="N403" i="74" l="1"/>
  <c r="W513" i="55"/>
  <c r="W356" i="71"/>
  <c r="V507" i="74" l="1"/>
  <c r="V326" i="55"/>
  <c r="V222" i="71"/>
  <c r="U320" i="74" l="1"/>
  <c r="V591" i="55"/>
  <c r="U585" i="74" s="1"/>
  <c r="W525" i="55"/>
  <c r="V519" i="74" s="1"/>
  <c r="L400" i="55"/>
  <c r="O400" i="55" s="1"/>
  <c r="W432" i="71"/>
  <c r="O110" i="70"/>
  <c r="V413" i="71"/>
  <c r="L110" i="70"/>
  <c r="W362" i="71"/>
  <c r="N394" i="74" l="1"/>
  <c r="J394" i="74"/>
  <c r="W624" i="55"/>
  <c r="W335" i="71"/>
  <c r="W433" i="71"/>
  <c r="V618" i="74" l="1"/>
  <c r="W472" i="55"/>
  <c r="V466" i="74" s="1"/>
  <c r="V362" i="55"/>
  <c r="W336" i="71"/>
  <c r="V243" i="71"/>
  <c r="U356" i="74" l="1"/>
  <c r="V338" i="55"/>
  <c r="V95" i="70"/>
  <c r="K271" i="71"/>
  <c r="U332" i="74" l="1"/>
  <c r="W394" i="55"/>
  <c r="I388" i="74"/>
  <c r="V394" i="55"/>
  <c r="L394" i="55"/>
  <c r="V272" i="71"/>
  <c r="W272" i="71"/>
  <c r="U388" i="74" l="1"/>
  <c r="V388" i="74"/>
  <c r="O394" i="55"/>
  <c r="J388" i="74"/>
  <c r="W339" i="55"/>
  <c r="O272" i="71"/>
  <c r="W96" i="70"/>
  <c r="N388" i="74" l="1"/>
  <c r="V333" i="74"/>
  <c r="W288" i="55"/>
  <c r="W192" i="71"/>
  <c r="W415" i="71"/>
  <c r="V282" i="74" l="1"/>
  <c r="W598" i="55"/>
  <c r="V592" i="74" s="1"/>
  <c r="V348" i="55"/>
  <c r="U342" i="74" s="1"/>
  <c r="W250" i="55"/>
  <c r="V246" i="74" s="1"/>
  <c r="V353" i="55"/>
  <c r="U347" i="74" s="1"/>
  <c r="W571" i="55"/>
  <c r="W400" i="71"/>
  <c r="W401" i="71"/>
  <c r="V100" i="70"/>
  <c r="W165" i="71"/>
  <c r="V102" i="70"/>
  <c r="V565" i="74" l="1"/>
  <c r="W336" i="55"/>
  <c r="W93" i="70"/>
  <c r="V330" i="74" l="1"/>
  <c r="W282" i="55"/>
  <c r="V432" i="71"/>
  <c r="W80" i="70"/>
  <c r="V276" i="74" l="1"/>
  <c r="V624" i="55"/>
  <c r="U618" i="74" s="1"/>
  <c r="W427" i="55"/>
  <c r="V421" i="74" s="1"/>
  <c r="W340" i="55"/>
  <c r="V280" i="71"/>
  <c r="W295" i="71"/>
  <c r="V433" i="71"/>
  <c r="W294" i="71"/>
  <c r="W97" i="70"/>
  <c r="V334" i="74" l="1"/>
  <c r="V410" i="55"/>
  <c r="U404" i="74" s="1"/>
  <c r="W589" i="55"/>
  <c r="V311" i="71"/>
  <c r="W163" i="70"/>
  <c r="V583" i="74" l="1"/>
  <c r="V446" i="55"/>
  <c r="U440" i="74" s="1"/>
  <c r="V582" i="55"/>
  <c r="U576" i="74" s="1"/>
  <c r="L417" i="55"/>
  <c r="V412" i="71"/>
  <c r="L314" i="71"/>
  <c r="L285" i="71"/>
  <c r="L284" i="71"/>
  <c r="O417" i="55" l="1"/>
  <c r="J411" i="74"/>
  <c r="L449" i="55"/>
  <c r="O285" i="71"/>
  <c r="W416" i="71"/>
  <c r="L315" i="71"/>
  <c r="N411" i="74" l="1"/>
  <c r="J443" i="74"/>
  <c r="O449" i="55"/>
  <c r="W600" i="55"/>
  <c r="V594" i="74" s="1"/>
  <c r="W417" i="71"/>
  <c r="O315" i="71"/>
  <c r="V309" i="71"/>
  <c r="N443" i="74" l="1"/>
  <c r="V444" i="55"/>
  <c r="V310" i="71"/>
  <c r="U438" i="74" l="1"/>
  <c r="W583" i="55"/>
  <c r="W443" i="71"/>
  <c r="W157" i="70"/>
  <c r="V577" i="74" l="1"/>
  <c r="W639" i="55"/>
  <c r="W444" i="71"/>
  <c r="V633" i="74" l="1"/>
  <c r="L460" i="55"/>
  <c r="J454" i="74" s="1"/>
  <c r="L122" i="70"/>
  <c r="V312" i="71"/>
  <c r="O460" i="55" l="1"/>
  <c r="V447" i="55"/>
  <c r="V313" i="71"/>
  <c r="W428" i="71"/>
  <c r="O122" i="70"/>
  <c r="N454" i="74" l="1"/>
  <c r="U441" i="74"/>
  <c r="W620" i="55"/>
  <c r="V614" i="74" s="1"/>
  <c r="L612" i="55"/>
  <c r="W429" i="71"/>
  <c r="L175" i="70"/>
  <c r="J606" i="74" l="1"/>
  <c r="O612" i="55"/>
  <c r="V493" i="55"/>
  <c r="V131" i="70"/>
  <c r="L275" i="71"/>
  <c r="O175" i="70"/>
  <c r="U487" i="74" l="1"/>
  <c r="N606" i="74"/>
  <c r="L398" i="55"/>
  <c r="L276" i="71"/>
  <c r="J392" i="74" l="1"/>
  <c r="O398" i="55"/>
  <c r="V320" i="55"/>
  <c r="V216" i="71"/>
  <c r="O276" i="71"/>
  <c r="N392" i="74" l="1"/>
  <c r="U314" i="74"/>
  <c r="W584" i="55"/>
  <c r="V578" i="74" s="1"/>
  <c r="V441" i="55"/>
  <c r="V261" i="71"/>
  <c r="V120" i="70"/>
  <c r="W158" i="70"/>
  <c r="U435" i="74" l="1"/>
  <c r="V381" i="55"/>
  <c r="U375" i="74" s="1"/>
  <c r="W611" i="55"/>
  <c r="V605" i="74" s="1"/>
  <c r="W334" i="55"/>
  <c r="V328" i="74" s="1"/>
  <c r="W368" i="55"/>
  <c r="V362" i="74" s="1"/>
  <c r="V503" i="55"/>
  <c r="V138" i="70"/>
  <c r="W249" i="71"/>
  <c r="W248" i="71"/>
  <c r="W422" i="71"/>
  <c r="V336" i="71"/>
  <c r="W423" i="71"/>
  <c r="W228" i="71"/>
  <c r="U497" i="74" l="1"/>
  <c r="V473" i="55"/>
  <c r="W451" i="71"/>
  <c r="V337" i="71"/>
  <c r="U467" i="74" l="1"/>
  <c r="W649" i="55"/>
  <c r="V643" i="74" s="1"/>
  <c r="V314" i="55"/>
  <c r="W452" i="71"/>
  <c r="V209" i="71"/>
  <c r="V210" i="71"/>
  <c r="U308" i="74" l="1"/>
  <c r="V628" i="55"/>
  <c r="V179" i="70"/>
  <c r="W186" i="71"/>
  <c r="U622" i="74" l="1"/>
  <c r="W279" i="55"/>
  <c r="W187" i="71"/>
  <c r="K402" i="71"/>
  <c r="V273" i="74" l="1"/>
  <c r="I567" i="74"/>
  <c r="W573" i="55"/>
  <c r="V567" i="74" s="1"/>
  <c r="V573" i="55"/>
  <c r="U567" i="74" s="1"/>
  <c r="L573" i="55"/>
  <c r="L403" i="71"/>
  <c r="O573" i="55" l="1"/>
  <c r="J567" i="74"/>
  <c r="W587" i="55"/>
  <c r="W161" i="70"/>
  <c r="W345" i="71"/>
  <c r="O403" i="71"/>
  <c r="N567" i="74" l="1"/>
  <c r="V581" i="74"/>
  <c r="W486" i="55"/>
  <c r="W346" i="71"/>
  <c r="V220" i="71"/>
  <c r="V480" i="74" l="1"/>
  <c r="V325" i="55"/>
  <c r="W188" i="71"/>
  <c r="V221" i="71"/>
  <c r="U319" i="74" l="1"/>
  <c r="W285" i="55"/>
  <c r="W189" i="71"/>
  <c r="K305" i="71"/>
  <c r="V279" i="74" l="1"/>
  <c r="I432" i="74"/>
  <c r="W438" i="55"/>
  <c r="L438" i="55"/>
  <c r="V438" i="55"/>
  <c r="L306" i="71"/>
  <c r="V347" i="71"/>
  <c r="W306" i="71"/>
  <c r="V306" i="71"/>
  <c r="V432" i="74" l="1"/>
  <c r="U432" i="74"/>
  <c r="J432" i="74"/>
  <c r="O438" i="55"/>
  <c r="V489" i="55"/>
  <c r="W360" i="71"/>
  <c r="V348" i="71"/>
  <c r="O306" i="71"/>
  <c r="N432" i="74" l="1"/>
  <c r="U483" i="74"/>
  <c r="W524" i="55"/>
  <c r="V518" i="74" s="1"/>
  <c r="V589" i="55"/>
  <c r="W361" i="71"/>
  <c r="W207" i="71"/>
  <c r="V163" i="70"/>
  <c r="U583" i="74" l="1"/>
  <c r="W312" i="55"/>
  <c r="W208" i="71"/>
  <c r="L407" i="71"/>
  <c r="V306" i="74" l="1"/>
  <c r="L578" i="55"/>
  <c r="L408" i="71"/>
  <c r="O578" i="55" l="1"/>
  <c r="J572" i="74"/>
  <c r="W478" i="55"/>
  <c r="W123" i="70"/>
  <c r="V392" i="71"/>
  <c r="O408" i="71"/>
  <c r="V472" i="74" l="1"/>
  <c r="N572" i="74"/>
  <c r="V563" i="55"/>
  <c r="U557" i="74" s="1"/>
  <c r="V581" i="55"/>
  <c r="U575" i="74" s="1"/>
  <c r="V360" i="55"/>
  <c r="L410" i="71"/>
  <c r="V393" i="71"/>
  <c r="V410" i="71"/>
  <c r="V242" i="71"/>
  <c r="V411" i="71"/>
  <c r="V241" i="71"/>
  <c r="U354" i="74" l="1"/>
  <c r="L581" i="55"/>
  <c r="J575" i="74" s="1"/>
  <c r="L411" i="71"/>
  <c r="L289" i="71"/>
  <c r="O581" i="55" l="1"/>
  <c r="L422" i="55"/>
  <c r="L290" i="71"/>
  <c r="O411" i="71"/>
  <c r="N575" i="74" l="1"/>
  <c r="J416" i="74"/>
  <c r="O422" i="55"/>
  <c r="L584" i="55"/>
  <c r="O584" i="55" s="1"/>
  <c r="L158" i="70"/>
  <c r="O158" i="70"/>
  <c r="V180" i="71"/>
  <c r="O290" i="71"/>
  <c r="J578" i="74" l="1"/>
  <c r="N578" i="74"/>
  <c r="N416" i="74"/>
  <c r="V271" i="55"/>
  <c r="U265" i="74" s="1"/>
  <c r="V260" i="55"/>
  <c r="V175" i="71"/>
  <c r="V181" i="71"/>
  <c r="V176" i="71"/>
  <c r="U256" i="74" l="1"/>
  <c r="V595" i="55"/>
  <c r="V281" i="71"/>
  <c r="V166" i="70"/>
  <c r="U589" i="74" l="1"/>
  <c r="V414" i="55"/>
  <c r="U408" i="74" s="1"/>
  <c r="L520" i="55"/>
  <c r="V282" i="71"/>
  <c r="K449" i="71"/>
  <c r="L148" i="70"/>
  <c r="J514" i="74" l="1"/>
  <c r="O520" i="55"/>
  <c r="I641" i="74"/>
  <c r="V647" i="55"/>
  <c r="W647" i="55"/>
  <c r="O148" i="70"/>
  <c r="V450" i="71"/>
  <c r="W450" i="71"/>
  <c r="W391" i="71"/>
  <c r="V641" i="74" l="1"/>
  <c r="U641" i="74"/>
  <c r="N514" i="74"/>
  <c r="W562" i="55"/>
  <c r="W392" i="71"/>
  <c r="W349" i="71"/>
  <c r="V556" i="74" l="1"/>
  <c r="W495" i="55"/>
  <c r="W182" i="71"/>
  <c r="W350" i="71"/>
  <c r="V489" i="74" l="1"/>
  <c r="W273" i="55"/>
  <c r="W281" i="71"/>
  <c r="W183" i="71"/>
  <c r="V267" i="74" l="1"/>
  <c r="W414" i="55"/>
  <c r="W282" i="71"/>
  <c r="V153" i="71"/>
  <c r="V408" i="74" l="1"/>
  <c r="V232" i="55"/>
  <c r="L176" i="71"/>
  <c r="V154" i="71"/>
  <c r="U228" i="74" l="1"/>
  <c r="L265" i="55"/>
  <c r="L177" i="71"/>
  <c r="J261" i="74" l="1"/>
  <c r="O265" i="55"/>
  <c r="W243" i="55"/>
  <c r="V183" i="71"/>
  <c r="O177" i="71"/>
  <c r="W67" i="70"/>
  <c r="V239" i="74" l="1"/>
  <c r="N261" i="74"/>
  <c r="V274" i="55"/>
  <c r="U268" i="74" s="1"/>
  <c r="V350" i="55"/>
  <c r="U344" i="74" s="1"/>
  <c r="W658" i="55"/>
  <c r="V652" i="74" s="1"/>
  <c r="V283" i="55"/>
  <c r="V81" i="70"/>
  <c r="W458" i="71"/>
  <c r="W370" i="71"/>
  <c r="V184" i="71"/>
  <c r="V235" i="71"/>
  <c r="V236" i="71"/>
  <c r="W457" i="71"/>
  <c r="U277" i="74" l="1"/>
  <c r="W537" i="55"/>
  <c r="W371" i="71"/>
  <c r="V531" i="74" l="1"/>
  <c r="V498" i="55"/>
  <c r="V345" i="71"/>
  <c r="V133" i="70"/>
  <c r="U492" i="74" l="1"/>
  <c r="V486" i="55"/>
  <c r="V346" i="71"/>
  <c r="W381" i="71"/>
  <c r="U480" i="74" l="1"/>
  <c r="W552" i="55"/>
  <c r="W382" i="71"/>
  <c r="W273" i="71"/>
  <c r="V546" i="74" l="1"/>
  <c r="W396" i="55"/>
  <c r="V390" i="74" s="1"/>
  <c r="L228" i="71"/>
  <c r="L229" i="71"/>
  <c r="O249" i="71"/>
  <c r="J328" i="74" l="1"/>
  <c r="O334" i="55"/>
  <c r="L369" i="55"/>
  <c r="L250" i="71"/>
  <c r="O229" i="71"/>
  <c r="L272" i="71"/>
  <c r="N328" i="74" l="1"/>
  <c r="J363" i="74"/>
  <c r="O369" i="55"/>
  <c r="L395" i="55"/>
  <c r="O395" i="55" s="1"/>
  <c r="L178" i="71"/>
  <c r="O273" i="71"/>
  <c r="O250" i="71"/>
  <c r="J389" i="74" l="1"/>
  <c r="N363" i="74"/>
  <c r="N389" i="74"/>
  <c r="L267" i="55"/>
  <c r="V262" i="71"/>
  <c r="L179" i="71"/>
  <c r="J263" i="74" l="1"/>
  <c r="O267" i="55"/>
  <c r="V382" i="55"/>
  <c r="V263" i="71"/>
  <c r="O179" i="71"/>
  <c r="N263" i="74" l="1"/>
  <c r="U376" i="74"/>
  <c r="W618" i="55"/>
  <c r="W177" i="70"/>
  <c r="V340" i="71"/>
  <c r="V612" i="74" l="1"/>
  <c r="V477" i="55"/>
  <c r="V341" i="71"/>
  <c r="L322" i="71"/>
  <c r="U471" i="74" l="1"/>
  <c r="L458" i="55"/>
  <c r="O458" i="55" s="1"/>
  <c r="L323" i="71"/>
  <c r="O323" i="71"/>
  <c r="W277" i="71"/>
  <c r="N452" i="74" l="1"/>
  <c r="J452" i="74"/>
  <c r="W407" i="55"/>
  <c r="W278" i="71"/>
  <c r="V401" i="74" l="1"/>
  <c r="V616" i="55"/>
  <c r="U610" i="74" s="1"/>
  <c r="W397" i="55"/>
  <c r="V391" i="74" s="1"/>
  <c r="W277" i="55"/>
  <c r="V403" i="71"/>
  <c r="V176" i="70"/>
  <c r="W274" i="71"/>
  <c r="W78" i="70"/>
  <c r="W275" i="71"/>
  <c r="V271" i="74" l="1"/>
  <c r="V574" i="55"/>
  <c r="V404" i="71"/>
  <c r="U568" i="74" l="1"/>
  <c r="O512" i="55"/>
  <c r="N502" i="74" s="1"/>
  <c r="K239" i="71"/>
  <c r="J502" i="74" l="1"/>
  <c r="L358" i="55"/>
  <c r="V358" i="55"/>
  <c r="W358" i="55"/>
  <c r="I352" i="74"/>
  <c r="V240" i="71"/>
  <c r="W240" i="71"/>
  <c r="L240" i="71"/>
  <c r="V361" i="71"/>
  <c r="U352" i="74" l="1"/>
  <c r="V352" i="74"/>
  <c r="J352" i="74"/>
  <c r="O358" i="55"/>
  <c r="V525" i="55"/>
  <c r="U519" i="74" s="1"/>
  <c r="O240" i="71"/>
  <c r="N352" i="74" l="1"/>
  <c r="V451" i="55"/>
  <c r="U445" i="74" s="1"/>
  <c r="L613" i="55"/>
  <c r="O613" i="55" s="1"/>
  <c r="V317" i="71"/>
  <c r="L423" i="71"/>
  <c r="O424" i="71"/>
  <c r="N607" i="74" l="1"/>
  <c r="J607" i="74"/>
  <c r="V404" i="55"/>
  <c r="U398" i="74" s="1"/>
  <c r="W323" i="55"/>
  <c r="V317" i="74" s="1"/>
  <c r="V229" i="55"/>
  <c r="V151" i="71"/>
  <c r="W307" i="71"/>
  <c r="V114" i="70"/>
  <c r="W218" i="71"/>
  <c r="W219" i="71"/>
  <c r="V150" i="71"/>
  <c r="U225" i="74" l="1"/>
  <c r="W442" i="55"/>
  <c r="V436" i="74" s="1"/>
  <c r="W454" i="55"/>
  <c r="V448" i="74" s="1"/>
  <c r="V566" i="55"/>
  <c r="W308" i="71"/>
  <c r="W121" i="70"/>
  <c r="V277" i="71"/>
  <c r="V395" i="71"/>
  <c r="V396" i="71"/>
  <c r="U560" i="74" l="1"/>
  <c r="V407" i="55"/>
  <c r="V278" i="71"/>
  <c r="V455" i="71"/>
  <c r="U401" i="74" l="1"/>
  <c r="V656" i="55"/>
  <c r="W418" i="71"/>
  <c r="V456" i="71"/>
  <c r="U650" i="74" l="1"/>
  <c r="W602" i="55"/>
  <c r="V596" i="74" s="1"/>
  <c r="V584" i="55"/>
  <c r="U578" i="74" s="1"/>
  <c r="W444" i="55"/>
  <c r="V158" i="70"/>
  <c r="V245" i="71"/>
  <c r="W309" i="71"/>
  <c r="W310" i="71"/>
  <c r="V438" i="74" l="1"/>
  <c r="V365" i="55"/>
  <c r="V246" i="71"/>
  <c r="U359" i="74" l="1"/>
  <c r="W240" i="55"/>
  <c r="V236" i="74" s="1"/>
  <c r="W287" i="55"/>
  <c r="W190" i="71"/>
  <c r="L424" i="71"/>
  <c r="W65" i="70"/>
  <c r="W191" i="71"/>
  <c r="V281" i="74" l="1"/>
  <c r="L614" i="55"/>
  <c r="O614" i="55" s="1"/>
  <c r="J608" i="74"/>
  <c r="W235" i="71"/>
  <c r="O425" i="71"/>
  <c r="L425" i="71"/>
  <c r="N608" i="74" l="1"/>
  <c r="W350" i="55"/>
  <c r="W236" i="71"/>
  <c r="V258" i="71"/>
  <c r="V344" i="74" l="1"/>
  <c r="V378" i="55"/>
  <c r="V259" i="71"/>
  <c r="U372" i="74" l="1"/>
  <c r="W281" i="55"/>
  <c r="W79" i="70"/>
  <c r="V275" i="74" l="1"/>
  <c r="W413" i="55"/>
  <c r="V407" i="74" s="1"/>
  <c r="V620" i="55"/>
  <c r="V429" i="71"/>
  <c r="W118" i="70"/>
  <c r="V428" i="71"/>
  <c r="V218" i="71"/>
  <c r="U614" i="74" l="1"/>
  <c r="V323" i="55"/>
  <c r="V219" i="71"/>
  <c r="V343" i="71"/>
  <c r="U317" i="74" l="1"/>
  <c r="V482" i="55"/>
  <c r="V344" i="71"/>
  <c r="U476" i="74" l="1"/>
  <c r="W626" i="55"/>
  <c r="W178" i="70"/>
  <c r="W403" i="71"/>
  <c r="V620" i="74" l="1"/>
  <c r="W574" i="55"/>
  <c r="W404" i="71"/>
  <c r="W297" i="71"/>
  <c r="V568" i="74" l="1"/>
  <c r="W430" i="55"/>
  <c r="W298" i="71"/>
  <c r="L317" i="71"/>
  <c r="V424" i="74" l="1"/>
  <c r="L452" i="55"/>
  <c r="O452" i="55" s="1"/>
  <c r="L318" i="71"/>
  <c r="O318" i="71"/>
  <c r="V178" i="71"/>
  <c r="N446" i="74" l="1"/>
  <c r="J446" i="74"/>
  <c r="V267" i="55"/>
  <c r="U263" i="74" s="1"/>
  <c r="V540" i="55"/>
  <c r="V179" i="71"/>
  <c r="V155" i="70"/>
  <c r="V187" i="71"/>
  <c r="U534" i="74" l="1"/>
  <c r="V280" i="55"/>
  <c r="V188" i="71"/>
  <c r="U274" i="74" l="1"/>
  <c r="V618" i="55"/>
  <c r="V355" i="71"/>
  <c r="V177" i="70"/>
  <c r="U612" i="74" l="1"/>
  <c r="V513" i="55"/>
  <c r="U507" i="74" s="1"/>
  <c r="L274" i="55"/>
  <c r="V356" i="71"/>
  <c r="O183" i="71"/>
  <c r="L184" i="71"/>
  <c r="J268" i="74" l="1"/>
  <c r="O274" i="55"/>
  <c r="V517" i="55"/>
  <c r="U511" i="74" s="1"/>
  <c r="V145" i="70"/>
  <c r="O184" i="71"/>
  <c r="N268" i="74" l="1"/>
  <c r="V398" i="55"/>
  <c r="L449" i="71"/>
  <c r="V276" i="71"/>
  <c r="U392" i="74" l="1"/>
  <c r="L647" i="55"/>
  <c r="W225" i="71"/>
  <c r="L450" i="71"/>
  <c r="J641" i="74" l="1"/>
  <c r="O647" i="55"/>
  <c r="W331" i="55"/>
  <c r="W226" i="71"/>
  <c r="O450" i="71"/>
  <c r="W454" i="71"/>
  <c r="V325" i="74" l="1"/>
  <c r="N641" i="74"/>
  <c r="W655" i="55"/>
  <c r="V649" i="74" s="1"/>
  <c r="V526" i="55"/>
  <c r="V362" i="71"/>
  <c r="V363" i="71"/>
  <c r="U520" i="74" l="1"/>
  <c r="W534" i="55"/>
  <c r="W152" i="70"/>
  <c r="W455" i="71"/>
  <c r="V528" i="74" l="1"/>
  <c r="W656" i="55"/>
  <c r="V650" i="74" s="1"/>
  <c r="L514" i="55"/>
  <c r="W456" i="71"/>
  <c r="L356" i="71"/>
  <c r="L357" i="71"/>
  <c r="L273" i="71"/>
  <c r="J508" i="74" l="1"/>
  <c r="O514" i="55"/>
  <c r="L396" i="55"/>
  <c r="J390" i="74" s="1"/>
  <c r="L274" i="71"/>
  <c r="O357" i="71"/>
  <c r="N508" i="74" l="1"/>
  <c r="O396" i="55"/>
  <c r="W335" i="55"/>
  <c r="V329" i="74" s="1"/>
  <c r="W92" i="70"/>
  <c r="O274" i="71"/>
  <c r="W229" i="71"/>
  <c r="N390" i="74" l="1"/>
  <c r="W342" i="55"/>
  <c r="W230" i="71"/>
  <c r="V336" i="74" l="1"/>
  <c r="V488" i="55"/>
  <c r="V366" i="71"/>
  <c r="V127" i="70"/>
  <c r="U482" i="74" l="1"/>
  <c r="V532" i="55"/>
  <c r="V367" i="71"/>
  <c r="U526" i="74" l="1"/>
  <c r="W599" i="55"/>
  <c r="W169" i="70"/>
  <c r="V315" i="71"/>
  <c r="V593" i="74" l="1"/>
  <c r="V450" i="55"/>
  <c r="V316" i="71"/>
  <c r="U444" i="74" l="1"/>
  <c r="W411" i="55"/>
  <c r="V173" i="71"/>
  <c r="W116" i="70"/>
  <c r="V405" i="74" l="1"/>
  <c r="V258" i="55"/>
  <c r="W166" i="71"/>
  <c r="V174" i="71"/>
  <c r="U254" i="74" l="1"/>
  <c r="W251" i="55"/>
  <c r="V247" i="74" s="1"/>
  <c r="L319" i="55"/>
  <c r="L214" i="71"/>
  <c r="W388" i="71"/>
  <c r="L215" i="71"/>
  <c r="O319" i="55" l="1"/>
  <c r="J313" i="74"/>
  <c r="W559" i="55"/>
  <c r="W389" i="71"/>
  <c r="V214" i="71"/>
  <c r="O215" i="71"/>
  <c r="N313" i="74" l="1"/>
  <c r="V553" i="74"/>
  <c r="V319" i="55"/>
  <c r="V215" i="71"/>
  <c r="U313" i="74" l="1"/>
  <c r="V240" i="55"/>
  <c r="V65" i="70"/>
  <c r="W284" i="71"/>
  <c r="L212" i="71"/>
  <c r="U236" i="74" l="1"/>
  <c r="W417" i="55"/>
  <c r="W285" i="71"/>
  <c r="W167" i="71"/>
  <c r="V411" i="74" l="1"/>
  <c r="W252" i="55"/>
  <c r="V248" i="74" s="1"/>
  <c r="W384" i="55"/>
  <c r="W168" i="71"/>
  <c r="L156" i="71"/>
  <c r="W106" i="70"/>
  <c r="V205" i="71"/>
  <c r="V378" i="74" l="1"/>
  <c r="V310" i="55"/>
  <c r="V206" i="71"/>
  <c r="V424" i="71"/>
  <c r="U304" i="74" l="1"/>
  <c r="V614" i="55"/>
  <c r="U608" i="74" s="1"/>
  <c r="W423" i="55"/>
  <c r="W290" i="71"/>
  <c r="W291" i="71"/>
  <c r="V417" i="74" l="1"/>
  <c r="W498" i="55"/>
  <c r="V492" i="74" s="1"/>
  <c r="V243" i="55"/>
  <c r="V67" i="70"/>
  <c r="W133" i="70"/>
  <c r="K302" i="71"/>
  <c r="U239" i="74" l="1"/>
  <c r="I429" i="74"/>
  <c r="L435" i="55"/>
  <c r="W608" i="55"/>
  <c r="L303" i="71"/>
  <c r="W419" i="71"/>
  <c r="W175" i="71"/>
  <c r="W420" i="71"/>
  <c r="V602" i="74" l="1"/>
  <c r="W260" i="55"/>
  <c r="V256" i="74" s="1"/>
  <c r="W255" i="55"/>
  <c r="W176" i="71"/>
  <c r="W170" i="71"/>
  <c r="V274" i="71"/>
  <c r="W171" i="71"/>
  <c r="V251" i="74" l="1"/>
  <c r="V397" i="55"/>
  <c r="U391" i="74" s="1"/>
  <c r="W310" i="55"/>
  <c r="V304" i="74" s="1"/>
  <c r="V226" i="55"/>
  <c r="W226" i="55"/>
  <c r="V435" i="55"/>
  <c r="U429" i="74" s="1"/>
  <c r="W283" i="55"/>
  <c r="V275" i="71"/>
  <c r="W81" i="70"/>
  <c r="W206" i="71"/>
  <c r="W205" i="71"/>
  <c r="V266" i="71"/>
  <c r="K147" i="71"/>
  <c r="V277" i="74" l="1"/>
  <c r="V387" i="55"/>
  <c r="U381" i="74" s="1"/>
  <c r="V556" i="55"/>
  <c r="U550" i="74" s="1"/>
  <c r="V436" i="55"/>
  <c r="V304" i="71"/>
  <c r="V267" i="71"/>
  <c r="V385" i="71"/>
  <c r="V303" i="71"/>
  <c r="V386" i="71"/>
  <c r="L416" i="71"/>
  <c r="U430" i="74" l="1"/>
  <c r="L600" i="55"/>
  <c r="L417" i="71"/>
  <c r="L340" i="71"/>
  <c r="O600" i="55" l="1"/>
  <c r="J594" i="74"/>
  <c r="L477" i="55"/>
  <c r="O477" i="55" s="1"/>
  <c r="O417" i="71"/>
  <c r="O341" i="71"/>
  <c r="L341" i="71"/>
  <c r="V199" i="71"/>
  <c r="N471" i="74" l="1"/>
  <c r="N594" i="74"/>
  <c r="J471" i="74"/>
  <c r="V304" i="55"/>
  <c r="V200" i="71"/>
  <c r="U298" i="74" l="1"/>
  <c r="V403" i="55"/>
  <c r="U397" i="74" s="1"/>
  <c r="V497" i="55"/>
  <c r="V113" i="70"/>
  <c r="V132" i="70"/>
  <c r="U491" i="74" l="1"/>
  <c r="V626" i="55"/>
  <c r="U620" i="74" s="1"/>
  <c r="V551" i="55"/>
  <c r="U545" i="74" s="1"/>
  <c r="I460" i="74"/>
  <c r="I128" i="74"/>
  <c r="I117" i="74"/>
  <c r="I202" i="74"/>
  <c r="I166" i="74"/>
  <c r="L317" i="55"/>
  <c r="K23" i="71"/>
  <c r="V178" i="70"/>
  <c r="K33" i="70"/>
  <c r="L213" i="71"/>
  <c r="V381" i="71"/>
  <c r="K53" i="70"/>
  <c r="V380" i="71"/>
  <c r="K63" i="70"/>
  <c r="K39" i="70"/>
  <c r="O212" i="71"/>
  <c r="K329" i="71"/>
  <c r="J311" i="74" l="1"/>
  <c r="O317" i="55"/>
  <c r="I43" i="74"/>
  <c r="O213" i="71"/>
  <c r="N311" i="74" l="1"/>
  <c r="B675" i="55"/>
  <c r="V336" i="55"/>
  <c r="U330" i="74" s="1"/>
  <c r="V615" i="55"/>
  <c r="V426" i="71"/>
  <c r="V425" i="71"/>
  <c r="V93" i="70"/>
  <c r="K2" i="70"/>
  <c r="U609" i="74" l="1"/>
  <c r="I24" i="74"/>
  <c r="I121" i="74"/>
  <c r="I199" i="74"/>
  <c r="I27" i="74"/>
  <c r="I52" i="74"/>
  <c r="I461" i="74"/>
  <c r="V467" i="55"/>
  <c r="U461" i="74" s="1"/>
  <c r="I114" i="74"/>
  <c r="I14" i="74"/>
  <c r="K667" i="55"/>
  <c r="I207" i="74"/>
  <c r="I369" i="74"/>
  <c r="W436" i="55"/>
  <c r="K29" i="71"/>
  <c r="K146" i="71"/>
  <c r="K3" i="70"/>
  <c r="W304" i="71"/>
  <c r="K35" i="70"/>
  <c r="K330" i="71"/>
  <c r="K129" i="71"/>
  <c r="K255" i="71"/>
  <c r="K2" i="71"/>
  <c r="K124" i="71"/>
  <c r="K72" i="71"/>
  <c r="V430" i="74" l="1"/>
  <c r="W225" i="55"/>
  <c r="V225" i="55"/>
  <c r="W128" i="55"/>
  <c r="V128" i="74" s="1"/>
  <c r="I47" i="74"/>
  <c r="I88" i="74"/>
  <c r="W23" i="55"/>
  <c r="I23" i="74"/>
  <c r="K56" i="71"/>
  <c r="W147" i="71"/>
  <c r="K11" i="71"/>
  <c r="V147" i="71"/>
  <c r="K61" i="70"/>
  <c r="W39" i="70"/>
  <c r="W11" i="71"/>
  <c r="K11" i="70"/>
  <c r="V23" i="74" l="1"/>
  <c r="I190" i="74"/>
  <c r="W27" i="55"/>
  <c r="V27" i="74" s="1"/>
  <c r="I140" i="74"/>
  <c r="W615" i="55"/>
  <c r="V609" i="74" s="1"/>
  <c r="I84" i="74"/>
  <c r="I368" i="74"/>
  <c r="V199" i="55"/>
  <c r="K36" i="70"/>
  <c r="K254" i="71"/>
  <c r="W425" i="71"/>
  <c r="W426" i="71"/>
  <c r="K87" i="71"/>
  <c r="V124" i="71"/>
  <c r="L251" i="71"/>
  <c r="K18" i="70"/>
  <c r="W3" i="70"/>
  <c r="U199" i="74" l="1"/>
  <c r="I125" i="74"/>
  <c r="I194" i="74"/>
  <c r="I61" i="74"/>
  <c r="I457" i="74"/>
  <c r="W604" i="55"/>
  <c r="V598" i="74" s="1"/>
  <c r="V523" i="55"/>
  <c r="W171" i="70"/>
  <c r="K326" i="71"/>
  <c r="K119" i="71"/>
  <c r="V359" i="71"/>
  <c r="V360" i="71"/>
  <c r="K37" i="71"/>
  <c r="K24" i="71"/>
  <c r="U517" i="74" l="1"/>
  <c r="I44" i="74"/>
  <c r="W220" i="55"/>
  <c r="V220" i="55"/>
  <c r="I30" i="74"/>
  <c r="V543" i="55"/>
  <c r="V372" i="71"/>
  <c r="K142" i="71"/>
  <c r="V373" i="71"/>
  <c r="W142" i="71"/>
  <c r="O156" i="71"/>
  <c r="K6" i="70"/>
  <c r="V142" i="71"/>
  <c r="U537" i="74" l="1"/>
  <c r="L235" i="55"/>
  <c r="O235" i="55" s="1"/>
  <c r="O157" i="71"/>
  <c r="L157" i="71"/>
  <c r="K75" i="70"/>
  <c r="L440" i="71"/>
  <c r="J231" i="74" l="1"/>
  <c r="N231" i="74"/>
  <c r="W269" i="55"/>
  <c r="V269" i="55"/>
  <c r="I71" i="74"/>
  <c r="I393" i="74"/>
  <c r="I178" i="74"/>
  <c r="I215" i="74"/>
  <c r="L215" i="55"/>
  <c r="K59" i="70"/>
  <c r="W75" i="70"/>
  <c r="V75" i="70"/>
  <c r="K15" i="70"/>
  <c r="K137" i="71"/>
  <c r="L137" i="71"/>
  <c r="K109" i="70"/>
  <c r="O215" i="55" l="1"/>
  <c r="J215" i="74"/>
  <c r="O137" i="71"/>
  <c r="N215" i="74" l="1"/>
  <c r="W399" i="55"/>
  <c r="V393" i="74" s="1"/>
  <c r="I146" i="74"/>
  <c r="V14" i="55"/>
  <c r="L145" i="71"/>
  <c r="W109" i="70"/>
  <c r="K46" i="70"/>
  <c r="V2" i="71"/>
  <c r="K299" i="71"/>
  <c r="U14" i="74" l="1"/>
  <c r="I426" i="74"/>
  <c r="I212" i="74"/>
  <c r="I138" i="74"/>
  <c r="V47" i="55"/>
  <c r="K16" i="71"/>
  <c r="K86" i="71"/>
  <c r="K134" i="71"/>
  <c r="V11" i="70"/>
  <c r="U47" i="74" l="1"/>
  <c r="I36" i="74"/>
  <c r="I145" i="74"/>
  <c r="V138" i="55"/>
  <c r="K45" i="70"/>
  <c r="V86" i="71"/>
  <c r="K47" i="70"/>
  <c r="U138" i="74" l="1"/>
  <c r="I147" i="74"/>
  <c r="V147" i="55"/>
  <c r="K108" i="71"/>
  <c r="V47" i="70"/>
  <c r="U147" i="74" l="1"/>
  <c r="I180" i="74"/>
  <c r="I96" i="74"/>
  <c r="I629" i="74"/>
  <c r="W463" i="55"/>
  <c r="V457" i="74" s="1"/>
  <c r="W30" i="55"/>
  <c r="V30" i="74" s="1"/>
  <c r="L20" i="55"/>
  <c r="I20" i="74"/>
  <c r="K440" i="71"/>
  <c r="W326" i="71"/>
  <c r="L8" i="71"/>
  <c r="K62" i="71"/>
  <c r="L299" i="71"/>
  <c r="W6" i="70"/>
  <c r="K8" i="71"/>
  <c r="J20" i="74" l="1"/>
  <c r="O20" i="55"/>
  <c r="K75" i="71"/>
  <c r="O8" i="71"/>
  <c r="N20" i="74" l="1"/>
  <c r="I119" i="74"/>
  <c r="I29" i="74"/>
  <c r="I151" i="74"/>
  <c r="W151" i="55"/>
  <c r="K66" i="71"/>
  <c r="W91" i="71"/>
  <c r="K5" i="70"/>
  <c r="K91" i="71"/>
  <c r="V151" i="74" l="1"/>
  <c r="I106" i="74"/>
  <c r="I50" i="74"/>
  <c r="V50" i="55"/>
  <c r="K27" i="71"/>
  <c r="K56" i="70"/>
  <c r="V27" i="71"/>
  <c r="U50" i="74" l="1"/>
  <c r="I175" i="74"/>
  <c r="I165" i="74"/>
  <c r="L466" i="55"/>
  <c r="O466" i="55" s="1"/>
  <c r="N460" i="74" s="1"/>
  <c r="L330" i="71"/>
  <c r="K100" i="71"/>
  <c r="J460" i="74" l="1"/>
  <c r="L433" i="55"/>
  <c r="J427" i="74" s="1"/>
  <c r="K136" i="71"/>
  <c r="O433" i="55" l="1"/>
  <c r="N427" i="74" s="1"/>
  <c r="I214" i="74"/>
  <c r="I218" i="74"/>
  <c r="I16" i="74"/>
  <c r="I70" i="74"/>
  <c r="I131" i="74"/>
  <c r="W44" i="55"/>
  <c r="K79" i="71"/>
  <c r="K140" i="71"/>
  <c r="W24" i="71"/>
  <c r="K4" i="71"/>
  <c r="K3" i="71"/>
  <c r="K14" i="70"/>
  <c r="V44" i="74" l="1"/>
  <c r="I15" i="74"/>
  <c r="I189" i="74"/>
  <c r="I185" i="74"/>
  <c r="I38" i="74"/>
  <c r="I17" i="74"/>
  <c r="I79" i="74"/>
  <c r="L79" i="55"/>
  <c r="K5" i="71"/>
  <c r="K17" i="70"/>
  <c r="K60" i="70"/>
  <c r="K113" i="71"/>
  <c r="L17" i="70"/>
  <c r="K18" i="71"/>
  <c r="J79" i="74" l="1"/>
  <c r="O79" i="55"/>
  <c r="O440" i="71"/>
  <c r="O17" i="70"/>
  <c r="N79" i="74" l="1"/>
  <c r="L635" i="55"/>
  <c r="L441" i="71"/>
  <c r="K253" i="71"/>
  <c r="J629" i="74" l="1"/>
  <c r="O635" i="55"/>
  <c r="I367" i="74"/>
  <c r="O441" i="71"/>
  <c r="K251" i="71"/>
  <c r="N629" i="74" l="1"/>
  <c r="I365" i="74"/>
  <c r="I197" i="74"/>
  <c r="I148" i="74"/>
  <c r="I102" i="74"/>
  <c r="I156" i="74"/>
  <c r="L640" i="55"/>
  <c r="L182" i="70"/>
  <c r="K122" i="71"/>
  <c r="K95" i="71"/>
  <c r="K28" i="70"/>
  <c r="O640" i="55" l="1"/>
  <c r="J634" i="74"/>
  <c r="O182" i="70"/>
  <c r="N634" i="74" l="1"/>
  <c r="W215" i="55"/>
  <c r="W137" i="71"/>
  <c r="K132" i="71"/>
  <c r="V215" i="74" l="1"/>
  <c r="I210" i="74"/>
  <c r="I97" i="74"/>
  <c r="L373" i="55"/>
  <c r="J367" i="74" s="1"/>
  <c r="K63" i="71"/>
  <c r="K138" i="71"/>
  <c r="O373" i="55" l="1"/>
  <c r="N367" i="74" s="1"/>
  <c r="I216" i="74"/>
  <c r="V216" i="55"/>
  <c r="W216" i="55"/>
  <c r="O254" i="71"/>
  <c r="V138" i="71"/>
  <c r="W138" i="71"/>
  <c r="U216" i="74" l="1"/>
  <c r="V216" i="74"/>
  <c r="W202" i="55"/>
  <c r="W63" i="70"/>
  <c r="K84" i="71"/>
  <c r="V202" i="74" l="1"/>
  <c r="I136" i="74"/>
  <c r="W136" i="55"/>
  <c r="K128" i="71"/>
  <c r="W84" i="71"/>
  <c r="V136" i="74" l="1"/>
  <c r="I206" i="74"/>
  <c r="I109" i="74"/>
  <c r="W121" i="55"/>
  <c r="V121" i="74" s="1"/>
  <c r="I91" i="74"/>
  <c r="W91" i="55"/>
  <c r="W35" i="70"/>
  <c r="W57" i="71"/>
  <c r="K69" i="71"/>
  <c r="K57" i="71"/>
  <c r="V91" i="74" l="1"/>
  <c r="L50" i="55"/>
  <c r="L27" i="71"/>
  <c r="J50" i="74" l="1"/>
  <c r="O50" i="55"/>
  <c r="V399" i="55"/>
  <c r="O27" i="71"/>
  <c r="V109" i="70"/>
  <c r="N50" i="74" l="1"/>
  <c r="U393" i="74"/>
  <c r="L15" i="55"/>
  <c r="O15" i="55" s="1"/>
  <c r="N15" i="74" s="1"/>
  <c r="O3" i="71"/>
  <c r="K21" i="70"/>
  <c r="L3" i="71"/>
  <c r="J15" i="74" l="1"/>
  <c r="I87" i="74"/>
  <c r="W373" i="55"/>
  <c r="V367" i="74" s="1"/>
  <c r="I169" i="74"/>
  <c r="I654" i="74"/>
  <c r="I77" i="74"/>
  <c r="V77" i="55"/>
  <c r="V51" i="71"/>
  <c r="K103" i="71"/>
  <c r="K145" i="71"/>
  <c r="K459" i="71"/>
  <c r="K51" i="71"/>
  <c r="U77" i="74" l="1"/>
  <c r="I222" i="74"/>
  <c r="L175" i="55"/>
  <c r="L56" i="70"/>
  <c r="L354" i="71"/>
  <c r="K15" i="71"/>
  <c r="J175" i="74" l="1"/>
  <c r="O175" i="55"/>
  <c r="I35" i="74"/>
  <c r="O56" i="70"/>
  <c r="N175" i="74" l="1"/>
  <c r="L14" i="55"/>
  <c r="J14" i="74" s="1"/>
  <c r="L2" i="71"/>
  <c r="K123" i="71"/>
  <c r="O14" i="55" l="1"/>
  <c r="I198" i="74"/>
  <c r="K112" i="71"/>
  <c r="O2" i="71"/>
  <c r="N14" i="74" l="1"/>
  <c r="I184" i="74"/>
  <c r="L225" i="55"/>
  <c r="O225" i="55" s="1"/>
  <c r="V20" i="55"/>
  <c r="U20" i="74" s="1"/>
  <c r="I78" i="74"/>
  <c r="I428" i="74"/>
  <c r="W152" i="55"/>
  <c r="I152" i="74"/>
  <c r="V8" i="71"/>
  <c r="W92" i="71"/>
  <c r="K73" i="71"/>
  <c r="K16" i="70"/>
  <c r="K301" i="71"/>
  <c r="K92" i="71"/>
  <c r="V152" i="74" l="1"/>
  <c r="V116" i="55"/>
  <c r="I116" i="74"/>
  <c r="W301" i="71"/>
  <c r="V73" i="71"/>
  <c r="U116" i="74" l="1"/>
  <c r="W434" i="55"/>
  <c r="V428" i="74" s="1"/>
  <c r="W138" i="55"/>
  <c r="V138" i="74" s="1"/>
  <c r="V27" i="55"/>
  <c r="U27" i="74" s="1"/>
  <c r="I99" i="74"/>
  <c r="I130" i="74"/>
  <c r="W102" i="55"/>
  <c r="W86" i="71"/>
  <c r="K25" i="70"/>
  <c r="V3" i="70"/>
  <c r="K41" i="70"/>
  <c r="W28" i="70"/>
  <c r="V102" i="74" l="1"/>
  <c r="L17" i="55"/>
  <c r="L5" i="71"/>
  <c r="J17" i="74" l="1"/>
  <c r="O17" i="55"/>
  <c r="W71" i="55"/>
  <c r="O5" i="71"/>
  <c r="W15" i="70"/>
  <c r="K27" i="70"/>
  <c r="V71" i="74" l="1"/>
  <c r="N17" i="74"/>
  <c r="I101" i="74"/>
  <c r="W156" i="55"/>
  <c r="W95" i="71"/>
  <c r="V156" i="74" l="1"/>
  <c r="L210" i="55"/>
  <c r="O210" i="55" s="1"/>
  <c r="N210" i="74" s="1"/>
  <c r="L132" i="71"/>
  <c r="O132" i="71"/>
  <c r="J210" i="74" l="1"/>
  <c r="V152" i="55"/>
  <c r="U152" i="74" s="1"/>
  <c r="W175" i="55"/>
  <c r="L301" i="71"/>
  <c r="W56" i="70"/>
  <c r="V92" i="71"/>
  <c r="V175" i="74" l="1"/>
  <c r="L99" i="55"/>
  <c r="L25" i="70"/>
  <c r="K33" i="71"/>
  <c r="J99" i="74" l="1"/>
  <c r="O99" i="55"/>
  <c r="V56" i="55"/>
  <c r="I56" i="74"/>
  <c r="O25" i="70"/>
  <c r="V33" i="71"/>
  <c r="N99" i="74" l="1"/>
  <c r="U56" i="74"/>
  <c r="V23" i="55"/>
  <c r="K49" i="70"/>
  <c r="V11" i="71"/>
  <c r="U23" i="74" l="1"/>
  <c r="I157" i="74"/>
  <c r="W99" i="55"/>
  <c r="W25" i="70"/>
  <c r="V99" i="74" l="1"/>
  <c r="L190" i="55"/>
  <c r="O190" i="55" s="1"/>
  <c r="L61" i="70"/>
  <c r="O61" i="70"/>
  <c r="K133" i="71"/>
  <c r="N190" i="74" l="1"/>
  <c r="J190" i="74"/>
  <c r="I211" i="74"/>
  <c r="I223" i="74"/>
  <c r="V99" i="55"/>
  <c r="K148" i="71"/>
  <c r="K30" i="71"/>
  <c r="V25" i="70"/>
  <c r="U99" i="74" l="1"/>
  <c r="I53" i="74"/>
  <c r="I80" i="74"/>
  <c r="I144" i="74"/>
  <c r="I76" i="74"/>
  <c r="L71" i="55"/>
  <c r="K44" i="70"/>
  <c r="L15" i="70"/>
  <c r="K52" i="71"/>
  <c r="K50" i="71"/>
  <c r="O71" i="55" l="1"/>
  <c r="J71" i="74"/>
  <c r="W375" i="55"/>
  <c r="K121" i="71"/>
  <c r="W256" i="71"/>
  <c r="O15" i="70"/>
  <c r="V369" i="74" l="1"/>
  <c r="N71" i="74"/>
  <c r="L196" i="55"/>
  <c r="I196" i="74"/>
  <c r="L121" i="71"/>
  <c r="J196" i="74" l="1"/>
  <c r="O196" i="55"/>
  <c r="O121" i="71"/>
  <c r="L254" i="71"/>
  <c r="N196" i="74" l="1"/>
  <c r="L374" i="55"/>
  <c r="L255" i="71"/>
  <c r="O301" i="71"/>
  <c r="O374" i="55" l="1"/>
  <c r="N368" i="74" s="1"/>
  <c r="J368" i="74"/>
  <c r="L434" i="55"/>
  <c r="L302" i="71"/>
  <c r="J428" i="74" l="1"/>
  <c r="O434" i="55"/>
  <c r="O302" i="71"/>
  <c r="K9" i="70"/>
  <c r="N428" i="74" l="1"/>
  <c r="I33" i="74"/>
  <c r="I69" i="74"/>
  <c r="L220" i="55"/>
  <c r="O220" i="55" s="1"/>
  <c r="I208" i="74"/>
  <c r="I182" i="74"/>
  <c r="W24" i="55"/>
  <c r="K110" i="71"/>
  <c r="K90" i="71"/>
  <c r="L326" i="71"/>
  <c r="O142" i="71"/>
  <c r="K45" i="71"/>
  <c r="K130" i="71"/>
  <c r="W2" i="70"/>
  <c r="L142" i="71"/>
  <c r="V24" i="74" l="1"/>
  <c r="I150" i="74"/>
  <c r="W76" i="55"/>
  <c r="W50" i="71"/>
  <c r="V76" i="74" l="1"/>
  <c r="V121" i="55"/>
  <c r="K74" i="71"/>
  <c r="V35" i="70"/>
  <c r="U121" i="74" l="1"/>
  <c r="I118" i="74"/>
  <c r="W371" i="55"/>
  <c r="W251" i="71"/>
  <c r="W252" i="71"/>
  <c r="K460" i="71"/>
  <c r="V365" i="74" l="1"/>
  <c r="I655" i="74"/>
  <c r="I59" i="74"/>
  <c r="V16" i="55"/>
  <c r="V4" i="71"/>
  <c r="K35" i="71"/>
  <c r="K78" i="71"/>
  <c r="U16" i="74" l="1"/>
  <c r="I124" i="74"/>
  <c r="V124" i="55"/>
  <c r="V78" i="71"/>
  <c r="K54" i="71"/>
  <c r="U124" i="74" l="1"/>
  <c r="I82" i="74"/>
  <c r="W97" i="55"/>
  <c r="L666" i="55"/>
  <c r="J660" i="74" s="1"/>
  <c r="W63" i="71"/>
  <c r="V97" i="74" l="1"/>
  <c r="O666" i="55"/>
  <c r="V84" i="55"/>
  <c r="V18" i="70"/>
  <c r="U84" i="74" l="1"/>
  <c r="N660" i="74"/>
  <c r="W80" i="55"/>
  <c r="V80" i="74" s="1"/>
  <c r="W90" i="55"/>
  <c r="I90" i="74"/>
  <c r="W302" i="71"/>
  <c r="W23" i="70"/>
  <c r="W52" i="71"/>
  <c r="K23" i="70"/>
  <c r="V90" i="74" l="1"/>
  <c r="W435" i="55"/>
  <c r="W303" i="71"/>
  <c r="K52" i="70"/>
  <c r="V429" i="74" l="1"/>
  <c r="I164" i="74"/>
  <c r="I134" i="74"/>
  <c r="W130" i="55"/>
  <c r="W41" i="70"/>
  <c r="K82" i="71"/>
  <c r="K20" i="70"/>
  <c r="V130" i="74" l="1"/>
  <c r="I86" i="74"/>
  <c r="W118" i="55"/>
  <c r="W74" i="71"/>
  <c r="V145" i="71"/>
  <c r="V118" i="74" l="1"/>
  <c r="V224" i="55"/>
  <c r="U222" i="74" s="1"/>
  <c r="I92" i="74"/>
  <c r="I25" i="74"/>
  <c r="I95" i="74"/>
  <c r="W16" i="55"/>
  <c r="V146" i="71"/>
  <c r="W4" i="71"/>
  <c r="K12" i="71"/>
  <c r="K58" i="71"/>
  <c r="K61" i="71"/>
  <c r="V16" i="74" l="1"/>
  <c r="V24" i="55"/>
  <c r="V2" i="70"/>
  <c r="L147" i="71"/>
  <c r="U24" i="74" l="1"/>
  <c r="L226" i="55"/>
  <c r="L148" i="71"/>
  <c r="O147" i="71"/>
  <c r="K58" i="70"/>
  <c r="O226" i="55" l="1"/>
  <c r="W177" i="55"/>
  <c r="I177" i="74"/>
  <c r="W58" i="70"/>
  <c r="V177" i="74" l="1"/>
  <c r="L184" i="55"/>
  <c r="L112" i="71"/>
  <c r="J184" i="74" l="1"/>
  <c r="O184" i="55"/>
  <c r="O112" i="71"/>
  <c r="K101" i="71"/>
  <c r="N184" i="74" l="1"/>
  <c r="I167" i="74"/>
  <c r="W661" i="55"/>
  <c r="V655" i="74" s="1"/>
  <c r="V108" i="55"/>
  <c r="I108" i="74"/>
  <c r="K25" i="71"/>
  <c r="K68" i="71"/>
  <c r="V68" i="71"/>
  <c r="U108" i="74" l="1"/>
  <c r="I45" i="74"/>
  <c r="V45" i="55"/>
  <c r="W45" i="55"/>
  <c r="W25" i="71"/>
  <c r="V25" i="71"/>
  <c r="K48" i="71"/>
  <c r="V45" i="74" l="1"/>
  <c r="U45" i="74"/>
  <c r="I74" i="74"/>
  <c r="L185" i="55"/>
  <c r="L113" i="71"/>
  <c r="K26" i="71"/>
  <c r="J185" i="74" l="1"/>
  <c r="O185" i="55"/>
  <c r="V49" i="55"/>
  <c r="I49" i="74"/>
  <c r="V26" i="71"/>
  <c r="O113" i="71"/>
  <c r="N185" i="74" l="1"/>
  <c r="U49" i="74"/>
  <c r="V95" i="55"/>
  <c r="U95" i="74"/>
  <c r="I133" i="74"/>
  <c r="I129" i="74"/>
  <c r="I192" i="74"/>
  <c r="W33" i="55"/>
  <c r="W9" i="70"/>
  <c r="V61" i="71"/>
  <c r="K40" i="70"/>
  <c r="K117" i="71"/>
  <c r="K81" i="71"/>
  <c r="V33" i="74" l="1"/>
  <c r="V33" i="55"/>
  <c r="V9" i="70"/>
  <c r="K127" i="71"/>
  <c r="U33" i="74" l="1"/>
  <c r="I205" i="74"/>
  <c r="L199" i="55"/>
  <c r="K28" i="71"/>
  <c r="L124" i="71"/>
  <c r="O199" i="55" l="1"/>
  <c r="J199" i="74"/>
  <c r="I51" i="74"/>
  <c r="O124" i="71"/>
  <c r="N199" i="74" l="1"/>
  <c r="L114" i="55"/>
  <c r="L72" i="71"/>
  <c r="J114" i="74" l="1"/>
  <c r="O114" i="55"/>
  <c r="O255" i="71"/>
  <c r="O72" i="71"/>
  <c r="N114" i="74" l="1"/>
  <c r="L375" i="55"/>
  <c r="L256" i="71"/>
  <c r="K59" i="71"/>
  <c r="J369" i="74" l="1"/>
  <c r="O375" i="55"/>
  <c r="V93" i="55"/>
  <c r="L93" i="55"/>
  <c r="I93" i="74"/>
  <c r="V59" i="71"/>
  <c r="L59" i="71"/>
  <c r="O256" i="71"/>
  <c r="N369" i="74" l="1"/>
  <c r="U93" i="74"/>
  <c r="J93" i="74"/>
  <c r="O93" i="55"/>
  <c r="W15" i="55"/>
  <c r="V15" i="74" s="1"/>
  <c r="W3" i="71"/>
  <c r="O59" i="71"/>
  <c r="N93" i="74" l="1"/>
  <c r="V212" i="55"/>
  <c r="V134" i="71"/>
  <c r="U212" i="74" l="1"/>
  <c r="L101" i="55"/>
  <c r="O101" i="55" s="1"/>
  <c r="O27" i="70"/>
  <c r="L27" i="70"/>
  <c r="K143" i="71"/>
  <c r="J101" i="74" l="1"/>
  <c r="N101" i="74"/>
  <c r="I220" i="74"/>
  <c r="V91" i="55"/>
  <c r="V57" i="71"/>
  <c r="U91" i="74" l="1"/>
  <c r="W150" i="55"/>
  <c r="W90" i="71"/>
  <c r="V150" i="74" l="1"/>
  <c r="V80" i="55"/>
  <c r="V52" i="71"/>
  <c r="U80" i="74" l="1"/>
  <c r="W49" i="55"/>
  <c r="W26" i="71"/>
  <c r="K99" i="71"/>
  <c r="V49" i="74" l="1"/>
  <c r="I162" i="74"/>
  <c r="W162" i="55"/>
  <c r="W99" i="71"/>
  <c r="K50" i="70"/>
  <c r="V162" i="74" l="1"/>
  <c r="I161" i="74"/>
  <c r="L161" i="55"/>
  <c r="L50" i="70"/>
  <c r="J161" i="74" l="1"/>
  <c r="O161" i="55"/>
  <c r="O50" i="70"/>
  <c r="N161" i="74" l="1"/>
  <c r="L133" i="55"/>
  <c r="O133" i="55" s="1"/>
  <c r="K70" i="71"/>
  <c r="L81" i="71"/>
  <c r="O81" i="71"/>
  <c r="J133" i="74" l="1"/>
  <c r="N133" i="74"/>
  <c r="I110" i="74"/>
  <c r="I19" i="74"/>
  <c r="L508" i="55"/>
  <c r="L355" i="71"/>
  <c r="K7" i="71"/>
  <c r="O354" i="71"/>
  <c r="L353" i="71"/>
  <c r="J504" i="74" l="1"/>
  <c r="O508" i="55"/>
  <c r="L138" i="55"/>
  <c r="O355" i="71"/>
  <c r="L86" i="71"/>
  <c r="O353" i="71"/>
  <c r="O138" i="55" l="1"/>
  <c r="J138" i="74"/>
  <c r="N504" i="74"/>
  <c r="V211" i="55"/>
  <c r="O86" i="71"/>
  <c r="K32" i="71"/>
  <c r="V133" i="71"/>
  <c r="N138" i="74" l="1"/>
  <c r="U211" i="74"/>
  <c r="I55" i="74"/>
  <c r="V55" i="55"/>
  <c r="V32" i="71"/>
  <c r="U55" i="74" l="1"/>
  <c r="V374" i="55"/>
  <c r="U368" i="74" s="1"/>
  <c r="I204" i="74"/>
  <c r="I48" i="74"/>
  <c r="L48" i="55"/>
  <c r="K120" i="71"/>
  <c r="K126" i="71"/>
  <c r="K12" i="70"/>
  <c r="L12" i="70"/>
  <c r="J48" i="74" l="1"/>
  <c r="O48" i="55"/>
  <c r="L195" i="55"/>
  <c r="I195" i="74"/>
  <c r="O12" i="70"/>
  <c r="L120" i="71"/>
  <c r="N48" i="74" l="1"/>
  <c r="J195" i="74"/>
  <c r="O195" i="55"/>
  <c r="V82" i="55"/>
  <c r="O120" i="71"/>
  <c r="V54" i="71"/>
  <c r="U82" i="74" l="1"/>
  <c r="N195" i="74"/>
  <c r="L136" i="55"/>
  <c r="O136" i="55" s="1"/>
  <c r="O84" i="71"/>
  <c r="L84" i="71"/>
  <c r="N136" i="74" l="1"/>
  <c r="J136" i="74"/>
  <c r="L59" i="55"/>
  <c r="O59" i="55" s="1"/>
  <c r="K104" i="71"/>
  <c r="L35" i="71"/>
  <c r="O35" i="71"/>
  <c r="J59" i="74" l="1"/>
  <c r="N59" i="74"/>
  <c r="W170" i="55"/>
  <c r="I170" i="74"/>
  <c r="W104" i="71"/>
  <c r="V170" i="74" l="1"/>
  <c r="L164" i="55"/>
  <c r="K109" i="71"/>
  <c r="L52" i="70"/>
  <c r="J164" i="74" l="1"/>
  <c r="O164" i="55"/>
  <c r="W181" i="55"/>
  <c r="I181" i="74"/>
  <c r="W109" i="71"/>
  <c r="O52" i="70"/>
  <c r="V181" i="74" l="1"/>
  <c r="N164" i="74"/>
  <c r="W166" i="55"/>
  <c r="V166" i="74" s="1"/>
  <c r="I462" i="74"/>
  <c r="I67" i="74"/>
  <c r="V87" i="55"/>
  <c r="V21" i="70"/>
  <c r="W53" i="70"/>
  <c r="K331" i="71"/>
  <c r="K43" i="71"/>
  <c r="U87" i="74" l="1"/>
  <c r="W468" i="55"/>
  <c r="W332" i="71"/>
  <c r="K118" i="71"/>
  <c r="V462" i="74" l="1"/>
  <c r="I193" i="74"/>
  <c r="I113" i="74"/>
  <c r="W55" i="55"/>
  <c r="K49" i="71"/>
  <c r="K31" i="70"/>
  <c r="W32" i="71"/>
  <c r="V55" i="74" l="1"/>
  <c r="I75" i="74"/>
  <c r="I73" i="74"/>
  <c r="I31" i="74"/>
  <c r="V31" i="55"/>
  <c r="K32" i="70"/>
  <c r="K47" i="71"/>
  <c r="K7" i="70"/>
  <c r="V7" i="70"/>
  <c r="U31" i="74" l="1"/>
  <c r="I115" i="74"/>
  <c r="W135" i="55"/>
  <c r="I135" i="74"/>
  <c r="K83" i="71"/>
  <c r="W83" i="71"/>
  <c r="V135" i="74" l="1"/>
  <c r="V86" i="55"/>
  <c r="V20" i="70"/>
  <c r="K19" i="70"/>
  <c r="U86" i="74" l="1"/>
  <c r="I85" i="74"/>
  <c r="I127" i="74"/>
  <c r="I54" i="74"/>
  <c r="V54" i="55"/>
  <c r="V31" i="71"/>
  <c r="K38" i="70"/>
  <c r="V326" i="71"/>
  <c r="K31" i="71"/>
  <c r="U54" i="74" l="1"/>
  <c r="V463" i="55"/>
  <c r="V327" i="71"/>
  <c r="K97" i="71"/>
  <c r="U457" i="74" l="1"/>
  <c r="W159" i="55"/>
  <c r="I159" i="74"/>
  <c r="W97" i="71"/>
  <c r="K62" i="70"/>
  <c r="V159" i="74" l="1"/>
  <c r="I201" i="74"/>
  <c r="V468" i="55"/>
  <c r="U462" i="74" s="1"/>
  <c r="I32" i="74"/>
  <c r="I160" i="74"/>
  <c r="L160" i="55"/>
  <c r="L98" i="71"/>
  <c r="V331" i="71"/>
  <c r="V332" i="71"/>
  <c r="K98" i="71"/>
  <c r="K8" i="70"/>
  <c r="K115" i="71"/>
  <c r="J160" i="74" l="1"/>
  <c r="O160" i="55"/>
  <c r="I187" i="74"/>
  <c r="O98" i="71"/>
  <c r="N160" i="74" l="1"/>
  <c r="W87" i="55"/>
  <c r="K327" i="71"/>
  <c r="W21" i="70"/>
  <c r="V87" i="74" l="1"/>
  <c r="V464" i="55"/>
  <c r="U458" i="74" s="1"/>
  <c r="I458" i="74"/>
  <c r="L464" i="55"/>
  <c r="K53" i="71"/>
  <c r="J458" i="74" l="1"/>
  <c r="O464" i="55"/>
  <c r="I81" i="74"/>
  <c r="O328" i="71"/>
  <c r="N458" i="74" l="1"/>
  <c r="L118" i="55"/>
  <c r="L74" i="71"/>
  <c r="J118" i="74" l="1"/>
  <c r="O118" i="55"/>
  <c r="L156" i="55"/>
  <c r="L95" i="71"/>
  <c r="O74" i="71"/>
  <c r="N118" i="74" l="1"/>
  <c r="J156" i="74"/>
  <c r="O156" i="55"/>
  <c r="V97" i="55"/>
  <c r="O95" i="71"/>
  <c r="V63" i="71"/>
  <c r="U97" i="74" l="1"/>
  <c r="N156" i="74"/>
  <c r="W124" i="55"/>
  <c r="W78" i="71"/>
  <c r="V124" i="74" l="1"/>
  <c r="V210" i="55"/>
  <c r="U210" i="74" s="1"/>
  <c r="W129" i="55"/>
  <c r="W40" i="70"/>
  <c r="V132" i="71"/>
  <c r="K102" i="71"/>
  <c r="V129" i="74" l="1"/>
  <c r="I168" i="74"/>
  <c r="W168" i="55"/>
  <c r="W102" i="71"/>
  <c r="V168" i="74" l="1"/>
  <c r="W197" i="55"/>
  <c r="W122" i="71"/>
  <c r="V197" i="74" l="1"/>
  <c r="L180" i="55"/>
  <c r="L108" i="71"/>
  <c r="J180" i="74" l="1"/>
  <c r="O180" i="55"/>
  <c r="W51" i="55"/>
  <c r="O108" i="71"/>
  <c r="W28" i="71"/>
  <c r="V51" i="74" l="1"/>
  <c r="N180" i="74"/>
  <c r="L214" i="55"/>
  <c r="L136" i="71"/>
  <c r="J214" i="74" l="1"/>
  <c r="O214" i="55"/>
  <c r="L92" i="55"/>
  <c r="L58" i="71"/>
  <c r="O136" i="71"/>
  <c r="K6" i="71"/>
  <c r="N214" i="74" l="1"/>
  <c r="J92" i="74"/>
  <c r="O92" i="55"/>
  <c r="I18" i="74"/>
  <c r="O58" i="71"/>
  <c r="O326" i="71"/>
  <c r="N92" i="74" l="1"/>
  <c r="L463" i="55"/>
  <c r="L327" i="71"/>
  <c r="J457" i="74" l="1"/>
  <c r="O463" i="55"/>
  <c r="V113" i="55"/>
  <c r="O327" i="71"/>
  <c r="K26" i="70"/>
  <c r="V31" i="70"/>
  <c r="U113" i="74" l="1"/>
  <c r="N457" i="74"/>
  <c r="L100" i="55"/>
  <c r="I100" i="74"/>
  <c r="L26" i="70"/>
  <c r="O100" i="55" l="1"/>
  <c r="J100" i="74"/>
  <c r="O26" i="70"/>
  <c r="V299" i="71"/>
  <c r="N100" i="74" l="1"/>
  <c r="V432" i="55"/>
  <c r="V300" i="71"/>
  <c r="K55" i="71"/>
  <c r="U426" i="74" l="1"/>
  <c r="I83" i="74"/>
  <c r="W83" i="55"/>
  <c r="W55" i="71"/>
  <c r="K125" i="71"/>
  <c r="V83" i="74" l="1"/>
  <c r="I200" i="74"/>
  <c r="I221" i="74"/>
  <c r="W110" i="55"/>
  <c r="K144" i="71"/>
  <c r="W70" i="71"/>
  <c r="V110" i="74" l="1"/>
  <c r="L86" i="55"/>
  <c r="L20" i="70"/>
  <c r="K77" i="71"/>
  <c r="O86" i="55" l="1"/>
  <c r="J86" i="74"/>
  <c r="I123" i="74"/>
  <c r="O20" i="70"/>
  <c r="N86" i="74" l="1"/>
  <c r="L204" i="55"/>
  <c r="L126" i="71"/>
  <c r="J204" i="74" l="1"/>
  <c r="O204" i="55"/>
  <c r="L95" i="55"/>
  <c r="O126" i="71"/>
  <c r="L61" i="71"/>
  <c r="K88" i="71"/>
  <c r="J95" i="74" l="1"/>
  <c r="N204" i="74"/>
  <c r="O95" i="55"/>
  <c r="I141" i="74"/>
  <c r="O61" i="71"/>
  <c r="N95" i="74" l="1"/>
  <c r="V204" i="55"/>
  <c r="V126" i="71"/>
  <c r="U204" i="74" l="1"/>
  <c r="L181" i="55"/>
  <c r="L109" i="71"/>
  <c r="J181" i="74" l="1"/>
  <c r="O181" i="55"/>
  <c r="W95" i="55"/>
  <c r="V95" i="74" s="1"/>
  <c r="W61" i="71"/>
  <c r="K114" i="71"/>
  <c r="O109" i="71"/>
  <c r="N181" i="74" l="1"/>
  <c r="I186" i="74"/>
  <c r="I143" i="74"/>
  <c r="I203" i="74"/>
  <c r="V67" i="55"/>
  <c r="K43" i="70"/>
  <c r="K64" i="70"/>
  <c r="V43" i="71"/>
  <c r="U67" i="74" l="1"/>
  <c r="W467" i="55"/>
  <c r="W331" i="71"/>
  <c r="V461" i="74" l="1"/>
  <c r="W164" i="55"/>
  <c r="W52" i="70"/>
  <c r="V164" i="74" l="1"/>
  <c r="W79" i="55"/>
  <c r="V79" i="74" s="1"/>
  <c r="L147" i="55"/>
  <c r="O147" i="55" s="1"/>
  <c r="L47" i="70"/>
  <c r="W17" i="70"/>
  <c r="K14" i="71"/>
  <c r="O47" i="70"/>
  <c r="N147" i="74" l="1"/>
  <c r="J147" i="74"/>
  <c r="I34" i="74"/>
  <c r="I219" i="74"/>
  <c r="W182" i="55"/>
  <c r="K141" i="71"/>
  <c r="W110" i="71"/>
  <c r="V182" i="74" l="1"/>
  <c r="V177" i="55"/>
  <c r="V58" i="70"/>
  <c r="K30" i="70"/>
  <c r="U177" i="74" l="1"/>
  <c r="I111" i="74"/>
  <c r="I57" i="74"/>
  <c r="V57" i="55"/>
  <c r="K13" i="70"/>
  <c r="V13" i="70"/>
  <c r="U57" i="74" l="1"/>
  <c r="W221" i="55"/>
  <c r="W143" i="71"/>
  <c r="V220" i="74" l="1"/>
  <c r="V135" i="55"/>
  <c r="V83" i="71"/>
  <c r="U135" i="74" l="1"/>
  <c r="W134" i="55"/>
  <c r="V134" i="74" s="1"/>
  <c r="W25" i="55"/>
  <c r="W82" i="71"/>
  <c r="W12" i="71"/>
  <c r="V25" i="74" l="1"/>
  <c r="W54" i="55"/>
  <c r="W31" i="71"/>
  <c r="K29" i="70"/>
  <c r="V54" i="74" l="1"/>
  <c r="W103" i="55"/>
  <c r="I103" i="74"/>
  <c r="W29" i="70"/>
  <c r="V103" i="74" l="1"/>
  <c r="V190" i="55"/>
  <c r="V61" i="70"/>
  <c r="U190" i="74" l="1"/>
  <c r="L51" i="55"/>
  <c r="O51" i="55"/>
  <c r="L28" i="71"/>
  <c r="O28" i="71"/>
  <c r="N51" i="74" l="1"/>
  <c r="J51" i="74"/>
  <c r="L43" i="55"/>
  <c r="L23" i="71"/>
  <c r="J43" i="74" l="1"/>
  <c r="O43" i="55"/>
  <c r="W192" i="55"/>
  <c r="W117" i="71"/>
  <c r="O23" i="71"/>
  <c r="N43" i="74" l="1"/>
  <c r="V192" i="74"/>
  <c r="W201" i="55"/>
  <c r="W62" i="70"/>
  <c r="K80" i="71"/>
  <c r="V201" i="74" l="1"/>
  <c r="I132" i="74"/>
  <c r="V132" i="55"/>
  <c r="W132" i="55"/>
  <c r="W80" i="71"/>
  <c r="V80" i="71"/>
  <c r="V132" i="74" l="1"/>
  <c r="U132" i="74"/>
  <c r="L167" i="55"/>
  <c r="O167" i="55" s="1"/>
  <c r="O101" i="71"/>
  <c r="L101" i="71"/>
  <c r="N167" i="74" l="1"/>
  <c r="J167" i="74"/>
  <c r="V71" i="55"/>
  <c r="V15" i="70"/>
  <c r="U71" i="74" l="1"/>
  <c r="V125" i="55"/>
  <c r="V36" i="70"/>
  <c r="U125" i="74" l="1"/>
  <c r="V200" i="55"/>
  <c r="V125" i="71"/>
  <c r="U200" i="74" l="1"/>
  <c r="L103" i="55"/>
  <c r="O103" i="55"/>
  <c r="L29" i="70"/>
  <c r="O29" i="70"/>
  <c r="W145" i="71"/>
  <c r="N103" i="74" l="1"/>
  <c r="J103" i="74"/>
  <c r="W224" i="55"/>
  <c r="V222" i="74" s="1"/>
  <c r="V78" i="55"/>
  <c r="U78" i="74" s="1"/>
  <c r="L55" i="55"/>
  <c r="O55" i="55" s="1"/>
  <c r="W146" i="71"/>
  <c r="L32" i="71"/>
  <c r="O32" i="71"/>
  <c r="V16" i="70"/>
  <c r="N55" i="74" l="1"/>
  <c r="J55" i="74"/>
  <c r="L197" i="55"/>
  <c r="O197" i="55"/>
  <c r="L122" i="71"/>
  <c r="O122" i="71"/>
  <c r="K71" i="71"/>
  <c r="J197" i="74" l="1"/>
  <c r="N197" i="74"/>
  <c r="I112" i="74"/>
  <c r="W212" i="55"/>
  <c r="V212" i="74" s="1"/>
  <c r="L76" i="55"/>
  <c r="O76" i="55"/>
  <c r="O50" i="71"/>
  <c r="L50" i="71"/>
  <c r="W134" i="71"/>
  <c r="N76" i="74" l="1"/>
  <c r="J76" i="74"/>
  <c r="L112" i="55"/>
  <c r="L71" i="71"/>
  <c r="J112" i="74" l="1"/>
  <c r="O112" i="55"/>
  <c r="L151" i="55"/>
  <c r="L91" i="71"/>
  <c r="O71" i="71"/>
  <c r="J151" i="74" l="1"/>
  <c r="N112" i="74"/>
  <c r="O151" i="55"/>
  <c r="W20" i="55"/>
  <c r="W8" i="71"/>
  <c r="O91" i="71"/>
  <c r="V20" i="74" l="1"/>
  <c r="N151" i="74"/>
  <c r="L145" i="55"/>
  <c r="O145" i="55" s="1"/>
  <c r="L45" i="70"/>
  <c r="K106" i="71"/>
  <c r="O45" i="70"/>
  <c r="N145" i="74" l="1"/>
  <c r="J145" i="74"/>
  <c r="V174" i="55"/>
  <c r="I174" i="74"/>
  <c r="V106" i="71"/>
  <c r="U174" i="74" l="1"/>
  <c r="V74" i="55"/>
  <c r="U74" i="74" s="1"/>
  <c r="W180" i="55"/>
  <c r="W108" i="71"/>
  <c r="V48" i="71"/>
  <c r="V180" i="74" l="1"/>
  <c r="L116" i="55"/>
  <c r="K135" i="71"/>
  <c r="L73" i="71"/>
  <c r="J116" i="74" l="1"/>
  <c r="O116" i="55"/>
  <c r="I213" i="74"/>
  <c r="V213" i="55"/>
  <c r="O73" i="71"/>
  <c r="V135" i="71"/>
  <c r="N116" i="74" l="1"/>
  <c r="U213" i="74"/>
  <c r="W84" i="55"/>
  <c r="W18" i="70"/>
  <c r="K64" i="71"/>
  <c r="V84" i="74" l="1"/>
  <c r="L104" i="55"/>
  <c r="W104" i="55"/>
  <c r="I104" i="74"/>
  <c r="V104" i="55"/>
  <c r="W64" i="71"/>
  <c r="L64" i="71"/>
  <c r="V64" i="71"/>
  <c r="U104" i="74" l="1"/>
  <c r="V104" i="74"/>
  <c r="O104" i="55"/>
  <c r="J104" i="74"/>
  <c r="K9" i="71"/>
  <c r="O64" i="71"/>
  <c r="N104" i="74" l="1"/>
  <c r="I21" i="74"/>
  <c r="L21" i="55"/>
  <c r="L9" i="71"/>
  <c r="O21" i="55" l="1"/>
  <c r="J21" i="74"/>
  <c r="V96" i="55"/>
  <c r="V62" i="71"/>
  <c r="O9" i="71"/>
  <c r="U96" i="74" l="1"/>
  <c r="N21" i="74"/>
  <c r="W160" i="55"/>
  <c r="V160" i="74" s="1"/>
  <c r="I217" i="74"/>
  <c r="L217" i="55"/>
  <c r="V217" i="55"/>
  <c r="V139" i="71"/>
  <c r="L139" i="71"/>
  <c r="K139" i="71"/>
  <c r="W98" i="71"/>
  <c r="K89" i="71"/>
  <c r="U217" i="74" l="1"/>
  <c r="J217" i="74"/>
  <c r="O217" i="55"/>
  <c r="I149" i="74"/>
  <c r="V149" i="55"/>
  <c r="O139" i="71"/>
  <c r="V89" i="71"/>
  <c r="U149" i="74" l="1"/>
  <c r="N217" i="74"/>
  <c r="V175" i="55"/>
  <c r="V56" i="70"/>
  <c r="W459" i="71"/>
  <c r="U175" i="74" l="1"/>
  <c r="W660" i="55"/>
  <c r="W460" i="71"/>
  <c r="V654" i="74" l="1"/>
  <c r="W125" i="55"/>
  <c r="W36" i="70"/>
  <c r="V125" i="74" l="1"/>
  <c r="W35" i="55"/>
  <c r="W15" i="71"/>
  <c r="V35" i="74" l="1"/>
  <c r="V189" i="55"/>
  <c r="K46" i="71"/>
  <c r="V60" i="70"/>
  <c r="U189" i="74" l="1"/>
  <c r="I72" i="74"/>
  <c r="I63" i="74"/>
  <c r="I107" i="74"/>
  <c r="W107" i="55"/>
  <c r="K39" i="71"/>
  <c r="K67" i="71"/>
  <c r="W67" i="71"/>
  <c r="V107" i="74" l="1"/>
  <c r="V218" i="55"/>
  <c r="U218" i="74" s="1"/>
  <c r="W93" i="55"/>
  <c r="V93" i="74" s="1"/>
  <c r="W186" i="55"/>
  <c r="W59" i="71"/>
  <c r="W114" i="71"/>
  <c r="V140" i="71"/>
  <c r="V186" i="74" l="1"/>
  <c r="L170" i="55"/>
  <c r="L104" i="71"/>
  <c r="J170" i="74" l="1"/>
  <c r="O170" i="55"/>
  <c r="L468" i="55"/>
  <c r="L332" i="71"/>
  <c r="O104" i="71"/>
  <c r="J462" i="74" l="1"/>
  <c r="N170" i="74"/>
  <c r="O468" i="55"/>
  <c r="W203" i="55"/>
  <c r="O332" i="71"/>
  <c r="W64" i="70"/>
  <c r="V203" i="74" l="1"/>
  <c r="N462" i="74"/>
  <c r="W56" i="55"/>
  <c r="V56" i="74" s="1"/>
  <c r="L162" i="55"/>
  <c r="K252" i="71"/>
  <c r="W33" i="71"/>
  <c r="L99" i="71"/>
  <c r="J162" i="74" l="1"/>
  <c r="O162" i="55"/>
  <c r="V372" i="55"/>
  <c r="U366" i="74" s="1"/>
  <c r="W372" i="55"/>
  <c r="I366" i="74"/>
  <c r="O99" i="71"/>
  <c r="K10" i="71"/>
  <c r="W253" i="71"/>
  <c r="N162" i="74" l="1"/>
  <c r="V366" i="74"/>
  <c r="I22" i="74"/>
  <c r="V22" i="55"/>
  <c r="K60" i="71"/>
  <c r="V10" i="71"/>
  <c r="U22" i="74" l="1"/>
  <c r="L94" i="55"/>
  <c r="I94" i="74"/>
  <c r="L60" i="71"/>
  <c r="O94" i="55" l="1"/>
  <c r="J94" i="74"/>
  <c r="V34" i="55"/>
  <c r="V14" i="71"/>
  <c r="O60" i="71"/>
  <c r="U34" i="74" l="1"/>
  <c r="N94" i="74"/>
  <c r="W115" i="55"/>
  <c r="V115" i="74" s="1"/>
  <c r="L80" i="55"/>
  <c r="L52" i="71"/>
  <c r="W32" i="70"/>
  <c r="J80" i="74" l="1"/>
  <c r="O80" i="55"/>
  <c r="W111" i="55"/>
  <c r="V111" i="74" s="1"/>
  <c r="O52" i="71"/>
  <c r="W30" i="70"/>
  <c r="N80" i="74" l="1"/>
  <c r="V69" i="55"/>
  <c r="U69" i="74" s="1"/>
  <c r="L31" i="55"/>
  <c r="V45" i="71"/>
  <c r="L7" i="70"/>
  <c r="J31" i="74" l="1"/>
  <c r="O31" i="55"/>
  <c r="L27" i="55"/>
  <c r="O27" i="55" s="1"/>
  <c r="L3" i="70"/>
  <c r="O7" i="70"/>
  <c r="O3" i="70"/>
  <c r="N27" i="74" l="1"/>
  <c r="N31" i="74"/>
  <c r="J27" i="74"/>
  <c r="V115" i="55"/>
  <c r="V32" i="70"/>
  <c r="U115" i="74" l="1"/>
  <c r="L52" i="55"/>
  <c r="O52" i="55"/>
  <c r="K34" i="70"/>
  <c r="O29" i="71"/>
  <c r="L29" i="71"/>
  <c r="J52" i="74" l="1"/>
  <c r="N52" i="74"/>
  <c r="I120" i="74"/>
  <c r="L45" i="55"/>
  <c r="L25" i="71"/>
  <c r="J45" i="74" l="1"/>
  <c r="O45" i="55"/>
  <c r="V90" i="55"/>
  <c r="U90" i="74" s="1"/>
  <c r="V23" i="70"/>
  <c r="O25" i="71"/>
  <c r="N45" i="74" l="1"/>
  <c r="V127" i="55"/>
  <c r="V38" i="70"/>
  <c r="U127" i="74" l="1"/>
  <c r="V159" i="55"/>
  <c r="O148" i="71"/>
  <c r="V97" i="71"/>
  <c r="U159" i="74" l="1"/>
  <c r="L227" i="55"/>
  <c r="O227" i="55" s="1"/>
  <c r="L149" i="71"/>
  <c r="O149" i="71"/>
  <c r="K19" i="71"/>
  <c r="N223" i="74" l="1"/>
  <c r="J223" i="74"/>
  <c r="I39" i="74"/>
  <c r="V195" i="55"/>
  <c r="V120" i="71"/>
  <c r="U195" i="74" l="1"/>
  <c r="L149" i="55"/>
  <c r="L89" i="71"/>
  <c r="K44" i="71"/>
  <c r="J149" i="74" l="1"/>
  <c r="O149" i="55"/>
  <c r="V68" i="55"/>
  <c r="I68" i="74"/>
  <c r="V44" i="71"/>
  <c r="O89" i="71"/>
  <c r="K10" i="70"/>
  <c r="U68" i="74" l="1"/>
  <c r="N149" i="74"/>
  <c r="I46" i="74"/>
  <c r="W196" i="55"/>
  <c r="W121" i="71"/>
  <c r="V196" i="74" l="1"/>
  <c r="V170" i="55"/>
  <c r="V104" i="71"/>
  <c r="U170" i="74" l="1"/>
  <c r="L168" i="55"/>
  <c r="O168" i="55" s="1"/>
  <c r="L102" i="71"/>
  <c r="O102" i="71"/>
  <c r="N168" i="74" l="1"/>
  <c r="J168" i="74"/>
  <c r="V25" i="55"/>
  <c r="U25" i="74" s="1"/>
  <c r="I142" i="74"/>
  <c r="V167" i="55"/>
  <c r="V12" i="71"/>
  <c r="K42" i="70"/>
  <c r="V101" i="71"/>
  <c r="U167" i="74" l="1"/>
  <c r="L44" i="55"/>
  <c r="L24" i="71"/>
  <c r="J44" i="74" l="1"/>
  <c r="O44" i="55"/>
  <c r="V102" i="55"/>
  <c r="V28" i="70"/>
  <c r="O24" i="71"/>
  <c r="K36" i="71"/>
  <c r="N44" i="74" l="1"/>
  <c r="U102" i="74"/>
  <c r="I60" i="74"/>
  <c r="L60" i="55"/>
  <c r="L36" i="71"/>
  <c r="J60" i="74" l="1"/>
  <c r="O60" i="55"/>
  <c r="V106" i="55"/>
  <c r="O36" i="71"/>
  <c r="V66" i="71"/>
  <c r="U106" i="74" l="1"/>
  <c r="N60" i="74"/>
  <c r="W466" i="55"/>
  <c r="V460" i="74" s="1"/>
  <c r="L202" i="55"/>
  <c r="O202" i="55" s="1"/>
  <c r="W330" i="71"/>
  <c r="O63" i="70"/>
  <c r="L63" i="70"/>
  <c r="N202" i="74" l="1"/>
  <c r="J202" i="74"/>
  <c r="L81" i="55"/>
  <c r="O81" i="55" s="1"/>
  <c r="L53" i="71"/>
  <c r="O53" i="71"/>
  <c r="N81" i="74" l="1"/>
  <c r="J81" i="74"/>
  <c r="V166" i="55"/>
  <c r="U166" i="74" s="1"/>
  <c r="V156" i="55"/>
  <c r="V95" i="71"/>
  <c r="V53" i="70"/>
  <c r="U156" i="74" l="1"/>
  <c r="V151" i="55"/>
  <c r="U151" i="74" s="1"/>
  <c r="L172" i="55"/>
  <c r="I172" i="74"/>
  <c r="V91" i="71"/>
  <c r="K55" i="70"/>
  <c r="L55" i="70"/>
  <c r="O172" i="55" l="1"/>
  <c r="J172" i="74"/>
  <c r="V92" i="55"/>
  <c r="O55" i="70"/>
  <c r="V58" i="71"/>
  <c r="U92" i="74" l="1"/>
  <c r="N172" i="74"/>
  <c r="L222" i="55"/>
  <c r="O222" i="55" s="1"/>
  <c r="O144" i="71"/>
  <c r="L144" i="71"/>
  <c r="N221" i="74" l="1"/>
  <c r="J221" i="74"/>
  <c r="L18" i="55"/>
  <c r="L6" i="71"/>
  <c r="O18" i="55" l="1"/>
  <c r="J18" i="74"/>
  <c r="L198" i="55"/>
  <c r="O6" i="71"/>
  <c r="L123" i="71"/>
  <c r="J198" i="74" l="1"/>
  <c r="O198" i="55"/>
  <c r="N18" i="74"/>
  <c r="W14" i="55"/>
  <c r="O123" i="71"/>
  <c r="W2" i="71"/>
  <c r="V14" i="74" l="1"/>
  <c r="N198" i="74"/>
  <c r="L123" i="55"/>
  <c r="L77" i="71"/>
  <c r="J123" i="74" l="1"/>
  <c r="O123" i="55"/>
  <c r="O77" i="71"/>
  <c r="N123" i="74" l="1"/>
  <c r="L206" i="55"/>
  <c r="O206" i="55"/>
  <c r="L128" i="71"/>
  <c r="O128" i="71"/>
  <c r="N206" i="74" l="1"/>
  <c r="J206" i="74"/>
  <c r="L115" i="55"/>
  <c r="O115" i="55"/>
  <c r="L32" i="70"/>
  <c r="O32" i="70"/>
  <c r="N115" i="74" l="1"/>
  <c r="J115" i="74"/>
  <c r="W81" i="55"/>
  <c r="W53" i="71"/>
  <c r="V81" i="74" l="1"/>
  <c r="V107" i="55"/>
  <c r="V67" i="71"/>
  <c r="U107" i="74" l="1"/>
  <c r="V185" i="55"/>
  <c r="K94" i="71"/>
  <c r="V113" i="71"/>
  <c r="U185" i="74" l="1"/>
  <c r="I155" i="74"/>
  <c r="L23" i="55"/>
  <c r="L11" i="71"/>
  <c r="O23" i="55" l="1"/>
  <c r="J23" i="74"/>
  <c r="V197" i="55"/>
  <c r="O11" i="71"/>
  <c r="V122" i="71"/>
  <c r="U197" i="74" l="1"/>
  <c r="N23" i="74"/>
  <c r="V32" i="55"/>
  <c r="V8" i="70"/>
  <c r="K57" i="70"/>
  <c r="U32" i="74" l="1"/>
  <c r="I176" i="74"/>
  <c r="V176" i="55"/>
  <c r="V57" i="70"/>
  <c r="K105" i="71"/>
  <c r="U176" i="74" l="1"/>
  <c r="I173" i="74"/>
  <c r="L173" i="55"/>
  <c r="L105" i="71"/>
  <c r="J173" i="74" l="1"/>
  <c r="O173" i="55"/>
  <c r="V219" i="55"/>
  <c r="U219" i="74" s="1"/>
  <c r="O105" i="71"/>
  <c r="V141" i="71"/>
  <c r="N173" i="74" l="1"/>
  <c r="L399" i="55"/>
  <c r="K111" i="71"/>
  <c r="L109" i="70"/>
  <c r="J393" i="74" l="1"/>
  <c r="O399" i="55"/>
  <c r="I183" i="74"/>
  <c r="L183" i="55"/>
  <c r="O109" i="70"/>
  <c r="L111" i="71"/>
  <c r="N393" i="74" l="1"/>
  <c r="J183" i="74"/>
  <c r="O183" i="55"/>
  <c r="W199" i="55"/>
  <c r="V199" i="74" s="1"/>
  <c r="O111" i="71"/>
  <c r="W124" i="71"/>
  <c r="N183" i="74" l="1"/>
  <c r="L57" i="55"/>
  <c r="L13" i="70"/>
  <c r="J57" i="74" l="1"/>
  <c r="O57" i="55"/>
  <c r="L131" i="55"/>
  <c r="O131" i="55" s="1"/>
  <c r="N131" i="74" s="1"/>
  <c r="L79" i="71"/>
  <c r="O13" i="70"/>
  <c r="O79" i="71"/>
  <c r="J131" i="74" l="1"/>
  <c r="N57" i="74"/>
  <c r="W195" i="55"/>
  <c r="W120" i="71"/>
  <c r="V195" i="74" l="1"/>
  <c r="L56" i="55"/>
  <c r="O56" i="55" s="1"/>
  <c r="N56" i="74" s="1"/>
  <c r="L33" i="71"/>
  <c r="K48" i="70"/>
  <c r="O33" i="71"/>
  <c r="J56" i="74" l="1"/>
  <c r="I153" i="74"/>
  <c r="V100" i="55"/>
  <c r="U100" i="74" s="1"/>
  <c r="I66" i="74"/>
  <c r="V129" i="55"/>
  <c r="U129" i="74" s="1"/>
  <c r="I62" i="74"/>
  <c r="L62" i="55"/>
  <c r="W62" i="55"/>
  <c r="V26" i="70"/>
  <c r="L38" i="71"/>
  <c r="K42" i="71"/>
  <c r="W38" i="71"/>
  <c r="V40" i="70"/>
  <c r="K38" i="71"/>
  <c r="V62" i="74" l="1"/>
  <c r="J62" i="74"/>
  <c r="O62" i="55"/>
  <c r="L38" i="55"/>
  <c r="O38" i="55" s="1"/>
  <c r="O38" i="71"/>
  <c r="L18" i="71"/>
  <c r="O18" i="71"/>
  <c r="N38" i="74" l="1"/>
  <c r="J38" i="74"/>
  <c r="N62" i="74"/>
  <c r="L144" i="55"/>
  <c r="O144" i="55" s="1"/>
  <c r="L44" i="70"/>
  <c r="O44" i="70"/>
  <c r="N144" i="74" l="1"/>
  <c r="J144" i="74"/>
  <c r="W17" i="55"/>
  <c r="W5" i="71"/>
  <c r="K4" i="70"/>
  <c r="V17" i="74" l="1"/>
  <c r="I28" i="74"/>
  <c r="L69" i="55"/>
  <c r="J69" i="74" s="1"/>
  <c r="K20" i="71"/>
  <c r="L45" i="71"/>
  <c r="O69" i="55" l="1"/>
  <c r="I40" i="74"/>
  <c r="V40" i="55"/>
  <c r="L40" i="55"/>
  <c r="O45" i="71"/>
  <c r="V20" i="71"/>
  <c r="L20" i="71"/>
  <c r="U40" i="74" l="1"/>
  <c r="N69" i="74"/>
  <c r="J40" i="74"/>
  <c r="O40" i="55"/>
  <c r="O20" i="71"/>
  <c r="N40" i="74" l="1"/>
  <c r="W145" i="55"/>
  <c r="V145" i="74" s="1"/>
  <c r="V207" i="55"/>
  <c r="W45" i="70"/>
  <c r="V129" i="71"/>
  <c r="U207" i="74" l="1"/>
  <c r="L177" i="55"/>
  <c r="O177" i="55" s="1"/>
  <c r="O58" i="70"/>
  <c r="L58" i="70"/>
  <c r="N177" i="74" l="1"/>
  <c r="J177" i="74"/>
  <c r="V222" i="55"/>
  <c r="U221" i="74" s="1"/>
  <c r="I105" i="74"/>
  <c r="L105" i="55"/>
  <c r="W105" i="55"/>
  <c r="L65" i="71"/>
  <c r="W65" i="71"/>
  <c r="V144" i="71"/>
  <c r="K65" i="71"/>
  <c r="V105" i="74" l="1"/>
  <c r="J105" i="74"/>
  <c r="O105" i="55"/>
  <c r="V53" i="55"/>
  <c r="V30" i="71"/>
  <c r="O65" i="71"/>
  <c r="U53" i="74" l="1"/>
  <c r="N105" i="74"/>
  <c r="L146" i="55"/>
  <c r="O146" i="55"/>
  <c r="L46" i="70"/>
  <c r="O46" i="70"/>
  <c r="N146" i="74" l="1"/>
  <c r="J146" i="74"/>
  <c r="L218" i="55"/>
  <c r="L140" i="71"/>
  <c r="K17" i="71"/>
  <c r="J218" i="74" l="1"/>
  <c r="O218" i="55"/>
  <c r="I37" i="74"/>
  <c r="O140" i="71"/>
  <c r="N218" i="74" l="1"/>
  <c r="L47" i="55"/>
  <c r="O47" i="55" s="1"/>
  <c r="O11" i="70"/>
  <c r="L11" i="70"/>
  <c r="J47" i="74" l="1"/>
  <c r="N47" i="74"/>
  <c r="W43" i="55"/>
  <c r="V43" i="74" s="1"/>
  <c r="W65" i="55"/>
  <c r="I65" i="74"/>
  <c r="W23" i="71"/>
  <c r="K41" i="71"/>
  <c r="W41" i="71"/>
  <c r="V65" i="74" l="1"/>
  <c r="W22" i="55"/>
  <c r="V22" i="74" s="1"/>
  <c r="V46" i="55"/>
  <c r="W10" i="71"/>
  <c r="V10" i="70"/>
  <c r="U46" i="74" l="1"/>
  <c r="L84" i="55"/>
  <c r="O84" i="55"/>
  <c r="L18" i="70"/>
  <c r="O18" i="70"/>
  <c r="N84" i="74" l="1"/>
  <c r="J84" i="74"/>
  <c r="W149" i="55"/>
  <c r="W89" i="71"/>
  <c r="V149" i="74" l="1"/>
  <c r="L96" i="55"/>
  <c r="J96" i="74" s="1"/>
  <c r="L62" i="71"/>
  <c r="O96" i="55" l="1"/>
  <c r="L194" i="55"/>
  <c r="O62" i="71"/>
  <c r="L119" i="71"/>
  <c r="J194" i="74" l="1"/>
  <c r="N96" i="74"/>
  <c r="O194" i="55"/>
  <c r="V76" i="55"/>
  <c r="O119" i="71"/>
  <c r="V50" i="71"/>
  <c r="U76" i="74" l="1"/>
  <c r="N194" i="74"/>
  <c r="V39" i="55"/>
  <c r="U39" i="74" s="1"/>
  <c r="W117" i="55"/>
  <c r="V117" i="74" s="1"/>
  <c r="L63" i="55"/>
  <c r="O63" i="55" s="1"/>
  <c r="N63" i="74" s="1"/>
  <c r="V19" i="71"/>
  <c r="W33" i="70"/>
  <c r="L39" i="71"/>
  <c r="L328" i="71"/>
  <c r="O39" i="71"/>
  <c r="J63" i="74" l="1"/>
  <c r="L213" i="55"/>
  <c r="O213" i="55"/>
  <c r="N213" i="74"/>
  <c r="L135" i="71"/>
  <c r="O135" i="71"/>
  <c r="J213" i="74" l="1"/>
  <c r="L182" i="55"/>
  <c r="O182" i="55" s="1"/>
  <c r="L110" i="71"/>
  <c r="K107" i="71"/>
  <c r="O110" i="71"/>
  <c r="N182" i="74" l="1"/>
  <c r="J182" i="74"/>
  <c r="I179" i="74"/>
  <c r="V179" i="55"/>
  <c r="V107" i="71"/>
  <c r="U179" i="74" l="1"/>
  <c r="W92" i="55"/>
  <c r="V92" i="74" s="1"/>
  <c r="W42" i="55"/>
  <c r="I42" i="74"/>
  <c r="W22" i="71"/>
  <c r="K22" i="71"/>
  <c r="W58" i="71"/>
  <c r="V42" i="74" l="1"/>
  <c r="L33" i="55"/>
  <c r="O33" i="55"/>
  <c r="N33" i="74"/>
  <c r="O9" i="70"/>
  <c r="L9" i="70"/>
  <c r="J33" i="74" l="1"/>
  <c r="L127" i="55"/>
  <c r="O127" i="55"/>
  <c r="N127" i="74" s="1"/>
  <c r="L38" i="70"/>
  <c r="O38" i="70"/>
  <c r="J127" i="74" l="1"/>
  <c r="V81" i="55"/>
  <c r="V53" i="71"/>
  <c r="U81" i="74" l="1"/>
  <c r="V194" i="55"/>
  <c r="U194" i="74" s="1"/>
  <c r="W100" i="55"/>
  <c r="V100" i="74" s="1"/>
  <c r="L120" i="55"/>
  <c r="O120" i="55" s="1"/>
  <c r="L34" i="70"/>
  <c r="V119" i="71"/>
  <c r="V459" i="71"/>
  <c r="L459" i="71"/>
  <c r="O34" i="70"/>
  <c r="W26" i="70"/>
  <c r="N120" i="74" l="1"/>
  <c r="J120" i="74"/>
  <c r="V660" i="55"/>
  <c r="U654" i="74" s="1"/>
  <c r="L61" i="55"/>
  <c r="O61" i="55" s="1"/>
  <c r="L37" i="71"/>
  <c r="O37" i="71"/>
  <c r="N61" i="74" l="1"/>
  <c r="J61" i="74"/>
  <c r="L117" i="55"/>
  <c r="L33" i="70"/>
  <c r="J117" i="74" l="1"/>
  <c r="O117" i="55"/>
  <c r="V15" i="55"/>
  <c r="U15" i="74" s="1"/>
  <c r="O33" i="70"/>
  <c r="V3" i="71"/>
  <c r="N117" i="74" l="1"/>
  <c r="V38" i="55"/>
  <c r="U38" i="74" s="1"/>
  <c r="V79" i="55"/>
  <c r="U79" i="74" s="1"/>
  <c r="W73" i="55"/>
  <c r="V73" i="74" s="1"/>
  <c r="V101" i="55"/>
  <c r="U101" i="74" s="1"/>
  <c r="W113" i="55"/>
  <c r="W31" i="70"/>
  <c r="W47" i="71"/>
  <c r="V18" i="71"/>
  <c r="V17" i="70"/>
  <c r="V27" i="70"/>
  <c r="V113" i="74" l="1"/>
  <c r="L207" i="55"/>
  <c r="O207" i="55" s="1"/>
  <c r="L129" i="71"/>
  <c r="O129" i="71"/>
  <c r="N207" i="74" l="1"/>
  <c r="J207" i="74"/>
  <c r="W108" i="55"/>
  <c r="V108" i="74" s="1"/>
  <c r="W185" i="55"/>
  <c r="V185" i="74" s="1"/>
  <c r="L219" i="55"/>
  <c r="O219" i="55" s="1"/>
  <c r="O141" i="71"/>
  <c r="W68" i="71"/>
  <c r="L141" i="71"/>
  <c r="W113" i="71"/>
  <c r="N219" i="74" l="1"/>
  <c r="J219" i="74"/>
  <c r="W70" i="55"/>
  <c r="V70" i="74" s="1"/>
  <c r="I41" i="74"/>
  <c r="V30" i="55"/>
  <c r="W14" i="70"/>
  <c r="K21" i="71"/>
  <c r="V6" i="70"/>
  <c r="U30" i="74" l="1"/>
  <c r="L208" i="55"/>
  <c r="O208" i="55" s="1"/>
  <c r="L130" i="71"/>
  <c r="O130" i="71"/>
  <c r="N208" i="74" l="1"/>
  <c r="J208" i="74"/>
  <c r="W88" i="55"/>
  <c r="W56" i="71"/>
  <c r="V88" i="74" l="1"/>
  <c r="L192" i="55"/>
  <c r="O192" i="55"/>
  <c r="N192" i="74" s="1"/>
  <c r="L148" i="55"/>
  <c r="O148" i="55" s="1"/>
  <c r="N148" i="74" s="1"/>
  <c r="L117" i="71"/>
  <c r="O117" i="71"/>
  <c r="J148" i="74" l="1"/>
  <c r="J192" i="74"/>
  <c r="W219" i="55"/>
  <c r="V219" i="74" s="1"/>
  <c r="W40" i="55"/>
  <c r="V40" i="74" s="1"/>
  <c r="I188" i="74"/>
  <c r="V188" i="55"/>
  <c r="U188" i="74" s="1"/>
  <c r="L188" i="55"/>
  <c r="W20" i="71"/>
  <c r="W141" i="71"/>
  <c r="J188" i="74" l="1"/>
  <c r="O188" i="55"/>
  <c r="N188" i="74" s="1"/>
  <c r="V635" i="55"/>
  <c r="U629" i="74" s="1"/>
  <c r="V375" i="55"/>
  <c r="V440" i="71"/>
  <c r="V441" i="71"/>
  <c r="V255" i="71"/>
  <c r="V256" i="71"/>
  <c r="U369" i="74" l="1"/>
  <c r="V182" i="55"/>
  <c r="U182" i="74" s="1"/>
  <c r="L372" i="55"/>
  <c r="V110" i="71"/>
  <c r="L253" i="71"/>
  <c r="W148" i="71"/>
  <c r="J366" i="74" l="1"/>
  <c r="O372" i="55"/>
  <c r="W227" i="55"/>
  <c r="O253" i="71"/>
  <c r="W149" i="71"/>
  <c r="V223" i="74" l="1"/>
  <c r="N366" i="74"/>
  <c r="V43" i="55"/>
  <c r="V23" i="71"/>
  <c r="U43" i="74" l="1"/>
  <c r="L97" i="55"/>
  <c r="L63" i="71"/>
  <c r="J97" i="74" l="1"/>
  <c r="O97" i="55"/>
  <c r="L108" i="55"/>
  <c r="O63" i="71"/>
  <c r="L68" i="71"/>
  <c r="J108" i="74" l="1"/>
  <c r="N97" i="74"/>
  <c r="O108" i="55"/>
  <c r="L221" i="55"/>
  <c r="W299" i="71"/>
  <c r="L143" i="71"/>
  <c r="O68" i="71"/>
  <c r="N108" i="74" l="1"/>
  <c r="J220" i="74"/>
  <c r="O221" i="55"/>
  <c r="W432" i="55"/>
  <c r="W300" i="71"/>
  <c r="O143" i="71"/>
  <c r="V426" i="74" l="1"/>
  <c r="N220" i="74"/>
  <c r="L142" i="55"/>
  <c r="L42" i="70"/>
  <c r="J142" i="74" l="1"/>
  <c r="O142" i="55"/>
  <c r="V72" i="55"/>
  <c r="O42" i="70"/>
  <c r="V46" i="71"/>
  <c r="U72" i="74" l="1"/>
  <c r="N142" i="74"/>
  <c r="L134" i="55"/>
  <c r="O134" i="55" s="1"/>
  <c r="L82" i="71"/>
  <c r="O82" i="71"/>
  <c r="K34" i="71"/>
  <c r="N134" i="74" l="1"/>
  <c r="J134" i="74"/>
  <c r="I58" i="74"/>
  <c r="L58" i="55"/>
  <c r="V58" i="55"/>
  <c r="W58" i="55"/>
  <c r="V34" i="71"/>
  <c r="W34" i="71"/>
  <c r="L34" i="71"/>
  <c r="V58" i="74" l="1"/>
  <c r="U58" i="74"/>
  <c r="J58" i="74"/>
  <c r="O58" i="55"/>
  <c r="L29" i="55"/>
  <c r="O29" i="55" s="1"/>
  <c r="O34" i="71"/>
  <c r="K131" i="71"/>
  <c r="L5" i="70"/>
  <c r="O5" i="70"/>
  <c r="N29" i="74" l="1"/>
  <c r="J29" i="74"/>
  <c r="N58" i="74"/>
  <c r="L209" i="55"/>
  <c r="V209" i="55"/>
  <c r="I209" i="74"/>
  <c r="K328" i="71"/>
  <c r="L131" i="71"/>
  <c r="V131" i="71"/>
  <c r="U209" i="74" l="1"/>
  <c r="J209" i="74"/>
  <c r="O209" i="55"/>
  <c r="L465" i="55"/>
  <c r="I459" i="74"/>
  <c r="O131" i="71"/>
  <c r="L329" i="71"/>
  <c r="V301" i="71"/>
  <c r="N209" i="74" l="1"/>
  <c r="J459" i="74"/>
  <c r="O465" i="55"/>
  <c r="V434" i="55"/>
  <c r="O329" i="71"/>
  <c r="V302" i="71"/>
  <c r="K37" i="70"/>
  <c r="U428" i="74" l="1"/>
  <c r="N459" i="74"/>
  <c r="W126" i="55"/>
  <c r="I126" i="74"/>
  <c r="L126" i="55"/>
  <c r="L37" i="70"/>
  <c r="W37" i="70"/>
  <c r="V126" i="74" l="1"/>
  <c r="J126" i="74"/>
  <c r="O126" i="55"/>
  <c r="V184" i="55"/>
  <c r="V112" i="71"/>
  <c r="O37" i="70"/>
  <c r="U184" i="74" l="1"/>
  <c r="N126" i="74"/>
  <c r="V180" i="55"/>
  <c r="U180" i="74" s="1"/>
  <c r="V75" i="55"/>
  <c r="V49" i="71"/>
  <c r="K22" i="70"/>
  <c r="V108" i="71"/>
  <c r="U75" i="74" l="1"/>
  <c r="I89" i="74"/>
  <c r="V89" i="55"/>
  <c r="W89" i="55"/>
  <c r="V22" i="70"/>
  <c r="W22" i="70"/>
  <c r="V89" i="74" l="1"/>
  <c r="U89" i="74"/>
  <c r="W200" i="55"/>
  <c r="W125" i="71"/>
  <c r="V200" i="74" l="1"/>
  <c r="W61" i="55"/>
  <c r="W37" i="71"/>
  <c r="V61" i="74" l="1"/>
  <c r="L107" i="55"/>
  <c r="O107" i="55" s="1"/>
  <c r="L67" i="71"/>
  <c r="O67" i="71"/>
  <c r="N107" i="74" l="1"/>
  <c r="J107" i="74"/>
  <c r="V59" i="55"/>
  <c r="V35" i="71"/>
  <c r="U59" i="74" l="1"/>
  <c r="L155" i="55"/>
  <c r="O155" i="55" s="1"/>
  <c r="L94" i="71"/>
  <c r="O94" i="71"/>
  <c r="N155" i="74" l="1"/>
  <c r="J155" i="74"/>
  <c r="L39" i="55"/>
  <c r="L19" i="71"/>
  <c r="J39" i="74" l="1"/>
  <c r="O39" i="55"/>
  <c r="L74" i="55"/>
  <c r="O74" i="55" s="1"/>
  <c r="O19" i="71"/>
  <c r="O48" i="71"/>
  <c r="L48" i="71"/>
  <c r="N74" i="74" l="1"/>
  <c r="J74" i="74"/>
  <c r="N39" i="74"/>
  <c r="W74" i="55"/>
  <c r="W48" i="71"/>
  <c r="V74" i="74" l="1"/>
  <c r="L49" i="55"/>
  <c r="L26" i="71"/>
  <c r="O251" i="71"/>
  <c r="J49" i="74" l="1"/>
  <c r="O49" i="55"/>
  <c r="L371" i="55"/>
  <c r="O371" i="55" s="1"/>
  <c r="O26" i="71"/>
  <c r="L252" i="71"/>
  <c r="O252" i="71"/>
  <c r="N365" i="74" l="1"/>
  <c r="J365" i="74"/>
  <c r="N49" i="74"/>
  <c r="L22" i="55"/>
  <c r="O22" i="55" s="1"/>
  <c r="L10" i="71"/>
  <c r="O10" i="71"/>
  <c r="N22" i="74" l="1"/>
  <c r="J22" i="74"/>
  <c r="V165" i="55"/>
  <c r="V100" i="71"/>
  <c r="U165" i="74" l="1"/>
  <c r="V183" i="55"/>
  <c r="U183" i="74" s="1"/>
  <c r="V146" i="55"/>
  <c r="V111" i="71"/>
  <c r="V46" i="70"/>
  <c r="U146" i="74" l="1"/>
  <c r="W183" i="55"/>
  <c r="W111" i="71"/>
  <c r="K54" i="70"/>
  <c r="V183" i="74" l="1"/>
  <c r="I171" i="74"/>
  <c r="L174" i="55"/>
  <c r="O174" i="55"/>
  <c r="O106" i="71"/>
  <c r="L106" i="71"/>
  <c r="V251" i="71"/>
  <c r="N174" i="74" l="1"/>
  <c r="J174" i="74"/>
  <c r="V371" i="55"/>
  <c r="U365" i="74" s="1"/>
  <c r="L132" i="55"/>
  <c r="K96" i="71"/>
  <c r="V252" i="71"/>
  <c r="L80" i="71"/>
  <c r="J132" i="74" l="1"/>
  <c r="O132" i="55"/>
  <c r="V158" i="55"/>
  <c r="I158" i="74"/>
  <c r="O80" i="71"/>
  <c r="V96" i="71"/>
  <c r="U158" i="74" l="1"/>
  <c r="N132" i="74"/>
  <c r="W63" i="55"/>
  <c r="V63" i="74" s="1"/>
  <c r="W189" i="55"/>
  <c r="V189" i="74" s="1"/>
  <c r="L660" i="55"/>
  <c r="W39" i="71"/>
  <c r="O459" i="71"/>
  <c r="L460" i="71"/>
  <c r="W60" i="70"/>
  <c r="J654" i="74" l="1"/>
  <c r="O660" i="55"/>
  <c r="L153" i="55"/>
  <c r="O153" i="55"/>
  <c r="L48" i="70"/>
  <c r="O48" i="70"/>
  <c r="N153" i="74" l="1"/>
  <c r="J153" i="74"/>
  <c r="N654" i="74"/>
  <c r="W167" i="55"/>
  <c r="W101" i="71"/>
  <c r="V167" i="74" l="1"/>
  <c r="V181" i="55"/>
  <c r="V109" i="71"/>
  <c r="U181" i="74" l="1"/>
  <c r="V73" i="55"/>
  <c r="V47" i="71"/>
  <c r="U73" i="74" l="1"/>
  <c r="V111" i="55"/>
  <c r="V30" i="70"/>
  <c r="K85" i="71"/>
  <c r="U111" i="74" l="1"/>
  <c r="L137" i="55"/>
  <c r="I137" i="74"/>
  <c r="L85" i="71"/>
  <c r="J137" i="74" l="1"/>
  <c r="O137" i="55"/>
  <c r="W66" i="55"/>
  <c r="W42" i="71"/>
  <c r="O85" i="71"/>
  <c r="N137" i="74" l="1"/>
  <c r="V66" i="74"/>
  <c r="V173" i="55"/>
  <c r="V105" i="71"/>
  <c r="U173" i="74" l="1"/>
  <c r="W60" i="55"/>
  <c r="W36" i="71"/>
  <c r="V60" i="74" l="1"/>
  <c r="W187" i="55"/>
  <c r="W115" i="71"/>
  <c r="V187" i="74" l="1"/>
  <c r="L66" i="55"/>
  <c r="L42" i="71"/>
  <c r="O66" i="55" l="1"/>
  <c r="J66" i="74"/>
  <c r="L189" i="55"/>
  <c r="O42" i="71"/>
  <c r="L60" i="70"/>
  <c r="N66" i="74" l="1"/>
  <c r="J189" i="74"/>
  <c r="O189" i="55"/>
  <c r="L102" i="55"/>
  <c r="O60" i="70"/>
  <c r="L28" i="70"/>
  <c r="J102" i="74" l="1"/>
  <c r="N189" i="74"/>
  <c r="O102" i="55"/>
  <c r="W96" i="55"/>
  <c r="W62" i="71"/>
  <c r="O28" i="70"/>
  <c r="V96" i="74" l="1"/>
  <c r="N102" i="74"/>
  <c r="V85" i="55"/>
  <c r="V19" i="70"/>
  <c r="U85" i="74" l="1"/>
  <c r="L36" i="55"/>
  <c r="L16" i="71"/>
  <c r="O36" i="55" l="1"/>
  <c r="J36" i="74"/>
  <c r="W127" i="55"/>
  <c r="W38" i="70"/>
  <c r="O16" i="71"/>
  <c r="N36" i="74" l="1"/>
  <c r="V127" i="74"/>
  <c r="W193" i="55"/>
  <c r="W118" i="71"/>
  <c r="V193" i="74" l="1"/>
  <c r="W210" i="55"/>
  <c r="W132" i="71"/>
  <c r="V210" i="74" l="1"/>
  <c r="L24" i="55"/>
  <c r="L2" i="70"/>
  <c r="J24" i="74" l="1"/>
  <c r="O24" i="55"/>
  <c r="L135" i="55"/>
  <c r="O2" i="70"/>
  <c r="L83" i="71"/>
  <c r="K40" i="71"/>
  <c r="J135" i="74" l="1"/>
  <c r="O135" i="55"/>
  <c r="N24" i="74"/>
  <c r="I64" i="74"/>
  <c r="L64" i="55"/>
  <c r="O83" i="71"/>
  <c r="L40" i="71"/>
  <c r="N135" i="74" l="1"/>
  <c r="J64" i="74"/>
  <c r="O64" i="55"/>
  <c r="L187" i="55"/>
  <c r="L115" i="71"/>
  <c r="O40" i="71"/>
  <c r="J187" i="74" l="1"/>
  <c r="N64" i="74"/>
  <c r="O187" i="55"/>
  <c r="W38" i="55"/>
  <c r="O115" i="71"/>
  <c r="W18" i="71"/>
  <c r="N187" i="74" l="1"/>
  <c r="V38" i="74"/>
  <c r="L37" i="55"/>
  <c r="O37" i="55"/>
  <c r="O17" i="71"/>
  <c r="L17" i="71"/>
  <c r="J37" i="74" l="1"/>
  <c r="N37" i="74"/>
  <c r="W141" i="55"/>
  <c r="W88" i="71"/>
  <c r="V141" i="74" l="1"/>
  <c r="L65" i="55"/>
  <c r="O65" i="55" s="1"/>
  <c r="L41" i="71"/>
  <c r="O41" i="71"/>
  <c r="N65" i="74" l="1"/>
  <c r="J65" i="74"/>
  <c r="W59" i="55"/>
  <c r="W35" i="71"/>
  <c r="V59" i="74" l="1"/>
  <c r="W69" i="55"/>
  <c r="W45" i="71"/>
  <c r="V69" i="74" l="1"/>
  <c r="V66" i="55"/>
  <c r="V42" i="71"/>
  <c r="U66" i="74" l="1"/>
  <c r="V201" i="55"/>
  <c r="V62" i="70"/>
  <c r="U201" i="74" l="1"/>
  <c r="V52" i="55"/>
  <c r="V29" i="71"/>
  <c r="U52" i="74" l="1"/>
  <c r="V196" i="55"/>
  <c r="V121" i="71"/>
  <c r="U196" i="74" l="1"/>
  <c r="W222" i="55"/>
  <c r="W144" i="71"/>
  <c r="V221" i="74" l="1"/>
  <c r="V203" i="55"/>
  <c r="V64" i="70"/>
  <c r="U203" i="74" l="1"/>
  <c r="L159" i="55"/>
  <c r="L97" i="71"/>
  <c r="J159" i="74" l="1"/>
  <c r="O159" i="55"/>
  <c r="L111" i="55"/>
  <c r="L30" i="70"/>
  <c r="O97" i="71"/>
  <c r="N159" i="74" l="1"/>
  <c r="J111" i="74"/>
  <c r="O111" i="55"/>
  <c r="V29" i="55"/>
  <c r="O30" i="70"/>
  <c r="V5" i="70"/>
  <c r="U29" i="74" l="1"/>
  <c r="N111" i="74"/>
  <c r="W184" i="55"/>
  <c r="W112" i="71"/>
  <c r="V184" i="74" l="1"/>
  <c r="L73" i="55"/>
  <c r="L47" i="71"/>
  <c r="J73" i="74" l="1"/>
  <c r="O73" i="55"/>
  <c r="L83" i="55"/>
  <c r="O83" i="55"/>
  <c r="L55" i="71"/>
  <c r="O55" i="71"/>
  <c r="O47" i="71"/>
  <c r="K13" i="71"/>
  <c r="N83" i="74" l="1"/>
  <c r="N73" i="74"/>
  <c r="J83" i="74"/>
  <c r="I26" i="74"/>
  <c r="L110" i="55"/>
  <c r="O110" i="55"/>
  <c r="O70" i="71"/>
  <c r="L70" i="71"/>
  <c r="N110" i="74" l="1"/>
  <c r="J110" i="74"/>
  <c r="W77" i="55"/>
  <c r="W51" i="71"/>
  <c r="V77" i="74" l="1"/>
  <c r="W106" i="55"/>
  <c r="V139" i="55"/>
  <c r="U139" i="74" s="1"/>
  <c r="I139" i="74"/>
  <c r="W66" i="71"/>
  <c r="V106" i="74" l="1"/>
  <c r="W143" i="55"/>
  <c r="W43" i="70"/>
  <c r="V143" i="74" l="1"/>
  <c r="V143" i="55"/>
  <c r="V43" i="70"/>
  <c r="U143" i="74" l="1"/>
  <c r="L90" i="55"/>
  <c r="O90" i="55"/>
  <c r="N90" i="74" s="1"/>
  <c r="L23" i="70"/>
  <c r="O23" i="70"/>
  <c r="J90" i="74" l="1"/>
  <c r="W101" i="55"/>
  <c r="W27" i="70"/>
  <c r="V101" i="74" l="1"/>
  <c r="W171" i="55"/>
  <c r="W54" i="70"/>
  <c r="V171" i="74" l="1"/>
  <c r="L216" i="55"/>
  <c r="O216" i="55"/>
  <c r="L138" i="71"/>
  <c r="O138" i="71"/>
  <c r="N216" i="74" l="1"/>
  <c r="J216" i="74"/>
  <c r="W29" i="55"/>
  <c r="V29" i="74" s="1"/>
  <c r="W119" i="55"/>
  <c r="W5" i="70"/>
  <c r="W75" i="71"/>
  <c r="V119" i="74" l="1"/>
  <c r="W82" i="55"/>
  <c r="W54" i="71"/>
  <c r="V82" i="74" l="1"/>
  <c r="V42" i="55"/>
  <c r="V22" i="71"/>
  <c r="U42" i="74" l="1"/>
  <c r="W131" i="55"/>
  <c r="W79" i="71"/>
  <c r="V131" i="74" l="1"/>
  <c r="W161" i="55"/>
  <c r="W50" i="70"/>
  <c r="V161" i="74" l="1"/>
  <c r="W112" i="55"/>
  <c r="W71" i="71"/>
  <c r="V112" i="74" l="1"/>
  <c r="W133" i="55"/>
  <c r="W81" i="71"/>
  <c r="V133" i="74" l="1"/>
  <c r="W207" i="55"/>
  <c r="W129" i="71"/>
  <c r="V207" i="74" l="1"/>
  <c r="L53" i="55"/>
  <c r="O53" i="55"/>
  <c r="L30" i="71"/>
  <c r="O30" i="71"/>
  <c r="N53" i="74" l="1"/>
  <c r="J53" i="74"/>
  <c r="L67" i="55"/>
  <c r="L43" i="71"/>
  <c r="J67" i="74" l="1"/>
  <c r="O67" i="55"/>
  <c r="L212" i="55"/>
  <c r="L134" i="71"/>
  <c r="O43" i="71"/>
  <c r="J212" i="74" l="1"/>
  <c r="N67" i="74"/>
  <c r="O212" i="55"/>
  <c r="W120" i="55"/>
  <c r="O134" i="71"/>
  <c r="W34" i="70"/>
  <c r="N212" i="74" l="1"/>
  <c r="V120" i="74"/>
  <c r="W114" i="55"/>
  <c r="V114" i="74"/>
  <c r="L211" i="55"/>
  <c r="O211" i="55" s="1"/>
  <c r="L133" i="71"/>
  <c r="W72" i="71"/>
  <c r="K51" i="70"/>
  <c r="O133" i="71"/>
  <c r="N211" i="74" l="1"/>
  <c r="J211" i="74"/>
  <c r="I163" i="74"/>
  <c r="W163" i="55"/>
  <c r="W51" i="70"/>
  <c r="V163" i="74" l="1"/>
  <c r="L178" i="55"/>
  <c r="O178" i="55" s="1"/>
  <c r="O59" i="70"/>
  <c r="L59" i="70"/>
  <c r="N178" i="74" l="1"/>
  <c r="J178" i="74"/>
  <c r="V128" i="55"/>
  <c r="U128" i="74" s="1"/>
  <c r="V141" i="55"/>
  <c r="U141" i="74" s="1"/>
  <c r="W142" i="55"/>
  <c r="V142" i="74" s="1"/>
  <c r="W85" i="55"/>
  <c r="W19" i="70"/>
  <c r="W42" i="70"/>
  <c r="V39" i="70"/>
  <c r="V88" i="71"/>
  <c r="V85" i="74" l="1"/>
  <c r="V168" i="55"/>
  <c r="U168" i="74" s="1"/>
  <c r="I154" i="74"/>
  <c r="W154" i="55"/>
  <c r="K93" i="71"/>
  <c r="V102" i="71"/>
  <c r="W93" i="71"/>
  <c r="O460" i="71"/>
  <c r="V154" i="74" l="1"/>
  <c r="L661" i="55"/>
  <c r="J655" i="74" s="1"/>
  <c r="O661" i="55"/>
  <c r="N655" i="74" s="1"/>
  <c r="V328" i="71"/>
  <c r="B678" i="55" l="1"/>
  <c r="V465" i="55"/>
  <c r="U459" i="74" s="1"/>
  <c r="W123" i="55"/>
  <c r="V123" i="74" s="1"/>
  <c r="W176" i="55"/>
  <c r="W77" i="71"/>
  <c r="W57" i="70"/>
  <c r="V176" i="74" l="1"/>
  <c r="W174" i="55"/>
  <c r="W106" i="71"/>
  <c r="V174" i="74" l="1"/>
  <c r="L30" i="55"/>
  <c r="L6" i="70"/>
  <c r="J30" i="74" l="1"/>
  <c r="O30" i="55"/>
  <c r="V109" i="55"/>
  <c r="V69" i="71"/>
  <c r="O6" i="70"/>
  <c r="N30" i="74" l="1"/>
  <c r="U109" i="74"/>
  <c r="W217" i="55"/>
  <c r="W139" i="71"/>
  <c r="V217" i="74" l="1"/>
  <c r="V26" i="55"/>
  <c r="V13" i="71"/>
  <c r="U26" i="74" l="1"/>
  <c r="L85" i="55"/>
  <c r="L19" i="70"/>
  <c r="J85" i="74" l="1"/>
  <c r="O85" i="55"/>
  <c r="W146" i="55"/>
  <c r="V146" i="74" s="1"/>
  <c r="W46" i="70"/>
  <c r="O19" i="70"/>
  <c r="N85" i="74" l="1"/>
  <c r="W34" i="55"/>
  <c r="W14" i="71"/>
  <c r="V34" i="74" l="1"/>
  <c r="L125" i="55"/>
  <c r="J125" i="74" s="1"/>
  <c r="L36" i="70"/>
  <c r="O330" i="71"/>
  <c r="O125" i="55" l="1"/>
  <c r="L467" i="55"/>
  <c r="L331" i="71"/>
  <c r="O36" i="70"/>
  <c r="N125" i="74" l="1"/>
  <c r="J461" i="74"/>
  <c r="O467" i="55"/>
  <c r="L140" i="55"/>
  <c r="L87" i="71"/>
  <c r="O331" i="71"/>
  <c r="J140" i="74" l="1"/>
  <c r="N461" i="74"/>
  <c r="O140" i="55"/>
  <c r="L35" i="55"/>
  <c r="L15" i="71"/>
  <c r="O87" i="71"/>
  <c r="J35" i="74" l="1"/>
  <c r="N140" i="74"/>
  <c r="O35" i="55"/>
  <c r="V114" i="55"/>
  <c r="V72" i="71"/>
  <c r="O15" i="71"/>
  <c r="U114" i="74" l="1"/>
  <c r="N35" i="74"/>
  <c r="W137" i="55"/>
  <c r="W85" i="71"/>
  <c r="V137" i="74" l="1"/>
  <c r="W116" i="55"/>
  <c r="V116" i="74" s="1"/>
  <c r="W198" i="55"/>
  <c r="V198" i="74" s="1"/>
  <c r="W37" i="55"/>
  <c r="V37" i="74" s="1"/>
  <c r="V150" i="55"/>
  <c r="U150" i="74" s="1"/>
  <c r="L179" i="55"/>
  <c r="L107" i="71"/>
  <c r="W73" i="71"/>
  <c r="W123" i="71"/>
  <c r="W17" i="71"/>
  <c r="V90" i="71"/>
  <c r="J179" i="74" l="1"/>
  <c r="O179" i="55"/>
  <c r="V51" i="55"/>
  <c r="U51" i="74" s="1"/>
  <c r="O107" i="71"/>
  <c r="V28" i="71"/>
  <c r="N179" i="74" l="1"/>
  <c r="L82" i="55"/>
  <c r="L54" i="71"/>
  <c r="J82" i="74" l="1"/>
  <c r="O82" i="55"/>
  <c r="W209" i="55"/>
  <c r="W131" i="71"/>
  <c r="O54" i="71"/>
  <c r="N82" i="74" l="1"/>
  <c r="V209" i="74"/>
  <c r="V137" i="55"/>
  <c r="V85" i="71"/>
  <c r="U137" i="74" l="1"/>
  <c r="L78" i="55"/>
  <c r="O78" i="55"/>
  <c r="N78" i="74" s="1"/>
  <c r="O16" i="70"/>
  <c r="L16" i="70"/>
  <c r="J78" i="74" l="1"/>
  <c r="W36" i="55"/>
  <c r="W16" i="71"/>
  <c r="V36" i="74" l="1"/>
  <c r="W75" i="55"/>
  <c r="V75" i="74" s="1"/>
  <c r="V44" i="55"/>
  <c r="U44" i="74" s="1"/>
  <c r="V122" i="55"/>
  <c r="I122" i="74"/>
  <c r="L122" i="55"/>
  <c r="V76" i="71"/>
  <c r="L76" i="71"/>
  <c r="W49" i="71"/>
  <c r="K76" i="71"/>
  <c r="V24" i="71"/>
  <c r="U122" i="74" l="1"/>
  <c r="O122" i="55"/>
  <c r="J122" i="74"/>
  <c r="V63" i="55"/>
  <c r="U63" i="74" s="1"/>
  <c r="O76" i="71"/>
  <c r="V39" i="71"/>
  <c r="N122" i="74" l="1"/>
  <c r="V123" i="55"/>
  <c r="V77" i="71"/>
  <c r="U123" i="74" l="1"/>
  <c r="V192" i="55"/>
  <c r="U192" i="74" s="1"/>
  <c r="W157" i="55"/>
  <c r="V117" i="71"/>
  <c r="W49" i="70"/>
  <c r="K116" i="71"/>
  <c r="V157" i="74" l="1"/>
  <c r="I191" i="74"/>
  <c r="V191" i="55"/>
  <c r="W191" i="55"/>
  <c r="W116" i="71"/>
  <c r="V116" i="71"/>
  <c r="V191" i="74" l="1"/>
  <c r="U191" i="74"/>
  <c r="W21" i="55"/>
  <c r="W9" i="71"/>
  <c r="V21" i="74" l="1"/>
  <c r="L200" i="55"/>
  <c r="L125" i="71"/>
  <c r="V253" i="71"/>
  <c r="J200" i="74" l="1"/>
  <c r="O200" i="55"/>
  <c r="V373" i="55"/>
  <c r="V254" i="71"/>
  <c r="O125" i="71"/>
  <c r="N200" i="74" l="1"/>
  <c r="U367" i="74"/>
  <c r="W109" i="55"/>
  <c r="V109" i="74" s="1"/>
  <c r="W94" i="55"/>
  <c r="W69" i="71"/>
  <c r="W60" i="71"/>
  <c r="V94" i="74" l="1"/>
  <c r="V126" i="55"/>
  <c r="U126" i="74" s="1"/>
  <c r="L141" i="55"/>
  <c r="V148" i="55"/>
  <c r="U148" i="74" s="1"/>
  <c r="V37" i="70"/>
  <c r="L88" i="71"/>
  <c r="J141" i="74" l="1"/>
  <c r="O141" i="55"/>
  <c r="V164" i="55"/>
  <c r="U164" i="74" s="1"/>
  <c r="O88" i="71"/>
  <c r="V52" i="70"/>
  <c r="N141" i="74" l="1"/>
  <c r="L75" i="55"/>
  <c r="L49" i="71"/>
  <c r="J75" i="74" l="1"/>
  <c r="O75" i="55"/>
  <c r="V105" i="55"/>
  <c r="U105" i="74"/>
  <c r="O49" i="71"/>
  <c r="V65" i="71"/>
  <c r="N75" i="74" l="1"/>
  <c r="W144" i="55"/>
  <c r="W44" i="70"/>
  <c r="V144" i="74" l="1"/>
  <c r="V41" i="55"/>
  <c r="U41" i="74" s="1"/>
  <c r="W47" i="55"/>
  <c r="V47" i="74" s="1"/>
  <c r="V110" i="55"/>
  <c r="W11" i="70"/>
  <c r="V21" i="71"/>
  <c r="V70" i="71"/>
  <c r="U110" i="74" l="1"/>
  <c r="V120" i="55"/>
  <c r="V34" i="70"/>
  <c r="U120" i="74" l="1"/>
  <c r="V155" i="55"/>
  <c r="V94" i="71"/>
  <c r="U155" i="74" l="1"/>
  <c r="L109" i="55"/>
  <c r="L69" i="71"/>
  <c r="O109" i="55" l="1"/>
  <c r="J109" i="74"/>
  <c r="O69" i="71"/>
  <c r="N109" i="74" l="1"/>
  <c r="L193" i="55"/>
  <c r="O193" i="55" s="1"/>
  <c r="L118" i="71"/>
  <c r="O118" i="71"/>
  <c r="N193" i="74" l="1"/>
  <c r="J193" i="74"/>
  <c r="L41" i="55"/>
  <c r="O41" i="55"/>
  <c r="L21" i="71"/>
  <c r="O21" i="71"/>
  <c r="N41" i="74" l="1"/>
  <c r="J41" i="74"/>
  <c r="V112" i="55"/>
  <c r="V71" i="71"/>
  <c r="U112" i="74" l="1"/>
  <c r="V186" i="55"/>
  <c r="V114" i="71"/>
  <c r="U186" i="74" l="1"/>
  <c r="L121" i="55"/>
  <c r="L35" i="70"/>
  <c r="J121" i="74" l="1"/>
  <c r="O121" i="55"/>
  <c r="L154" i="55"/>
  <c r="O154" i="55"/>
  <c r="N154" i="74" s="1"/>
  <c r="L93" i="71"/>
  <c r="O93" i="71"/>
  <c r="O35" i="70"/>
  <c r="N121" i="74" l="1"/>
  <c r="J154" i="74"/>
  <c r="W68" i="55"/>
  <c r="V68" i="74"/>
  <c r="W169" i="55"/>
  <c r="V169" i="74" s="1"/>
  <c r="L54" i="55"/>
  <c r="O54" i="55" s="1"/>
  <c r="O31" i="71"/>
  <c r="W103" i="71"/>
  <c r="L31" i="71"/>
  <c r="W44" i="71"/>
  <c r="J54" i="74" l="1"/>
  <c r="N54" i="74"/>
  <c r="L163" i="55"/>
  <c r="L51" i="70"/>
  <c r="J163" i="74" l="1"/>
  <c r="O163" i="55"/>
  <c r="L68" i="55"/>
  <c r="O68" i="55" s="1"/>
  <c r="O51" i="70"/>
  <c r="O44" i="71"/>
  <c r="L44" i="71"/>
  <c r="N163" i="74" l="1"/>
  <c r="N68" i="74"/>
  <c r="J68" i="74"/>
  <c r="L157" i="55"/>
  <c r="O157" i="55" s="1"/>
  <c r="N157" i="74" s="1"/>
  <c r="L49" i="70"/>
  <c r="O49" i="70"/>
  <c r="J157" i="74" l="1"/>
  <c r="W213" i="55"/>
  <c r="W135" i="71"/>
  <c r="V213" i="74" l="1"/>
  <c r="W206" i="55"/>
  <c r="V206" i="74" s="1"/>
  <c r="L171" i="55"/>
  <c r="O171" i="55" s="1"/>
  <c r="W128" i="71"/>
  <c r="L54" i="70"/>
  <c r="O54" i="70"/>
  <c r="N171" i="74" l="1"/>
  <c r="J171" i="74"/>
  <c r="V145" i="55"/>
  <c r="V45" i="70"/>
  <c r="U145" i="74" l="1"/>
  <c r="V153" i="55"/>
  <c r="W440" i="71"/>
  <c r="V48" i="70"/>
  <c r="U153" i="74" l="1"/>
  <c r="W635" i="55"/>
  <c r="W441" i="71"/>
  <c r="V629" i="74" l="1"/>
  <c r="V202" i="55"/>
  <c r="V63" i="70"/>
  <c r="U202" i="74" l="1"/>
  <c r="L203" i="55"/>
  <c r="O203" i="55" s="1"/>
  <c r="L64" i="70"/>
  <c r="O64" i="70"/>
  <c r="J203" i="74" l="1"/>
  <c r="N203" i="74"/>
  <c r="V142" i="55"/>
  <c r="U142" i="74"/>
  <c r="V221" i="55"/>
  <c r="U220" i="74" s="1"/>
  <c r="W465" i="55"/>
  <c r="V42" i="70"/>
  <c r="V143" i="71"/>
  <c r="W329" i="71"/>
  <c r="V459" i="74" l="1"/>
  <c r="V140" i="55"/>
  <c r="U140" i="74" s="1"/>
  <c r="W208" i="55"/>
  <c r="V208" i="74" s="1"/>
  <c r="W41" i="55"/>
  <c r="W130" i="71"/>
  <c r="V87" i="71"/>
  <c r="W21" i="71"/>
  <c r="V41" i="74" l="1"/>
  <c r="V48" i="55"/>
  <c r="U48" i="74" s="1"/>
  <c r="V205" i="55"/>
  <c r="U205" i="74" s="1"/>
  <c r="W50" i="55"/>
  <c r="V50" i="74" s="1"/>
  <c r="L128" i="55"/>
  <c r="O128" i="55" s="1"/>
  <c r="L39" i="70"/>
  <c r="O39" i="70"/>
  <c r="V12" i="70"/>
  <c r="W27" i="71"/>
  <c r="V127" i="71"/>
  <c r="N128" i="74" l="1"/>
  <c r="J128" i="74"/>
  <c r="V193" i="55"/>
  <c r="V118" i="71"/>
  <c r="U193" i="74" l="1"/>
  <c r="W158" i="55"/>
  <c r="W96" i="71"/>
  <c r="O299" i="71"/>
  <c r="V158" i="74" l="1"/>
  <c r="L432" i="55"/>
  <c r="O432" i="55" s="1"/>
  <c r="N426" i="74" s="1"/>
  <c r="L300" i="71"/>
  <c r="O300" i="71"/>
  <c r="J426" i="74" l="1"/>
  <c r="W28" i="55"/>
  <c r="W4" i="70"/>
  <c r="V28" i="74" l="1"/>
  <c r="V21" i="55"/>
  <c r="U21" i="74" s="1"/>
  <c r="V65" i="55"/>
  <c r="U65" i="74" s="1"/>
  <c r="L169" i="55"/>
  <c r="O169" i="55" s="1"/>
  <c r="V9" i="71"/>
  <c r="V41" i="71"/>
  <c r="L103" i="71"/>
  <c r="O103" i="71"/>
  <c r="N169" i="74" l="1"/>
  <c r="J169" i="74"/>
  <c r="L129" i="55"/>
  <c r="O129" i="55"/>
  <c r="L40" i="70"/>
  <c r="O40" i="70"/>
  <c r="N129" i="74" l="1"/>
  <c r="J129" i="74"/>
  <c r="L130" i="55"/>
  <c r="O130" i="55"/>
  <c r="N130" i="74" s="1"/>
  <c r="L41" i="70"/>
  <c r="O41" i="70"/>
  <c r="J130" i="74" l="1"/>
  <c r="V214" i="55"/>
  <c r="V136" i="71"/>
  <c r="U214" i="74" l="1"/>
  <c r="L119" i="55"/>
  <c r="L75" i="71"/>
  <c r="J119" i="74" l="1"/>
  <c r="O119" i="55"/>
  <c r="W211" i="55"/>
  <c r="V211" i="74"/>
  <c r="W133" i="71"/>
  <c r="O75" i="71"/>
  <c r="N119" i="74" l="1"/>
  <c r="W140" i="55"/>
  <c r="W87" i="71"/>
  <c r="V140" i="74" l="1"/>
  <c r="W204" i="55"/>
  <c r="V204" i="74" s="1"/>
  <c r="W173" i="55"/>
  <c r="V173" i="74" s="1"/>
  <c r="L91" i="55"/>
  <c r="L57" i="71"/>
  <c r="W126" i="71"/>
  <c r="W105" i="71"/>
  <c r="K24" i="70"/>
  <c r="O91" i="55" l="1"/>
  <c r="J91" i="74"/>
  <c r="W98" i="55"/>
  <c r="V98" i="55"/>
  <c r="I98" i="74"/>
  <c r="L98" i="55"/>
  <c r="L24" i="70"/>
  <c r="O57" i="71"/>
  <c r="W24" i="70"/>
  <c r="V24" i="70"/>
  <c r="N91" i="74" l="1"/>
  <c r="U98" i="74"/>
  <c r="V98" i="74"/>
  <c r="J98" i="74"/>
  <c r="O98" i="55"/>
  <c r="V37" i="55"/>
  <c r="U37" i="74" s="1"/>
  <c r="V17" i="71"/>
  <c r="O24" i="70"/>
  <c r="N98" i="74" l="1"/>
  <c r="W31" i="55"/>
  <c r="W7" i="70"/>
  <c r="V31" i="74" l="1"/>
  <c r="W18" i="55"/>
  <c r="V18" i="74" s="1"/>
  <c r="W6" i="71"/>
  <c r="L32" i="55" l="1"/>
  <c r="O32" i="55" s="1"/>
  <c r="L8" i="70"/>
  <c r="O8" i="70"/>
  <c r="N32" i="74" l="1"/>
  <c r="J32" i="74"/>
  <c r="V70" i="55"/>
  <c r="U70" i="74" s="1"/>
  <c r="W172" i="55"/>
  <c r="V172" i="74" s="1"/>
  <c r="W122" i="55"/>
  <c r="V122" i="74" s="1"/>
  <c r="L186" i="55"/>
  <c r="O186" i="55" s="1"/>
  <c r="V14" i="70"/>
  <c r="W55" i="70"/>
  <c r="W76" i="71"/>
  <c r="L114" i="71"/>
  <c r="O114" i="71"/>
  <c r="N186" i="74" l="1"/>
  <c r="J186" i="74"/>
  <c r="L46" i="55"/>
  <c r="O46" i="55"/>
  <c r="O10" i="70"/>
  <c r="L10" i="70"/>
  <c r="N46" i="74" l="1"/>
  <c r="J46" i="74"/>
  <c r="L89" i="55"/>
  <c r="O89" i="55" s="1"/>
  <c r="L22" i="70"/>
  <c r="O22" i="70"/>
  <c r="N89" i="74" l="1"/>
  <c r="J89" i="74"/>
  <c r="V178" i="55"/>
  <c r="V59" i="70"/>
  <c r="U178" i="74" l="1"/>
  <c r="W46" i="55"/>
  <c r="V46" i="74" s="1"/>
  <c r="W148" i="55"/>
  <c r="V148" i="74" s="1"/>
  <c r="W464" i="55"/>
  <c r="W10" i="70"/>
  <c r="W327" i="71"/>
  <c r="W328" i="71"/>
  <c r="V458" i="74" l="1"/>
  <c r="L19" i="55"/>
  <c r="O19" i="55"/>
  <c r="N19" i="74" s="1"/>
  <c r="L139" i="55"/>
  <c r="J139" i="74" s="1"/>
  <c r="O139" i="55"/>
  <c r="N139" i="74" s="1"/>
  <c r="L7" i="71"/>
  <c r="O7" i="71"/>
  <c r="J19" i="74" l="1"/>
  <c r="L34" i="55"/>
  <c r="L14" i="71"/>
  <c r="J34" i="74" l="1"/>
  <c r="O34" i="55"/>
  <c r="V60" i="55"/>
  <c r="U60" i="74" s="1"/>
  <c r="V36" i="71"/>
  <c r="O14" i="71"/>
  <c r="N34" i="74" l="1"/>
  <c r="V61" i="55"/>
  <c r="V37" i="71"/>
  <c r="U61" i="74" l="1"/>
  <c r="V157" i="55"/>
  <c r="V49" i="70"/>
  <c r="U157" i="74" l="1"/>
  <c r="L269" i="55"/>
  <c r="W254" i="71"/>
  <c r="L75" i="70"/>
  <c r="O269" i="55" l="1"/>
  <c r="W374" i="55"/>
  <c r="W255" i="71"/>
  <c r="O75" i="70"/>
  <c r="V368" i="74" l="1"/>
  <c r="L42" i="55"/>
  <c r="L22" i="71"/>
  <c r="O42" i="55" l="1"/>
  <c r="J42" i="74"/>
  <c r="L26" i="55"/>
  <c r="O26" i="55"/>
  <c r="L13" i="71"/>
  <c r="O22" i="71"/>
  <c r="O13" i="71"/>
  <c r="J26" i="74" l="1"/>
  <c r="N26" i="74"/>
  <c r="N42" i="74"/>
  <c r="L205" i="55"/>
  <c r="O205" i="55" s="1"/>
  <c r="L127" i="71"/>
  <c r="O127" i="71"/>
  <c r="N205" i="74" l="1"/>
  <c r="J205" i="74"/>
  <c r="W19" i="55"/>
  <c r="W139" i="55"/>
  <c r="V139" i="74" s="1"/>
  <c r="W7" i="71"/>
  <c r="V19" i="74" l="1"/>
  <c r="W155" i="55"/>
  <c r="W94" i="71"/>
  <c r="V155" i="74" l="1"/>
  <c r="W78" i="55"/>
  <c r="V78" i="74" s="1"/>
  <c r="L150" i="55"/>
  <c r="O150" i="55" s="1"/>
  <c r="L90" i="71"/>
  <c r="V329" i="71"/>
  <c r="W16" i="70"/>
  <c r="O90" i="71"/>
  <c r="J150" i="74" l="1"/>
  <c r="N150" i="74"/>
  <c r="V466" i="55"/>
  <c r="U460" i="74" s="1"/>
  <c r="W48" i="55"/>
  <c r="V48" i="74" s="1"/>
  <c r="W26" i="55"/>
  <c r="W13" i="71"/>
  <c r="V330" i="71"/>
  <c r="W12" i="70"/>
  <c r="V26" i="74" l="1"/>
  <c r="V134" i="55"/>
  <c r="V82" i="71"/>
  <c r="U134" i="74" l="1"/>
  <c r="L165" i="55"/>
  <c r="O165" i="55" s="1"/>
  <c r="N165" i="74" s="1"/>
  <c r="L100" i="71"/>
  <c r="O100" i="71"/>
  <c r="J165" i="74" l="1"/>
  <c r="W205" i="55"/>
  <c r="W127" i="71"/>
  <c r="V205" i="74" l="1"/>
  <c r="W57" i="55"/>
  <c r="W13" i="70"/>
  <c r="V57" i="74" l="1"/>
  <c r="V117" i="55"/>
  <c r="V33" i="70"/>
  <c r="U117" i="74" l="1"/>
  <c r="L28" i="55"/>
  <c r="L4" i="70"/>
  <c r="J28" i="74" l="1"/>
  <c r="O28" i="55"/>
  <c r="W179" i="55"/>
  <c r="O4" i="70"/>
  <c r="W107" i="71"/>
  <c r="V179" i="74" l="1"/>
  <c r="N28" i="74"/>
  <c r="W32" i="55"/>
  <c r="W8" i="70"/>
  <c r="V32" i="74" l="1"/>
  <c r="W52" i="55"/>
  <c r="W29" i="71"/>
  <c r="V52" i="74" l="1"/>
  <c r="L166" i="55"/>
  <c r="O166" i="55" s="1"/>
  <c r="L53" i="70"/>
  <c r="O53" i="70"/>
  <c r="N166" i="74" l="1"/>
  <c r="J166" i="74"/>
  <c r="V187" i="55"/>
  <c r="V115" i="71"/>
  <c r="U187" i="74" l="1"/>
  <c r="V136" i="55"/>
  <c r="V84" i="71"/>
  <c r="U136" i="74" l="1"/>
  <c r="V118" i="55"/>
  <c r="V74" i="71"/>
  <c r="U118" i="74" l="1"/>
  <c r="V130" i="55"/>
  <c r="V41" i="70"/>
  <c r="U130" i="74" l="1"/>
  <c r="W153" i="55"/>
  <c r="W48" i="70"/>
  <c r="V153" i="74" l="1"/>
  <c r="L106" i="55"/>
  <c r="L66" i="71"/>
  <c r="J106" i="74" l="1"/>
  <c r="O106" i="55"/>
  <c r="W214" i="55"/>
  <c r="W136" i="71"/>
  <c r="O66" i="71"/>
  <c r="V214" i="74" l="1"/>
  <c r="N106" i="74"/>
  <c r="L191" i="55"/>
  <c r="O191" i="55" s="1"/>
  <c r="L116" i="71"/>
  <c r="O116" i="71"/>
  <c r="N191" i="74" l="1"/>
  <c r="J191" i="74"/>
  <c r="V18" i="55"/>
  <c r="V6" i="71"/>
  <c r="U18" i="74" l="1"/>
  <c r="L201" i="55"/>
  <c r="O201" i="55"/>
  <c r="L62" i="70"/>
  <c r="O62" i="70"/>
  <c r="N201" i="74" l="1"/>
  <c r="J201" i="74"/>
  <c r="L72" i="55"/>
  <c r="O72" i="55" s="1"/>
  <c r="L46" i="71"/>
  <c r="O46" i="71"/>
  <c r="N72" i="74" l="1"/>
  <c r="J72" i="74"/>
  <c r="V162" i="55"/>
  <c r="U162" i="74" s="1"/>
  <c r="V17" i="55"/>
  <c r="V99" i="71"/>
  <c r="V5" i="71"/>
  <c r="U17" i="74" l="1"/>
  <c r="V206" i="55"/>
  <c r="V128" i="71"/>
  <c r="U206" i="74" l="1"/>
  <c r="V169" i="55"/>
  <c r="U169" i="74" s="1"/>
  <c r="V215" i="55"/>
  <c r="U215" i="74" s="1"/>
  <c r="V62" i="55"/>
  <c r="V103" i="71"/>
  <c r="V38" i="71"/>
  <c r="V137" i="71"/>
  <c r="U62" i="74" l="1"/>
  <c r="W72" i="55"/>
  <c r="W46" i="71"/>
  <c r="V72" i="74" l="1"/>
  <c r="W218" i="55"/>
  <c r="W140" i="71"/>
  <c r="V460" i="71"/>
  <c r="V218" i="74" l="1"/>
  <c r="V661" i="55"/>
  <c r="U655" i="74" s="1"/>
  <c r="W194" i="55"/>
  <c r="W119" i="71"/>
  <c r="V194" i="74" l="1"/>
  <c r="V172" i="55"/>
  <c r="V55" i="70"/>
  <c r="U172" i="74" l="1"/>
  <c r="W86" i="55"/>
  <c r="W20" i="70"/>
  <c r="V86" i="74" l="1"/>
  <c r="V160" i="55"/>
  <c r="U160" i="74" s="1"/>
  <c r="V208" i="55"/>
  <c r="U208" i="74" s="1"/>
  <c r="L87" i="55"/>
  <c r="O87" i="55"/>
  <c r="O21" i="70"/>
  <c r="V98" i="71"/>
  <c r="V130" i="71"/>
  <c r="L21" i="70"/>
  <c r="N87" i="74" l="1"/>
  <c r="J87" i="74"/>
  <c r="V198" i="55"/>
  <c r="V123" i="71"/>
  <c r="U198" i="74" l="1"/>
  <c r="L152" i="55"/>
  <c r="L92" i="71"/>
  <c r="O152" i="55" l="1"/>
  <c r="J152" i="74"/>
  <c r="L124" i="55"/>
  <c r="O124" i="55"/>
  <c r="L78" i="71"/>
  <c r="O92" i="71"/>
  <c r="O78" i="71"/>
  <c r="N124" i="74" l="1"/>
  <c r="N152" i="74"/>
  <c r="J124" i="74"/>
  <c r="V36" i="55"/>
  <c r="V16" i="71"/>
  <c r="U36" i="74" l="1"/>
  <c r="W165" i="55"/>
  <c r="V165" i="74" s="1"/>
  <c r="L25" i="55"/>
  <c r="W100" i="71"/>
  <c r="L12" i="71"/>
  <c r="J25" i="74" l="1"/>
  <c r="O25" i="55"/>
  <c r="L176" i="55"/>
  <c r="O12" i="71"/>
  <c r="L57" i="70"/>
  <c r="J176" i="74" l="1"/>
  <c r="O176" i="55"/>
  <c r="N25" i="74"/>
  <c r="V28" i="55"/>
  <c r="O57" i="70"/>
  <c r="V4" i="70"/>
  <c r="U28" i="74" l="1"/>
  <c r="N176" i="74"/>
  <c r="L113" i="55"/>
  <c r="L31" i="70"/>
  <c r="J113" i="74" l="1"/>
  <c r="O113" i="55"/>
  <c r="V154" i="55"/>
  <c r="V93" i="71"/>
  <c r="O31" i="70"/>
  <c r="N113" i="74" l="1"/>
  <c r="U154" i="74"/>
  <c r="V163" i="55"/>
  <c r="W188" i="55"/>
  <c r="V188" i="74" s="1"/>
  <c r="V51" i="70"/>
  <c r="U163" i="74" l="1"/>
  <c r="V161" i="55"/>
  <c r="U161" i="74" s="1"/>
  <c r="W190" i="55"/>
  <c r="V190" i="74" s="1"/>
  <c r="V227" i="55"/>
  <c r="V149" i="71"/>
  <c r="V50" i="70"/>
  <c r="W61" i="70"/>
  <c r="V148" i="71"/>
  <c r="U223" i="74" l="1"/>
  <c r="W147" i="55"/>
  <c r="W47" i="70"/>
  <c r="V147" i="74" l="1"/>
  <c r="W64" i="55"/>
  <c r="W40" i="71"/>
  <c r="V64" i="74" l="1"/>
  <c r="W39" i="55"/>
  <c r="W19" i="71"/>
  <c r="V39" i="74" l="1"/>
  <c r="L16" i="55"/>
  <c r="O16" i="55"/>
  <c r="L4" i="71"/>
  <c r="O4" i="71"/>
  <c r="N16" i="74" l="1"/>
  <c r="J16" i="74"/>
  <c r="L158" i="55"/>
  <c r="L96" i="71"/>
  <c r="J158" i="74" l="1"/>
  <c r="O158" i="55"/>
  <c r="V64" i="55"/>
  <c r="O96" i="71"/>
  <c r="V40" i="71"/>
  <c r="U64" i="74" l="1"/>
  <c r="N158" i="74"/>
  <c r="L70" i="55"/>
  <c r="O70" i="55"/>
  <c r="N70" i="74" s="1"/>
  <c r="O14" i="70"/>
  <c r="L14" i="70"/>
  <c r="J70" i="74" l="1"/>
  <c r="L88" i="55"/>
  <c r="L56" i="71"/>
  <c r="J88" i="74" l="1"/>
  <c r="O88" i="55"/>
  <c r="V171" i="55"/>
  <c r="O56" i="71"/>
  <c r="V54" i="70"/>
  <c r="N88" i="74" l="1"/>
  <c r="U171" i="74"/>
  <c r="V19" i="55"/>
  <c r="V7" i="71"/>
  <c r="U19" i="74" l="1"/>
  <c r="V88" i="55"/>
  <c r="V56" i="71"/>
  <c r="U88" i="74" l="1"/>
  <c r="V119" i="55"/>
  <c r="U119" i="74" s="1"/>
  <c r="V144" i="55"/>
  <c r="V44" i="70"/>
  <c r="V75" i="71"/>
  <c r="O145" i="71"/>
  <c r="U144" i="74" l="1"/>
  <c r="L224" i="55"/>
  <c r="L146" i="71"/>
  <c r="J222" i="74" l="1"/>
  <c r="O224" i="55"/>
  <c r="V94" i="55"/>
  <c r="V60" i="71"/>
  <c r="O146" i="71"/>
  <c r="U94" i="74" l="1"/>
  <c r="N222" i="74"/>
  <c r="W178" i="55"/>
  <c r="W59" i="70"/>
  <c r="V178" i="74" l="1"/>
  <c r="L143" i="55"/>
  <c r="L43" i="70"/>
  <c r="J143" i="74" l="1"/>
  <c r="O143" i="55"/>
  <c r="V131" i="55"/>
  <c r="O43" i="70"/>
  <c r="V79" i="71"/>
  <c r="N143" i="74" l="1"/>
  <c r="U131" i="74"/>
  <c r="V133" i="55"/>
  <c r="V81" i="71"/>
  <c r="U133" i="74" l="1"/>
  <c r="W67" i="55"/>
  <c r="W43" i="71"/>
  <c r="V67" i="74" l="1"/>
  <c r="V35" i="55"/>
  <c r="V15" i="71"/>
  <c r="U35" i="74" l="1"/>
  <c r="V83" i="55"/>
  <c r="V55" i="71"/>
  <c r="U83" i="74" l="1"/>
  <c r="L77" i="55"/>
  <c r="L51" i="71"/>
  <c r="J77" i="74" l="1"/>
  <c r="O77" i="55"/>
  <c r="W53" i="55"/>
  <c r="O51" i="71"/>
  <c r="W30" i="71"/>
  <c r="W667" i="55" l="1"/>
  <c r="V53" i="74"/>
  <c r="B671" i="55"/>
  <c r="N77" i="74"/>
  <c r="V103" i="55"/>
  <c r="V29" i="70"/>
  <c r="V667" i="55" l="1"/>
  <c r="U103" i="74"/>
  <c r="J429" i="74"/>
  <c r="O435" i="55"/>
  <c r="N279" i="74"/>
  <c r="B674" i="55"/>
  <c r="B677" i="55"/>
  <c r="N372" i="74"/>
  <c r="B676" i="55"/>
  <c r="N321" i="74"/>
  <c r="N252" i="74"/>
  <c r="B673" i="55"/>
  <c r="O303" i="71"/>
  <c r="N429" i="74" l="1"/>
  <c r="B672" i="55"/>
  <c r="B679" i="55" s="1"/>
  <c r="O667"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EquipmentTable" type="102" refreshedVersion="6" minRefreshableVersion="5">
    <extLst>
      <ext xmlns:x15="http://schemas.microsoft.com/office/spreadsheetml/2010/11/main" uri="{DE250136-89BD-433C-8126-D09CA5730AF9}">
        <x15:connection id="EquipmentTable">
          <x15:rangePr sourceName="_xlcn.LinkedTable_EquipmentTable"/>
        </x15:connection>
      </ext>
    </extLst>
  </connection>
  <connection id="2" xr16:uid="{00000000-0015-0000-FFFF-FFFF01000000}" keepAlive="1" name="Query - SlicerSelections" description="Connection to the 'SlicerSelections' query in the workbook." type="5" refreshedVersion="6" background="1" saveData="1">
    <dbPr connection="Provider=Microsoft.Mashup.OleDb.1;Data Source=$Workbook$;Location=SlicerSelections;Extended Properties=&quot;&quot;" command="SELECT * FROM [SlicerSelections]"/>
  </connection>
  <connection id="3" xr16:uid="{00000000-0015-0000-FFFF-FFFF02000000}" keepAlive="1" name="Query - Table14" description="Connection to the 'Table14' query in the workbook." type="5" refreshedVersion="0" background="1">
    <dbPr connection="Provider=Microsoft.Mashup.OleDb.1;Data Source=$Workbook$;Location=Table14" command="SELECT * FROM [Table14]"/>
  </connection>
  <connection id="4" xr16:uid="{00000000-0015-0000-FFFF-FFFF03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<sst xmlns="http://schemas.openxmlformats.org/spreadsheetml/2006/main" count="6029" uniqueCount="2511">
  <si>
    <t>SparkFun</t>
  </si>
  <si>
    <t>Equipment Category Lookup</t>
  </si>
  <si>
    <t>Bluetooth</t>
  </si>
  <si>
    <t>WiFi</t>
  </si>
  <si>
    <t>Proximity/Distance</t>
  </si>
  <si>
    <t>Touch/Vibration</t>
  </si>
  <si>
    <t>Interface/Level/Logic Conversion</t>
  </si>
  <si>
    <t>Tools</t>
  </si>
  <si>
    <t>Misc. Breakouts/Sensors/Components</t>
  </si>
  <si>
    <t>DATE:</t>
  </si>
  <si>
    <t>SKU</t>
  </si>
  <si>
    <t>URL</t>
  </si>
  <si>
    <t>Thumbnail Image</t>
  </si>
  <si>
    <t>Name</t>
  </si>
  <si>
    <t>Price (USD)</t>
  </si>
  <si>
    <t>DEV-11061</t>
  </si>
  <si>
    <t>https://www.sparkfun.com/products/11061</t>
  </si>
  <si>
    <t>https://cdn.sparkfun.com/r/92-92/assets/parts/6/4/3/3/11061-01c.jpg</t>
  </si>
  <si>
    <t>Arduino Mega 2560 R3</t>
  </si>
  <si>
    <t>DEV-13158</t>
  </si>
  <si>
    <t>https://www.sparkfun.com/products/13158</t>
  </si>
  <si>
    <t>https://cdn.sparkfun.com/r/92-92/assets/parts/1/0/2/7/0/13158-01.jpg</t>
  </si>
  <si>
    <t>SparkFun LiPower Shield</t>
  </si>
  <si>
    <t>PRT-12711</t>
  </si>
  <si>
    <t>https://www.sparkfun.com/products/12711</t>
  </si>
  <si>
    <t>https://cdn.sparkfun.com/r/92-92/assets/parts/9/4/5/6/12711-01.jpg</t>
  </si>
  <si>
    <t>SparkFun USB LiPoly Charger - Single Cell</t>
  </si>
  <si>
    <t>PRT-13032</t>
  </si>
  <si>
    <t>https://www.sparkfun.com/products/13032</t>
  </si>
  <si>
    <t>https://cdn.sparkfun.com/r/92-92/assets/parts/1/0/0/3/2/13032-01.jpg</t>
  </si>
  <si>
    <t>SparkFun Breadboard Power Supply Stick - 5V/3.3V</t>
  </si>
  <si>
    <t>PRT-13777</t>
  </si>
  <si>
    <t>https://www.sparkfun.com/products/13777</t>
  </si>
  <si>
    <t>https://cdn.sparkfun.com/r/92-92/assets/parts/1/1/3/3/1/13777-01.jpg</t>
  </si>
  <si>
    <t>SparkFun Battery Babysitter - LiPo Battery Manager</t>
  </si>
  <si>
    <t>PRT-13856</t>
  </si>
  <si>
    <t>https://www.sparkfun.com/products/13856</t>
  </si>
  <si>
    <t>https://cdn.sparkfun.com/r/92-92/assets/parts/1/1/4/6/3/13856-01.jpg</t>
  </si>
  <si>
    <t>Lithium Ion Battery - 6Ah</t>
  </si>
  <si>
    <t>WRL-11373</t>
  </si>
  <si>
    <t>https://www.sparkfun.com/products/11373</t>
  </si>
  <si>
    <t>https://cdn.sparkfun.com/r/92-92/assets/parts/7/1/1/5/11373-01.jpg</t>
  </si>
  <si>
    <t>SparkFun XBee Explorer Regulated</t>
  </si>
  <si>
    <t>WRL-11697</t>
  </si>
  <si>
    <t>https://www.sparkfun.com/products/11697</t>
  </si>
  <si>
    <t>https://cdn.sparkfun.com/r/92-92/assets/parts/7/8/6/5/11697-01b.jpg</t>
  </si>
  <si>
    <t>SparkFun XBee Explorer Dongle</t>
  </si>
  <si>
    <t>WRL-09434</t>
  </si>
  <si>
    <t>https://www.sparkfun.com/products/9434</t>
  </si>
  <si>
    <t>https://cdn.sparkfun.com/r/92-92/assets/parts/3/1/0/7/09434-03.jpg</t>
  </si>
  <si>
    <t>Bluetooth USB Module Mini</t>
  </si>
  <si>
    <t>WRL-11601</t>
  </si>
  <si>
    <t>https://www.sparkfun.com/products/11601</t>
  </si>
  <si>
    <t>https://cdn.sparkfun.com/r/92-92/assets/parts/7/6/1/7/11601-01.jpg</t>
  </si>
  <si>
    <t>RN42-XV Bluetooth Module - PCB Antenna</t>
  </si>
  <si>
    <t>SEN-00246</t>
  </si>
  <si>
    <t>https://www.sparkfun.com/products/246</t>
  </si>
  <si>
    <t>https://cdn.sparkfun.com/r/92-92/assets/parts/1/8/8/00246a-01.jpg</t>
  </si>
  <si>
    <t>Optical Detector / Phototransistor - QRD1114</t>
  </si>
  <si>
    <t>SEN-00241</t>
  </si>
  <si>
    <t>https://www.sparkfun.com/products/241</t>
  </si>
  <si>
    <t>https://cdn.sparkfun.com/r/92-92/assets/parts/1/8/3/00241-02.jpg</t>
  </si>
  <si>
    <t>Infrared Emitters and Detectors</t>
  </si>
  <si>
    <t>SEN-13968</t>
  </si>
  <si>
    <t>https://www.sparkfun.com/products/13968</t>
  </si>
  <si>
    <t>https://cdn.sparkfun.com/r/92-92/assets/parts/1/1/7/0/6/13968-01.jpg</t>
  </si>
  <si>
    <t>SparkFun OpenPIR</t>
  </si>
  <si>
    <t>SEN-13959</t>
  </si>
  <si>
    <t>https://www.sparkfun.com/products/13959</t>
  </si>
  <si>
    <t>https://cdn.sparkfun.com/r/92-92/assets/parts/1/1/6/6/8/13959-01a.jpg</t>
  </si>
  <si>
    <t>Ultrasonic Sensor - HC-SR04</t>
  </si>
  <si>
    <t>SEN-12785</t>
  </si>
  <si>
    <t>https://www.sparkfun.com/products/12785</t>
  </si>
  <si>
    <t>https://cdn.sparkfun.com/r/92-92/assets/parts/9/5/9/7/12785-01.jpg</t>
  </si>
  <si>
    <t>SparkFun ToF Range Finder Sensor - VL6180</t>
  </si>
  <si>
    <t>SEN-13162</t>
  </si>
  <si>
    <t>https://www.sparkfun.com/products/13162</t>
  </si>
  <si>
    <t>https://cdn.sparkfun.com/r/92-92/assets/parts/1/0/2/7/9/13162-01a.jpg</t>
  </si>
  <si>
    <t>ZX Distance and Gesture Sensor</t>
  </si>
  <si>
    <t>SEN-12787</t>
  </si>
  <si>
    <t>https://www.sparkfun.com/products/12787</t>
  </si>
  <si>
    <t>https://cdn.sparkfun.com/r/92-92/assets/parts/9/6/0/3/12787-01.jpg</t>
  </si>
  <si>
    <t>SparkFun RGB and Gesture Sensor - APDS-9960</t>
  </si>
  <si>
    <t>SPX-14343</t>
  </si>
  <si>
    <t>https://www.sparkfun.com/products/14343</t>
  </si>
  <si>
    <t>https://cdn.sparkfun.com/r/92-92/assets/parts/1/2/3/1/9/ToFQuarter.jpg</t>
  </si>
  <si>
    <t>Qwiic Distance Sensor - RFD77402</t>
  </si>
  <si>
    <t>SEN-00242</t>
  </si>
  <si>
    <t>https://www.sparkfun.com/products/242</t>
  </si>
  <si>
    <t>https://cdn.sparkfun.com/r/92-92/assets/parts/1/8/4/00242-1.jpg</t>
  </si>
  <si>
    <t>Infrared Proximity Sensor - Sharp GP2Y0A21YK</t>
  </si>
  <si>
    <t>SEN-09196</t>
  </si>
  <si>
    <t>https://www.sparkfun.com/products/9196</t>
  </si>
  <si>
    <t>https://cdn.sparkfun.com/r/92-92/assets/parts/2/6/4/2/09196-03-L.jpg</t>
  </si>
  <si>
    <t>Piezo Vibration Sensor - Large</t>
  </si>
  <si>
    <t>COM-14111</t>
  </si>
  <si>
    <t>https://www.sparkfun.com/products/14111</t>
  </si>
  <si>
    <t>https://cdn.sparkfun.com/r/92-92/assets/parts/1/1/9/9/4/14111-01.jpg</t>
  </si>
  <si>
    <t>EeonTex Pressure Sensing Fabric</t>
  </si>
  <si>
    <t>DEV-13293</t>
  </si>
  <si>
    <t>https://www.sparkfun.com/products/13293</t>
  </si>
  <si>
    <t>https://cdn.sparkfun.com/r/92-92/assets/parts/1/0/5/4/6/13293-01.jpg</t>
  </si>
  <si>
    <t>LCD Button Shield V2</t>
  </si>
  <si>
    <t>COM-12661</t>
  </si>
  <si>
    <t>https://www.sparkfun.com/products/12661</t>
  </si>
  <si>
    <t>https://cdn.sparkfun.com/r/92-92/assets/parts/9/3/7/2/12661-01a.jpg</t>
  </si>
  <si>
    <t>NeoPixel Stick - 8 x WS2812 5050 RGB LED</t>
  </si>
  <si>
    <t>COM-09637</t>
  </si>
  <si>
    <t>https://www.sparkfun.com/products/9637</t>
  </si>
  <si>
    <t>https://cdn.sparkfun.com/r/92-92/assets/parts/3/4/8/3/09637-01.jpg</t>
  </si>
  <si>
    <t>Luxeon Rebel High Power LED - Warm White</t>
  </si>
  <si>
    <t>COM-09906</t>
  </si>
  <si>
    <t>https://www.sparkfun.com/products/9906</t>
  </si>
  <si>
    <t>https://cdn.sparkfun.com/r/92-92/assets/parts/4/0/0/3/09906-01a.jpg</t>
  </si>
  <si>
    <t>Laser Module - Green</t>
  </si>
  <si>
    <t>COM-08674</t>
  </si>
  <si>
    <t>https://www.sparkfun.com/products/8674</t>
  </si>
  <si>
    <t>https://cdn.sparkfun.com/r/92-92/assets/parts/1/8/3/1/08674-03-L.jpg</t>
  </si>
  <si>
    <t>Laser Module Mount</t>
  </si>
  <si>
    <t>WIG-13660</t>
  </si>
  <si>
    <t>https://www.sparkfun.com/products/13660</t>
  </si>
  <si>
    <t>https://cdn.sparkfun.com/r/92-92/assets/parts/1/1/0/7/3/12897-02.jpg</t>
  </si>
  <si>
    <t>WAV Trigger</t>
  </si>
  <si>
    <t>DEV-11711</t>
  </si>
  <si>
    <t>https://www.sparkfun.com/products/11711</t>
  </si>
  <si>
    <t>https://cdn.sparkfun.com/r/92-92/assets/parts/7/8/9/4/11711-01.jpg</t>
  </si>
  <si>
    <t>Text-to-Speech Module - Emic 2</t>
  </si>
  <si>
    <t>SEN-12642</t>
  </si>
  <si>
    <t>https://www.sparkfun.com/products/12642</t>
  </si>
  <si>
    <t>https://cdn.sparkfun.com/r/92-92/assets/parts/9/3/3/0/12642-01.jpg</t>
  </si>
  <si>
    <t>SparkFun Sound Detector</t>
  </si>
  <si>
    <t>COM-14023</t>
  </si>
  <si>
    <t>https://www.sparkfun.com/products/14023</t>
  </si>
  <si>
    <t>https://cdn.sparkfun.com/r/92-92/assets/parts/1/1/8/3/1/14023-01.jpg</t>
  </si>
  <si>
    <t>Hamburger Mini Speaker</t>
  </si>
  <si>
    <t>COM-09151</t>
  </si>
  <si>
    <t>https://www.sparkfun.com/products/9151</t>
  </si>
  <si>
    <t>https://cdn.sparkfun.com/r/92-92/assets/parts/2/5/7/0/09151-03-L.jpg</t>
  </si>
  <si>
    <t>Speaker - 0.5W (8 Ohm)</t>
  </si>
  <si>
    <t>COM-11145</t>
  </si>
  <si>
    <t>https://www.sparkfun.com/products/11145</t>
  </si>
  <si>
    <t>https://cdn.sparkfun.com/r/92-92/assets/parts/6/6/0/6/11145-01.jpg</t>
  </si>
  <si>
    <t>Speaker Terminal - 4 Spring</t>
  </si>
  <si>
    <t>Category</t>
  </si>
  <si>
    <t>Cost</t>
  </si>
  <si>
    <t>2-2.5m</t>
  </si>
  <si>
    <t>5m</t>
  </si>
  <si>
    <t>2cm - 4m</t>
  </si>
  <si>
    <t>ToF</t>
  </si>
  <si>
    <t>Z-Axis Recognition</t>
  </si>
  <si>
    <t>12 inches (~30cm)</t>
  </si>
  <si>
    <t>X-Axis Recognition</t>
  </si>
  <si>
    <t>6 inches (~15cm)</t>
  </si>
  <si>
    <t>up to 10cm</t>
  </si>
  <si>
    <t>up to 25cm</t>
  </si>
  <si>
    <t>SparkFun ToF Range Finder Breakout - VL6180</t>
  </si>
  <si>
    <t>4 to 8 inches (10 to 20 cm)</t>
  </si>
  <si>
    <t>3.1V at 10cm to 0.4V at 80cm</t>
  </si>
  <si>
    <t>Infrared Proximity Sensor Long Range - Sharp GP2Y0A02YK0F</t>
  </si>
  <si>
    <t>2.8V at 15cm to 0.4V at 150cm</t>
  </si>
  <si>
    <t>Infrared Proximity Sensor Short Range - Sharp GP2Y0A41SK0F</t>
  </si>
  <si>
    <t>3.1V at 4cm to 0.3V at 30cm</t>
  </si>
  <si>
    <t>up to ~5ft</t>
  </si>
  <si>
    <t>0.5-1.0cm</t>
  </si>
  <si>
    <t>Detection Axis</t>
  </si>
  <si>
    <t>Nominal Range</t>
  </si>
  <si>
    <t>User Purported Range</t>
  </si>
  <si>
    <t>Detection Method</t>
  </si>
  <si>
    <t>45cm (150cm w/ prev ver)</t>
  </si>
  <si>
    <t>Comments/Notes</t>
  </si>
  <si>
    <t>Object Detection Component</t>
  </si>
  <si>
    <t>N/A</t>
  </si>
  <si>
    <t>Header Pin #s</t>
  </si>
  <si>
    <t>5, 5, 6</t>
  </si>
  <si>
    <t>JST</t>
  </si>
  <si>
    <t>2x4, 2x8, 2x8, 6</t>
  </si>
  <si>
    <t>Pre-Populated</t>
  </si>
  <si>
    <t>5, 5, 6, 8</t>
  </si>
  <si>
    <t>SparkFun Logomatic v2 - Serial SD Datalogger (FAT32)</t>
  </si>
  <si>
    <t>Component</t>
  </si>
  <si>
    <t>Header/Pin Configs</t>
  </si>
  <si>
    <t>Yes</t>
  </si>
  <si>
    <t>No</t>
  </si>
  <si>
    <t>SparkFun SD/MMC Card Breakout</t>
  </si>
  <si>
    <t>SD Sniffer</t>
  </si>
  <si>
    <t>SparkFun microSD Sniffer</t>
  </si>
  <si>
    <t>M</t>
  </si>
  <si>
    <t>M/F</t>
  </si>
  <si>
    <t>SparkFun Logic Level Converter - Bi-Directional </t>
  </si>
  <si>
    <t>6, 6</t>
  </si>
  <si>
    <t>SparkFun USB UART Serial Breakout - CY7C65213</t>
  </si>
  <si>
    <t>4, 4, 6, 8, 8</t>
  </si>
  <si>
    <t>SparkFun Luminosity Sensor Breakout - TSL2561</t>
  </si>
  <si>
    <t>SparkFun I2C DAC Breakout - MCP4725</t>
  </si>
  <si>
    <t>SparkFun Opto-isolator Breakout</t>
  </si>
  <si>
    <t>4, 4</t>
  </si>
  <si>
    <t>SparkFun Voltage-Level Translator Breakout - TXB0104</t>
  </si>
  <si>
    <t>7, 7</t>
  </si>
  <si>
    <t>SparkFun Analog/Digital MUX Breakout - CD74HC4067</t>
  </si>
  <si>
    <t>8, 8, 8</t>
  </si>
  <si>
    <t>SparkFun Ambient Light Sensor Breakout - TEMT6000</t>
  </si>
  <si>
    <t>SparkFun Shift-In Breakout - SN74HC165</t>
  </si>
  <si>
    <t>6, 6, 8</t>
  </si>
  <si>
    <t>SparkFun Level Shifting microSD Breakout</t>
  </si>
  <si>
    <t>SparkFun Serial Basic Breakout - CH340G</t>
  </si>
  <si>
    <t>F</t>
  </si>
  <si>
    <t>JST-PH (4-pin)</t>
  </si>
  <si>
    <t>~5cm to 200cm</t>
  </si>
  <si>
    <t>+/-10%</t>
  </si>
  <si>
    <t>Precision</t>
  </si>
  <si>
    <t>WIG-12772</t>
  </si>
  <si>
    <t>https://www.sparkfun.com/products/12772</t>
  </si>
  <si>
    <t>https://cdn.sparkfun.com/r/92-92/assets/parts/9/5/4/5/12772-01.jpg</t>
  </si>
  <si>
    <t>TOL-09419</t>
  </si>
  <si>
    <t>https://www.sparkfun.com/products/9419</t>
  </si>
  <si>
    <t>https://cdn.sparkfun.com/r/92-92/assets/parts/3/0/5/9/09419-01a.jpg</t>
  </si>
  <si>
    <t>PRT-14425</t>
  </si>
  <si>
    <t>https://www.sparkfun.com/products/14425</t>
  </si>
  <si>
    <t>https://cdn.sparkfun.com/r/92-92/assets/parts/1/2/4/5/1/14425-01.jpg</t>
  </si>
  <si>
    <t>Qwiic Cable - Breadboard Jumper (4-pin)</t>
  </si>
  <si>
    <t>SPX-14291</t>
  </si>
  <si>
    <t>https://www.sparkfun.com/products/14291</t>
  </si>
  <si>
    <t>https://cdn.sparkfun.com/r/92-92/assets/parts/1/2/2/5/0/1Wire_to_Qwiic_Bridge_DS28E17_05.jpg</t>
  </si>
  <si>
    <t>1-Wire to Qwiic Bridge - DS28E17</t>
  </si>
  <si>
    <t>CAB-12977</t>
  </si>
  <si>
    <t>https://www.sparkfun.com/products/12977</t>
  </si>
  <si>
    <t>https://cdn.sparkfun.com/r/92-92/assets/parts/9/9/1/8/12977-00.jpg</t>
  </si>
  <si>
    <t>USB to TTL Serial Cable</t>
  </si>
  <si>
    <t>CAB-11579</t>
  </si>
  <si>
    <t>https://www.sparkfun.com/products/11579</t>
  </si>
  <si>
    <t>https://cdn.sparkfun.com/r/92-92/assets/parts/7/5/6/8/11579-01.jpg</t>
  </si>
  <si>
    <t>SparkFun Hydra Power Cable - 6ft</t>
  </si>
  <si>
    <t>CAB-12016</t>
  </si>
  <si>
    <t>https://www.sparkfun.com/products/12016</t>
  </si>
  <si>
    <t>https://cdn.sparkfun.com/r/92-92/assets/parts/8/5/3/9/12016-01.jpg</t>
  </si>
  <si>
    <t>SparkFun Cerberus USB Cable - 6ft</t>
  </si>
  <si>
    <t>WRL-13677</t>
  </si>
  <si>
    <t>https://www.sparkfun.com/products/13677</t>
  </si>
  <si>
    <t>https://cdn.sparkfun.com/r/92-92/assets/parts/1/1/1/2/7/13677-01.jpg</t>
  </si>
  <si>
    <t>Edimax WiFi Adapter (EW-7811UN)</t>
  </si>
  <si>
    <t>WRL-13678</t>
  </si>
  <si>
    <t>https://www.sparkfun.com/products/13678</t>
  </si>
  <si>
    <t>https://cdn.sparkfun.com/r/92-92/assets/parts/1/1/1/2/9/13678-01.jpg</t>
  </si>
  <si>
    <t>WiFi Module - ESP8266</t>
  </si>
  <si>
    <t>BOB-12009</t>
  </si>
  <si>
    <t>https://www.sparkfun.com/products/12009</t>
  </si>
  <si>
    <t>https://cdn.sparkfun.com/r/92-92/assets/parts/8/5/2/2/12009-06.jpg</t>
  </si>
  <si>
    <t>SparkFun Logic Level Converter - Bi-Directional</t>
  </si>
  <si>
    <t>PRT-14428</t>
  </si>
  <si>
    <t>https://www.sparkfun.com/products/14428</t>
  </si>
  <si>
    <t>https://cdn.sparkfun.com/r/92-92/assets/parts/1/2/4/5/4/14428-01.jpg</t>
  </si>
  <si>
    <t>Qwiic Cable - 200mm</t>
  </si>
  <si>
    <t>PRT-14426</t>
  </si>
  <si>
    <t>https://www.sparkfun.com/products/14426</t>
  </si>
  <si>
    <t>https://cdn.sparkfun.com/r/92-92/assets/parts/1/2/4/5/2/14426-01.jpg</t>
  </si>
  <si>
    <t>Qwiic Cable - 50mm</t>
  </si>
  <si>
    <t>PRT-14427</t>
  </si>
  <si>
    <t>https://www.sparkfun.com/products/14427</t>
  </si>
  <si>
    <t>https://cdn.sparkfun.com/r/92-92/assets/parts/1/2/4/5/3/14427-01.jpg</t>
  </si>
  <si>
    <t>Qwiic Cable - 100mm</t>
  </si>
  <si>
    <t>DEV-14050</t>
  </si>
  <si>
    <t>https://www.sparkfun.com/products/14050</t>
  </si>
  <si>
    <t>https://cdn.sparkfun.com/r/92-92/assets/parts/1/1/8/8/8/14050-01.jpg</t>
  </si>
  <si>
    <t>BOB-13830</t>
  </si>
  <si>
    <t>https://www.sparkfun.com/products/13830</t>
  </si>
  <si>
    <t>https://cdn.sparkfun.com/r/92-92/assets/parts/1/1/4/2/7/13830-01.jpg</t>
  </si>
  <si>
    <t>BOB-12941</t>
  </si>
  <si>
    <t>https://www.sparkfun.com/products/12941</t>
  </si>
  <si>
    <t>https://cdn.sparkfun.com/r/92-92/assets/parts/9/8/7/2/12941-01.jpg</t>
  </si>
  <si>
    <t>SEN-10289</t>
  </si>
  <si>
    <t>https://www.sparkfun.com/products/10289</t>
  </si>
  <si>
    <t>https://cdn.sparkfun.com/r/92-92/assets/parts/4/6/8/5/10289-01.jpg</t>
  </si>
  <si>
    <t>Tilt Sensor - AT407</t>
  </si>
  <si>
    <t>BOB-11955</t>
  </si>
  <si>
    <t>https://www.sparkfun.com/products/11955</t>
  </si>
  <si>
    <t>https://cdn.sparkfun.com/r/92-92/assets/parts/8/4/3/0/11955-01.jpg</t>
  </si>
  <si>
    <t>SparkFun Level Translator Breakout - PCA9306</t>
  </si>
  <si>
    <t>BOB-11771</t>
  </si>
  <si>
    <t>https://www.sparkfun.com/products/11771</t>
  </si>
  <si>
    <t>https://cdn.sparkfun.com/r/92-92/assets/parts/8/0/0/6/11771-01.jpg</t>
  </si>
  <si>
    <t>DEV-13097</t>
  </si>
  <si>
    <t>https://www.sparkfun.com/products/13097</t>
  </si>
  <si>
    <t>https://cdn.sparkfun.com/r/92-92/assets/parts/1/0/1/3/9/13097-06.jpg</t>
  </si>
  <si>
    <t>IntelÂ® Edison and Arduino Breakout Kit</t>
  </si>
  <si>
    <t>DEV-13727</t>
  </si>
  <si>
    <t>https://www.sparkfun.com/products/13727</t>
  </si>
  <si>
    <t>https://cdn.sparkfun.com/r/92-92/assets/parts/1/1/2/3/7/13727-01.jpg</t>
  </si>
  <si>
    <t>SparkFun Block for IntelÂ® Edison - Power</t>
  </si>
  <si>
    <t>DEV-13038</t>
  </si>
  <si>
    <t>https://www.sparkfun.com/products/13038</t>
  </si>
  <si>
    <t>https://cdn.sparkfun.com/r/92-92/assets/parts/1/0/0/3/9/13038-04.jpg</t>
  </si>
  <si>
    <t>SparkFun Block for IntelÂ® Edison - GPIO</t>
  </si>
  <si>
    <t>DEV-13034</t>
  </si>
  <si>
    <t>https://www.sparkfun.com/products/13034</t>
  </si>
  <si>
    <t>https://cdn.sparkfun.com/r/92-92/assets/parts/1/0/0/3/5/13034-01_1.jpg</t>
  </si>
  <si>
    <t>SparkFun Block for IntelÂ® Edison - I2C</t>
  </si>
  <si>
    <t>DEV-13041</t>
  </si>
  <si>
    <t>https://www.sparkfun.com/products/13041</t>
  </si>
  <si>
    <t>https://cdn.sparkfun.com/r/92-92/assets/parts/1/0/0/4/2/13041-01.jpg</t>
  </si>
  <si>
    <t>SparkFun Block for IntelÂ® Edison - microSD</t>
  </si>
  <si>
    <t>DEV-13045</t>
  </si>
  <si>
    <t>https://www.sparkfun.com/products/13045</t>
  </si>
  <si>
    <t>https://cdn.sparkfun.com/r/92-92/assets/parts/1/0/0/4/7/13045-01.jpg</t>
  </si>
  <si>
    <t>SparkFun Block for IntelÂ® Edison - Base</t>
  </si>
  <si>
    <t>DEV-12923</t>
  </si>
  <si>
    <t>https://www.sparkfun.com/products/12923</t>
  </si>
  <si>
    <t>https://cdn.sparkfun.com/r/92-92/assets/parts/9/8/4/5/12923-01.jpg</t>
  </si>
  <si>
    <t>SparkFun MicroView - OLED Arduino Module</t>
  </si>
  <si>
    <t>DEV-12924</t>
  </si>
  <si>
    <t>https://www.sparkfun.com/products/12924</t>
  </si>
  <si>
    <t>https://cdn.sparkfun.com/r/92-92/assets/parts/9/8/4/6/12924-01.jpg</t>
  </si>
  <si>
    <t>SparkFun MicroView - USB Programmer</t>
  </si>
  <si>
    <t>DEV-11643</t>
  </si>
  <si>
    <t>https://www.sparkfun.com/products/11643</t>
  </si>
  <si>
    <t>https://cdn.sparkfun.com/r/92-92/assets/parts/7/7/1/7/11643-01.jpg</t>
  </si>
  <si>
    <t>XMEGA Xprotolab</t>
  </si>
  <si>
    <t>DEV-11695</t>
  </si>
  <si>
    <t>https://www.sparkfun.com/products/11695</t>
  </si>
  <si>
    <t>https://cdn.sparkfun.com/r/92-92/assets/parts/7/8/5/9/11695-01.jpg</t>
  </si>
  <si>
    <t>mbed Application Board</t>
  </si>
  <si>
    <t>DEV-09564</t>
  </si>
  <si>
    <t>https://www.sparkfun.com/products/9564</t>
  </si>
  <si>
    <t>https://cdn.sparkfun.com/r/92-92/assets/parts/3/3/3/6/09564-05.jpg</t>
  </si>
  <si>
    <t>mbed - LPC1768 (Cortex-M3)</t>
  </si>
  <si>
    <t>BOB-12918</t>
  </si>
  <si>
    <t>https://www.sparkfun.com/products/12918</t>
  </si>
  <si>
    <t>https://cdn.sparkfun.com/r/92-92/assets/parts/9/8/3/2/12918-01.jpg</t>
  </si>
  <si>
    <t>COM-13004</t>
  </si>
  <si>
    <t>https://www.sparkfun.com/products/13004</t>
  </si>
  <si>
    <t>https://cdn.sparkfun.com/r/92-92/assets/parts/9/9/5/8/13004-01.jpg</t>
  </si>
  <si>
    <t>microSD USB Reader</t>
  </si>
  <si>
    <t>WRL-14280</t>
  </si>
  <si>
    <t>https://www.sparkfun.com/products/14280</t>
  </si>
  <si>
    <t>https://cdn.sparkfun.com/r/92-92/assets/parts/1/2/2/3/6/14280-01.jpg</t>
  </si>
  <si>
    <t>Realtek Ameba Board</t>
  </si>
  <si>
    <t>DEV-13613</t>
  </si>
  <si>
    <t>https://www.sparkfun.com/products/13613</t>
  </si>
  <si>
    <t>https://cdn.sparkfun.com/r/92-92/assets/parts/1/0/9/8/3/13613-01.jpg</t>
  </si>
  <si>
    <t>IOIO-OTG - V2.2</t>
  </si>
  <si>
    <t>DEV-14135</t>
  </si>
  <si>
    <t>https://www.sparkfun.com/products/14135</t>
  </si>
  <si>
    <t>https://cdn.sparkfun.com/r/92-92/assets/parts/1/2/0/3/4/14135-03.jpg</t>
  </si>
  <si>
    <t>Arduino Tian</t>
  </si>
  <si>
    <t>SPX-14286</t>
  </si>
  <si>
    <t>https://www.sparkfun.com/products/14286</t>
  </si>
  <si>
    <t>https://cdn.sparkfun.com/r/92-92/assets/parts/1/2/2/4/5/Qwiic_Shield_for_Arduino_X1.1_04.jpg</t>
  </si>
  <si>
    <t>Qwiic Shield for Arduino</t>
  </si>
  <si>
    <t>KIT-13973</t>
  </si>
  <si>
    <t>https://www.sparkfun.com/products/13973</t>
  </si>
  <si>
    <t>https://cdn.sparkfun.com/r/92-92/assets/parts/1/1/7/1/5/13973-05.jpg</t>
  </si>
  <si>
    <t>SparkFun Beginner Parts Kit</t>
  </si>
  <si>
    <t>COM-10969</t>
  </si>
  <si>
    <t>https://www.sparkfun.com/products/10969</t>
  </si>
  <si>
    <t>https://cdn.sparkfun.com/r/92-92/assets/parts/6/1/7/1/10969-01.jpg</t>
  </si>
  <si>
    <t>Resistor Kit - 1/4W (500 total)</t>
  </si>
  <si>
    <t>KIT-13698</t>
  </si>
  <si>
    <t>https://www.sparkfun.com/products/13698</t>
  </si>
  <si>
    <t>https://cdn.sparkfun.com/r/92-92/assets/parts/1/1/1/7/0/13698-02.jpg</t>
  </si>
  <si>
    <t>SparkFun Capacitor Kit</t>
  </si>
  <si>
    <t>COM-00526</t>
  </si>
  <si>
    <t>https://www.sparkfun.com/products/526</t>
  </si>
  <si>
    <t>https://cdn.sparkfun.com/r/92-92/assets/parts/3/0/2/00526-03-L.jpg</t>
  </si>
  <si>
    <t>Voltage Regulator - 3.3V</t>
  </si>
  <si>
    <t>COM-00527</t>
  </si>
  <si>
    <t>https://www.sparkfun.com/products/527</t>
  </si>
  <si>
    <t>https://cdn.sparkfun.com/r/92-92/assets/parts/3/5/8/LM317.jpg</t>
  </si>
  <si>
    <t>Voltage Regulator - Adjustable</t>
  </si>
  <si>
    <t>COM-11707</t>
  </si>
  <si>
    <t>https://www.sparkfun.com/products/11707</t>
  </si>
  <si>
    <t>https://cdn.sparkfun.com/r/92-92/assets/parts/7/8/8/8/11707-01.jpg</t>
  </si>
  <si>
    <t>Barrel Jack Extension Cable - M-F (6 ft)</t>
  </si>
  <si>
    <t>COM-11078</t>
  </si>
  <si>
    <t>https://www.sparkfun.com/products/11078</t>
  </si>
  <si>
    <t>https://cdn.sparkfun.com/r/92-92/assets/parts/6/4/6/8/11078-01.jpg</t>
  </si>
  <si>
    <t>TL431 - Voltage Reference</t>
  </si>
  <si>
    <t>COM-00107</t>
  </si>
  <si>
    <t>https://www.sparkfun.com/products/107</t>
  </si>
  <si>
    <t>https://cdn.sparkfun.com/r/92-92/assets/parts/9/9/00107-1.jpg</t>
  </si>
  <si>
    <t>Voltage Regulator - 5V</t>
  </si>
  <si>
    <t>COM-08636</t>
  </si>
  <si>
    <t>https://www.sparkfun.com/products/8636</t>
  </si>
  <si>
    <t>https://cdn.sparkfun.com/r/92-92/assets/parts/1/7/7/0/08636-03-L.jpg</t>
  </si>
  <si>
    <t>Analog to Digital Converter - MCP3002</t>
  </si>
  <si>
    <t>COM-09273</t>
  </si>
  <si>
    <t>https://www.sparkfun.com/products/9273</t>
  </si>
  <si>
    <t>https://cdn.sparkfun.com/r/92-92/assets/parts/2/7/9/0/09273-1.jpg</t>
  </si>
  <si>
    <t>555 Timer</t>
  </si>
  <si>
    <t>COM-13699</t>
  </si>
  <si>
    <t>https://www.sparkfun.com/products/13699</t>
  </si>
  <si>
    <t>https://cdn.sparkfun.com/r/92-92/assets/parts/1/1/1/7/5/13699-01.jpg</t>
  </si>
  <si>
    <t>Shift Register 8-Bit - SN74HC595</t>
  </si>
  <si>
    <t>BOB-11733</t>
  </si>
  <si>
    <t>https://www.sparkfun.com/products/11733</t>
  </si>
  <si>
    <t>https://cdn.sparkfun.com/r/92-92/assets/parts/7/9/4/5/11733-01a.jpg</t>
  </si>
  <si>
    <t>DEV-13743</t>
  </si>
  <si>
    <t>https://www.sparkfun.com/products/13743</t>
  </si>
  <si>
    <t>https://cdn.sparkfun.com/r/92-92/assets/parts/1/1/2/6/7/13743-01.jpg</t>
  </si>
  <si>
    <t>PRT-00124</t>
  </si>
  <si>
    <t>https://www.sparkfun.com/products/124</t>
  </si>
  <si>
    <t>https://cdn.sparkfun.com/r/92-92/assets/parts/1/1/2/00124-04.jpg</t>
  </si>
  <si>
    <t>Jumper Wire Kit</t>
  </si>
  <si>
    <t>COM-10301</t>
  </si>
  <si>
    <t>https://www.sparkfun.com/products/10301</t>
  </si>
  <si>
    <t>https://cdn.sparkfun.com/r/92-92/assets/parts/4/7/0/4/10301-01.jpg</t>
  </si>
  <si>
    <t>Zener Diode - 5.1V 1W</t>
  </si>
  <si>
    <t>COM-08589</t>
  </si>
  <si>
    <t>https://www.sparkfun.com/products/8589</t>
  </si>
  <si>
    <t>https://cdn.sparkfun.com/r/92-92/assets/parts/1/5/7/8/08588-02-L.jpg</t>
  </si>
  <si>
    <t>Diode Rectifier - 1A 50V</t>
  </si>
  <si>
    <t>COM-08588</t>
  </si>
  <si>
    <t>https://www.sparkfun.com/products/8588</t>
  </si>
  <si>
    <t>https://cdn.sparkfun.com/r/92-92/assets/parts/1/5/6/7/08589-03-L.jpg</t>
  </si>
  <si>
    <t>Diode Small Signal - 1N4148</t>
  </si>
  <si>
    <t>COM-08034</t>
  </si>
  <si>
    <t>https://www.sparkfun.com/products/8034</t>
  </si>
  <si>
    <t>https://cdn.sparkfun.com/r/92-92/assets/parts/6/5/0/08034-1.jpg</t>
  </si>
  <si>
    <t>DIP Switch - 8 Position</t>
  </si>
  <si>
    <t>COM-10856</t>
  </si>
  <si>
    <t>https://www.sparkfun.com/products/10856</t>
  </si>
  <si>
    <t>https://cdn.sparkfun.com/r/92-92/assets/parts/5/8/6/9/10856-01a.jpg</t>
  </si>
  <si>
    <t>Resistor Network - 10K Ohm (6-pin bussed)</t>
  </si>
  <si>
    <t>COM-10855</t>
  </si>
  <si>
    <t>https://www.sparkfun.com/products/10855</t>
  </si>
  <si>
    <t>https://cdn.sparkfun.com/r/92-92/assets/parts/5/8/6/8/10855-01d.jpg</t>
  </si>
  <si>
    <t>Resistor Network - 330 Ohm (6-pin bussed)</t>
  </si>
  <si>
    <t>PRT-09749</t>
  </si>
  <si>
    <t>https://www.sparkfun.com/products/9749</t>
  </si>
  <si>
    <t>https://cdn.sparkfun.com/r/92-92/assets/parts/3/7/0/9/09749-01.jpg</t>
  </si>
  <si>
    <t>JST Right-Angle Connector - Through-Hole 2-Pin</t>
  </si>
  <si>
    <t>PRT-08077</t>
  </si>
  <si>
    <t>https://www.sparkfun.com/products/8077</t>
  </si>
  <si>
    <t>https://cdn.sparkfun.com/r/92-92/assets/parts/6/5/6/08077-01.jpg</t>
  </si>
  <si>
    <t>Spring Terminals - PCB Mount (6-Pin)</t>
  </si>
  <si>
    <t>PRT-08075</t>
  </si>
  <si>
    <t>https://www.sparkfun.com/products/8075</t>
  </si>
  <si>
    <t>https://cdn.sparkfun.com/r/92-92/assets/parts/6/5/4/08075-01.jpg</t>
  </si>
  <si>
    <t>Spring Terminals - PCB Mount (4-Pin)</t>
  </si>
  <si>
    <t>PRT-10571</t>
  </si>
  <si>
    <t>https://www.sparkfun.com/products/10571</t>
  </si>
  <si>
    <t>https://cdn.sparkfun.com/r/92-92/assets/parts/5/2/0/4/10571-01.jpg</t>
  </si>
  <si>
    <t>Screw Terminals 2.54mm Pitch (2-Pin)</t>
  </si>
  <si>
    <t>TOL-08639</t>
  </si>
  <si>
    <t>https://www.sparkfun.com/products/8639</t>
  </si>
  <si>
    <t>https://cdn.sparkfun.com/r/92-92/assets/parts/1/7/7/8/08639-01.jpg</t>
  </si>
  <si>
    <t>Barrel Jack Adapter - USB to 5.5mm</t>
  </si>
  <si>
    <t>PRT-08672</t>
  </si>
  <si>
    <t>https://www.sparkfun.com/products/8672</t>
  </si>
  <si>
    <t>https://cdn.sparkfun.com/r/92-92/assets/parts/1/8/2/8/08672-03-L.jpg</t>
  </si>
  <si>
    <t>Jumper Wire - PTH Black White</t>
  </si>
  <si>
    <t>PRT-08614</t>
  </si>
  <si>
    <t>https://www.sparkfun.com/products/8614</t>
  </si>
  <si>
    <t>https://cdn.sparkfun.com/r/92-92/assets/parts/1/6/9/8/08614-03-L.jpg</t>
  </si>
  <si>
    <t>Jumper Wire - Female to Female Connector</t>
  </si>
  <si>
    <t>PRT-12693</t>
  </si>
  <si>
    <t>https://www.sparkfun.com/products/12693</t>
  </si>
  <si>
    <t>https://cdn.sparkfun.com/r/92-92/assets/parts/9/4/2/7/12693-02.jpg</t>
  </si>
  <si>
    <t>Break Away Headers - 40-pin Male (Long Centered, PTH, 0.1\")</t>
  </si>
  <si>
    <t>PRT-13925</t>
  </si>
  <si>
    <t>https://www.sparkfun.com/products/13925</t>
  </si>
  <si>
    <t>https://cdn.sparkfun.com/r/92-92/assets/parts/1/1/5/9/7/13925-01.jpg</t>
  </si>
  <si>
    <t>Teensy Header Kit</t>
  </si>
  <si>
    <t>PRT-14322</t>
  </si>
  <si>
    <t>https://www.sparkfun.com/products/14322</t>
  </si>
  <si>
    <t>https://cdn.sparkfun.com/r/92-92/assets/parts/1/0/6/5/6/14322-02.jpg</t>
  </si>
  <si>
    <t>Photon Stackable Header - 12 Pin</t>
  </si>
  <si>
    <t>PRT-09916</t>
  </si>
  <si>
    <t>https://www.sparkfun.com/products/9916</t>
  </si>
  <si>
    <t>https://cdn.sparkfun.com/r/92-92/assets/parts/4/0/2/2/09916-02b.jpg</t>
  </si>
  <si>
    <t>JST Jumper 4 Wire Assembly</t>
  </si>
  <si>
    <t>PRT-10158</t>
  </si>
  <si>
    <t>https://www.sparkfun.com/products/10158</t>
  </si>
  <si>
    <t>https://cdn.sparkfun.com/r/92-92/assets/parts/4/4/5/2/10158-01.jpg</t>
  </si>
  <si>
    <t>Break Away Headers - Long</t>
  </si>
  <si>
    <t>BOB-09056</t>
  </si>
  <si>
    <t>https://www.sparkfun.com/products/9056</t>
  </si>
  <si>
    <t>https://cdn.sparkfun.com/r/92-92/assets/parts/2/4/2/0/09056-01.jpg</t>
  </si>
  <si>
    <t>BOB-09118</t>
  </si>
  <si>
    <t>https://www.sparkfun.com/products/9118</t>
  </si>
  <si>
    <t>https://cdn.sparkfun.com/r/92-92/assets/parts/2/5/2/2/09118-02.jpg</t>
  </si>
  <si>
    <t>PRT-10369</t>
  </si>
  <si>
    <t>https://www.sparkfun.com/products/10369</t>
  </si>
  <si>
    <t>https://cdn.sparkfun.com/r/92-92/assets/parts/4/8/2/1/10369-01.jpg</t>
  </si>
  <si>
    <t>Jumper Wire - 0.1\", 4-pin, 6\"</t>
  </si>
  <si>
    <t>PRT-10376</t>
  </si>
  <si>
    <t>https://www.sparkfun.com/products/10376</t>
  </si>
  <si>
    <t>https://cdn.sparkfun.com/r/92-92/assets/parts/4/8/2/8/10376-01.jpg</t>
  </si>
  <si>
    <t>Jumper Wire - 0.1\", 6-pin, 12\"</t>
  </si>
  <si>
    <t>PRT-10371</t>
  </si>
  <si>
    <t>https://www.sparkfun.com/products/10371</t>
  </si>
  <si>
    <t>https://cdn.sparkfun.com/r/92-92/assets/parts/4/8/2/3/10371-01.jpg</t>
  </si>
  <si>
    <t>Jumper Wire - 0.1\", 6-pin, 6\"</t>
  </si>
  <si>
    <t>PRT-09914</t>
  </si>
  <si>
    <t>https://www.sparkfun.com/products/9914</t>
  </si>
  <si>
    <t>https://cdn.sparkfun.com/r/92-92/assets/parts/4/0/2/0/09914-02b.jpg</t>
  </si>
  <si>
    <t>JST Jumper 2 Wire Assembly</t>
  </si>
  <si>
    <t>PRT-13156</t>
  </si>
  <si>
    <t>https://www.sparkfun.com/products/13156</t>
  </si>
  <si>
    <t>https://cdn.sparkfun.com/r/92-92/assets/parts/5/6/1/7/13156-01.jpg</t>
  </si>
  <si>
    <t xml:space="preserve">Header - 2x8 (Male, 0.1\") </t>
  </si>
  <si>
    <t>CAB-13685</t>
  </si>
  <si>
    <t>https://www.sparkfun.com/products/13685</t>
  </si>
  <si>
    <t>https://cdn.sparkfun.com/r/92-92/assets/parts/1/1/1/4/7/13685-01.jpg</t>
  </si>
  <si>
    <t>JST to Breadboard Jumper (3-pin)</t>
  </si>
  <si>
    <t>PRT-10007</t>
  </si>
  <si>
    <t>https://www.sparkfun.com/products/10007</t>
  </si>
  <si>
    <t>https://cdn.sparkfun.com/r/92-92/assets/parts/4/1/6/6/10007-01.jpg</t>
  </si>
  <si>
    <t>Arduino Stackable Header Kit</t>
  </si>
  <si>
    <t>PRT-11376</t>
  </si>
  <si>
    <t>https://www.sparkfun.com/products/11376</t>
  </si>
  <si>
    <t>https://cdn.sparkfun.com/r/92-92/assets/parts/7/1/2/2/11376-01a.jpg</t>
  </si>
  <si>
    <t>Arduino Stackable Header - 10 Pin</t>
  </si>
  <si>
    <t>COM-08837</t>
  </si>
  <si>
    <t>https://www.sparkfun.com/products/8837</t>
  </si>
  <si>
    <t>https://cdn.sparkfun.com/r/92-92/assets/parts/1/8/4/7/08837-03-L.jpg</t>
  </si>
  <si>
    <t>Rocker Switch - SPST (right-angle)</t>
  </si>
  <si>
    <t>PRT-10370</t>
  </si>
  <si>
    <t>https://www.sparkfun.com/products/10370</t>
  </si>
  <si>
    <t>https://cdn.sparkfun.com/r/92-92/assets/parts/4/8/2/2/10370-01.jpg</t>
  </si>
  <si>
    <t>Jumper Wire - 0.1\", 5-pin, 6\"</t>
  </si>
  <si>
    <t>PRT-13164</t>
  </si>
  <si>
    <t>https://www.sparkfun.com/products/13164</t>
  </si>
  <si>
    <t>https://cdn.sparkfun.com/r/92-92/assets/parts/1/0/2/8/5/13164-01.jpg</t>
  </si>
  <si>
    <t>Jumper Wire - 0.1\", 3-pin, 6\" (Black, Red, White)</t>
  </si>
  <si>
    <t>PRT-14284</t>
  </si>
  <si>
    <t>https://www.sparkfun.com/products/14284</t>
  </si>
  <si>
    <t>https://cdn.sparkfun.com/r/92-92/assets/parts/1/2/2/4/2/13870-01.jpg</t>
  </si>
  <si>
    <t>Jumper Wires Premium 4\" M/M - 26 AWG (30 Pack)</t>
  </si>
  <si>
    <t>PRT-12796</t>
  </si>
  <si>
    <t>https://www.sparkfun.com/products/12796</t>
  </si>
  <si>
    <t>https://cdn.sparkfun.com/r/92-92/assets/parts/9/6/1/4/12796-00.jpg</t>
  </si>
  <si>
    <t>Jumper Wires - Connected 6\" (F/F, 20 pack)</t>
  </si>
  <si>
    <t>PRT-11710</t>
  </si>
  <si>
    <t>https://www.sparkfun.com/products/11710</t>
  </si>
  <si>
    <t>https://cdn.sparkfun.com/r/92-92/assets/parts/7/8/9/3/11710-01.jpg</t>
  </si>
  <si>
    <t>Jumper Wires Premium 6\" F/F - 20 AWG (10 Pack)</t>
  </si>
  <si>
    <t>PRT-11026</t>
  </si>
  <si>
    <t>https://www.sparkfun.com/products/11026</t>
  </si>
  <si>
    <t>https://cdn.sparkfun.com/r/92-92/assets/parts/3/7/0/4/11026-02.jpg</t>
  </si>
  <si>
    <t>Jumper Wires Standard 7\" M/M - 30 AWG (30 Pack)</t>
  </si>
  <si>
    <t>PRT-09140</t>
  </si>
  <si>
    <t>https://www.sparkfun.com/products/9140</t>
  </si>
  <si>
    <t>https://cdn.sparkfun.com/r/92-92/assets/parts/2/5/5/7/09140-02-L.jpg</t>
  </si>
  <si>
    <t>Jumper Wires Premium 6\" M/F Pack of 10</t>
  </si>
  <si>
    <t>PRT-08431</t>
  </si>
  <si>
    <t>https://www.sparkfun.com/products/8431</t>
  </si>
  <si>
    <t>https://cdn.sparkfun.com/r/92-92/assets/parts/1/1/8/1/JumperWire-Male-01-L.jpg</t>
  </si>
  <si>
    <t>Jumper Wires Premium 6\" M/M Pack of 10</t>
  </si>
  <si>
    <t>PRT-09385</t>
  </si>
  <si>
    <t>https://www.sparkfun.com/products/9385</t>
  </si>
  <si>
    <t>https://cdn.sparkfun.com/r/92-92/assets/parts/2/9/8/7/09385-03.jpg</t>
  </si>
  <si>
    <t>Jumper Wires Premium 12\" M/F Pack of 10</t>
  </si>
  <si>
    <t>PRT-10811</t>
  </si>
  <si>
    <t>https://www.sparkfun.com/products/10811</t>
  </si>
  <si>
    <t>https://cdn.sparkfun.com/r/92-92/assets/parts/5/8/0/3/10811-01.jpg</t>
  </si>
  <si>
    <t>DC Barrel Jack Adapter - Breadboard Compatible</t>
  </si>
  <si>
    <t>PRT-10373</t>
  </si>
  <si>
    <t>https://www.sparkfun.com/products/10373</t>
  </si>
  <si>
    <t>https://cdn.sparkfun.com/r/92-92/assets/parts/4/8/2/5/10373-02.jpg</t>
  </si>
  <si>
    <t>Jumper Wire - 0.1\", 3-pin, 12\"</t>
  </si>
  <si>
    <t>PRT-14311</t>
  </si>
  <si>
    <t>https://www.sparkfun.com/products/14311</t>
  </si>
  <si>
    <t>https://cdn.sparkfun.com/r/92-92/assets/parts/1/2/2/7/9/14311-01.jpg</t>
  </si>
  <si>
    <t>ESP32 Thing Stackable Header Set</t>
  </si>
  <si>
    <t>PRT-08599</t>
  </si>
  <si>
    <t>https://www.sparkfun.com/products/8599</t>
  </si>
  <si>
    <t>https://cdn.sparkfun.com/r/92-92/assets/parts/1/6/4/1/08599-03-L.jpg</t>
  </si>
  <si>
    <t>Jumper Wire - JST to Female Connector</t>
  </si>
  <si>
    <t>PRT-10367</t>
  </si>
  <si>
    <t>https://www.sparkfun.com/products/10367</t>
  </si>
  <si>
    <t>https://cdn.sparkfun.com/r/92-92/assets/parts/4/8/1/9/10367-01.jpg</t>
  </si>
  <si>
    <t>Jumper Wire - 0.1\", 2-pin, 6\"</t>
  </si>
  <si>
    <t>PRT-08670</t>
  </si>
  <si>
    <t>https://www.sparkfun.com/products/8670</t>
  </si>
  <si>
    <t>https://cdn.sparkfun.com/r/92-92/assets/parts/1/8/2/6/08670-03-L.jpg</t>
  </si>
  <si>
    <t>Jumper Wire - JST Black Red</t>
  </si>
  <si>
    <t>PRT-08671</t>
  </si>
  <si>
    <t>https://www.sparkfun.com/products/8671</t>
  </si>
  <si>
    <t>https://cdn.sparkfun.com/r/92-92/assets/parts/1/8/2/7/08671-03-L.jpg</t>
  </si>
  <si>
    <t>Jumper Wire - JST Black Blue</t>
  </si>
  <si>
    <t>PRT-09389</t>
  </si>
  <si>
    <t>https://www.sparkfun.com/products/9389</t>
  </si>
  <si>
    <t>https://cdn.sparkfun.com/r/92-92/assets/parts/2/9/9/1/09389-01.jpg</t>
  </si>
  <si>
    <t>Jumper Wires Premium 12\" F/F Pack of 10</t>
  </si>
  <si>
    <t>COM-10443</t>
  </si>
  <si>
    <t>https://www.sparkfun.com/products/10443</t>
  </si>
  <si>
    <t>https://cdn.sparkfun.com/r/92-92/assets/parts/4/9/3/1/10443-01.jpg</t>
  </si>
  <si>
    <t>LED Tactile Button - Blue</t>
  </si>
  <si>
    <t>COM-10440</t>
  </si>
  <si>
    <t>https://www.sparkfun.com/products/10440</t>
  </si>
  <si>
    <t>https://cdn.sparkfun.com/r/92-92/assets/parts/4/9/2/8/10440-01.jpg</t>
  </si>
  <si>
    <t>LED Tactile Button - Green</t>
  </si>
  <si>
    <t>COM-09806</t>
  </si>
  <si>
    <t>https://www.sparkfun.com/products/9806</t>
  </si>
  <si>
    <t>https://cdn.sparkfun.com/r/92-92/assets/parts/3/8/2/3/09806-01.jpg</t>
  </si>
  <si>
    <t>Trimpot 10K with Knob</t>
  </si>
  <si>
    <t>COM-00097</t>
  </si>
  <si>
    <t>https://www.sparkfun.com/products/97</t>
  </si>
  <si>
    <t>https://cdn.sparkfun.com/r/92-92/assets/parts/9/0/00097-03-L.jpg</t>
  </si>
  <si>
    <t>Mini Pushbutton Switch</t>
  </si>
  <si>
    <t>COM-10791</t>
  </si>
  <si>
    <t>https://www.sparkfun.com/products/10791</t>
  </si>
  <si>
    <t>https://cdn.sparkfun.com/r/92-92/assets/parts/5/7/7/6/10791-01.jpg</t>
  </si>
  <si>
    <t>Right Angle Tactile Button</t>
  </si>
  <si>
    <t>COM-09190</t>
  </si>
  <si>
    <t>https://www.sparkfun.com/products/9190</t>
  </si>
  <si>
    <t>https://cdn.sparkfun.com/r/92-92/assets/parts/2/6/2/9/09190-03-L.jpg</t>
  </si>
  <si>
    <t>Momentary Pushbutton Switch - 12mm Square</t>
  </si>
  <si>
    <t>COM-08605</t>
  </si>
  <si>
    <t>https://www.sparkfun.com/products/8605</t>
  </si>
  <si>
    <t>https://cdn.sparkfun.com/r/92-92/assets/parts/1/6/7/9/08605-04-L.jpg</t>
  </si>
  <si>
    <t>Mini Pushbutton Switch - Tall</t>
  </si>
  <si>
    <t>COM-00102</t>
  </si>
  <si>
    <t>https://www.sparkfun.com/products/102</t>
  </si>
  <si>
    <t>https://cdn.sparkfun.com/r/92-92/assets/parts/9/5/00102-02-L.jpg</t>
  </si>
  <si>
    <t>COM-13833</t>
  </si>
  <si>
    <t>https://www.sparkfun.com/products/13833</t>
  </si>
  <si>
    <t>https://cdn.sparkfun.com/r/92-92/assets/parts/1/1/4/3/0/13833-02.jpg</t>
  </si>
  <si>
    <t>microSD Card with Adapter - 16GB (Class 10)</t>
  </si>
  <si>
    <t>PRT-11366</t>
  </si>
  <si>
    <t>https://www.sparkfun.com/products/11366</t>
  </si>
  <si>
    <t>https://cdn.sparkfun.com/r/92-92/assets/parts/7/1/0/7/11366-01.jpg</t>
  </si>
  <si>
    <t>Big Red Box - Enclosure</t>
  </si>
  <si>
    <t>PRT-11796</t>
  </si>
  <si>
    <t>https://www.sparkfun.com/products/11796</t>
  </si>
  <si>
    <t>https://cdn.sparkfun.com/r/92-92/assets/parts/8/0/8/2/10315_03b.jpg</t>
  </si>
  <si>
    <t>Standoff - Nylon (4-40; 3/4\"; 10 pack)</t>
  </si>
  <si>
    <t>COM-10594</t>
  </si>
  <si>
    <t>https://www.sparkfun.com/products/10594</t>
  </si>
  <si>
    <t>https://cdn.sparkfun.com/r/92-92/assets/parts/5/1/6/0/10594-01.jpg</t>
  </si>
  <si>
    <t>Silicone Bumpers - Large (10x16.5mm, 4 pack)</t>
  </si>
  <si>
    <t>PRT-10927</t>
  </si>
  <si>
    <t>https://www.sparkfun.com/products/10927</t>
  </si>
  <si>
    <t>https://cdn.sparkfun.com/r/92-92/assets/parts/6/0/7/1/10927-03.jpg</t>
  </si>
  <si>
    <t>Standoff - Nylon (4-40; 3/8\"; 10 pack)</t>
  </si>
  <si>
    <t>PRT-10230</t>
  </si>
  <si>
    <t>https://www.sparkfun.com/products/10230</t>
  </si>
  <si>
    <t>https://cdn.sparkfun.com/r/92-92/assets/parts/4/5/8/0/10230-01a.jpg</t>
  </si>
  <si>
    <t>Silicone Bumpers - Small, Clear (8x2mm, 5 pack)</t>
  </si>
  <si>
    <t>PRT-10088</t>
  </si>
  <si>
    <t>https://www.sparkfun.com/products/10088</t>
  </si>
  <si>
    <t>https://cdn.sparkfun.com/r/92-92/assets/parts/4/3/1/1/10088-01.jpg</t>
  </si>
  <si>
    <t>Arduino Project Enclosure</t>
  </si>
  <si>
    <t>COM-09456</t>
  </si>
  <si>
    <t>https://www.sparkfun.com/products/9456</t>
  </si>
  <si>
    <t>https://cdn.sparkfun.com/r/92-92/assets/parts/2/7/8/8/09456-01.jpg</t>
  </si>
  <si>
    <t>Op-Amp (Through-Hole) - LM358</t>
  </si>
  <si>
    <t>ROB-08449</t>
  </si>
  <si>
    <t>https://www.sparkfun.com/products/8449</t>
  </si>
  <si>
    <t>https://cdn.sparkfun.com/r/92-92/assets/parts/8/8/6/VibrationMotor-01-L.jpg</t>
  </si>
  <si>
    <t>Vibration Motor</t>
  </si>
  <si>
    <t>COM-10926</t>
  </si>
  <si>
    <t>https://www.sparkfun.com/products/10926</t>
  </si>
  <si>
    <t>https://cdn.sparkfun.com/r/92-92/assets/parts/6/0/6/0/10926-01b.jpg</t>
  </si>
  <si>
    <t>Schottky Diode</t>
  </si>
  <si>
    <t>SEN-09376</t>
  </si>
  <si>
    <t>https://www.sparkfun.com/products/9376</t>
  </si>
  <si>
    <t>https://cdn.sparkfun.com/r/92-92/assets/parts/2/9/6/8/09376-1.jpg</t>
  </si>
  <si>
    <t>Force Sensitive Resistor - Square</t>
  </si>
  <si>
    <t>COM-00525</t>
  </si>
  <si>
    <t>https://www.sparkfun.com/products/525</t>
  </si>
  <si>
    <t>https://cdn.sparkfun.com/r/92-92/assets/parts/3/0/5/EEPROM.jpg</t>
  </si>
  <si>
    <t>I2C EEPROM - 256kbit</t>
  </si>
  <si>
    <t>SEN-14348</t>
  </si>
  <si>
    <t>https://www.sparkfun.com/products/14348</t>
  </si>
  <si>
    <t>https://cdn.sparkfun.com/r/92-92/assets/parts/1/2/3/2/9/14348-01.jpg</t>
  </si>
  <si>
    <t>SparkFun Environmental Combo Breakout - CCS811/BME280 (Qwiic)</t>
  </si>
  <si>
    <t>SEN-14045</t>
  </si>
  <si>
    <t>https://www.sparkfun.com/products/14045</t>
  </si>
  <si>
    <t>https://cdn.sparkfun.com/r/92-92/assets/parts/1/1/8/7/4/14045-01.jpg</t>
  </si>
  <si>
    <t>SparkFun Particle Sensor Breakout - MAX30105</t>
  </si>
  <si>
    <t>BOB-08891</t>
  </si>
  <si>
    <t>https://www.sparkfun.com/products/8891</t>
  </si>
  <si>
    <t>https://cdn.sparkfun.com/r/92-92/assets/parts/2/1/6/8/08891-01.jpg</t>
  </si>
  <si>
    <t>Gas Sensor Breakout</t>
  </si>
  <si>
    <t>SEN-09403</t>
  </si>
  <si>
    <t>https://www.sparkfun.com/products/9403</t>
  </si>
  <si>
    <t>https://cdn.sparkfun.com/r/92-92/assets/parts/3/0/1/8/09403-01.jpg</t>
  </si>
  <si>
    <t>Carbon Monoxide Sensor - MQ-7</t>
  </si>
  <si>
    <t>COM-14195</t>
  </si>
  <si>
    <t>https://www.sparkfun.com/products/14195</t>
  </si>
  <si>
    <t>https://cdn.sparkfun.com/r/92-92/assets/parts/1/2/1/3/4/14195-01.jpg</t>
  </si>
  <si>
    <t>Amphenol FCI Clincher Connector (2 Position, Male)</t>
  </si>
  <si>
    <t>COM-14194</t>
  </si>
  <si>
    <t>https://www.sparkfun.com/products/14194</t>
  </si>
  <si>
    <t>https://cdn.sparkfun.com/r/92-92/assets/parts/1/2/1/3/3/14194-01.jpg</t>
  </si>
  <si>
    <t>Amphenol FCI Clincher Connector (2 Position, Female)</t>
  </si>
  <si>
    <t>PRT-10453</t>
  </si>
  <si>
    <t>https://www.sparkfun.com/products/10453</t>
  </si>
  <si>
    <t>https://cdn.sparkfun.com/r/92-92/assets/parts/4/9/4/7/10453-01.jpg</t>
  </si>
  <si>
    <t>Screw - Phillips Head (1/4\", 4-40, 10 pack)</t>
  </si>
  <si>
    <t>SEN-00250</t>
  </si>
  <si>
    <t>https://www.sparkfun.com/products/250</t>
  </si>
  <si>
    <t>https://cdn.sparkfun.com/r/92-92/assets/parts/1/9/2/thermistor.jpg</t>
  </si>
  <si>
    <t>Thermistor 10K</t>
  </si>
  <si>
    <t>COM-00746</t>
  </si>
  <si>
    <t>https://www.sparkfun.com/products/746</t>
  </si>
  <si>
    <t>https://cdn.sparkfun.com/r/92-92/assets/parts/5/1/9/SuperCap.jpg</t>
  </si>
  <si>
    <t>Super Capacitor - 10F/2.5V</t>
  </si>
  <si>
    <t>SEN-10293</t>
  </si>
  <si>
    <t>https://www.sparkfun.com/products/10293</t>
  </si>
  <si>
    <t>https://cdn.sparkfun.com/r/92-92/assets/parts/4/6/8/9/10293_01.jpg</t>
  </si>
  <si>
    <t>Piezo Element</t>
  </si>
  <si>
    <t>COM-00523</t>
  </si>
  <si>
    <t>https://www.sparkfun.com/products/523</t>
  </si>
  <si>
    <t>https://cdn.sparkfun.com/r/92-92/assets/parts/3/0/0/00523-02-L.jpg</t>
  </si>
  <si>
    <t>Electrolytic Decoupling Capacitors - 10uF/25V</t>
  </si>
  <si>
    <t>COM-00096</t>
  </si>
  <si>
    <t>https://www.sparkfun.com/products/96</t>
  </si>
  <si>
    <t>https://cdn.sparkfun.com/r/92-92/assets/parts/8/9/00096-03-L.jpg</t>
  </si>
  <si>
    <t>Electrolytic Decoupling Capacitors - 100uF/25V</t>
  </si>
  <si>
    <t>COM-10002</t>
  </si>
  <si>
    <t>https://www.sparkfun.com/products/10002</t>
  </si>
  <si>
    <t>https://cdn.sparkfun.com/r/92-92/assets/parts/4/1/4/6/10002-01.jpg</t>
  </si>
  <si>
    <t>Black Metal Knob - 14x24mm</t>
  </si>
  <si>
    <t>SPX-14323</t>
  </si>
  <si>
    <t>https://www.sparkfun.com/products/14323</t>
  </si>
  <si>
    <t>https://cdn.sparkfun.com/r/92-92/assets/parts/1/2/2/8/9/Qwiic_Connector_SMD-Black-1.jpg</t>
  </si>
  <si>
    <t>Qwiic Connector SMD - Black 10 Pcs</t>
  </si>
  <si>
    <t>COM-11143</t>
  </si>
  <si>
    <t>https://www.sparkfun.com/products/11143</t>
  </si>
  <si>
    <t>https://cdn.sparkfun.com/r/92-92/assets/parts/6/6/0/4/11143-01.jpg</t>
  </si>
  <si>
    <t>Audio Plug - 3.5mm</t>
  </si>
  <si>
    <t>PRT-08032</t>
  </si>
  <si>
    <t>https://www.sparkfun.com/products/8032</t>
  </si>
  <si>
    <t>https://cdn.sparkfun.com/r/92-92/assets/parts/1/5/8/2/Audio-3.5mm.jpg</t>
  </si>
  <si>
    <t>Audio Jack 3.5mm</t>
  </si>
  <si>
    <t>COM-11154</t>
  </si>
  <si>
    <t>https://www.sparkfun.com/products/11154</t>
  </si>
  <si>
    <t>https://cdn.sparkfun.com/r/92-92/assets/parts/6/6/1/5/11154-01.jpg</t>
  </si>
  <si>
    <t>Audio Jack - 3.5mm (Panel Mount)</t>
  </si>
  <si>
    <t>PRT-09044</t>
  </si>
  <si>
    <t>https://www.sparkfun.com/products/9044</t>
  </si>
  <si>
    <t>https://cdn.sparkfun.com/r/92-92/assets/parts/2/4/0/7/09044-02-L.jpg</t>
  </si>
  <si>
    <t>Jumper - 2 Pin</t>
  </si>
  <si>
    <t>PRT-00116</t>
  </si>
  <si>
    <t>https://www.sparkfun.com/products/116</t>
  </si>
  <si>
    <t>https://cdn.sparkfun.com/r/92-92/assets/parts/1/0/6/00116-02-L.jpg</t>
  </si>
  <si>
    <t>Break Away Headers - Straight</t>
  </si>
  <si>
    <t>PRT-00553</t>
  </si>
  <si>
    <t>https://www.sparkfun.com/products/553</t>
  </si>
  <si>
    <t>https://cdn.sparkfun.com/r/92-92/assets/parts/3/7/8/00553-03-L.jpg</t>
  </si>
  <si>
    <t>Break Away Male Headers - Right Angle</t>
  </si>
  <si>
    <t>COM-12792</t>
  </si>
  <si>
    <t>https://www.sparkfun.com/products/12792</t>
  </si>
  <si>
    <t>https://cdn.sparkfun.com/r/92-92/assets/parts/9/6/1/0/12792-01.jpg</t>
  </si>
  <si>
    <t>Break Away Headers - Right Angle 2x40</t>
  </si>
  <si>
    <t>PRT-13010</t>
  </si>
  <si>
    <t>https://www.sparkfun.com/products/13010</t>
  </si>
  <si>
    <t>https://cdn.sparkfun.com/r/92-92/assets/parts/8/1/2/1/13010-01a.jpg</t>
  </si>
  <si>
    <t>Header - 2x3 (Female, 0.1\")</t>
  </si>
  <si>
    <t>PRT-12807</t>
  </si>
  <si>
    <t>https://www.sparkfun.com/products/12807</t>
  </si>
  <si>
    <t>https://cdn.sparkfun.com/r/92-92/assets/parts/3/8/1/2/12807-02.jpg</t>
  </si>
  <si>
    <t>Header - 2x3 (Male, 0.1\")</t>
  </si>
  <si>
    <t>PRT-13875</t>
  </si>
  <si>
    <t>https://www.sparkfun.com/products/13875</t>
  </si>
  <si>
    <t>https://cdn.sparkfun.com/r/92-92/assets/parts/1/1/3/2/7/13875-02.jpg</t>
  </si>
  <si>
    <t>Stackable Header - 3 Pin (Female, 0.1\")</t>
  </si>
  <si>
    <t>PRT-08272</t>
  </si>
  <si>
    <t>https://www.sparkfun.com/products/8272</t>
  </si>
  <si>
    <t>https://cdn.sparkfun.com/r/92-92/assets/parts/1/8/8/1/2mmSocket-01-L.jpg</t>
  </si>
  <si>
    <t>2mm 10pin XBee Socket</t>
  </si>
  <si>
    <t>PRT-10112</t>
  </si>
  <si>
    <t>https://www.sparkfun.com/products/10112</t>
  </si>
  <si>
    <t>https://cdn.sparkfun.com/r/92-92/assets/parts/4/3/6/0/10112-01.jpg</t>
  </si>
  <si>
    <t>2mm 10pin XBee Header</t>
  </si>
  <si>
    <t>PRT-12614</t>
  </si>
  <si>
    <t>https://www.sparkfun.com/products/12614</t>
  </si>
  <si>
    <t>https://cdn.sparkfun.com/r/92-92/assets/parts/9/2/8/1/12614-01.jpg</t>
  </si>
  <si>
    <t>Breadboard - Giant</t>
  </si>
  <si>
    <t>TOL-12889</t>
  </si>
  <si>
    <t>https://www.sparkfun.com/products/12889</t>
  </si>
  <si>
    <t>https://cdn.sparkfun.com/r/92-92/assets/parts/9/7/8/1/12889-01.jpg</t>
  </si>
  <si>
    <t>Wall Adapter Power Supply - 5V DC 2A (Barrel Jack)</t>
  </si>
  <si>
    <t>PRT-13855</t>
  </si>
  <si>
    <t>https://www.sparkfun.com/products/13855</t>
  </si>
  <si>
    <t>https://cdn.sparkfun.com/r/92-92/assets/parts/1/1/4/6/2/13855-01.jpg</t>
  </si>
  <si>
    <t>Lithium Ion Battery - 2Ah</t>
  </si>
  <si>
    <t>COM-13187</t>
  </si>
  <si>
    <t>https://www.sparkfun.com/products/13187</t>
  </si>
  <si>
    <t>https://cdn.sparkfun.com/r/92-92/assets/parts/1/0/3/2/4/13187-01.jpg</t>
  </si>
  <si>
    <t>IntelÂ® Edison Hardware Pack</t>
  </si>
  <si>
    <t>TOL-08734</t>
  </si>
  <si>
    <t>https://www.sparkfun.com/products/8734</t>
  </si>
  <si>
    <t>https://cdn.sparkfun.com/r/92-92/assets/parts/1/9/2/1/08734-03-L.jpg</t>
  </si>
  <si>
    <t>Barrel Jack to 2-pin JST</t>
  </si>
  <si>
    <t>PRT-11214</t>
  </si>
  <si>
    <t>https://www.sparkfun.com/products/11214</t>
  </si>
  <si>
    <t>https://cdn.sparkfun.com/r/92-92/assets/parts/6/7/9/7/11214-02.jpg</t>
  </si>
  <si>
    <t>SparkFun MOSFET Power Controller</t>
  </si>
  <si>
    <t>COM-11705</t>
  </si>
  <si>
    <t>https://www.sparkfun.com/products/11705</t>
  </si>
  <si>
    <t>https://cdn.sparkfun.com/r/92-92/assets/parts/7/8/8/6/11705-01.jpg</t>
  </si>
  <si>
    <t>Barrel Jack Power Switch - M-F (3\")</t>
  </si>
  <si>
    <t>PRT-10287</t>
  </si>
  <si>
    <t>https://www.sparkfun.com/products/10287</t>
  </si>
  <si>
    <t>https://cdn.sparkfun.com/r/92-92/assets/parts/4/6/8/3/10287-01.jpg</t>
  </si>
  <si>
    <t>DC Barrel Jack Adapter - Male</t>
  </si>
  <si>
    <t>COM-14085</t>
  </si>
  <si>
    <t>https://www.sparkfun.com/products/14085</t>
  </si>
  <si>
    <t>https://cdn.sparkfun.com/r/92-92/assets/parts/1/1/9/5/0/14085-03.jpg</t>
  </si>
  <si>
    <t>Flip-Pin (8-pins)</t>
  </si>
  <si>
    <t>COM-14087</t>
  </si>
  <si>
    <t>https://www.sparkfun.com/products/14087</t>
  </si>
  <si>
    <t>https://cdn.sparkfun.com/r/92-92/assets/parts/1/1/9/5/2/14087-03.jpg</t>
  </si>
  <si>
    <t>Flip-Pin (20-pins)</t>
  </si>
  <si>
    <t>SEN-12055</t>
  </si>
  <si>
    <t>https://www.sparkfun.com/products/12055</t>
  </si>
  <si>
    <t>https://cdn.sparkfun.com/r/92-92/assets/parts/8/6/4/4/12055-01.jpg</t>
  </si>
  <si>
    <t>BOB-08688</t>
  </si>
  <si>
    <t>https://www.sparkfun.com/products/8688</t>
  </si>
  <si>
    <t>https://cdn.sparkfun.com/r/92-92/assets/parts/1/8/5/9/08688-01.jpg</t>
  </si>
  <si>
    <t>TOL-13114</t>
  </si>
  <si>
    <t>https://www.sparkfun.com/products/13114</t>
  </si>
  <si>
    <t>https://cdn.sparkfun.com/r/92-92/assets/parts/1/0/1/6/6/13114-01.jpg</t>
  </si>
  <si>
    <t>Resistor Lead Bending Tool</t>
  </si>
  <si>
    <t>TOL-11060</t>
  </si>
  <si>
    <t>https://www.sparkfun.com/products/11060</t>
  </si>
  <si>
    <t>https://cdn.sparkfun.com/r/92-92/assets/parts/6/4/3/2/11060-01.jpg</t>
  </si>
  <si>
    <t>Multimeter Probes - Tweezers</t>
  </si>
  <si>
    <t>TOL-08794</t>
  </si>
  <si>
    <t>https://www.sparkfun.com/products/8794</t>
  </si>
  <si>
    <t>https://cdn.sparkfun.com/r/92-92/assets/parts/2/0/3/4/08794-03-L.jpg</t>
  </si>
  <si>
    <t>Diagonal Cutters</t>
  </si>
  <si>
    <t>TOL-12572</t>
  </si>
  <si>
    <t>https://www.sparkfun.com/products/12572</t>
  </si>
  <si>
    <t>https://cdn.sparkfun.com/r/92-92/assets/parts/9/2/2/2/12572-01.jpg</t>
  </si>
  <si>
    <t>Tweezers - Curved (cross-lock, ESD Safe)</t>
  </si>
  <si>
    <t>TOL-10326</t>
  </si>
  <si>
    <t>https://www.sparkfun.com/products/10326</t>
  </si>
  <si>
    <t>https://cdn.sparkfun.com/r/92-92/assets/parts/4/7/3/4/10326-02.jpg</t>
  </si>
  <si>
    <t>Heaterizer XL-3000 Heat Gun</t>
  </si>
  <si>
    <t>TOL-09317</t>
  </si>
  <si>
    <t>https://www.sparkfun.com/products/9317</t>
  </si>
  <si>
    <t>https://cdn.sparkfun.com/r/92-92/assets/parts/2/8/5/8/09317-01.jpg</t>
  </si>
  <si>
    <t>Third Hand</t>
  </si>
  <si>
    <t>TOL-10706</t>
  </si>
  <si>
    <t>https://www.sparkfun.com/products/10706</t>
  </si>
  <si>
    <t>https://cdn.sparkfun.com/r/92-92/assets/parts/5/5/3/8/10706-02.jpg</t>
  </si>
  <si>
    <t>Hot-air Rework Station - 303D</t>
  </si>
  <si>
    <t>TOL-10602</t>
  </si>
  <si>
    <t>https://www.sparkfun.com/products/10602</t>
  </si>
  <si>
    <t>https://cdn.sparkfun.com/r/92-92/assets/parts/5/2/4/5/10602-01.jpg</t>
  </si>
  <si>
    <t>Tweezers - Curved (ESD Safe)</t>
  </si>
  <si>
    <t>TOL-09200</t>
  </si>
  <si>
    <t>https://www.sparkfun.com/products/9200</t>
  </si>
  <si>
    <t>https://cdn.sparkfun.com/r/92-92/assets/parts/2/6/4/6/09200-03.jpg</t>
  </si>
  <si>
    <t>Hobby Knife</t>
  </si>
  <si>
    <t>TOL-12573</t>
  </si>
  <si>
    <t>https://www.sparkfun.com/products/12573</t>
  </si>
  <si>
    <t>https://cdn.sparkfun.com/r/92-92/assets/parts/9/2/2/3/12573-02.jpg</t>
  </si>
  <si>
    <t>Tweezers - Straight (cross-lock, ESD Safe)</t>
  </si>
  <si>
    <t>TOL-09316</t>
  </si>
  <si>
    <t>https://www.sparkfun.com/products/9316</t>
  </si>
  <si>
    <t>https://cdn.sparkfun.com/r/92-92/assets/parts/2/8/5/7/09316-1.jpg</t>
  </si>
  <si>
    <t>Monocle Magnifier - Illuminated</t>
  </si>
  <si>
    <t>TOL-11952</t>
  </si>
  <si>
    <t>https://www.sparkfun.com/products/11952</t>
  </si>
  <si>
    <t>https://cdn.sparkfun.com/r/92-92/assets/parts/8/4/2/2/11952-01.jpg</t>
  </si>
  <si>
    <t>Flush Cutters - Hakko</t>
  </si>
  <si>
    <t>TOL-10410</t>
  </si>
  <si>
    <t>https://www.sparkfun.com/products/10410</t>
  </si>
  <si>
    <t>https://cdn.sparkfun.com/r/92-92/assets/parts/4/8/8/1/10410-01.jpg</t>
  </si>
  <si>
    <t>Panavise Jr. - Vacuum Base</t>
  </si>
  <si>
    <t>Servos/Motors/Actuators</t>
  </si>
  <si>
    <t>Visual Notification/Queuing</t>
  </si>
  <si>
    <t>Audible Notification/Queuing</t>
  </si>
  <si>
    <t>Home Base Station</t>
  </si>
  <si>
    <t>Hardware Components/Accessories</t>
  </si>
  <si>
    <t>Buttons/Switches/Knobs</t>
  </si>
  <si>
    <t>Location/Bearing</t>
  </si>
  <si>
    <t>Type</t>
  </si>
  <si>
    <t>Primary Component</t>
  </si>
  <si>
    <t>Secondary Component</t>
  </si>
  <si>
    <t>Hardware Component</t>
  </si>
  <si>
    <t>Low-Level Electronics</t>
  </si>
  <si>
    <t>Vitals/Environment Sensing</t>
  </si>
  <si>
    <t>QWIIC System/Components</t>
  </si>
  <si>
    <t>PRT-08432</t>
  </si>
  <si>
    <t>https://www.sparkfun.com/products/8432</t>
  </si>
  <si>
    <t>https://cdn.sparkfun.com/r/92-92/assets/parts/1/3/6/5/2PinScrewTerminal-01-L.jpg</t>
  </si>
  <si>
    <t>Screw Terminals 5mm Pitch (2-Pin)</t>
  </si>
  <si>
    <t>PRT-10588</t>
  </si>
  <si>
    <t>https://www.sparkfun.com/products/10588</t>
  </si>
  <si>
    <t>https://cdn.sparkfun.com/r/92-92/assets/parts/5/2/2/9/10588-01a.jpg</t>
  </si>
  <si>
    <t>SparkFun Audio Jack Breakout</t>
  </si>
  <si>
    <t>PRT-10738</t>
  </si>
  <si>
    <t>https://www.sparkfun.com/products/10738</t>
  </si>
  <si>
    <t>https://cdn.sparkfun.com/r/92-92/assets/parts/5/6/4/4/10738-01.jpg</t>
  </si>
  <si>
    <t>Standoff - Metal (1\", 4-40, 10 pack)</t>
  </si>
  <si>
    <t>PRT-10450</t>
  </si>
  <si>
    <t>https://www.sparkfun.com/products/10450</t>
  </si>
  <si>
    <t>https://cdn.sparkfun.com/r/92-92/assets/parts/4/9/3/9/10450-02.jpg</t>
  </si>
  <si>
    <t>Screw - Phillips Head (1\", 4-40, 10 pack)</t>
  </si>
  <si>
    <t>SEN-13284</t>
  </si>
  <si>
    <t>https://www.sparkfun.com/products/13284</t>
  </si>
  <si>
    <t>https://cdn.sparkfun.com/r/92-92/assets/parts/1/0/5/3/3/13284-02.jpg</t>
  </si>
  <si>
    <t>SparkFun 9DoF IMU Breakout - LSM9DS1</t>
  </si>
  <si>
    <t>SEN-13762</t>
  </si>
  <si>
    <t>https://www.sparkfun.com/products/13762</t>
  </si>
  <si>
    <t>https://cdn.sparkfun.com/r/92-92/assets/parts/1/1/3/0/6/13762-00a.jpg</t>
  </si>
  <si>
    <t>SparkFun IMU Breakout - MPU-9250</t>
  </si>
  <si>
    <t>BOB-10160</t>
  </si>
  <si>
    <t>https://www.sparkfun.com/products/10160</t>
  </si>
  <si>
    <t>https://cdn.sparkfun.com/r/92-92/assets/parts/4/4/5/5/10160b-01.jpg</t>
  </si>
  <si>
    <t>SparkFun DeadOn RTC Breakout - DS3234</t>
  </si>
  <si>
    <t>BOB-12731</t>
  </si>
  <si>
    <t>https://www.sparkfun.com/products/12731</t>
  </si>
  <si>
    <t>https://cdn.sparkfun.com/r/92-92/assets/parts/9/4/9/6/12731-01.jpg</t>
  </si>
  <si>
    <t>SparkFun USB to Serial Breakout - FT232RL</t>
  </si>
  <si>
    <t>PRT-12699</t>
  </si>
  <si>
    <t>https://www.sparkfun.com/products/12699</t>
  </si>
  <si>
    <t>https://cdn.sparkfun.com/r/92-92/assets/parts/9/4/3/9/12699-02.jpg</t>
  </si>
  <si>
    <t>SparkFun Solder-able Breadboard - Large</t>
  </si>
  <si>
    <t>PRT-10463</t>
  </si>
  <si>
    <t>https://www.sparkfun.com/products/10463</t>
  </si>
  <si>
    <t>https://cdn.sparkfun.com/r/92-92/assets/parts/4/9/5/4/10463-01.jpg</t>
  </si>
  <si>
    <t>Standoff - Metal Hex (4-40; 3/8\"; 10 pack)</t>
  </si>
  <si>
    <t>DEV-13317</t>
  </si>
  <si>
    <t>https://www.sparkfun.com/products/13317</t>
  </si>
  <si>
    <t>https://cdn.sparkfun.com/r/92-92/assets/parts/1/0/6/0/3/13317-01.jpg</t>
  </si>
  <si>
    <t>SparkFun Big Red Box Proto Board</t>
  </si>
  <si>
    <t>PRT-13268</t>
  </si>
  <si>
    <t>https://www.sparkfun.com/products/13268</t>
  </si>
  <si>
    <t>https://cdn.sparkfun.com/r/92-92/assets/parts/1/0/4/8/9/13268-01.jpg</t>
  </si>
  <si>
    <t>SparkFun Snappable Protoboard</t>
  </si>
  <si>
    <t>GPS-00177</t>
  </si>
  <si>
    <t>https://www.sparkfun.com/products/177</t>
  </si>
  <si>
    <t>https://cdn.sparkfun.com/r/92-92/assets/parts/1/4/7/00177-01.jpg</t>
  </si>
  <si>
    <t>Antenna GPS Embedded SMA</t>
  </si>
  <si>
    <t>GPS-10920</t>
  </si>
  <si>
    <t>https://www.sparkfun.com/products/10920</t>
  </si>
  <si>
    <t>https://cdn.sparkfun.com/r/92-92/assets/parts/6/0/5/3/10920-01a.jpg</t>
  </si>
  <si>
    <t>SparkFun Venus GPS Logger - SMA Connector</t>
  </si>
  <si>
    <t>CAB-14043</t>
  </si>
  <si>
    <t>https://www.sparkfun.com/products/14043</t>
  </si>
  <si>
    <t>https://cdn.sparkfun.com/r/92-92/assets/parts/1/1/8/7/0/14043-01.jpg</t>
  </si>
  <si>
    <t>LIDAR-Lite Accessory Cable</t>
  </si>
  <si>
    <t>COM-10613</t>
  </si>
  <si>
    <t>https://www.sparkfun.com/products/10613</t>
  </si>
  <si>
    <t>https://cdn.sparkfun.com/r/92-92/assets/parts/5/2/6/9/10613-01.jpg</t>
  </si>
  <si>
    <t>Digital Potentiometer - 10K</t>
  </si>
  <si>
    <t>PRT-13126</t>
  </si>
  <si>
    <t>https://www.sparkfun.com/products/13126</t>
  </si>
  <si>
    <t>https://cdn.sparkfun.com/r/92-92/assets/parts/1/0/1/9/0/13126-01.jpg</t>
  </si>
  <si>
    <t>DC Barrel Jack Plug - Female</t>
  </si>
  <si>
    <t>SPX-14416</t>
  </si>
  <si>
    <t>https://www.sparkfun.com/products/14416</t>
  </si>
  <si>
    <t>https://cdn.sparkfun.com/r/92-92/assets/parts/1/2/4/4/2/20170801_112457_Scaled.jpg</t>
  </si>
  <si>
    <t>GeoFence - GPS Boundary Widget</t>
  </si>
  <si>
    <t>SEN-14117</t>
  </si>
  <si>
    <t>https://www.sparkfun.com/products/14117</t>
  </si>
  <si>
    <t>https://cdn.sparkfun.com/r/92-92/assets/parts/1/2/0/0/3/14117-04a.jpg</t>
  </si>
  <si>
    <t>Scanse Sweep</t>
  </si>
  <si>
    <t>COM-13316</t>
  </si>
  <si>
    <t>https://www.sparkfun.com/products/13316</t>
  </si>
  <si>
    <t>https://cdn.sparkfun.com/r/92-92/assets/parts/1/0/6/0/0/13316-01a.jpg</t>
  </si>
  <si>
    <t>EasyVR Shield 3.0 - Voice Recognition Shield</t>
  </si>
  <si>
    <t>DEV-14022</t>
  </si>
  <si>
    <t>https://www.sparkfun.com/products/14022</t>
  </si>
  <si>
    <t>https://cdn.sparkfun.com/r/92-92/assets/parts/1/1/8/2/8/14022-01a.jpg</t>
  </si>
  <si>
    <t>BITalino (r)evolution Board Kit</t>
  </si>
  <si>
    <t>LCD-12725</t>
  </si>
  <si>
    <t>https://www.sparkfun.com/products/12725</t>
  </si>
  <si>
    <t>https://cdn.sparkfun.com/r/92-92/assets/parts/9/4/8/2/12725-01.jpg</t>
  </si>
  <si>
    <t>Display Module - 7\" Touchscreen LCD</t>
  </si>
  <si>
    <t>GPS-13750</t>
  </si>
  <si>
    <t>https://www.sparkfun.com/products/13750</t>
  </si>
  <si>
    <t>https://cdn.sparkfun.com/r/92-92/assets/parts/1/1/2/8/4/13750-01.jpg</t>
  </si>
  <si>
    <t>SparkFun GPS Logger Shield</t>
  </si>
  <si>
    <t>Movement/IMU</t>
  </si>
  <si>
    <t>Breadboard/Protoboard</t>
  </si>
  <si>
    <t>Standoffs/Screws</t>
  </si>
  <si>
    <t>COM-09940</t>
  </si>
  <si>
    <t>https://www.sparkfun.com/products/9940</t>
  </si>
  <si>
    <t>https://cdn.sparkfun.com/r/92-92/assets/parts/4/0/5/0/09940-01.jpg</t>
  </si>
  <si>
    <t>Rotary Potentiometer - 10k Ohm, Logarithmic</t>
  </si>
  <si>
    <t>COM-09939</t>
  </si>
  <si>
    <t>https://www.sparkfun.com/products/9939</t>
  </si>
  <si>
    <t>https://cdn.sparkfun.com/r/92-92/assets/parts/4/0/4/9/09939-01.jpg</t>
  </si>
  <si>
    <t>Rotary Potentiometer - 10k Ohm, Linear</t>
  </si>
  <si>
    <t>COM-09288</t>
  </si>
  <si>
    <t>https://www.sparkfun.com/products/9288</t>
  </si>
  <si>
    <t>https://cdn.sparkfun.com/r/92-92/assets/parts/2/7/9/4/09288-1.jpg</t>
  </si>
  <si>
    <t>Rotary Potentiometer - Linear (10k ohm)</t>
  </si>
  <si>
    <t>COM-09117</t>
  </si>
  <si>
    <t>https://www.sparkfun.com/products/9117</t>
  </si>
  <si>
    <t>https://cdn.sparkfun.com/r/92-92/assets/parts/2/5/2/0/09117-03-L.jpg</t>
  </si>
  <si>
    <t>Rotary Encoder</t>
  </si>
  <si>
    <t>Passive Components</t>
  </si>
  <si>
    <t>GPS Logging/Fencing</t>
  </si>
  <si>
    <t>Lidar</t>
  </si>
  <si>
    <t>BOB-13263</t>
  </si>
  <si>
    <t>https://www.sparkfun.com/products/13263</t>
  </si>
  <si>
    <t>https://cdn.sparkfun.com/r/92-92/assets/parts/1/0/4/6/9/13263-01.jpg</t>
  </si>
  <si>
    <t>SparkFun FT231X Breakout</t>
  </si>
  <si>
    <t>DEV-12935</t>
  </si>
  <si>
    <t>https://www.sparkfun.com/products/12935</t>
  </si>
  <si>
    <t>https://cdn.sparkfun.com/r/92-92/assets/parts/9/8/6/1/12935-01.jpg</t>
  </si>
  <si>
    <t>SparkFun FTDI SmartBasic</t>
  </si>
  <si>
    <t>PRT-11476</t>
  </si>
  <si>
    <t>https://www.sparkfun.com/products/11476</t>
  </si>
  <si>
    <t>https://cdn.sparkfun.com/r/92-92/assets/parts/7/3/6/3/11476-01.jpg</t>
  </si>
  <si>
    <t>DC Barrel Jack Plug - Male</t>
  </si>
  <si>
    <t>PRT-10288</t>
  </si>
  <si>
    <t>https://www.sparkfun.com/products/10288</t>
  </si>
  <si>
    <t>https://cdn.sparkfun.com/r/92-92/assets/parts/4/6/8/4/10288-02.jpg</t>
  </si>
  <si>
    <t>DC Barrel Jack Adapter - Female</t>
  </si>
  <si>
    <t xml:space="preserve">Slip Ring - 6 Wire (2A) </t>
  </si>
  <si>
    <t>ROB-13064</t>
  </si>
  <si>
    <t>https://cdn.sparkfun.com/r/92-92/assets/parts/1/0/0/9/5/13064-01.jpg</t>
  </si>
  <si>
    <t>https://www.sparkfun.com/products/13064</t>
  </si>
  <si>
    <t>Equipment Classification Filtering</t>
  </si>
  <si>
    <t>Equipment Types</t>
  </si>
  <si>
    <t>Reminder Walker Functions</t>
  </si>
  <si>
    <t>Movement/Gesture Sensing</t>
  </si>
  <si>
    <t>User Queuing/Notification</t>
  </si>
  <si>
    <t xml:space="preserve">Processing/Control Unit </t>
  </si>
  <si>
    <t>Datalogging</t>
  </si>
  <si>
    <t>mBed Platform Base Station</t>
  </si>
  <si>
    <t>Intel Edison Iot/Base Station</t>
  </si>
  <si>
    <t>Java incorporating into Windows,Linux, OSX &amp; Android/iPhone</t>
  </si>
  <si>
    <t>Ethernet, C++ supporting Windows,Linux, OSX</t>
  </si>
  <si>
    <t>Smart-Home/IoT Network Integration (Fixed)</t>
  </si>
  <si>
    <t>Smart-Home/IoT Network Integration (Portable)</t>
  </si>
  <si>
    <t>Ethernet,Wifi,USB+DDR2/Flash/uSD; MIPS CPU &amp; WAP: Linux LEDE(OpenWRT) &amp; C/C++,Python,NodeJS,Rust,Ruby,PHP,Perl,GoLang</t>
  </si>
  <si>
    <t>Ethernet, WiFi, NFC, USB OTG+ROM/SDRAM/SRAM, SDIO/SD control, ; 32-bit ARM: Windows/OSX &amp; Arduino IDE</t>
  </si>
  <si>
    <t>WiFi, BT4.0,USB OTG+1 GB LPDDR3/4GB eMMC  SD; Intel CPU+MCU (Atom/Quark): Yocto Linux, Arduino, C/C++, Python, Node.js, Wolfram,HTML5</t>
  </si>
  <si>
    <t>Ethernet, WiFi, BT4.0 + 4GB eMMC; MIPS CPU+ARM MCU: Linino (OpenWRT Linux derivative) &amp; Arduino IDE</t>
  </si>
  <si>
    <t>OLED+Flash; MCU: Arduino IDE</t>
  </si>
  <si>
    <t>Used to define a bounded region of space and raises an alert when the object of interest crosses over its boundary</t>
  </si>
  <si>
    <t xml:space="preserve">Maintain a record of GPS location </t>
  </si>
  <si>
    <t>Acquire detailed object/environment mapping</t>
  </si>
  <si>
    <t>Measuring user movement, accumulating then helps assess user activity level and patterns and potentially detect falls/etc.</t>
  </si>
  <si>
    <t>Touchscreen for easier interaction with walker system: set user preferences, access local/remote data, family/doctor FaceTime/Skype calls, etc.</t>
  </si>
  <si>
    <t>Make some features particularly emergency services able to be initiated via voice commands alone, perhaps some features restricted only to user voice</t>
  </si>
  <si>
    <t xml:space="preserve">System/kit of vitals/health status sensors measuring EMG/ECG/EEG, EDA; requires electrodes/biomedical sensor pads be attached to user body </t>
  </si>
  <si>
    <t>Antenna to be attached to GPS devices' SMA connectors</t>
  </si>
  <si>
    <t>Allows full/continuous Lidar rotation</t>
  </si>
  <si>
    <t>Required for Scanse Sweep</t>
  </si>
  <si>
    <t>MicroView Watch/Relay</t>
  </si>
  <si>
    <t>Realtek Ameba Handheld</t>
  </si>
  <si>
    <t>Linux + Arduino Home Base Station</t>
  </si>
  <si>
    <t>Advanced &amp; Optional Components</t>
  </si>
  <si>
    <t>Vitals/Health Status Sensing</t>
  </si>
  <si>
    <t>Remote/Home IoT Communication</t>
  </si>
  <si>
    <t>User-System Interaction: Access/Control</t>
  </si>
  <si>
    <t>Successful Queuing Verification/Response</t>
  </si>
  <si>
    <t>DEV-14439</t>
  </si>
  <si>
    <t>https://www.sparkfun.com/products/14439</t>
  </si>
  <si>
    <t>https://cdn.sparkfun.com/r/92-92/assets/parts/1/2/4/6/9/14439-03.jpg</t>
  </si>
  <si>
    <t>Expansion Dock for Onion Omega</t>
  </si>
  <si>
    <t>PRT-09771</t>
  </si>
  <si>
    <t>https://www.sparkfun.com/products/9771</t>
  </si>
  <si>
    <t>https://cdn.sparkfun.com/r/92-92/assets/parts/3/7/4/5/09771-04.jpg</t>
  </si>
  <si>
    <t>Theragrip Thermal Tape</t>
  </si>
  <si>
    <t>PRT-00121</t>
  </si>
  <si>
    <t>https://www.sparkfun.com/products/121</t>
  </si>
  <si>
    <t>https://cdn.sparkfun.com/r/92-92/assets/parts/1/1/0/00121-02.jpg</t>
  </si>
  <si>
    <t>Heatsink TO-220</t>
  </si>
  <si>
    <t>PRT-11510</t>
  </si>
  <si>
    <t>https://www.sparkfun.com/products/11510</t>
  </si>
  <si>
    <t>https://cdn.sparkfun.com/r/92-92/assets/parts/5/7/0/4/10746-02a.jpg</t>
  </si>
  <si>
    <t>Small Heatsink</t>
  </si>
  <si>
    <t>SEN-08733</t>
  </si>
  <si>
    <t>https://www.sparkfun.com/products/8733</t>
  </si>
  <si>
    <t>https://cdn.sparkfun.com/r/92-92/assets/parts/1/9/2/0/08733-03-L.jpg</t>
  </si>
  <si>
    <t>Infrared Sensor Jumper Wire - 3-Pin JST</t>
  </si>
  <si>
    <t>COM-00317</t>
  </si>
  <si>
    <t>https://www.sparkfun.com/products/317</t>
  </si>
  <si>
    <t>https://cdn.sparkfun.com/r/92-92/assets/parts/2/5/3/dc_dc_regulator.jpg</t>
  </si>
  <si>
    <t>Step Up/Down Inverting Switching Regulator</t>
  </si>
  <si>
    <t>PRT-12044</t>
  </si>
  <si>
    <t>https://www.sparkfun.com/products/12044</t>
  </si>
  <si>
    <t>https://cdn.sparkfun.com/r/92-92/assets/parts/8/6/2/7/12044-01.jpg</t>
  </si>
  <si>
    <t>Breadboard - Mini Modular (Red)</t>
  </si>
  <si>
    <t>DEV-11632</t>
  </si>
  <si>
    <t>https://www.sparkfun.com/products/11632</t>
  </si>
  <si>
    <t>https://cdn.sparkfun.com/r/92-92/assets/parts/7/6/8/8/11632-01.jpg</t>
  </si>
  <si>
    <t>IOIO and Breadboard Holder</t>
  </si>
  <si>
    <t>DEV-11723</t>
  </si>
  <si>
    <t>https://www.sparkfun.com/products/11723</t>
  </si>
  <si>
    <t>https://cdn.sparkfun.com/r/92-92/assets/parts/7/9/3/4/11723-01.jpg</t>
  </si>
  <si>
    <t>Mux Shield II</t>
  </si>
  <si>
    <t>TOL-12890</t>
  </si>
  <si>
    <t>https://www.sparkfun.com/products/12890</t>
  </si>
  <si>
    <t>https://cdn.sparkfun.com/r/92-92/assets/parts/9/7/8/2/12890-01.jpg</t>
  </si>
  <si>
    <t>Wall Adapter Power Supply - 5V DC 2A (USB Micro-B)</t>
  </si>
  <si>
    <t>BOB-13098</t>
  </si>
  <si>
    <t>https://www.sparkfun.com/products/13098</t>
  </si>
  <si>
    <t>https://cdn.sparkfun.com/r/92-92/assets/parts/1/0/1/4/0/13098-03.jpg</t>
  </si>
  <si>
    <t>SparkFun Rotary Switch Breakout</t>
  </si>
  <si>
    <t>COM-13253</t>
  </si>
  <si>
    <t>https://www.sparkfun.com/products/13253</t>
  </si>
  <si>
    <t>https://cdn.sparkfun.com/r/92-92/assets/parts/9/8/3/4/13253-01.jpg</t>
  </si>
  <si>
    <t>Rotary Switch - 10 Position</t>
  </si>
  <si>
    <t>BOB-13099</t>
  </si>
  <si>
    <t>https://www.sparkfun.com/products/13099</t>
  </si>
  <si>
    <t>https://cdn.sparkfun.com/r/92-92/assets/parts/1/0/1/4/1/13099-01.jpg</t>
  </si>
  <si>
    <t>SparkFun Rotary Switch Potentiometer Breakout</t>
  </si>
  <si>
    <t>DEV-13035</t>
  </si>
  <si>
    <t>https://www.sparkfun.com/products/13035</t>
  </si>
  <si>
    <t>https://cdn.sparkfun.com/r/92-92/assets/parts/1/0/0/3/6/13035-01.jpg</t>
  </si>
  <si>
    <t>SparkFun Block for IntelÂ® Edison - OLED</t>
  </si>
  <si>
    <t>BOB-13884</t>
  </si>
  <si>
    <t>https://www.sparkfun.com/products/13884</t>
  </si>
  <si>
    <t>https://cdn.sparkfun.com/r/92-92/assets/parts/1/1/5/2/0/13884-02.jpg</t>
  </si>
  <si>
    <t xml:space="preserve">SparkFun LED Driver Breakout - LP55231 </t>
  </si>
  <si>
    <t>BOB-13282</t>
  </si>
  <si>
    <t>https://www.sparkfun.com/products/13282</t>
  </si>
  <si>
    <t>https://cdn.sparkfun.com/r/92-92/assets/parts/1/0/5/2/2/13282-03.jpg</t>
  </si>
  <si>
    <t>SparkFun RGB LED Breakout - WS2812B</t>
  </si>
  <si>
    <t>COM-12014</t>
  </si>
  <si>
    <t>https://www.sparkfun.com/products/12014</t>
  </si>
  <si>
    <t>https://cdn.sparkfun.com/r/92-92/assets/parts/8/5/3/5/12014-01.jpg</t>
  </si>
  <si>
    <t>LED Light Bar - White (SMD)</t>
  </si>
  <si>
    <t>TOL-11784</t>
  </si>
  <si>
    <t>https://www.sparkfun.com/products/11784</t>
  </si>
  <si>
    <t>https://cdn.sparkfun.com/r/92-92/assets/parts/8/0/3/1/11784-05.jpg</t>
  </si>
  <si>
    <t>SparkFun Third Hand Kit</t>
  </si>
  <si>
    <t>DEV-13770</t>
  </si>
  <si>
    <t>https://www.sparkfun.com/products/13770</t>
  </si>
  <si>
    <t>https://cdn.sparkfun.com/r/92-92/assets/parts/1/1/3/2/1/13770-00.jpg</t>
  </si>
  <si>
    <t>SparkFun Block for Intel Edison - ADC</t>
  </si>
  <si>
    <t>DEV-14431</t>
  </si>
  <si>
    <t>https://www.sparkfun.com/products/14431</t>
  </si>
  <si>
    <t>https://cdn.sparkfun.com/r/92-92/assets/parts/1/2/4/6/1/14431-01.jpg</t>
  </si>
  <si>
    <t>Onion Omega2+ IoT Computer</t>
  </si>
  <si>
    <t>DEV-14443</t>
  </si>
  <si>
    <t>https://www.sparkfun.com/products/14443</t>
  </si>
  <si>
    <t>https://cdn.sparkfun.com/r/92-92/assets/parts/1/2/4/7/3/14443-01.jpg</t>
  </si>
  <si>
    <t>Proto Expansion Board for Onion Omega</t>
  </si>
  <si>
    <t>DEV-14446</t>
  </si>
  <si>
    <t>https://www.sparkfun.com/products/14446</t>
  </si>
  <si>
    <t>https://cdn.sparkfun.com/r/92-92/assets/parts/1/2/4/7/6/14446-01.jpg</t>
  </si>
  <si>
    <t>GPS Expansion Board for Onion Omega</t>
  </si>
  <si>
    <t>DEV-14442</t>
  </si>
  <si>
    <t>https://www.sparkfun.com/products/14442</t>
  </si>
  <si>
    <t>https://cdn.sparkfun.com/r/92-92/assets/parts/1/2/4/7/2/14442-01.jpg</t>
  </si>
  <si>
    <t>OLED Expansion Board for Onion Omega</t>
  </si>
  <si>
    <t>DEV-14441</t>
  </si>
  <si>
    <t>https://www.sparkfun.com/products/14441</t>
  </si>
  <si>
    <t>https://cdn.sparkfun.com/r/92-92/assets/parts/1/2/4/7/1/14441-02.jpg</t>
  </si>
  <si>
    <t>Ethernet Expansion Board for Onion Omega</t>
  </si>
  <si>
    <t>DEV-14438</t>
  </si>
  <si>
    <t>https://www.sparkfun.com/products/14438</t>
  </si>
  <si>
    <t>https://cdn.sparkfun.com/r/92-92/assets/parts/1/2/4/6/8/14438-01.jpg</t>
  </si>
  <si>
    <t>Arduino Dock R2 for Onion Omega</t>
  </si>
  <si>
    <t>TOL-10325</t>
  </si>
  <si>
    <t>https://www.sparkfun.com/products/10325</t>
  </si>
  <si>
    <t>https://cdn.sparkfun.com/r/92-92/assets/parts/4/7/3/3/10325-02.jpg</t>
  </si>
  <si>
    <t>Hobby Knife Replacement Blades</t>
  </si>
  <si>
    <t>Onion Omega2+ + Arduino Base Station</t>
  </si>
  <si>
    <t>LCD-00710</t>
  </si>
  <si>
    <t>https://www.sparkfun.com/products/710</t>
  </si>
  <si>
    <t>https://cdn.sparkfun.com/r/92-92/assets/parts/4/9/2/00710-01.jpg</t>
  </si>
  <si>
    <t>Graphic LCD 128x64 STN LED Backlight</t>
  </si>
  <si>
    <t>SPX-14257</t>
  </si>
  <si>
    <t>https://www.sparkfun.com/products/14257</t>
  </si>
  <si>
    <t>https://cdn.sparkfun.com/r/92-92/assets/parts/1/2/2/0/5/Qwiic_Mux_Shield_Arduino_04.jpg</t>
  </si>
  <si>
    <t>Qwiic Mux Shield for Arduino - PCA9548A</t>
  </si>
  <si>
    <t>SPX-14293</t>
  </si>
  <si>
    <t>https://www.sparkfun.com/products/14293</t>
  </si>
  <si>
    <t>https://cdn.sparkfun.com/r/92-92/assets/parts/1/2/2/5/2/Qwiic-Mux-PCA9548A-3.jpg</t>
  </si>
  <si>
    <t>Qwiic Mux - PCA9548A</t>
  </si>
  <si>
    <t>KIT-11734</t>
  </si>
  <si>
    <t>https://www.sparkfun.com/products/11734</t>
  </si>
  <si>
    <t>https://cdn.sparkfun.com/r/92-92/assets/parts/7/9/4/6/11734-01.jpg</t>
  </si>
  <si>
    <t>SparkFun BigTime Watch Kit</t>
  </si>
  <si>
    <t>TOL-13086</t>
  </si>
  <si>
    <t>https://www.sparkfun.com/products/13086</t>
  </si>
  <si>
    <t>https://cdn.sparkfun.com/r/92-92/assets/parts/1/0/1/2/0/13086-02.jpg</t>
  </si>
  <si>
    <t>Tool Kit - Beginner</t>
  </si>
  <si>
    <t>KIT-11488</t>
  </si>
  <si>
    <t>https://www.sparkfun.com/products/11488</t>
  </si>
  <si>
    <t>https://cdn.sparkfun.com/r/92-92/assets/parts/7/3/7/9/11488-04b.jpg</t>
  </si>
  <si>
    <t>Solder : Time II Watch Kit</t>
  </si>
  <si>
    <t>PRT-00114</t>
  </si>
  <si>
    <t>https://www.sparkfun.com/products/114</t>
  </si>
  <si>
    <t>https://cdn.sparkfun.com/r/92-92/assets/parts/1/0/4/00114-05.jpg</t>
  </si>
  <si>
    <t>SparkFun Breadboard Power Supply 5V/3.3V</t>
  </si>
  <si>
    <t>Comes in "Tool Kit - Beginner" TOL-13086</t>
  </si>
  <si>
    <t>For Luxeon Rebel High Power LED COM-09637</t>
  </si>
  <si>
    <t>COM-10994</t>
  </si>
  <si>
    <t>https://www.sparkfun.com/products/10994</t>
  </si>
  <si>
    <t>https://cdn.sparkfun.com/r/92-92/assets/parts/6/2/3/7/10994-01b.jpg</t>
  </si>
  <si>
    <t>Bare Conductive - Electric Paint (50ml)</t>
  </si>
  <si>
    <t>SEN-12041</t>
  </si>
  <si>
    <t>https://www.sparkfun.com/products/12041</t>
  </si>
  <si>
    <t>https://cdn.sparkfun.com/r/92-92/assets/parts/8/6/1/8/12041-01a.jpg</t>
  </si>
  <si>
    <t>SparkFun Capacitive Touch Breakout - AT42QT1010</t>
  </si>
  <si>
    <t>PRT-13144</t>
  </si>
  <si>
    <t>https://www.sparkfun.com/products/13144</t>
  </si>
  <si>
    <t>https://cdn.sparkfun.com/r/92-92/assets/parts/1/0/2/1/8/13144-02.jpg</t>
  </si>
  <si>
    <t>SparkFun Touch Potentiometer</t>
  </si>
  <si>
    <t>DEV-13298</t>
  </si>
  <si>
    <t>https://www.sparkfun.com/products/13298</t>
  </si>
  <si>
    <t>https://cdn.sparkfun.com/r/92-92/assets/parts/1/0/5/5/4/13298-02.jpg</t>
  </si>
  <si>
    <t>Bare Conductive Touch Board</t>
  </si>
  <si>
    <t>COM-13254</t>
  </si>
  <si>
    <t>https://www.sparkfun.com/products/13254</t>
  </si>
  <si>
    <t>https://cdn.sparkfun.com/r/92-92/assets/parts/1/0/4/5/5/13254-01.jpg</t>
  </si>
  <si>
    <t>Circuit Scribe Conductive Ink Pen</t>
  </si>
  <si>
    <t>PRT-13828</t>
  </si>
  <si>
    <t>https://www.sparkfun.com/products/13828</t>
  </si>
  <si>
    <t>https://cdn.sparkfun.com/r/92-92/assets/parts/1/1/4/2/3/13828-01.jpg</t>
  </si>
  <si>
    <t>Copper Tape - Conductive Adhesive, 2\" (50ft)</t>
  </si>
  <si>
    <t>PRT-11081</t>
  </si>
  <si>
    <t>https://www.sparkfun.com/products/11081</t>
  </si>
  <si>
    <t>https://cdn.sparkfun.com/r/92-92/assets/parts/6/4/7/1/11081-02.jpg</t>
  </si>
  <si>
    <t>Copper Tape - 2\" (50ft)</t>
  </si>
  <si>
    <t>PRT-10561</t>
  </si>
  <si>
    <t>https://www.sparkfun.com/products/10561</t>
  </si>
  <si>
    <t>https://cdn.sparkfun.com/r/92-92/assets/parts/5/1/8/1/10561-01.jpg</t>
  </si>
  <si>
    <t>Copper Tape - 5mm (50ft)</t>
  </si>
  <si>
    <t>PRT-13827</t>
  </si>
  <si>
    <t>https://www.sparkfun.com/products/13827</t>
  </si>
  <si>
    <t>https://cdn.sparkfun.com/r/92-92/assets/parts/1/1/4/2/2/13827-01.jpg</t>
  </si>
  <si>
    <t>Copper Tape - Conductive Adhesive, 5mm (50ft)</t>
  </si>
  <si>
    <t>PRT-09353</t>
  </si>
  <si>
    <t>https://www.sparkfun.com/products/9353</t>
  </si>
  <si>
    <t>https://cdn.sparkfun.com/r/92-92/assets/parts/2/9/2/3/09353-01.jpg</t>
  </si>
  <si>
    <t>Heat Shrink Kit</t>
  </si>
  <si>
    <t>COM-11521</t>
  </si>
  <si>
    <t>https://www.sparkfun.com/products/11521</t>
  </si>
  <si>
    <t>https://cdn.sparkfun.com/r/92-92/assets/parts/7/4/4/1/11521-02_1.jpg</t>
  </si>
  <si>
    <t>Bare Conductive - Electric Paint Pen (10ml)</t>
  </si>
  <si>
    <t>TOL-10951</t>
  </si>
  <si>
    <t>https://www.sparkfun.com/products/10951</t>
  </si>
  <si>
    <t>https://cdn.sparkfun.com/r/92-92/assets/parts/6/1/2/8/10951-01a.jpg</t>
  </si>
  <si>
    <t>Polymorph - 1000g</t>
  </si>
  <si>
    <t>TOL-10950</t>
  </si>
  <si>
    <t>https://www.sparkfun.com/products/10950</t>
  </si>
  <si>
    <t>https://cdn.sparkfun.com/r/92-92/assets/parts/6/1/2/7/10950-01.jpg</t>
  </si>
  <si>
    <t>Polymorph - 250g</t>
  </si>
  <si>
    <t>PRT-09599</t>
  </si>
  <si>
    <t>https://www.sparkfun.com/products/9599</t>
  </si>
  <si>
    <t>https://cdn.sparkfun.com/r/92-92/assets/parts/3/4/2/2/09599-01.jpg</t>
  </si>
  <si>
    <t>Heatsink Compound</t>
  </si>
  <si>
    <t>PRT-14340</t>
  </si>
  <si>
    <t>https://www.sparkfun.com/products/14340</t>
  </si>
  <si>
    <t>https://cdn.sparkfun.com/r/92-92/assets/parts/1/2/3/1/6/14340-01.jpg</t>
  </si>
  <si>
    <t>Medium Heatsink</t>
  </si>
  <si>
    <t>COM-12766</t>
  </si>
  <si>
    <t>https://www.sparkfun.com/products/12766</t>
  </si>
  <si>
    <t>https://cdn.sparkfun.com/r/92-92/assets/parts/4/4/2/4/12766-01.jpg</t>
  </si>
  <si>
    <t>Voltage Regulator - 12V</t>
  </si>
  <si>
    <t>COM-10827</t>
  </si>
  <si>
    <t>https://www.sparkfun.com/products/10827</t>
  </si>
  <si>
    <t>https://cdn.sparkfun.com/r/92-92/assets/parts/3/0/2/2/10827-02.jpg</t>
  </si>
  <si>
    <t>Voltage Regulator - BD10KA5W (500mA)</t>
  </si>
  <si>
    <t>BOB-00717</t>
  </si>
  <si>
    <t>https://www.sparkfun.com/products/717</t>
  </si>
  <si>
    <t>https://cdn.sparkfun.com/r/92-92/assets/parts/4/7/9/00717-01.jpg</t>
  </si>
  <si>
    <t>SparkFun SOT23 to DIP Adapter</t>
  </si>
  <si>
    <t>COM-10828</t>
  </si>
  <si>
    <t>https://www.sparkfun.com/products/10828</t>
  </si>
  <si>
    <t>https://cdn.sparkfun.com/r/92-92/assets/parts/3/0/2/1/10828-00.jpg</t>
  </si>
  <si>
    <t>Voltage Detector - NCP303</t>
  </si>
  <si>
    <t>COM-00595</t>
  </si>
  <si>
    <t>https://www.sparkfun.com/products/595</t>
  </si>
  <si>
    <t>https://cdn.sparkfun.com/r/92-92/assets/parts/4/1/4/LM1117.jpg</t>
  </si>
  <si>
    <t>Voltage Regulator - Adjustable LM1117 SMD</t>
  </si>
  <si>
    <t>COM-10442</t>
  </si>
  <si>
    <t>LED Tactile Button - Red</t>
  </si>
  <si>
    <t>BOB-10467</t>
  </si>
  <si>
    <t>https://www.sparkfun.com/products/10467</t>
  </si>
  <si>
    <t>https://cdn.sparkfun.com/r/92-92/assets/parts/4/9/5/9/10467-01.jpg</t>
  </si>
  <si>
    <t>LED Tactile Button Breakout</t>
  </si>
  <si>
    <t>https://www.sparkfun.com/products/10442</t>
  </si>
  <si>
    <t>https://cdn.sparkfun.com/r/92-92/assets/parts/4/9/3/0/10442-01.jpg</t>
  </si>
  <si>
    <t>Enclosures/Mounts</t>
  </si>
  <si>
    <t>Heat Insulation/Dissipation</t>
  </si>
  <si>
    <t>Trace/Shielding Construction</t>
  </si>
  <si>
    <t>COM-10095</t>
  </si>
  <si>
    <t>https://www.sparkfun.com/products/10095</t>
  </si>
  <si>
    <t>https://cdn.sparkfun.com/r/92-92/assets/parts/4/3/1/9/10095-01.jpg</t>
  </si>
  <si>
    <t>Break Away Headers - Right Angle 3x40</t>
  </si>
  <si>
    <t>Not needed if purchasing Hat-air Rework Station TOL-10706</t>
  </si>
  <si>
    <t>47 x 35 x 10mm</t>
  </si>
  <si>
    <t>PRT-12047</t>
  </si>
  <si>
    <t>https://www.sparkfun.com/products/12047</t>
  </si>
  <si>
    <t>https://cdn.sparkfun.com/r/92-92/assets/parts/8/6/3/0/12047-01.jpg</t>
  </si>
  <si>
    <t>Breadboard - Mini Modular (Black)</t>
  </si>
  <si>
    <t>PRT-12842</t>
  </si>
  <si>
    <t>https://www.sparkfun.com/products/12842</t>
  </si>
  <si>
    <t>https://cdn.sparkfun.com/r/92-92/assets/parts/9/6/9/2/12842-01.jpg</t>
  </si>
  <si>
    <t>BeagleBone Black Enclosure - Clear Plastic</t>
  </si>
  <si>
    <t>DEV-12774</t>
  </si>
  <si>
    <t>https://www.sparkfun.com/products/12774</t>
  </si>
  <si>
    <t>https://cdn.sparkfun.com/r/92-92/assets/parts/9/5/5/9/12774-02.jpg</t>
  </si>
  <si>
    <t>SparkFun BeagleBone Black Proto Cape</t>
  </si>
  <si>
    <t>DEV-12086</t>
  </si>
  <si>
    <t>https://www.sparkfun.com/products/12086</t>
  </si>
  <si>
    <t>https://cdn.sparkfun.com/r/92-92/assets/parts/8/7/1/8/12086-01.jpg</t>
  </si>
  <si>
    <t>BeagleBone Black Cape - LCD (7.0\")</t>
  </si>
  <si>
    <t>DEV-12085</t>
  </si>
  <si>
    <t>https://www.sparkfun.com/products/12085</t>
  </si>
  <si>
    <t>https://cdn.sparkfun.com/r/92-92/assets/parts/8/7/1/7/12085-01.jpg</t>
  </si>
  <si>
    <t>BeagleBone Black Cape - LCD (4.3\")</t>
  </si>
  <si>
    <t>DEV-14162</t>
  </si>
  <si>
    <t>https://www.sparkfun.com/products/14162</t>
  </si>
  <si>
    <t>https://cdn.sparkfun.com/r/92-92/assets/parts/1/2/0/7/6/14162-02.jpg</t>
  </si>
  <si>
    <t>BeagleBone Black Wireless</t>
  </si>
  <si>
    <t>COM-09609</t>
  </si>
  <si>
    <t>https://www.sparkfun.com/products/9609</t>
  </si>
  <si>
    <t>https://cdn.sparkfun.com/r/92-92/assets/parts/3/4/3/1/09609-01.jpg</t>
  </si>
  <si>
    <t>SPDT Slide Switch</t>
  </si>
  <si>
    <t>SEN-09197</t>
  </si>
  <si>
    <t>https://www.sparkfun.com/products/9197</t>
  </si>
  <si>
    <t>https://cdn.sparkfun.com/r/92-92/assets/parts/2/6/4/3/09197-02-L.jpg</t>
  </si>
  <si>
    <t>Piezo Vibration Sensor - Large with Mass</t>
  </si>
  <si>
    <t>SEN-09198</t>
  </si>
  <si>
    <t>https://www.sparkfun.com/products/9198</t>
  </si>
  <si>
    <t>https://cdn.sparkfun.com/r/92-92/assets/parts/2/6/4/4/09198-03-L.jpg</t>
  </si>
  <si>
    <t>Piezo Vibration Sensor - Small Horizontal</t>
  </si>
  <si>
    <t>SEN-09199</t>
  </si>
  <si>
    <t>https://www.sparkfun.com/products/9199</t>
  </si>
  <si>
    <t>https://cdn.sparkfun.com/r/92-92/assets/parts/2/6/4/5/09199-03-L.jpg</t>
  </si>
  <si>
    <t>Piezo Vibration Sensor - Small Vertical</t>
  </si>
  <si>
    <t xml:space="preserve">WiFi, BT4.0,USB,HDMI+512MB DDR3/4GB eMMC  SD,3D; 1GHz ARM+2xPRU 32b-MCU: Debian/Android + WinCE/Ubuntu/Yocto/Linaro/TI/Fedora &amp; Node.js + C/C++,HTML, CSS, PHP, Java, Ruby </t>
  </si>
  <si>
    <t>Jumper Wires Premium 6\" M/M - 20 AWG (10 Pack)</t>
  </si>
  <si>
    <t>PRT-11709</t>
  </si>
  <si>
    <t>PRT-09915</t>
  </si>
  <si>
    <t>https://www.sparkfun.com/products/9915</t>
  </si>
  <si>
    <t>https://cdn.sparkfun.com/r/92-92/assets/parts/4/0/2/1/09915-02b.jpg</t>
  </si>
  <si>
    <t>JST Jumper 3 Wire Assembly</t>
  </si>
  <si>
    <t>PRT-08097</t>
  </si>
  <si>
    <t>https://www.sparkfun.com/products/8097</t>
  </si>
  <si>
    <t>https://cdn.sparkfun.com/r/92-92/assets/parts/6/6/3/Connectors.jpg</t>
  </si>
  <si>
    <t>Polarized Connectors - Housing (4-Pin)</t>
  </si>
  <si>
    <t>PRT-10501</t>
  </si>
  <si>
    <t>https://www.sparkfun.com/products/10501</t>
  </si>
  <si>
    <t>https://cdn.sparkfun.com/r/92-92/assets/parts/5/0/3/5/10501-01.jpg</t>
  </si>
  <si>
    <t>JST RCY Connector - Male/Female Set (2-pin)</t>
  </si>
  <si>
    <t>PRT-08233</t>
  </si>
  <si>
    <t>https://www.sparkfun.com/products/8233</t>
  </si>
  <si>
    <t>https://cdn.sparkfun.com/r/92-92/assets/parts/5/5/8/Connectors.jpg</t>
  </si>
  <si>
    <t>Polarized Connectors - Header (2-Pin)</t>
  </si>
  <si>
    <t>PRT-08231</t>
  </si>
  <si>
    <t>https://www.sparkfun.com/products/8231</t>
  </si>
  <si>
    <t>https://cdn.sparkfun.com/r/92-92/assets/parts/4/9/9/Connectors.jpg</t>
  </si>
  <si>
    <t>Polarized Connectors - Header (4-Pin)</t>
  </si>
  <si>
    <t>PRT-08095</t>
  </si>
  <si>
    <t>https://www.sparkfun.com/products/8095</t>
  </si>
  <si>
    <t>https://cdn.sparkfun.com/r/92-92/assets/parts/6/6/1/08095-03-L.jpg</t>
  </si>
  <si>
    <t>Polarized Connectors - Housing (2-Pin)</t>
  </si>
  <si>
    <t>PRT-08073</t>
  </si>
  <si>
    <t>https://www.sparkfun.com/products/8073</t>
  </si>
  <si>
    <t>https://cdn.sparkfun.com/r/92-92/assets/parts/6/5/2/08073-01.jpg</t>
  </si>
  <si>
    <t>Spring Terminals - PCB Mount (2-Pin)</t>
  </si>
  <si>
    <t>PRT-08232</t>
  </si>
  <si>
    <t>https://www.sparkfun.com/products/8232</t>
  </si>
  <si>
    <t>https://cdn.sparkfun.com/r/92-92/assets/parts/1/7/0/8/Connectors.jpg</t>
  </si>
  <si>
    <t>Polarized Connectors - Header (3-Pin)</t>
  </si>
  <si>
    <t>PRT-08096</t>
  </si>
  <si>
    <t>https://www.sparkfun.com/products/8096</t>
  </si>
  <si>
    <t>https://cdn.sparkfun.com/r/92-92/assets/parts/6/6/2/Connectors.jpg</t>
  </si>
  <si>
    <t>Polarized Connectors - Housing (3-Pin)</t>
  </si>
  <si>
    <t>PRT-08026</t>
  </si>
  <si>
    <t>https://www.sparkfun.com/products/8026</t>
  </si>
  <si>
    <t>https://cdn.sparkfun.com/r/92-92/assets/parts/6/4/6/08026-01.jpg</t>
  </si>
  <si>
    <t>Hook-up Wire - White (22 AWG)</t>
  </si>
  <si>
    <t>PRT-08024</t>
  </si>
  <si>
    <t>https://www.sparkfun.com/products/8024</t>
  </si>
  <si>
    <t>https://cdn.sparkfun.com/r/92-92/assets/parts/6/4/4/08024-01a.jpg</t>
  </si>
  <si>
    <t>Hook-up Wire - Yellow (22 AWG)</t>
  </si>
  <si>
    <t>PRT-08022</t>
  </si>
  <si>
    <t>https://www.sparkfun.com/products/8022</t>
  </si>
  <si>
    <t>https://cdn.sparkfun.com/r/92-92/assets/parts/6/4/2/08022-01.jpg</t>
  </si>
  <si>
    <t>Hook-up Wire - Black (22 AWG)</t>
  </si>
  <si>
    <t>PRT-08023</t>
  </si>
  <si>
    <t>https://www.sparkfun.com/products/8023</t>
  </si>
  <si>
    <t>https://cdn.sparkfun.com/r/92-92/assets/parts/6/4/3/08023-01.jpg</t>
  </si>
  <si>
    <t>Hook-up Wire - Red (22 AWG)</t>
  </si>
  <si>
    <t>SEN-12916</t>
  </si>
  <si>
    <t>https://www.sparkfun.com/products/12916</t>
  </si>
  <si>
    <t>https://cdn.sparkfun.com/r/92-92/assets/parts/9/8/2/8/12916-01.jpg</t>
  </si>
  <si>
    <t>SparkFun HMC6343 Breakout</t>
  </si>
  <si>
    <t>BeagleBone Black Iot/Base Station</t>
  </si>
  <si>
    <t>Wall/Breadboard Power Supply</t>
  </si>
  <si>
    <t>Total</t>
  </si>
  <si>
    <t>Total Price</t>
  </si>
  <si>
    <t>PRT-08433</t>
  </si>
  <si>
    <t>https://www.sparkfun.com/products/8433</t>
  </si>
  <si>
    <t>https://cdn.sparkfun.com/r/92-92/assets/parts/1/3/6/4/3PinScrewTerminal-01-L.jpg</t>
  </si>
  <si>
    <t>Screw Terminals 5mm Pitch (3-Pin)</t>
  </si>
  <si>
    <t>PRT-08074</t>
  </si>
  <si>
    <t>https://www.sparkfun.com/products/8074</t>
  </si>
  <si>
    <t>https://cdn.sparkfun.com/r/92-92/assets/parts/6/5/3/08074-01.jpg</t>
  </si>
  <si>
    <t>Spring Terminals - PCB Mount (3-Pin)</t>
  </si>
  <si>
    <t>SEN-09375</t>
  </si>
  <si>
    <t>https://www.sparkfun.com/products/9375</t>
  </si>
  <si>
    <t>https://cdn.sparkfun.com/r/92-92/assets/parts/2/9/6/7/09375-1.jpg</t>
  </si>
  <si>
    <t>Force Sensitive Resistor 0.5\"</t>
  </si>
  <si>
    <t>SEN-08606</t>
  </si>
  <si>
    <t>https://www.sparkfun.com/products/8606</t>
  </si>
  <si>
    <t>https://cdn.sparkfun.com/r/92-92/assets/parts/1/6/8/6/08606-03-L.jpg</t>
  </si>
  <si>
    <t>Flex Sensor 4.5\"</t>
  </si>
  <si>
    <t>SEN-09674</t>
  </si>
  <si>
    <t>https://www.sparkfun.com/products/9674</t>
  </si>
  <si>
    <t>https://cdn.sparkfun.com/r/92-92/assets/parts/3/5/3/8/09674-01.jpg</t>
  </si>
  <si>
    <t>Force Sensitive Resistor - Long</t>
  </si>
  <si>
    <t>SEN-09673</t>
  </si>
  <si>
    <t>https://www.sparkfun.com/products/9673</t>
  </si>
  <si>
    <t>https://cdn.sparkfun.com/r/92-92/assets/parts/3/5/3/7/09673-01.jpg</t>
  </si>
  <si>
    <t>Force Sensitive Resistor - Small</t>
  </si>
  <si>
    <t>Voice Recognition</t>
  </si>
  <si>
    <t>High-Precision Compass</t>
  </si>
  <si>
    <t>Equipment PO List</t>
  </si>
  <si>
    <t>TOL-12878</t>
  </si>
  <si>
    <t>https://www.sparkfun.com/products/12878</t>
  </si>
  <si>
    <t>https://cdn.sparkfun.com/r/92-92/assets/parts/9/7/6/3/12878-01.jpg</t>
  </si>
  <si>
    <t>Solder Paste - 50g (Lead Free)</t>
  </si>
  <si>
    <t>COM-09938</t>
  </si>
  <si>
    <t>https://www.sparkfun.com/products/9938</t>
  </si>
  <si>
    <t>https://cdn.sparkfun.com/r/92-92/assets/parts/3/9/3/1/09935-01.jpg</t>
  </si>
  <si>
    <t>10 Segment LED Bar Graph - Green</t>
  </si>
  <si>
    <t>COM-00312</t>
  </si>
  <si>
    <t>https://www.sparkfun.com/products/312</t>
  </si>
  <si>
    <t>https://cdn.sparkfun.com/r/92-92/assets/parts/2/4/7/ULN2803A.jpg</t>
  </si>
  <si>
    <t>Darlington Driver 8-Channel ULN2803 DIP</t>
  </si>
  <si>
    <t>COM-13885</t>
  </si>
  <si>
    <t>https://www.sparkfun.com/products/13885</t>
  </si>
  <si>
    <t>https://cdn.sparkfun.com/r/92-92/assets/parts/1/1/5/2/2/13885-01.jpg</t>
  </si>
  <si>
    <t>Transistor Array - ULN2803 (3 Pack)</t>
  </si>
  <si>
    <t>BOB-13655</t>
  </si>
  <si>
    <t>https://www.sparkfun.com/products/13655</t>
  </si>
  <si>
    <t>https://cdn.sparkfun.com/r/92-92/assets/parts/1/1/0/6/6/13655-01.jpg</t>
  </si>
  <si>
    <t>SparkFun SOIC to DIP Adapter - 8-Pin</t>
  </si>
  <si>
    <t>BOB-00495</t>
  </si>
  <si>
    <t>https://www.sparkfun.com/products/495</t>
  </si>
  <si>
    <t>https://cdn.sparkfun.com/r/92-92/assets/parts/2/8/1/00495-01.jpg</t>
  </si>
  <si>
    <t>SparkFun SOIC to DIP Adapter - 20-Pin</t>
  </si>
  <si>
    <t>BOB-13994</t>
  </si>
  <si>
    <t>https://www.sparkfun.com/products/13994</t>
  </si>
  <si>
    <t>https://cdn.sparkfun.com/r/92-92/assets/parts/1/1/7/6/7/13994-01.jpg</t>
  </si>
  <si>
    <t>SparkFun SSOP to DIP Adapter - 16-Pin</t>
  </si>
  <si>
    <t>BOB-00497</t>
  </si>
  <si>
    <t>https://www.sparkfun.com/products/497</t>
  </si>
  <si>
    <t>https://cdn.sparkfun.com/r/92-92/assets/parts/2/8/2/00497-01b.jpg</t>
  </si>
  <si>
    <t>SparkFun SSOP to DIP Adapter - 8-Pin</t>
  </si>
  <si>
    <t>BOB-00500</t>
  </si>
  <si>
    <t>https://www.sparkfun.com/products/500</t>
  </si>
  <si>
    <t>https://cdn.sparkfun.com/r/92-92/assets/parts/3/4/0/00500-01.jpg</t>
  </si>
  <si>
    <t>SparkFun SSOP to DIP Adapter - 28-Pin</t>
  </si>
  <si>
    <t>BOB-00496</t>
  </si>
  <si>
    <t>https://www.sparkfun.com/products/496</t>
  </si>
  <si>
    <t>https://cdn.sparkfun.com/r/92-92/assets/parts/1/6/2/00496-1.jpg</t>
  </si>
  <si>
    <t>SparkFun SOIC to DIP Adapter - 28-Pin</t>
  </si>
  <si>
    <t>COM-11107</t>
  </si>
  <si>
    <t>https://www.sparkfun.com/products/11107</t>
  </si>
  <si>
    <t>https://cdn.sparkfun.com/r/92-92/assets/parts/9/1/1/11107-01.jpg</t>
  </si>
  <si>
    <t>MSP430 SMD IC</t>
  </si>
  <si>
    <t>BOB-00499</t>
  </si>
  <si>
    <t>https://www.sparkfun.com/products/499</t>
  </si>
  <si>
    <t>https://cdn.sparkfun.com/r/92-92/assets/parts/2/8/3/00499-01.jpg</t>
  </si>
  <si>
    <t>SparkFun SSOP to DIP Adapter - 20-Pin</t>
  </si>
  <si>
    <t>Play .wav files from uSD, drives speakers</t>
  </si>
  <si>
    <t>WRL-11924</t>
  </si>
  <si>
    <t>https://www.sparkfun.com/products/11924</t>
  </si>
  <si>
    <t>https://cdn.sparkfun.com/r/92-92/assets/parts/8/3/8/0/11924-01.jpg</t>
  </si>
  <si>
    <t>SparkFun Purpletooth Jamboree - BC127 Development Board</t>
  </si>
  <si>
    <t>WRL-11927</t>
  </si>
  <si>
    <t>https://www.sparkfun.com/products/11927</t>
  </si>
  <si>
    <t>https://cdn.sparkfun.com/r/92-92/assets/parts/8/3/8/7/11927-01.jpg</t>
  </si>
  <si>
    <t>SparkFun Bluetooth Audio Breakout - BC127</t>
  </si>
  <si>
    <t>BOB-09868</t>
  </si>
  <si>
    <t>https://www.sparkfun.com/products/9868</t>
  </si>
  <si>
    <t>https://cdn.sparkfun.com/r/92-92/assets/parts/3/9/5/1/09868-01a.jpg</t>
  </si>
  <si>
    <t>SparkFun MEMS Microphone Breakout - INMP401 (ADMP401)</t>
  </si>
  <si>
    <t>CAB-11604</t>
  </si>
  <si>
    <t>https://www.sparkfun.com/products/11604</t>
  </si>
  <si>
    <t>https://cdn.sparkfun.com/r/92-92/assets/parts/7/6/2/8/11604-01.jpg</t>
  </si>
  <si>
    <t>USB OTG Cable - Female A to Micro A - 4\"</t>
  </si>
  <si>
    <t>CAB-10215</t>
  </si>
  <si>
    <t>https://www.sparkfun.com/products/10215</t>
  </si>
  <si>
    <t>https://cdn.sparkfun.com/r/92-92/assets/parts/4/5/5/8/10215-01.jpg</t>
  </si>
  <si>
    <t>USB micro-B Cable - 6 Foot</t>
  </si>
  <si>
    <t>CAB-13244</t>
  </si>
  <si>
    <t>https://www.sparkfun.com/products/13244</t>
  </si>
  <si>
    <t>https://cdn.sparkfun.com/r/92-92/assets/parts/1/0/4/3/0/13244-01.jpg</t>
  </si>
  <si>
    <t>USB Micro-B Cable - 6\"</t>
  </si>
  <si>
    <t>CAB-14276</t>
  </si>
  <si>
    <t>https://www.sparkfun.com/products/14276</t>
  </si>
  <si>
    <t>https://cdn.sparkfun.com/r/92-92/assets/parts/1/2/2/3/1/14276-01.jpg</t>
  </si>
  <si>
    <t>USB OTG Cable - Female A to Micro B - 5in</t>
  </si>
  <si>
    <t>COM-08635</t>
  </si>
  <si>
    <t>https://www.sparkfun.com/products/8635</t>
  </si>
  <si>
    <t>https://cdn.sparkfun.com/r/92-92/assets/parts/1/7/6/9/08635-03-L.jpg</t>
  </si>
  <si>
    <t>Electret Microphone</t>
  </si>
  <si>
    <t>LCD-09568</t>
  </si>
  <si>
    <t>https://www.sparkfun.com/products/9568</t>
  </si>
  <si>
    <t>https://cdn.sparkfun.com/r/92-92/assets/parts/3/3/4/6/09568Actiona.jpg</t>
  </si>
  <si>
    <t>Serial Enabled 20x4 LCD - Black on Green 5V</t>
  </si>
  <si>
    <t>PRT-12885</t>
  </si>
  <si>
    <t>https://www.sparkfun.com/products/12885</t>
  </si>
  <si>
    <t>https://cdn.sparkfun.com/r/92-92/assets/parts/9/7/7/2/12885-01.jpg</t>
  </si>
  <si>
    <t>SparkFun Sunny Buddy - MPPT Solar Charger</t>
  </si>
  <si>
    <t>PRT-08535</t>
  </si>
  <si>
    <t>https://www.sparkfun.com/products/8535</t>
  </si>
  <si>
    <t>https://cdn.sparkfun.com/r/92-92/assets/parts/1/2/4/8/CAB-08535-03-L.jpg</t>
  </si>
  <si>
    <t>2x5 Pin IDC Ribbon Cable</t>
  </si>
  <si>
    <t>PRT-10877</t>
  </si>
  <si>
    <t>https://www.sparkfun.com/products/10877</t>
  </si>
  <si>
    <t>https://cdn.sparkfun.com/r/92-92/assets/parts/5/9/3/3/10877-01b.jpg</t>
  </si>
  <si>
    <t>2x3 Pin Shrouded Header</t>
  </si>
  <si>
    <t>PRT-08506</t>
  </si>
  <si>
    <t>https://www.sparkfun.com/products/8506</t>
  </si>
  <si>
    <t>https://cdn.sparkfun.com/r/92-92/assets/parts/1/1/7/4/08506-02.jpg</t>
  </si>
  <si>
    <t>2x5 Pin Shrouded Header</t>
  </si>
  <si>
    <t>DEV-09215</t>
  </si>
  <si>
    <t>https://www.sparkfun.com/products/9215</t>
  </si>
  <si>
    <t>https://cdn.sparkfun.com/r/92-92/assets/parts/2/6/7/5/09215-3.jpg</t>
  </si>
  <si>
    <t>AVR Programming Cable</t>
  </si>
  <si>
    <t>KIT-11591</t>
  </si>
  <si>
    <t>https://www.sparkfun.com/products/11591</t>
  </si>
  <si>
    <t>https://cdn.sparkfun.com/r/92-92/assets/parts/7/5/9/7/11591-02.jpg</t>
  </si>
  <si>
    <t>SparkFun ISP Pogo Adapter</t>
  </si>
  <si>
    <t>PRT-09739</t>
  </si>
  <si>
    <t>https://www.sparkfun.com/products/9739</t>
  </si>
  <si>
    <t>https://cdn.sparkfun.com/r/92-92/assets/parts/3/6/9/3/09739-01.jpg</t>
  </si>
  <si>
    <t>Binding Post - Red</t>
  </si>
  <si>
    <t>COM-08928</t>
  </si>
  <si>
    <t>https://www.sparkfun.com/products/8928</t>
  </si>
  <si>
    <t>https://cdn.sparkfun.com/r/92-92/assets/parts/2/2/0/7/08928-03-L.jpg</t>
  </si>
  <si>
    <t>Transistor - NPN (BC547)</t>
  </si>
  <si>
    <t>COM-10213</t>
  </si>
  <si>
    <t>https://www.sparkfun.com/products/10213</t>
  </si>
  <si>
    <t>https://cdn.sparkfun.com/r/92-92/assets/parts/4/5/5/5/10213-01.jpg</t>
  </si>
  <si>
    <t>N-Channel MOSFET 60V 30A</t>
  </si>
  <si>
    <t>COM-10349</t>
  </si>
  <si>
    <t>https://www.sparkfun.com/products/10349</t>
  </si>
  <si>
    <t>https://cdn.sparkfun.com/r/92-92/assets/parts/4/7/7/8/10349-01.jpg</t>
  </si>
  <si>
    <t>P-Channel MOSFET 60V 27A</t>
  </si>
  <si>
    <t>COM-00522</t>
  </si>
  <si>
    <t>https://www.sparkfun.com/products/522</t>
  </si>
  <si>
    <t>https://cdn.sparkfun.com/r/92-92/assets/parts/1/6/5/00522-1.jpg</t>
  </si>
  <si>
    <t>Transistor - PNP (2N3906)</t>
  </si>
  <si>
    <t>COM-00521</t>
  </si>
  <si>
    <t>https://www.sparkfun.com/products/521</t>
  </si>
  <si>
    <t>https://cdn.sparkfun.com/r/92-92/assets/parts/2/9/9/00521-1.jpg</t>
  </si>
  <si>
    <t>Transistor - NPN (2N3904)</t>
  </si>
  <si>
    <t>COM-12901</t>
  </si>
  <si>
    <t>https://www.sparkfun.com/products/12901</t>
  </si>
  <si>
    <t>https://cdn.sparkfun.com/r/92-92/assets/parts/9/8/0/2/12901-01.jpg</t>
  </si>
  <si>
    <t>P-Channel MOSFET 20V 24A - low Vgs(th)</t>
  </si>
  <si>
    <t>PRT-09740</t>
  </si>
  <si>
    <t>https://www.sparkfun.com/products/9740</t>
  </si>
  <si>
    <t>https://cdn.sparkfun.com/r/92-92/assets/parts/3/6/9/4/09740-01.jpg</t>
  </si>
  <si>
    <t>Binding Post - Black</t>
  </si>
  <si>
    <t>PRT-10650</t>
  </si>
  <si>
    <t>https://www.sparkfun.com/products/10650</t>
  </si>
  <si>
    <t>https://cdn.sparkfun.com/r/92-92/assets/parts/5/4/2/5/10650-02.jpg</t>
  </si>
  <si>
    <t>Ribbon Crimp Connector - 10-pin (2x5, Female)</t>
  </si>
  <si>
    <t>PRT-10651</t>
  </si>
  <si>
    <t>https://www.sparkfun.com/products/10651</t>
  </si>
  <si>
    <t>https://cdn.sparkfun.com/r/92-92/assets/parts/5/4/2/6/10651-02.jpg</t>
  </si>
  <si>
    <t>Ribbon Crimp Connector - 6-pin (2x3, Female)</t>
  </si>
  <si>
    <t>CAB-10649</t>
  </si>
  <si>
    <t>https://www.sparkfun.com/products/10649</t>
  </si>
  <si>
    <t>https://cdn.sparkfun.com/r/92-92/assets/parts/5/4/2/4/10649-01.jpg</t>
  </si>
  <si>
    <t>Ribbon Cable - 10 wire (3ft)</t>
  </si>
  <si>
    <t>CAB-10646</t>
  </si>
  <si>
    <t>https://www.sparkfun.com/products/10646</t>
  </si>
  <si>
    <t>https://cdn.sparkfun.com/r/92-92/assets/parts/5/4/2/1/10646-02.jpg</t>
  </si>
  <si>
    <t>Ribbon Cable - 6 wire (15ft)</t>
  </si>
  <si>
    <t>CAB-10647</t>
  </si>
  <si>
    <t>https://www.sparkfun.com/products/10647</t>
  </si>
  <si>
    <t>https://cdn.sparkfun.com/r/92-92/assets/parts/5/4/2/2/10647-04.jpg</t>
  </si>
  <si>
    <t>Ribbon Cable - 10 wire (15ft)</t>
  </si>
  <si>
    <t>Energy Harvesting</t>
  </si>
  <si>
    <t>USB/Serial Interface Breakouts</t>
  </si>
  <si>
    <t>Communication/Power Cables</t>
  </si>
  <si>
    <t>AVR/ISP Programmer Adapters/Cables</t>
  </si>
  <si>
    <t>Signal Multiplexing/Conditioning</t>
  </si>
  <si>
    <t>Jumper Wires, PTH</t>
  </si>
  <si>
    <t>Jumper Wires, Mixed</t>
  </si>
  <si>
    <t>Solid/Stranded Hookup Wire</t>
  </si>
  <si>
    <t>Hand Tools</t>
  </si>
  <si>
    <t>Solder/SMD Rework Tools</t>
  </si>
  <si>
    <t>PCB/Breadboard Work Tools</t>
  </si>
  <si>
    <t>MCU/Development Board</t>
  </si>
  <si>
    <t>DIP/TO-#/SMD Components</t>
  </si>
  <si>
    <t>Phone/Computer App Companion</t>
  </si>
  <si>
    <r>
      <t>Onion Omega2</t>
    </r>
    <r>
      <rPr>
        <vertAlign val="superscript"/>
        <sz val="11"/>
        <color theme="1"/>
        <rFont val="Calibri"/>
        <family val="2"/>
        <scheme val="minor"/>
      </rPr>
      <t>+</t>
    </r>
    <r>
      <rPr>
        <sz val="11"/>
        <color theme="1"/>
        <rFont val="Calibri"/>
        <family val="2"/>
        <scheme val="minor"/>
      </rPr>
      <t xml:space="preserve"> + Arduino Base Station</t>
    </r>
  </si>
  <si>
    <r>
      <t>Onion Omega2</t>
    </r>
    <r>
      <rPr>
        <vertAlign val="superscript"/>
        <sz val="11"/>
        <color theme="1"/>
        <rFont val="Calibri"/>
        <family val="2"/>
        <scheme val="minor"/>
      </rPr>
      <t>+</t>
    </r>
    <r>
      <rPr>
        <sz val="11"/>
        <color theme="1"/>
        <rFont val="Calibri"/>
        <family val="2"/>
        <scheme val="minor"/>
      </rPr>
      <t xml:space="preserve"> Handheld</t>
    </r>
  </si>
  <si>
    <t>Description/Comments</t>
  </si>
  <si>
    <t>TOL-08964</t>
  </si>
  <si>
    <t>https://www.sparkfun.com/products/8964</t>
  </si>
  <si>
    <t>https://cdn.sparkfun.com/r/92-92/assets/parts/2/2/6/8/08964-02-L.jpg</t>
  </si>
  <si>
    <t>Brass Sponge</t>
  </si>
  <si>
    <t>TOL-12078</t>
  </si>
  <si>
    <t>https://www.sparkfun.com/products/12078</t>
  </si>
  <si>
    <t>https://cdn.sparkfun.com/r/92-92/assets/parts/8/6/9/5/12078-01.jpg</t>
  </si>
  <si>
    <t>Multimeter Probes - Needle Tipped</t>
  </si>
  <si>
    <t>TOL-11528</t>
  </si>
  <si>
    <t>https://www.sparkfun.com/products/11528</t>
  </si>
  <si>
    <t>https://cdn.sparkfun.com/r/92-92/assets/parts/7/4/5/3/11528-01.jpg</t>
  </si>
  <si>
    <t>Modular Plastic Storage Box - Medium (4 pack)</t>
  </si>
  <si>
    <t>TOL-11527</t>
  </si>
  <si>
    <t>https://www.sparkfun.com/products/11527</t>
  </si>
  <si>
    <t>https://cdn.sparkfun.com/r/92-92/assets/parts/7/4/5/2/11527-01.jpg</t>
  </si>
  <si>
    <t>Modular Plastic Storage Box - Small (10 pack)</t>
  </si>
  <si>
    <t>TOL-07925</t>
  </si>
  <si>
    <t>https://www.sparkfun.com/products/7925</t>
  </si>
  <si>
    <t>https://cdn.sparkfun.com/r/92-92/assets/parts/6/0/7/07925-01.jpg</t>
  </si>
  <si>
    <t>Hot-air Rework Nozzles - Y1126</t>
  </si>
  <si>
    <t>TOL-14226</t>
  </si>
  <si>
    <t>https://www.sparkfun.com/products/14226</t>
  </si>
  <si>
    <t>https://cdn.sparkfun.com/r/92-92/assets/parts/1/2/1/7/1/14226-02.jpg</t>
  </si>
  <si>
    <t>Weller Portasol Butane Soldering Iron Kit</t>
  </si>
  <si>
    <t>TOL-08793</t>
  </si>
  <si>
    <t>https://www.sparkfun.com/products/8793</t>
  </si>
  <si>
    <t>https://cdn.sparkfun.com/r/92-92/assets/parts/2/0/3/3/08793-03-L.jpg</t>
  </si>
  <si>
    <t>Needle Nose Pliers</t>
  </si>
  <si>
    <t>TOL-13203</t>
  </si>
  <si>
    <t>https://www.sparkfun.com/products/13203</t>
  </si>
  <si>
    <t>https://cdn.sparkfun.com/r/92-92/assets/parts/1/0/3/4/4/13203-01.jpg</t>
  </si>
  <si>
    <t>Solder Vacuum</t>
  </si>
  <si>
    <t>Storage/Organization</t>
  </si>
  <si>
    <t>PRT-08025</t>
  </si>
  <si>
    <t>https://www.sparkfun.com/products/8025</t>
  </si>
  <si>
    <t>https://cdn.sparkfun.com/r/92-92/assets/parts/6/4/5/08025-01.jpg</t>
  </si>
  <si>
    <t>Hook-up Wire - Gray (22 AWG)</t>
  </si>
  <si>
    <t>PRT-08027</t>
  </si>
  <si>
    <t>https://www.sparkfun.com/products/8027</t>
  </si>
  <si>
    <t>https://cdn.sparkfun.com/r/92-92/assets/parts/6/4/7/08027-01.jpg</t>
  </si>
  <si>
    <t>Hook-up Wire - Brown (22 AWG)</t>
  </si>
  <si>
    <t>PRT-11367</t>
  </si>
  <si>
    <t>https://www.sparkfun.com/products/11367</t>
  </si>
  <si>
    <t>https://cdn.sparkfun.com/r/92-92/assets/parts/7/1/0/8/11367-04a.jpg</t>
  </si>
  <si>
    <t>Hook-Up Wire - Assortment (Solid Core, 22 AWG)</t>
  </si>
  <si>
    <t>Silver Metal Knob - 14x24mm</t>
  </si>
  <si>
    <t>COM-10001</t>
  </si>
  <si>
    <t>PRT-00139</t>
  </si>
  <si>
    <t>https://www.sparkfun.com/products/139</t>
  </si>
  <si>
    <t>https://cdn.sparkfun.com/r/92-92/assets/parts/1/2/3/00139-03-L.jpg</t>
  </si>
  <si>
    <t>USB Female Type B Connector</t>
  </si>
  <si>
    <t>COM-13999</t>
  </si>
  <si>
    <t>https://www.sparkfun.com/products/13999</t>
  </si>
  <si>
    <t>https://cdn.sparkfun.com/r/92-92/assets/parts/1/1/7/7/2/13999-01.jpg</t>
  </si>
  <si>
    <t>Dual 7-Segment Display - LED (RGB)</t>
  </si>
  <si>
    <t>COM-13834</t>
  </si>
  <si>
    <t>https://www.sparkfun.com/products/13834</t>
  </si>
  <si>
    <t>https://cdn.sparkfun.com/r/92-92/assets/parts/1/1/4/3/1/13834-01.jpg</t>
  </si>
  <si>
    <t>Cherry MX Switch</t>
  </si>
  <si>
    <t>COM-11621</t>
  </si>
  <si>
    <t>https://www.sparkfun.com/products/11621</t>
  </si>
  <si>
    <t>https://cdn.sparkfun.com/r/92-92/assets/parts/7/6/5/5/11621-01.jpg</t>
  </si>
  <si>
    <t>Slide Pot - Medium (10k Linear Taper)</t>
  </si>
  <si>
    <t>COM-10982</t>
  </si>
  <si>
    <t>https://www.sparkfun.com/products/10982</t>
  </si>
  <si>
    <t>https://cdn.sparkfun.com/r/92-92/assets/parts/6/2/1/9/10982-01a.jpg</t>
  </si>
  <si>
    <t>Rotary Encoder - Illuminated (RGB)</t>
  </si>
  <si>
    <t>COM-09426</t>
  </si>
  <si>
    <t>https://www.sparkfun.com/products/9426</t>
  </si>
  <si>
    <t>https://cdn.sparkfun.com/r/92-92/assets/parts/3/0/7/2/09426-01.jpg</t>
  </si>
  <si>
    <t>Thumb Slide Joystick</t>
  </si>
  <si>
    <t>COM-10063</t>
  </si>
  <si>
    <t>https://www.sparkfun.com/products/10063</t>
  </si>
  <si>
    <t>https://cdn.sparkfun.com/r/92-92/assets/parts/4/3/3/7/10063-01.jpg</t>
  </si>
  <si>
    <t>5-way Tactile Switch</t>
  </si>
  <si>
    <t>COM-09120</t>
  </si>
  <si>
    <t>https://www.sparkfun.com/products/9120</t>
  </si>
  <si>
    <t>https://cdn.sparkfun.com/r/92-92/assets/parts/2/5/2/5/09120-03-L.jpg</t>
  </si>
  <si>
    <t>Slide Potentiometer Knob</t>
  </si>
  <si>
    <t>COM-11620</t>
  </si>
  <si>
    <t>https://www.sparkfun.com/products/11620</t>
  </si>
  <si>
    <t>https://cdn.sparkfun.com/r/92-92/assets/parts/7/6/5/4/11620-01.jpg</t>
  </si>
  <si>
    <t>Slide Pot - Small (10k Linear Taper)</t>
  </si>
  <si>
    <t>COM-10596</t>
  </si>
  <si>
    <t>https://www.sparkfun.com/products/10596</t>
  </si>
  <si>
    <t>https://cdn.sparkfun.com/r/92-92/assets/parts/5/2/3/9/10596-01.jpg</t>
  </si>
  <si>
    <t>Rotary Encoder - Illuminated (Red/Green)</t>
  </si>
  <si>
    <t>COM-10441</t>
  </si>
  <si>
    <t>https://www.sparkfun.com/products/10441</t>
  </si>
  <si>
    <t>https://cdn.sparkfun.com/r/92-92/assets/parts/4/9/2/9/10441-01b.jpg</t>
  </si>
  <si>
    <t>LED Tactile Button - Orange</t>
  </si>
  <si>
    <t>COM-10439</t>
  </si>
  <si>
    <t>https://www.sparkfun.com/products/10439</t>
  </si>
  <si>
    <t>https://cdn.sparkfun.com/r/92-92/assets/parts/4/9/2/7/10439-01.jpg</t>
  </si>
  <si>
    <t>LED Tactile Button- White</t>
  </si>
  <si>
    <t>BOB-09966</t>
  </si>
  <si>
    <t>https://www.sparkfun.com/products/9966</t>
  </si>
  <si>
    <t>https://cdn.sparkfun.com/r/92-92/assets/parts/4/0/9/9/09966-01.jpg</t>
  </si>
  <si>
    <t>SparkFun USB Mini-B Breakout</t>
  </si>
  <si>
    <t>BOB-12035</t>
  </si>
  <si>
    <t>https://www.sparkfun.com/products/12035</t>
  </si>
  <si>
    <t>https://cdn.sparkfun.com/r/92-92/assets/parts/8/5/7/8/12035-01.jpg</t>
  </si>
  <si>
    <t>SparkFun microB USB Breakout</t>
  </si>
  <si>
    <t>BOB-10031</t>
  </si>
  <si>
    <t>https://www.sparkfun.com/products/10031</t>
  </si>
  <si>
    <t>https://cdn.sparkfun.com/r/92-92/assets/parts/4/2/1/8/10031-01a.jpg</t>
  </si>
  <si>
    <t>SparkFun USB MicroB Plug Breakout</t>
  </si>
  <si>
    <t>COM-11408</t>
  </si>
  <si>
    <t>https://www.sparkfun.com/products/11408</t>
  </si>
  <si>
    <t>https://cdn.sparkfun.com/r/92-92/assets/parts/7/1/9/9/11408-03.jpg</t>
  </si>
  <si>
    <t>7-Segment Display - 20mm (Blue)</t>
  </si>
  <si>
    <t>BOB-11722</t>
  </si>
  <si>
    <t>https://www.sparkfun.com/products/11722</t>
  </si>
  <si>
    <t>https://cdn.sparkfun.com/r/92-92/assets/parts/7/9/3/3/11722-03.jpg</t>
  </si>
  <si>
    <t>SparkFun Rotary Encoder Breakout - Illuminated (RG/RGB)</t>
  </si>
  <si>
    <r>
      <t>Onion Omega2</t>
    </r>
    <r>
      <rPr>
        <vertAlign val="superscript"/>
        <sz val="11"/>
        <color rgb="FF00B0F0"/>
        <rFont val="Calibri"/>
        <family val="2"/>
        <scheme val="minor"/>
      </rPr>
      <t>+</t>
    </r>
    <r>
      <rPr>
        <sz val="11"/>
        <color rgb="FF00B0F0"/>
        <rFont val="Calibri"/>
        <family val="2"/>
        <scheme val="minor"/>
      </rPr>
      <t xml:space="preserve"> + Arduino Base Station</t>
    </r>
  </si>
  <si>
    <r>
      <t>Onion Omega2</t>
    </r>
    <r>
      <rPr>
        <vertAlign val="superscript"/>
        <sz val="11"/>
        <color rgb="FF00B0F0"/>
        <rFont val="Calibri"/>
        <family val="2"/>
        <scheme val="minor"/>
      </rPr>
      <t>+</t>
    </r>
    <r>
      <rPr>
        <sz val="11"/>
        <color rgb="FF00B0F0"/>
        <rFont val="Calibri"/>
        <family val="2"/>
        <scheme val="minor"/>
      </rPr>
      <t xml:space="preserve"> Handheld</t>
    </r>
  </si>
  <si>
    <t>DEV-14082</t>
  </si>
  <si>
    <t>https://www.sparkfun.com/products/14082</t>
  </si>
  <si>
    <t>https://cdn.sparkfun.com/r/92-92/assets/parts/1/1/9/4/5/14082-01.jpg</t>
  </si>
  <si>
    <t>STEMTera (Black)</t>
  </si>
  <si>
    <t>DEV-11814</t>
  </si>
  <si>
    <t>https://www.sparkfun.com/products/11814</t>
  </si>
  <si>
    <t>https://cdn.sparkfun.com/r/92-92/assets/parts/8/1/4/6/11814-01.jpg</t>
  </si>
  <si>
    <t>LCD-11677</t>
  </si>
  <si>
    <t>https://www.sparkfun.com/products/11677</t>
  </si>
  <si>
    <t>https://cdn.sparkfun.com/r/92-92/assets/parts/7/7/7/7/11677-01.jpg</t>
  </si>
  <si>
    <t>Serial TFT LCD - 3.2\" with Touchscreen (uLCD-32PTU-GFX)</t>
  </si>
  <si>
    <t>PRT-08598</t>
  </si>
  <si>
    <t>https://www.sparkfun.com/products/8598</t>
  </si>
  <si>
    <t>https://cdn.sparkfun.com/r/92-92/assets/parts/1/6/3/9/08598-03-L.jpg</t>
  </si>
  <si>
    <t>Jumper Wire - JST to Molex</t>
  </si>
  <si>
    <t>PRT-09918</t>
  </si>
  <si>
    <t>https://www.sparkfun.com/products/9918</t>
  </si>
  <si>
    <t>https://cdn.sparkfun.com/r/92-92/assets/parts/4/0/2/4/09918-01.jpg</t>
  </si>
  <si>
    <t>Molex Jumper 2 Wire Assembly</t>
  </si>
  <si>
    <t>PRT-08612</t>
  </si>
  <si>
    <t>https://www.sparkfun.com/products/8612</t>
  </si>
  <si>
    <t>https://cdn.sparkfun.com/r/92-92/assets/parts/1/6/9/6/08612-04-L.jpg</t>
  </si>
  <si>
    <t>JST Right Angle Connector - White</t>
  </si>
  <si>
    <t>PRT-08613</t>
  </si>
  <si>
    <t>https://www.sparkfun.com/products/8613</t>
  </si>
  <si>
    <t>https://cdn.sparkfun.com/r/92-92/assets/parts/1/6/9/7/08613-04-L.jpg</t>
  </si>
  <si>
    <t>JST Vertical Connector</t>
  </si>
  <si>
    <t>PRT-09922</t>
  </si>
  <si>
    <t>https://www.sparkfun.com/products/9922</t>
  </si>
  <si>
    <t>https://cdn.sparkfun.com/r/92-92/assets/parts/4/0/2/8/09922-01.jpg</t>
  </si>
  <si>
    <t>Molex Jumper 6 Wire Assembly</t>
  </si>
  <si>
    <t>DEV-07914</t>
  </si>
  <si>
    <t>https://www.sparkfun.com/products/7914</t>
  </si>
  <si>
    <t>https://cdn.sparkfun.com/r/92-92/assets/parts/5/6/3/07914-001.jpg</t>
  </si>
  <si>
    <t>SparkFun ProtoShield Kit</t>
  </si>
  <si>
    <t>PRT-12790</t>
  </si>
  <si>
    <t>https://www.sparkfun.com/products/12790</t>
  </si>
  <si>
    <t>https://cdn.sparkfun.com/r/92-92/assets/parts/9/6/0/8/12790-01.jpg</t>
  </si>
  <si>
    <t>Stackable Header - 2x23 Pin Female</t>
  </si>
  <si>
    <t>TOL-09442</t>
  </si>
  <si>
    <t>https://www.sparkfun.com/products/9442</t>
  </si>
  <si>
    <t>https://cdn.sparkfun.com/r/92-92/assets/parts/3/1/2/4/09442-01.jpg</t>
  </si>
  <si>
    <t>Wall Adapter Power Supply - 12VDC 600mA</t>
  </si>
  <si>
    <t>LCD-11741</t>
  </si>
  <si>
    <t>https://www.sparkfun.com/products/11741</t>
  </si>
  <si>
    <t>https://cdn.sparkfun.com/r/92-92/assets/parts/7/9/6/3/11741-01a.jpg</t>
  </si>
  <si>
    <t>Arduino Display Module - 3.2\" Touchscreen LCD</t>
  </si>
  <si>
    <t>SPX-14269</t>
  </si>
  <si>
    <t>https://www.sparkfun.com/products/14269</t>
  </si>
  <si>
    <t>https://cdn.sparkfun.com/r/92-92/assets/parts/1/2/2/2/4/Qwiic_Micro_OLED_04.jpg</t>
  </si>
  <si>
    <t>Qwiic Micro OLED</t>
  </si>
  <si>
    <t>PRT-12791</t>
  </si>
  <si>
    <t>https://www.sparkfun.com/products/12791</t>
  </si>
  <si>
    <t>https://cdn.sparkfun.com/r/92-92/assets/parts/9/6/0/9/12791-01.jpg</t>
  </si>
  <si>
    <t>Header - 2x23-pin Male (PTH, 0.1\")</t>
  </si>
  <si>
    <t>DEV-11649</t>
  </si>
  <si>
    <t>https://www.sparkfun.com/products/11649</t>
  </si>
  <si>
    <t>https://cdn.sparkfun.com/r/92-92/assets/parts/7/7/2/8/11649-Built_Up.jpg</t>
  </si>
  <si>
    <t>SparkFun Danger Shield</t>
  </si>
  <si>
    <t>COM-11477</t>
  </si>
  <si>
    <t>https://www.sparkfun.com/products/11477</t>
  </si>
  <si>
    <t>https://cdn.sparkfun.com/r/92-92/assets/parts/7/3/6/4/11477-03.jpg</t>
  </si>
  <si>
    <t>Lamp Switch - SPST (inline)</t>
  </si>
  <si>
    <t>PRT-10361</t>
  </si>
  <si>
    <t>https://www.sparkfun.com/products/10361</t>
  </si>
  <si>
    <t>https://cdn.sparkfun.com/r/92-92/assets/parts/4/8/1/3/10361-01.jpg</t>
  </si>
  <si>
    <t>JST SH Jumper 6 Wire Assembly - 8\"</t>
  </si>
  <si>
    <t>SPX-14324</t>
  </si>
  <si>
    <t>https://www.sparkfun.com/products/14324</t>
  </si>
  <si>
    <t>https://cdn.sparkfun.com/r/92-92/assets/parts/1/2/2/9/0/Qwiic_Connector_SMD-White-2.jpg</t>
  </si>
  <si>
    <t>Qwiic Connector SMD - White 10 Pcs</t>
  </si>
  <si>
    <t>GPS-00574</t>
  </si>
  <si>
    <t>https://www.sparkfun.com/products/574</t>
  </si>
  <si>
    <t>https://cdn.sparkfun.com/r/92-92/assets/parts/3/9/3/GPS-Cable.jpg</t>
  </si>
  <si>
    <t>JST SH Jumper 6 Wire  - 1.75\"</t>
  </si>
  <si>
    <t>GPS-09123</t>
  </si>
  <si>
    <t>https://www.sparkfun.com/products/9123</t>
  </si>
  <si>
    <t>https://cdn.sparkfun.com/r/92-92/assets/parts/2/5/3/7/09123-03-L.jpg</t>
  </si>
  <si>
    <t>JST SH Jumper 6 Wire  - 1 Foot</t>
  </si>
  <si>
    <t>PRT-10359</t>
  </si>
  <si>
    <t>https://www.sparkfun.com/products/10359</t>
  </si>
  <si>
    <t>https://cdn.sparkfun.com/r/92-92/assets/parts/4/8/1/1/10359-01.jpg</t>
  </si>
  <si>
    <t>JST SH Jumper 4 Wire Assembly - 8\"</t>
  </si>
  <si>
    <t>PRT-14429</t>
  </si>
  <si>
    <t>https://www.sparkfun.com/products/14429</t>
  </si>
  <si>
    <t>https://cdn.sparkfun.com/r/92-92/assets/parts/1/2/4/5/5/14429-01.jpg</t>
  </si>
  <si>
    <t>Qwiic Cable - 500mm</t>
  </si>
  <si>
    <t>SPX-14289</t>
  </si>
  <si>
    <t>https://www.sparkfun.com/products/14289</t>
  </si>
  <si>
    <t>https://cdn.sparkfun.com/r/92-92/assets/parts/1/2/2/4/8/Qwiic-AK9750-3.jpg</t>
  </si>
  <si>
    <t>Qwiic Human Presence Sensor - AK9750</t>
  </si>
  <si>
    <t>DEV-13712</t>
  </si>
  <si>
    <t>https://www.sparkfun.com/products/13712</t>
  </si>
  <si>
    <t>https://cdn.sparkfun.com/r/92-92/assets/parts/1/1/2/0/2/13712-01a.jpg</t>
  </si>
  <si>
    <t>SparkFun OpenLog</t>
  </si>
  <si>
    <t>COM-09119</t>
  </si>
  <si>
    <t>https://www.sparkfun.com/products/9119</t>
  </si>
  <si>
    <t>https://cdn.sparkfun.com/r/92-92/assets/parts/2/5/2/4/09119-01a.jpg</t>
  </si>
  <si>
    <t>Slide Pot - X-Large (10k Linear Taper)</t>
  </si>
  <si>
    <t>PRT-12070</t>
  </si>
  <si>
    <t>https://www.sparkfun.com/products/12070</t>
  </si>
  <si>
    <t>https://cdn.sparkfun.com/r/92-92/assets/parts/8/6/7/7/12070-01.jpg</t>
  </si>
  <si>
    <t>SparkFun Solder-able Breadboard</t>
  </si>
  <si>
    <t>PRT-07937</t>
  </si>
  <si>
    <t>https://www.sparkfun.com/products/7937</t>
  </si>
  <si>
    <t>https://cdn.sparkfun.com/r/92-92/assets/parts/2/2/4/DIP-8.jpg</t>
  </si>
  <si>
    <t>DIP Sockets Solder Tail - 8-Pin</t>
  </si>
  <si>
    <t>PRT-12702</t>
  </si>
  <si>
    <t>https://www.sparkfun.com/products/12702</t>
  </si>
  <si>
    <t>https://cdn.sparkfun.com/r/92-92/assets/parts/9/4/4/3/12702-01.jpg</t>
  </si>
  <si>
    <t>SparkFun Solder-able Breadboard - Mini</t>
  </si>
  <si>
    <t>BOB-12758</t>
  </si>
  <si>
    <t>https://www.sparkfun.com/products/12758</t>
  </si>
  <si>
    <t>https://cdn.sparkfun.com/r/92-92/assets/parts/9/5/2/0/12758-02.jpg</t>
  </si>
  <si>
    <t>SparkFun Electret Microphone Breakout</t>
  </si>
  <si>
    <t>PRT-09750</t>
  </si>
  <si>
    <t>https://www.sparkfun.com/products/9750</t>
  </si>
  <si>
    <t>https://cdn.sparkfun.com/r/92-92/assets/parts/3/7/1/0/09750-01.jpg</t>
  </si>
  <si>
    <t>JST Right Angle Connector - Through-Hole 3-Pin</t>
  </si>
  <si>
    <t>PRT-12978</t>
  </si>
  <si>
    <t>https://www.sparkfun.com/products/12978</t>
  </si>
  <si>
    <t>https://cdn.sparkfun.com/r/92-92/assets/parts/9/9/1/9/12978-01.jpg</t>
  </si>
  <si>
    <t>Alligator Test Leads - Multicolored (10 Pack)</t>
  </si>
  <si>
    <t>CAB-00509</t>
  </si>
  <si>
    <t>https://www.sparkfun.com/products/509</t>
  </si>
  <si>
    <t>https://cdn.sparkfun.com/r/92-92/assets/parts/3/4/9/00509-1.jpg</t>
  </si>
  <si>
    <t>Banana to Alligator Cable</t>
  </si>
  <si>
    <t>CAB-00506</t>
  </si>
  <si>
    <t>https://www.sparkfun.com/products/506</t>
  </si>
  <si>
    <t>https://cdn.sparkfun.com/r/92-92/assets/parts/3/4/6/00506-02-L.jpg</t>
  </si>
  <si>
    <t>Banana to IC Hook Cables</t>
  </si>
  <si>
    <t>CAB-09486</t>
  </si>
  <si>
    <t>https://www.sparkfun.com/products/9486</t>
  </si>
  <si>
    <t>https://cdn.sparkfun.com/r/92-92/assets/parts/3/2/1/7/09486-01.jpg</t>
  </si>
  <si>
    <t>BNC Probe Kit</t>
  </si>
  <si>
    <t>CAB-00508</t>
  </si>
  <si>
    <t>https://www.sparkfun.com/products/508</t>
  </si>
  <si>
    <t>https://cdn.sparkfun.com/r/92-92/assets/parts/3/4/8/00508-02-L.jpg</t>
  </si>
  <si>
    <t>Banana to Alligator Coax Cable</t>
  </si>
  <si>
    <t>TOL-10829</t>
  </si>
  <si>
    <t>https://www.sparkfun.com/products/10829</t>
  </si>
  <si>
    <t>https://cdn.sparkfun.com/r/92-92/assets/parts/5/8/3/0/10829-01.jpg</t>
  </si>
  <si>
    <t>Smart SMD Tester</t>
  </si>
  <si>
    <t>Jumper Wires, Molex</t>
  </si>
  <si>
    <t>Connectors, JST</t>
  </si>
  <si>
    <t>Connectors, Ribbon Crimp</t>
  </si>
  <si>
    <t>Connectors, Polarized (Molex)</t>
  </si>
  <si>
    <t>Connectors, USB</t>
  </si>
  <si>
    <t>Connectors, Spring/Screw Terminals</t>
  </si>
  <si>
    <t>Connectors/Sockets/Terminals, Other</t>
  </si>
  <si>
    <t>Flip-Pins</t>
  </si>
  <si>
    <t>Headers, Male</t>
  </si>
  <si>
    <t>Headers, Female</t>
  </si>
  <si>
    <t>Headers, Stackable</t>
  </si>
  <si>
    <t>Plugs/Jacks/Adapters, Audio</t>
  </si>
  <si>
    <t>Plugs/Jacks/Adapters, Barrel Jack</t>
  </si>
  <si>
    <t>Data &amp; Signal Logging/Monitoring</t>
  </si>
  <si>
    <t>Vendors</t>
  </si>
  <si>
    <t>Adafruit</t>
  </si>
  <si>
    <t>Seeed Studio</t>
  </si>
  <si>
    <t>DFRobot</t>
  </si>
  <si>
    <t>Arduino</t>
  </si>
  <si>
    <t>RobotShop</t>
  </si>
  <si>
    <t>LynxMotion</t>
  </si>
  <si>
    <t>MCPros</t>
  </si>
  <si>
    <t>Digi-Key</t>
  </si>
  <si>
    <t>Mouser</t>
  </si>
  <si>
    <t>Out of Stock</t>
  </si>
  <si>
    <t>Standard Item</t>
  </si>
  <si>
    <t>A</t>
  </si>
  <si>
    <t>B</t>
  </si>
  <si>
    <t>C</t>
  </si>
  <si>
    <t>D</t>
  </si>
  <si>
    <t>E</t>
  </si>
  <si>
    <t>Key :</t>
  </si>
  <si>
    <t>Row Formatting</t>
  </si>
  <si>
    <t>Format Shortcut Tag</t>
  </si>
  <si>
    <t>Tag</t>
  </si>
  <si>
    <t>Per Customer QTY Restriction</t>
  </si>
  <si>
    <t>Format Encoded Info Definitions</t>
  </si>
  <si>
    <r>
      <t xml:space="preserve">Qty = </t>
    </r>
    <r>
      <rPr>
        <b/>
        <sz val="11"/>
        <color theme="0"/>
        <rFont val="Calibri"/>
        <family val="2"/>
      </rPr>
      <t>ƒ(</t>
    </r>
    <r>
      <rPr>
        <b/>
        <sz val="11"/>
        <color theme="0"/>
        <rFont val="Calibri"/>
        <family val="2"/>
        <scheme val="minor"/>
      </rPr>
      <t># Walker Units)</t>
    </r>
  </si>
  <si>
    <t>MAX(Qty.) = 1</t>
  </si>
  <si>
    <t>Qty = 0</t>
  </si>
  <si>
    <t>PogoPins</t>
  </si>
  <si>
    <t>Wireless Charging</t>
  </si>
  <si>
    <t>Ribbon/IDC Cables</t>
  </si>
  <si>
    <t>Jumper Wires, DIY</t>
  </si>
  <si>
    <t>Plastics Fabrication</t>
  </si>
  <si>
    <t>Connectors, IDC</t>
  </si>
  <si>
    <t>User Interface, Touchscreen</t>
  </si>
  <si>
    <t>User Interface, Keypad</t>
  </si>
  <si>
    <t>LED Indicators/Lighting</t>
  </si>
  <si>
    <t>User Interface, IO</t>
  </si>
  <si>
    <t>Signal Manipulation, Mux/ADC/DAC/Conditioning</t>
  </si>
  <si>
    <t>Rotary Potentiometers/Encoders/Switches</t>
  </si>
  <si>
    <t>Power Supply, Breadboard</t>
  </si>
  <si>
    <t>Power Supply, Control/Switch</t>
  </si>
  <si>
    <t>Power Supply, USB Cables</t>
  </si>
  <si>
    <t>Power Supply, DIY Cables</t>
  </si>
  <si>
    <t>Power Supply, Barrel Jack Wall Wart</t>
  </si>
  <si>
    <t>Power Supply, LiPO Battery Supply/Management</t>
  </si>
  <si>
    <t>USB Cables/Adapters</t>
  </si>
  <si>
    <t>Power Supply, Barrel Jack Cables/Adapters</t>
  </si>
  <si>
    <t>Power Supply, Barrel Jack Plugs/Terminations</t>
  </si>
  <si>
    <t>Power Supply, USB Wall Wart</t>
  </si>
  <si>
    <t>+</t>
  </si>
  <si>
    <t>-</t>
  </si>
  <si>
    <t>Group</t>
  </si>
  <si>
    <t>Power Supply, Breadboard Connectors</t>
  </si>
  <si>
    <t>IoT Network Components</t>
  </si>
  <si>
    <t>User Input &amp; Control</t>
  </si>
  <si>
    <t>Power Supply, Supplemental</t>
  </si>
  <si>
    <t>Base Functionality</t>
  </si>
  <si>
    <t>Supplemental Functionality</t>
  </si>
  <si>
    <t>DIY Components</t>
  </si>
  <si>
    <t>Protection</t>
  </si>
  <si>
    <t>Breadboard Connections</t>
  </si>
  <si>
    <t>Design Dependent</t>
  </si>
  <si>
    <t>Power Supply, Wall Warts/LiPO</t>
  </si>
  <si>
    <t>Construction Materials</t>
  </si>
  <si>
    <t>Construction Tools</t>
  </si>
  <si>
    <t>Breadboard Components</t>
  </si>
  <si>
    <t>Jumper Wires/Cables</t>
  </si>
  <si>
    <t>Power Supply, USB + Barrel Jack</t>
  </si>
  <si>
    <t>GSM/Cellular Communication</t>
  </si>
  <si>
    <t>Location/Movement Info</t>
  </si>
  <si>
    <t>Verbal Communication</t>
  </si>
  <si>
    <t>Slim Sticker-type GSM/Cellular Quad-Band Antenna - 3dBi uFL</t>
  </si>
  <si>
    <t>1991</t>
  </si>
  <si>
    <t>GSM 2G SIM Card from Ting &amp; Adafruit - Data/Voice/Text USA Only</t>
  </si>
  <si>
    <t>2505</t>
  </si>
  <si>
    <t>Adafruit FONA 800 Shield - Voice/Data Cellular GSM for Arduino</t>
  </si>
  <si>
    <t>2468</t>
  </si>
  <si>
    <t>Standard LCD 20x4 + extras - white on blue</t>
  </si>
  <si>
    <t>198</t>
  </si>
  <si>
    <t>Tiny Modular Snap Boxes - SMD component storage - 10 pack - White</t>
  </si>
  <si>
    <t>431</t>
  </si>
  <si>
    <t>Pogo Pin Probe Clip</t>
  </si>
  <si>
    <t>1969</t>
  </si>
  <si>
    <t>Small Modular Snap Boxes - SMD component storage - 3 pack - Green</t>
  </si>
  <si>
    <t>432</t>
  </si>
  <si>
    <t>Tiny Modular Snap Boxes - SMD component storage - 10 pack - Blue</t>
  </si>
  <si>
    <t>427</t>
  </si>
  <si>
    <t>Medium Modular Snap Boxes - SMD component storage - 2 pack - Pink</t>
  </si>
  <si>
    <t>433</t>
  </si>
  <si>
    <t>Latching 5-Compartment Storage Box</t>
  </si>
  <si>
    <t>2938</t>
  </si>
  <si>
    <t>Waterproof DC Power Cable Set - 5.5/2.1mm</t>
  </si>
  <si>
    <t>743</t>
  </si>
  <si>
    <t>Extruded Aluminum Enclosure Box - 94mm x 83mm x 30mm</t>
  </si>
  <si>
    <t>2230</t>
  </si>
  <si>
    <t>Extruded Aluminum Enclosure Box - 100mm x 67mm x 26mm</t>
  </si>
  <si>
    <t>2229</t>
  </si>
  <si>
    <t>1272</t>
  </si>
  <si>
    <t>Adafruit Ultimate GPS Logger Shield - Includes GPS Module</t>
  </si>
  <si>
    <t>2090</t>
  </si>
  <si>
    <t>2.8" TFT LCD with Cap Touch Breakout Board w/MicroSD Socket</t>
  </si>
  <si>
    <t>1947</t>
  </si>
  <si>
    <t>2.8" TFT Touch Shield for Arduino w/Capacitive Touch</t>
  </si>
  <si>
    <t>2077</t>
  </si>
  <si>
    <t>Adafruit Proto Shield for Arduino Kit - Stackable Version R3</t>
  </si>
  <si>
    <t>443</t>
  </si>
  <si>
    <t>Large Solderless Breadboard</t>
  </si>
  <si>
    <t>192</t>
  </si>
  <si>
    <t>Mega protoshield for Arduino</t>
  </si>
  <si>
    <t>2017</t>
  </si>
  <si>
    <t>Mini Solderless Breadboard - 2x4 Points</t>
  </si>
  <si>
    <t>2018</t>
  </si>
  <si>
    <t>Mini Solderless Breadboard - 2x8 Points</t>
  </si>
  <si>
    <t>2463</t>
  </si>
  <si>
    <t>Mini Solderless Breadboard - 4x4 Points</t>
  </si>
  <si>
    <t>196</t>
  </si>
  <si>
    <t>Proto-Screwshield (Wingshield) R3 Kit for Arduino</t>
  </si>
  <si>
    <t>65</t>
  </si>
  <si>
    <t>Tiny breadboard</t>
  </si>
  <si>
    <t>550</t>
  </si>
  <si>
    <t xml:space="preserve">Little Rubber Bumper Feet - Pack of 4 </t>
  </si>
  <si>
    <t>977</t>
  </si>
  <si>
    <t xml:space="preserve">TO-220 Clip-On Heatsink </t>
  </si>
  <si>
    <t>2504</t>
  </si>
  <si>
    <t>Hand-Moldable Plastic - Low Temperature Thermoplastic - 100g Bag</t>
  </si>
  <si>
    <t>437</t>
  </si>
  <si>
    <t>Sugru - Black and White Pack</t>
  </si>
  <si>
    <t>3105</t>
  </si>
  <si>
    <t xml:space="preserve">Mini Illuminated Momentary Pushbutton - Blue Power Symbol </t>
  </si>
  <si>
    <t>3104</t>
  </si>
  <si>
    <t>Mini Illuminated Momentary Pushbutton - Red Power Symbol</t>
  </si>
  <si>
    <t>2047</t>
  </si>
  <si>
    <t xml:space="preserve">Potentiometer Knob - Soft Touch T18 - White </t>
  </si>
  <si>
    <t>2055</t>
  </si>
  <si>
    <t xml:space="preserve">Scrubber Knob for Rotary Encoder - 35mm </t>
  </si>
  <si>
    <t>2058</t>
  </si>
  <si>
    <t xml:space="preserve">Slim Metal Potentiometer Knob - 10mm Diameter x 10mm - T18 </t>
  </si>
  <si>
    <t>2056</t>
  </si>
  <si>
    <t xml:space="preserve">Solid Machined Metal Knob - 1" Diameter </t>
  </si>
  <si>
    <t>1119</t>
  </si>
  <si>
    <t xml:space="preserve">Tactile Switch Buttons (12mm square, 6mm tall) x 10 pack </t>
  </si>
  <si>
    <t>2103</t>
  </si>
  <si>
    <t xml:space="preserve">IDC Breakout Helper - 2x16 (32 pin) </t>
  </si>
  <si>
    <t>2270</t>
  </si>
  <si>
    <t>IDC Breakout Helper - 2x20 (40 pin)</t>
  </si>
  <si>
    <t>2102</t>
  </si>
  <si>
    <t>IDC Breakout Helper - 2x5 (10 pin)</t>
  </si>
  <si>
    <t>1862</t>
  </si>
  <si>
    <t xml:space="preserve">JST-PH 2-Pin SMT Right Angle Breakout Board </t>
  </si>
  <si>
    <t>1769</t>
  </si>
  <si>
    <t xml:space="preserve">JST-PH 2-Pin SMT Right Angle Connector </t>
  </si>
  <si>
    <t>1863</t>
  </si>
  <si>
    <t xml:space="preserve">Switched JST-PH 2-Pin SMT Right Angle Breakout Board </t>
  </si>
  <si>
    <t xml:space="preserve">Jumper Shunt with Handle (0.1" / 2.54mm) – 10 Pack </t>
  </si>
  <si>
    <t>1787</t>
  </si>
  <si>
    <t xml:space="preserve">74AHCT125 - Quad Level-Shifter (3V to 5V) - 74AHCT125 </t>
  </si>
  <si>
    <t>2975</t>
  </si>
  <si>
    <t>Adafruit Parts Pal</t>
  </si>
  <si>
    <t>935</t>
  </si>
  <si>
    <t xml:space="preserve">MCP4725 Breakout Board - 12-Bit DAC w/I2C Interface </t>
  </si>
  <si>
    <t>2823</t>
  </si>
  <si>
    <t xml:space="preserve">0.1" 2x20-pin Strip Right Angle Female Header </t>
  </si>
  <si>
    <t>1543</t>
  </si>
  <si>
    <t>0.1" 2x36-pin Strip Right-Angle Socket (Female) Header (5 pack)</t>
  </si>
  <si>
    <t>1544</t>
  </si>
  <si>
    <t>0.1" 2x36-pin Strip Straight Socket (Female) Header (5 pack)</t>
  </si>
  <si>
    <t>1542</t>
  </si>
  <si>
    <t>0.1" 36-pin Strip Right-Angle Female/Socket Header (5 pack)</t>
  </si>
  <si>
    <t>366</t>
  </si>
  <si>
    <t>2mm 10 pin Socket Headers (for XBee) - Pack of 2</t>
  </si>
  <si>
    <t>2672</t>
  </si>
  <si>
    <t>2mm Pitch 25-Pin Female Socket Headers - Pack of 5</t>
  </si>
  <si>
    <t>3342</t>
  </si>
  <si>
    <t xml:space="preserve">2x40 Right Angle Edge Connector for micro:bit </t>
  </si>
  <si>
    <t>598</t>
  </si>
  <si>
    <t>36-pin 0.1" Female header - pack of 5!</t>
  </si>
  <si>
    <t>3008</t>
  </si>
  <si>
    <t xml:space="preserve">36-pin 0.1" Short Female Header - Pack of 5 </t>
  </si>
  <si>
    <t>3366</t>
  </si>
  <si>
    <t>36-pin Stacking header - pack of 5!</t>
  </si>
  <si>
    <t>2886</t>
  </si>
  <si>
    <t xml:space="preserve">Feather Header Kit - 12-pin and 16-pin Female Header Set </t>
  </si>
  <si>
    <t>2671</t>
  </si>
  <si>
    <t>2mm Pitch 40-Pin Break-apart Male Headers - Pack of 5</t>
  </si>
  <si>
    <t>3009</t>
  </si>
  <si>
    <t xml:space="preserve">36-pin 0.1" Short Break-away Male Header - Pack of 10 </t>
  </si>
  <si>
    <t>2822</t>
  </si>
  <si>
    <t>Break-away 0.1" 2x20-pin Strip Dual Male Header</t>
  </si>
  <si>
    <t>1539</t>
  </si>
  <si>
    <t>Break-away 0.1" 2x36-pin strip dual male header (10 pieces)</t>
  </si>
  <si>
    <t>1541</t>
  </si>
  <si>
    <t xml:space="preserve">Break-away 0.1" 2x36-pin strip right-angle male header (5 pack) </t>
  </si>
  <si>
    <t>392</t>
  </si>
  <si>
    <t>Break-away 0.1" 36-pin strip male header (10 pieces)</t>
  </si>
  <si>
    <t>1540</t>
  </si>
  <si>
    <t xml:space="preserve">Break-away 0.1" 36-pin strip right-angle male header (10 pack) </t>
  </si>
  <si>
    <t>85</t>
  </si>
  <si>
    <t>Shield stacking headers for Arduino (R3 Compatible)</t>
  </si>
  <si>
    <t>3144</t>
  </si>
  <si>
    <t>Large Dual Row Wire Housing Pack for DIY Jumper Cables</t>
  </si>
  <si>
    <t>3146</t>
  </si>
  <si>
    <t>Large Single Row Housing Pack for DIY Jumper Cables</t>
  </si>
  <si>
    <t>3141</t>
  </si>
  <si>
    <t>Premium Female/Female Raw Custom Jumper Wires - 40 x 6" (150mm)</t>
  </si>
  <si>
    <t>3142</t>
  </si>
  <si>
    <t>Premium Male/Male Raw Jumper Wires - 40 x 6" (150mm)</t>
  </si>
  <si>
    <t>3143</t>
  </si>
  <si>
    <t>Small Dual Row Wire Housing Pack for DIY Jumper Cables</t>
  </si>
  <si>
    <t>3145</t>
  </si>
  <si>
    <t>Small Single Row Wire Housing Pack for DIY Jumper Cables</t>
  </si>
  <si>
    <t>578</t>
  </si>
  <si>
    <t xml:space="preserve">4-pin JST SM Plug + Receptacle Cable Set </t>
  </si>
  <si>
    <t>3064</t>
  </si>
  <si>
    <t xml:space="preserve">JST 2-pin Extension Cable with On/Off Switch - JST PH2 </t>
  </si>
  <si>
    <t>3568</t>
  </si>
  <si>
    <t>STEMMA Cable - 150mm/6" Long 4 Pin JST-PH Cable–Female/Female</t>
  </si>
  <si>
    <t>2911</t>
  </si>
  <si>
    <t xml:space="preserve">1/4" (6.35mm) Stereo Plug Terminal Block </t>
  </si>
  <si>
    <t>2791</t>
  </si>
  <si>
    <t xml:space="preserve">3.5mm (1/8") Stereo Audio Jack Terminal Block </t>
  </si>
  <si>
    <t>2790</t>
  </si>
  <si>
    <t xml:space="preserve">3.5mm (1/8") Stereo Audio Plug Terminal Block </t>
  </si>
  <si>
    <t>1699</t>
  </si>
  <si>
    <t xml:space="preserve">Breadboard-Friendly 3.5mm Stereo Headphone Jack </t>
  </si>
  <si>
    <t>373</t>
  </si>
  <si>
    <t xml:space="preserve">Breadboard-friendly 2.1mm DC barrel jack </t>
  </si>
  <si>
    <t>368</t>
  </si>
  <si>
    <t>Female DC Power adapter - 2.1mm jack to screw terminal block</t>
  </si>
  <si>
    <t>369</t>
  </si>
  <si>
    <t>Male DC Power adapter - 2.1mm plug to screw terminal block</t>
  </si>
  <si>
    <t>2429</t>
  </si>
  <si>
    <t xml:space="preserve">Pogo Pins "Crown Head" (10 pack) - P75-H2 </t>
  </si>
  <si>
    <t>2428</t>
  </si>
  <si>
    <t xml:space="preserve">Pogo Pins "Cupped Head" (10 pack) - P75-A2 </t>
  </si>
  <si>
    <t>2430</t>
  </si>
  <si>
    <t>Pogo Pins "Needle Head" (10 pack) - P75-B1</t>
  </si>
  <si>
    <t>394</t>
  </si>
  <si>
    <t xml:space="preserve">Pogo Pins "Spear Head" (10 pack) - P75-LM3 </t>
  </si>
  <si>
    <t>370</t>
  </si>
  <si>
    <t xml:space="preserve">10-pin Socket/Socket IDC cable - 6" </t>
  </si>
  <si>
    <t>2925</t>
  </si>
  <si>
    <t xml:space="preserve">Mini 8-Way Rotary Selector Switch - SP8T </t>
  </si>
  <si>
    <t>3392</t>
  </si>
  <si>
    <t xml:space="preserve">Panel Mount 10K Dual Linear Potentiometer - 10K Dual Linear </t>
  </si>
  <si>
    <t>3393</t>
  </si>
  <si>
    <t xml:space="preserve">Panel Mount 10K Dual Linear Potentiometer w/ On-Off Switch - 10K Dual Linear w/ Switch </t>
  </si>
  <si>
    <t>562</t>
  </si>
  <si>
    <t xml:space="preserve">Panel Mount 10K potentiometer (Breadboard Friendly) - 10K Linear </t>
  </si>
  <si>
    <t>1789</t>
  </si>
  <si>
    <t xml:space="preserve">Panel Mount 1K potentiometer (Breadboard Friendly) - 1K Linear </t>
  </si>
  <si>
    <t>3395</t>
  </si>
  <si>
    <t xml:space="preserve">Panel Mount Right Angle 10K Linear Potentiometer w/On-Off Switch - 10K Linear w/ Switch </t>
  </si>
  <si>
    <t>377</t>
  </si>
  <si>
    <t xml:space="preserve">Rotary Encoder + Extras </t>
  </si>
  <si>
    <t>94</t>
  </si>
  <si>
    <t xml:space="preserve">Adafruit Wave Shield for Arduino Kit - v1.1 </t>
  </si>
  <si>
    <t>3369</t>
  </si>
  <si>
    <t xml:space="preserve">Mini External USB Stereo Speaker </t>
  </si>
  <si>
    <t>3367</t>
  </si>
  <si>
    <t xml:space="preserve">Mini USB Microphone </t>
  </si>
  <si>
    <t>3351</t>
  </si>
  <si>
    <t xml:space="preserve">Mono Enclosed Speaker - 3W 4 Ohm </t>
  </si>
  <si>
    <t>1314</t>
  </si>
  <si>
    <t xml:space="preserve">Speaker - 3" Diameter - 4 Ohm 3 Watt </t>
  </si>
  <si>
    <t>1313</t>
  </si>
  <si>
    <t xml:space="preserve">Speaker - 3" Diameter - 8 Ohm 1 Watt </t>
  </si>
  <si>
    <t>1669</t>
  </si>
  <si>
    <t xml:space="preserve">Stereo Enclosed Speaker Set - 3W 4 Ohm </t>
  </si>
  <si>
    <t>1363</t>
  </si>
  <si>
    <t xml:space="preserve">USB Powered Speakers </t>
  </si>
  <si>
    <t>102</t>
  </si>
  <si>
    <t xml:space="preserve">4GB Blank SD/MicroSD Memory Card </t>
  </si>
  <si>
    <t>2693</t>
  </si>
  <si>
    <t xml:space="preserve">SD/MicroSD Memory Card - 16GB Class 10 - Adapter Included </t>
  </si>
  <si>
    <t>1294</t>
  </si>
  <si>
    <t xml:space="preserve">SD/MicroSD Memory Card (8 GB SDHC) </t>
  </si>
  <si>
    <t>327</t>
  </si>
  <si>
    <t>2.1mm female/male barrel jack extension cable - 1.5m / 5 ft</t>
  </si>
  <si>
    <t>411</t>
  </si>
  <si>
    <t>2.1mm to 1.7mm DC jack adapter</t>
  </si>
  <si>
    <t>2897</t>
  </si>
  <si>
    <t>2.1mm to 2.5mm DC Barrel Plug Adapter</t>
  </si>
  <si>
    <t>2788</t>
  </si>
  <si>
    <t>3.5 / 1.3mm or 3.8 / 1.1mm to 5.5 / 2.1mm DC Jack Adapter Cable</t>
  </si>
  <si>
    <t>1125</t>
  </si>
  <si>
    <t>In-line power switch for 2.1mm barrel jack</t>
  </si>
  <si>
    <t>276</t>
  </si>
  <si>
    <t>5V 2A (2000mA) switching power supply - UL Listed</t>
  </si>
  <si>
    <t>1448</t>
  </si>
  <si>
    <t>Compact Switching Power Supply - Selectable Output 3-12VDC</t>
  </si>
  <si>
    <t>184</t>
  </si>
  <si>
    <t>Adjustable breadboard power supply kit - v1.0</t>
  </si>
  <si>
    <t>1829</t>
  </si>
  <si>
    <t>USB DIY Connector - MicroB Female Plug</t>
  </si>
  <si>
    <t>1388</t>
  </si>
  <si>
    <t>USB DIY Connector Shell - Type A Socket</t>
  </si>
  <si>
    <t>1390</t>
  </si>
  <si>
    <t>USB DIY Connector Shell - Type Micro-B Plug</t>
  </si>
  <si>
    <t>1389</t>
  </si>
  <si>
    <t>USB DIY Connector Shell - Type Mini-B Plug</t>
  </si>
  <si>
    <t>1827</t>
  </si>
  <si>
    <t>USB DIY Slim Connector Shell - A-M Plug</t>
  </si>
  <si>
    <t>1826</t>
  </si>
  <si>
    <t>USB DIY Slim Connector Shell - MicroB Plug</t>
  </si>
  <si>
    <t>2727</t>
  </si>
  <si>
    <t>MicroUSB Plug to 5.5/2.1mm DC Barrel Jack Adapter</t>
  </si>
  <si>
    <t>988</t>
  </si>
  <si>
    <t>USB A Jack to 5.5/2.1mm jack adapter</t>
  </si>
  <si>
    <t>2778</t>
  </si>
  <si>
    <t>USB to 2.1mm DC Booster Cable - 12V</t>
  </si>
  <si>
    <t>2777</t>
  </si>
  <si>
    <t>USB to 2.1mm DC Booster Cable - 9V</t>
  </si>
  <si>
    <t>2697</t>
  </si>
  <si>
    <t>USB to 2.1mm Male Barrel Jack Cable - 22AWG &amp; 1 meter</t>
  </si>
  <si>
    <t>2789</t>
  </si>
  <si>
    <t>MicroUSB to 5.5/2.1mm DC Barrel Jack Adapter</t>
  </si>
  <si>
    <t>501</t>
  </si>
  <si>
    <t>5V 1A (1000mA) USB port power supply - UL Listed</t>
  </si>
  <si>
    <t>1994</t>
  </si>
  <si>
    <t>5V 2A Switching Power Supply w/ USB-A Connector</t>
  </si>
  <si>
    <t>3538</t>
  </si>
  <si>
    <t xml:space="preserve">Adafruit AMG8833 IR Thermal Camera Breakout </t>
  </si>
  <si>
    <t>3317</t>
  </si>
  <si>
    <t>Adafruit VL53L0X Time of Flight Distance Sensor - ~30 to 1000mm</t>
  </si>
  <si>
    <t>3316</t>
  </si>
  <si>
    <t>Adafruit VL6180X Time of Flight Distance Ranging Sensor (VL6180)</t>
  </si>
  <si>
    <t>1568</t>
  </si>
  <si>
    <t>IR Distance Sensor - Includes Cable (100cm-500cm) - GP2Y0A710K0F</t>
  </si>
  <si>
    <t>164</t>
  </si>
  <si>
    <t>IR distance sensor includes cable (10cm-80cm) - GP2Y0A21YK0F</t>
  </si>
  <si>
    <t>1031</t>
  </si>
  <si>
    <t>IR distance sensor includes cable (20cm-150cm) - GP2Y0A02YK</t>
  </si>
  <si>
    <t>1917</t>
  </si>
  <si>
    <t>DIY Sensor Film Kit - 4x6" Small Kit</t>
  </si>
  <si>
    <t>1071</t>
  </si>
  <si>
    <t xml:space="preserve">Extra-long force-sensitive resistor (FSR) - Interlink 408 </t>
  </si>
  <si>
    <t>1739</t>
  </si>
  <si>
    <t xml:space="preserve">Large Enclosed Piezo Element w/Wires </t>
  </si>
  <si>
    <t>1361</t>
  </si>
  <si>
    <t>Pressure-Sensitive Conductive Sheet (Velostat/Linqstat)</t>
  </si>
  <si>
    <t>1075</t>
  </si>
  <si>
    <t>Square Force-Sensitive Resistor (FSR) - Interlink 406</t>
  </si>
  <si>
    <t>1168</t>
  </si>
  <si>
    <t>Woven Conductive Fabric - 20cm square</t>
  </si>
  <si>
    <t>3330</t>
  </si>
  <si>
    <t xml:space="preserve">Liquid Crystal Light Valve - LCD Controllable Shutter Glass </t>
  </si>
  <si>
    <t>1621</t>
  </si>
  <si>
    <t xml:space="preserve">White LED Backlight Module - Large 45mm x 86mm </t>
  </si>
  <si>
    <t>1622</t>
  </si>
  <si>
    <t xml:space="preserve">White LED Backlight Module - Medium 23mm x 75mm </t>
  </si>
  <si>
    <t>1407</t>
  </si>
  <si>
    <t>Inductive Charging Set - 5V @ 500mA max</t>
  </si>
  <si>
    <t>2116</t>
  </si>
  <si>
    <t xml:space="preserve">Universal Qi Wireless Charging Module - 20mm Forward MicroUSB </t>
  </si>
  <si>
    <t>2162</t>
  </si>
  <si>
    <t xml:space="preserve">Universal Qi Wireless Charging Transmitter </t>
  </si>
  <si>
    <t>1901</t>
  </si>
  <si>
    <t>Universal Qi Wireless Receiver Module</t>
  </si>
  <si>
    <t>1895</t>
  </si>
  <si>
    <t xml:space="preserve">Adafruit I2C Non-Volatile FRAM Breakout - 256Kbit / 32KByte </t>
  </si>
  <si>
    <t>1897</t>
  </si>
  <si>
    <t xml:space="preserve">Adafruit SPI Non-Volatile FRAM Breakout - 64Kbit / 8KByte </t>
  </si>
  <si>
    <t>1085</t>
  </si>
  <si>
    <t xml:space="preserve">ADS1115 16-Bit ADC - 4 Channel with Programmable Gain Amplifier </t>
  </si>
  <si>
    <t>856</t>
  </si>
  <si>
    <t xml:space="preserve">MCP3008 - 8-Channel 10-Bit ADC With SPI Interface </t>
  </si>
  <si>
    <t>2717</t>
  </si>
  <si>
    <t xml:space="preserve">TCA9548A I2C Multiplexer </t>
  </si>
  <si>
    <t>2910</t>
  </si>
  <si>
    <t>Tiny OTG Adapter - USB Micro to USB</t>
  </si>
  <si>
    <t>1620</t>
  </si>
  <si>
    <t>USB Cable with Switch</t>
  </si>
  <si>
    <t>1099</t>
  </si>
  <si>
    <t>USB OTG Host Cable - MicroB OTG male to A female</t>
  </si>
  <si>
    <t>1332</t>
  </si>
  <si>
    <t xml:space="preserve">Membrane 1x4 Keypad + Extras </t>
  </si>
  <si>
    <t>419</t>
  </si>
  <si>
    <t xml:space="preserve">Membrane 3x4 Matrix Keypad + extras - 3x4 </t>
  </si>
  <si>
    <t>3396</t>
  </si>
  <si>
    <t>4.3" LCD Capacitive Touchscreen Display Cape for BeagleBone</t>
  </si>
  <si>
    <t>1555</t>
  </si>
  <si>
    <t>Adafruit BBB Case - Enclosure for Beagle Bone Black</t>
  </si>
  <si>
    <t>699</t>
  </si>
  <si>
    <t>Adafruit Bone Box - Enclosure for Beagle Bone/Beagle Bone Black</t>
  </si>
  <si>
    <t>572</t>
  </si>
  <si>
    <t>Adafruit Proto Cape Kit for Beagle Bone &amp; Beagle Bone Black</t>
  </si>
  <si>
    <t>702</t>
  </si>
  <si>
    <t>Adafruit Proto Plate for Beagle Bone &amp; Beagle Bone Black</t>
  </si>
  <si>
    <t>2627</t>
  </si>
  <si>
    <t>Anidees Beaglebone Black Case - Black Aluminum with Smoke Top</t>
  </si>
  <si>
    <t>2628</t>
  </si>
  <si>
    <t>Anidees BeagleBoneBlack Case - Silver Aluminum with Crystal Top</t>
  </si>
  <si>
    <t>1810</t>
  </si>
  <si>
    <t>uniBBB - Unibody Aluminum Case for BeagleBone Black</t>
  </si>
  <si>
    <t>1869</t>
  </si>
  <si>
    <t xml:space="preserve">Hot Air Soldering Rework Station w/ Three Nozzles - Quick 957D </t>
  </si>
  <si>
    <t>3019</t>
  </si>
  <si>
    <t>Third Hand Pana Hand Workstation Add-On for Panavise</t>
  </si>
  <si>
    <t>3536</t>
  </si>
  <si>
    <t>Insulated Silicone Rework Mat - 34cm x 23cm x 4mm Work Surface</t>
  </si>
  <si>
    <t>SH</t>
  </si>
  <si>
    <t>PH</t>
  </si>
  <si>
    <t>Column1</t>
  </si>
  <si>
    <t>SF</t>
  </si>
  <si>
    <t>Ada</t>
  </si>
  <si>
    <t xml:space="preserve">3V at 10 cm to 0.4V at 80 cm </t>
  </si>
  <si>
    <t>Good linearity</t>
  </si>
  <si>
    <t>3-100cm</t>
  </si>
  <si>
    <t>Long R Mode: up to 1.2-1.5m</t>
  </si>
  <si>
    <t>3 to 12% (D up/% down)</t>
  </si>
  <si>
    <t>5mm to 100mm</t>
  </si>
  <si>
    <t>PTH</t>
  </si>
  <si>
    <t xml:space="preserve">3V at  100cm to 1.4V at 500cm </t>
  </si>
  <si>
    <t>Non-Linear, 1/L for 100cm-500cm</t>
  </si>
  <si>
    <t>3V  at 20 cm to 0.4V at 150 cm</t>
  </si>
  <si>
    <t>Non-Linear L &amp; 1/L</t>
  </si>
  <si>
    <t>@ 80 cm: ±10 cm</t>
  </si>
  <si>
    <t>Non-Linear L</t>
  </si>
  <si>
    <t>up to 150-200mm</t>
  </si>
  <si>
    <t>small!</t>
  </si>
  <si>
    <t>6 PTH</t>
  </si>
  <si>
    <t>5 PTH</t>
  </si>
  <si>
    <t>up tp 3mm</t>
  </si>
  <si>
    <t>User Interface, Display</t>
  </si>
  <si>
    <t>PRT-11474</t>
  </si>
  <si>
    <t>https://www.sparkfun.com/products/11474</t>
  </si>
  <si>
    <t>https://cdn.sparkfun.com/r/92-92/assets/parts/7/3/6/1/11474-01.jpg</t>
  </si>
  <si>
    <t>Car Adapter Plug - Red LED</t>
  </si>
  <si>
    <t>PRT-08100</t>
  </si>
  <si>
    <t>https://www.sparkfun.com/products/8100</t>
  </si>
  <si>
    <t>https://cdn.sparkfun.com/r/92-92/assets/parts/6/6/6/08100-01a.jpg</t>
  </si>
  <si>
    <t>Polarized Connectors - Crimp Pins</t>
  </si>
  <si>
    <t>PRT-10853</t>
  </si>
  <si>
    <t>https://www.sparkfun.com/products/10853</t>
  </si>
  <si>
    <t>https://cdn.sparkfun.com/r/92-92/assets/parts/5/8/6/5/10853-01b.jpg</t>
  </si>
  <si>
    <t>Mega Pro Mini Cable - 8\" (8-wire)</t>
  </si>
  <si>
    <t>Jumper Wires, JST-PH</t>
  </si>
  <si>
    <t>Jumper Wires, JST-SH</t>
  </si>
  <si>
    <t>Jumper Wires, JST-SM</t>
  </si>
  <si>
    <t>DEV-14437</t>
  </si>
  <si>
    <t>https://www.sparkfun.com/products/14437</t>
  </si>
  <si>
    <t>https://cdn.sparkfun.com/r/92-92/assets/parts/1/2/4/6/7/14437-01.jpg</t>
  </si>
  <si>
    <t>Mini Dock for Onion Omega</t>
  </si>
  <si>
    <t>DEV-14436</t>
  </si>
  <si>
    <t>https://www.sparkfun.com/products/14436</t>
  </si>
  <si>
    <t>https://cdn.sparkfun.com/r/92-92/assets/parts/1/2/4/6/6/14436-01.jpg</t>
  </si>
  <si>
    <t>Breadboard Dock for Onion Omega</t>
  </si>
  <si>
    <t>TOL-12630</t>
  </si>
  <si>
    <t>https://www.sparkfun.com/products/12630</t>
  </si>
  <si>
    <t>https://cdn.sparkfun.com/r/92-92/assets/parts/9/3/1/2/12630-01.jpg</t>
  </si>
  <si>
    <t>Wire Strippers - 30AWG (Hakko)</t>
  </si>
  <si>
    <t>2-pin JST SM Plug + Receptacle Cable Set</t>
  </si>
  <si>
    <t>2880</t>
  </si>
  <si>
    <t>JST 2-pin cable</t>
  </si>
  <si>
    <t>261</t>
  </si>
  <si>
    <t>JST-PH 2-Pin SMT Right Angle Connector</t>
  </si>
  <si>
    <t>10-pin 2x5 Socket-Socket 1.27mm IDC (SWD) Cable - 150mm long</t>
  </si>
  <si>
    <t>1675</t>
  </si>
  <si>
    <t>10-pin IDC Socket Rainbow Breakout Cable</t>
  </si>
  <si>
    <t>1199</t>
  </si>
  <si>
    <t>10-pin Socket/Socket IDC cable - Short 1.5"</t>
  </si>
  <si>
    <t>556</t>
  </si>
  <si>
    <t>6-pin Socket/Socket IDC cable - 6"</t>
  </si>
  <si>
    <t>371</t>
  </si>
  <si>
    <t>4-pin AT/ATX/IDE power cable</t>
  </si>
  <si>
    <t>425</t>
  </si>
  <si>
    <t>Ladyada's Electronics Toolkit</t>
  </si>
  <si>
    <t>136</t>
  </si>
  <si>
    <t>Hook-up Wire Spool Set - 22AWG Solid Core - 10 x 25ft</t>
  </si>
  <si>
    <t>3174</t>
  </si>
  <si>
    <t>Half Size Breadboard + 78 Piece 22AWG Jumper Wire Bundle</t>
  </si>
  <si>
    <t>3314</t>
  </si>
  <si>
    <t>Hakko Professsional Quality 20-30 AWG Wire Strippers - CSP-30-1</t>
  </si>
  <si>
    <t>527</t>
  </si>
  <si>
    <t>Professional IC Extraction Tool</t>
  </si>
  <si>
    <t>1598</t>
  </si>
  <si>
    <t>Hakko Precision Flat Pliers</t>
  </si>
  <si>
    <t>1368</t>
  </si>
  <si>
    <t>IC Socket - for 8-pin 0.3" Chips - Pack of 3</t>
  </si>
  <si>
    <t>2202</t>
  </si>
  <si>
    <t>Heat Shrink Pack</t>
  </si>
  <si>
    <t>344</t>
  </si>
  <si>
    <t>Adafruit 6-pin AVR ISP Breadboard Adapter Mini Kit</t>
  </si>
  <si>
    <t>1465</t>
  </si>
  <si>
    <t>Extra-long break-away 0.1" 16-pin strip male header (5 pieces)</t>
  </si>
  <si>
    <t>400</t>
  </si>
  <si>
    <t>Mega Components</t>
  </si>
  <si>
    <t>Mega Components/Shields</t>
  </si>
  <si>
    <t>G</t>
  </si>
  <si>
    <t>Retired</t>
  </si>
  <si>
    <t>Not Available for Backorder</t>
  </si>
  <si>
    <t>H</t>
  </si>
  <si>
    <t>CAB-00512</t>
  </si>
  <si>
    <t>https://www.sparkfun.com/products/512</t>
  </si>
  <si>
    <t>https://cdn.sparkfun.com/r/92-92/assets/parts/2/7/7/00512-1.jpg</t>
  </si>
  <si>
    <t>USB Cable A to B - 6 Foot</t>
  </si>
  <si>
    <t>CAB-11301</t>
  </si>
  <si>
    <t>https://www.sparkfun.com/products/11301</t>
  </si>
  <si>
    <t>https://cdn.sparkfun.com/r/92-92/assets/parts/6/9/8/0/11301-01.jpg</t>
  </si>
  <si>
    <t>SparkFun USB Mini-B Cable - 6 Foot</t>
  </si>
  <si>
    <t>CAB-13243</t>
  </si>
  <si>
    <t>https://www.sparkfun.com/products/13243</t>
  </si>
  <si>
    <t>https://cdn.sparkfun.com/r/92-92/assets/parts/1/0/4/2/9/13243-01.jpg</t>
  </si>
  <si>
    <t>USB Mini-B Cable - 6\"</t>
  </si>
  <si>
    <t>CAB-10177</t>
  </si>
  <si>
    <t>https://www.sparkfun.com/products/10177</t>
  </si>
  <si>
    <t>https://cdn.sparkfun.com/r/92-92/assets/parts/4/4/8/3/10177-01.jpg</t>
  </si>
  <si>
    <t>Panel Mount USB to 4-pin Female Header Cable - 6\'</t>
  </si>
  <si>
    <t>DEV-12761</t>
  </si>
  <si>
    <t>https://www.sparkfun.com/products/12761</t>
  </si>
  <si>
    <t>https://cdn.sparkfun.com/r/92-92/assets/parts/9/5/2/8/12761-05.jpg</t>
  </si>
  <si>
    <t>SparkFun microSD Shield</t>
  </si>
  <si>
    <t>Power</t>
  </si>
  <si>
    <t>Communication</t>
  </si>
  <si>
    <t>Charging</t>
  </si>
  <si>
    <t>Micro-B</t>
  </si>
  <si>
    <t>Bootloading</t>
  </si>
  <si>
    <t>Barrel Jack</t>
  </si>
  <si>
    <t>Barrel Jack
+Micro-B</t>
  </si>
  <si>
    <t>Host/Peripherals</t>
  </si>
  <si>
    <t>USB A</t>
  </si>
  <si>
    <t xml:space="preserve">Barrel Jack+Micro-B
</t>
  </si>
  <si>
    <t>WiFi+Micro-B</t>
  </si>
  <si>
    <t xml:space="preserve"> Micro-B</t>
  </si>
  <si>
    <t>JST+PTH</t>
  </si>
  <si>
    <t>WiFi+BT</t>
  </si>
  <si>
    <t>Mini-B+USB A</t>
  </si>
  <si>
    <t>Mini-B+PTH</t>
  </si>
  <si>
    <t xml:space="preserve">Barrel Jack+Mini-B
</t>
  </si>
  <si>
    <t>3.5mm</t>
  </si>
  <si>
    <t>WRL-12579</t>
  </si>
  <si>
    <t>https://www.sparkfun.com/products/12579</t>
  </si>
  <si>
    <t>https://cdn.sparkfun.com/r/92-92/assets/parts/9/2/3/1/10559-01.jpg</t>
  </si>
  <si>
    <t>SparkFun Bluetooth Module Breakout - Roving Networks (RN-41 v6.15)</t>
  </si>
  <si>
    <t>WRL-11048</t>
  </si>
  <si>
    <t>https://www.sparkfun.com/products/11048</t>
  </si>
  <si>
    <t>https://cdn.sparkfun.com/r/92-92/assets/parts/6/4/1/0/11048-01.jpg</t>
  </si>
  <si>
    <t>RN-XV WiFly Module - U.FL Connector</t>
  </si>
  <si>
    <t>WRL-11320</t>
  </si>
  <si>
    <t>https://www.sparkfun.com/products/11320</t>
  </si>
  <si>
    <t>https://cdn.sparkfun.com/r/92-92/assets/parts/7/0/1/7/11320-01.jpg</t>
  </si>
  <si>
    <t>2.4GHz Antenna - Adhesive (U.FL Connector)</t>
  </si>
  <si>
    <t>WRL-13287</t>
  </si>
  <si>
    <t>https://www.sparkfun.com/products/13287</t>
  </si>
  <si>
    <t>https://cdn.sparkfun.com/r/92-92/assets/parts/1/0/5/3/8/13287-01.jpg</t>
  </si>
  <si>
    <t>SparkFun WiFi Shield - ESP8266</t>
  </si>
  <si>
    <t>List #</t>
  </si>
  <si>
    <t>53L0-SATEL-I1</t>
  </si>
  <si>
    <t>Satellite: mini-PCB with VL53L0X</t>
  </si>
  <si>
    <t>ST Microelectronics</t>
  </si>
  <si>
    <t>Mouser SKU Prefix</t>
  </si>
  <si>
    <t>474-</t>
  </si>
  <si>
    <t>485-</t>
  </si>
  <si>
    <t>511-</t>
  </si>
  <si>
    <t>Mouser SKU</t>
  </si>
  <si>
    <r>
      <t>Onion Omega2</t>
    </r>
    <r>
      <rPr>
        <vertAlign val="superscript"/>
        <sz val="11"/>
        <rFont val="Calibri"/>
        <family val="2"/>
        <scheme val="minor"/>
      </rPr>
      <t>+</t>
    </r>
    <r>
      <rPr>
        <sz val="11"/>
        <rFont val="Calibri"/>
        <family val="2"/>
        <scheme val="minor"/>
      </rPr>
      <t xml:space="preserve"> + Arduino Base Station</t>
    </r>
  </si>
  <si>
    <r>
      <t>Onion Omega2</t>
    </r>
    <r>
      <rPr>
        <vertAlign val="superscript"/>
        <sz val="11"/>
        <rFont val="Calibri"/>
        <family val="2"/>
        <scheme val="minor"/>
      </rPr>
      <t>+</t>
    </r>
    <r>
      <rPr>
        <sz val="11"/>
        <rFont val="Calibri"/>
        <family val="2"/>
        <scheme val="minor"/>
      </rPr>
      <t xml:space="preserve"> Handheld</t>
    </r>
  </si>
  <si>
    <t># Walker Testing Units (Initial/Total):</t>
  </si>
  <si>
    <t>Supplier</t>
  </si>
  <si>
    <t># Left</t>
  </si>
  <si>
    <t># Initial</t>
  </si>
  <si>
    <t>Tot #</t>
  </si>
  <si>
    <t>#/Unit</t>
  </si>
  <si>
    <t>Mini USB WiFi Module - RTL8188eu - 802.11b/g/n</t>
  </si>
  <si>
    <t>Bluetooth / WiFi Combination USB Dongle</t>
  </si>
  <si>
    <t>USB WIFI DONGLE BL-WN2210</t>
  </si>
  <si>
    <t>AAEON UP</t>
  </si>
  <si>
    <t>OPT-UP-WF-002</t>
  </si>
  <si>
    <t>409-</t>
  </si>
  <si>
    <t>100m indoor, 300m outdoor transmission range</t>
  </si>
  <si>
    <t>8m  transmission range</t>
  </si>
  <si>
    <t>300m transmission range</t>
  </si>
  <si>
    <t xml:space="preserve">Mini Power Switch - SPDT </t>
  </si>
  <si>
    <t>RGB LCD Shield Kit w/ 16x2 Character Display - Only 2 pins used! - POSITIVE DISPLAY</t>
  </si>
  <si>
    <t>LCD Shield Kit w/ 16x2 Character Display - Only 2 pins used! - BLUE AND WHITE</t>
  </si>
  <si>
    <t>$/Unit</t>
  </si>
  <si>
    <t>Total $</t>
  </si>
  <si>
    <t>Cost Breakdown</t>
  </si>
  <si>
    <t>Initial Order</t>
  </si>
  <si>
    <t>Total Order</t>
  </si>
  <si>
    <t>Supplier SKU</t>
  </si>
  <si>
    <t>IoT 3D Time Of Flight Sensor Shield</t>
  </si>
  <si>
    <t>975-RFD77306</t>
  </si>
  <si>
    <t>COM-14086</t>
  </si>
  <si>
    <t>Flip-Pin (14-pins)</t>
  </si>
  <si>
    <t xml:space="preserve">Panavise Jr. </t>
  </si>
  <si>
    <t>RF Digital</t>
  </si>
  <si>
    <t>975-</t>
  </si>
  <si>
    <t>Remaining Total $</t>
  </si>
  <si>
    <t>USB-to-Serial Bridge - µUSB-PA5</t>
  </si>
  <si>
    <t>Initial Total $</t>
  </si>
  <si>
    <t>SparkFun Qwiic Adapter</t>
  </si>
  <si>
    <t>SPX-14349</t>
  </si>
  <si>
    <t>Qwiic Human Presence Sensor - AK9753</t>
  </si>
  <si>
    <t>DEV-14495</t>
  </si>
  <si>
    <t>SPX-14352</t>
  </si>
  <si>
    <t>SparkFun Qwiic Shield for Arduino</t>
  </si>
  <si>
    <t>SPX-14618</t>
  </si>
  <si>
    <t>VR IMU (Qwiic) - BNO080 High Precision</t>
  </si>
  <si>
    <t>SPX-14641</t>
  </si>
  <si>
    <t>Qwiic OpenLog</t>
  </si>
  <si>
    <t>Grid-EYE Infrared Array (Qwiic) - AMG8833</t>
  </si>
  <si>
    <t>SPX-14568</t>
  </si>
  <si>
    <t>SPX-14414</t>
  </si>
  <si>
    <t>SparkFun GPS Breakout - XA1110 (Qwiic)</t>
  </si>
  <si>
    <t>DEV-14440</t>
  </si>
  <si>
    <t>Power Dock 2 for Onion Omega</t>
  </si>
  <si>
    <t>COM-12027</t>
  </si>
  <si>
    <t>LED RGB Strip - Addressable, Sealed (1m)</t>
  </si>
  <si>
    <t>SMD LED - RGB WS2812B (Strip of 10)</t>
  </si>
  <si>
    <t>COM-13667</t>
  </si>
  <si>
    <t>SPX-14642</t>
  </si>
  <si>
    <t>Qwiic RTC - RV-1805</t>
  </si>
  <si>
    <t>Qwiic JST Connector - SMD 4-pin</t>
  </si>
  <si>
    <t>SPX-14417</t>
  </si>
  <si>
    <t>Project Total Cost</t>
  </si>
  <si>
    <t>'2nd Order'!$E$14</t>
  </si>
  <si>
    <t>&lt;SheetName&gt;!$M1=FilterSpecs!$F$7</t>
  </si>
  <si>
    <t>&lt;SheetName&gt;!$M1=FilterSpecs!$F$8</t>
  </si>
  <si>
    <t>&lt;SheetName&gt;!$M1=FilterSpecs!$F$9</t>
  </si>
  <si>
    <t>&lt;SheetName&gt;!$M1=FilterSpecs!$F$10</t>
  </si>
  <si>
    <t>&lt;SheetName&gt;!$M1=FilterSpecs!$F$12</t>
  </si>
  <si>
    <t>&lt;SheetName&gt;!$M1=FilterSpecs!$F$13</t>
  </si>
  <si>
    <t>&lt;SheetName&gt;!$M1=FilterSpecs!$F$11 &amp; AND(&lt;SheetName&gt;!$E1=0,NOT(ISBLANK(&lt;SheetName&gt;!$E1)))</t>
  </si>
  <si>
    <t>Conditional Formatting Function Definitions</t>
  </si>
  <si>
    <t>x</t>
  </si>
  <si>
    <t>Product URL Base Domain</t>
  </si>
  <si>
    <t>https://www.adafruit.com/product/</t>
  </si>
  <si>
    <t>https://www.sparkfun.com/products/</t>
  </si>
  <si>
    <t>Supplier URL</t>
  </si>
  <si>
    <t>https://www.mouser.com/ProductDetail/</t>
  </si>
  <si>
    <t>Pioneer IoT Add-On Shield</t>
  </si>
  <si>
    <t>DEV-14531</t>
  </si>
  <si>
    <t>Mouser URL</t>
  </si>
  <si>
    <t># Extra</t>
  </si>
  <si>
    <t>Init # Extra</t>
  </si>
  <si>
    <t>In Stock</t>
  </si>
  <si>
    <t>Qwiic Magnetometer - MLX90393</t>
  </si>
  <si>
    <t>SPX-14294</t>
  </si>
  <si>
    <t>Slip Ring with Flange - 22mm diameter, 6 wires, max 240V @ 2A</t>
  </si>
  <si>
    <t>Miniature Slip Ring - 12mm diameter, 6 wires, max 240V @ 2A</t>
  </si>
  <si>
    <t># Formatted</t>
  </si>
  <si>
    <t>Qwiic Accelerometer - MMA8452Q</t>
  </si>
  <si>
    <t>SPX-14248</t>
  </si>
  <si>
    <t>Infrared Non-contact Thermometer (Qwiic) - MLX90632</t>
  </si>
  <si>
    <t>SPX-14569</t>
  </si>
  <si>
    <t>Particle Sensor 2.5PM and 10PM - SDS021</t>
  </si>
  <si>
    <t>SPX-14309</t>
  </si>
  <si>
    <t>Headers, Shrouded IDC</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</si>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</sst>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7" formatCode="&quot;$&quot;#,##0.00_);\(&quot;$&quot;#,##0.00\)"/>
    <numFmt numFmtId="44" formatCode="_(&quot;$&quot;* #,##0.00_);_(&quot;$&quot;* \(#,##0.00\);_(&quot;$&quot;* &quot;-&quot;??_);_(@_)"/>
    <numFmt numFmtId="164" formatCode="[&lt;=9999999]###\-####;\(###\)\ ###\-####"/>
    <numFmt numFmtId="165" formatCode="0_);\(0\)"/>
    <numFmt numFmtId="166" formatCode="&quot;$&quot;#,##0.00"/>
    <numFmt numFmtId="167" formatCode="_([$$-409]* #,##0.00_);_([$$-409]* \(#,##0.00\);_([$$-409]* &quot;-&quot;??_);_(@_)"/>
  </numFmts>
  <fonts count="30" x14ac:knownFonts="1">
    <font>
      <sz val="11"/>
      <color theme="1"/>
      <name val="Calibri"/>
      <family val="2"/>
      <scheme val="minor"/>
    </font>
    <font>
      <b/>
      <sz val="11"/>
      <color theme="1"/>
      <name val="Calibri"/>
      <family val="2"/>
      <scheme val="minor"/>
    </font>
    <font>
      <sz val="11"/>
      <color theme="3" tint="-0.499984740745262"/>
      <name val="Calibri"/>
      <family val="2"/>
      <scheme val="minor"/>
    </font>
    <font>
      <b/>
      <sz val="16"/>
      <color theme="4"/>
      <name val="Calibri"/>
      <family val="2"/>
      <scheme val="minor"/>
    </font>
    <font>
      <sz val="11"/>
      <color theme="1"/>
      <name val="Calibri"/>
      <family val="2"/>
      <scheme val="minor"/>
    </font>
    <font>
      <sz val="26"/>
      <color theme="2" tint="-0.499984740745262"/>
      <name val="Corbel"/>
      <family val="2"/>
      <scheme val="major"/>
    </font>
    <font>
      <b/>
      <sz val="16"/>
      <color theme="2" tint="-0.749961851863155"/>
      <name val="Corbel"/>
      <family val="2"/>
      <scheme val="major"/>
    </font>
    <font>
      <b/>
      <sz val="11"/>
      <color theme="2" tint="-0.749961851863155"/>
      <name val="Corbel"/>
      <family val="2"/>
      <scheme val="major"/>
    </font>
    <font>
      <sz val="11"/>
      <color theme="0"/>
      <name val="Calibri"/>
      <family val="2"/>
      <scheme val="minor"/>
    </font>
    <font>
      <b/>
      <sz val="26"/>
      <color theme="3"/>
      <name val="Corbel"/>
      <family val="2"/>
      <scheme val="major"/>
    </font>
    <font>
      <u/>
      <sz val="11"/>
      <color theme="10"/>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sz val="16"/>
      <color rgb="FF555555"/>
      <name val="Calibri"/>
      <family val="2"/>
      <scheme val="minor"/>
    </font>
    <font>
      <sz val="16"/>
      <color rgb="FF333333"/>
      <name val="Calibri"/>
      <family val="2"/>
      <scheme val="minor"/>
    </font>
    <font>
      <sz val="14"/>
      <color rgb="FF555555"/>
      <name val="Arial"/>
      <family val="2"/>
    </font>
    <font>
      <sz val="14"/>
      <color theme="1"/>
      <name val="Calibri"/>
      <family val="2"/>
      <scheme val="minor"/>
    </font>
    <font>
      <vertAlign val="superscript"/>
      <sz val="11"/>
      <color theme="1"/>
      <name val="Calibri"/>
      <family val="2"/>
      <scheme val="minor"/>
    </font>
    <font>
      <b/>
      <sz val="18"/>
      <color rgb="FFFF0000"/>
      <name val="Corbel"/>
      <family val="2"/>
      <scheme val="major"/>
    </font>
    <font>
      <sz val="11"/>
      <color rgb="FF00B0F0"/>
      <name val="Calibri"/>
      <family val="2"/>
      <scheme val="minor"/>
    </font>
    <font>
      <vertAlign val="superscript"/>
      <sz val="11"/>
      <color rgb="FF00B0F0"/>
      <name val="Calibri"/>
      <family val="2"/>
      <scheme val="minor"/>
    </font>
    <font>
      <sz val="10"/>
      <color rgb="FF00B0F0"/>
      <name val="Arial"/>
      <family val="2"/>
    </font>
    <font>
      <b/>
      <sz val="14"/>
      <color theme="0"/>
      <name val="Calibri"/>
      <family val="2"/>
      <scheme val="minor"/>
    </font>
    <font>
      <b/>
      <sz val="11"/>
      <color theme="0"/>
      <name val="Calibri"/>
      <family val="2"/>
    </font>
    <font>
      <b/>
      <sz val="11"/>
      <name val="Calibri"/>
      <family val="2"/>
      <scheme val="minor"/>
    </font>
    <font>
      <sz val="11"/>
      <name val="Calibri"/>
      <family val="2"/>
      <scheme val="minor"/>
    </font>
    <font>
      <sz val="10"/>
      <name val="Arial"/>
      <family val="2"/>
    </font>
    <font>
      <vertAlign val="superscript"/>
      <sz val="11"/>
      <name val="Calibri"/>
      <family val="2"/>
      <scheme val="minor"/>
    </font>
    <font>
      <b/>
      <sz val="12"/>
      <name val="Corbel"/>
      <family val="2"/>
      <scheme val="major"/>
    </font>
  </fonts>
  <fills count="14">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3" tint="-0.499984740745262"/>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002060"/>
        <bgColor indexed="64"/>
      </patternFill>
    </fill>
    <fill>
      <patternFill patternType="solid">
        <fgColor rgb="FFF3AE03"/>
        <bgColor indexed="64"/>
      </patternFill>
    </fill>
    <fill>
      <patternFill patternType="solid">
        <fgColor theme="0" tint="-4.9989318521683403E-2"/>
        <bgColor theme="5" tint="0.79992065187536243"/>
      </patternFill>
    </fill>
    <fill>
      <patternFill patternType="solid">
        <fgColor theme="9" tint="-0.499984740745262"/>
        <bgColor indexed="64"/>
      </patternFill>
    </fill>
    <fill>
      <patternFill patternType="solid">
        <fgColor rgb="FFFF4F4F"/>
        <bgColor indexed="64"/>
      </patternFill>
    </fill>
    <fill>
      <patternFill patternType="solid">
        <fgColor rgb="FFFFFF00"/>
        <bgColor indexed="64"/>
      </patternFill>
    </fill>
  </fills>
  <borders count="13">
    <border>
      <left/>
      <right/>
      <top/>
      <bottom/>
      <diagonal/>
    </border>
    <border>
      <left/>
      <right/>
      <top style="thin">
        <color theme="3" tint="-0.24994659260841701"/>
      </top>
      <bottom style="double">
        <color theme="3" tint="-0.24994659260841701"/>
      </bottom>
      <diagonal/>
    </border>
    <border>
      <left/>
      <right/>
      <top/>
      <bottom style="thick">
        <color theme="0"/>
      </bottom>
      <diagonal/>
    </border>
    <border>
      <left style="thick">
        <color theme="2" tint="-0.749961851863155"/>
      </left>
      <right style="thick">
        <color theme="2" tint="-0.749961851863155"/>
      </right>
      <top style="thick">
        <color theme="2" tint="-0.749961851863155"/>
      </top>
      <bottom style="thick">
        <color theme="2" tint="-0.749961851863155"/>
      </bottom>
      <diagonal/>
    </border>
    <border>
      <left style="thick">
        <color theme="2" tint="-0.749961851863155"/>
      </left>
      <right/>
      <top style="thick">
        <color theme="2" tint="-0.749961851863155"/>
      </top>
      <bottom style="thick">
        <color theme="2" tint="-0.749961851863155"/>
      </bottom>
      <diagonal/>
    </border>
    <border>
      <left/>
      <right style="thick">
        <color theme="2" tint="-0.749961851863155"/>
      </right>
      <top style="thick">
        <color theme="2" tint="-0.749961851863155"/>
      </top>
      <bottom style="thick">
        <color theme="2" tint="-0.749961851863155"/>
      </bottom>
      <diagonal/>
    </border>
    <border>
      <left style="thick">
        <color theme="2" tint="-0.89996032593768116"/>
      </left>
      <right/>
      <top style="thick">
        <color theme="2" tint="-0.89996032593768116"/>
      </top>
      <bottom style="thick">
        <color theme="2" tint="-0.89996032593768116"/>
      </bottom>
      <diagonal/>
    </border>
    <border>
      <left/>
      <right/>
      <top style="thick">
        <color theme="2" tint="-0.89996032593768116"/>
      </top>
      <bottom style="thick">
        <color theme="2" tint="-0.89996032593768116"/>
      </bottom>
      <diagonal/>
    </border>
    <border>
      <left/>
      <right style="thick">
        <color theme="2" tint="-0.89996032593768116"/>
      </right>
      <top style="thick">
        <color theme="2" tint="-0.89996032593768116"/>
      </top>
      <bottom style="thick">
        <color theme="2" tint="-0.89996032593768116"/>
      </bottom>
      <diagonal/>
    </border>
    <border>
      <left/>
      <right/>
      <top style="thick">
        <color theme="2" tint="-0.749961851863155"/>
      </top>
      <bottom/>
      <diagonal/>
    </border>
    <border>
      <left/>
      <right style="thick">
        <color theme="2" tint="-0.749961851863155"/>
      </right>
      <top style="thick">
        <color theme="2" tint="-0.89996032593768116"/>
      </top>
      <bottom style="thick">
        <color theme="2" tint="-0.89996032593768116"/>
      </bottom>
      <diagonal/>
    </border>
    <border>
      <left style="thick">
        <color theme="2" tint="-0.749961851863155"/>
      </left>
      <right style="thick">
        <color theme="2" tint="-0.749961851863155"/>
      </right>
      <top style="thick">
        <color theme="2" tint="-0.749961851863155"/>
      </top>
      <bottom/>
      <diagonal/>
    </border>
    <border>
      <left style="thick">
        <color theme="2" tint="-0.749961851863155"/>
      </left>
      <right/>
      <top style="thick">
        <color theme="2" tint="-0.749961851863155"/>
      </top>
      <bottom/>
      <diagonal/>
    </border>
  </borders>
  <cellStyleXfs count="21">
    <xf numFmtId="167" fontId="0" fillId="0" borderId="0" applyFill="0" applyBorder="0">
      <alignment horizontal="left" vertical="center" wrapText="1" indent="1"/>
    </xf>
    <xf numFmtId="167" fontId="6" fillId="2" borderId="2" applyAlignment="0">
      <alignment horizontal="left" vertical="center" indent="1"/>
    </xf>
    <xf numFmtId="167" fontId="6" fillId="2" borderId="2">
      <alignment horizontal="right" vertical="center"/>
    </xf>
    <xf numFmtId="167" fontId="7" fillId="3" borderId="2" applyAlignment="0">
      <alignment horizontal="left" vertical="center" indent="1"/>
    </xf>
    <xf numFmtId="167" fontId="1" fillId="0" borderId="1" applyNumberFormat="0" applyFill="0" applyAlignment="0" applyProtection="0"/>
    <xf numFmtId="167" fontId="9" fillId="0" borderId="0" applyFill="0" applyBorder="0">
      <alignment vertical="center" wrapText="1"/>
    </xf>
    <xf numFmtId="167" fontId="7" fillId="0" borderId="0">
      <alignment horizontal="right" vertical="center" indent="1"/>
    </xf>
    <xf numFmtId="165" fontId="4" fillId="0" borderId="0" applyFont="0" applyFill="0" applyBorder="0" applyProtection="0">
      <alignment horizontal="center" vertical="center"/>
    </xf>
    <xf numFmtId="7" fontId="3" fillId="2" borderId="0" applyFill="0" applyBorder="0">
      <alignment horizontal="right" vertical="center"/>
    </xf>
    <xf numFmtId="7" fontId="4" fillId="0" borderId="0" applyFont="0" applyFill="0" applyBorder="0" applyProtection="0">
      <alignment horizontal="right" vertical="center" indent="1"/>
    </xf>
    <xf numFmtId="167" fontId="2" fillId="3" borderId="2" applyAlignment="0">
      <alignment horizontal="left" vertical="center" wrapText="1" indent="1"/>
    </xf>
    <xf numFmtId="167" fontId="5" fillId="0" borderId="0">
      <alignment horizontal="left" vertical="center"/>
    </xf>
    <xf numFmtId="14" fontId="3" fillId="0" borderId="0" applyFill="0" applyBorder="0" applyAlignment="0">
      <alignment horizontal="right" vertical="center"/>
    </xf>
    <xf numFmtId="164" fontId="4" fillId="0" borderId="0" applyFont="0" applyFill="0" applyBorder="0" applyAlignment="0">
      <alignment wrapText="1"/>
    </xf>
    <xf numFmtId="14" fontId="4" fillId="0" borderId="0" applyFont="0" applyFill="0" applyBorder="0">
      <alignment horizontal="center" vertical="center" wrapText="1"/>
    </xf>
    <xf numFmtId="49" fontId="4" fillId="0" borderId="0" applyFont="0" applyFill="0" applyBorder="0">
      <alignment horizontal="center" vertical="center" wrapText="1"/>
    </xf>
    <xf numFmtId="167" fontId="2" fillId="2" borderId="0">
      <alignment horizontal="left" vertical="center" wrapText="1"/>
    </xf>
    <xf numFmtId="167" fontId="8" fillId="4" borderId="0" applyBorder="0">
      <alignment horizontal="center" vertical="center"/>
    </xf>
    <xf numFmtId="167" fontId="8" fillId="0" borderId="0">
      <alignment vertical="center" wrapText="1"/>
    </xf>
    <xf numFmtId="167" fontId="10" fillId="0" borderId="0" applyNumberFormat="0" applyFill="0" applyBorder="0" applyAlignment="0" applyProtection="0">
      <alignment horizontal="left" vertical="center" wrapText="1" indent="1"/>
    </xf>
    <xf numFmtId="167" fontId="4" fillId="0" borderId="0" applyFill="0" applyBorder="0">
      <alignment horizontal="left" vertical="center" wrapText="1" indent="1"/>
    </xf>
  </cellStyleXfs>
  <cellXfs count="164">
    <xf numFmtId="167" fontId="0" fillId="0" borderId="0" xfId="0">
      <alignment horizontal="left" vertical="center" wrapText="1" indent="1"/>
    </xf>
    <xf numFmtId="167" fontId="0" fillId="0" borderId="0" xfId="0" applyFont="1">
      <alignment horizontal="left" vertical="center" wrapText="1" indent="1"/>
    </xf>
    <xf numFmtId="167" fontId="0" fillId="0" borderId="0" xfId="0" applyFont="1" applyFill="1">
      <alignment horizontal="left" vertical="center" wrapText="1" indent="1"/>
    </xf>
    <xf numFmtId="167" fontId="2" fillId="2" borderId="0" xfId="16">
      <alignment horizontal="left" vertical="center" wrapText="1"/>
    </xf>
    <xf numFmtId="167" fontId="0" fillId="0" borderId="0" xfId="0" applyFont="1" applyFill="1" applyBorder="1">
      <alignment horizontal="left" vertical="center" wrapText="1" indent="1"/>
    </xf>
    <xf numFmtId="167" fontId="9" fillId="0" borderId="0" xfId="5">
      <alignment vertical="center" wrapText="1"/>
    </xf>
    <xf numFmtId="1" fontId="0" fillId="0" borderId="0" xfId="0" applyNumberFormat="1" applyFill="1" applyBorder="1">
      <alignment horizontal="left" vertical="center" wrapText="1" indent="1"/>
    </xf>
    <xf numFmtId="167" fontId="0" fillId="0" borderId="0" xfId="0" applyAlignment="1"/>
    <xf numFmtId="167" fontId="13" fillId="0" borderId="0" xfId="0" applyFont="1" applyAlignment="1"/>
    <xf numFmtId="167" fontId="13" fillId="0" borderId="0" xfId="0" applyFont="1" applyAlignment="1">
      <alignment horizontal="left"/>
    </xf>
    <xf numFmtId="167" fontId="15" fillId="0" borderId="0" xfId="0" applyFont="1" applyAlignment="1">
      <alignment horizontal="left"/>
    </xf>
    <xf numFmtId="167" fontId="14" fillId="0" borderId="0" xfId="0" applyFont="1" applyAlignment="1">
      <alignment horizontal="left" vertical="center" wrapText="1"/>
    </xf>
    <xf numFmtId="167" fontId="15" fillId="0" borderId="0" xfId="0" applyFont="1" applyAlignment="1">
      <alignment horizontal="left" wrapText="1"/>
    </xf>
    <xf numFmtId="167" fontId="17" fillId="0" borderId="0" xfId="0" applyFont="1">
      <alignment horizontal="left" vertical="center" wrapText="1" indent="1"/>
    </xf>
    <xf numFmtId="167" fontId="13" fillId="0" borderId="0" xfId="0" applyFont="1">
      <alignment horizontal="left" vertical="center" wrapText="1" indent="1"/>
    </xf>
    <xf numFmtId="166" fontId="13" fillId="0" borderId="0" xfId="0" applyNumberFormat="1" applyFont="1" applyAlignment="1">
      <alignment horizontal="right"/>
    </xf>
    <xf numFmtId="166" fontId="15" fillId="0" borderId="0" xfId="0" applyNumberFormat="1" applyFont="1" applyAlignment="1">
      <alignment horizontal="right"/>
    </xf>
    <xf numFmtId="166" fontId="14" fillId="0" borderId="0" xfId="0" applyNumberFormat="1" applyFont="1" applyAlignment="1">
      <alignment horizontal="right" vertical="center" wrapText="1"/>
    </xf>
    <xf numFmtId="167" fontId="16" fillId="0" borderId="0" xfId="0" applyFont="1" applyAlignment="1">
      <alignment horizontal="left" vertical="center" wrapText="1" indent="1"/>
    </xf>
    <xf numFmtId="167" fontId="10" fillId="0" borderId="0" xfId="19" applyAlignment="1">
      <alignment horizontal="left" vertical="center" wrapText="1" indent="1"/>
    </xf>
    <xf numFmtId="167" fontId="0" fillId="0" borderId="0" xfId="0" applyAlignment="1">
      <alignment vertical="center" wrapText="1"/>
    </xf>
    <xf numFmtId="167" fontId="9" fillId="0" borderId="0" xfId="5" applyAlignment="1">
      <alignment vertical="center" wrapText="1"/>
    </xf>
    <xf numFmtId="7" fontId="3" fillId="2" borderId="5" xfId="8" applyBorder="1" applyAlignment="1">
      <alignment horizontal="center" vertical="center"/>
    </xf>
    <xf numFmtId="167" fontId="12" fillId="4" borderId="8" xfId="17" applyNumberFormat="1" applyFont="1" applyFill="1" applyBorder="1" applyAlignment="1">
      <alignment horizontal="center" vertical="center"/>
    </xf>
    <xf numFmtId="167" fontId="2" fillId="2" borderId="9" xfId="16" applyBorder="1">
      <alignment horizontal="left" vertical="center" wrapText="1"/>
    </xf>
    <xf numFmtId="167" fontId="19" fillId="2" borderId="3" xfId="1" applyFont="1" applyBorder="1" applyAlignment="1">
      <alignment horizontal="center" vertical="center"/>
    </xf>
    <xf numFmtId="167" fontId="20" fillId="0" borderId="0" xfId="0" applyFont="1" applyAlignment="1"/>
    <xf numFmtId="167" fontId="11" fillId="5" borderId="0" xfId="0" applyFont="1" applyFill="1">
      <alignment horizontal="left" vertical="center" wrapText="1" indent="1"/>
    </xf>
    <xf numFmtId="167" fontId="11" fillId="7" borderId="0" xfId="0" applyFont="1" applyFill="1">
      <alignment horizontal="left" vertical="center" wrapText="1" indent="1"/>
    </xf>
    <xf numFmtId="167" fontId="11" fillId="8" borderId="0" xfId="0" applyFont="1" applyFill="1">
      <alignment horizontal="left" vertical="center" wrapText="1" indent="1"/>
    </xf>
    <xf numFmtId="167" fontId="11" fillId="6" borderId="0" xfId="0" applyFont="1" applyFill="1">
      <alignment horizontal="left" vertical="center" wrapText="1" indent="1"/>
    </xf>
    <xf numFmtId="167" fontId="11" fillId="9" borderId="0" xfId="0" applyFont="1" applyFill="1">
      <alignment horizontal="left" vertical="center" wrapText="1" indent="1"/>
    </xf>
    <xf numFmtId="167" fontId="12" fillId="4" borderId="7" xfId="17" applyNumberFormat="1" applyFont="1" applyFill="1" applyBorder="1" applyAlignment="1">
      <alignment horizontal="center" vertical="center"/>
    </xf>
    <xf numFmtId="167" fontId="2" fillId="10" borderId="0" xfId="0" applyFont="1" applyFill="1">
      <alignment horizontal="left" vertical="center" wrapText="1" indent="1"/>
    </xf>
    <xf numFmtId="167" fontId="0" fillId="0" borderId="0" xfId="0" applyAlignment="1">
      <alignment horizontal="left"/>
    </xf>
    <xf numFmtId="167" fontId="0" fillId="0" borderId="0" xfId="0" applyAlignment="1">
      <alignment horizontal="right"/>
    </xf>
    <xf numFmtId="167" fontId="20" fillId="0" borderId="0" xfId="0" applyFont="1" applyAlignment="1">
      <alignment horizontal="right"/>
    </xf>
    <xf numFmtId="167" fontId="26" fillId="0" borderId="0" xfId="0" applyFont="1" applyFill="1" applyAlignment="1">
      <alignment vertical="center" wrapText="1"/>
    </xf>
    <xf numFmtId="167" fontId="26" fillId="0" borderId="0" xfId="0" applyFont="1" applyFill="1" applyAlignment="1"/>
    <xf numFmtId="167" fontId="26" fillId="0" borderId="0" xfId="0" applyFont="1" applyFill="1" applyAlignment="1">
      <alignment horizontal="right"/>
    </xf>
    <xf numFmtId="167" fontId="26" fillId="0" borderId="0" xfId="0" applyFont="1" applyFill="1">
      <alignment horizontal="left" vertical="center" wrapText="1" indent="1"/>
    </xf>
    <xf numFmtId="167" fontId="26" fillId="0" borderId="0" xfId="0" applyFont="1" applyFill="1" applyAlignment="1">
      <alignment horizontal="left"/>
    </xf>
    <xf numFmtId="167" fontId="2" fillId="2" borderId="9" xfId="16" applyBorder="1" applyAlignment="1">
      <alignment vertical="center" wrapText="1"/>
    </xf>
    <xf numFmtId="49" fontId="13" fillId="0" borderId="0" xfId="0" applyNumberFormat="1" applyFont="1" applyAlignment="1"/>
    <xf numFmtId="167" fontId="0" fillId="0" borderId="0" xfId="0" applyAlignment="1">
      <alignment horizontal="left" vertical="top" wrapText="1"/>
    </xf>
    <xf numFmtId="167" fontId="25" fillId="0" borderId="0" xfId="0" applyFont="1" applyFill="1" applyAlignment="1"/>
    <xf numFmtId="167" fontId="26" fillId="0" borderId="0" xfId="0" applyFont="1" applyFill="1" applyBorder="1" applyAlignment="1">
      <alignment vertical="center" wrapText="1"/>
    </xf>
    <xf numFmtId="167" fontId="26" fillId="0" borderId="0" xfId="0" applyFont="1" applyFill="1" applyAlignment="1">
      <alignment horizontal="left" vertical="top" wrapText="1"/>
    </xf>
    <xf numFmtId="167" fontId="26" fillId="0" borderId="0" xfId="0" applyNumberFormat="1" applyFont="1" applyFill="1" applyAlignment="1"/>
    <xf numFmtId="167" fontId="11" fillId="11" borderId="0" xfId="0" applyFont="1" applyFill="1">
      <alignment horizontal="left" vertical="center" wrapText="1" indent="1"/>
    </xf>
    <xf numFmtId="167" fontId="11" fillId="12" borderId="0" xfId="0" applyFont="1" applyFill="1">
      <alignment horizontal="left" vertical="center" wrapText="1" indent="1"/>
    </xf>
    <xf numFmtId="167" fontId="26" fillId="0" borderId="0" xfId="0" applyFont="1" applyFill="1" applyAlignment="1">
      <alignment vertical="center"/>
    </xf>
    <xf numFmtId="7" fontId="3" fillId="0" borderId="0" xfId="8" applyFill="1" applyBorder="1" applyAlignment="1">
      <alignment horizontal="center" vertical="center"/>
    </xf>
    <xf numFmtId="167" fontId="0" fillId="0" borderId="0" xfId="0" applyAlignment="1">
      <alignment vertical="center"/>
    </xf>
    <xf numFmtId="167" fontId="0" fillId="0" borderId="0" xfId="0" applyAlignment="1">
      <alignment horizontal="left" vertical="center"/>
    </xf>
    <xf numFmtId="167" fontId="26" fillId="0" borderId="0" xfId="0" applyFont="1" applyFill="1" applyAlignment="1">
      <alignment horizontal="left" vertical="center"/>
    </xf>
    <xf numFmtId="167" fontId="20" fillId="0" borderId="0" xfId="0" applyFont="1" applyBorder="1" applyAlignment="1"/>
    <xf numFmtId="167" fontId="20" fillId="0" borderId="0" xfId="0" applyFont="1" applyAlignment="1">
      <alignment horizontal="left"/>
    </xf>
    <xf numFmtId="167" fontId="2" fillId="0" borderId="0" xfId="0" applyFont="1" applyBorder="1" applyAlignment="1"/>
    <xf numFmtId="167" fontId="20" fillId="0" borderId="0" xfId="0" applyFont="1" applyAlignment="1">
      <alignment horizontal="left" vertical="center"/>
    </xf>
    <xf numFmtId="167" fontId="26" fillId="0" borderId="0" xfId="0" applyFont="1" applyFill="1" applyAlignment="1">
      <alignment horizontal="left" vertical="top"/>
    </xf>
    <xf numFmtId="167" fontId="2" fillId="2" borderId="0" xfId="16" applyBorder="1">
      <alignment horizontal="left" vertical="center" wrapText="1"/>
    </xf>
    <xf numFmtId="167" fontId="27" fillId="0" borderId="0" xfId="0" applyFont="1" applyFill="1" applyAlignment="1">
      <alignment horizontal="left"/>
    </xf>
    <xf numFmtId="167" fontId="29" fillId="0" borderId="3" xfId="1" applyFont="1" applyFill="1" applyBorder="1" applyAlignment="1">
      <alignment horizontal="left" vertical="center"/>
    </xf>
    <xf numFmtId="166" fontId="29" fillId="0" borderId="4" xfId="1" applyNumberFormat="1" applyFont="1" applyFill="1" applyBorder="1" applyAlignment="1">
      <alignment horizontal="right" vertical="center" indent="1"/>
    </xf>
    <xf numFmtId="166" fontId="29" fillId="0" borderId="4" xfId="1" applyNumberFormat="1" applyFont="1" applyFill="1" applyBorder="1" applyAlignment="1">
      <alignment horizontal="right" vertical="center"/>
    </xf>
    <xf numFmtId="167" fontId="29" fillId="0" borderId="11" xfId="1" applyFont="1" applyFill="1" applyBorder="1" applyAlignment="1">
      <alignment horizontal="left" vertical="center"/>
    </xf>
    <xf numFmtId="166" fontId="29" fillId="0" borderId="12" xfId="1" applyNumberFormat="1" applyFont="1" applyFill="1" applyBorder="1" applyAlignment="1">
      <alignment horizontal="right" vertical="center"/>
    </xf>
    <xf numFmtId="167" fontId="23" fillId="0" borderId="7" xfId="17" applyNumberFormat="1" applyFont="1" applyFill="1" applyBorder="1" applyAlignment="1">
      <alignment horizontal="center" vertical="center"/>
    </xf>
    <xf numFmtId="167" fontId="23" fillId="0" borderId="0" xfId="17" applyNumberFormat="1" applyFont="1" applyFill="1" applyBorder="1" applyAlignment="1">
      <alignment horizontal="center" vertical="center"/>
    </xf>
    <xf numFmtId="166" fontId="23" fillId="0" borderId="7" xfId="17" applyNumberFormat="1" applyFont="1" applyFill="1" applyBorder="1" applyAlignment="1">
      <alignment horizontal="right" vertical="center"/>
    </xf>
    <xf numFmtId="166" fontId="23" fillId="0" borderId="0" xfId="17" applyNumberFormat="1" applyFont="1" applyFill="1" applyBorder="1" applyAlignment="1">
      <alignment horizontal="right" vertical="center"/>
    </xf>
    <xf numFmtId="167" fontId="10" fillId="0" borderId="0" xfId="19" applyFill="1" applyAlignment="1">
      <alignment horizontal="left" vertical="center"/>
    </xf>
    <xf numFmtId="167" fontId="0" fillId="0" borderId="0" xfId="0">
      <alignment horizontal="left" vertical="center" wrapText="1" indent="1"/>
    </xf>
    <xf numFmtId="167" fontId="0" fillId="0" borderId="0" xfId="0" applyAlignment="1"/>
    <xf numFmtId="166" fontId="0" fillId="0" borderId="0" xfId="0" applyNumberFormat="1" applyAlignment="1"/>
    <xf numFmtId="167" fontId="0" fillId="0" borderId="0" xfId="0" applyAlignment="1">
      <alignment vertical="center" wrapText="1"/>
    </xf>
    <xf numFmtId="167" fontId="26" fillId="0" borderId="0" xfId="0" applyFont="1" applyFill="1" applyAlignment="1"/>
    <xf numFmtId="167" fontId="26" fillId="0" borderId="0" xfId="0" applyFont="1" applyFill="1" applyAlignment="1">
      <alignment horizontal="left"/>
    </xf>
    <xf numFmtId="167" fontId="26" fillId="0" borderId="0" xfId="0" applyNumberFormat="1" applyFont="1" applyFill="1" applyAlignment="1"/>
    <xf numFmtId="167" fontId="26" fillId="0" borderId="0" xfId="0" applyFont="1" applyFill="1" applyAlignment="1">
      <alignment horizontal="left" vertical="center"/>
    </xf>
    <xf numFmtId="167" fontId="0" fillId="0" borderId="0" xfId="0" applyNumberFormat="1" applyAlignment="1">
      <alignment vertical="center" wrapText="1"/>
    </xf>
    <xf numFmtId="167" fontId="0" fillId="0" borderId="0" xfId="0" applyNumberFormat="1" applyAlignment="1"/>
    <xf numFmtId="167" fontId="0" fillId="0" borderId="0" xfId="0" applyNumberFormat="1" applyAlignment="1">
      <alignment horizontal="right"/>
    </xf>
    <xf numFmtId="167" fontId="26" fillId="0" borderId="0" xfId="0" applyNumberFormat="1" applyFont="1" applyFill="1" applyAlignment="1">
      <alignment horizontal="right"/>
    </xf>
    <xf numFmtId="167" fontId="20" fillId="0" borderId="0" xfId="0" applyNumberFormat="1" applyFont="1" applyAlignment="1">
      <alignment horizontal="right"/>
    </xf>
    <xf numFmtId="167" fontId="20" fillId="0" borderId="0" xfId="0" applyNumberFormat="1" applyFont="1" applyAlignment="1"/>
    <xf numFmtId="167" fontId="26" fillId="0" borderId="0" xfId="0" applyNumberFormat="1" applyFont="1" applyFill="1" applyAlignment="1"/>
    <xf numFmtId="167" fontId="0" fillId="0" borderId="0" xfId="0" applyNumberFormat="1">
      <alignment horizontal="left" vertical="center" wrapText="1" indent="1"/>
    </xf>
    <xf numFmtId="167" fontId="0" fillId="0" borderId="0" xfId="0" applyNumberFormat="1" applyAlignment="1">
      <alignment horizontal="left" vertical="center"/>
    </xf>
    <xf numFmtId="167" fontId="0" fillId="0" borderId="0" xfId="0" applyNumberFormat="1" applyAlignment="1">
      <alignment horizontal="left"/>
    </xf>
    <xf numFmtId="167" fontId="26" fillId="0" borderId="0" xfId="0" applyNumberFormat="1" applyFont="1" applyFill="1" applyAlignment="1">
      <alignment horizontal="left"/>
    </xf>
    <xf numFmtId="167" fontId="20" fillId="0" borderId="0" xfId="0" applyNumberFormat="1" applyFont="1" applyAlignment="1">
      <alignment horizontal="left"/>
    </xf>
    <xf numFmtId="167" fontId="26" fillId="0" borderId="0" xfId="0" applyNumberFormat="1" applyFont="1" applyFill="1">
      <alignment horizontal="left" vertical="center" wrapText="1" indent="1"/>
    </xf>
    <xf numFmtId="44" fontId="0" fillId="0" borderId="0" xfId="0" applyNumberFormat="1">
      <alignment horizontal="left" vertical="center" wrapText="1" indent="1"/>
    </xf>
    <xf numFmtId="44" fontId="0" fillId="0" borderId="0" xfId="0" applyNumberFormat="1" applyAlignment="1"/>
    <xf numFmtId="44" fontId="26" fillId="0" borderId="0" xfId="0" applyNumberFormat="1" applyFont="1" applyFill="1" applyAlignment="1"/>
    <xf numFmtId="44" fontId="0" fillId="0" borderId="0" xfId="0" applyNumberFormat="1" applyAlignment="1">
      <alignment horizontal="left" vertical="center"/>
    </xf>
    <xf numFmtId="44" fontId="0" fillId="0" borderId="0" xfId="0" applyNumberFormat="1" applyAlignment="1">
      <alignment horizontal="left"/>
    </xf>
    <xf numFmtId="44" fontId="26" fillId="0" borderId="0" xfId="0" applyNumberFormat="1" applyFont="1" applyFill="1" applyAlignment="1">
      <alignment horizontal="left"/>
    </xf>
    <xf numFmtId="44" fontId="20" fillId="0" borderId="0" xfId="0" applyNumberFormat="1" applyFont="1" applyAlignment="1">
      <alignment horizontal="left"/>
    </xf>
    <xf numFmtId="44" fontId="26" fillId="0" borderId="0" xfId="0" applyNumberFormat="1" applyFont="1" applyFill="1">
      <alignment horizontal="left" vertical="center" wrapText="1" indent="1"/>
    </xf>
    <xf numFmtId="44" fontId="26" fillId="0" borderId="0" xfId="0" applyNumberFormat="1" applyFont="1" applyFill="1" applyAlignment="1">
      <alignment horizontal="left" vertical="center"/>
    </xf>
    <xf numFmtId="44" fontId="10" fillId="0" borderId="0" xfId="19" applyNumberFormat="1" applyFill="1" applyAlignment="1">
      <alignment horizontal="left" vertical="center"/>
    </xf>
    <xf numFmtId="44" fontId="26" fillId="0" borderId="0" xfId="0" applyNumberFormat="1" applyFont="1" applyFill="1" applyAlignment="1">
      <alignment horizontal="right"/>
    </xf>
    <xf numFmtId="44" fontId="26" fillId="0" borderId="0" xfId="0" applyNumberFormat="1" applyFont="1" applyFill="1" applyAlignment="1">
      <alignment horizontal="right" vertical="center"/>
    </xf>
    <xf numFmtId="44" fontId="26" fillId="0" borderId="0" xfId="0" applyNumberFormat="1" applyFont="1" applyFill="1" applyAlignment="1">
      <alignment vertical="center"/>
    </xf>
    <xf numFmtId="44" fontId="26" fillId="0" borderId="0" xfId="0" applyNumberFormat="1" applyFont="1" applyFill="1" applyAlignment="1">
      <alignment horizontal="right" vertical="top"/>
    </xf>
    <xf numFmtId="44" fontId="20" fillId="0" borderId="0" xfId="0" applyNumberFormat="1" applyFont="1" applyAlignment="1"/>
    <xf numFmtId="167" fontId="0" fillId="0" borderId="0" xfId="0" applyNumberFormat="1" applyAlignment="1">
      <alignment horizontal="left" vertical="center" indent="1"/>
    </xf>
    <xf numFmtId="167" fontId="0" fillId="0" borderId="0" xfId="0" applyNumberFormat="1">
      <alignment horizontal="left" vertical="center" wrapText="1" indent="1"/>
    </xf>
    <xf numFmtId="167" fontId="0" fillId="0" borderId="0" xfId="0" applyNumberFormat="1" applyAlignment="1"/>
    <xf numFmtId="167" fontId="26" fillId="0" borderId="0" xfId="0" applyNumberFormat="1" applyFont="1" applyFill="1" applyAlignment="1"/>
    <xf numFmtId="167" fontId="9" fillId="0" borderId="0" xfId="5" applyAlignment="1">
      <alignment horizontal="left" vertical="center" wrapText="1"/>
    </xf>
    <xf numFmtId="167" fontId="12" fillId="4" borderId="7" xfId="17" applyNumberFormat="1" applyFont="1" applyFill="1" applyBorder="1" applyAlignment="1">
      <alignment horizontal="center" vertical="center"/>
    </xf>
    <xf numFmtId="167" fontId="20" fillId="0" borderId="0" xfId="0" applyFont="1" applyAlignment="1">
      <alignment horizontal="left" vertical="top" wrapText="1"/>
    </xf>
    <xf numFmtId="167" fontId="0" fillId="0" borderId="0" xfId="0" applyAlignment="1">
      <alignment horizontal="left" vertical="top"/>
    </xf>
    <xf numFmtId="167" fontId="20" fillId="0" borderId="0" xfId="0" applyFont="1" applyAlignment="1">
      <alignment horizontal="left" vertical="top"/>
    </xf>
    <xf numFmtId="167" fontId="22" fillId="0" borderId="0" xfId="0" applyFont="1" applyAlignment="1">
      <alignment horizontal="left" vertical="top"/>
    </xf>
    <xf numFmtId="167" fontId="20" fillId="0" borderId="0" xfId="0" applyFont="1" applyBorder="1" applyAlignment="1">
      <alignment horizontal="left" vertical="top"/>
    </xf>
    <xf numFmtId="167" fontId="26" fillId="0" borderId="0" xfId="0" applyFont="1" applyFill="1" applyBorder="1" applyAlignment="1">
      <alignment horizontal="left" vertical="top"/>
    </xf>
    <xf numFmtId="167" fontId="19" fillId="2" borderId="3" xfId="1" applyNumberFormat="1" applyFont="1" applyBorder="1" applyAlignment="1">
      <alignment horizontal="center" vertical="center"/>
    </xf>
    <xf numFmtId="167" fontId="19" fillId="2" borderId="0" xfId="1" applyNumberFormat="1" applyFont="1" applyBorder="1" applyAlignment="1">
      <alignment horizontal="center" vertical="center"/>
    </xf>
    <xf numFmtId="0" fontId="0" fillId="0" borderId="0" xfId="0" applyNumberFormat="1">
      <alignment horizontal="left" vertical="center" wrapText="1" indent="1"/>
    </xf>
    <xf numFmtId="167" fontId="0" fillId="0" borderId="0" xfId="0" applyAlignment="1">
      <alignment horizontal="left" vertical="center" indent="1"/>
    </xf>
    <xf numFmtId="0" fontId="0" fillId="0" borderId="0" xfId="0" applyNumberFormat="1" applyAlignment="1">
      <alignment horizontal="left" vertical="center" indent="1"/>
    </xf>
    <xf numFmtId="0" fontId="26" fillId="0" borderId="0" xfId="0" applyNumberFormat="1" applyFont="1" applyFill="1" applyAlignment="1"/>
    <xf numFmtId="0" fontId="26" fillId="0" borderId="0" xfId="0" applyNumberFormat="1" applyFont="1" applyFill="1" applyAlignment="1">
      <alignment horizontal="left" vertical="center"/>
    </xf>
    <xf numFmtId="167" fontId="0" fillId="0" borderId="0" xfId="0" applyAlignment="1">
      <alignment horizontal="left" vertical="center" wrapText="1"/>
    </xf>
    <xf numFmtId="167" fontId="0" fillId="0" borderId="0" xfId="0" applyNumberFormat="1" applyAlignment="1">
      <alignment horizontal="left" vertical="center" wrapText="1"/>
    </xf>
    <xf numFmtId="44" fontId="0" fillId="0" borderId="0" xfId="0" applyNumberFormat="1" applyAlignment="1">
      <alignment horizontal="left" vertical="center" wrapText="1"/>
    </xf>
    <xf numFmtId="0" fontId="23" fillId="0" borderId="7" xfId="17" applyNumberFormat="1" applyFont="1" applyFill="1" applyBorder="1" applyAlignment="1">
      <alignment horizontal="center" vertical="center"/>
    </xf>
    <xf numFmtId="0" fontId="23" fillId="0" borderId="0" xfId="17" applyNumberFormat="1" applyFont="1" applyFill="1" applyBorder="1" applyAlignment="1">
      <alignment horizontal="center" vertical="center"/>
    </xf>
    <xf numFmtId="0" fontId="29" fillId="0" borderId="3" xfId="1" applyNumberFormat="1" applyFont="1" applyFill="1" applyBorder="1" applyAlignment="1">
      <alignment horizontal="left" vertical="center"/>
    </xf>
    <xf numFmtId="0" fontId="29" fillId="0" borderId="4" xfId="1" applyNumberFormat="1" applyFont="1" applyFill="1" applyBorder="1" applyAlignment="1">
      <alignment horizontal="right" vertical="center" indent="1"/>
    </xf>
    <xf numFmtId="0" fontId="29" fillId="0" borderId="4" xfId="1" applyNumberFormat="1" applyFont="1" applyFill="1" applyBorder="1" applyAlignment="1">
      <alignment horizontal="right" vertical="center"/>
    </xf>
    <xf numFmtId="0" fontId="29" fillId="0" borderId="11" xfId="1" applyNumberFormat="1" applyFont="1" applyFill="1" applyBorder="1" applyAlignment="1">
      <alignment horizontal="left" vertical="center"/>
    </xf>
    <xf numFmtId="0" fontId="29" fillId="0" borderId="12" xfId="1" applyNumberFormat="1" applyFont="1" applyFill="1" applyBorder="1" applyAlignment="1">
      <alignment horizontal="right" vertical="center"/>
    </xf>
    <xf numFmtId="0" fontId="23" fillId="0" borderId="7" xfId="17" applyNumberFormat="1" applyFont="1" applyFill="1" applyBorder="1" applyAlignment="1">
      <alignment horizontal="right" vertical="center"/>
    </xf>
    <xf numFmtId="0" fontId="23" fillId="0" borderId="0" xfId="17" applyNumberFormat="1" applyFont="1" applyFill="1" applyBorder="1" applyAlignment="1">
      <alignment horizontal="right" vertical="center"/>
    </xf>
    <xf numFmtId="44" fontId="26" fillId="0" borderId="0" xfId="19" applyNumberFormat="1" applyFont="1" applyFill="1" applyAlignment="1">
      <alignment horizontal="left"/>
    </xf>
    <xf numFmtId="0" fontId="26" fillId="0" borderId="0" xfId="0" applyNumberFormat="1" applyFont="1" applyFill="1" applyAlignment="1">
      <alignment horizontal="left"/>
    </xf>
    <xf numFmtId="0" fontId="26" fillId="0" borderId="0" xfId="0" applyNumberFormat="1" applyFont="1" applyFill="1" applyAlignment="1">
      <alignment vertical="center"/>
    </xf>
    <xf numFmtId="0" fontId="0" fillId="0" borderId="0" xfId="0" applyNumberFormat="1" applyAlignment="1"/>
    <xf numFmtId="0" fontId="26" fillId="0" borderId="0" xfId="0" applyNumberFormat="1" applyFont="1" applyFill="1" applyAlignment="1">
      <alignment horizontal="left" vertical="top"/>
    </xf>
    <xf numFmtId="0" fontId="26" fillId="0" borderId="0" xfId="0" applyNumberFormat="1" applyFont="1" applyFill="1" applyBorder="1" applyAlignment="1">
      <alignment vertical="center"/>
    </xf>
    <xf numFmtId="0" fontId="26" fillId="0" borderId="0" xfId="0" applyNumberFormat="1" applyFont="1" applyFill="1" applyBorder="1" applyAlignment="1"/>
    <xf numFmtId="0" fontId="26" fillId="0" borderId="0" xfId="0" applyNumberFormat="1" applyFont="1" applyFill="1" applyAlignment="1">
      <alignment vertical="top"/>
    </xf>
    <xf numFmtId="167" fontId="2" fillId="0" borderId="0" xfId="16" applyFill="1" applyBorder="1" applyAlignment="1">
      <alignment vertical="center" wrapText="1"/>
    </xf>
    <xf numFmtId="167" fontId="0" fillId="0" borderId="0" xfId="0" applyFill="1" applyBorder="1">
      <alignment horizontal="left" vertical="center" wrapText="1" indent="1"/>
    </xf>
    <xf numFmtId="44" fontId="10" fillId="0" borderId="0" xfId="19" applyNumberFormat="1" applyFill="1" applyAlignment="1"/>
    <xf numFmtId="167" fontId="0" fillId="13" borderId="0" xfId="0" applyNumberFormat="1" applyFill="1" applyAlignment="1">
      <alignment horizontal="left" vertical="center" indent="1"/>
    </xf>
    <xf numFmtId="0" fontId="0" fillId="13" borderId="0" xfId="0" applyNumberFormat="1" applyFill="1" applyAlignment="1">
      <alignment horizontal="left" vertical="center" indent="1"/>
    </xf>
    <xf numFmtId="167" fontId="0" fillId="13" borderId="0" xfId="0" applyFill="1">
      <alignment horizontal="left" vertical="center" wrapText="1" indent="1"/>
    </xf>
    <xf numFmtId="167" fontId="10" fillId="0" borderId="0" xfId="19" applyNumberFormat="1" applyAlignment="1">
      <alignment horizontal="left" vertical="center" indent="1"/>
    </xf>
    <xf numFmtId="167" fontId="10" fillId="13" borderId="0" xfId="19" applyNumberFormat="1" applyFill="1" applyAlignment="1">
      <alignment horizontal="left" vertical="center" indent="1"/>
    </xf>
    <xf numFmtId="167" fontId="9" fillId="0" borderId="0" xfId="5" applyAlignment="1">
      <alignment horizontal="left" vertical="center" wrapText="1"/>
    </xf>
    <xf numFmtId="167" fontId="5" fillId="0" borderId="0" xfId="11" applyAlignment="1">
      <alignment horizontal="left" vertical="center" wrapText="1"/>
    </xf>
    <xf numFmtId="167" fontId="12" fillId="4" borderId="6" xfId="17" applyNumberFormat="1" applyFont="1" applyFill="1" applyBorder="1" applyAlignment="1">
      <alignment horizontal="center" vertical="center"/>
    </xf>
    <xf numFmtId="167" fontId="12" fillId="4" borderId="7" xfId="17" applyNumberFormat="1" applyFont="1" applyFill="1" applyBorder="1" applyAlignment="1">
      <alignment horizontal="center" vertical="center"/>
    </xf>
    <xf numFmtId="167" fontId="12" fillId="4" borderId="10" xfId="17" applyNumberFormat="1" applyFont="1" applyFill="1" applyBorder="1" applyAlignment="1">
      <alignment horizontal="center" vertical="center"/>
    </xf>
    <xf numFmtId="14" fontId="3" fillId="2" borderId="4" xfId="8" applyNumberFormat="1" applyBorder="1" applyAlignment="1">
      <alignment horizontal="center" vertical="center"/>
    </xf>
    <xf numFmtId="14" fontId="3" fillId="2" borderId="5" xfId="8" applyNumberFormat="1" applyBorder="1" applyAlignment="1">
      <alignment horizontal="center" vertical="center"/>
    </xf>
    <xf numFmtId="167" fontId="9" fillId="0" borderId="0" xfId="5" applyAlignment="1">
      <alignment horizontal="left" vertical="center"/>
    </xf>
  </cellXfs>
  <cellStyles count="21">
    <cellStyle name="Comma" xfId="7" builtinId="3" customBuiltin="1"/>
    <cellStyle name="Currency" xfId="8" builtinId="4" customBuiltin="1"/>
    <cellStyle name="Currency [0]" xfId="9" builtinId="7" customBuiltin="1"/>
    <cellStyle name="Date" xfId="14" xr:uid="{00000000-0005-0000-0000-000003000000}"/>
    <cellStyle name="Heading 1" xfId="1" builtinId="16" customBuiltin="1"/>
    <cellStyle name="Heading 2" xfId="2" builtinId="17" customBuiltin="1"/>
    <cellStyle name="Heading 3" xfId="3" builtinId="18" customBuiltin="1"/>
    <cellStyle name="Heading 4" xfId="6" builtinId="19" customBuiltin="1"/>
    <cellStyle name="Hyperlink" xfId="19" builtinId="8"/>
    <cellStyle name="Input" xfId="10" builtinId="20" customBuiltin="1"/>
    <cellStyle name="Inventory Date" xfId="12" xr:uid="{00000000-0005-0000-0000-000009000000}"/>
    <cellStyle name="Item table heading" xfId="17" xr:uid="{00000000-0005-0000-0000-00000A000000}"/>
    <cellStyle name="Normal" xfId="0" builtinId="0" customBuiltin="1"/>
    <cellStyle name="Normal 2" xfId="20" xr:uid="{C4116A06-986C-4F0A-B557-54CD146D83C5}"/>
    <cellStyle name="Note" xfId="16" builtinId="10" customBuiltin="1"/>
    <cellStyle name="Phone" xfId="13" xr:uid="{00000000-0005-0000-0000-00000D000000}"/>
    <cellStyle name="Seriel Number" xfId="15" xr:uid="{00000000-0005-0000-0000-00000E000000}"/>
    <cellStyle name="Title" xfId="5" builtinId="15" customBuiltin="1"/>
    <cellStyle name="Title 2" xfId="11" xr:uid="{00000000-0005-0000-0000-000010000000}"/>
    <cellStyle name="Total" xfId="4" builtinId="25" customBuiltin="1"/>
    <cellStyle name="z Hidden Text" xfId="18" xr:uid="{00000000-0005-0000-0000-000012000000}"/>
  </cellStyles>
  <dxfs count="242">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rgb="FF555555"/>
        <name val="Arial"/>
        <family val="2"/>
        <scheme val="none"/>
      </font>
      <alignment horizontal="left" vertical="center" textRotation="0" wrapText="1" indent="1"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333333"/>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left style="thick">
          <color theme="2" tint="-0.749961851863155"/>
        </left>
      </border>
    </dxf>
    <dxf>
      <font>
        <b/>
        <i val="0"/>
        <strike val="0"/>
        <condense val="0"/>
        <extend val="0"/>
        <outline val="0"/>
        <shadow val="0"/>
        <u val="none"/>
        <vertAlign val="baseline"/>
        <sz val="14"/>
        <color theme="0"/>
        <name val="Calibri"/>
        <family val="2"/>
        <scheme val="minor"/>
      </font>
      <numFmt numFmtId="167" formatCode="_([$$-409]* #,##0.00_);_([$$-409]* \(#,##0.00\);_([$$-409]* &quot;-&quot;??_);_(@_)"/>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numFmt numFmtId="167" formatCode="_([$$-409]* #,##0.00_);_([$$-409]* \(#,##0.00\);_([$$-409]* &quot;-&quot;??_);_(@_)"/>
      <fill>
        <patternFill patternType="none">
          <fgColor indexed="64"/>
          <bgColor auto="1"/>
        </patternFill>
      </fill>
      <alignment horizontal="left" vertical="center" textRotation="0" wrapText="0" indent="0" justifyLastLine="0" shrinkToFit="0" readingOrder="0"/>
      <border diagonalUp="0" diagonalDown="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numFmt numFmtId="0" formatCode="General"/>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0" formatCode="General"/>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numFmt numFmtId="0" formatCode="General"/>
    </dxf>
    <dxf>
      <border outline="0">
        <bottom style="thick">
          <color rgb="FF1F4E49"/>
        </bottom>
      </border>
    </dxf>
    <dxf>
      <font>
        <strike val="0"/>
        <outline val="0"/>
        <shadow val="0"/>
        <u val="none"/>
        <vertAlign val="baseline"/>
        <sz val="12"/>
        <color auto="1"/>
        <name val="Corbel"/>
        <family val="2"/>
        <scheme val="none"/>
      </font>
      <numFmt numFmtId="0" formatCode="General"/>
    </dxf>
    <dxf>
      <font>
        <strike val="0"/>
        <outline val="0"/>
        <shadow val="0"/>
        <u val="none"/>
        <vertAlign val="baseline"/>
        <sz val="14"/>
        <color theme="0"/>
        <name val="Calibri"/>
        <family val="2"/>
        <scheme val="minor"/>
      </font>
      <numFmt numFmtId="0" formatCode="General"/>
      <fill>
        <patternFill patternType="none">
          <fgColor indexed="64"/>
          <bgColor auto="1"/>
        </patternFill>
      </fill>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theme="2" tint="-0.749961851863155"/>
        </bottom>
      </border>
    </dxf>
    <dxf>
      <font>
        <strike val="0"/>
        <outline val="0"/>
        <shadow val="0"/>
        <u val="none"/>
        <vertAlign val="baseline"/>
        <sz val="12"/>
        <color auto="1"/>
        <name val="Corbel"/>
        <family val="2"/>
        <scheme val="major"/>
      </font>
    </dxf>
    <dxf>
      <font>
        <strike val="0"/>
        <outline val="0"/>
        <shadow val="0"/>
        <u val="none"/>
        <vertAlign val="baseline"/>
        <sz val="14"/>
        <color theme="0"/>
        <name val="Calibri"/>
        <family val="2"/>
        <scheme val="minor"/>
      </font>
      <fill>
        <patternFill patternType="none">
          <fgColor indexed="64"/>
          <bgColor auto="1"/>
        </patternFill>
      </fill>
    </dxf>
    <dxf>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indexed="64"/>
          <bgColor indexed="65"/>
        </patternFill>
      </fill>
      <alignment horizontal="lef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indexed="64"/>
          <bgColor indexed="65"/>
        </patternFill>
      </fill>
      <alignment horizontal="general" vertical="bottom" textRotation="0" wrapText="0" indent="0" justifyLastLine="0" shrinkToFit="0" readingOrder="0"/>
    </dxf>
    <dxf>
      <numFmt numFmtId="34" formatCode="_(&quot;$&quot;* #,##0.00_);_(&quot;$&quot;* \(#,##0.00\);_(&quot;$&quot;* &quot;-&quot;??_);_(@_)"/>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rgb="FF000000"/>
          <bgColor auto="1"/>
        </patternFill>
      </fill>
      <alignment horizontal="general" vertical="bottom" textRotation="0" wrapText="0" indent="0" justifyLastLine="0" shrinkToFit="0" readingOrder="0"/>
    </dxf>
    <dxf>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none">
          <fgColor indexed="64"/>
          <bgColor indexed="65"/>
        </patternFill>
      </fill>
      <alignment horizontal="general" vertical="bottom" textRotation="0" wrapText="0" indent="0" justifyLastLine="0" shrinkToFit="0" readingOrder="0"/>
    </dxf>
    <dxf>
      <numFmt numFmtId="34" formatCode="_(&quot;$&quot;* #,##0.00_);_(&quot;$&quot;* \(#,##0.00\);_(&quot;$&quot;* &quot;-&quot;??_);_(@_)"/>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rgb="FF000000"/>
          <bgColor auto="1"/>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167" formatCode="_([$$-409]* #,##0.00_);_([$$-409]* \(#,##0.00\);_([$$-409]* &quot;-&quot;??_);_(@_)"/>
      <fill>
        <patternFill patternType="none">
          <fgColor indexed="64"/>
          <bgColor auto="1"/>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left"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none">
          <fgColor indexed="64"/>
          <bgColor indexed="65"/>
        </patternFill>
      </fill>
      <alignment horizontal="general" vertical="bottom" textRotation="0" wrapText="0" indent="0" justifyLastLine="0" shrinkToFit="0" readingOrder="0"/>
    </dxf>
    <dxf>
      <numFmt numFmtId="34" formatCode="_(&quot;$&quot;* #,##0.00_);_(&quot;$&quot;* \(#,##0.00\);_(&quot;$&quot;* &quot;-&quot;??_);_(@_)"/>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indexed="64"/>
          <bgColor auto="1"/>
        </patternFill>
      </fill>
      <alignment horizontal="right" vertical="bottom" textRotation="0" wrapText="0" indent="0" justifyLastLine="0" shrinkToFit="0" readingOrder="0"/>
    </dxf>
    <dxf>
      <numFmt numFmtId="34" formatCode="_(&quot;$&quot;* #,##0.00_);_(&quot;$&quot;* \(#,##0.00\);_(&quot;$&quot;* &quot;-&quot;??_);_(@_)"/>
      <alignment horizontal="general" vertical="bottom" textRotation="0" wrapText="0" indent="0" justifyLastLine="0" shrinkToFit="0" readingOrder="0"/>
    </dxf>
    <dxf>
      <font>
        <strike val="0"/>
        <outline val="0"/>
        <shadow val="0"/>
        <u val="none"/>
        <color auto="1"/>
      </font>
      <numFmt numFmtId="34" formatCode="_(&quot;$&quot;* #,##0.00_);_(&quot;$&quot;* \(#,##0.00\);_(&quot;$&quot;* &quot;-&quot;??_);_(@_)"/>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numFmt numFmtId="167" formatCode="_([$$-409]* #,##0.00_);_([$$-409]* \(#,##0.00\);_([$$-409]* &quot;-&quot;??_);_(@_)"/>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numFmt numFmtId="0" formatCode="General"/>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numFmt numFmtId="0" formatCode="General"/>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left" vertical="center" textRotation="0" wrapText="1" indent="0" justifyLastLine="0" shrinkToFit="0" readingOrder="0"/>
    </dxf>
    <dxf>
      <font>
        <b/>
        <i val="0"/>
        <color theme="0"/>
      </font>
      <fill>
        <patternFill>
          <bgColor theme="9" tint="-0.499984740745262"/>
        </patternFill>
      </fill>
    </dxf>
    <dxf>
      <font>
        <b/>
        <i val="0"/>
        <color theme="0"/>
      </font>
      <fill>
        <patternFill>
          <bgColor rgb="FFFF4F4F"/>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color theme="1"/>
      </font>
      <border>
        <bottom style="thin">
          <color theme="4"/>
        </bottom>
        <vertical/>
        <horizontal/>
      </border>
    </dxf>
    <dxf>
      <font>
        <color theme="1"/>
      </font>
      <border>
        <left style="medium">
          <color auto="1"/>
        </left>
        <right style="medium">
          <color auto="1"/>
        </right>
        <top style="medium">
          <color auto="1"/>
        </top>
        <bottom style="medium">
          <color auto="1"/>
        </bottom>
        <vertical/>
        <horizontal/>
      </border>
    </dxf>
    <dxf>
      <font>
        <b/>
        <color theme="1"/>
      </font>
      <border>
        <bottom style="thin">
          <color theme="8"/>
        </bottom>
        <vertical/>
        <horizontal/>
      </border>
    </dxf>
    <dxf>
      <font>
        <color theme="1"/>
      </font>
      <border>
        <left style="medium">
          <color auto="1"/>
        </left>
        <right style="medium">
          <color auto="1"/>
        </right>
        <top style="medium">
          <color auto="1"/>
        </top>
        <bottom style="medium">
          <color auto="1"/>
        </bottom>
        <vertical/>
        <horizontal/>
      </border>
    </dxf>
    <dxf>
      <font>
        <b/>
        <color theme="1"/>
      </font>
      <border>
        <bottom style="thin">
          <color rgb="FF4F81BD"/>
        </bottom>
        <vertical/>
        <horizontal/>
      </border>
    </dxf>
    <dxf>
      <font>
        <color theme="1"/>
      </font>
      <border>
        <left style="medium">
          <color auto="1"/>
        </left>
        <right style="medium">
          <color auto="1"/>
        </right>
        <top style="medium">
          <color auto="1"/>
        </top>
        <bottom style="medium">
          <color auto="1"/>
        </bottom>
        <vertical/>
        <horizontal/>
      </border>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font>
      <fill>
        <patternFill>
          <bgColor theme="2" tint="-0.749961851863155"/>
        </patternFill>
      </fill>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2" tint="-0.749961851863155"/>
      </font>
      <border>
        <bottom style="thin">
          <color theme="2" tint="-0.499984740745262"/>
        </bottom>
        <vertical/>
        <horizontal/>
      </border>
    </dxf>
    <dxf>
      <font>
        <b val="0"/>
        <i val="0"/>
        <sz val="11"/>
        <color theme="1"/>
      </font>
      <border diagonalUp="0" diagonalDown="0">
        <left style="thick">
          <color theme="1"/>
        </left>
        <right style="thick">
          <color theme="1"/>
        </right>
        <top style="thick">
          <color theme="1"/>
        </top>
        <bottom style="thick">
          <color theme="1"/>
        </bottom>
        <vertical/>
        <horizontal/>
      </border>
    </dxf>
    <dxf>
      <font>
        <b/>
        <i val="0"/>
        <color theme="2" tint="-0.749961851863155"/>
      </font>
      <border>
        <bottom style="thin">
          <color theme="2" tint="-0.499984740745262"/>
        </bottom>
        <vertical/>
        <horizontal/>
      </border>
    </dxf>
    <dxf>
      <font>
        <b val="0"/>
        <i val="0"/>
        <sz val="11"/>
        <color theme="1"/>
      </font>
      <border diagonalUp="0" diagonalDown="0">
        <left style="thick">
          <color theme="1"/>
        </left>
        <right style="thick">
          <color theme="1"/>
        </right>
        <top style="thick">
          <color theme="1"/>
        </top>
        <bottom style="thick">
          <color theme="1"/>
        </bottom>
        <vertical/>
        <horizontal/>
      </border>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font>
    </dxf>
    <dxf>
      <font>
        <b/>
        <i val="0"/>
      </font>
      <border>
        <left style="thick">
          <color auto="1"/>
        </left>
        <right style="thick">
          <color auto="1"/>
        </right>
        <top style="thick">
          <color auto="1"/>
        </top>
        <bottom style="thick">
          <color auto="1"/>
        </bottom>
      </border>
    </dxf>
  </dxfs>
  <tableStyles count="10" defaultTableStyle="Home Inventory" defaultPivotStyle="PivotStyleLight16">
    <tableStyle name="Boolean" pivot="0" table="0" count="10" xr9:uid="{26D1C38F-D7E5-4B1B-A74C-C56E1B20981A}">
      <tableStyleElement type="wholeTable" dxfId="241"/>
      <tableStyleElement type="headerRow" dxfId="240"/>
    </tableStyle>
    <tableStyle name="Home Inventory" pivot="0" count="8" xr9:uid="{00000000-0011-0000-FFFF-FFFF00000000}">
      <tableStyleElement type="wholeTable" dxfId="239"/>
      <tableStyleElement type="headerRow" dxfId="238"/>
      <tableStyleElement type="totalRow" dxfId="237"/>
      <tableStyleElement type="lastColumn" dxfId="236"/>
      <tableStyleElement type="firstRowStripe" dxfId="235"/>
      <tableStyleElement type="firstColumnStripe" dxfId="234"/>
      <tableStyleElement type="secondColumnStripe" dxfId="233"/>
      <tableStyleElement type="firstTotalCell" dxfId="232"/>
    </tableStyle>
    <tableStyle name="Home Inventory 2" pivot="0" count="7" xr9:uid="{00000000-0011-0000-FFFF-FFFF00000000}">
      <tableStyleElement type="wholeTable" dxfId="231"/>
      <tableStyleElement type="headerRow" dxfId="230"/>
      <tableStyleElement type="totalRow" dxfId="229"/>
      <tableStyleElement type="lastColumn" dxfId="228"/>
      <tableStyleElement type="firstRowStripe" dxfId="227"/>
      <tableStyleElement type="firstColumnStripe" dxfId="226"/>
      <tableStyleElement type="firstTotalCell" dxfId="225"/>
    </tableStyle>
    <tableStyle name="Home Inventory 3" pivot="0" count="7" xr9:uid="{00000000-0011-0000-FFFF-FFFF00000000}">
      <tableStyleElement type="wholeTable" dxfId="224"/>
      <tableStyleElement type="headerRow" dxfId="223"/>
      <tableStyleElement type="totalRow" dxfId="222"/>
      <tableStyleElement type="lastColumn" dxfId="221"/>
      <tableStyleElement type="firstRowStripe" dxfId="220"/>
      <tableStyleElement type="firstColumnStripe" dxfId="219"/>
      <tableStyleElement type="firstTotalCell" dxfId="218"/>
    </tableStyle>
    <tableStyle name="Home Inventory Slicer" pivot="0" table="0" count="10" xr9:uid="{00000000-0011-0000-FFFF-FFFF01000000}">
      <tableStyleElement type="wholeTable" dxfId="217"/>
      <tableStyleElement type="headerRow" dxfId="216"/>
    </tableStyle>
    <tableStyle name="Property" pivot="0" table="0" count="10" xr9:uid="{225ECF7D-CB8A-4186-B246-E0E6A0607AB5}">
      <tableStyleElement type="wholeTable" dxfId="215"/>
      <tableStyleElement type="headerRow" dxfId="214"/>
    </tableStyle>
    <tableStyle name="Purchase Ordering" pivot="0" count="9" xr9:uid="{534FAD0B-6121-450B-BA78-6BB16DADB835}">
      <tableStyleElement type="wholeTable" dxfId="213"/>
      <tableStyleElement type="headerRow" dxfId="212"/>
      <tableStyleElement type="totalRow" dxfId="211"/>
      <tableStyleElement type="firstColumn" dxfId="210"/>
      <tableStyleElement type="lastColumn" dxfId="209"/>
      <tableStyleElement type="firstRowStripe" dxfId="208"/>
      <tableStyleElement type="firstColumnStripe" dxfId="207"/>
      <tableStyleElement type="secondColumnStripe" dxfId="206"/>
      <tableStyleElement type="firstTotalCell" dxfId="205"/>
    </tableStyle>
    <tableStyle name="Quantity" pivot="0" table="0" count="10" xr9:uid="{57ED0A7F-BBF7-42D9-9E16-465510239AD0}">
      <tableStyleElement type="wholeTable" dxfId="204"/>
      <tableStyleElement type="headerRow" dxfId="203"/>
    </tableStyle>
    <tableStyle name="Type" pivot="0" table="0" count="10" xr9:uid="{3F9EA4BD-B9B2-419A-8889-9CF049ACAF41}">
      <tableStyleElement type="wholeTable" dxfId="202"/>
      <tableStyleElement type="headerRow" dxfId="201"/>
    </tableStyle>
    <tableStyle name="Vendor" pivot="0" table="0" count="10" xr9:uid="{860976B9-CE1F-4A7D-A25D-1BC7798D90E1}">
      <tableStyleElement type="wholeTable" dxfId="200"/>
      <tableStyleElement type="headerRow" dxfId="19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4F4F"/>
      <color rgb="FF71DAFF"/>
      <color rgb="FF4BD0FF"/>
      <color rgb="FFF73021"/>
      <color rgb="FFF84B3E"/>
      <color rgb="FFF96E63"/>
      <color rgb="FFC10F0F"/>
      <color rgb="FFFF9693"/>
      <color rgb="FFFB7D5B"/>
      <color rgb="FFFB6A43"/>
    </mruColors>
  </colors>
  <extLst>
    <ext xmlns:x14="http://schemas.microsoft.com/office/spreadsheetml/2009/9/main" uri="{46F421CA-312F-682f-3DD2-61675219B42D}">
      <x14:dxfs count="48">
        <dxf>
          <font>
            <b/>
            <i val="0"/>
            <color theme="0"/>
          </font>
          <fill>
            <patternFill patternType="solid">
              <fgColor auto="1"/>
              <bgColor theme="0" tint="-0.24994659260841701"/>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auto="1"/>
              <bgColor theme="0" tint="-0.34998626667073579"/>
            </patternFill>
          </fill>
          <border diagonalUp="0" diagonalDown="0">
            <left style="medium">
              <color auto="1"/>
            </left>
            <right style="medium">
              <color auto="1"/>
            </right>
            <top style="medium">
              <color auto="1"/>
            </top>
            <bottom style="medium">
              <color auto="1"/>
            </bottom>
            <vertical/>
            <horizontal/>
          </border>
        </dxf>
        <dxf>
          <font>
            <b/>
            <i val="0"/>
            <color theme="0"/>
          </font>
          <fill>
            <patternFill patternType="solid">
              <fgColor auto="1"/>
              <bgColor rgb="FFF73021"/>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rgb="FFF73021"/>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theme="4" tint="0.59999389629810485"/>
              <bgColor theme="0" tint="-0.14996795556505021"/>
            </patternFill>
          </fill>
          <border diagonalUp="0" diagonalDown="0">
            <left style="medium">
              <color auto="1"/>
            </left>
            <right style="medium">
              <color auto="1"/>
            </right>
            <top style="medium">
              <color auto="1"/>
            </top>
            <bottom style="medium">
              <color auto="1"/>
            </bottom>
            <vertical/>
            <horizontal/>
          </border>
        </dxf>
        <dxf>
          <font>
            <b/>
            <i val="0"/>
            <color auto="1"/>
          </font>
          <fill>
            <patternFill patternType="solid">
              <fgColor theme="4"/>
              <bgColor rgb="FFFF9693"/>
            </patternFill>
          </fill>
          <border>
            <left style="medium">
              <color auto="1"/>
            </left>
            <right style="medium">
              <color auto="1"/>
            </right>
            <top style="medium">
              <color auto="1"/>
            </top>
            <bottom style="medium">
              <color auto="1"/>
            </bottom>
            <vertical/>
            <horizontal/>
          </border>
        </dxf>
        <dxf>
          <font>
            <b/>
            <i val="0"/>
            <color theme="0" tint="-0.34998626667073579"/>
          </font>
          <fill>
            <patternFill patternType="solid">
              <fgColor rgb="FFDFDFDF"/>
              <bgColor theme="0" tint="-0.24994659260841701"/>
            </patternFill>
          </fill>
          <border diagonalUp="0" diagonalDown="0">
            <left/>
            <right/>
            <top/>
            <bottom/>
            <vertical/>
            <horizontal/>
          </border>
        </dxf>
        <dxf>
          <font>
            <b/>
            <i val="0"/>
            <color rgb="FF000000"/>
          </font>
          <fill>
            <patternFill patternType="none">
              <fgColor indexed="64"/>
              <bgColor auto="1"/>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theme="0" tint="-0.34998626667073579"/>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auto="1"/>
              <bgColor theme="0" tint="-0.34998626667073579"/>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rgb="FF55A127"/>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rgb="FF55A127"/>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theme="8" tint="0.79995117038483843"/>
              <bgColor theme="0" tint="-0.14996795556505021"/>
            </patternFill>
          </fill>
          <border>
            <left style="medium">
              <color auto="1"/>
            </left>
            <right style="medium">
              <color auto="1"/>
            </right>
            <top style="medium">
              <color auto="1"/>
            </top>
            <bottom style="medium">
              <color auto="1"/>
            </bottom>
            <vertical/>
            <horizontal/>
          </border>
        </dxf>
        <dxf>
          <font>
            <b/>
            <i val="0"/>
            <color rgb="FF000000"/>
          </font>
          <fill>
            <patternFill patternType="solid">
              <fgColor theme="8" tint="0.59999389629810485"/>
              <bgColor rgb="FFD3E6BC"/>
            </patternFill>
          </fill>
          <border>
            <left style="medium">
              <color auto="1"/>
            </left>
            <right style="medium">
              <color auto="1"/>
            </right>
            <top style="medium">
              <color auto="1"/>
            </top>
            <bottom style="medium">
              <color auto="1"/>
            </bottom>
            <vertical/>
            <horizontal/>
          </border>
        </dxf>
        <dxf>
          <font>
            <b/>
            <i val="0"/>
            <color theme="0" tint="-0.34998626667073579"/>
          </font>
          <fill>
            <patternFill patternType="solid">
              <fgColor rgb="FFFFFFFF"/>
              <bgColor theme="0" tint="-0.24994659260841701"/>
            </patternFill>
          </fill>
          <border diagonalUp="0" diagonalDown="0">
            <left/>
            <right/>
            <top/>
            <bottom/>
            <vertical/>
            <horizontal/>
          </border>
        </dxf>
        <dxf>
          <font>
            <b/>
            <i val="0"/>
            <color auto="1"/>
          </font>
          <fill>
            <patternFill patternType="solid">
              <fgColor rgb="FFFFFFFF"/>
              <bgColor rgb="FFFFFFFF"/>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auto="1"/>
              <bgColor theme="0" tint="-0.24994659260841701"/>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auto="1"/>
              <bgColor theme="0" tint="-0.34998626667073579"/>
            </patternFill>
          </fill>
          <border diagonalUp="0" diagonalDown="0">
            <left/>
            <right/>
            <top/>
            <bottom/>
            <vertical/>
            <horizontal/>
          </border>
        </dxf>
        <dxf>
          <font>
            <b/>
            <i val="0"/>
            <color theme="0"/>
          </font>
          <fill>
            <patternFill patternType="solid">
              <fgColor auto="1"/>
              <bgColor theme="2" tint="-0.24994659260841701"/>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theme="2" tint="-0.24994659260841701"/>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auto="1"/>
              <bgColor theme="0" tint="-0.14996795556505021"/>
            </patternFill>
          </fill>
          <border>
            <left style="medium">
              <color auto="1"/>
            </left>
            <right style="medium">
              <color auto="1"/>
            </right>
            <top style="medium">
              <color auto="1"/>
            </top>
            <bottom style="medium">
              <color auto="1"/>
            </bottom>
            <vertical/>
            <horizontal/>
          </border>
        </dxf>
        <dxf>
          <font>
            <b/>
            <i val="0"/>
            <color rgb="FF000000"/>
          </font>
          <fill>
            <patternFill patternType="solid">
              <fgColor auto="1"/>
              <bgColor theme="2" tint="-9.9948118533890809E-2"/>
            </patternFill>
          </fill>
          <border>
            <left style="medium">
              <color auto="1"/>
            </left>
            <right style="medium">
              <color auto="1"/>
            </right>
            <top style="medium">
              <color auto="1"/>
            </top>
            <bottom style="medium">
              <color auto="1"/>
            </bottom>
            <vertical/>
            <horizontal/>
          </border>
        </dxf>
        <dxf>
          <font>
            <color theme="0" tint="-0.34998626667073579"/>
          </font>
          <fill>
            <patternFill patternType="solid">
              <fgColor auto="1"/>
              <bgColor theme="0" tint="-0.24994659260841701"/>
            </patternFill>
          </fill>
          <border diagonalUp="0" diagonalDown="0">
            <left/>
            <right/>
            <top/>
            <bottom/>
            <vertical/>
            <horizontal/>
          </border>
        </dxf>
        <dxf>
          <font>
            <b/>
            <i val="0"/>
            <color auto="1"/>
          </font>
          <fill>
            <patternFill patternType="none">
              <fgColor auto="1"/>
              <bgColor auto="1"/>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theme="0" tint="-0.34998626667073579"/>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auto="1"/>
              <bgColor theme="0" tint="-0.34998626667073579"/>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rgb="FF00B0F0"/>
            </patternFill>
          </fill>
          <border diagonalUp="0" diagonalDown="0">
            <left style="medium">
              <color auto="1"/>
            </left>
            <right style="medium">
              <color auto="1"/>
            </right>
            <top style="medium">
              <color auto="1"/>
            </top>
            <bottom style="medium">
              <color auto="1"/>
            </bottom>
            <vertical/>
            <horizontal/>
          </border>
        </dxf>
        <dxf>
          <font>
            <b/>
            <i val="0"/>
            <color theme="0"/>
          </font>
          <fill>
            <patternFill patternType="solid">
              <fgColor auto="1"/>
              <bgColor rgb="FF00B0F0"/>
            </patternFill>
          </fill>
          <border>
            <left style="medium">
              <color theme="3"/>
            </left>
            <right style="medium">
              <color theme="3"/>
            </right>
            <top style="medium">
              <color theme="3"/>
            </top>
            <bottom style="medium">
              <color theme="3"/>
            </bottom>
            <vertical/>
            <horizontal/>
          </border>
        </dxf>
        <dxf>
          <font>
            <b/>
            <i val="0"/>
            <color theme="0" tint="-0.499984740745262"/>
          </font>
          <fill>
            <patternFill patternType="solid">
              <fgColor auto="1"/>
              <bgColor theme="0" tint="-0.14996795556505021"/>
            </patternFill>
          </fill>
          <border>
            <left style="medium">
              <color auto="1"/>
            </left>
            <right style="medium">
              <color auto="1"/>
            </right>
            <top style="medium">
              <color auto="1"/>
            </top>
            <bottom style="medium">
              <color auto="1"/>
            </bottom>
            <vertical/>
            <horizontal/>
          </border>
        </dxf>
        <dxf>
          <font>
            <b/>
            <i val="0"/>
            <color theme="1"/>
          </font>
          <fill>
            <patternFill patternType="solid">
              <fgColor auto="1"/>
              <bgColor rgb="FF71DAFF"/>
            </patternFill>
          </fill>
          <border diagonalUp="0" diagonalDown="0">
            <left style="medium">
              <color auto="1"/>
            </left>
            <right style="medium">
              <color auto="1"/>
            </right>
            <top style="medium">
              <color auto="1"/>
            </top>
            <bottom style="medium">
              <color auto="1"/>
            </bottom>
            <vertical/>
            <horizontal/>
          </border>
        </dxf>
        <dxf>
          <font>
            <b/>
            <i val="0"/>
            <color theme="0" tint="-0.34998626667073579"/>
          </font>
          <fill>
            <patternFill patternType="solid">
              <fgColor auto="1"/>
              <bgColor theme="0" tint="-0.24994659260841701"/>
            </patternFill>
          </fill>
          <border diagonalUp="0" diagonalDown="0">
            <left/>
            <right/>
            <top/>
            <bottom/>
            <vertical/>
            <horizontal/>
          </border>
        </dxf>
        <dxf>
          <font>
            <b/>
            <i val="0"/>
            <color theme="1"/>
          </font>
          <fill>
            <patternFill patternType="solid">
              <fgColor auto="1"/>
              <bgColor theme="0"/>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theme="0" tint="-0.34998626667073579"/>
            </patternFill>
          </fill>
          <border>
            <left style="medium">
              <color auto="1"/>
            </left>
            <right style="medium">
              <color auto="1"/>
            </right>
            <top style="medium">
              <color auto="1"/>
            </top>
            <bottom style="medium">
              <color auto="1"/>
            </bottom>
            <vertical/>
            <horizontal/>
          </border>
        </dxf>
        <dxf>
          <font>
            <b/>
            <i val="0"/>
            <color theme="0" tint="-0.499984740745262"/>
          </font>
          <fill>
            <patternFill patternType="solid">
              <fgColor auto="1"/>
              <bgColor theme="0" tint="-0.34998626667073579"/>
            </patternFill>
          </fill>
          <border>
            <left style="medium">
              <color auto="1"/>
            </left>
            <right style="medium">
              <color auto="1"/>
            </right>
            <top style="medium">
              <color auto="1"/>
            </top>
            <bottom style="medium">
              <color auto="1"/>
            </bottom>
            <vertical/>
            <horizontal/>
          </border>
        </dxf>
        <dxf>
          <font>
            <b/>
            <i val="0"/>
            <color theme="0"/>
          </font>
          <fill>
            <patternFill patternType="solid">
              <fgColor auto="1"/>
              <bgColor rgb="FFEE7D00"/>
            </patternFill>
          </fill>
          <border diagonalUp="0" diagonalDown="0">
            <left style="medium">
              <color auto="1"/>
            </left>
            <right style="medium">
              <color auto="1"/>
            </right>
            <top style="medium">
              <color auto="1"/>
            </top>
            <bottom style="medium">
              <color auto="1"/>
            </bottom>
            <vertical/>
            <horizontal/>
          </border>
        </dxf>
        <dxf>
          <font>
            <b/>
            <i val="0"/>
            <color theme="0"/>
          </font>
          <fill>
            <patternFill patternType="solid">
              <fgColor auto="1"/>
              <bgColor rgb="FFF27F00"/>
            </patternFill>
          </fill>
          <border>
            <left style="medium">
              <color theme="3"/>
            </left>
            <right style="medium">
              <color theme="3"/>
            </right>
            <top style="medium">
              <color theme="3"/>
            </top>
            <bottom style="medium">
              <color theme="3"/>
            </bottom>
            <vertical/>
            <horizontal/>
          </border>
        </dxf>
        <dxf>
          <font>
            <b/>
            <i val="0"/>
            <color theme="0" tint="-0.499984740745262"/>
          </font>
          <fill>
            <patternFill patternType="solid">
              <fgColor auto="1"/>
              <bgColor theme="0" tint="-0.14996795556505021"/>
            </patternFill>
          </fill>
          <border>
            <left style="medium">
              <color auto="1"/>
            </left>
            <right style="medium">
              <color auto="1"/>
            </right>
            <top style="medium">
              <color auto="1"/>
            </top>
            <bottom style="medium">
              <color auto="1"/>
            </bottom>
            <vertical/>
            <horizontal/>
          </border>
        </dxf>
        <dxf>
          <font>
            <b/>
            <i val="0"/>
            <color theme="1"/>
          </font>
          <fill>
            <patternFill patternType="solid">
              <fgColor auto="1"/>
              <bgColor rgb="FFFFBE77"/>
            </patternFill>
          </fill>
          <border diagonalUp="0" diagonalDown="0">
            <left style="medium">
              <color auto="1"/>
            </left>
            <right style="medium">
              <color auto="1"/>
            </right>
            <top style="medium">
              <color auto="1"/>
            </top>
            <bottom style="medium">
              <color auto="1"/>
            </bottom>
            <vertical/>
            <horizontal/>
          </border>
        </dxf>
        <dxf>
          <font>
            <b/>
            <i val="0"/>
            <color theme="0" tint="-0.34998626667073579"/>
          </font>
          <fill>
            <patternFill patternType="solid">
              <fgColor auto="1"/>
              <bgColor theme="0" tint="-0.24994659260841701"/>
            </patternFill>
          </fill>
          <border diagonalUp="0" diagonalDown="0">
            <left/>
            <right/>
            <top/>
            <bottom/>
            <vertical/>
            <horizontal/>
          </border>
        </dxf>
        <dxf>
          <font>
            <b/>
            <i val="0"/>
            <color theme="1"/>
          </font>
          <fill>
            <patternFill patternType="solid">
              <fgColor auto="1"/>
              <bgColor theme="0"/>
            </patternFill>
          </fill>
          <border>
            <left style="medium">
              <color auto="1"/>
            </left>
            <right style="medium">
              <color auto="1"/>
            </right>
            <top style="medium">
              <color auto="1"/>
            </top>
            <bottom style="medium">
              <color auto="1"/>
            </bottom>
            <vertical/>
            <horizontal/>
          </border>
        </dxf>
        <dxf>
          <fill>
            <patternFill>
              <bgColor rgb="FFB5F030"/>
            </patternFill>
          </fill>
        </dxf>
        <dxf>
          <fill>
            <patternFill>
              <bgColor rgb="FFFF4747"/>
            </patternFill>
          </fill>
        </dxf>
        <dxf>
          <fill>
            <patternFill>
              <bgColor rgb="FF00EE6C"/>
            </patternFill>
          </fill>
        </dxf>
        <dxf>
          <fill>
            <patternFill>
              <bgColor rgb="FFFF8C01"/>
            </patternFill>
          </fill>
        </dxf>
        <dxf>
          <font>
            <color theme="0"/>
          </font>
          <fill>
            <patternFill>
              <bgColor rgb="FF92D050"/>
            </patternFill>
          </fill>
        </dxf>
        <dxf>
          <font>
            <color theme="0"/>
          </font>
          <fill>
            <patternFill>
              <bgColor rgb="FF00B050"/>
            </patternFill>
          </fill>
        </dxf>
        <dxf>
          <font>
            <color theme="0"/>
          </font>
          <fill>
            <patternFill>
              <bgColor rgb="FFC00000"/>
            </patternFill>
          </fill>
        </dxf>
        <dxf>
          <font>
            <color theme="0"/>
          </font>
          <fill>
            <patternFill>
              <bgColor rgb="FFFF0000"/>
            </patternFill>
          </fill>
        </dxf>
      </x14:dxfs>
    </ext>
    <ext xmlns:x14="http://schemas.microsoft.com/office/spreadsheetml/2009/9/main" uri="{EB79DEF2-80B8-43e5-95BD-54CBDDF9020C}">
      <x14:slicerStyles defaultSlicerStyle="Home Inventory Slicer">
        <x14:slicerStyle name="Boolean">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Home Inventory Slicer">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Property">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Quantity">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Typ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Vendo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customXml" Target="../customXml/item2.xml"/><Relationship Id="rId39"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styles" Target="styles.xml"/><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7.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image" Target="../media/image16.svg"/><Relationship Id="rId3" Type="http://schemas.openxmlformats.org/officeDocument/2006/relationships/image" Target="../media/image11.png"/><Relationship Id="rId7" Type="http://schemas.openxmlformats.org/officeDocument/2006/relationships/image" Target="../media/image15.png"/><Relationship Id="rId12" Type="http://schemas.openxmlformats.org/officeDocument/2006/relationships/image" Target="../media/image20.svg"/><Relationship Id="rId2" Type="http://schemas.openxmlformats.org/officeDocument/2006/relationships/image" Target="../media/image10.svg"/><Relationship Id="rId1" Type="http://schemas.openxmlformats.org/officeDocument/2006/relationships/image" Target="../media/image9.png"/><Relationship Id="rId6" Type="http://schemas.openxmlformats.org/officeDocument/2006/relationships/image" Target="../media/image14.svg"/><Relationship Id="rId11" Type="http://schemas.openxmlformats.org/officeDocument/2006/relationships/image" Target="../media/image19.png"/><Relationship Id="rId5" Type="http://schemas.openxmlformats.org/officeDocument/2006/relationships/image" Target="../media/image13.png"/><Relationship Id="rId10" Type="http://schemas.openxmlformats.org/officeDocument/2006/relationships/image" Target="../media/image18.svg"/><Relationship Id="rId4" Type="http://schemas.openxmlformats.org/officeDocument/2006/relationships/image" Target="../media/image12.svg"/><Relationship Id="rId9"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1</xdr:col>
      <xdr:colOff>1153020</xdr:colOff>
      <xdr:row>0</xdr:row>
      <xdr:rowOff>332460</xdr:rowOff>
    </xdr:from>
    <xdr:to>
      <xdr:col>1</xdr:col>
      <xdr:colOff>1712100</xdr:colOff>
      <xdr:row>1</xdr:row>
      <xdr:rowOff>38100</xdr:rowOff>
    </xdr:to>
    <xdr:pic>
      <xdr:nvPicPr>
        <xdr:cNvPr id="2" name="Graphic 1" descr="Newspaper">
          <a:extLst>
            <a:ext uri="{FF2B5EF4-FFF2-40B4-BE49-F238E27FC236}">
              <a16:creationId xmlns:a16="http://schemas.microsoft.com/office/drawing/2014/main" id="{AEC139CF-3FCE-410F-918F-6C31925FA57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5960" y="332460"/>
          <a:ext cx="559080" cy="559080"/>
        </a:xfrm>
        <a:prstGeom prst="rect">
          <a:avLst/>
        </a:prstGeom>
      </xdr:spPr>
    </xdr:pic>
    <xdr:clientData/>
  </xdr:twoCellAnchor>
  <xdr:twoCellAnchor editAs="oneCell">
    <xdr:from>
      <xdr:col>3</xdr:col>
      <xdr:colOff>1775460</xdr:colOff>
      <xdr:row>0</xdr:row>
      <xdr:rowOff>175260</xdr:rowOff>
    </xdr:from>
    <xdr:to>
      <xdr:col>3</xdr:col>
      <xdr:colOff>2407920</xdr:colOff>
      <xdr:row>0</xdr:row>
      <xdr:rowOff>807720</xdr:rowOff>
    </xdr:to>
    <xdr:pic>
      <xdr:nvPicPr>
        <xdr:cNvPr id="9" name="Graphic 8" descr="Gears">
          <a:extLst>
            <a:ext uri="{FF2B5EF4-FFF2-40B4-BE49-F238E27FC236}">
              <a16:creationId xmlns:a16="http://schemas.microsoft.com/office/drawing/2014/main" id="{DED1CF44-0627-4AD4-84E6-DD37128F521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20100" y="175260"/>
          <a:ext cx="632460" cy="632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2523060</xdr:colOff>
      <xdr:row>0</xdr:row>
      <xdr:rowOff>121920</xdr:rowOff>
    </xdr:from>
    <xdr:ext cx="677340" cy="677340"/>
    <xdr:pic>
      <xdr:nvPicPr>
        <xdr:cNvPr id="10" name="Graphic 9" descr="Gears">
          <a:extLst>
            <a:ext uri="{FF2B5EF4-FFF2-40B4-BE49-F238E27FC236}">
              <a16:creationId xmlns:a16="http://schemas.microsoft.com/office/drawing/2014/main" id="{7F1479FB-CD0B-478E-939F-26FE40DD33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34400" y="121920"/>
          <a:ext cx="677340" cy="677340"/>
        </a:xfrm>
        <a:prstGeom prst="rect">
          <a:avLst/>
        </a:prstGeom>
      </xdr:spPr>
    </xdr:pic>
    <xdr:clientData/>
  </xdr:oneCellAnchor>
  <xdr:twoCellAnchor editAs="oneCell">
    <xdr:from>
      <xdr:col>0</xdr:col>
      <xdr:colOff>1409700</xdr:colOff>
      <xdr:row>0</xdr:row>
      <xdr:rowOff>365760</xdr:rowOff>
    </xdr:from>
    <xdr:to>
      <xdr:col>0</xdr:col>
      <xdr:colOff>1907400</xdr:colOff>
      <xdr:row>1</xdr:row>
      <xdr:rowOff>10543</xdr:rowOff>
    </xdr:to>
    <xdr:pic>
      <xdr:nvPicPr>
        <xdr:cNvPr id="11" name="Graphic 10" descr="Hierarchy">
          <a:extLst>
            <a:ext uri="{FF2B5EF4-FFF2-40B4-BE49-F238E27FC236}">
              <a16:creationId xmlns:a16="http://schemas.microsoft.com/office/drawing/2014/main" id="{A9E8CA37-FC84-44DB-84BD-67B1329D05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9700" y="365760"/>
          <a:ext cx="497700" cy="5058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283030</xdr:colOff>
      <xdr:row>6</xdr:row>
      <xdr:rowOff>41270</xdr:rowOff>
    </xdr:from>
    <xdr:to>
      <xdr:col>11</xdr:col>
      <xdr:colOff>778330</xdr:colOff>
      <xdr:row>8</xdr:row>
      <xdr:rowOff>78098</xdr:rowOff>
    </xdr:to>
    <xdr:pic>
      <xdr:nvPicPr>
        <xdr:cNvPr id="2" name="Graphic 1" descr="List">
          <a:extLst>
            <a:ext uri="{FF2B5EF4-FFF2-40B4-BE49-F238E27FC236}">
              <a16:creationId xmlns:a16="http://schemas.microsoft.com/office/drawing/2014/main" id="{19D216F3-B569-4865-A309-4DBD62DC6A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56430" y="1151613"/>
          <a:ext cx="495300" cy="406942"/>
        </a:xfrm>
        <a:prstGeom prst="rect">
          <a:avLst/>
        </a:prstGeom>
      </xdr:spPr>
    </xdr:pic>
    <xdr:clientData/>
  </xdr:twoCellAnchor>
  <xdr:twoCellAnchor editAs="oneCell">
    <xdr:from>
      <xdr:col>10</xdr:col>
      <xdr:colOff>4821702</xdr:colOff>
      <xdr:row>5</xdr:row>
      <xdr:rowOff>78376</xdr:rowOff>
    </xdr:from>
    <xdr:to>
      <xdr:col>11</xdr:col>
      <xdr:colOff>671840</xdr:colOff>
      <xdr:row>9</xdr:row>
      <xdr:rowOff>667</xdr:rowOff>
    </xdr:to>
    <xdr:pic>
      <xdr:nvPicPr>
        <xdr:cNvPr id="3" name="Graphic 2" descr="World">
          <a:extLst>
            <a:ext uri="{FF2B5EF4-FFF2-40B4-BE49-F238E27FC236}">
              <a16:creationId xmlns:a16="http://schemas.microsoft.com/office/drawing/2014/main" id="{9446F9D3-D247-4A16-BF1D-C34723B43F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666845" y="1526176"/>
          <a:ext cx="669244" cy="662520"/>
        </a:xfrm>
        <a:prstGeom prst="rect">
          <a:avLst/>
        </a:prstGeom>
      </xdr:spPr>
    </xdr:pic>
    <xdr:clientData/>
  </xdr:twoCellAnchor>
  <xdr:twoCellAnchor editAs="oneCell">
    <xdr:from>
      <xdr:col>1</xdr:col>
      <xdr:colOff>1346117</xdr:colOff>
      <xdr:row>679</xdr:row>
      <xdr:rowOff>53983</xdr:rowOff>
    </xdr:from>
    <xdr:to>
      <xdr:col>1</xdr:col>
      <xdr:colOff>1930037</xdr:colOff>
      <xdr:row>681</xdr:row>
      <xdr:rowOff>19595</xdr:rowOff>
    </xdr:to>
    <xdr:pic>
      <xdr:nvPicPr>
        <xdr:cNvPr id="4" name="Graphic 3" descr="Fire">
          <a:extLst>
            <a:ext uri="{FF2B5EF4-FFF2-40B4-BE49-F238E27FC236}">
              <a16:creationId xmlns:a16="http://schemas.microsoft.com/office/drawing/2014/main" id="{CEB9E415-BEFE-4D2C-B3AE-BAAC6D0ACD0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115986840"/>
          <a:ext cx="583920" cy="586098"/>
        </a:xfrm>
        <a:prstGeom prst="rect">
          <a:avLst/>
        </a:prstGeom>
      </xdr:spPr>
    </xdr:pic>
    <xdr:clientData/>
  </xdr:twoCellAnchor>
  <xdr:twoCellAnchor editAs="absolute">
    <xdr:from>
      <xdr:col>0</xdr:col>
      <xdr:colOff>22860</xdr:colOff>
      <xdr:row>0</xdr:row>
      <xdr:rowOff>5440</xdr:rowOff>
    </xdr:from>
    <xdr:to>
      <xdr:col>0</xdr:col>
      <xdr:colOff>2545080</xdr:colOff>
      <xdr:row>10</xdr:row>
      <xdr:rowOff>141514</xdr:rowOff>
    </xdr:to>
    <mc:AlternateContent xmlns:mc="http://schemas.openxmlformats.org/markup-compatibility/2006" xmlns:sle15="http://schemas.microsoft.com/office/drawing/2012/slicer">
      <mc:Choice Requires="sle15">
        <xdr:graphicFrame macro="">
          <xdr:nvGraphicFramePr>
            <xdr:cNvPr id="5" name="Type 3">
              <a:extLst>
                <a:ext uri="{FF2B5EF4-FFF2-40B4-BE49-F238E27FC236}">
                  <a16:creationId xmlns:a16="http://schemas.microsoft.com/office/drawing/2014/main" id="{820807B3-8738-484F-B890-08802577FA82}"/>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22860" y="5440"/>
              <a:ext cx="2522220" cy="30316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2545081</xdr:colOff>
      <xdr:row>0</xdr:row>
      <xdr:rowOff>8708</xdr:rowOff>
    </xdr:from>
    <xdr:to>
      <xdr:col>12</xdr:col>
      <xdr:colOff>1110343</xdr:colOff>
      <xdr:row>10</xdr:row>
      <xdr:rowOff>141514</xdr:rowOff>
    </xdr:to>
    <mc:AlternateContent xmlns:mc="http://schemas.openxmlformats.org/markup-compatibility/2006" xmlns:sle15="http://schemas.microsoft.com/office/drawing/2012/slicer">
      <mc:Choice Requires="sle15">
        <xdr:graphicFrame macro="">
          <xdr:nvGraphicFramePr>
            <xdr:cNvPr id="6" name="Category 2">
              <a:extLst>
                <a:ext uri="{FF2B5EF4-FFF2-40B4-BE49-F238E27FC236}">
                  <a16:creationId xmlns:a16="http://schemas.microsoft.com/office/drawing/2014/main" id="{7C0531B6-D715-4A61-B99E-3494AAB4B2B8}"/>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545081" y="8709"/>
              <a:ext cx="13206548" cy="30610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263422</xdr:colOff>
      <xdr:row>10</xdr:row>
      <xdr:rowOff>161101</xdr:rowOff>
    </xdr:from>
    <xdr:to>
      <xdr:col>9</xdr:col>
      <xdr:colOff>689063</xdr:colOff>
      <xdr:row>10</xdr:row>
      <xdr:rowOff>1833860</xdr:rowOff>
    </xdr:to>
    <mc:AlternateContent xmlns:mc="http://schemas.openxmlformats.org/markup-compatibility/2006" xmlns:sle15="http://schemas.microsoft.com/office/drawing/2012/slicer">
      <mc:Choice Requires="sle15">
        <xdr:graphicFrame macro="">
          <xdr:nvGraphicFramePr>
            <xdr:cNvPr id="8" name="Quantity 2">
              <a:extLst>
                <a:ext uri="{FF2B5EF4-FFF2-40B4-BE49-F238E27FC236}">
                  <a16:creationId xmlns:a16="http://schemas.microsoft.com/office/drawing/2014/main" id="{C9693A7D-7E75-4809-B1C5-58AEA4373E43}"/>
                </a:ext>
              </a:extLst>
            </xdr:cNvPr>
            <xdr:cNvGraphicFramePr/>
          </xdr:nvGraphicFramePr>
          <xdr:xfrm>
            <a:off x="0" y="0"/>
            <a:ext cx="0" cy="0"/>
          </xdr:xfrm>
          <a:graphic>
            <a:graphicData uri="http://schemas.microsoft.com/office/drawing/2010/slicer">
              <sle:slicer xmlns:sle="http://schemas.microsoft.com/office/drawing/2010/slicer" name="Quantity 2"/>
            </a:graphicData>
          </a:graphic>
        </xdr:graphicFrame>
      </mc:Choice>
      <mc:Fallback xmlns="">
        <xdr:sp macro="" textlink="">
          <xdr:nvSpPr>
            <xdr:cNvPr id="0" name=""/>
            <xdr:cNvSpPr>
              <a:spLocks noTextEdit="1"/>
            </xdr:cNvSpPr>
          </xdr:nvSpPr>
          <xdr:spPr>
            <a:xfrm>
              <a:off x="9308810" y="2473995"/>
              <a:ext cx="3375029" cy="167275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1047132</xdr:colOff>
      <xdr:row>10</xdr:row>
      <xdr:rowOff>163278</xdr:rowOff>
    </xdr:from>
    <xdr:to>
      <xdr:col>12</xdr:col>
      <xdr:colOff>1132104</xdr:colOff>
      <xdr:row>10</xdr:row>
      <xdr:rowOff>1834423</xdr:rowOff>
    </xdr:to>
    <mc:AlternateContent xmlns:mc="http://schemas.openxmlformats.org/markup-compatibility/2006" xmlns:sle15="http://schemas.microsoft.com/office/drawing/2012/slicer">
      <mc:Choice Requires="sle15">
        <xdr:graphicFrame macro="">
          <xdr:nvGraphicFramePr>
            <xdr:cNvPr id="9" name="Tag 2">
              <a:extLst>
                <a:ext uri="{FF2B5EF4-FFF2-40B4-BE49-F238E27FC236}">
                  <a16:creationId xmlns:a16="http://schemas.microsoft.com/office/drawing/2014/main" id="{6E825A07-1287-405D-A922-B2502F676030}"/>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14619697" y="2476172"/>
              <a:ext cx="1151772" cy="167114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5978045" y="2532398"/>
    <xdr:ext cx="3329237" cy="1666014"/>
    <mc:AlternateContent xmlns:mc="http://schemas.openxmlformats.org/markup-compatibility/2006" xmlns:sle15="http://schemas.microsoft.com/office/drawing/2012/slicer">
      <mc:Choice Requires="sle15">
        <xdr:graphicFrame macro="">
          <xdr:nvGraphicFramePr>
            <xdr:cNvPr id="10" name="Initial 1">
              <a:extLst>
                <a:ext uri="{FF2B5EF4-FFF2-40B4-BE49-F238E27FC236}">
                  <a16:creationId xmlns:a16="http://schemas.microsoft.com/office/drawing/2014/main" id="{DC047861-0983-4209-8092-12886DB4B194}"/>
                </a:ext>
              </a:extLst>
            </xdr:cNvPr>
            <xdr:cNvGraphicFramePr/>
          </xdr:nvGraphicFramePr>
          <xdr:xfrm>
            <a:off x="0" y="0"/>
            <a:ext cx="0" cy="0"/>
          </xdr:xfrm>
          <a:graphic>
            <a:graphicData uri="http://schemas.microsoft.com/office/drawing/2010/slicer">
              <sle:slicer xmlns:sle="http://schemas.microsoft.com/office/drawing/2010/slicer" name="Initial 1"/>
            </a:graphicData>
          </a:graphic>
        </xdr:graphicFrame>
      </mc:Choice>
      <mc:Fallback xmlns="">
        <xdr:sp macro="" textlink="">
          <xdr:nvSpPr>
            <xdr:cNvPr id="0" name=""/>
            <xdr:cNvSpPr>
              <a:spLocks noTextEdit="1"/>
            </xdr:cNvSpPr>
          </xdr:nvSpPr>
          <xdr:spPr>
            <a:xfrm>
              <a:off x="5978045" y="2532398"/>
              <a:ext cx="3329237" cy="16660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absolute">
    <xdr:from>
      <xdr:col>0</xdr:col>
      <xdr:colOff>33752</xdr:colOff>
      <xdr:row>10</xdr:row>
      <xdr:rowOff>141519</xdr:rowOff>
    </xdr:from>
    <xdr:to>
      <xdr:col>0</xdr:col>
      <xdr:colOff>1862552</xdr:colOff>
      <xdr:row>10</xdr:row>
      <xdr:rowOff>1853027</xdr:rowOff>
    </xdr:to>
    <mc:AlternateContent xmlns:mc="http://schemas.openxmlformats.org/markup-compatibility/2006" xmlns:sle15="http://schemas.microsoft.com/office/drawing/2012/slicer">
      <mc:Choice Requires="sle15">
        <xdr:graphicFrame macro="">
          <xdr:nvGraphicFramePr>
            <xdr:cNvPr id="11" name="Supplier">
              <a:extLst>
                <a:ext uri="{FF2B5EF4-FFF2-40B4-BE49-F238E27FC236}">
                  <a16:creationId xmlns:a16="http://schemas.microsoft.com/office/drawing/2014/main" id="{D7376557-D846-4B8E-8513-1CFEE03C3802}"/>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33752" y="2454413"/>
              <a:ext cx="1828800" cy="171150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1882144</xdr:colOff>
      <xdr:row>10</xdr:row>
      <xdr:rowOff>141516</xdr:rowOff>
    </xdr:from>
    <xdr:to>
      <xdr:col>2</xdr:col>
      <xdr:colOff>239481</xdr:colOff>
      <xdr:row>10</xdr:row>
      <xdr:rowOff>1828800</xdr:rowOff>
    </xdr:to>
    <mc:AlternateContent xmlns:mc="http://schemas.openxmlformats.org/markup-compatibility/2006" xmlns:sle15="http://schemas.microsoft.com/office/drawing/2012/slicer">
      <mc:Choice Requires="sle15">
        <xdr:graphicFrame macro="">
          <xdr:nvGraphicFramePr>
            <xdr:cNvPr id="12" name="Tot #">
              <a:extLst>
                <a:ext uri="{FF2B5EF4-FFF2-40B4-BE49-F238E27FC236}">
                  <a16:creationId xmlns:a16="http://schemas.microsoft.com/office/drawing/2014/main" id="{DCDB173A-DC6C-4F83-AB9B-BC11E38EA0F8}"/>
                </a:ext>
              </a:extLst>
            </xdr:cNvPr>
            <xdr:cNvGraphicFramePr/>
          </xdr:nvGraphicFramePr>
          <xdr:xfrm>
            <a:off x="0" y="0"/>
            <a:ext cx="0" cy="0"/>
          </xdr:xfrm>
          <a:graphic>
            <a:graphicData uri="http://schemas.microsoft.com/office/drawing/2010/slicer">
              <sle:slicer xmlns:sle="http://schemas.microsoft.com/office/drawing/2010/slicer" name="Tot #"/>
            </a:graphicData>
          </a:graphic>
        </xdr:graphicFrame>
      </mc:Choice>
      <mc:Fallback xmlns="">
        <xdr:sp macro="" textlink="">
          <xdr:nvSpPr>
            <xdr:cNvPr id="0" name=""/>
            <xdr:cNvSpPr>
              <a:spLocks noTextEdit="1"/>
            </xdr:cNvSpPr>
          </xdr:nvSpPr>
          <xdr:spPr>
            <a:xfrm>
              <a:off x="1882144" y="2454410"/>
              <a:ext cx="4094749" cy="168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38</xdr:col>
      <xdr:colOff>363360</xdr:colOff>
      <xdr:row>1</xdr:row>
      <xdr:rowOff>103414</xdr:rowOff>
    </xdr:from>
    <xdr:to>
      <xdr:col>39</xdr:col>
      <xdr:colOff>236220</xdr:colOff>
      <xdr:row>2</xdr:row>
      <xdr:rowOff>401906</xdr:rowOff>
    </xdr:to>
    <xdr:pic>
      <xdr:nvPicPr>
        <xdr:cNvPr id="25" name="Graphic 24" descr="Shopping cart">
          <a:extLst>
            <a:ext uri="{FF2B5EF4-FFF2-40B4-BE49-F238E27FC236}">
              <a16:creationId xmlns:a16="http://schemas.microsoft.com/office/drawing/2014/main" id="{373E083B-8862-4DA5-B53E-3C329FD8D76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25903" y="288471"/>
          <a:ext cx="482460" cy="483549"/>
        </a:xfrm>
        <a:prstGeom prst="rect">
          <a:avLst/>
        </a:prstGeom>
      </xdr:spPr>
    </xdr:pic>
    <xdr:clientData/>
  </xdr:twoCellAnchor>
  <xdr:twoCellAnchor editAs="oneCell">
    <xdr:from>
      <xdr:col>31</xdr:col>
      <xdr:colOff>2033006</xdr:colOff>
      <xdr:row>1</xdr:row>
      <xdr:rowOff>6086</xdr:rowOff>
    </xdr:from>
    <xdr:to>
      <xdr:col>31</xdr:col>
      <xdr:colOff>2616926</xdr:colOff>
      <xdr:row>2</xdr:row>
      <xdr:rowOff>406038</xdr:rowOff>
    </xdr:to>
    <xdr:pic>
      <xdr:nvPicPr>
        <xdr:cNvPr id="26" name="Graphic 25" descr="Fire">
          <a:extLst>
            <a:ext uri="{FF2B5EF4-FFF2-40B4-BE49-F238E27FC236}">
              <a16:creationId xmlns:a16="http://schemas.microsoft.com/office/drawing/2014/main" id="{706EE419-A80D-4196-A4EE-5B44EBA00F0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5103806" y="191143"/>
          <a:ext cx="583920" cy="585009"/>
        </a:xfrm>
        <a:prstGeom prst="rect">
          <a:avLst/>
        </a:prstGeom>
      </xdr:spPr>
    </xdr:pic>
    <xdr:clientData/>
  </xdr:twoCellAnchor>
  <xdr:twoCellAnchor editAs="oneCell">
    <xdr:from>
      <xdr:col>31</xdr:col>
      <xdr:colOff>79020</xdr:colOff>
      <xdr:row>3</xdr:row>
      <xdr:rowOff>18060</xdr:rowOff>
    </xdr:from>
    <xdr:to>
      <xdr:col>31</xdr:col>
      <xdr:colOff>449580</xdr:colOff>
      <xdr:row>3</xdr:row>
      <xdr:rowOff>388620</xdr:rowOff>
    </xdr:to>
    <xdr:pic>
      <xdr:nvPicPr>
        <xdr:cNvPr id="27" name="Graphic 26" descr="Money">
          <a:extLst>
            <a:ext uri="{FF2B5EF4-FFF2-40B4-BE49-F238E27FC236}">
              <a16:creationId xmlns:a16="http://schemas.microsoft.com/office/drawing/2014/main" id="{AF5817FC-3A54-445D-9ADF-D902A955ACD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17520" y="841020"/>
          <a:ext cx="370560" cy="370560"/>
        </a:xfrm>
        <a:prstGeom prst="rect">
          <a:avLst/>
        </a:prstGeom>
      </xdr:spPr>
    </xdr:pic>
    <xdr:clientData/>
  </xdr:twoCellAnchor>
  <xdr:twoCellAnchor editAs="oneCell">
    <xdr:from>
      <xdr:col>37</xdr:col>
      <xdr:colOff>22860</xdr:colOff>
      <xdr:row>3</xdr:row>
      <xdr:rowOff>45720</xdr:rowOff>
    </xdr:from>
    <xdr:to>
      <xdr:col>37</xdr:col>
      <xdr:colOff>335280</xdr:colOff>
      <xdr:row>3</xdr:row>
      <xdr:rowOff>358140</xdr:rowOff>
    </xdr:to>
    <xdr:pic>
      <xdr:nvPicPr>
        <xdr:cNvPr id="28" name="Graphic 27" descr="Daily Calendar">
          <a:extLst>
            <a:ext uri="{FF2B5EF4-FFF2-40B4-BE49-F238E27FC236}">
              <a16:creationId xmlns:a16="http://schemas.microsoft.com/office/drawing/2014/main" id="{11E04538-08EA-4485-B85C-3B1CE4F1388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555980" y="868680"/>
          <a:ext cx="312420" cy="31242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lake\AppData\Roaming\Microsoft\AddIns\CustomToo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nonzeroQtysOfList"/>
      <definedName name="VendorFilteredRows"/>
    </definedNames>
    <sheetDataSet>
      <sheetData sheetId="0"/>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4BA117DA-7F23-446A-987B-1DFC68CB847B}" sourceName="Type">
  <extLst>
    <x:ext xmlns:x15="http://schemas.microsoft.com/office/spreadsheetml/2010/11/main" uri="{2F2917AC-EB37-4324-AD4E-5DD8C200BD13}">
      <x15:tableSlicerCache tableId="11" column="1" crossFilter="show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48D9CF97-C612-4F7D-9491-222CA414BD7B}" sourceName="Category">
  <extLst>
    <x:ext xmlns:x15="http://schemas.microsoft.com/office/spreadsheetml/2010/11/main" uri="{2F2917AC-EB37-4324-AD4E-5DD8C200BD13}">
      <x15:tableSlicerCache tableId="11" column="2" crossFilter="show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 xr10:uid="{E93CD1D3-7FEE-41A9-BC99-1CA6E57F2CE4}" sourceName="# Left">
  <extLst>
    <x:ext xmlns:x15="http://schemas.microsoft.com/office/spreadsheetml/2010/11/main" uri="{2F2917AC-EB37-4324-AD4E-5DD8C200BD13}">
      <x15:tableSlicerCache tableId="11" column="4" crossFilter="show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 xr10:uid="{E80FE09C-40BC-4611-995E-650AA1C51BC1}" sourceName="Tag">
  <extLst>
    <x:ext xmlns:x15="http://schemas.microsoft.com/office/spreadsheetml/2010/11/main" uri="{2F2917AC-EB37-4324-AD4E-5DD8C200BD13}">
      <x15:tableSlicerCache tableId="11" column="13" crossFilter="show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 xr10:uid="{1B7975BA-BCE7-4F6B-9CB0-8A0B7EB74BAB}" sourceName="# Formatted">
  <extLst>
    <x:ext xmlns:x15="http://schemas.microsoft.com/office/spreadsheetml/2010/11/main" uri="{2F2917AC-EB37-4324-AD4E-5DD8C200BD13}">
      <x15:tableSlicerCache tableId="11" column="19" crossFilter="show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ABB879FB-D672-4290-A900-8CB4675F1C7E}" sourceName="Supplier">
  <extLst>
    <x:ext xmlns:x15="http://schemas.microsoft.com/office/spreadsheetml/2010/11/main" uri="{2F2917AC-EB37-4324-AD4E-5DD8C200BD13}">
      <x15:tableSlicerCache tableId="11" column="14"/>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 xr10:uid="{272F7B45-DC50-401F-93E9-0D9F37408CBA}" sourceName="Tot #">
  <extLst>
    <x:ext xmlns:x15="http://schemas.microsoft.com/office/spreadsheetml/2010/11/main" uri="{2F2917AC-EB37-4324-AD4E-5DD8C200BD13}">
      <x15:tableSlicerCache tableId="11" column="2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04C5DDFD-EE45-42AD-B78F-2F4923C81BD4}" cache="Slicer_Type11" caption="Type" style="Type" rowHeight="234950"/>
  <slicer name="Category 2" xr10:uid="{4B4F1D81-808B-481A-8BBA-D7BE9B5A1798}" cache="Slicer_Category2" caption="Category" startItem="15" columnCount="5" rowHeight="234950"/>
  <slicer name="Quantity 2" xr10:uid="{2AB1D93E-09D7-45E5-A968-623BE2C485F6}" cache="Slicer_Quantity2" caption="Column1" columnCount="3" style="Quantity" rowHeight="234950"/>
  <slicer name="Tag 2" xr10:uid="{DFECDDCD-95D1-4E68-8223-DCD4DC5D2134}" cache="Slicer_Tag2" caption="Column1" columnCount="2" style="Property" rowHeight="234950"/>
  <slicer name="Initial 1" xr10:uid="{FB1A49E1-2746-4E58-A773-F2B2FD9CF708}" cache="Slicer_Initial1" caption="# Formatted" columnCount="3" style="Quantity" rowHeight="234950"/>
  <slicer name="Supplier" xr10:uid="{BE70C866-A3FA-4596-A7EA-0E59FB7AFA8A}" cache="Slicer_Supplier" caption="Column1" style="Vendor" rowHeight="234950"/>
  <slicer name="Tot #" xr10:uid="{15420BE7-BD20-4A1F-90B9-3B1081BF2385}" cache="Slicer_Tot" caption="Tot #" columnCount="3" style="Quantit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tegoryLookup" displayName="CategoryLookup" ref="B3:B98" totalsRowShown="0">
  <autoFilter ref="B3:B98" xr:uid="{00000000-0009-0000-0100-000002000000}"/>
  <sortState ref="B4:B17">
    <sortCondition ref="B3:B17"/>
  </sortState>
  <tableColumns count="1">
    <tableColumn id="1" xr3:uid="{00000000-0010-0000-0100-000001000000}" name="Category"/>
  </tableColumns>
  <tableStyleInfo name="Home Inventory" showFirstColumn="0" showLastColumn="0" showRowStripes="1" showColumnStripes="0"/>
  <extLst>
    <ext xmlns:x14="http://schemas.microsoft.com/office/spreadsheetml/2009/9/main" uri="{504A1905-F514-4f6f-8877-14C23A59335A}">
      <x14:table altTextSummary="A table containing rooms or areas of a hom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824908-205B-404D-90DB-C39591A77049}" name="TypeLookup" displayName="TypeLookup" ref="C3:C98" totalsRowShown="0" dataDxfId="198">
  <autoFilter ref="C3:C98" xr:uid="{26050C89-0597-4FB9-81FF-E98C2765AB8A}"/>
  <tableColumns count="1">
    <tableColumn id="1" xr3:uid="{1A61E9AB-7223-4CCC-8BCD-E6A532E578BD}" name="Type" dataDxfId="197"/>
  </tableColumns>
  <tableStyleInfo name="Home Inventor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2D3B98-9021-481E-87FB-EA4142D8760A}" name="CategoryTypeDescriptions" displayName="CategoryTypeDescriptions" ref="D3:D98" totalsRowShown="0" dataDxfId="196">
  <autoFilter ref="D3:D98" xr:uid="{19D753C1-BA1E-4F86-BE2C-23B5F96A9F24}"/>
  <tableColumns count="1">
    <tableColumn id="1" xr3:uid="{FA53BD13-DD8A-4B33-A845-E2F5921164A0}" name="Group" dataDxfId="195"/>
  </tableColumns>
  <tableStyleInfo name="Home Inventor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DF8E228-BA46-49F4-BFC2-1666F7E78678}" name="EquipmentTypesTable" displayName="EquipmentTypesTable" ref="E5:E14" totalsRowCount="1" totalsRowDxfId="194">
  <autoFilter ref="E5:E13" xr:uid="{F20EDCB9-D8D1-4DEF-B1D1-AE41CECA3AE1}"/>
  <tableColumns count="1">
    <tableColumn id="1" xr3:uid="{8D95758C-97D3-4079-A56E-37A5237E3253}" name="Equipment Types" totalsRowFunction="count" totalsRowDxfId="193"/>
  </tableColumns>
  <tableStyleInfo name="Home Inventory" showFirstColumn="1" showLastColumn="0" showRowStripes="1" showColumnStripes="1"/>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9BCD53F-5F3C-44E3-8F4D-8AC6E469DBE0}" name="FunctionsTable" displayName="FunctionsTable" ref="F5:F14" totalsRowCount="1" totalsRowDxfId="192">
  <autoFilter ref="F5:F13" xr:uid="{03D5268C-D8D5-4300-AB80-4DBE465B5EC6}"/>
  <tableColumns count="1">
    <tableColumn id="1" xr3:uid="{0FB918AC-F065-4737-8C4E-E78BC8D7E96B}" name="Reminder Walker Functions" totalsRowFunction="count" totalsRowDxfId="191"/>
  </tableColumns>
  <tableStyleInfo name="Home Inventory" showFirstColumn="1"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50C8F4B-0A62-468F-881B-530D2B8197A3}" name="VendorList" displayName="VendorList" ref="A5:A19" totalsRowCount="1" totalsRowDxfId="190">
  <autoFilter ref="A5:A18" xr:uid="{A46B29EF-0855-4CBD-9023-4C69E5B4EFDB}"/>
  <tableColumns count="1">
    <tableColumn id="1" xr3:uid="{F421CABF-5C81-41C7-8CFC-169C324E9A95}" name="Vendors" totalsRowFunction="count" totalsRowDxfId="189"/>
  </tableColumns>
  <tableStyleInfo name="Home Inventory" showFirstColumn="1"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D8BA6A9-C31E-43FE-AA17-4F370A5C5749}" name="FormatKey" displayName="FormatKey" ref="G5:I13" totalsRowShown="0">
  <autoFilter ref="G5:I13" xr:uid="{4E5635C7-2C38-49CC-8C86-8D8094A14A79}"/>
  <tableColumns count="3">
    <tableColumn id="1" xr3:uid="{D47A58D5-663E-4F28-B51B-881F87029E64}" name="Format Encoded Info Definitions"/>
    <tableColumn id="2" xr3:uid="{6294C83A-8E93-4EA2-A260-94F09A8F0A87}" name="Format Shortcut Tag"/>
    <tableColumn id="3" xr3:uid="{3B8ACA15-FA28-4286-B01F-2CDA7ED2CA9D}" name="Conditional Formatting Function Definitions"/>
  </tableColumns>
  <tableStyleInfo name="Home Inventory"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CF2B24-0DC6-422D-88F0-8C4735B61FEE}" name="VendorList5" displayName="VendorList5" ref="B5:C19" totalsRowCount="1" totalsRowDxfId="188">
  <autoFilter ref="B5:C18" xr:uid="{8EAE8841-92AC-4F91-BD39-51311F30EA1B}"/>
  <tableColumns count="2">
    <tableColumn id="1" xr3:uid="{99BFCA31-EF2C-4855-AECB-FAB50F055F8D}" name="Mouser SKU Prefix" totalsRowFunction="count" totalsRowDxfId="187"/>
    <tableColumn id="2" xr3:uid="{E90C1541-7E3A-4E70-A669-C79090EB0874}" name="Product URL Base Domain" totalsRowDxfId="186"/>
  </tableColumns>
  <tableStyleInfo name="Home Inventory" showFirstColumn="1"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29BDC8-7847-43C1-9F36-45E93DFA35B4}" name="VendorList8" displayName="VendorList8" ref="A25:A39" totalsRowCount="1" totalsRowDxfId="185">
  <autoFilter ref="A25:A38" xr:uid="{6414A161-9F81-4F7D-BD84-F4E46D36F705}"/>
  <tableColumns count="1">
    <tableColumn id="1" xr3:uid="{4B3ED0FC-B5E3-48EC-8BBD-2F0E8308F645}" name="Vendors" totalsRowFunction="count" totalsRowDxfId="184"/>
  </tableColumns>
  <tableStyleInfo name="Home Inventory" showFirstColumn="1"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2E65F62-937A-44B9-A00B-9E5FEB6FFEBF}" name="VendorList59" displayName="VendorList59" ref="B25:B39" totalsRowCount="1" totalsRowDxfId="183">
  <autoFilter ref="B25:B38" xr:uid="{2EC7ABF8-7E13-4187-BBAE-CF24431C0B36}"/>
  <tableColumns count="1">
    <tableColumn id="1" xr3:uid="{3EBBC05E-E318-4393-9D67-4591C182345E}" name="Mouser SKU Prefix" totalsRowFunction="count" totalsRowDxfId="182"/>
  </tableColumns>
  <tableStyleInfo name="Home Inventory" showFirstColumn="1"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B229423-4E1F-414A-A0B3-679F69832E83}" name="EquipmentListTable" displayName="EquipmentListTable" ref="A13:AB667" totalsRowCount="1" headerRowDxfId="136" dataDxfId="135">
  <autoFilter ref="A13:AB666" xr:uid="{57EB1AFC-8A68-452F-A434-FB6A37C6CCD1}"/>
  <tableColumns count="28">
    <tableColumn id="1" xr3:uid="{96F92A1A-3779-4AA7-ACA7-F290E44AAD82}" name="Type" totalsRowLabel="Total" dataDxfId="134" totalsRowDxfId="133"/>
    <tableColumn id="2" xr3:uid="{5CC344E8-E6CC-4ADB-896E-26A3C4FFE79A}" name="Category" totalsRowFunction="count" dataDxfId="132" totalsRowDxfId="131"/>
    <tableColumn id="14" xr3:uid="{76EF8363-36F3-4B77-90B1-D640A2BF9C8E}" name="Supplier" dataDxfId="130" totalsRowDxfId="129"/>
    <tableColumn id="3" xr3:uid="{1AF7E4FC-0769-4D61-91A3-5E358BC64891}" name="SKU" dataDxfId="128" totalsRowDxfId="127">
      <calculatedColumnFormula>IF(EquipmentListTable[[#This Row],[Supplier]]=FilterSpecs!$A$8,EquipmentListTable[[#This Row],[Mouser SKU]], EquipmentListTable[[#This Row],[Supplier SKU]])</calculatedColumnFormula>
    </tableColumn>
    <tableColumn id="22" xr3:uid="{695F525D-7304-4AF4-8FA9-C84455865511}" name="#/Unit" dataDxfId="126" totalsRowDxfId="125"/>
    <tableColumn id="23" xr3:uid="{AB09758A-497F-46C5-8D06-A8BA09533026}" name="# Extra" dataDxfId="124" totalsRowDxfId="123"/>
    <tableColumn id="26" xr3:uid="{A1902C37-AD2D-4A47-8409-9A2489E93A26}" name="Init # Extra" dataDxfId="122" totalsRowDxfId="121"/>
    <tableColumn id="27" xr3:uid="{EBE042F8-1A36-4459-90C5-6116B231F7FC}" name="Tot #" dataDxfId="120" totalsRowDxfId="119">
      <calculatedColumnFormula>EquipmentListTable[[#This Row],['#/Unit]]*FilterSpecs!$C$3+EquipmentListTable[[#This Row],['# Extra]]</calculatedColumnFormula>
    </tableColumn>
    <tableColumn id="18" xr3:uid="{500917F7-386B-4A89-A68A-BE74D22CFCAE}" name="In Stock" dataDxfId="118" totalsRowDxfId="117"/>
    <tableColumn id="31" xr3:uid="{97B912BE-A005-49F6-9D63-155FB5E71A2C}" name="# Initial" dataDxfId="116" totalsRowDxfId="115">
      <calculatedColumnFormula>IF(AND(EquipmentListTable[[#This Row],[Tag]]&lt;&gt;FilterSpecs!$H$12, EquipmentListTable[[#This Row],[Tag]]&lt;&gt;FilterSpecs!$H$9), EquipmentListTable[[#This Row],['#/Unit]]*FilterSpecs!$B$3+EquipmentListTable[Init '# Extra],0)</calculatedColumnFormula>
    </tableColumn>
    <tableColumn id="4" xr3:uid="{34F0A8B8-CCF3-4F52-8355-243E5166B0E4}" name="# Left" totalsRowFunction="sum" dataDxfId="114" totalsRowDxfId="113">
      <calculatedColumnFormula>EquipmentListTable[[#This Row],[Tot '#]]-EquipmentListTable[In Stock]</calculatedColumnFormula>
    </tableColumn>
    <tableColumn id="19" xr3:uid="{E29BD363-C542-4687-86D3-72C38867DF9D}" name="# Formatted" dataDxfId="112" totalsRowDxfId="111">
      <calculatedColumnFormula>EquipmentListTable['# Left]</calculatedColumnFormula>
    </tableColumn>
    <tableColumn id="7" xr3:uid="{A76FB469-81AD-4F64-8F8F-FF8EB7045804}" name="Name" dataDxfId="110" totalsRowDxfId="109"/>
    <tableColumn id="9" xr3:uid="{DF5DCB91-AC13-4004-BA13-665B698C4998}" name="Price (USD)" totalsRowFunction="average" dataDxfId="108" totalsRowDxfId="107"/>
    <tableColumn id="11" xr3:uid="{42CB7044-5E6E-4336-9AB4-BC97D2C948A0}" name="Total Price" totalsRowFunction="sum" dataDxfId="106" totalsRowDxfId="105">
      <calculatedColumnFormula>EquipmentListTable[[#This Row],['# Formatted]]*EquipmentListTable[[#This Row],[Price (USD)]]</calculatedColumnFormula>
    </tableColumn>
    <tableColumn id="13" xr3:uid="{CBC54524-D441-465D-9B0F-C0D85FDA44D3}" name="Tag" dataDxfId="104" totalsRowDxfId="103">
      <calculatedColumnFormula>#REF!</calculatedColumnFormula>
    </tableColumn>
    <tableColumn id="17" xr3:uid="{41B570B7-57D0-442B-97A7-00ABB990D83F}" name="List #" totalsRowFunction="max" dataDxfId="102" totalsRowDxfId="101">
      <calculatedColumnFormula>IF($Q13="List #",1,$Q13+1)</calculatedColumnFormula>
    </tableColumn>
    <tableColumn id="15" xr3:uid="{52FE682D-7148-4B04-BB71-2D5F54A9ACC5}" name="Supplier SKU" totalsRowFunction="count" dataDxfId="100" totalsRowDxfId="99"/>
    <tableColumn id="20" xr3:uid="{150A8BC2-1B29-4C2C-9121-930221899E0E}" name="Mouser SKU" dataDxfId="98" totalsRowDxfId="97">
      <calculatedColumnFormula>IF(EquipmentListTable[[#This Row],[Tag]]=FilterSpecs!$H$7,EquipmentListTable[[#This Row],['#/Unit]]*EquipmentListTable[[#This Row],[Price (USD)]],0)</calculatedColumnFormula>
    </tableColumn>
    <tableColumn id="28" xr3:uid="{F7248F43-2557-4412-8BEF-599E0C160EF4}" name="$/Unit" totalsRowFunction="sum" dataDxfId="96" totalsRowDxfId="95">
      <calculatedColumnFormula>EquipmentListTable[[#This Row],[Tot '#]]*EquipmentListTable[[#This Row],[Price (USD)]]</calculatedColumnFormula>
    </tableColumn>
    <tableColumn id="29" xr3:uid="{281DD742-64B3-4128-B34C-240F0FBDD8B8}" name="Total $" totalsRowFunction="sum" dataDxfId="94" totalsRowDxfId="93">
      <calculatedColumnFormula>EquipmentListTable[[#This Row],[In Stock]]*EquipmentListTable[[#This Row],[Price (USD)]]</calculatedColumnFormula>
    </tableColumn>
    <tableColumn id="24" xr3:uid="{B8DB4DD7-42E4-48B9-AC42-6909F055C9CC}" name="Initial Total $" totalsRowFunction="sum" dataDxfId="92" totalsRowDxfId="91">
      <calculatedColumnFormula>EquipmentListTable[[#This Row],['# Left]]*EquipmentListTable[[#This Row],[Price (USD)]]</calculatedColumnFormula>
    </tableColumn>
    <tableColumn id="21" xr3:uid="{51E85D35-20F2-4D90-B561-479BF7F0230E}" name="Remaining Total $" totalsRowFunction="sum" dataDxfId="90" totalsRowDxfId="89">
      <calculatedColumnFormula>EquipmentListTable[[#This Row],['# Left]]*EquipmentListTable[[#This Row],[Price (USD)]]</calculatedColumnFormula>
    </tableColumn>
    <tableColumn id="5" xr3:uid="{93E49FE3-0B18-4377-932B-17B2BDB77624}" name="URL" dataDxfId="88" totalsRowDxfId="87"/>
    <tableColumn id="6" xr3:uid="{5FF3ED26-80FB-410A-8900-C0CB453C113D}" name="Thumbnail Image" dataDxfId="86" totalsRowDxfId="85"/>
    <tableColumn id="25" xr3:uid="{A8B23EB7-0681-43F3-8DA3-551450FB8631}" name="Supplier URL" dataDxfId="84" totalsRowDxfId="83">
      <calculatedColumnFormula>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calculatedColumnFormula>
    </tableColumn>
    <tableColumn id="30" xr3:uid="{E8908AF3-9559-459B-8BB1-9BF937CF6DE3}" name="Mouser URL" dataDxfId="82" totalsRowDxfId="81">
      <calculatedColumnFormula>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calculatedColumnFormula>
    </tableColumn>
    <tableColumn id="10" xr3:uid="{9CB617C5-523C-4AAD-A2A1-3A0142461544}" name="Description/Comments" totalsRowFunction="count" dataDxfId="80" totalsRowDxfId="79" dataCellStyle="Hyperlink"/>
  </tableColumns>
  <tableStyleInfo name="Home Inventory"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7053E4-9A19-4B6C-854B-D30E96D35970}" name="Table12" displayName="Table12" ref="A670:C679" totalsRowCount="1" headerRowDxfId="78" dataDxfId="77" tableBorderDxfId="76">
  <autoFilter ref="A670:C678" xr:uid="{B02009A6-E19B-4996-8A7A-F9E6B408B03E}"/>
  <tableColumns count="3">
    <tableColumn id="1" xr3:uid="{F4C33379-D6E9-4EBE-920E-D5D7AE09B29B}" name="Cost Breakdown" totalsRowFunction="count" dataDxfId="75" totalsRowDxfId="74" dataCellStyle="Heading 1" totalsRowCellStyle="Item table heading">
      <calculatedColumnFormula>FilterSpecs!E6</calculatedColumnFormula>
    </tableColumn>
    <tableColumn id="2" xr3:uid="{F65F03DE-4605-4C1F-AD90-B905CFCD69A2}" name="Initial Order" totalsRowFunction="sum" dataDxfId="73" totalsRowDxfId="72" dataCellStyle="Heading 1" totalsRowCellStyle="Item table heading">
      <calculatedColumnFormula>SUMIF(EquipmentListTable[Type],"=" &amp; FilterSpecs!$E6,EquipmentListTable[Total Price])</calculatedColumnFormula>
    </tableColumn>
    <tableColumn id="3" xr3:uid="{1202E549-D89C-41A0-85DC-3482D97E1145}" name="Total Order" totalsRowFunction="sum" dataDxfId="71" totalsRowDxfId="70" dataCellStyle="Heading 1" totalsRowCellStyle="Item table heading">
      <calculatedColumnFormula>SUMIF(EquipmentListTable[Type],"=" &amp; FilterSpecs!$E6,EquipmentListTable[Total $])</calculatedColumnFormula>
    </tableColumn>
  </tableColumns>
  <tableStyleInfo name="Home Inventory" showFirstColumn="1"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C19CB4-7815-4243-9C3F-AB21A7FBD71E}" name="Table1216254" displayName="Table1216254" ref="A414:C423" totalsRowCount="1" headerRowDxfId="69" dataDxfId="68" totalsRowDxfId="66" tableBorderDxfId="67">
  <autoFilter ref="A414:C422" xr:uid="{3536ED70-D4BF-4FDB-8B42-3D639C9D0F1A}"/>
  <tableColumns count="3">
    <tableColumn id="1" xr3:uid="{A81BBC39-E045-44C8-8D4B-798FE6D0A943}" name="Cost Breakdown" totalsRowFunction="count" dataDxfId="65" totalsRowDxfId="64" dataCellStyle="Heading 1" totalsRowCellStyle="Item table heading">
      <calculatedColumnFormula>FilterSpecs!E6</calculatedColumnFormula>
    </tableColumn>
    <tableColumn id="2" xr3:uid="{8EFE8B1F-ED9C-4B74-B380-7040EE011948}" name="Initial Order" totalsRowFunction="sum" dataDxfId="63" totalsRowDxfId="62" dataCellStyle="Heading 1" totalsRowCellStyle="Item table heading">
      <calculatedColumnFormula>SUMIF(#REF!,"=" &amp; FilterSpecs!$E6,#REF!)</calculatedColumnFormula>
    </tableColumn>
    <tableColumn id="3" xr3:uid="{878754D6-BA1C-4D91-A00C-55FAE147B8C9}" name="Total Order" totalsRowFunction="sum" dataDxfId="61" totalsRowDxfId="60" dataCellStyle="Heading 1" totalsRowCellStyle="Item table heading">
      <calculatedColumnFormula>SUMIF(#REF!,"=" &amp; FilterSpecs!$E6,#REF!)</calculatedColumnFormula>
    </tableColumn>
  </tableColumns>
  <tableStyleInfo name="Home Inventory" showFirstColumn="1"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2131A4-FBF9-42D1-8588-F1F0EE636DA3}" name="Table1216252" displayName="Table1216252" ref="A670:C679" totalsRowCount="1" headerRowDxfId="59" dataDxfId="58" tableBorderDxfId="57">
  <autoFilter ref="A670:C678" xr:uid="{5DC8AF7F-DE49-4F68-BB29-337A002876E3}"/>
  <tableColumns count="3">
    <tableColumn id="1" xr3:uid="{3B9CC55C-A1FA-4898-9205-8FEBEB720D0A}" name="Cost Breakdown" totalsRowFunction="count" dataDxfId="56" totalsRowDxfId="55" dataCellStyle="Heading 1" totalsRowCellStyle="Item table heading">
      <calculatedColumnFormula>FilterSpecs!E6</calculatedColumnFormula>
    </tableColumn>
    <tableColumn id="2" xr3:uid="{80F5EAE4-7DF5-42D2-8D08-80B7B60957DB}" name="Initial Order" totalsRowFunction="sum" dataDxfId="54" totalsRowDxfId="53" dataCellStyle="Heading 1" totalsRowCellStyle="Item table heading">
      <calculatedColumnFormula>SUMIF(#REF!,"=" &amp; FilterSpecs!$E6,#REF!)</calculatedColumnFormula>
    </tableColumn>
    <tableColumn id="3" xr3:uid="{180FF3BB-773B-4FF7-BBB2-31459E026B26}" name="Total Order" totalsRowFunction="sum" dataDxfId="52" totalsRowDxfId="51" dataCellStyle="Heading 1" totalsRowCellStyle="Item table heading">
      <calculatedColumnFormula>SUMIF(#REF!,"=" &amp; FilterSpecs!$E6,#REF!)</calculatedColumnFormula>
    </tableColumn>
  </tableColumns>
  <tableStyleInfo name="Home Inventory" showFirstColumn="1"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CCB956-C45C-49FF-9BBA-892896C4E93F}" name="Table9" displayName="Table9" ref="A1:J19" totalsRowShown="0" headerRowDxfId="16">
  <autoFilter ref="A1:J19" xr:uid="{CBF8D447-B235-443D-8CE0-1E2112163157}"/>
  <tableColumns count="10">
    <tableColumn id="1" xr3:uid="{F78A8889-C402-4A37-8708-058A5CBFFBAC}" name="Cost" dataDxfId="15"/>
    <tableColumn id="10" xr3:uid="{D97E43B4-A313-4E84-8285-539E3B56CF8E}" name="Column1" dataDxfId="14"/>
    <tableColumn id="2" xr3:uid="{B6F035D8-87F6-49CA-A416-904E5A839967}" name="Object Detection Component" dataDxfId="13"/>
    <tableColumn id="3" xr3:uid="{0CD9F61D-3BE9-4678-BCC6-A62062BE76D0}" name="Detection Axis" dataDxfId="12"/>
    <tableColumn id="4" xr3:uid="{0019C839-C201-4473-84EB-EB5E8D5118FB}" name="Nominal Range" dataDxfId="11"/>
    <tableColumn id="5" xr3:uid="{9BEB30B9-2AC0-4215-9234-3A7ED928AE19}" name="User Purported Range" dataDxfId="10"/>
    <tableColumn id="6" xr3:uid="{27963C66-F409-409E-8E5C-5117950BA0F9}" name="Precision" dataDxfId="9"/>
    <tableColumn id="7" xr3:uid="{37537BA9-D838-4C15-B5E9-6B7D0B7246F7}" name="Detection Method" dataDxfId="8"/>
    <tableColumn id="8" xr3:uid="{0AB048B2-EF33-4815-B59C-063B4959A642}" name="Header Pin #s" dataDxfId="7"/>
    <tableColumn id="9" xr3:uid="{6C2B27EC-160F-49A9-B1B7-73A7E19655CF}" name="Comments/Notes" dataDxfId="6"/>
  </tableColumns>
  <tableStyleInfo name="Home Inventory"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90C9D7-AEE0-4407-B521-3F0E4EF5C128}" name="Table10" displayName="Table10" ref="C21:F42" totalsRowShown="0" headerRowDxfId="5" dataDxfId="4">
  <autoFilter ref="C21:F42" xr:uid="{70429E11-B104-400C-B525-DB62E9F749FC}"/>
  <tableColumns count="4">
    <tableColumn id="1" xr3:uid="{0C4EAA43-1DEC-467E-BC8C-55107834F54D}" name="Component" dataDxfId="3"/>
    <tableColumn id="2" xr3:uid="{9E2DAA65-0C80-4691-9564-D3C7BF7B1728}" name="Header/Pin Configs" dataDxfId="2"/>
    <tableColumn id="3" xr3:uid="{8D51F1BB-E845-4BFF-A8B6-7E04448FC0D0}" name="Pre-Populated" dataDxfId="1"/>
    <tableColumn id="4" xr3:uid="{752CFF2C-EC3D-4385-8818-F5C1D91822AE}" name="M/F" dataDxfId="0"/>
  </tableColumns>
  <tableStyleInfo name="Home Inventory"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hyperlink" Target="https://www.sparkfun.com/products/1200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pageSetUpPr fitToPage="1"/>
  </sheetPr>
  <dimension ref="B1:F110"/>
  <sheetViews>
    <sheetView showGridLines="0" topLeftCell="A69" zoomScale="130" zoomScaleNormal="130" workbookViewId="0">
      <selection activeCell="B78" sqref="B78"/>
    </sheetView>
  </sheetViews>
  <sheetFormatPr defaultRowHeight="14.4" x14ac:dyDescent="0.3"/>
  <cols>
    <col min="1" max="1" width="1.109375" customWidth="1"/>
    <col min="2" max="2" width="45.33203125" bestFit="1" customWidth="1"/>
    <col min="3" max="3" width="50.5546875" customWidth="1"/>
    <col min="4" max="4" width="36" customWidth="1"/>
    <col min="5" max="5" width="6.6640625" customWidth="1"/>
    <col min="6" max="6" width="46.6640625" customWidth="1"/>
    <col min="7" max="7" width="26.44140625" customWidth="1"/>
  </cols>
  <sheetData>
    <row r="1" spans="2:6" ht="67.2" customHeight="1" thickBot="1" x14ac:dyDescent="0.35">
      <c r="B1" s="5" t="s">
        <v>1</v>
      </c>
      <c r="C1" s="5"/>
    </row>
    <row r="2" spans="2:6" ht="6.6" customHeight="1" thickTop="1" x14ac:dyDescent="0.3">
      <c r="B2" s="24"/>
      <c r="C2" s="24"/>
      <c r="D2" s="24"/>
    </row>
    <row r="3" spans="2:6" ht="30" customHeight="1" x14ac:dyDescent="0.3">
      <c r="B3" t="s">
        <v>143</v>
      </c>
      <c r="C3" t="s">
        <v>871</v>
      </c>
      <c r="D3" t="s">
        <v>1912</v>
      </c>
    </row>
    <row r="4" spans="2:6" x14ac:dyDescent="0.3">
      <c r="B4" s="4" t="s">
        <v>1582</v>
      </c>
      <c r="C4" s="4" t="s">
        <v>872</v>
      </c>
      <c r="D4" s="4" t="s">
        <v>1917</v>
      </c>
    </row>
    <row r="5" spans="2:6" x14ac:dyDescent="0.3">
      <c r="B5" s="4" t="s">
        <v>1380</v>
      </c>
      <c r="C5" s="4" t="s">
        <v>872</v>
      </c>
      <c r="D5" s="4" t="s">
        <v>1923</v>
      </c>
      <c r="F5" t="s">
        <v>1911</v>
      </c>
    </row>
    <row r="6" spans="2:6" x14ac:dyDescent="0.3">
      <c r="B6" s="4" t="s">
        <v>1904</v>
      </c>
      <c r="C6" s="4" t="s">
        <v>872</v>
      </c>
      <c r="D6" s="4" t="s">
        <v>1923</v>
      </c>
      <c r="F6" t="s">
        <v>1911</v>
      </c>
    </row>
    <row r="7" spans="2:6" x14ac:dyDescent="0.3">
      <c r="B7" t="s">
        <v>1907</v>
      </c>
      <c r="C7" s="4" t="s">
        <v>872</v>
      </c>
      <c r="D7" s="4" t="s">
        <v>1913</v>
      </c>
      <c r="F7" t="s">
        <v>1910</v>
      </c>
    </row>
    <row r="8" spans="2:6" x14ac:dyDescent="0.3">
      <c r="B8" t="s">
        <v>1908</v>
      </c>
      <c r="C8" s="4" t="s">
        <v>872</v>
      </c>
      <c r="D8" s="4" t="s">
        <v>1913</v>
      </c>
      <c r="F8" t="s">
        <v>1910</v>
      </c>
    </row>
    <row r="9" spans="2:6" x14ac:dyDescent="0.3">
      <c r="B9" t="s">
        <v>1909</v>
      </c>
      <c r="C9" s="4" t="s">
        <v>872</v>
      </c>
      <c r="D9" s="4" t="s">
        <v>1923</v>
      </c>
      <c r="F9" t="s">
        <v>1910</v>
      </c>
    </row>
    <row r="10" spans="2:6" x14ac:dyDescent="0.3">
      <c r="B10" t="s">
        <v>1902</v>
      </c>
      <c r="C10" s="4" t="s">
        <v>872</v>
      </c>
      <c r="D10" s="2" t="s">
        <v>1927</v>
      </c>
      <c r="F10" t="s">
        <v>1910</v>
      </c>
    </row>
    <row r="11" spans="2:6" x14ac:dyDescent="0.3">
      <c r="B11" t="s">
        <v>1928</v>
      </c>
      <c r="C11" s="4" t="s">
        <v>872</v>
      </c>
      <c r="D11" s="4" t="s">
        <v>1923</v>
      </c>
      <c r="F11" t="s">
        <v>1910</v>
      </c>
    </row>
    <row r="12" spans="2:6" x14ac:dyDescent="0.3">
      <c r="B12" t="s">
        <v>1905</v>
      </c>
      <c r="C12" s="4" t="s">
        <v>872</v>
      </c>
      <c r="D12" s="4" t="s">
        <v>1917</v>
      </c>
      <c r="F12" t="s">
        <v>1910</v>
      </c>
    </row>
    <row r="13" spans="2:6" x14ac:dyDescent="0.3">
      <c r="B13" t="s">
        <v>1900</v>
      </c>
      <c r="C13" s="4" t="s">
        <v>872</v>
      </c>
      <c r="D13" s="4" t="s">
        <v>1913</v>
      </c>
      <c r="F13" t="s">
        <v>1910</v>
      </c>
    </row>
    <row r="14" spans="2:6" x14ac:dyDescent="0.3">
      <c r="B14" t="s">
        <v>1901</v>
      </c>
      <c r="C14" s="4" t="s">
        <v>872</v>
      </c>
      <c r="D14" s="2" t="s">
        <v>1916</v>
      </c>
      <c r="F14" t="s">
        <v>1910</v>
      </c>
    </row>
    <row r="15" spans="2:6" x14ac:dyDescent="0.3">
      <c r="B15" t="s">
        <v>1903</v>
      </c>
      <c r="C15" s="4" t="s">
        <v>872</v>
      </c>
      <c r="D15" s="2" t="s">
        <v>1916</v>
      </c>
      <c r="F15" t="s">
        <v>1910</v>
      </c>
    </row>
    <row r="16" spans="2:6" x14ac:dyDescent="0.3">
      <c r="B16" s="4" t="s">
        <v>2</v>
      </c>
      <c r="C16" s="4" t="s">
        <v>872</v>
      </c>
      <c r="D16" s="4" t="s">
        <v>1917</v>
      </c>
    </row>
    <row r="17" spans="2:6" x14ac:dyDescent="0.3">
      <c r="B17" s="4" t="s">
        <v>3</v>
      </c>
      <c r="C17" s="4" t="s">
        <v>872</v>
      </c>
      <c r="D17" s="4" t="s">
        <v>1917</v>
      </c>
    </row>
    <row r="18" spans="2:6" x14ac:dyDescent="0.3">
      <c r="B18" s="4" t="s">
        <v>4</v>
      </c>
      <c r="C18" s="4" t="s">
        <v>872</v>
      </c>
      <c r="D18" s="4" t="s">
        <v>1917</v>
      </c>
    </row>
    <row r="19" spans="2:6" x14ac:dyDescent="0.3">
      <c r="B19" s="4" t="s">
        <v>870</v>
      </c>
      <c r="C19" s="4" t="s">
        <v>872</v>
      </c>
      <c r="D19" s="4" t="s">
        <v>1917</v>
      </c>
    </row>
    <row r="20" spans="2:6" x14ac:dyDescent="0.3">
      <c r="B20" s="4" t="s">
        <v>5</v>
      </c>
      <c r="C20" s="4" t="s">
        <v>872</v>
      </c>
      <c r="D20" s="4" t="s">
        <v>1917</v>
      </c>
    </row>
    <row r="21" spans="2:6" x14ac:dyDescent="0.3">
      <c r="B21" t="s">
        <v>1861</v>
      </c>
      <c r="C21" s="4" t="s">
        <v>872</v>
      </c>
      <c r="D21" s="4" t="s">
        <v>1917</v>
      </c>
    </row>
    <row r="22" spans="2:6" x14ac:dyDescent="0.3">
      <c r="B22" t="s">
        <v>866</v>
      </c>
      <c r="C22" s="4" t="s">
        <v>872</v>
      </c>
      <c r="D22" s="4" t="s">
        <v>1917</v>
      </c>
    </row>
    <row r="23" spans="2:6" x14ac:dyDescent="0.3">
      <c r="B23" t="s">
        <v>1896</v>
      </c>
      <c r="C23" s="4" t="s">
        <v>872</v>
      </c>
      <c r="D23" s="4" t="s">
        <v>1917</v>
      </c>
    </row>
    <row r="24" spans="2:6" x14ac:dyDescent="0.3">
      <c r="B24" t="s">
        <v>2284</v>
      </c>
      <c r="C24" s="4" t="s">
        <v>872</v>
      </c>
      <c r="D24" s="2" t="s">
        <v>1915</v>
      </c>
    </row>
    <row r="25" spans="2:6" x14ac:dyDescent="0.3">
      <c r="B25" t="s">
        <v>1897</v>
      </c>
      <c r="C25" s="4" t="s">
        <v>872</v>
      </c>
      <c r="D25" s="2" t="s">
        <v>1915</v>
      </c>
    </row>
    <row r="26" spans="2:6" x14ac:dyDescent="0.3">
      <c r="B26" s="33" t="s">
        <v>1895</v>
      </c>
      <c r="C26" s="4" t="s">
        <v>872</v>
      </c>
      <c r="D26" s="4" t="s">
        <v>1917</v>
      </c>
      <c r="F26" t="s">
        <v>1910</v>
      </c>
    </row>
    <row r="27" spans="2:6" x14ac:dyDescent="0.3">
      <c r="B27" t="s">
        <v>865</v>
      </c>
      <c r="C27" s="4" t="s">
        <v>872</v>
      </c>
      <c r="D27" s="2" t="s">
        <v>1918</v>
      </c>
      <c r="F27" t="s">
        <v>1910</v>
      </c>
    </row>
    <row r="28" spans="2:6" x14ac:dyDescent="0.3">
      <c r="B28" t="s">
        <v>864</v>
      </c>
      <c r="C28" s="4" t="s">
        <v>872</v>
      </c>
      <c r="D28" s="2" t="s">
        <v>1918</v>
      </c>
      <c r="F28" t="s">
        <v>1910</v>
      </c>
    </row>
    <row r="29" spans="2:6" x14ac:dyDescent="0.3">
      <c r="B29" t="s">
        <v>876</v>
      </c>
      <c r="C29" s="4" t="s">
        <v>872</v>
      </c>
      <c r="D29" s="4" t="s">
        <v>1917</v>
      </c>
      <c r="F29" t="s">
        <v>1911</v>
      </c>
    </row>
    <row r="30" spans="2:6" x14ac:dyDescent="0.3">
      <c r="B30" s="4" t="s">
        <v>1572</v>
      </c>
      <c r="C30" s="4" t="s">
        <v>873</v>
      </c>
      <c r="D30" s="4" t="s">
        <v>1922</v>
      </c>
    </row>
    <row r="31" spans="2:6" x14ac:dyDescent="0.3">
      <c r="B31" s="4" t="s">
        <v>1573</v>
      </c>
      <c r="C31" s="4" t="s">
        <v>873</v>
      </c>
      <c r="D31" s="4" t="s">
        <v>1922</v>
      </c>
    </row>
    <row r="32" spans="2:6" x14ac:dyDescent="0.3">
      <c r="B32" t="s">
        <v>1906</v>
      </c>
      <c r="C32" s="4" t="s">
        <v>873</v>
      </c>
      <c r="D32" s="4"/>
    </row>
    <row r="33" spans="2:6" x14ac:dyDescent="0.3">
      <c r="B33" t="s">
        <v>1574</v>
      </c>
      <c r="C33" s="4" t="s">
        <v>873</v>
      </c>
      <c r="D33" s="4" t="s">
        <v>1917</v>
      </c>
      <c r="F33" t="s">
        <v>1911</v>
      </c>
    </row>
    <row r="34" spans="2:6" x14ac:dyDescent="0.3">
      <c r="B34" s="4" t="s">
        <v>877</v>
      </c>
      <c r="C34" s="4" t="s">
        <v>873</v>
      </c>
      <c r="D34" s="4" t="s">
        <v>1917</v>
      </c>
      <c r="F34" t="s">
        <v>1910</v>
      </c>
    </row>
    <row r="35" spans="2:6" x14ac:dyDescent="0.3">
      <c r="B35" s="4" t="s">
        <v>6</v>
      </c>
      <c r="C35" s="4" t="s">
        <v>873</v>
      </c>
      <c r="D35" s="2" t="s">
        <v>1918</v>
      </c>
    </row>
    <row r="36" spans="2:6" x14ac:dyDescent="0.3">
      <c r="B36" s="4" t="s">
        <v>1575</v>
      </c>
      <c r="C36" s="4" t="s">
        <v>873</v>
      </c>
      <c r="D36" s="2"/>
    </row>
    <row r="37" spans="2:6" x14ac:dyDescent="0.3">
      <c r="B37" t="s">
        <v>8</v>
      </c>
      <c r="C37" s="4" t="s">
        <v>873</v>
      </c>
      <c r="D37" s="4" t="s">
        <v>1922</v>
      </c>
    </row>
    <row r="38" spans="2:6" x14ac:dyDescent="0.3">
      <c r="B38" s="4" t="s">
        <v>1898</v>
      </c>
      <c r="C38" s="4" t="s">
        <v>873</v>
      </c>
      <c r="D38" s="2" t="s">
        <v>1914</v>
      </c>
    </row>
    <row r="39" spans="2:6" x14ac:dyDescent="0.3">
      <c r="B39" s="4" t="s">
        <v>867</v>
      </c>
      <c r="C39" s="4" t="s">
        <v>1023</v>
      </c>
      <c r="D39" s="2" t="s">
        <v>1914</v>
      </c>
    </row>
    <row r="40" spans="2:6" x14ac:dyDescent="0.3">
      <c r="B40" t="s">
        <v>1042</v>
      </c>
      <c r="C40" s="4" t="s">
        <v>1023</v>
      </c>
      <c r="D40" s="2" t="s">
        <v>1914</v>
      </c>
    </row>
    <row r="41" spans="2:6" x14ac:dyDescent="0.3">
      <c r="B41" t="s">
        <v>1020</v>
      </c>
      <c r="C41" s="4" t="s">
        <v>1023</v>
      </c>
      <c r="D41" s="2" t="s">
        <v>1914</v>
      </c>
      <c r="F41" t="s">
        <v>1910</v>
      </c>
    </row>
    <row r="42" spans="2:6" x14ac:dyDescent="0.3">
      <c r="B42" t="s">
        <v>1019</v>
      </c>
      <c r="C42" s="4" t="s">
        <v>1023</v>
      </c>
      <c r="D42" s="2" t="s">
        <v>1914</v>
      </c>
    </row>
    <row r="43" spans="2:6" x14ac:dyDescent="0.3">
      <c r="B43" s="1" t="s">
        <v>1379</v>
      </c>
      <c r="C43" s="4" t="s">
        <v>1024</v>
      </c>
      <c r="D43" s="2" t="s">
        <v>1914</v>
      </c>
    </row>
    <row r="44" spans="2:6" ht="16.2" x14ac:dyDescent="0.3">
      <c r="B44" s="1" t="s">
        <v>1585</v>
      </c>
      <c r="C44" s="4" t="s">
        <v>1024</v>
      </c>
      <c r="D44" s="2" t="s">
        <v>1914</v>
      </c>
    </row>
    <row r="45" spans="2:6" ht="16.2" x14ac:dyDescent="0.3">
      <c r="B45" s="1" t="s">
        <v>1586</v>
      </c>
      <c r="C45" s="4" t="s">
        <v>1024</v>
      </c>
      <c r="D45" s="2" t="s">
        <v>1914</v>
      </c>
    </row>
    <row r="46" spans="2:6" x14ac:dyDescent="0.3">
      <c r="B46" t="s">
        <v>1041</v>
      </c>
      <c r="C46" s="4" t="s">
        <v>1024</v>
      </c>
      <c r="D46" s="2" t="s">
        <v>1914</v>
      </c>
    </row>
    <row r="47" spans="2:6" x14ac:dyDescent="0.3">
      <c r="B47" s="4" t="s">
        <v>1584</v>
      </c>
      <c r="C47" s="4" t="s">
        <v>1024</v>
      </c>
      <c r="D47" s="2" t="s">
        <v>1914</v>
      </c>
    </row>
    <row r="48" spans="2:6" x14ac:dyDescent="0.3">
      <c r="B48" s="4" t="s">
        <v>1040</v>
      </c>
      <c r="C48" s="4" t="s">
        <v>1024</v>
      </c>
      <c r="D48" s="2" t="s">
        <v>1930</v>
      </c>
    </row>
    <row r="49" spans="2:6" x14ac:dyDescent="0.3">
      <c r="B49" t="s">
        <v>970</v>
      </c>
      <c r="C49" s="4" t="s">
        <v>1043</v>
      </c>
      <c r="D49" s="2" t="s">
        <v>1930</v>
      </c>
    </row>
    <row r="50" spans="2:6" x14ac:dyDescent="0.3">
      <c r="B50" t="s">
        <v>1408</v>
      </c>
      <c r="C50" s="4" t="s">
        <v>1043</v>
      </c>
      <c r="D50" s="2" t="s">
        <v>1930</v>
      </c>
    </row>
    <row r="51" spans="2:6" x14ac:dyDescent="0.3">
      <c r="B51" t="s">
        <v>990</v>
      </c>
      <c r="C51" s="4" t="s">
        <v>1043</v>
      </c>
      <c r="D51" s="2" t="s">
        <v>1918</v>
      </c>
    </row>
    <row r="52" spans="2:6" x14ac:dyDescent="0.3">
      <c r="B52" s="4" t="s">
        <v>991</v>
      </c>
      <c r="C52" s="4" t="s">
        <v>1043</v>
      </c>
      <c r="D52" s="2" t="s">
        <v>1915</v>
      </c>
    </row>
    <row r="53" spans="2:6" x14ac:dyDescent="0.3">
      <c r="B53" t="s">
        <v>1894</v>
      </c>
      <c r="C53" s="4" t="s">
        <v>1043</v>
      </c>
      <c r="D53" s="2" t="s">
        <v>1915</v>
      </c>
    </row>
    <row r="54" spans="2:6" x14ac:dyDescent="0.3">
      <c r="B54" s="4" t="s">
        <v>1407</v>
      </c>
      <c r="C54" s="4" t="s">
        <v>1043</v>
      </c>
      <c r="D54" s="2" t="s">
        <v>1931</v>
      </c>
    </row>
    <row r="55" spans="2:6" x14ac:dyDescent="0.3">
      <c r="B55" t="s">
        <v>1929</v>
      </c>
      <c r="C55" s="4" t="s">
        <v>1043</v>
      </c>
      <c r="D55" s="2" t="s">
        <v>1931</v>
      </c>
    </row>
    <row r="56" spans="2:6" x14ac:dyDescent="0.3">
      <c r="B56" t="s">
        <v>1044</v>
      </c>
      <c r="C56" s="4" t="s">
        <v>1043</v>
      </c>
      <c r="D56" s="2" t="s">
        <v>1918</v>
      </c>
      <c r="F56" t="s">
        <v>1910</v>
      </c>
    </row>
    <row r="57" spans="2:6" x14ac:dyDescent="0.3">
      <c r="B57" t="s">
        <v>1571</v>
      </c>
      <c r="C57" s="4" t="s">
        <v>1043</v>
      </c>
      <c r="D57" s="2" t="s">
        <v>1916</v>
      </c>
      <c r="F57" t="s">
        <v>1910</v>
      </c>
    </row>
    <row r="58" spans="2:6" x14ac:dyDescent="0.3">
      <c r="B58" t="s">
        <v>1889</v>
      </c>
      <c r="C58" s="4" t="s">
        <v>1043</v>
      </c>
      <c r="D58" s="2" t="s">
        <v>1916</v>
      </c>
    </row>
    <row r="59" spans="2:6" x14ac:dyDescent="0.3">
      <c r="B59" t="s">
        <v>971</v>
      </c>
      <c r="C59" s="2" t="s">
        <v>874</v>
      </c>
      <c r="D59" s="2" t="s">
        <v>1924</v>
      </c>
    </row>
    <row r="60" spans="2:6" x14ac:dyDescent="0.3">
      <c r="B60" s="4" t="s">
        <v>972</v>
      </c>
      <c r="C60" s="2" t="s">
        <v>874</v>
      </c>
      <c r="D60" s="2" t="s">
        <v>1924</v>
      </c>
    </row>
    <row r="61" spans="2:6" x14ac:dyDescent="0.3">
      <c r="B61" t="s">
        <v>1271</v>
      </c>
      <c r="C61" s="2" t="s">
        <v>874</v>
      </c>
      <c r="D61" s="2" t="s">
        <v>1924</v>
      </c>
      <c r="F61" t="s">
        <v>1910</v>
      </c>
    </row>
    <row r="62" spans="2:6" x14ac:dyDescent="0.3">
      <c r="B62" t="s">
        <v>868</v>
      </c>
      <c r="C62" s="2" t="s">
        <v>874</v>
      </c>
      <c r="D62" s="2" t="s">
        <v>1924</v>
      </c>
    </row>
    <row r="63" spans="2:6" x14ac:dyDescent="0.3">
      <c r="B63" t="s">
        <v>1272</v>
      </c>
      <c r="C63" s="2" t="s">
        <v>874</v>
      </c>
      <c r="D63" s="2" t="s">
        <v>1920</v>
      </c>
    </row>
    <row r="64" spans="2:6" x14ac:dyDescent="0.3">
      <c r="B64" t="s">
        <v>1273</v>
      </c>
      <c r="C64" s="2" t="s">
        <v>874</v>
      </c>
      <c r="D64" s="2" t="s">
        <v>1920</v>
      </c>
    </row>
    <row r="65" spans="2:6" x14ac:dyDescent="0.3">
      <c r="B65" t="s">
        <v>1892</v>
      </c>
      <c r="C65" s="2" t="s">
        <v>874</v>
      </c>
      <c r="D65" s="2" t="s">
        <v>1924</v>
      </c>
    </row>
    <row r="66" spans="2:6" x14ac:dyDescent="0.3">
      <c r="B66" s="4" t="s">
        <v>1578</v>
      </c>
      <c r="C66" s="4" t="s">
        <v>875</v>
      </c>
      <c r="D66" s="2" t="s">
        <v>1919</v>
      </c>
    </row>
    <row r="67" spans="2:6" x14ac:dyDescent="0.3">
      <c r="B67" t="s">
        <v>2297</v>
      </c>
      <c r="C67" s="4" t="s">
        <v>875</v>
      </c>
      <c r="D67" s="2" t="s">
        <v>1927</v>
      </c>
    </row>
    <row r="68" spans="2:6" x14ac:dyDescent="0.3">
      <c r="B68" t="s">
        <v>2298</v>
      </c>
      <c r="C68" s="4" t="s">
        <v>875</v>
      </c>
      <c r="D68" s="2" t="s">
        <v>1927</v>
      </c>
      <c r="F68" t="s">
        <v>1910</v>
      </c>
    </row>
    <row r="69" spans="2:6" x14ac:dyDescent="0.3">
      <c r="B69" t="s">
        <v>2299</v>
      </c>
      <c r="C69" s="4" t="s">
        <v>875</v>
      </c>
      <c r="D69" s="2" t="s">
        <v>1927</v>
      </c>
    </row>
    <row r="70" spans="2:6" x14ac:dyDescent="0.3">
      <c r="B70" t="s">
        <v>1577</v>
      </c>
      <c r="C70" s="4" t="s">
        <v>875</v>
      </c>
      <c r="D70" s="2" t="s">
        <v>1927</v>
      </c>
    </row>
    <row r="71" spans="2:6" x14ac:dyDescent="0.3">
      <c r="B71" t="s">
        <v>1848</v>
      </c>
      <c r="C71" s="4" t="s">
        <v>875</v>
      </c>
      <c r="D71" s="2" t="s">
        <v>1919</v>
      </c>
    </row>
    <row r="72" spans="2:6" x14ac:dyDescent="0.3">
      <c r="B72" t="s">
        <v>1576</v>
      </c>
      <c r="C72" s="4" t="s">
        <v>875</v>
      </c>
      <c r="D72" s="2" t="s">
        <v>1927</v>
      </c>
    </row>
    <row r="73" spans="2:6" x14ac:dyDescent="0.3">
      <c r="B73" t="s">
        <v>1891</v>
      </c>
      <c r="C73" s="4" t="s">
        <v>875</v>
      </c>
      <c r="D73" s="2" t="s">
        <v>1921</v>
      </c>
    </row>
    <row r="74" spans="2:6" x14ac:dyDescent="0.3">
      <c r="B74" t="s">
        <v>1890</v>
      </c>
      <c r="C74" s="4" t="s">
        <v>875</v>
      </c>
      <c r="D74" s="2" t="s">
        <v>1921</v>
      </c>
    </row>
    <row r="75" spans="2:6" x14ac:dyDescent="0.3">
      <c r="B75" s="4" t="s">
        <v>1856</v>
      </c>
      <c r="C75" s="4" t="s">
        <v>875</v>
      </c>
      <c r="D75" s="2" t="s">
        <v>1921</v>
      </c>
    </row>
    <row r="76" spans="2:6" x14ac:dyDescent="0.3">
      <c r="B76" s="4" t="s">
        <v>1857</v>
      </c>
      <c r="C76" s="4" t="s">
        <v>875</v>
      </c>
      <c r="D76" s="2" t="s">
        <v>1921</v>
      </c>
    </row>
    <row r="77" spans="2:6" x14ac:dyDescent="0.3">
      <c r="B77" s="4" t="s">
        <v>1858</v>
      </c>
      <c r="C77" s="4" t="s">
        <v>875</v>
      </c>
      <c r="D77" s="2" t="s">
        <v>1927</v>
      </c>
    </row>
    <row r="78" spans="2:6" x14ac:dyDescent="0.3">
      <c r="B78" s="4" t="s">
        <v>1858</v>
      </c>
      <c r="C78" s="4" t="s">
        <v>875</v>
      </c>
      <c r="D78" s="2" t="s">
        <v>1927</v>
      </c>
      <c r="F78" t="s">
        <v>1910</v>
      </c>
    </row>
    <row r="79" spans="2:6" x14ac:dyDescent="0.3">
      <c r="B79" s="73" t="s">
        <v>1855</v>
      </c>
      <c r="C79" s="4" t="s">
        <v>875</v>
      </c>
      <c r="D79" s="2" t="s">
        <v>1921</v>
      </c>
    </row>
    <row r="80" spans="2:6" x14ac:dyDescent="0.3">
      <c r="B80" s="73" t="s">
        <v>1888</v>
      </c>
      <c r="C80" s="4" t="s">
        <v>875</v>
      </c>
      <c r="D80" s="2" t="s">
        <v>1921</v>
      </c>
    </row>
    <row r="81" spans="2:6" x14ac:dyDescent="0.3">
      <c r="B81" s="4" t="s">
        <v>1859</v>
      </c>
      <c r="C81" s="4" t="s">
        <v>875</v>
      </c>
      <c r="D81" s="2" t="s">
        <v>1921</v>
      </c>
    </row>
    <row r="82" spans="2:6" x14ac:dyDescent="0.3">
      <c r="B82" s="4" t="s">
        <v>1860</v>
      </c>
      <c r="C82" s="4" t="s">
        <v>875</v>
      </c>
      <c r="D82" s="2" t="s">
        <v>1921</v>
      </c>
    </row>
    <row r="83" spans="2:6" x14ac:dyDescent="0.3">
      <c r="B83" s="73" t="s">
        <v>1893</v>
      </c>
      <c r="C83" s="4" t="s">
        <v>875</v>
      </c>
      <c r="D83" s="2" t="s">
        <v>1921</v>
      </c>
    </row>
    <row r="84" spans="2:6" x14ac:dyDescent="0.3">
      <c r="B84" s="73" t="s">
        <v>1849</v>
      </c>
      <c r="C84" s="4" t="s">
        <v>875</v>
      </c>
      <c r="D84" s="2" t="s">
        <v>1921</v>
      </c>
      <c r="F84" t="s">
        <v>1910</v>
      </c>
    </row>
    <row r="85" spans="2:6" x14ac:dyDescent="0.3">
      <c r="B85" s="73" t="s">
        <v>1851</v>
      </c>
      <c r="C85" s="4" t="s">
        <v>875</v>
      </c>
      <c r="D85" s="2" t="s">
        <v>1921</v>
      </c>
    </row>
    <row r="86" spans="2:6" x14ac:dyDescent="0.3">
      <c r="B86" s="73" t="s">
        <v>1850</v>
      </c>
      <c r="C86" s="4" t="s">
        <v>875</v>
      </c>
      <c r="D86" s="2" t="s">
        <v>1921</v>
      </c>
    </row>
    <row r="87" spans="2:6" x14ac:dyDescent="0.3">
      <c r="B87" s="73" t="s">
        <v>1853</v>
      </c>
      <c r="C87" s="4" t="s">
        <v>875</v>
      </c>
      <c r="D87" s="2" t="s">
        <v>1921</v>
      </c>
      <c r="F87" t="s">
        <v>1910</v>
      </c>
    </row>
    <row r="88" spans="2:6" x14ac:dyDescent="0.3">
      <c r="B88" s="73" t="s">
        <v>1852</v>
      </c>
      <c r="C88" s="4" t="s">
        <v>875</v>
      </c>
      <c r="D88" s="2" t="s">
        <v>1926</v>
      </c>
    </row>
    <row r="89" spans="2:6" x14ac:dyDescent="0.3">
      <c r="B89" s="4" t="s">
        <v>1854</v>
      </c>
      <c r="C89" s="4" t="s">
        <v>875</v>
      </c>
      <c r="D89" s="2" t="s">
        <v>1915</v>
      </c>
    </row>
    <row r="90" spans="2:6" x14ac:dyDescent="0.3">
      <c r="B90" s="4" t="s">
        <v>989</v>
      </c>
      <c r="C90" s="4" t="s">
        <v>875</v>
      </c>
      <c r="D90" s="2" t="s">
        <v>1926</v>
      </c>
    </row>
    <row r="91" spans="2:6" x14ac:dyDescent="0.3">
      <c r="B91" s="4" t="s">
        <v>1899</v>
      </c>
      <c r="C91" s="4" t="s">
        <v>875</v>
      </c>
      <c r="D91" s="2" t="s">
        <v>1915</v>
      </c>
    </row>
    <row r="92" spans="2:6" x14ac:dyDescent="0.3">
      <c r="B92" s="4" t="s">
        <v>1583</v>
      </c>
      <c r="C92" s="4" t="s">
        <v>875</v>
      </c>
      <c r="D92" s="2" t="s">
        <v>1925</v>
      </c>
    </row>
    <row r="93" spans="2:6" x14ac:dyDescent="0.3">
      <c r="B93" s="4" t="s">
        <v>869</v>
      </c>
      <c r="C93" s="4" t="s">
        <v>875</v>
      </c>
      <c r="D93" s="2" t="s">
        <v>1925</v>
      </c>
    </row>
    <row r="94" spans="2:6" x14ac:dyDescent="0.3">
      <c r="B94" s="73" t="s">
        <v>1580</v>
      </c>
      <c r="C94" s="2" t="s">
        <v>7</v>
      </c>
      <c r="D94" s="2" t="s">
        <v>1925</v>
      </c>
    </row>
    <row r="95" spans="2:6" x14ac:dyDescent="0.3">
      <c r="B95" s="73" t="s">
        <v>1581</v>
      </c>
      <c r="C95" s="2" t="s">
        <v>7</v>
      </c>
      <c r="D95" s="2" t="s">
        <v>1925</v>
      </c>
      <c r="F95" t="s">
        <v>1910</v>
      </c>
    </row>
    <row r="96" spans="2:6" x14ac:dyDescent="0.3">
      <c r="B96" s="73" t="s">
        <v>1579</v>
      </c>
      <c r="C96" s="2" t="s">
        <v>7</v>
      </c>
      <c r="D96" s="2" t="s">
        <v>1925</v>
      </c>
    </row>
    <row r="97" spans="2:4" x14ac:dyDescent="0.3">
      <c r="B97" s="73" t="s">
        <v>1620</v>
      </c>
      <c r="C97" s="73" t="s">
        <v>7</v>
      </c>
      <c r="D97" s="2" t="s">
        <v>1925</v>
      </c>
    </row>
    <row r="98" spans="2:4" x14ac:dyDescent="0.3">
      <c r="B98" s="73"/>
      <c r="C98" s="73" t="s">
        <v>7</v>
      </c>
      <c r="D98" s="2" t="s">
        <v>1925</v>
      </c>
    </row>
    <row r="99" spans="2:4" x14ac:dyDescent="0.3">
      <c r="C99" s="2"/>
      <c r="D99" s="2"/>
    </row>
    <row r="100" spans="2:4" x14ac:dyDescent="0.3">
      <c r="C100" s="2"/>
      <c r="D100" s="2"/>
    </row>
    <row r="101" spans="2:4" x14ac:dyDescent="0.3">
      <c r="C101" s="2"/>
      <c r="D101" s="2"/>
    </row>
    <row r="102" spans="2:4" x14ac:dyDescent="0.3">
      <c r="C102" s="4"/>
      <c r="D102" s="2"/>
    </row>
    <row r="103" spans="2:4" x14ac:dyDescent="0.3">
      <c r="C103" s="4"/>
      <c r="D103" s="2"/>
    </row>
    <row r="104" spans="2:4" x14ac:dyDescent="0.3">
      <c r="C104" s="4"/>
      <c r="D104" s="2"/>
    </row>
    <row r="105" spans="2:4" x14ac:dyDescent="0.3">
      <c r="C105" s="2"/>
      <c r="D105" s="2"/>
    </row>
    <row r="106" spans="2:4" x14ac:dyDescent="0.3">
      <c r="C106" s="2"/>
      <c r="D106" s="2"/>
    </row>
    <row r="107" spans="2:4" x14ac:dyDescent="0.3">
      <c r="C107" s="2"/>
      <c r="D107" s="2"/>
    </row>
    <row r="108" spans="2:4" x14ac:dyDescent="0.3">
      <c r="C108" s="2"/>
      <c r="D108" s="2"/>
    </row>
    <row r="109" spans="2:4" x14ac:dyDescent="0.3">
      <c r="C109" s="2"/>
      <c r="D109" s="2"/>
    </row>
    <row r="110" spans="2:4" x14ac:dyDescent="0.3">
      <c r="C110" s="2"/>
      <c r="D110" s="2"/>
    </row>
  </sheetData>
  <dataConsolidate/>
  <dataValidations disablePrompts="1" count="4">
    <dataValidation allowBlank="1" showInputMessage="1" showErrorMessage="1" prompt="Create a list of rooms or areas in this worksheet. Customize Room/Area selection in Inventory table by inserting or modifying Room/Area in Room Lookup table in this worksheet" sqref="A1" xr:uid="{25B41E84-4F74-4A95-9C95-8BEEDCA0377A}"/>
    <dataValidation allowBlank="1" showInputMessage="1" showErrorMessage="1" prompt="Title of this worksheet is in this cell" sqref="B1:C1" xr:uid="{05427FFF-6E30-4BBE-A714-7DE013A38AC1}"/>
    <dataValidation allowBlank="1" showInputMessage="1" showErrorMessage="1" prompt="Room or Areas are in this column under this heading" sqref="B3:D3" xr:uid="{CB092979-42AB-471A-B3D2-2B4CADF866FA}"/>
    <dataValidation type="list" allowBlank="1" showInputMessage="1" showErrorMessage="1" sqref="C4:C98" xr:uid="{0E2221C6-D04C-4918-A33A-F45981C07482}">
      <formula1>$C$6:$C$13</formula1>
    </dataValidation>
  </dataValidations>
  <printOptions horizontalCentered="1"/>
  <pageMargins left="0.7" right="0.7" top="0.75" bottom="0.75" header="0.3" footer="0.3"/>
  <pageSetup fitToHeight="0" orientation="portrait" r:id="rId1"/>
  <headerFooter differentFirst="1">
    <oddFooter>Page &amp;P of &amp;N</oddFooter>
  </headerFooter>
  <drawing r:id="rId2"/>
  <tableParts count="3">
    <tablePart r:id="rId3"/>
    <tablePart r:id="rId4"/>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8249D-FE3D-40F2-913C-B89EE627B148}">
          <x14:formula1>
            <xm:f>FilterSpecs!$E$6:$E$13</xm:f>
          </x14:formula1>
          <xm:sqref>C102:C104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BA246-5D07-4D59-959E-3740984E679F}">
  <sheetPr codeName="Sheet3">
    <tabColor theme="4"/>
  </sheetPr>
  <dimension ref="A1:K39"/>
  <sheetViews>
    <sheetView zoomScaleNormal="100" workbookViewId="0">
      <selection activeCell="H12" sqref="H12"/>
    </sheetView>
  </sheetViews>
  <sheetFormatPr defaultRowHeight="14.4" x14ac:dyDescent="0.3"/>
  <cols>
    <col min="1" max="1" width="53.88671875" bestFit="1" customWidth="1"/>
    <col min="2" max="2" width="53.88671875" customWidth="1"/>
    <col min="3" max="3" width="53.88671875" style="73" customWidth="1"/>
    <col min="4" max="4" width="12.88671875" customWidth="1"/>
    <col min="5" max="5" width="48" customWidth="1"/>
    <col min="6" max="6" width="49.5546875" style="73" customWidth="1"/>
    <col min="7" max="7" width="42.44140625" customWidth="1"/>
    <col min="8" max="8" width="32.88671875" customWidth="1"/>
    <col min="9" max="9" width="103.5546875" customWidth="1"/>
    <col min="10" max="10" width="127.44140625" customWidth="1"/>
    <col min="11" max="12" width="32.88671875" customWidth="1"/>
  </cols>
  <sheetData>
    <row r="1" spans="1:9" ht="67.8" thickBot="1" x14ac:dyDescent="0.35">
      <c r="A1" s="5" t="s">
        <v>1012</v>
      </c>
      <c r="B1" s="5"/>
      <c r="C1" s="5"/>
    </row>
    <row r="2" spans="1:9" ht="6.6" customHeight="1" thickTop="1" thickBot="1" x14ac:dyDescent="0.35">
      <c r="A2" s="24"/>
      <c r="B2" s="24"/>
      <c r="C2" s="24"/>
    </row>
    <row r="3" spans="1:9" ht="30" customHeight="1" thickTop="1" thickBot="1" x14ac:dyDescent="0.35">
      <c r="A3" s="32" t="s">
        <v>2418</v>
      </c>
      <c r="B3" s="121">
        <v>5</v>
      </c>
      <c r="C3" s="121">
        <v>5</v>
      </c>
      <c r="G3" s="32" t="s">
        <v>1879</v>
      </c>
      <c r="H3" s="25" t="s">
        <v>1880</v>
      </c>
    </row>
    <row r="4" spans="1:9" ht="6.6" customHeight="1" thickTop="1" x14ac:dyDescent="0.3">
      <c r="A4" s="24"/>
      <c r="B4" s="61"/>
      <c r="C4" s="3"/>
      <c r="E4" s="3"/>
      <c r="F4" s="3"/>
      <c r="G4" s="3"/>
      <c r="H4" s="3"/>
    </row>
    <row r="5" spans="1:9" x14ac:dyDescent="0.3">
      <c r="A5" t="s">
        <v>1862</v>
      </c>
      <c r="B5" t="s">
        <v>2411</v>
      </c>
      <c r="C5" s="73" t="s">
        <v>2487</v>
      </c>
      <c r="D5" s="73"/>
      <c r="E5" t="s">
        <v>1013</v>
      </c>
      <c r="F5" t="s">
        <v>1014</v>
      </c>
      <c r="G5" t="s">
        <v>1884</v>
      </c>
      <c r="H5" t="s">
        <v>1881</v>
      </c>
      <c r="I5" s="73" t="s">
        <v>2485</v>
      </c>
    </row>
    <row r="6" spans="1:9" x14ac:dyDescent="0.3">
      <c r="A6" t="s">
        <v>0</v>
      </c>
      <c r="B6" t="s">
        <v>2412</v>
      </c>
      <c r="C6" s="73" t="s">
        <v>2489</v>
      </c>
      <c r="D6" s="73"/>
      <c r="E6" t="s">
        <v>872</v>
      </c>
      <c r="F6" t="s">
        <v>1017</v>
      </c>
      <c r="G6" t="s">
        <v>1873</v>
      </c>
      <c r="H6" t="s">
        <v>1874</v>
      </c>
      <c r="I6" s="73" t="s">
        <v>171</v>
      </c>
    </row>
    <row r="7" spans="1:9" x14ac:dyDescent="0.3">
      <c r="A7" t="s">
        <v>1863</v>
      </c>
      <c r="B7" t="s">
        <v>2413</v>
      </c>
      <c r="C7" s="73" t="s">
        <v>2488</v>
      </c>
      <c r="D7" s="73"/>
      <c r="E7" t="s">
        <v>873</v>
      </c>
      <c r="F7" t="s">
        <v>1015</v>
      </c>
      <c r="G7" s="28" t="s">
        <v>1885</v>
      </c>
      <c r="H7" s="28" t="s">
        <v>1875</v>
      </c>
      <c r="I7" s="28" t="s">
        <v>2478</v>
      </c>
    </row>
    <row r="8" spans="1:9" x14ac:dyDescent="0.3">
      <c r="A8" t="s">
        <v>1871</v>
      </c>
      <c r="C8" s="73" t="s">
        <v>2491</v>
      </c>
      <c r="D8" s="73"/>
      <c r="E8" t="s">
        <v>1043</v>
      </c>
      <c r="F8" t="s">
        <v>1016</v>
      </c>
      <c r="G8" s="31" t="s">
        <v>1883</v>
      </c>
      <c r="H8" s="31" t="s">
        <v>1876</v>
      </c>
      <c r="I8" s="31" t="s">
        <v>2479</v>
      </c>
    </row>
    <row r="9" spans="1:9" x14ac:dyDescent="0.3">
      <c r="A9" t="s">
        <v>2410</v>
      </c>
      <c r="B9" t="s">
        <v>2414</v>
      </c>
      <c r="D9" s="73"/>
      <c r="E9" t="s">
        <v>1023</v>
      </c>
      <c r="F9" t="s">
        <v>1047</v>
      </c>
      <c r="G9" s="27" t="s">
        <v>1872</v>
      </c>
      <c r="H9" s="27" t="s">
        <v>1877</v>
      </c>
      <c r="I9" s="27" t="s">
        <v>2480</v>
      </c>
    </row>
    <row r="10" spans="1:9" x14ac:dyDescent="0.3">
      <c r="A10" t="s">
        <v>1864</v>
      </c>
      <c r="D10" s="73"/>
      <c r="E10" t="s">
        <v>1024</v>
      </c>
      <c r="F10" t="s">
        <v>1018</v>
      </c>
      <c r="G10" s="29" t="s">
        <v>1886</v>
      </c>
      <c r="H10" s="29" t="s">
        <v>1878</v>
      </c>
      <c r="I10" s="29" t="s">
        <v>2481</v>
      </c>
    </row>
    <row r="11" spans="1:9" x14ac:dyDescent="0.3">
      <c r="A11" t="s">
        <v>1865</v>
      </c>
      <c r="D11" s="73"/>
      <c r="E11" t="s">
        <v>874</v>
      </c>
      <c r="F11" t="s">
        <v>990</v>
      </c>
      <c r="G11" s="30" t="s">
        <v>1887</v>
      </c>
      <c r="H11" s="30" t="s">
        <v>205</v>
      </c>
      <c r="I11" s="30" t="s">
        <v>2484</v>
      </c>
    </row>
    <row r="12" spans="1:9" x14ac:dyDescent="0.3">
      <c r="A12" t="s">
        <v>1866</v>
      </c>
      <c r="D12" s="73"/>
      <c r="E12" t="s">
        <v>875</v>
      </c>
      <c r="F12" t="s">
        <v>1045</v>
      </c>
      <c r="G12" s="50" t="s">
        <v>2351</v>
      </c>
      <c r="H12" s="50" t="s">
        <v>2349</v>
      </c>
      <c r="I12" s="50" t="s">
        <v>2482</v>
      </c>
    </row>
    <row r="13" spans="1:9" x14ac:dyDescent="0.3">
      <c r="A13" t="s">
        <v>1867</v>
      </c>
      <c r="D13" s="73"/>
      <c r="E13" t="s">
        <v>7</v>
      </c>
      <c r="F13" t="s">
        <v>1046</v>
      </c>
      <c r="G13" s="49" t="s">
        <v>2350</v>
      </c>
      <c r="H13" s="49" t="s">
        <v>2352</v>
      </c>
      <c r="I13" s="49" t="s">
        <v>2483</v>
      </c>
    </row>
    <row r="14" spans="1:9" x14ac:dyDescent="0.3">
      <c r="A14" t="s">
        <v>1868</v>
      </c>
      <c r="D14" s="73"/>
      <c r="E14" s="110">
        <f>SUBTOTAL(103,EquipmentTypesTable[Equipment Types])</f>
        <v>8</v>
      </c>
      <c r="F14" s="110">
        <f>SUBTOTAL(103,FunctionsTable[Reminder Walker Functions])</f>
        <v>8</v>
      </c>
      <c r="G14" s="73"/>
    </row>
    <row r="15" spans="1:9" x14ac:dyDescent="0.3">
      <c r="A15" t="s">
        <v>1869</v>
      </c>
      <c r="D15" s="73"/>
      <c r="F15"/>
      <c r="G15" s="73"/>
    </row>
    <row r="16" spans="1:9" x14ac:dyDescent="0.3">
      <c r="A16" t="s">
        <v>1870</v>
      </c>
      <c r="D16" s="73"/>
      <c r="F16"/>
      <c r="G16" s="73"/>
    </row>
    <row r="17" spans="1:11" x14ac:dyDescent="0.3">
      <c r="A17" t="s">
        <v>2427</v>
      </c>
      <c r="B17" t="s">
        <v>2429</v>
      </c>
      <c r="D17" s="73"/>
      <c r="F17"/>
      <c r="G17" s="73"/>
      <c r="K17" s="73"/>
    </row>
    <row r="18" spans="1:11" x14ac:dyDescent="0.3">
      <c r="A18" t="s">
        <v>2447</v>
      </c>
      <c r="B18" t="s">
        <v>2448</v>
      </c>
      <c r="D18" s="73"/>
      <c r="F18"/>
      <c r="G18" s="73"/>
      <c r="K18" s="73"/>
    </row>
    <row r="19" spans="1:11" x14ac:dyDescent="0.3">
      <c r="A19" s="110">
        <f>SUBTOTAL(103,VendorList[Vendors])</f>
        <v>13</v>
      </c>
      <c r="B19" s="110">
        <f>SUBTOTAL(103,VendorList5[Mouser SKU Prefix])</f>
        <v>5</v>
      </c>
      <c r="C19" s="110"/>
      <c r="D19" s="110"/>
      <c r="F19"/>
      <c r="G19" s="73"/>
      <c r="J19" s="73"/>
      <c r="K19" s="73"/>
    </row>
    <row r="20" spans="1:11" x14ac:dyDescent="0.3">
      <c r="I20" s="73"/>
      <c r="J20" s="73"/>
    </row>
    <row r="21" spans="1:11" ht="15" thickBot="1" x14ac:dyDescent="0.35">
      <c r="I21" s="73"/>
      <c r="J21" s="73"/>
    </row>
    <row r="22" spans="1:11" ht="15.6" thickTop="1" thickBot="1" x14ac:dyDescent="0.35">
      <c r="A22" s="24"/>
      <c r="B22" s="24"/>
      <c r="C22" s="61"/>
      <c r="I22" s="73"/>
      <c r="J22" s="73"/>
    </row>
    <row r="23" spans="1:11" ht="24.6" thickTop="1" thickBot="1" x14ac:dyDescent="0.35">
      <c r="A23" s="114" t="s">
        <v>2418</v>
      </c>
      <c r="B23" s="121">
        <v>5</v>
      </c>
      <c r="C23" s="122"/>
      <c r="I23" s="73"/>
      <c r="J23" s="73"/>
    </row>
    <row r="24" spans="1:11" ht="15" thickTop="1" x14ac:dyDescent="0.3">
      <c r="A24" s="24"/>
      <c r="B24" s="61"/>
      <c r="C24" s="61"/>
      <c r="I24" s="73"/>
      <c r="J24" s="73"/>
    </row>
    <row r="25" spans="1:11" x14ac:dyDescent="0.3">
      <c r="A25" s="73" t="s">
        <v>1862</v>
      </c>
      <c r="B25" s="73" t="s">
        <v>2411</v>
      </c>
    </row>
    <row r="26" spans="1:11" x14ac:dyDescent="0.3">
      <c r="A26" s="73"/>
      <c r="B26" s="73"/>
    </row>
    <row r="27" spans="1:11" x14ac:dyDescent="0.3">
      <c r="A27" s="73"/>
      <c r="B27" s="73"/>
    </row>
    <row r="28" spans="1:11" x14ac:dyDescent="0.3">
      <c r="A28" s="73"/>
      <c r="B28" s="73"/>
    </row>
    <row r="29" spans="1:11" x14ac:dyDescent="0.3">
      <c r="A29" s="73"/>
      <c r="B29" s="73"/>
    </row>
    <row r="30" spans="1:11" x14ac:dyDescent="0.3">
      <c r="A30" s="73"/>
      <c r="B30" s="73"/>
    </row>
    <row r="31" spans="1:11" x14ac:dyDescent="0.3">
      <c r="A31" s="73"/>
      <c r="B31" s="73"/>
    </row>
    <row r="32" spans="1:11" x14ac:dyDescent="0.3">
      <c r="A32" s="73"/>
      <c r="B32" s="73"/>
    </row>
    <row r="33" spans="1:3" x14ac:dyDescent="0.3">
      <c r="A33" s="73"/>
      <c r="B33" s="73"/>
    </row>
    <row r="34" spans="1:3" x14ac:dyDescent="0.3">
      <c r="A34" s="73"/>
      <c r="B34" s="73"/>
    </row>
    <row r="35" spans="1:3" x14ac:dyDescent="0.3">
      <c r="A35" s="73"/>
      <c r="B35" s="73"/>
    </row>
    <row r="36" spans="1:3" x14ac:dyDescent="0.3">
      <c r="A36" s="73"/>
      <c r="B36" s="73"/>
    </row>
    <row r="37" spans="1:3" x14ac:dyDescent="0.3">
      <c r="A37" s="73"/>
      <c r="B37" s="73"/>
    </row>
    <row r="38" spans="1:3" x14ac:dyDescent="0.3">
      <c r="A38" s="73"/>
      <c r="B38" s="73"/>
    </row>
    <row r="39" spans="1:3" x14ac:dyDescent="0.3">
      <c r="A39" s="110">
        <f>SUBTOTAL(103,VendorList8[Vendors])</f>
        <v>0</v>
      </c>
      <c r="B39" s="110">
        <f>SUBTOTAL(103,VendorList59[Mouser SKU Prefix])</f>
        <v>0</v>
      </c>
      <c r="C39" s="110"/>
    </row>
  </sheetData>
  <dataValidations count="3">
    <dataValidation allowBlank="1" showInputMessage="1" showErrorMessage="1" prompt="Title of this worksheet is in this cell" sqref="A1:C1" xr:uid="{5D593B46-F6E6-413D-9E30-BE1C30B05627}"/>
    <dataValidation allowBlank="1" showInputMessage="1" showErrorMessage="1" prompt="Total Estimated Value of All Items is automatically calculated in cell at right. Enter Inventory Date in cell I2" sqref="G3 A23:C23 A3:C3" xr:uid="{74222B80-16BF-44B7-8E2B-96C9A2467BDF}"/>
    <dataValidation allowBlank="1" showInputMessage="1" showErrorMessage="1" prompt="Total Estimated Value of All Items is automatically calculated in this cell. Enter Inventory Date in cell I2" sqref="H3 B23:C23 B3:C3" xr:uid="{6F476ACA-0E03-45E8-A1E7-188588C52D6B}"/>
  </dataValidations>
  <pageMargins left="0.7" right="0.7" top="0.75" bottom="0.75" header="0.3" footer="0.3"/>
  <pageSetup orientation="portrait" horizontalDpi="4294967294" verticalDpi="0" r:id="rId1"/>
  <drawing r:id="rId2"/>
  <tableParts count="7">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87330-B8AC-4002-B9F9-B5E1C46A30C6}">
  <sheetPr codeName="Sheet21">
    <tabColor rgb="FF92D050"/>
  </sheetPr>
  <dimension ref="A3:XFD696"/>
  <sheetViews>
    <sheetView topLeftCell="A127" zoomScale="85" zoomScaleNormal="85" workbookViewId="0">
      <selection activeCell="M31" sqref="M31"/>
    </sheetView>
  </sheetViews>
  <sheetFormatPr defaultRowHeight="14.4" x14ac:dyDescent="0.3"/>
  <cols>
    <col min="1" max="1" width="37.6640625" style="20" customWidth="1"/>
    <col min="2" max="2" width="46" style="20" bestFit="1" customWidth="1"/>
    <col min="3" max="3" width="21.6640625" style="20" bestFit="1" customWidth="1"/>
    <col min="4" max="4" width="16.44140625" style="20" bestFit="1" customWidth="1"/>
    <col min="5" max="5" width="10" style="81" bestFit="1" customWidth="1"/>
    <col min="6" max="6" width="11.33203125" style="88" bestFit="1" customWidth="1"/>
    <col min="7" max="7" width="9.5546875" style="88" customWidth="1"/>
    <col min="8" max="8" width="10.44140625" style="20" bestFit="1" customWidth="1"/>
    <col min="9" max="9" width="11.6640625" bestFit="1" customWidth="1"/>
    <col min="10" max="10" width="11.6640625" style="20" bestFit="1" customWidth="1"/>
    <col min="11" max="11" width="11.33203125" style="20" bestFit="1" customWidth="1"/>
    <col min="12" max="12" width="15.5546875" style="94" bestFit="1" customWidth="1"/>
    <col min="13" max="13" width="83.88671875" bestFit="1" customWidth="1"/>
    <col min="14" max="14" width="14.21875" bestFit="1" customWidth="1"/>
    <col min="15" max="15" width="13.77734375" style="94" bestFit="1" customWidth="1"/>
    <col min="16" max="16" width="7.5546875" style="88" bestFit="1" customWidth="1"/>
    <col min="17" max="17" width="9.44140625" style="88" bestFit="1" customWidth="1"/>
    <col min="18" max="18" width="15.6640625" bestFit="1" customWidth="1"/>
    <col min="19" max="19" width="20.5546875" bestFit="1" customWidth="1"/>
    <col min="20" max="20" width="10.44140625" bestFit="1" customWidth="1"/>
    <col min="21" max="21" width="11.109375" style="88" bestFit="1" customWidth="1"/>
    <col min="22" max="22" width="15.77734375" style="88" bestFit="1" customWidth="1"/>
    <col min="23" max="23" width="20.21875" style="88" bestFit="1" customWidth="1"/>
    <col min="24" max="24" width="42.44140625" style="88" bestFit="1" customWidth="1"/>
    <col min="25" max="25" width="93.33203125" style="88" bestFit="1" customWidth="1"/>
    <col min="26" max="26" width="53.5546875" style="94" bestFit="1" customWidth="1"/>
    <col min="27" max="27" width="58.88671875" style="94" bestFit="1" customWidth="1"/>
    <col min="28" max="28" width="172.21875" style="94" bestFit="1" customWidth="1"/>
    <col min="29" max="29" width="82.88671875" customWidth="1"/>
    <col min="30" max="30" width="27.88671875" customWidth="1"/>
    <col min="31" max="31" width="26" bestFit="1" customWidth="1"/>
    <col min="32" max="32" width="40" customWidth="1"/>
  </cols>
  <sheetData>
    <row r="3" spans="1:16384" ht="34.200000000000003" thickBot="1" x14ac:dyDescent="0.35">
      <c r="AD3" s="73"/>
      <c r="AE3" s="156" t="s">
        <v>971</v>
      </c>
      <c r="AF3" s="156"/>
      <c r="AG3" s="113"/>
      <c r="AH3" s="21"/>
      <c r="AI3" s="157" t="s">
        <v>1409</v>
      </c>
      <c r="AJ3" s="157"/>
      <c r="AK3" s="157"/>
      <c r="AL3" s="157"/>
      <c r="AM3" s="157"/>
      <c r="AN3" s="6"/>
    </row>
    <row r="4" spans="1:16384" ht="34.799999999999997" thickTop="1" thickBot="1" x14ac:dyDescent="0.35">
      <c r="AD4" s="73"/>
      <c r="AE4" s="23" t="s">
        <v>2476</v>
      </c>
      <c r="AF4" s="22">
        <f>EquipmentListTable[[#Totals],[Total $]]</f>
        <v>4319.4599999999919</v>
      </c>
      <c r="AG4" s="52"/>
      <c r="AH4" s="21"/>
      <c r="AI4" s="158" t="s">
        <v>9</v>
      </c>
      <c r="AJ4" s="159"/>
      <c r="AK4" s="160"/>
      <c r="AL4" s="161">
        <f ca="1">TODAY()</f>
        <v>43251</v>
      </c>
      <c r="AM4" s="162"/>
      <c r="AN4" s="6"/>
    </row>
    <row r="5" spans="1:16384" ht="15" thickTop="1" x14ac:dyDescent="0.3"/>
    <row r="11" spans="1:16384" ht="147" customHeight="1" thickBot="1" x14ac:dyDescent="0.35">
      <c r="A11" s="21"/>
    </row>
    <row r="12" spans="1:16384" s="149" customFormat="1" ht="6.6" customHeight="1" thickTop="1" x14ac:dyDescent="0.3">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148"/>
      <c r="AD12" s="148"/>
      <c r="AE12" s="148"/>
      <c r="AF12" s="148"/>
      <c r="AG12" s="148"/>
      <c r="AH12" s="148"/>
      <c r="AI12" s="148"/>
      <c r="AJ12" s="148"/>
      <c r="AK12" s="148"/>
      <c r="AL12" s="148"/>
      <c r="AM12" s="148"/>
      <c r="AN12" s="148"/>
      <c r="AO12" s="148"/>
      <c r="AP12" s="148"/>
      <c r="AQ12" s="148"/>
      <c r="AR12" s="148"/>
      <c r="AS12" s="148"/>
      <c r="AT12" s="148"/>
      <c r="AU12" s="148"/>
      <c r="AV12" s="148"/>
      <c r="AW12" s="148"/>
      <c r="AX12" s="148"/>
      <c r="AY12" s="148"/>
      <c r="AZ12" s="148"/>
      <c r="BA12" s="148"/>
      <c r="BB12" s="148"/>
      <c r="BC12" s="148"/>
      <c r="BD12" s="148"/>
      <c r="BE12" s="148"/>
      <c r="BF12" s="148"/>
      <c r="BG12" s="148"/>
      <c r="BH12" s="148"/>
      <c r="BI12" s="148"/>
      <c r="BJ12" s="148"/>
      <c r="BK12" s="148"/>
      <c r="BL12" s="148"/>
      <c r="BM12" s="148"/>
      <c r="BN12" s="148"/>
      <c r="BO12" s="148"/>
      <c r="BP12" s="148"/>
      <c r="BQ12" s="148"/>
      <c r="BR12" s="148"/>
      <c r="BS12" s="148"/>
      <c r="BT12" s="148"/>
      <c r="BU12" s="148"/>
      <c r="BV12" s="148"/>
      <c r="BW12" s="148"/>
      <c r="BX12" s="148"/>
      <c r="BY12" s="148"/>
      <c r="BZ12" s="148"/>
      <c r="CA12" s="148"/>
      <c r="CB12" s="148"/>
      <c r="CC12" s="148"/>
      <c r="CD12" s="148"/>
      <c r="CE12" s="148"/>
      <c r="CF12" s="148"/>
      <c r="CG12" s="148"/>
      <c r="CH12" s="148"/>
      <c r="CI12" s="148"/>
      <c r="CJ12" s="148"/>
      <c r="CK12" s="148"/>
      <c r="CL12" s="148"/>
      <c r="CM12" s="148"/>
      <c r="CN12" s="148"/>
      <c r="CO12" s="148"/>
      <c r="CP12" s="148"/>
      <c r="CQ12" s="148"/>
      <c r="CR12" s="148"/>
      <c r="CS12" s="148"/>
      <c r="CT12" s="148"/>
      <c r="CU12" s="148"/>
      <c r="CV12" s="148"/>
      <c r="CW12" s="148"/>
      <c r="CX12" s="148"/>
      <c r="CY12" s="148"/>
      <c r="CZ12" s="148"/>
      <c r="DA12" s="148"/>
      <c r="DB12" s="148"/>
      <c r="DC12" s="148"/>
      <c r="DD12" s="148"/>
      <c r="DE12" s="148"/>
      <c r="DF12" s="148"/>
      <c r="DG12" s="148"/>
      <c r="DH12" s="148"/>
      <c r="DI12" s="148"/>
      <c r="DJ12" s="148"/>
      <c r="DK12" s="148"/>
      <c r="DL12" s="148"/>
      <c r="DM12" s="148"/>
      <c r="DN12" s="148"/>
      <c r="DO12" s="148"/>
      <c r="DP12" s="148"/>
      <c r="DQ12" s="148"/>
      <c r="DR12" s="148"/>
      <c r="DS12" s="148"/>
      <c r="DT12" s="148"/>
      <c r="DU12" s="148"/>
      <c r="DV12" s="148"/>
      <c r="DW12" s="148"/>
      <c r="DX12" s="148"/>
      <c r="DY12" s="148"/>
      <c r="DZ12" s="148"/>
      <c r="EA12" s="148"/>
      <c r="EB12" s="148"/>
      <c r="EC12" s="148"/>
      <c r="ED12" s="148"/>
      <c r="EE12" s="148"/>
      <c r="EF12" s="148"/>
      <c r="EG12" s="148"/>
      <c r="EH12" s="148"/>
      <c r="EI12" s="148"/>
      <c r="EJ12" s="148"/>
      <c r="EK12" s="148"/>
      <c r="EL12" s="148"/>
      <c r="EM12" s="148"/>
      <c r="EN12" s="148"/>
      <c r="EO12" s="148"/>
      <c r="EP12" s="148"/>
      <c r="EQ12" s="148"/>
      <c r="ER12" s="148"/>
      <c r="ES12" s="148"/>
      <c r="ET12" s="148"/>
      <c r="EU12" s="148"/>
      <c r="EV12" s="148"/>
      <c r="EW12" s="148"/>
      <c r="EX12" s="148"/>
      <c r="EY12" s="148"/>
      <c r="EZ12" s="148"/>
      <c r="FA12" s="148"/>
      <c r="FB12" s="148"/>
      <c r="FC12" s="148"/>
      <c r="FD12" s="148"/>
      <c r="FE12" s="148"/>
      <c r="FF12" s="148"/>
      <c r="FG12" s="148"/>
      <c r="FH12" s="148"/>
      <c r="FI12" s="148"/>
      <c r="FJ12" s="148"/>
      <c r="FK12" s="148"/>
      <c r="FL12" s="148"/>
      <c r="FM12" s="148"/>
      <c r="FN12" s="148"/>
      <c r="FO12" s="148"/>
      <c r="FP12" s="148"/>
      <c r="FQ12" s="148"/>
      <c r="FR12" s="148"/>
      <c r="FS12" s="148"/>
      <c r="FT12" s="148"/>
      <c r="FU12" s="148"/>
      <c r="FV12" s="148"/>
      <c r="FW12" s="148"/>
      <c r="FX12" s="148"/>
      <c r="FY12" s="148"/>
      <c r="FZ12" s="148"/>
      <c r="GA12" s="148"/>
      <c r="GB12" s="148"/>
      <c r="GC12" s="148"/>
      <c r="GD12" s="148"/>
      <c r="GE12" s="148"/>
      <c r="GF12" s="148"/>
      <c r="GG12" s="148"/>
      <c r="GH12" s="148"/>
      <c r="GI12" s="148"/>
      <c r="GJ12" s="148"/>
      <c r="GK12" s="148"/>
      <c r="GL12" s="148"/>
      <c r="GM12" s="148"/>
      <c r="GN12" s="148"/>
      <c r="GO12" s="148"/>
      <c r="GP12" s="148"/>
      <c r="GQ12" s="148"/>
      <c r="GR12" s="148"/>
      <c r="GS12" s="148"/>
      <c r="GT12" s="148"/>
      <c r="GU12" s="148"/>
      <c r="GV12" s="148"/>
      <c r="GW12" s="148"/>
      <c r="GX12" s="148"/>
      <c r="GY12" s="148"/>
      <c r="GZ12" s="148"/>
      <c r="HA12" s="148"/>
      <c r="HB12" s="148"/>
      <c r="HC12" s="148"/>
      <c r="HD12" s="148"/>
      <c r="HE12" s="148"/>
      <c r="HF12" s="148"/>
      <c r="HG12" s="148"/>
      <c r="HH12" s="148"/>
      <c r="HI12" s="148"/>
      <c r="HJ12" s="148"/>
      <c r="HK12" s="148"/>
      <c r="HL12" s="148"/>
      <c r="HM12" s="148"/>
      <c r="HN12" s="148"/>
      <c r="HO12" s="148"/>
      <c r="HP12" s="148"/>
      <c r="HQ12" s="148"/>
      <c r="HR12" s="148"/>
      <c r="HS12" s="148"/>
      <c r="HT12" s="148"/>
      <c r="HU12" s="148"/>
      <c r="HV12" s="148"/>
      <c r="HW12" s="148"/>
      <c r="HX12" s="148"/>
      <c r="HY12" s="148"/>
      <c r="HZ12" s="148"/>
      <c r="IA12" s="148"/>
      <c r="IB12" s="148"/>
      <c r="IC12" s="148"/>
      <c r="ID12" s="148"/>
      <c r="IE12" s="148"/>
      <c r="IF12" s="148"/>
      <c r="IG12" s="148"/>
      <c r="IH12" s="148"/>
      <c r="II12" s="148"/>
      <c r="IJ12" s="148"/>
      <c r="IK12" s="148"/>
      <c r="IL12" s="148"/>
      <c r="IM12" s="148"/>
      <c r="IN12" s="148"/>
      <c r="IO12" s="148"/>
      <c r="IP12" s="148"/>
      <c r="IQ12" s="148"/>
      <c r="IR12" s="148"/>
      <c r="IS12" s="148"/>
      <c r="IT12" s="148"/>
      <c r="IU12" s="148"/>
      <c r="IV12" s="148"/>
      <c r="IW12" s="148"/>
      <c r="IX12" s="148"/>
      <c r="IY12" s="148"/>
      <c r="IZ12" s="148"/>
      <c r="JA12" s="148"/>
      <c r="JB12" s="148"/>
      <c r="JC12" s="148"/>
      <c r="JD12" s="148"/>
      <c r="JE12" s="148"/>
      <c r="JF12" s="148"/>
      <c r="JG12" s="148"/>
      <c r="JH12" s="148"/>
      <c r="JI12" s="148"/>
      <c r="JJ12" s="148"/>
      <c r="JK12" s="148"/>
      <c r="JL12" s="148"/>
      <c r="JM12" s="148"/>
      <c r="JN12" s="148"/>
      <c r="JO12" s="148"/>
      <c r="JP12" s="148"/>
      <c r="JQ12" s="148"/>
      <c r="JR12" s="148"/>
      <c r="JS12" s="148"/>
      <c r="JT12" s="148"/>
      <c r="JU12" s="148"/>
      <c r="JV12" s="148"/>
      <c r="JW12" s="148"/>
      <c r="JX12" s="148"/>
      <c r="JY12" s="148"/>
      <c r="JZ12" s="148"/>
      <c r="KA12" s="148"/>
      <c r="KB12" s="148"/>
      <c r="KC12" s="148"/>
      <c r="KD12" s="148"/>
      <c r="KE12" s="148"/>
      <c r="KF12" s="148"/>
      <c r="KG12" s="148"/>
      <c r="KH12" s="148"/>
      <c r="KI12" s="148"/>
      <c r="KJ12" s="148"/>
      <c r="KK12" s="148"/>
      <c r="KL12" s="148"/>
      <c r="KM12" s="148"/>
      <c r="KN12" s="148"/>
      <c r="KO12" s="148"/>
      <c r="KP12" s="148"/>
      <c r="KQ12" s="148"/>
      <c r="KR12" s="148"/>
      <c r="KS12" s="148"/>
      <c r="KT12" s="148"/>
      <c r="KU12" s="148"/>
      <c r="KV12" s="148"/>
      <c r="KW12" s="148"/>
      <c r="KX12" s="148"/>
      <c r="KY12" s="148"/>
      <c r="KZ12" s="148"/>
      <c r="LA12" s="148"/>
      <c r="LB12" s="148"/>
      <c r="LC12" s="148"/>
      <c r="LD12" s="148"/>
      <c r="LE12" s="148"/>
      <c r="LF12" s="148"/>
      <c r="LG12" s="148"/>
      <c r="LH12" s="148"/>
      <c r="LI12" s="148"/>
      <c r="LJ12" s="148"/>
      <c r="LK12" s="148"/>
      <c r="LL12" s="148"/>
      <c r="LM12" s="148"/>
      <c r="LN12" s="148"/>
      <c r="LO12" s="148"/>
      <c r="LP12" s="148"/>
      <c r="LQ12" s="148"/>
      <c r="LR12" s="148"/>
      <c r="LS12" s="148"/>
      <c r="LT12" s="148"/>
      <c r="LU12" s="148"/>
      <c r="LV12" s="148"/>
      <c r="LW12" s="148"/>
      <c r="LX12" s="148"/>
      <c r="LY12" s="148"/>
      <c r="LZ12" s="148"/>
      <c r="MA12" s="148"/>
      <c r="MB12" s="148"/>
      <c r="MC12" s="148"/>
      <c r="MD12" s="148"/>
      <c r="ME12" s="148"/>
      <c r="MF12" s="148"/>
      <c r="MG12" s="148"/>
      <c r="MH12" s="148"/>
      <c r="MI12" s="148"/>
      <c r="MJ12" s="148"/>
      <c r="MK12" s="148"/>
      <c r="ML12" s="148"/>
      <c r="MM12" s="148"/>
      <c r="MN12" s="148"/>
      <c r="MO12" s="148"/>
      <c r="MP12" s="148"/>
      <c r="MQ12" s="148"/>
      <c r="MR12" s="148"/>
      <c r="MS12" s="148"/>
      <c r="MT12" s="148"/>
      <c r="MU12" s="148"/>
      <c r="MV12" s="148"/>
      <c r="MW12" s="148"/>
      <c r="MX12" s="148"/>
      <c r="MY12" s="148"/>
      <c r="MZ12" s="148"/>
      <c r="NA12" s="148"/>
      <c r="NB12" s="148"/>
      <c r="NC12" s="148"/>
      <c r="ND12" s="148"/>
      <c r="NE12" s="148"/>
      <c r="NF12" s="148"/>
      <c r="NG12" s="148"/>
      <c r="NH12" s="148"/>
      <c r="NI12" s="148"/>
      <c r="NJ12" s="148"/>
      <c r="NK12" s="148"/>
      <c r="NL12" s="148"/>
      <c r="NM12" s="148"/>
      <c r="NN12" s="148"/>
      <c r="NO12" s="148"/>
      <c r="NP12" s="148"/>
      <c r="NQ12" s="148"/>
      <c r="NR12" s="148"/>
      <c r="NS12" s="148"/>
      <c r="NT12" s="148"/>
      <c r="NU12" s="148"/>
      <c r="NV12" s="148"/>
      <c r="NW12" s="148"/>
      <c r="NX12" s="148"/>
      <c r="NY12" s="148"/>
      <c r="NZ12" s="148"/>
      <c r="OA12" s="148"/>
      <c r="OB12" s="148"/>
      <c r="OC12" s="148"/>
      <c r="OD12" s="148"/>
      <c r="OE12" s="148"/>
      <c r="OF12" s="148"/>
      <c r="OG12" s="148"/>
      <c r="OH12" s="148"/>
      <c r="OI12" s="148"/>
      <c r="OJ12" s="148"/>
      <c r="OK12" s="148"/>
      <c r="OL12" s="148"/>
      <c r="OM12" s="148"/>
      <c r="ON12" s="148"/>
      <c r="OO12" s="148"/>
      <c r="OP12" s="148"/>
      <c r="OQ12" s="148"/>
      <c r="OR12" s="148"/>
      <c r="OS12" s="148"/>
      <c r="OT12" s="148"/>
      <c r="OU12" s="148"/>
      <c r="OV12" s="148"/>
      <c r="OW12" s="148"/>
      <c r="OX12" s="148"/>
      <c r="OY12" s="148"/>
      <c r="OZ12" s="148"/>
      <c r="PA12" s="148"/>
      <c r="PB12" s="148"/>
      <c r="PC12" s="148"/>
      <c r="PD12" s="148"/>
      <c r="PE12" s="148"/>
      <c r="PF12" s="148"/>
      <c r="PG12" s="148"/>
      <c r="PH12" s="148"/>
      <c r="PI12" s="148"/>
      <c r="PJ12" s="148"/>
      <c r="PK12" s="148"/>
      <c r="PL12" s="148"/>
      <c r="PM12" s="148"/>
      <c r="PN12" s="148"/>
      <c r="PO12" s="148"/>
      <c r="PP12" s="148"/>
      <c r="PQ12" s="148"/>
      <c r="PR12" s="148"/>
      <c r="PS12" s="148"/>
      <c r="PT12" s="148"/>
      <c r="PU12" s="148"/>
      <c r="PV12" s="148"/>
      <c r="PW12" s="148"/>
      <c r="PX12" s="148"/>
      <c r="PY12" s="148"/>
      <c r="PZ12" s="148"/>
      <c r="QA12" s="148"/>
      <c r="QB12" s="148"/>
      <c r="QC12" s="148"/>
      <c r="QD12" s="148"/>
      <c r="QE12" s="148"/>
      <c r="QF12" s="148"/>
      <c r="QG12" s="148"/>
      <c r="QH12" s="148"/>
      <c r="QI12" s="148"/>
      <c r="QJ12" s="148"/>
      <c r="QK12" s="148"/>
      <c r="QL12" s="148"/>
      <c r="QM12" s="148"/>
      <c r="QN12" s="148"/>
      <c r="QO12" s="148"/>
      <c r="QP12" s="148"/>
      <c r="QQ12" s="148"/>
      <c r="QR12" s="148"/>
      <c r="QS12" s="148"/>
      <c r="QT12" s="148"/>
      <c r="QU12" s="148"/>
      <c r="QV12" s="148"/>
      <c r="QW12" s="148"/>
      <c r="QX12" s="148"/>
      <c r="QY12" s="148"/>
      <c r="QZ12" s="148"/>
      <c r="RA12" s="148"/>
      <c r="RB12" s="148"/>
      <c r="RC12" s="148"/>
      <c r="RD12" s="148"/>
      <c r="RE12" s="148"/>
      <c r="RF12" s="148"/>
      <c r="RG12" s="148"/>
      <c r="RH12" s="148"/>
      <c r="RI12" s="148"/>
      <c r="RJ12" s="148"/>
      <c r="RK12" s="148"/>
      <c r="RL12" s="148"/>
      <c r="RM12" s="148"/>
      <c r="RN12" s="148"/>
      <c r="RO12" s="148"/>
      <c r="RP12" s="148"/>
      <c r="RQ12" s="148"/>
      <c r="RR12" s="148"/>
      <c r="RS12" s="148"/>
      <c r="RT12" s="148"/>
      <c r="RU12" s="148"/>
      <c r="RV12" s="148"/>
      <c r="RW12" s="148"/>
      <c r="RX12" s="148"/>
      <c r="RY12" s="148"/>
      <c r="RZ12" s="148"/>
      <c r="SA12" s="148"/>
      <c r="SB12" s="148"/>
      <c r="SC12" s="148"/>
      <c r="SD12" s="148"/>
      <c r="SE12" s="148"/>
      <c r="SF12" s="148"/>
      <c r="SG12" s="148"/>
      <c r="SH12" s="148"/>
      <c r="SI12" s="148"/>
      <c r="SJ12" s="148"/>
      <c r="SK12" s="148"/>
      <c r="SL12" s="148"/>
      <c r="SM12" s="148"/>
      <c r="SN12" s="148"/>
      <c r="SO12" s="148"/>
      <c r="SP12" s="148"/>
      <c r="SQ12" s="148"/>
      <c r="SR12" s="148"/>
      <c r="SS12" s="148"/>
      <c r="ST12" s="148"/>
      <c r="SU12" s="148"/>
      <c r="SV12" s="148"/>
      <c r="SW12" s="148"/>
      <c r="SX12" s="148"/>
      <c r="SY12" s="148"/>
      <c r="SZ12" s="148"/>
      <c r="TA12" s="148"/>
      <c r="TB12" s="148"/>
      <c r="TC12" s="148"/>
      <c r="TD12" s="148"/>
      <c r="TE12" s="148"/>
      <c r="TF12" s="148"/>
      <c r="TG12" s="148"/>
      <c r="TH12" s="148"/>
      <c r="TI12" s="148"/>
      <c r="TJ12" s="148"/>
      <c r="TK12" s="148"/>
      <c r="TL12" s="148"/>
      <c r="TM12" s="148"/>
      <c r="TN12" s="148"/>
      <c r="TO12" s="148"/>
      <c r="TP12" s="148"/>
      <c r="TQ12" s="148"/>
      <c r="TR12" s="148"/>
      <c r="TS12" s="148"/>
      <c r="TT12" s="148"/>
      <c r="TU12" s="148"/>
      <c r="TV12" s="148"/>
      <c r="TW12" s="148"/>
      <c r="TX12" s="148"/>
      <c r="TY12" s="148"/>
      <c r="TZ12" s="148"/>
      <c r="UA12" s="148"/>
      <c r="UB12" s="148"/>
      <c r="UC12" s="148"/>
      <c r="UD12" s="148"/>
      <c r="UE12" s="148"/>
      <c r="UF12" s="148"/>
      <c r="UG12" s="148"/>
      <c r="UH12" s="148"/>
      <c r="UI12" s="148"/>
      <c r="UJ12" s="148"/>
      <c r="UK12" s="148"/>
      <c r="UL12" s="148"/>
      <c r="UM12" s="148"/>
      <c r="UN12" s="148"/>
      <c r="UO12" s="148"/>
      <c r="UP12" s="148"/>
      <c r="UQ12" s="148"/>
      <c r="UR12" s="148"/>
      <c r="US12" s="148"/>
      <c r="UT12" s="148"/>
      <c r="UU12" s="148"/>
      <c r="UV12" s="148"/>
      <c r="UW12" s="148"/>
      <c r="UX12" s="148"/>
      <c r="UY12" s="148"/>
      <c r="UZ12" s="148"/>
      <c r="VA12" s="148"/>
      <c r="VB12" s="148"/>
      <c r="VC12" s="148"/>
      <c r="VD12" s="148"/>
      <c r="VE12" s="148"/>
      <c r="VF12" s="148"/>
      <c r="VG12" s="148"/>
      <c r="VH12" s="148"/>
      <c r="VI12" s="148"/>
      <c r="VJ12" s="148"/>
      <c r="VK12" s="148"/>
      <c r="VL12" s="148"/>
      <c r="VM12" s="148"/>
      <c r="VN12" s="148"/>
      <c r="VO12" s="148"/>
      <c r="VP12" s="148"/>
      <c r="VQ12" s="148"/>
      <c r="VR12" s="148"/>
      <c r="VS12" s="148"/>
      <c r="VT12" s="148"/>
      <c r="VU12" s="148"/>
      <c r="VV12" s="148"/>
      <c r="VW12" s="148"/>
      <c r="VX12" s="148"/>
      <c r="VY12" s="148"/>
      <c r="VZ12" s="148"/>
      <c r="WA12" s="148"/>
      <c r="WB12" s="148"/>
      <c r="WC12" s="148"/>
      <c r="WD12" s="148"/>
      <c r="WE12" s="148"/>
      <c r="WF12" s="148"/>
      <c r="WG12" s="148"/>
      <c r="WH12" s="148"/>
      <c r="WI12" s="148"/>
      <c r="WJ12" s="148"/>
      <c r="WK12" s="148"/>
      <c r="WL12" s="148"/>
      <c r="WM12" s="148"/>
      <c r="WN12" s="148"/>
      <c r="WO12" s="148"/>
      <c r="WP12" s="148"/>
      <c r="WQ12" s="148"/>
      <c r="WR12" s="148"/>
      <c r="WS12" s="148"/>
      <c r="WT12" s="148"/>
      <c r="WU12" s="148"/>
      <c r="WV12" s="148"/>
      <c r="WW12" s="148"/>
      <c r="WX12" s="148"/>
      <c r="WY12" s="148"/>
      <c r="WZ12" s="148"/>
      <c r="XA12" s="148"/>
      <c r="XB12" s="148"/>
      <c r="XC12" s="148"/>
      <c r="XD12" s="148"/>
      <c r="XE12" s="148"/>
      <c r="XF12" s="148"/>
      <c r="XG12" s="148"/>
      <c r="XH12" s="148"/>
      <c r="XI12" s="148"/>
      <c r="XJ12" s="148"/>
      <c r="XK12" s="148"/>
      <c r="XL12" s="148"/>
      <c r="XM12" s="148"/>
      <c r="XN12" s="148"/>
      <c r="XO12" s="148"/>
      <c r="XP12" s="148"/>
      <c r="XQ12" s="148"/>
      <c r="XR12" s="148"/>
      <c r="XS12" s="148"/>
      <c r="XT12" s="148"/>
      <c r="XU12" s="148"/>
      <c r="XV12" s="148"/>
      <c r="XW12" s="148"/>
      <c r="XX12" s="148"/>
      <c r="XY12" s="148"/>
      <c r="XZ12" s="148"/>
      <c r="YA12" s="148"/>
      <c r="YB12" s="148"/>
      <c r="YC12" s="148"/>
      <c r="YD12" s="148"/>
      <c r="YE12" s="148"/>
      <c r="YF12" s="148"/>
      <c r="YG12" s="148"/>
      <c r="YH12" s="148"/>
      <c r="YI12" s="148"/>
      <c r="YJ12" s="148"/>
      <c r="YK12" s="148"/>
      <c r="YL12" s="148"/>
      <c r="YM12" s="148"/>
      <c r="YN12" s="148"/>
      <c r="YO12" s="148"/>
      <c r="YP12" s="148"/>
      <c r="YQ12" s="148"/>
      <c r="YR12" s="148"/>
      <c r="YS12" s="148"/>
      <c r="YT12" s="148"/>
      <c r="YU12" s="148"/>
      <c r="YV12" s="148"/>
      <c r="YW12" s="148"/>
      <c r="YX12" s="148"/>
      <c r="YY12" s="148"/>
      <c r="YZ12" s="148"/>
      <c r="ZA12" s="148"/>
      <c r="ZB12" s="148"/>
      <c r="ZC12" s="148"/>
      <c r="ZD12" s="148"/>
      <c r="ZE12" s="148"/>
      <c r="ZF12" s="148"/>
      <c r="ZG12" s="148"/>
      <c r="ZH12" s="148"/>
      <c r="ZI12" s="148"/>
      <c r="ZJ12" s="148"/>
      <c r="ZK12" s="148"/>
      <c r="ZL12" s="148"/>
      <c r="ZM12" s="148"/>
      <c r="ZN12" s="148"/>
      <c r="ZO12" s="148"/>
      <c r="ZP12" s="148"/>
      <c r="ZQ12" s="148"/>
      <c r="ZR12" s="148"/>
      <c r="ZS12" s="148"/>
      <c r="ZT12" s="148"/>
      <c r="ZU12" s="148"/>
      <c r="ZV12" s="148"/>
      <c r="ZW12" s="148"/>
      <c r="ZX12" s="148"/>
      <c r="ZY12" s="148"/>
      <c r="ZZ12" s="148"/>
      <c r="AAA12" s="148"/>
      <c r="AAB12" s="148"/>
      <c r="AAC12" s="148"/>
      <c r="AAD12" s="148"/>
      <c r="AAE12" s="148"/>
      <c r="AAF12" s="148"/>
      <c r="AAG12" s="148"/>
      <c r="AAH12" s="148"/>
      <c r="AAI12" s="148"/>
      <c r="AAJ12" s="148"/>
      <c r="AAK12" s="148"/>
      <c r="AAL12" s="148"/>
      <c r="AAM12" s="148"/>
      <c r="AAN12" s="148"/>
      <c r="AAO12" s="148"/>
      <c r="AAP12" s="148"/>
      <c r="AAQ12" s="148"/>
      <c r="AAR12" s="148"/>
      <c r="AAS12" s="148"/>
      <c r="AAT12" s="148"/>
      <c r="AAU12" s="148"/>
      <c r="AAV12" s="148"/>
      <c r="AAW12" s="148"/>
      <c r="AAX12" s="148"/>
      <c r="AAY12" s="148"/>
      <c r="AAZ12" s="148"/>
      <c r="ABA12" s="148"/>
      <c r="ABB12" s="148"/>
      <c r="ABC12" s="148"/>
      <c r="ABD12" s="148"/>
      <c r="ABE12" s="148"/>
      <c r="ABF12" s="148"/>
      <c r="ABG12" s="148"/>
      <c r="ABH12" s="148"/>
      <c r="ABI12" s="148"/>
      <c r="ABJ12" s="148"/>
      <c r="ABK12" s="148"/>
      <c r="ABL12" s="148"/>
      <c r="ABM12" s="148"/>
      <c r="ABN12" s="148"/>
      <c r="ABO12" s="148"/>
      <c r="ABP12" s="148"/>
      <c r="ABQ12" s="148"/>
      <c r="ABR12" s="148"/>
      <c r="ABS12" s="148"/>
      <c r="ABT12" s="148"/>
      <c r="ABU12" s="148"/>
      <c r="ABV12" s="148"/>
      <c r="ABW12" s="148"/>
      <c r="ABX12" s="148"/>
      <c r="ABY12" s="148"/>
      <c r="ABZ12" s="148"/>
      <c r="ACA12" s="148"/>
      <c r="ACB12" s="148"/>
      <c r="ACC12" s="148"/>
      <c r="ACD12" s="148"/>
      <c r="ACE12" s="148"/>
      <c r="ACF12" s="148"/>
      <c r="ACG12" s="148"/>
      <c r="ACH12" s="148"/>
      <c r="ACI12" s="148"/>
      <c r="ACJ12" s="148"/>
      <c r="ACK12" s="148"/>
      <c r="ACL12" s="148"/>
      <c r="ACM12" s="148"/>
      <c r="ACN12" s="148"/>
      <c r="ACO12" s="148"/>
      <c r="ACP12" s="148"/>
      <c r="ACQ12" s="148"/>
      <c r="ACR12" s="148"/>
      <c r="ACS12" s="148"/>
      <c r="ACT12" s="148"/>
      <c r="ACU12" s="148"/>
      <c r="ACV12" s="148"/>
      <c r="ACW12" s="148"/>
      <c r="ACX12" s="148"/>
      <c r="ACY12" s="148"/>
      <c r="ACZ12" s="148"/>
      <c r="ADA12" s="148"/>
      <c r="ADB12" s="148"/>
      <c r="ADC12" s="148"/>
      <c r="ADD12" s="148"/>
      <c r="ADE12" s="148"/>
      <c r="ADF12" s="148"/>
      <c r="ADG12" s="148"/>
      <c r="ADH12" s="148"/>
      <c r="ADI12" s="148"/>
      <c r="ADJ12" s="148"/>
      <c r="ADK12" s="148"/>
      <c r="ADL12" s="148"/>
      <c r="ADM12" s="148"/>
      <c r="ADN12" s="148"/>
      <c r="ADO12" s="148"/>
      <c r="ADP12" s="148"/>
      <c r="ADQ12" s="148"/>
      <c r="ADR12" s="148"/>
      <c r="ADS12" s="148"/>
      <c r="ADT12" s="148"/>
      <c r="ADU12" s="148"/>
      <c r="ADV12" s="148"/>
      <c r="ADW12" s="148"/>
      <c r="ADX12" s="148"/>
      <c r="ADY12" s="148"/>
      <c r="ADZ12" s="148"/>
      <c r="AEA12" s="148"/>
      <c r="AEB12" s="148"/>
      <c r="AEC12" s="148"/>
      <c r="AED12" s="148"/>
      <c r="AEE12" s="148"/>
      <c r="AEF12" s="148"/>
      <c r="AEG12" s="148"/>
      <c r="AEH12" s="148"/>
      <c r="AEI12" s="148"/>
      <c r="AEJ12" s="148"/>
      <c r="AEK12" s="148"/>
      <c r="AEL12" s="148"/>
      <c r="AEM12" s="148"/>
      <c r="AEN12" s="148"/>
      <c r="AEO12" s="148"/>
      <c r="AEP12" s="148"/>
      <c r="AEQ12" s="148"/>
      <c r="AER12" s="148"/>
      <c r="AES12" s="148"/>
      <c r="AET12" s="148"/>
      <c r="AEU12" s="148"/>
      <c r="AEV12" s="148"/>
      <c r="AEW12" s="148"/>
      <c r="AEX12" s="148"/>
      <c r="AEY12" s="148"/>
      <c r="AEZ12" s="148"/>
      <c r="AFA12" s="148"/>
      <c r="AFB12" s="148"/>
      <c r="AFC12" s="148"/>
      <c r="AFD12" s="148"/>
      <c r="AFE12" s="148"/>
      <c r="AFF12" s="148"/>
      <c r="AFG12" s="148"/>
      <c r="AFH12" s="148"/>
      <c r="AFI12" s="148"/>
      <c r="AFJ12" s="148"/>
      <c r="AFK12" s="148"/>
      <c r="AFL12" s="148"/>
      <c r="AFM12" s="148"/>
      <c r="AFN12" s="148"/>
      <c r="AFO12" s="148"/>
      <c r="AFP12" s="148"/>
      <c r="AFQ12" s="148"/>
      <c r="AFR12" s="148"/>
      <c r="AFS12" s="148"/>
      <c r="AFT12" s="148"/>
      <c r="AFU12" s="148"/>
      <c r="AFV12" s="148"/>
      <c r="AFW12" s="148"/>
      <c r="AFX12" s="148"/>
      <c r="AFY12" s="148"/>
      <c r="AFZ12" s="148"/>
      <c r="AGA12" s="148"/>
      <c r="AGB12" s="148"/>
      <c r="AGC12" s="148"/>
      <c r="AGD12" s="148"/>
      <c r="AGE12" s="148"/>
      <c r="AGF12" s="148"/>
      <c r="AGG12" s="148"/>
      <c r="AGH12" s="148"/>
      <c r="AGI12" s="148"/>
      <c r="AGJ12" s="148"/>
      <c r="AGK12" s="148"/>
      <c r="AGL12" s="148"/>
      <c r="AGM12" s="148"/>
      <c r="AGN12" s="148"/>
      <c r="AGO12" s="148"/>
      <c r="AGP12" s="148"/>
      <c r="AGQ12" s="148"/>
      <c r="AGR12" s="148"/>
      <c r="AGS12" s="148"/>
      <c r="AGT12" s="148"/>
      <c r="AGU12" s="148"/>
      <c r="AGV12" s="148"/>
      <c r="AGW12" s="148"/>
      <c r="AGX12" s="148"/>
      <c r="AGY12" s="148"/>
      <c r="AGZ12" s="148"/>
      <c r="AHA12" s="148"/>
      <c r="AHB12" s="148"/>
      <c r="AHC12" s="148"/>
      <c r="AHD12" s="148"/>
      <c r="AHE12" s="148"/>
      <c r="AHF12" s="148"/>
      <c r="AHG12" s="148"/>
      <c r="AHH12" s="148"/>
      <c r="AHI12" s="148"/>
      <c r="AHJ12" s="148"/>
      <c r="AHK12" s="148"/>
      <c r="AHL12" s="148"/>
      <c r="AHM12" s="148"/>
      <c r="AHN12" s="148"/>
      <c r="AHO12" s="148"/>
      <c r="AHP12" s="148"/>
      <c r="AHQ12" s="148"/>
      <c r="AHR12" s="148"/>
      <c r="AHS12" s="148"/>
      <c r="AHT12" s="148"/>
      <c r="AHU12" s="148"/>
      <c r="AHV12" s="148"/>
      <c r="AHW12" s="148"/>
      <c r="AHX12" s="148"/>
      <c r="AHY12" s="148"/>
      <c r="AHZ12" s="148"/>
      <c r="AIA12" s="148"/>
      <c r="AIB12" s="148"/>
      <c r="AIC12" s="148"/>
      <c r="AID12" s="148"/>
      <c r="AIE12" s="148"/>
      <c r="AIF12" s="148"/>
      <c r="AIG12" s="148"/>
      <c r="AIH12" s="148"/>
      <c r="AII12" s="148"/>
      <c r="AIJ12" s="148"/>
      <c r="AIK12" s="148"/>
      <c r="AIL12" s="148"/>
      <c r="AIM12" s="148"/>
      <c r="AIN12" s="148"/>
      <c r="AIO12" s="148"/>
      <c r="AIP12" s="148"/>
      <c r="AIQ12" s="148"/>
      <c r="AIR12" s="148"/>
      <c r="AIS12" s="148"/>
      <c r="AIT12" s="148"/>
      <c r="AIU12" s="148"/>
      <c r="AIV12" s="148"/>
      <c r="AIW12" s="148"/>
      <c r="AIX12" s="148"/>
      <c r="AIY12" s="148"/>
      <c r="AIZ12" s="148"/>
      <c r="AJA12" s="148"/>
      <c r="AJB12" s="148"/>
      <c r="AJC12" s="148"/>
      <c r="AJD12" s="148"/>
      <c r="AJE12" s="148"/>
      <c r="AJF12" s="148"/>
      <c r="AJG12" s="148"/>
      <c r="AJH12" s="148"/>
      <c r="AJI12" s="148"/>
      <c r="AJJ12" s="148"/>
      <c r="AJK12" s="148"/>
      <c r="AJL12" s="148"/>
      <c r="AJM12" s="148"/>
      <c r="AJN12" s="148"/>
      <c r="AJO12" s="148"/>
      <c r="AJP12" s="148"/>
      <c r="AJQ12" s="148"/>
      <c r="AJR12" s="148"/>
      <c r="AJS12" s="148"/>
      <c r="AJT12" s="148"/>
      <c r="AJU12" s="148"/>
      <c r="AJV12" s="148"/>
      <c r="AJW12" s="148"/>
      <c r="AJX12" s="148"/>
      <c r="AJY12" s="148"/>
      <c r="AJZ12" s="148"/>
      <c r="AKA12" s="148"/>
      <c r="AKB12" s="148"/>
      <c r="AKC12" s="148"/>
      <c r="AKD12" s="148"/>
      <c r="AKE12" s="148"/>
      <c r="AKF12" s="148"/>
      <c r="AKG12" s="148"/>
      <c r="AKH12" s="148"/>
      <c r="AKI12" s="148"/>
      <c r="AKJ12" s="148"/>
      <c r="AKK12" s="148"/>
      <c r="AKL12" s="148"/>
      <c r="AKM12" s="148"/>
      <c r="AKN12" s="148"/>
      <c r="AKO12" s="148"/>
      <c r="AKP12" s="148"/>
      <c r="AKQ12" s="148"/>
      <c r="AKR12" s="148"/>
      <c r="AKS12" s="148"/>
      <c r="AKT12" s="148"/>
      <c r="AKU12" s="148"/>
      <c r="AKV12" s="148"/>
      <c r="AKW12" s="148"/>
      <c r="AKX12" s="148"/>
      <c r="AKY12" s="148"/>
      <c r="AKZ12" s="148"/>
      <c r="ALA12" s="148"/>
      <c r="ALB12" s="148"/>
      <c r="ALC12" s="148"/>
      <c r="ALD12" s="148"/>
      <c r="ALE12" s="148"/>
      <c r="ALF12" s="148"/>
      <c r="ALG12" s="148"/>
      <c r="ALH12" s="148"/>
      <c r="ALI12" s="148"/>
      <c r="ALJ12" s="148"/>
      <c r="ALK12" s="148"/>
      <c r="ALL12" s="148"/>
      <c r="ALM12" s="148"/>
      <c r="ALN12" s="148"/>
      <c r="ALO12" s="148"/>
      <c r="ALP12" s="148"/>
      <c r="ALQ12" s="148"/>
      <c r="ALR12" s="148"/>
      <c r="ALS12" s="148"/>
      <c r="ALT12" s="148"/>
      <c r="ALU12" s="148"/>
      <c r="ALV12" s="148"/>
      <c r="ALW12" s="148"/>
      <c r="ALX12" s="148"/>
      <c r="ALY12" s="148"/>
      <c r="ALZ12" s="148"/>
      <c r="AMA12" s="148"/>
      <c r="AMB12" s="148"/>
      <c r="AMC12" s="148"/>
      <c r="AMD12" s="148"/>
      <c r="AME12" s="148"/>
      <c r="AMF12" s="148"/>
      <c r="AMG12" s="148"/>
      <c r="AMH12" s="148"/>
      <c r="AMI12" s="148"/>
      <c r="AMJ12" s="148"/>
      <c r="AMK12" s="148"/>
      <c r="AML12" s="148"/>
      <c r="AMM12" s="148"/>
      <c r="AMN12" s="148"/>
      <c r="AMO12" s="148"/>
      <c r="AMP12" s="148"/>
      <c r="AMQ12" s="148"/>
      <c r="AMR12" s="148"/>
      <c r="AMS12" s="148"/>
      <c r="AMT12" s="148"/>
      <c r="AMU12" s="148"/>
      <c r="AMV12" s="148"/>
      <c r="AMW12" s="148"/>
      <c r="AMX12" s="148"/>
      <c r="AMY12" s="148"/>
      <c r="AMZ12" s="148"/>
      <c r="ANA12" s="148"/>
      <c r="ANB12" s="148"/>
      <c r="ANC12" s="148"/>
      <c r="AND12" s="148"/>
      <c r="ANE12" s="148"/>
      <c r="ANF12" s="148"/>
      <c r="ANG12" s="148"/>
      <c r="ANH12" s="148"/>
      <c r="ANI12" s="148"/>
      <c r="ANJ12" s="148"/>
      <c r="ANK12" s="148"/>
      <c r="ANL12" s="148"/>
      <c r="ANM12" s="148"/>
      <c r="ANN12" s="148"/>
      <c r="ANO12" s="148"/>
      <c r="ANP12" s="148"/>
      <c r="ANQ12" s="148"/>
      <c r="ANR12" s="148"/>
      <c r="ANS12" s="148"/>
      <c r="ANT12" s="148"/>
      <c r="ANU12" s="148"/>
      <c r="ANV12" s="148"/>
      <c r="ANW12" s="148"/>
      <c r="ANX12" s="148"/>
      <c r="ANY12" s="148"/>
      <c r="ANZ12" s="148"/>
      <c r="AOA12" s="148"/>
      <c r="AOB12" s="148"/>
      <c r="AOC12" s="148"/>
      <c r="AOD12" s="148"/>
      <c r="AOE12" s="148"/>
      <c r="AOF12" s="148"/>
      <c r="AOG12" s="148"/>
      <c r="AOH12" s="148"/>
      <c r="AOI12" s="148"/>
      <c r="AOJ12" s="148"/>
      <c r="AOK12" s="148"/>
      <c r="AOL12" s="148"/>
      <c r="AOM12" s="148"/>
      <c r="AON12" s="148"/>
      <c r="AOO12" s="148"/>
      <c r="AOP12" s="148"/>
      <c r="AOQ12" s="148"/>
      <c r="AOR12" s="148"/>
      <c r="AOS12" s="148"/>
      <c r="AOT12" s="148"/>
      <c r="AOU12" s="148"/>
      <c r="AOV12" s="148"/>
      <c r="AOW12" s="148"/>
      <c r="AOX12" s="148"/>
      <c r="AOY12" s="148"/>
      <c r="AOZ12" s="148"/>
      <c r="APA12" s="148"/>
      <c r="APB12" s="148"/>
      <c r="APC12" s="148"/>
      <c r="APD12" s="148"/>
      <c r="APE12" s="148"/>
      <c r="APF12" s="148"/>
      <c r="APG12" s="148"/>
      <c r="APH12" s="148"/>
      <c r="API12" s="148"/>
      <c r="APJ12" s="148"/>
      <c r="APK12" s="148"/>
      <c r="APL12" s="148"/>
      <c r="APM12" s="148"/>
      <c r="APN12" s="148"/>
      <c r="APO12" s="148"/>
      <c r="APP12" s="148"/>
      <c r="APQ12" s="148"/>
      <c r="APR12" s="148"/>
      <c r="APS12" s="148"/>
      <c r="APT12" s="148"/>
      <c r="APU12" s="148"/>
      <c r="APV12" s="148"/>
      <c r="APW12" s="148"/>
      <c r="APX12" s="148"/>
      <c r="APY12" s="148"/>
      <c r="APZ12" s="148"/>
      <c r="AQA12" s="148"/>
      <c r="AQB12" s="148"/>
      <c r="AQC12" s="148"/>
      <c r="AQD12" s="148"/>
      <c r="AQE12" s="148"/>
      <c r="AQF12" s="148"/>
      <c r="AQG12" s="148"/>
      <c r="AQH12" s="148"/>
      <c r="AQI12" s="148"/>
      <c r="AQJ12" s="148"/>
      <c r="AQK12" s="148"/>
      <c r="AQL12" s="148"/>
      <c r="AQM12" s="148"/>
      <c r="AQN12" s="148"/>
      <c r="AQO12" s="148"/>
      <c r="AQP12" s="148"/>
      <c r="AQQ12" s="148"/>
      <c r="AQR12" s="148"/>
      <c r="AQS12" s="148"/>
      <c r="AQT12" s="148"/>
      <c r="AQU12" s="148"/>
      <c r="AQV12" s="148"/>
      <c r="AQW12" s="148"/>
      <c r="AQX12" s="148"/>
      <c r="AQY12" s="148"/>
      <c r="AQZ12" s="148"/>
      <c r="ARA12" s="148"/>
      <c r="ARB12" s="148"/>
      <c r="ARC12" s="148"/>
      <c r="ARD12" s="148"/>
      <c r="ARE12" s="148"/>
      <c r="ARF12" s="148"/>
      <c r="ARG12" s="148"/>
      <c r="ARH12" s="148"/>
      <c r="ARI12" s="148"/>
      <c r="ARJ12" s="148"/>
      <c r="ARK12" s="148"/>
      <c r="ARL12" s="148"/>
      <c r="ARM12" s="148"/>
      <c r="ARN12" s="148"/>
      <c r="ARO12" s="148"/>
      <c r="ARP12" s="148"/>
      <c r="ARQ12" s="148"/>
      <c r="ARR12" s="148"/>
      <c r="ARS12" s="148"/>
      <c r="ART12" s="148"/>
      <c r="ARU12" s="148"/>
      <c r="ARV12" s="148"/>
      <c r="ARW12" s="148"/>
      <c r="ARX12" s="148"/>
      <c r="ARY12" s="148"/>
      <c r="ARZ12" s="148"/>
      <c r="ASA12" s="148"/>
      <c r="ASB12" s="148"/>
      <c r="ASC12" s="148"/>
      <c r="ASD12" s="148"/>
      <c r="ASE12" s="148"/>
      <c r="ASF12" s="148"/>
      <c r="ASG12" s="148"/>
      <c r="ASH12" s="148"/>
      <c r="ASI12" s="148"/>
      <c r="ASJ12" s="148"/>
      <c r="ASK12" s="148"/>
      <c r="ASL12" s="148"/>
      <c r="ASM12" s="148"/>
      <c r="ASN12" s="148"/>
      <c r="ASO12" s="148"/>
      <c r="ASP12" s="148"/>
      <c r="ASQ12" s="148"/>
      <c r="ASR12" s="148"/>
      <c r="ASS12" s="148"/>
      <c r="AST12" s="148"/>
      <c r="ASU12" s="148"/>
      <c r="ASV12" s="148"/>
      <c r="ASW12" s="148"/>
      <c r="ASX12" s="148"/>
      <c r="ASY12" s="148"/>
      <c r="ASZ12" s="148"/>
      <c r="ATA12" s="148"/>
      <c r="ATB12" s="148"/>
      <c r="ATC12" s="148"/>
      <c r="ATD12" s="148"/>
      <c r="ATE12" s="148"/>
      <c r="ATF12" s="148"/>
      <c r="ATG12" s="148"/>
      <c r="ATH12" s="148"/>
      <c r="ATI12" s="148"/>
      <c r="ATJ12" s="148"/>
      <c r="ATK12" s="148"/>
      <c r="ATL12" s="148"/>
      <c r="ATM12" s="148"/>
      <c r="ATN12" s="148"/>
      <c r="ATO12" s="148"/>
      <c r="ATP12" s="148"/>
      <c r="ATQ12" s="148"/>
      <c r="ATR12" s="148"/>
      <c r="ATS12" s="148"/>
      <c r="ATT12" s="148"/>
      <c r="ATU12" s="148"/>
      <c r="ATV12" s="148"/>
      <c r="ATW12" s="148"/>
      <c r="ATX12" s="148"/>
      <c r="ATY12" s="148"/>
      <c r="ATZ12" s="148"/>
      <c r="AUA12" s="148"/>
      <c r="AUB12" s="148"/>
      <c r="AUC12" s="148"/>
      <c r="AUD12" s="148"/>
      <c r="AUE12" s="148"/>
      <c r="AUF12" s="148"/>
      <c r="AUG12" s="148"/>
      <c r="AUH12" s="148"/>
      <c r="AUI12" s="148"/>
      <c r="AUJ12" s="148"/>
      <c r="AUK12" s="148"/>
      <c r="AUL12" s="148"/>
      <c r="AUM12" s="148"/>
      <c r="AUN12" s="148"/>
      <c r="AUO12" s="148"/>
      <c r="AUP12" s="148"/>
      <c r="AUQ12" s="148"/>
      <c r="AUR12" s="148"/>
      <c r="AUS12" s="148"/>
      <c r="AUT12" s="148"/>
      <c r="AUU12" s="148"/>
      <c r="AUV12" s="148"/>
      <c r="AUW12" s="148"/>
      <c r="AUX12" s="148"/>
      <c r="AUY12" s="148"/>
      <c r="AUZ12" s="148"/>
      <c r="AVA12" s="148"/>
      <c r="AVB12" s="148"/>
      <c r="AVC12" s="148"/>
      <c r="AVD12" s="148"/>
      <c r="AVE12" s="148"/>
      <c r="AVF12" s="148"/>
      <c r="AVG12" s="148"/>
      <c r="AVH12" s="148"/>
      <c r="AVI12" s="148"/>
      <c r="AVJ12" s="148"/>
      <c r="AVK12" s="148"/>
      <c r="AVL12" s="148"/>
      <c r="AVM12" s="148"/>
      <c r="AVN12" s="148"/>
      <c r="AVO12" s="148"/>
      <c r="AVP12" s="148"/>
      <c r="AVQ12" s="148"/>
      <c r="AVR12" s="148"/>
      <c r="AVS12" s="148"/>
      <c r="AVT12" s="148"/>
      <c r="AVU12" s="148"/>
      <c r="AVV12" s="148"/>
      <c r="AVW12" s="148"/>
      <c r="AVX12" s="148"/>
      <c r="AVY12" s="148"/>
      <c r="AVZ12" s="148"/>
      <c r="AWA12" s="148"/>
      <c r="AWB12" s="148"/>
      <c r="AWC12" s="148"/>
      <c r="AWD12" s="148"/>
      <c r="AWE12" s="148"/>
      <c r="AWF12" s="148"/>
      <c r="AWG12" s="148"/>
      <c r="AWH12" s="148"/>
      <c r="AWI12" s="148"/>
      <c r="AWJ12" s="148"/>
      <c r="AWK12" s="148"/>
      <c r="AWL12" s="148"/>
      <c r="AWM12" s="148"/>
      <c r="AWN12" s="148"/>
      <c r="AWO12" s="148"/>
      <c r="AWP12" s="148"/>
      <c r="AWQ12" s="148"/>
      <c r="AWR12" s="148"/>
      <c r="AWS12" s="148"/>
      <c r="AWT12" s="148"/>
      <c r="AWU12" s="148"/>
      <c r="AWV12" s="148"/>
      <c r="AWW12" s="148"/>
      <c r="AWX12" s="148"/>
      <c r="AWY12" s="148"/>
      <c r="AWZ12" s="148"/>
      <c r="AXA12" s="148"/>
      <c r="AXB12" s="148"/>
      <c r="AXC12" s="148"/>
      <c r="AXD12" s="148"/>
      <c r="AXE12" s="148"/>
      <c r="AXF12" s="148"/>
      <c r="AXG12" s="148"/>
      <c r="AXH12" s="148"/>
      <c r="AXI12" s="148"/>
      <c r="AXJ12" s="148"/>
      <c r="AXK12" s="148"/>
      <c r="AXL12" s="148"/>
      <c r="AXM12" s="148"/>
      <c r="AXN12" s="148"/>
      <c r="AXO12" s="148"/>
      <c r="AXP12" s="148"/>
      <c r="AXQ12" s="148"/>
      <c r="AXR12" s="148"/>
      <c r="AXS12" s="148"/>
      <c r="AXT12" s="148"/>
      <c r="AXU12" s="148"/>
      <c r="AXV12" s="148"/>
      <c r="AXW12" s="148"/>
      <c r="AXX12" s="148"/>
      <c r="AXY12" s="148"/>
      <c r="AXZ12" s="148"/>
      <c r="AYA12" s="148"/>
      <c r="AYB12" s="148"/>
      <c r="AYC12" s="148"/>
      <c r="AYD12" s="148"/>
      <c r="AYE12" s="148"/>
      <c r="AYF12" s="148"/>
      <c r="AYG12" s="148"/>
      <c r="AYH12" s="148"/>
      <c r="AYI12" s="148"/>
      <c r="AYJ12" s="148"/>
      <c r="AYK12" s="148"/>
      <c r="AYL12" s="148"/>
      <c r="AYM12" s="148"/>
      <c r="AYN12" s="148"/>
      <c r="AYO12" s="148"/>
      <c r="AYP12" s="148"/>
      <c r="AYQ12" s="148"/>
      <c r="AYR12" s="148"/>
      <c r="AYS12" s="148"/>
      <c r="AYT12" s="148"/>
      <c r="AYU12" s="148"/>
      <c r="AYV12" s="148"/>
      <c r="AYW12" s="148"/>
      <c r="AYX12" s="148"/>
      <c r="AYY12" s="148"/>
      <c r="AYZ12" s="148"/>
      <c r="AZA12" s="148"/>
      <c r="AZB12" s="148"/>
      <c r="AZC12" s="148"/>
      <c r="AZD12" s="148"/>
      <c r="AZE12" s="148"/>
      <c r="AZF12" s="148"/>
      <c r="AZG12" s="148"/>
      <c r="AZH12" s="148"/>
      <c r="AZI12" s="148"/>
      <c r="AZJ12" s="148"/>
      <c r="AZK12" s="148"/>
      <c r="AZL12" s="148"/>
      <c r="AZM12" s="148"/>
      <c r="AZN12" s="148"/>
      <c r="AZO12" s="148"/>
      <c r="AZP12" s="148"/>
      <c r="AZQ12" s="148"/>
      <c r="AZR12" s="148"/>
      <c r="AZS12" s="148"/>
      <c r="AZT12" s="148"/>
      <c r="AZU12" s="148"/>
      <c r="AZV12" s="148"/>
      <c r="AZW12" s="148"/>
      <c r="AZX12" s="148"/>
      <c r="AZY12" s="148"/>
      <c r="AZZ12" s="148"/>
      <c r="BAA12" s="148"/>
      <c r="BAB12" s="148"/>
      <c r="BAC12" s="148"/>
      <c r="BAD12" s="148"/>
      <c r="BAE12" s="148"/>
      <c r="BAF12" s="148"/>
      <c r="BAG12" s="148"/>
      <c r="BAH12" s="148"/>
      <c r="BAI12" s="148"/>
      <c r="BAJ12" s="148"/>
      <c r="BAK12" s="148"/>
      <c r="BAL12" s="148"/>
      <c r="BAM12" s="148"/>
      <c r="BAN12" s="148"/>
      <c r="BAO12" s="148"/>
      <c r="BAP12" s="148"/>
      <c r="BAQ12" s="148"/>
      <c r="BAR12" s="148"/>
      <c r="BAS12" s="148"/>
      <c r="BAT12" s="148"/>
      <c r="BAU12" s="148"/>
      <c r="BAV12" s="148"/>
      <c r="BAW12" s="148"/>
      <c r="BAX12" s="148"/>
      <c r="BAY12" s="148"/>
      <c r="BAZ12" s="148"/>
      <c r="BBA12" s="148"/>
      <c r="BBB12" s="148"/>
      <c r="BBC12" s="148"/>
      <c r="BBD12" s="148"/>
      <c r="BBE12" s="148"/>
      <c r="BBF12" s="148"/>
      <c r="BBG12" s="148"/>
      <c r="BBH12" s="148"/>
      <c r="BBI12" s="148"/>
      <c r="BBJ12" s="148"/>
      <c r="BBK12" s="148"/>
      <c r="BBL12" s="148"/>
      <c r="BBM12" s="148"/>
      <c r="BBN12" s="148"/>
      <c r="BBO12" s="148"/>
      <c r="BBP12" s="148"/>
      <c r="BBQ12" s="148"/>
      <c r="BBR12" s="148"/>
      <c r="BBS12" s="148"/>
      <c r="BBT12" s="148"/>
      <c r="BBU12" s="148"/>
      <c r="BBV12" s="148"/>
      <c r="BBW12" s="148"/>
      <c r="BBX12" s="148"/>
      <c r="BBY12" s="148"/>
      <c r="BBZ12" s="148"/>
      <c r="BCA12" s="148"/>
      <c r="BCB12" s="148"/>
      <c r="BCC12" s="148"/>
      <c r="BCD12" s="148"/>
      <c r="BCE12" s="148"/>
      <c r="BCF12" s="148"/>
      <c r="BCG12" s="148"/>
      <c r="BCH12" s="148"/>
      <c r="BCI12" s="148"/>
      <c r="BCJ12" s="148"/>
      <c r="BCK12" s="148"/>
      <c r="BCL12" s="148"/>
      <c r="BCM12" s="148"/>
      <c r="BCN12" s="148"/>
      <c r="BCO12" s="148"/>
      <c r="BCP12" s="148"/>
      <c r="BCQ12" s="148"/>
      <c r="BCR12" s="148"/>
      <c r="BCS12" s="148"/>
      <c r="BCT12" s="148"/>
      <c r="BCU12" s="148"/>
      <c r="BCV12" s="148"/>
      <c r="BCW12" s="148"/>
      <c r="BCX12" s="148"/>
      <c r="BCY12" s="148"/>
      <c r="BCZ12" s="148"/>
      <c r="BDA12" s="148"/>
      <c r="BDB12" s="148"/>
      <c r="BDC12" s="148"/>
      <c r="BDD12" s="148"/>
      <c r="BDE12" s="148"/>
      <c r="BDF12" s="148"/>
      <c r="BDG12" s="148"/>
      <c r="BDH12" s="148"/>
      <c r="BDI12" s="148"/>
      <c r="BDJ12" s="148"/>
      <c r="BDK12" s="148"/>
      <c r="BDL12" s="148"/>
      <c r="BDM12" s="148"/>
      <c r="BDN12" s="148"/>
      <c r="BDO12" s="148"/>
      <c r="BDP12" s="148"/>
      <c r="BDQ12" s="148"/>
      <c r="BDR12" s="148"/>
      <c r="BDS12" s="148"/>
      <c r="BDT12" s="148"/>
      <c r="BDU12" s="148"/>
      <c r="BDV12" s="148"/>
      <c r="BDW12" s="148"/>
      <c r="BDX12" s="148"/>
      <c r="BDY12" s="148"/>
      <c r="BDZ12" s="148"/>
      <c r="BEA12" s="148"/>
      <c r="BEB12" s="148"/>
      <c r="BEC12" s="148"/>
      <c r="BED12" s="148"/>
      <c r="BEE12" s="148"/>
      <c r="BEF12" s="148"/>
      <c r="BEG12" s="148"/>
      <c r="BEH12" s="148"/>
      <c r="BEI12" s="148"/>
      <c r="BEJ12" s="148"/>
      <c r="BEK12" s="148"/>
      <c r="BEL12" s="148"/>
      <c r="BEM12" s="148"/>
      <c r="BEN12" s="148"/>
      <c r="BEO12" s="148"/>
      <c r="BEP12" s="148"/>
      <c r="BEQ12" s="148"/>
      <c r="BER12" s="148"/>
      <c r="BES12" s="148"/>
      <c r="BET12" s="148"/>
      <c r="BEU12" s="148"/>
      <c r="BEV12" s="148"/>
      <c r="BEW12" s="148"/>
      <c r="BEX12" s="148"/>
      <c r="BEY12" s="148"/>
      <c r="BEZ12" s="148"/>
      <c r="BFA12" s="148"/>
      <c r="BFB12" s="148"/>
      <c r="BFC12" s="148"/>
      <c r="BFD12" s="148"/>
      <c r="BFE12" s="148"/>
      <c r="BFF12" s="148"/>
      <c r="BFG12" s="148"/>
      <c r="BFH12" s="148"/>
      <c r="BFI12" s="148"/>
      <c r="BFJ12" s="148"/>
      <c r="BFK12" s="148"/>
      <c r="BFL12" s="148"/>
      <c r="BFM12" s="148"/>
      <c r="BFN12" s="148"/>
      <c r="BFO12" s="148"/>
      <c r="BFP12" s="148"/>
      <c r="BFQ12" s="148"/>
      <c r="BFR12" s="148"/>
      <c r="BFS12" s="148"/>
      <c r="BFT12" s="148"/>
      <c r="BFU12" s="148"/>
      <c r="BFV12" s="148"/>
      <c r="BFW12" s="148"/>
      <c r="BFX12" s="148"/>
      <c r="BFY12" s="148"/>
      <c r="BFZ12" s="148"/>
      <c r="BGA12" s="148"/>
      <c r="BGB12" s="148"/>
      <c r="BGC12" s="148"/>
      <c r="BGD12" s="148"/>
      <c r="BGE12" s="148"/>
      <c r="BGF12" s="148"/>
      <c r="BGG12" s="148"/>
      <c r="BGH12" s="148"/>
      <c r="BGI12" s="148"/>
      <c r="BGJ12" s="148"/>
      <c r="BGK12" s="148"/>
      <c r="BGL12" s="148"/>
      <c r="BGM12" s="148"/>
      <c r="BGN12" s="148"/>
      <c r="BGO12" s="148"/>
      <c r="BGP12" s="148"/>
      <c r="BGQ12" s="148"/>
      <c r="BGR12" s="148"/>
      <c r="BGS12" s="148"/>
      <c r="BGT12" s="148"/>
      <c r="BGU12" s="148"/>
      <c r="BGV12" s="148"/>
      <c r="BGW12" s="148"/>
      <c r="BGX12" s="148"/>
      <c r="BGY12" s="148"/>
      <c r="BGZ12" s="148"/>
      <c r="BHA12" s="148"/>
      <c r="BHB12" s="148"/>
      <c r="BHC12" s="148"/>
      <c r="BHD12" s="148"/>
      <c r="BHE12" s="148"/>
      <c r="BHF12" s="148"/>
      <c r="BHG12" s="148"/>
      <c r="BHH12" s="148"/>
      <c r="BHI12" s="148"/>
      <c r="BHJ12" s="148"/>
      <c r="BHK12" s="148"/>
      <c r="BHL12" s="148"/>
      <c r="BHM12" s="148"/>
      <c r="BHN12" s="148"/>
      <c r="BHO12" s="148"/>
      <c r="BHP12" s="148"/>
      <c r="BHQ12" s="148"/>
      <c r="BHR12" s="148"/>
      <c r="BHS12" s="148"/>
      <c r="BHT12" s="148"/>
      <c r="BHU12" s="148"/>
      <c r="BHV12" s="148"/>
      <c r="BHW12" s="148"/>
      <c r="BHX12" s="148"/>
      <c r="BHY12" s="148"/>
      <c r="BHZ12" s="148"/>
      <c r="BIA12" s="148"/>
      <c r="BIB12" s="148"/>
      <c r="BIC12" s="148"/>
      <c r="BID12" s="148"/>
      <c r="BIE12" s="148"/>
      <c r="BIF12" s="148"/>
      <c r="BIG12" s="148"/>
      <c r="BIH12" s="148"/>
      <c r="BII12" s="148"/>
      <c r="BIJ12" s="148"/>
      <c r="BIK12" s="148"/>
      <c r="BIL12" s="148"/>
      <c r="BIM12" s="148"/>
      <c r="BIN12" s="148"/>
      <c r="BIO12" s="148"/>
      <c r="BIP12" s="148"/>
      <c r="BIQ12" s="148"/>
      <c r="BIR12" s="148"/>
      <c r="BIS12" s="148"/>
      <c r="BIT12" s="148"/>
      <c r="BIU12" s="148"/>
      <c r="BIV12" s="148"/>
      <c r="BIW12" s="148"/>
      <c r="BIX12" s="148"/>
      <c r="BIY12" s="148"/>
      <c r="BIZ12" s="148"/>
      <c r="BJA12" s="148"/>
      <c r="BJB12" s="148"/>
      <c r="BJC12" s="148"/>
      <c r="BJD12" s="148"/>
      <c r="BJE12" s="148"/>
      <c r="BJF12" s="148"/>
      <c r="BJG12" s="148"/>
      <c r="BJH12" s="148"/>
      <c r="BJI12" s="148"/>
      <c r="BJJ12" s="148"/>
      <c r="BJK12" s="148"/>
      <c r="BJL12" s="148"/>
      <c r="BJM12" s="148"/>
      <c r="BJN12" s="148"/>
      <c r="BJO12" s="148"/>
      <c r="BJP12" s="148"/>
      <c r="BJQ12" s="148"/>
      <c r="BJR12" s="148"/>
      <c r="BJS12" s="148"/>
      <c r="BJT12" s="148"/>
      <c r="BJU12" s="148"/>
      <c r="BJV12" s="148"/>
      <c r="BJW12" s="148"/>
      <c r="BJX12" s="148"/>
      <c r="BJY12" s="148"/>
      <c r="BJZ12" s="148"/>
      <c r="BKA12" s="148"/>
      <c r="BKB12" s="148"/>
      <c r="BKC12" s="148"/>
      <c r="BKD12" s="148"/>
      <c r="BKE12" s="148"/>
      <c r="BKF12" s="148"/>
      <c r="BKG12" s="148"/>
      <c r="BKH12" s="148"/>
      <c r="BKI12" s="148"/>
      <c r="BKJ12" s="148"/>
      <c r="BKK12" s="148"/>
      <c r="BKL12" s="148"/>
      <c r="BKM12" s="148"/>
      <c r="BKN12" s="148"/>
      <c r="BKO12" s="148"/>
      <c r="BKP12" s="148"/>
      <c r="BKQ12" s="148"/>
      <c r="BKR12" s="148"/>
      <c r="BKS12" s="148"/>
      <c r="BKT12" s="148"/>
      <c r="BKU12" s="148"/>
      <c r="BKV12" s="148"/>
      <c r="BKW12" s="148"/>
      <c r="BKX12" s="148"/>
      <c r="BKY12" s="148"/>
      <c r="BKZ12" s="148"/>
      <c r="BLA12" s="148"/>
      <c r="BLB12" s="148"/>
      <c r="BLC12" s="148"/>
      <c r="BLD12" s="148"/>
      <c r="BLE12" s="148"/>
      <c r="BLF12" s="148"/>
      <c r="BLG12" s="148"/>
      <c r="BLH12" s="148"/>
      <c r="BLI12" s="148"/>
      <c r="BLJ12" s="148"/>
      <c r="BLK12" s="148"/>
      <c r="BLL12" s="148"/>
      <c r="BLM12" s="148"/>
      <c r="BLN12" s="148"/>
      <c r="BLO12" s="148"/>
      <c r="BLP12" s="148"/>
      <c r="BLQ12" s="148"/>
      <c r="BLR12" s="148"/>
      <c r="BLS12" s="148"/>
      <c r="BLT12" s="148"/>
      <c r="BLU12" s="148"/>
      <c r="BLV12" s="148"/>
      <c r="BLW12" s="148"/>
      <c r="BLX12" s="148"/>
      <c r="BLY12" s="148"/>
      <c r="BLZ12" s="148"/>
      <c r="BMA12" s="148"/>
      <c r="BMB12" s="148"/>
      <c r="BMC12" s="148"/>
      <c r="BMD12" s="148"/>
      <c r="BME12" s="148"/>
      <c r="BMF12" s="148"/>
      <c r="BMG12" s="148"/>
      <c r="BMH12" s="148"/>
      <c r="BMI12" s="148"/>
      <c r="BMJ12" s="148"/>
      <c r="BMK12" s="148"/>
      <c r="BML12" s="148"/>
      <c r="BMM12" s="148"/>
      <c r="BMN12" s="148"/>
      <c r="BMO12" s="148"/>
      <c r="BMP12" s="148"/>
      <c r="BMQ12" s="148"/>
      <c r="BMR12" s="148"/>
      <c r="BMS12" s="148"/>
      <c r="BMT12" s="148"/>
      <c r="BMU12" s="148"/>
      <c r="BMV12" s="148"/>
      <c r="BMW12" s="148"/>
      <c r="BMX12" s="148"/>
      <c r="BMY12" s="148"/>
      <c r="BMZ12" s="148"/>
      <c r="BNA12" s="148"/>
      <c r="BNB12" s="148"/>
      <c r="BNC12" s="148"/>
      <c r="BND12" s="148"/>
      <c r="BNE12" s="148"/>
      <c r="BNF12" s="148"/>
      <c r="BNG12" s="148"/>
      <c r="BNH12" s="148"/>
      <c r="BNI12" s="148"/>
      <c r="BNJ12" s="148"/>
      <c r="BNK12" s="148"/>
      <c r="BNL12" s="148"/>
      <c r="BNM12" s="148"/>
      <c r="BNN12" s="148"/>
      <c r="BNO12" s="148"/>
      <c r="BNP12" s="148"/>
      <c r="BNQ12" s="148"/>
      <c r="BNR12" s="148"/>
      <c r="BNS12" s="148"/>
      <c r="BNT12" s="148"/>
      <c r="BNU12" s="148"/>
      <c r="BNV12" s="148"/>
      <c r="BNW12" s="148"/>
      <c r="BNX12" s="148"/>
      <c r="BNY12" s="148"/>
      <c r="BNZ12" s="148"/>
      <c r="BOA12" s="148"/>
      <c r="BOB12" s="148"/>
      <c r="BOC12" s="148"/>
      <c r="BOD12" s="148"/>
      <c r="BOE12" s="148"/>
      <c r="BOF12" s="148"/>
      <c r="BOG12" s="148"/>
      <c r="BOH12" s="148"/>
      <c r="BOI12" s="148"/>
      <c r="BOJ12" s="148"/>
      <c r="BOK12" s="148"/>
      <c r="BOL12" s="148"/>
      <c r="BOM12" s="148"/>
      <c r="BON12" s="148"/>
      <c r="BOO12" s="148"/>
      <c r="BOP12" s="148"/>
      <c r="BOQ12" s="148"/>
      <c r="BOR12" s="148"/>
      <c r="BOS12" s="148"/>
      <c r="BOT12" s="148"/>
      <c r="BOU12" s="148"/>
      <c r="BOV12" s="148"/>
      <c r="BOW12" s="148"/>
      <c r="BOX12" s="148"/>
      <c r="BOY12" s="148"/>
      <c r="BOZ12" s="148"/>
      <c r="BPA12" s="148"/>
      <c r="BPB12" s="148"/>
      <c r="BPC12" s="148"/>
      <c r="BPD12" s="148"/>
      <c r="BPE12" s="148"/>
      <c r="BPF12" s="148"/>
      <c r="BPG12" s="148"/>
      <c r="BPH12" s="148"/>
      <c r="BPI12" s="148"/>
      <c r="BPJ12" s="148"/>
      <c r="BPK12" s="148"/>
      <c r="BPL12" s="148"/>
      <c r="BPM12" s="148"/>
      <c r="BPN12" s="148"/>
      <c r="BPO12" s="148"/>
      <c r="BPP12" s="148"/>
      <c r="BPQ12" s="148"/>
      <c r="BPR12" s="148"/>
      <c r="BPS12" s="148"/>
      <c r="BPT12" s="148"/>
      <c r="BPU12" s="148"/>
      <c r="BPV12" s="148"/>
      <c r="BPW12" s="148"/>
      <c r="BPX12" s="148"/>
      <c r="BPY12" s="148"/>
      <c r="BPZ12" s="148"/>
      <c r="BQA12" s="148"/>
      <c r="BQB12" s="148"/>
      <c r="BQC12" s="148"/>
      <c r="BQD12" s="148"/>
      <c r="BQE12" s="148"/>
      <c r="BQF12" s="148"/>
      <c r="BQG12" s="148"/>
      <c r="BQH12" s="148"/>
      <c r="BQI12" s="148"/>
      <c r="BQJ12" s="148"/>
      <c r="BQK12" s="148"/>
      <c r="BQL12" s="148"/>
      <c r="BQM12" s="148"/>
      <c r="BQN12" s="148"/>
      <c r="BQO12" s="148"/>
      <c r="BQP12" s="148"/>
      <c r="BQQ12" s="148"/>
      <c r="BQR12" s="148"/>
      <c r="BQS12" s="148"/>
      <c r="BQT12" s="148"/>
      <c r="BQU12" s="148"/>
      <c r="BQV12" s="148"/>
      <c r="BQW12" s="148"/>
      <c r="BQX12" s="148"/>
      <c r="BQY12" s="148"/>
      <c r="BQZ12" s="148"/>
      <c r="BRA12" s="148"/>
      <c r="BRB12" s="148"/>
      <c r="BRC12" s="148"/>
      <c r="BRD12" s="148"/>
      <c r="BRE12" s="148"/>
      <c r="BRF12" s="148"/>
      <c r="BRG12" s="148"/>
      <c r="BRH12" s="148"/>
      <c r="BRI12" s="148"/>
      <c r="BRJ12" s="148"/>
      <c r="BRK12" s="148"/>
      <c r="BRL12" s="148"/>
      <c r="BRM12" s="148"/>
      <c r="BRN12" s="148"/>
      <c r="BRO12" s="148"/>
      <c r="BRP12" s="148"/>
      <c r="BRQ12" s="148"/>
      <c r="BRR12" s="148"/>
      <c r="BRS12" s="148"/>
      <c r="BRT12" s="148"/>
      <c r="BRU12" s="148"/>
      <c r="BRV12" s="148"/>
      <c r="BRW12" s="148"/>
      <c r="BRX12" s="148"/>
      <c r="BRY12" s="148"/>
      <c r="BRZ12" s="148"/>
      <c r="BSA12" s="148"/>
      <c r="BSB12" s="148"/>
      <c r="BSC12" s="148"/>
      <c r="BSD12" s="148"/>
      <c r="BSE12" s="148"/>
      <c r="BSF12" s="148"/>
      <c r="BSG12" s="148"/>
      <c r="BSH12" s="148"/>
      <c r="BSI12" s="148"/>
      <c r="BSJ12" s="148"/>
      <c r="BSK12" s="148"/>
      <c r="BSL12" s="148"/>
      <c r="BSM12" s="148"/>
      <c r="BSN12" s="148"/>
      <c r="BSO12" s="148"/>
      <c r="BSP12" s="148"/>
      <c r="BSQ12" s="148"/>
      <c r="BSR12" s="148"/>
      <c r="BSS12" s="148"/>
      <c r="BST12" s="148"/>
      <c r="BSU12" s="148"/>
      <c r="BSV12" s="148"/>
      <c r="BSW12" s="148"/>
      <c r="BSX12" s="148"/>
      <c r="BSY12" s="148"/>
      <c r="BSZ12" s="148"/>
      <c r="BTA12" s="148"/>
      <c r="BTB12" s="148"/>
      <c r="BTC12" s="148"/>
      <c r="BTD12" s="148"/>
      <c r="BTE12" s="148"/>
      <c r="BTF12" s="148"/>
      <c r="BTG12" s="148"/>
      <c r="BTH12" s="148"/>
      <c r="BTI12" s="148"/>
      <c r="BTJ12" s="148"/>
      <c r="BTK12" s="148"/>
      <c r="BTL12" s="148"/>
      <c r="BTM12" s="148"/>
      <c r="BTN12" s="148"/>
      <c r="BTO12" s="148"/>
      <c r="BTP12" s="148"/>
      <c r="BTQ12" s="148"/>
      <c r="BTR12" s="148"/>
      <c r="BTS12" s="148"/>
      <c r="BTT12" s="148"/>
      <c r="BTU12" s="148"/>
      <c r="BTV12" s="148"/>
      <c r="BTW12" s="148"/>
      <c r="BTX12" s="148"/>
      <c r="BTY12" s="148"/>
      <c r="BTZ12" s="148"/>
      <c r="BUA12" s="148"/>
      <c r="BUB12" s="148"/>
      <c r="BUC12" s="148"/>
      <c r="BUD12" s="148"/>
      <c r="BUE12" s="148"/>
      <c r="BUF12" s="148"/>
      <c r="BUG12" s="148"/>
      <c r="BUH12" s="148"/>
      <c r="BUI12" s="148"/>
      <c r="BUJ12" s="148"/>
      <c r="BUK12" s="148"/>
      <c r="BUL12" s="148"/>
      <c r="BUM12" s="148"/>
      <c r="BUN12" s="148"/>
      <c r="BUO12" s="148"/>
      <c r="BUP12" s="148"/>
      <c r="BUQ12" s="148"/>
      <c r="BUR12" s="148"/>
      <c r="BUS12" s="148"/>
      <c r="BUT12" s="148"/>
      <c r="BUU12" s="148"/>
      <c r="BUV12" s="148"/>
      <c r="BUW12" s="148"/>
      <c r="BUX12" s="148"/>
      <c r="BUY12" s="148"/>
      <c r="BUZ12" s="148"/>
      <c r="BVA12" s="148"/>
      <c r="BVB12" s="148"/>
      <c r="BVC12" s="148"/>
      <c r="BVD12" s="148"/>
      <c r="BVE12" s="148"/>
      <c r="BVF12" s="148"/>
      <c r="BVG12" s="148"/>
      <c r="BVH12" s="148"/>
      <c r="BVI12" s="148"/>
      <c r="BVJ12" s="148"/>
      <c r="BVK12" s="148"/>
      <c r="BVL12" s="148"/>
      <c r="BVM12" s="148"/>
      <c r="BVN12" s="148"/>
      <c r="BVO12" s="148"/>
      <c r="BVP12" s="148"/>
      <c r="BVQ12" s="148"/>
      <c r="BVR12" s="148"/>
      <c r="BVS12" s="148"/>
      <c r="BVT12" s="148"/>
      <c r="BVU12" s="148"/>
      <c r="BVV12" s="148"/>
      <c r="BVW12" s="148"/>
      <c r="BVX12" s="148"/>
      <c r="BVY12" s="148"/>
      <c r="BVZ12" s="148"/>
      <c r="BWA12" s="148"/>
      <c r="BWB12" s="148"/>
      <c r="BWC12" s="148"/>
      <c r="BWD12" s="148"/>
      <c r="BWE12" s="148"/>
      <c r="BWF12" s="148"/>
      <c r="BWG12" s="148"/>
      <c r="BWH12" s="148"/>
      <c r="BWI12" s="148"/>
      <c r="BWJ12" s="148"/>
      <c r="BWK12" s="148"/>
      <c r="BWL12" s="148"/>
      <c r="BWM12" s="148"/>
      <c r="BWN12" s="148"/>
      <c r="BWO12" s="148"/>
      <c r="BWP12" s="148"/>
      <c r="BWQ12" s="148"/>
      <c r="BWR12" s="148"/>
      <c r="BWS12" s="148"/>
      <c r="BWT12" s="148"/>
      <c r="BWU12" s="148"/>
      <c r="BWV12" s="148"/>
      <c r="BWW12" s="148"/>
      <c r="BWX12" s="148"/>
      <c r="BWY12" s="148"/>
      <c r="BWZ12" s="148"/>
      <c r="BXA12" s="148"/>
      <c r="BXB12" s="148"/>
      <c r="BXC12" s="148"/>
      <c r="BXD12" s="148"/>
      <c r="BXE12" s="148"/>
      <c r="BXF12" s="148"/>
      <c r="BXG12" s="148"/>
      <c r="BXH12" s="148"/>
      <c r="BXI12" s="148"/>
      <c r="BXJ12" s="148"/>
      <c r="BXK12" s="148"/>
      <c r="BXL12" s="148"/>
      <c r="BXM12" s="148"/>
      <c r="BXN12" s="148"/>
      <c r="BXO12" s="148"/>
      <c r="BXP12" s="148"/>
      <c r="BXQ12" s="148"/>
      <c r="BXR12" s="148"/>
      <c r="BXS12" s="148"/>
      <c r="BXT12" s="148"/>
      <c r="BXU12" s="148"/>
      <c r="BXV12" s="148"/>
      <c r="BXW12" s="148"/>
      <c r="BXX12" s="148"/>
      <c r="BXY12" s="148"/>
      <c r="BXZ12" s="148"/>
      <c r="BYA12" s="148"/>
      <c r="BYB12" s="148"/>
      <c r="BYC12" s="148"/>
      <c r="BYD12" s="148"/>
      <c r="BYE12" s="148"/>
      <c r="BYF12" s="148"/>
      <c r="BYG12" s="148"/>
      <c r="BYH12" s="148"/>
      <c r="BYI12" s="148"/>
      <c r="BYJ12" s="148"/>
      <c r="BYK12" s="148"/>
      <c r="BYL12" s="148"/>
      <c r="BYM12" s="148"/>
      <c r="BYN12" s="148"/>
      <c r="BYO12" s="148"/>
      <c r="BYP12" s="148"/>
      <c r="BYQ12" s="148"/>
      <c r="BYR12" s="148"/>
      <c r="BYS12" s="148"/>
      <c r="BYT12" s="148"/>
      <c r="BYU12" s="148"/>
      <c r="BYV12" s="148"/>
      <c r="BYW12" s="148"/>
      <c r="BYX12" s="148"/>
      <c r="BYY12" s="148"/>
      <c r="BYZ12" s="148"/>
      <c r="BZA12" s="148"/>
      <c r="BZB12" s="148"/>
      <c r="BZC12" s="148"/>
      <c r="BZD12" s="148"/>
      <c r="BZE12" s="148"/>
      <c r="BZF12" s="148"/>
      <c r="BZG12" s="148"/>
      <c r="BZH12" s="148"/>
      <c r="BZI12" s="148"/>
      <c r="BZJ12" s="148"/>
      <c r="BZK12" s="148"/>
      <c r="BZL12" s="148"/>
      <c r="BZM12" s="148"/>
      <c r="BZN12" s="148"/>
      <c r="BZO12" s="148"/>
      <c r="BZP12" s="148"/>
      <c r="BZQ12" s="148"/>
      <c r="BZR12" s="148"/>
      <c r="BZS12" s="148"/>
      <c r="BZT12" s="148"/>
      <c r="BZU12" s="148"/>
      <c r="BZV12" s="148"/>
      <c r="BZW12" s="148"/>
      <c r="BZX12" s="148"/>
      <c r="BZY12" s="148"/>
      <c r="BZZ12" s="148"/>
      <c r="CAA12" s="148"/>
      <c r="CAB12" s="148"/>
      <c r="CAC12" s="148"/>
      <c r="CAD12" s="148"/>
      <c r="CAE12" s="148"/>
      <c r="CAF12" s="148"/>
      <c r="CAG12" s="148"/>
      <c r="CAH12" s="148"/>
      <c r="CAI12" s="148"/>
      <c r="CAJ12" s="148"/>
      <c r="CAK12" s="148"/>
      <c r="CAL12" s="148"/>
      <c r="CAM12" s="148"/>
      <c r="CAN12" s="148"/>
      <c r="CAO12" s="148"/>
      <c r="CAP12" s="148"/>
      <c r="CAQ12" s="148"/>
      <c r="CAR12" s="148"/>
      <c r="CAS12" s="148"/>
      <c r="CAT12" s="148"/>
      <c r="CAU12" s="148"/>
      <c r="CAV12" s="148"/>
      <c r="CAW12" s="148"/>
      <c r="CAX12" s="148"/>
      <c r="CAY12" s="148"/>
      <c r="CAZ12" s="148"/>
      <c r="CBA12" s="148"/>
      <c r="CBB12" s="148"/>
      <c r="CBC12" s="148"/>
      <c r="CBD12" s="148"/>
      <c r="CBE12" s="148"/>
      <c r="CBF12" s="148"/>
      <c r="CBG12" s="148"/>
      <c r="CBH12" s="148"/>
      <c r="CBI12" s="148"/>
      <c r="CBJ12" s="148"/>
      <c r="CBK12" s="148"/>
      <c r="CBL12" s="148"/>
      <c r="CBM12" s="148"/>
      <c r="CBN12" s="148"/>
      <c r="CBO12" s="148"/>
      <c r="CBP12" s="148"/>
      <c r="CBQ12" s="148"/>
      <c r="CBR12" s="148"/>
      <c r="CBS12" s="148"/>
      <c r="CBT12" s="148"/>
      <c r="CBU12" s="148"/>
      <c r="CBV12" s="148"/>
      <c r="CBW12" s="148"/>
      <c r="CBX12" s="148"/>
      <c r="CBY12" s="148"/>
      <c r="CBZ12" s="148"/>
      <c r="CCA12" s="148"/>
      <c r="CCB12" s="148"/>
      <c r="CCC12" s="148"/>
      <c r="CCD12" s="148"/>
      <c r="CCE12" s="148"/>
      <c r="CCF12" s="148"/>
      <c r="CCG12" s="148"/>
      <c r="CCH12" s="148"/>
      <c r="CCI12" s="148"/>
      <c r="CCJ12" s="148"/>
      <c r="CCK12" s="148"/>
      <c r="CCL12" s="148"/>
      <c r="CCM12" s="148"/>
      <c r="CCN12" s="148"/>
      <c r="CCO12" s="148"/>
      <c r="CCP12" s="148"/>
      <c r="CCQ12" s="148"/>
      <c r="CCR12" s="148"/>
      <c r="CCS12" s="148"/>
      <c r="CCT12" s="148"/>
      <c r="CCU12" s="148"/>
      <c r="CCV12" s="148"/>
      <c r="CCW12" s="148"/>
      <c r="CCX12" s="148"/>
      <c r="CCY12" s="148"/>
      <c r="CCZ12" s="148"/>
      <c r="CDA12" s="148"/>
      <c r="CDB12" s="148"/>
      <c r="CDC12" s="148"/>
      <c r="CDD12" s="148"/>
      <c r="CDE12" s="148"/>
      <c r="CDF12" s="148"/>
      <c r="CDG12" s="148"/>
      <c r="CDH12" s="148"/>
      <c r="CDI12" s="148"/>
      <c r="CDJ12" s="148"/>
      <c r="CDK12" s="148"/>
      <c r="CDL12" s="148"/>
      <c r="CDM12" s="148"/>
      <c r="CDN12" s="148"/>
      <c r="CDO12" s="148"/>
      <c r="CDP12" s="148"/>
      <c r="CDQ12" s="148"/>
      <c r="CDR12" s="148"/>
      <c r="CDS12" s="148"/>
      <c r="CDT12" s="148"/>
      <c r="CDU12" s="148"/>
      <c r="CDV12" s="148"/>
      <c r="CDW12" s="148"/>
      <c r="CDX12" s="148"/>
      <c r="CDY12" s="148"/>
      <c r="CDZ12" s="148"/>
      <c r="CEA12" s="148"/>
      <c r="CEB12" s="148"/>
      <c r="CEC12" s="148"/>
      <c r="CED12" s="148"/>
      <c r="CEE12" s="148"/>
      <c r="CEF12" s="148"/>
      <c r="CEG12" s="148"/>
      <c r="CEH12" s="148"/>
      <c r="CEI12" s="148"/>
      <c r="CEJ12" s="148"/>
      <c r="CEK12" s="148"/>
      <c r="CEL12" s="148"/>
      <c r="CEM12" s="148"/>
      <c r="CEN12" s="148"/>
      <c r="CEO12" s="148"/>
      <c r="CEP12" s="148"/>
      <c r="CEQ12" s="148"/>
      <c r="CER12" s="148"/>
      <c r="CES12" s="148"/>
      <c r="CET12" s="148"/>
      <c r="CEU12" s="148"/>
      <c r="CEV12" s="148"/>
      <c r="CEW12" s="148"/>
      <c r="CEX12" s="148"/>
      <c r="CEY12" s="148"/>
      <c r="CEZ12" s="148"/>
      <c r="CFA12" s="148"/>
      <c r="CFB12" s="148"/>
      <c r="CFC12" s="148"/>
      <c r="CFD12" s="148"/>
      <c r="CFE12" s="148"/>
      <c r="CFF12" s="148"/>
      <c r="CFG12" s="148"/>
      <c r="CFH12" s="148"/>
      <c r="CFI12" s="148"/>
      <c r="CFJ12" s="148"/>
      <c r="CFK12" s="148"/>
      <c r="CFL12" s="148"/>
      <c r="CFM12" s="148"/>
      <c r="CFN12" s="148"/>
      <c r="CFO12" s="148"/>
      <c r="CFP12" s="148"/>
      <c r="CFQ12" s="148"/>
      <c r="CFR12" s="148"/>
      <c r="CFS12" s="148"/>
      <c r="CFT12" s="148"/>
      <c r="CFU12" s="148"/>
      <c r="CFV12" s="148"/>
      <c r="CFW12" s="148"/>
      <c r="CFX12" s="148"/>
      <c r="CFY12" s="148"/>
      <c r="CFZ12" s="148"/>
      <c r="CGA12" s="148"/>
      <c r="CGB12" s="148"/>
      <c r="CGC12" s="148"/>
      <c r="CGD12" s="148"/>
      <c r="CGE12" s="148"/>
      <c r="CGF12" s="148"/>
      <c r="CGG12" s="148"/>
      <c r="CGH12" s="148"/>
      <c r="CGI12" s="148"/>
      <c r="CGJ12" s="148"/>
      <c r="CGK12" s="148"/>
      <c r="CGL12" s="148"/>
      <c r="CGM12" s="148"/>
      <c r="CGN12" s="148"/>
      <c r="CGO12" s="148"/>
      <c r="CGP12" s="148"/>
      <c r="CGQ12" s="148"/>
      <c r="CGR12" s="148"/>
      <c r="CGS12" s="148"/>
      <c r="CGT12" s="148"/>
      <c r="CGU12" s="148"/>
      <c r="CGV12" s="148"/>
      <c r="CGW12" s="148"/>
      <c r="CGX12" s="148"/>
      <c r="CGY12" s="148"/>
      <c r="CGZ12" s="148"/>
      <c r="CHA12" s="148"/>
      <c r="CHB12" s="148"/>
      <c r="CHC12" s="148"/>
      <c r="CHD12" s="148"/>
      <c r="CHE12" s="148"/>
      <c r="CHF12" s="148"/>
      <c r="CHG12" s="148"/>
      <c r="CHH12" s="148"/>
      <c r="CHI12" s="148"/>
      <c r="CHJ12" s="148"/>
      <c r="CHK12" s="148"/>
      <c r="CHL12" s="148"/>
      <c r="CHM12" s="148"/>
      <c r="CHN12" s="148"/>
      <c r="CHO12" s="148"/>
      <c r="CHP12" s="148"/>
      <c r="CHQ12" s="148"/>
      <c r="CHR12" s="148"/>
      <c r="CHS12" s="148"/>
      <c r="CHT12" s="148"/>
      <c r="CHU12" s="148"/>
      <c r="CHV12" s="148"/>
      <c r="CHW12" s="148"/>
      <c r="CHX12" s="148"/>
      <c r="CHY12" s="148"/>
      <c r="CHZ12" s="148"/>
      <c r="CIA12" s="148"/>
      <c r="CIB12" s="148"/>
      <c r="CIC12" s="148"/>
      <c r="CID12" s="148"/>
      <c r="CIE12" s="148"/>
      <c r="CIF12" s="148"/>
      <c r="CIG12" s="148"/>
      <c r="CIH12" s="148"/>
      <c r="CII12" s="148"/>
      <c r="CIJ12" s="148"/>
      <c r="CIK12" s="148"/>
      <c r="CIL12" s="148"/>
      <c r="CIM12" s="148"/>
      <c r="CIN12" s="148"/>
      <c r="CIO12" s="148"/>
      <c r="CIP12" s="148"/>
      <c r="CIQ12" s="148"/>
      <c r="CIR12" s="148"/>
      <c r="CIS12" s="148"/>
      <c r="CIT12" s="148"/>
      <c r="CIU12" s="148"/>
      <c r="CIV12" s="148"/>
      <c r="CIW12" s="148"/>
      <c r="CIX12" s="148"/>
      <c r="CIY12" s="148"/>
      <c r="CIZ12" s="148"/>
      <c r="CJA12" s="148"/>
      <c r="CJB12" s="148"/>
      <c r="CJC12" s="148"/>
      <c r="CJD12" s="148"/>
      <c r="CJE12" s="148"/>
      <c r="CJF12" s="148"/>
      <c r="CJG12" s="148"/>
      <c r="CJH12" s="148"/>
      <c r="CJI12" s="148"/>
      <c r="CJJ12" s="148"/>
      <c r="CJK12" s="148"/>
      <c r="CJL12" s="148"/>
      <c r="CJM12" s="148"/>
      <c r="CJN12" s="148"/>
      <c r="CJO12" s="148"/>
      <c r="CJP12" s="148"/>
      <c r="CJQ12" s="148"/>
      <c r="CJR12" s="148"/>
      <c r="CJS12" s="148"/>
      <c r="CJT12" s="148"/>
      <c r="CJU12" s="148"/>
      <c r="CJV12" s="148"/>
      <c r="CJW12" s="148"/>
      <c r="CJX12" s="148"/>
      <c r="CJY12" s="148"/>
      <c r="CJZ12" s="148"/>
      <c r="CKA12" s="148"/>
      <c r="CKB12" s="148"/>
      <c r="CKC12" s="148"/>
      <c r="CKD12" s="148"/>
      <c r="CKE12" s="148"/>
      <c r="CKF12" s="148"/>
      <c r="CKG12" s="148"/>
      <c r="CKH12" s="148"/>
      <c r="CKI12" s="148"/>
      <c r="CKJ12" s="148"/>
      <c r="CKK12" s="148"/>
      <c r="CKL12" s="148"/>
      <c r="CKM12" s="148"/>
      <c r="CKN12" s="148"/>
      <c r="CKO12" s="148"/>
      <c r="CKP12" s="148"/>
      <c r="CKQ12" s="148"/>
      <c r="CKR12" s="148"/>
      <c r="CKS12" s="148"/>
      <c r="CKT12" s="148"/>
      <c r="CKU12" s="148"/>
      <c r="CKV12" s="148"/>
      <c r="CKW12" s="148"/>
      <c r="CKX12" s="148"/>
      <c r="CKY12" s="148"/>
      <c r="CKZ12" s="148"/>
      <c r="CLA12" s="148"/>
      <c r="CLB12" s="148"/>
      <c r="CLC12" s="148"/>
      <c r="CLD12" s="148"/>
      <c r="CLE12" s="148"/>
      <c r="CLF12" s="148"/>
      <c r="CLG12" s="148"/>
      <c r="CLH12" s="148"/>
      <c r="CLI12" s="148"/>
      <c r="CLJ12" s="148"/>
      <c r="CLK12" s="148"/>
      <c r="CLL12" s="148"/>
      <c r="CLM12" s="148"/>
      <c r="CLN12" s="148"/>
      <c r="CLO12" s="148"/>
      <c r="CLP12" s="148"/>
      <c r="CLQ12" s="148"/>
      <c r="CLR12" s="148"/>
      <c r="CLS12" s="148"/>
      <c r="CLT12" s="148"/>
      <c r="CLU12" s="148"/>
      <c r="CLV12" s="148"/>
      <c r="CLW12" s="148"/>
      <c r="CLX12" s="148"/>
      <c r="CLY12" s="148"/>
      <c r="CLZ12" s="148"/>
      <c r="CMA12" s="148"/>
      <c r="CMB12" s="148"/>
      <c r="CMC12" s="148"/>
      <c r="CMD12" s="148"/>
      <c r="CME12" s="148"/>
      <c r="CMF12" s="148"/>
      <c r="CMG12" s="148"/>
      <c r="CMH12" s="148"/>
      <c r="CMI12" s="148"/>
      <c r="CMJ12" s="148"/>
      <c r="CMK12" s="148"/>
      <c r="CML12" s="148"/>
      <c r="CMM12" s="148"/>
      <c r="CMN12" s="148"/>
      <c r="CMO12" s="148"/>
      <c r="CMP12" s="148"/>
      <c r="CMQ12" s="148"/>
      <c r="CMR12" s="148"/>
      <c r="CMS12" s="148"/>
      <c r="CMT12" s="148"/>
      <c r="CMU12" s="148"/>
      <c r="CMV12" s="148"/>
      <c r="CMW12" s="148"/>
      <c r="CMX12" s="148"/>
      <c r="CMY12" s="148"/>
      <c r="CMZ12" s="148"/>
      <c r="CNA12" s="148"/>
      <c r="CNB12" s="148"/>
      <c r="CNC12" s="148"/>
      <c r="CND12" s="148"/>
      <c r="CNE12" s="148"/>
      <c r="CNF12" s="148"/>
      <c r="CNG12" s="148"/>
      <c r="CNH12" s="148"/>
      <c r="CNI12" s="148"/>
      <c r="CNJ12" s="148"/>
      <c r="CNK12" s="148"/>
      <c r="CNL12" s="148"/>
      <c r="CNM12" s="148"/>
      <c r="CNN12" s="148"/>
      <c r="CNO12" s="148"/>
      <c r="CNP12" s="148"/>
      <c r="CNQ12" s="148"/>
      <c r="CNR12" s="148"/>
      <c r="CNS12" s="148"/>
      <c r="CNT12" s="148"/>
      <c r="CNU12" s="148"/>
      <c r="CNV12" s="148"/>
      <c r="CNW12" s="148"/>
      <c r="CNX12" s="148"/>
      <c r="CNY12" s="148"/>
      <c r="CNZ12" s="148"/>
      <c r="COA12" s="148"/>
      <c r="COB12" s="148"/>
      <c r="COC12" s="148"/>
      <c r="COD12" s="148"/>
      <c r="COE12" s="148"/>
      <c r="COF12" s="148"/>
      <c r="COG12" s="148"/>
      <c r="COH12" s="148"/>
      <c r="COI12" s="148"/>
      <c r="COJ12" s="148"/>
      <c r="COK12" s="148"/>
      <c r="COL12" s="148"/>
      <c r="COM12" s="148"/>
      <c r="CON12" s="148"/>
      <c r="COO12" s="148"/>
      <c r="COP12" s="148"/>
      <c r="COQ12" s="148"/>
      <c r="COR12" s="148"/>
      <c r="COS12" s="148"/>
      <c r="COT12" s="148"/>
      <c r="COU12" s="148"/>
      <c r="COV12" s="148"/>
      <c r="COW12" s="148"/>
      <c r="COX12" s="148"/>
      <c r="COY12" s="148"/>
      <c r="COZ12" s="148"/>
      <c r="CPA12" s="148"/>
      <c r="CPB12" s="148"/>
      <c r="CPC12" s="148"/>
      <c r="CPD12" s="148"/>
      <c r="CPE12" s="148"/>
      <c r="CPF12" s="148"/>
      <c r="CPG12" s="148"/>
      <c r="CPH12" s="148"/>
      <c r="CPI12" s="148"/>
      <c r="CPJ12" s="148"/>
      <c r="CPK12" s="148"/>
      <c r="CPL12" s="148"/>
      <c r="CPM12" s="148"/>
      <c r="CPN12" s="148"/>
      <c r="CPO12" s="148"/>
      <c r="CPP12" s="148"/>
      <c r="CPQ12" s="148"/>
      <c r="CPR12" s="148"/>
      <c r="CPS12" s="148"/>
      <c r="CPT12" s="148"/>
      <c r="CPU12" s="148"/>
      <c r="CPV12" s="148"/>
      <c r="CPW12" s="148"/>
      <c r="CPX12" s="148"/>
      <c r="CPY12" s="148"/>
      <c r="CPZ12" s="148"/>
      <c r="CQA12" s="148"/>
      <c r="CQB12" s="148"/>
      <c r="CQC12" s="148"/>
      <c r="CQD12" s="148"/>
      <c r="CQE12" s="148"/>
      <c r="CQF12" s="148"/>
      <c r="CQG12" s="148"/>
      <c r="CQH12" s="148"/>
      <c r="CQI12" s="148"/>
      <c r="CQJ12" s="148"/>
      <c r="CQK12" s="148"/>
      <c r="CQL12" s="148"/>
      <c r="CQM12" s="148"/>
      <c r="CQN12" s="148"/>
      <c r="CQO12" s="148"/>
      <c r="CQP12" s="148"/>
      <c r="CQQ12" s="148"/>
      <c r="CQR12" s="148"/>
      <c r="CQS12" s="148"/>
      <c r="CQT12" s="148"/>
      <c r="CQU12" s="148"/>
      <c r="CQV12" s="148"/>
      <c r="CQW12" s="148"/>
      <c r="CQX12" s="148"/>
      <c r="CQY12" s="148"/>
      <c r="CQZ12" s="148"/>
      <c r="CRA12" s="148"/>
      <c r="CRB12" s="148"/>
      <c r="CRC12" s="148"/>
      <c r="CRD12" s="148"/>
      <c r="CRE12" s="148"/>
      <c r="CRF12" s="148"/>
      <c r="CRG12" s="148"/>
      <c r="CRH12" s="148"/>
      <c r="CRI12" s="148"/>
      <c r="CRJ12" s="148"/>
      <c r="CRK12" s="148"/>
      <c r="CRL12" s="148"/>
      <c r="CRM12" s="148"/>
      <c r="CRN12" s="148"/>
      <c r="CRO12" s="148"/>
      <c r="CRP12" s="148"/>
      <c r="CRQ12" s="148"/>
      <c r="CRR12" s="148"/>
      <c r="CRS12" s="148"/>
      <c r="CRT12" s="148"/>
      <c r="CRU12" s="148"/>
      <c r="CRV12" s="148"/>
      <c r="CRW12" s="148"/>
      <c r="CRX12" s="148"/>
      <c r="CRY12" s="148"/>
      <c r="CRZ12" s="148"/>
      <c r="CSA12" s="148"/>
      <c r="CSB12" s="148"/>
      <c r="CSC12" s="148"/>
      <c r="CSD12" s="148"/>
      <c r="CSE12" s="148"/>
      <c r="CSF12" s="148"/>
      <c r="CSG12" s="148"/>
      <c r="CSH12" s="148"/>
      <c r="CSI12" s="148"/>
      <c r="CSJ12" s="148"/>
      <c r="CSK12" s="148"/>
      <c r="CSL12" s="148"/>
      <c r="CSM12" s="148"/>
      <c r="CSN12" s="148"/>
      <c r="CSO12" s="148"/>
      <c r="CSP12" s="148"/>
      <c r="CSQ12" s="148"/>
      <c r="CSR12" s="148"/>
      <c r="CSS12" s="148"/>
      <c r="CST12" s="148"/>
      <c r="CSU12" s="148"/>
      <c r="CSV12" s="148"/>
      <c r="CSW12" s="148"/>
      <c r="CSX12" s="148"/>
      <c r="CSY12" s="148"/>
      <c r="CSZ12" s="148"/>
      <c r="CTA12" s="148"/>
      <c r="CTB12" s="148"/>
      <c r="CTC12" s="148"/>
      <c r="CTD12" s="148"/>
      <c r="CTE12" s="148"/>
      <c r="CTF12" s="148"/>
      <c r="CTG12" s="148"/>
      <c r="CTH12" s="148"/>
      <c r="CTI12" s="148"/>
      <c r="CTJ12" s="148"/>
      <c r="CTK12" s="148"/>
      <c r="CTL12" s="148"/>
      <c r="CTM12" s="148"/>
      <c r="CTN12" s="148"/>
      <c r="CTO12" s="148"/>
      <c r="CTP12" s="148"/>
      <c r="CTQ12" s="148"/>
      <c r="CTR12" s="148"/>
      <c r="CTS12" s="148"/>
      <c r="CTT12" s="148"/>
      <c r="CTU12" s="148"/>
      <c r="CTV12" s="148"/>
      <c r="CTW12" s="148"/>
      <c r="CTX12" s="148"/>
      <c r="CTY12" s="148"/>
      <c r="CTZ12" s="148"/>
      <c r="CUA12" s="148"/>
      <c r="CUB12" s="148"/>
      <c r="CUC12" s="148"/>
      <c r="CUD12" s="148"/>
      <c r="CUE12" s="148"/>
      <c r="CUF12" s="148"/>
      <c r="CUG12" s="148"/>
      <c r="CUH12" s="148"/>
      <c r="CUI12" s="148"/>
      <c r="CUJ12" s="148"/>
      <c r="CUK12" s="148"/>
      <c r="CUL12" s="148"/>
      <c r="CUM12" s="148"/>
      <c r="CUN12" s="148"/>
      <c r="CUO12" s="148"/>
      <c r="CUP12" s="148"/>
      <c r="CUQ12" s="148"/>
      <c r="CUR12" s="148"/>
      <c r="CUS12" s="148"/>
      <c r="CUT12" s="148"/>
      <c r="CUU12" s="148"/>
      <c r="CUV12" s="148"/>
      <c r="CUW12" s="148"/>
      <c r="CUX12" s="148"/>
      <c r="CUY12" s="148"/>
      <c r="CUZ12" s="148"/>
      <c r="CVA12" s="148"/>
      <c r="CVB12" s="148"/>
      <c r="CVC12" s="148"/>
      <c r="CVD12" s="148"/>
      <c r="CVE12" s="148"/>
      <c r="CVF12" s="148"/>
      <c r="CVG12" s="148"/>
      <c r="CVH12" s="148"/>
      <c r="CVI12" s="148"/>
      <c r="CVJ12" s="148"/>
      <c r="CVK12" s="148"/>
      <c r="CVL12" s="148"/>
      <c r="CVM12" s="148"/>
      <c r="CVN12" s="148"/>
      <c r="CVO12" s="148"/>
      <c r="CVP12" s="148"/>
      <c r="CVQ12" s="148"/>
      <c r="CVR12" s="148"/>
      <c r="CVS12" s="148"/>
      <c r="CVT12" s="148"/>
      <c r="CVU12" s="148"/>
      <c r="CVV12" s="148"/>
      <c r="CVW12" s="148"/>
      <c r="CVX12" s="148"/>
      <c r="CVY12" s="148"/>
      <c r="CVZ12" s="148"/>
      <c r="CWA12" s="148"/>
      <c r="CWB12" s="148"/>
      <c r="CWC12" s="148"/>
      <c r="CWD12" s="148"/>
      <c r="CWE12" s="148"/>
      <c r="CWF12" s="148"/>
      <c r="CWG12" s="148"/>
      <c r="CWH12" s="148"/>
      <c r="CWI12" s="148"/>
      <c r="CWJ12" s="148"/>
      <c r="CWK12" s="148"/>
      <c r="CWL12" s="148"/>
      <c r="CWM12" s="148"/>
      <c r="CWN12" s="148"/>
      <c r="CWO12" s="148"/>
      <c r="CWP12" s="148"/>
      <c r="CWQ12" s="148"/>
      <c r="CWR12" s="148"/>
      <c r="CWS12" s="148"/>
      <c r="CWT12" s="148"/>
      <c r="CWU12" s="148"/>
      <c r="CWV12" s="148"/>
      <c r="CWW12" s="148"/>
      <c r="CWX12" s="148"/>
      <c r="CWY12" s="148"/>
      <c r="CWZ12" s="148"/>
      <c r="CXA12" s="148"/>
      <c r="CXB12" s="148"/>
      <c r="CXC12" s="148"/>
      <c r="CXD12" s="148"/>
      <c r="CXE12" s="148"/>
      <c r="CXF12" s="148"/>
      <c r="CXG12" s="148"/>
      <c r="CXH12" s="148"/>
      <c r="CXI12" s="148"/>
      <c r="CXJ12" s="148"/>
      <c r="CXK12" s="148"/>
      <c r="CXL12" s="148"/>
      <c r="CXM12" s="148"/>
      <c r="CXN12" s="148"/>
      <c r="CXO12" s="148"/>
      <c r="CXP12" s="148"/>
      <c r="CXQ12" s="148"/>
      <c r="CXR12" s="148"/>
      <c r="CXS12" s="148"/>
      <c r="CXT12" s="148"/>
      <c r="CXU12" s="148"/>
      <c r="CXV12" s="148"/>
      <c r="CXW12" s="148"/>
      <c r="CXX12" s="148"/>
      <c r="CXY12" s="148"/>
      <c r="CXZ12" s="148"/>
      <c r="CYA12" s="148"/>
      <c r="CYB12" s="148"/>
      <c r="CYC12" s="148"/>
      <c r="CYD12" s="148"/>
      <c r="CYE12" s="148"/>
      <c r="CYF12" s="148"/>
      <c r="CYG12" s="148"/>
      <c r="CYH12" s="148"/>
      <c r="CYI12" s="148"/>
      <c r="CYJ12" s="148"/>
      <c r="CYK12" s="148"/>
      <c r="CYL12" s="148"/>
      <c r="CYM12" s="148"/>
      <c r="CYN12" s="148"/>
      <c r="CYO12" s="148"/>
      <c r="CYP12" s="148"/>
      <c r="CYQ12" s="148"/>
      <c r="CYR12" s="148"/>
      <c r="CYS12" s="148"/>
      <c r="CYT12" s="148"/>
      <c r="CYU12" s="148"/>
      <c r="CYV12" s="148"/>
      <c r="CYW12" s="148"/>
      <c r="CYX12" s="148"/>
      <c r="CYY12" s="148"/>
      <c r="CYZ12" s="148"/>
      <c r="CZA12" s="148"/>
      <c r="CZB12" s="148"/>
      <c r="CZC12" s="148"/>
      <c r="CZD12" s="148"/>
      <c r="CZE12" s="148"/>
      <c r="CZF12" s="148"/>
      <c r="CZG12" s="148"/>
      <c r="CZH12" s="148"/>
      <c r="CZI12" s="148"/>
      <c r="CZJ12" s="148"/>
      <c r="CZK12" s="148"/>
      <c r="CZL12" s="148"/>
      <c r="CZM12" s="148"/>
      <c r="CZN12" s="148"/>
      <c r="CZO12" s="148"/>
      <c r="CZP12" s="148"/>
      <c r="CZQ12" s="148"/>
      <c r="CZR12" s="148"/>
      <c r="CZS12" s="148"/>
      <c r="CZT12" s="148"/>
      <c r="CZU12" s="148"/>
      <c r="CZV12" s="148"/>
      <c r="CZW12" s="148"/>
      <c r="CZX12" s="148"/>
      <c r="CZY12" s="148"/>
      <c r="CZZ12" s="148"/>
      <c r="DAA12" s="148"/>
      <c r="DAB12" s="148"/>
      <c r="DAC12" s="148"/>
      <c r="DAD12" s="148"/>
      <c r="DAE12" s="148"/>
      <c r="DAF12" s="148"/>
      <c r="DAG12" s="148"/>
      <c r="DAH12" s="148"/>
      <c r="DAI12" s="148"/>
      <c r="DAJ12" s="148"/>
      <c r="DAK12" s="148"/>
      <c r="DAL12" s="148"/>
      <c r="DAM12" s="148"/>
      <c r="DAN12" s="148"/>
      <c r="DAO12" s="148"/>
      <c r="DAP12" s="148"/>
      <c r="DAQ12" s="148"/>
      <c r="DAR12" s="148"/>
      <c r="DAS12" s="148"/>
      <c r="DAT12" s="148"/>
      <c r="DAU12" s="148"/>
      <c r="DAV12" s="148"/>
      <c r="DAW12" s="148"/>
      <c r="DAX12" s="148"/>
      <c r="DAY12" s="148"/>
      <c r="DAZ12" s="148"/>
      <c r="DBA12" s="148"/>
      <c r="DBB12" s="148"/>
      <c r="DBC12" s="148"/>
      <c r="DBD12" s="148"/>
      <c r="DBE12" s="148"/>
      <c r="DBF12" s="148"/>
      <c r="DBG12" s="148"/>
      <c r="DBH12" s="148"/>
      <c r="DBI12" s="148"/>
      <c r="DBJ12" s="148"/>
      <c r="DBK12" s="148"/>
      <c r="DBL12" s="148"/>
      <c r="DBM12" s="148"/>
      <c r="DBN12" s="148"/>
      <c r="DBO12" s="148"/>
      <c r="DBP12" s="148"/>
      <c r="DBQ12" s="148"/>
      <c r="DBR12" s="148"/>
      <c r="DBS12" s="148"/>
      <c r="DBT12" s="148"/>
      <c r="DBU12" s="148"/>
      <c r="DBV12" s="148"/>
      <c r="DBW12" s="148"/>
      <c r="DBX12" s="148"/>
      <c r="DBY12" s="148"/>
      <c r="DBZ12" s="148"/>
      <c r="DCA12" s="148"/>
      <c r="DCB12" s="148"/>
      <c r="DCC12" s="148"/>
      <c r="DCD12" s="148"/>
      <c r="DCE12" s="148"/>
      <c r="DCF12" s="148"/>
      <c r="DCG12" s="148"/>
      <c r="DCH12" s="148"/>
      <c r="DCI12" s="148"/>
      <c r="DCJ12" s="148"/>
      <c r="DCK12" s="148"/>
      <c r="DCL12" s="148"/>
      <c r="DCM12" s="148"/>
      <c r="DCN12" s="148"/>
      <c r="DCO12" s="148"/>
      <c r="DCP12" s="148"/>
      <c r="DCQ12" s="148"/>
      <c r="DCR12" s="148"/>
      <c r="DCS12" s="148"/>
      <c r="DCT12" s="148"/>
      <c r="DCU12" s="148"/>
      <c r="DCV12" s="148"/>
      <c r="DCW12" s="148"/>
      <c r="DCX12" s="148"/>
      <c r="DCY12" s="148"/>
      <c r="DCZ12" s="148"/>
      <c r="DDA12" s="148"/>
      <c r="DDB12" s="148"/>
      <c r="DDC12" s="148"/>
      <c r="DDD12" s="148"/>
      <c r="DDE12" s="148"/>
      <c r="DDF12" s="148"/>
      <c r="DDG12" s="148"/>
      <c r="DDH12" s="148"/>
      <c r="DDI12" s="148"/>
      <c r="DDJ12" s="148"/>
      <c r="DDK12" s="148"/>
      <c r="DDL12" s="148"/>
      <c r="DDM12" s="148"/>
      <c r="DDN12" s="148"/>
      <c r="DDO12" s="148"/>
      <c r="DDP12" s="148"/>
      <c r="DDQ12" s="148"/>
      <c r="DDR12" s="148"/>
      <c r="DDS12" s="148"/>
      <c r="DDT12" s="148"/>
      <c r="DDU12" s="148"/>
      <c r="DDV12" s="148"/>
      <c r="DDW12" s="148"/>
      <c r="DDX12" s="148"/>
      <c r="DDY12" s="148"/>
      <c r="DDZ12" s="148"/>
      <c r="DEA12" s="148"/>
      <c r="DEB12" s="148"/>
      <c r="DEC12" s="148"/>
      <c r="DED12" s="148"/>
      <c r="DEE12" s="148"/>
      <c r="DEF12" s="148"/>
      <c r="DEG12" s="148"/>
      <c r="DEH12" s="148"/>
      <c r="DEI12" s="148"/>
      <c r="DEJ12" s="148"/>
      <c r="DEK12" s="148"/>
      <c r="DEL12" s="148"/>
      <c r="DEM12" s="148"/>
      <c r="DEN12" s="148"/>
      <c r="DEO12" s="148"/>
      <c r="DEP12" s="148"/>
      <c r="DEQ12" s="148"/>
      <c r="DER12" s="148"/>
      <c r="DES12" s="148"/>
      <c r="DET12" s="148"/>
      <c r="DEU12" s="148"/>
      <c r="DEV12" s="148"/>
      <c r="DEW12" s="148"/>
      <c r="DEX12" s="148"/>
      <c r="DEY12" s="148"/>
      <c r="DEZ12" s="148"/>
      <c r="DFA12" s="148"/>
      <c r="DFB12" s="148"/>
      <c r="DFC12" s="148"/>
      <c r="DFD12" s="148"/>
      <c r="DFE12" s="148"/>
      <c r="DFF12" s="148"/>
      <c r="DFG12" s="148"/>
      <c r="DFH12" s="148"/>
      <c r="DFI12" s="148"/>
      <c r="DFJ12" s="148"/>
      <c r="DFK12" s="148"/>
      <c r="DFL12" s="148"/>
      <c r="DFM12" s="148"/>
      <c r="DFN12" s="148"/>
      <c r="DFO12" s="148"/>
      <c r="DFP12" s="148"/>
      <c r="DFQ12" s="148"/>
      <c r="DFR12" s="148"/>
      <c r="DFS12" s="148"/>
      <c r="DFT12" s="148"/>
      <c r="DFU12" s="148"/>
      <c r="DFV12" s="148"/>
      <c r="DFW12" s="148"/>
      <c r="DFX12" s="148"/>
      <c r="DFY12" s="148"/>
      <c r="DFZ12" s="148"/>
      <c r="DGA12" s="148"/>
      <c r="DGB12" s="148"/>
      <c r="DGC12" s="148"/>
      <c r="DGD12" s="148"/>
      <c r="DGE12" s="148"/>
      <c r="DGF12" s="148"/>
      <c r="DGG12" s="148"/>
      <c r="DGH12" s="148"/>
      <c r="DGI12" s="148"/>
      <c r="DGJ12" s="148"/>
      <c r="DGK12" s="148"/>
      <c r="DGL12" s="148"/>
      <c r="DGM12" s="148"/>
      <c r="DGN12" s="148"/>
      <c r="DGO12" s="148"/>
      <c r="DGP12" s="148"/>
      <c r="DGQ12" s="148"/>
      <c r="DGR12" s="148"/>
      <c r="DGS12" s="148"/>
      <c r="DGT12" s="148"/>
      <c r="DGU12" s="148"/>
      <c r="DGV12" s="148"/>
      <c r="DGW12" s="148"/>
      <c r="DGX12" s="148"/>
      <c r="DGY12" s="148"/>
      <c r="DGZ12" s="148"/>
      <c r="DHA12" s="148"/>
      <c r="DHB12" s="148"/>
      <c r="DHC12" s="148"/>
      <c r="DHD12" s="148"/>
      <c r="DHE12" s="148"/>
      <c r="DHF12" s="148"/>
      <c r="DHG12" s="148"/>
      <c r="DHH12" s="148"/>
      <c r="DHI12" s="148"/>
      <c r="DHJ12" s="148"/>
      <c r="DHK12" s="148"/>
      <c r="DHL12" s="148"/>
      <c r="DHM12" s="148"/>
      <c r="DHN12" s="148"/>
      <c r="DHO12" s="148"/>
      <c r="DHP12" s="148"/>
      <c r="DHQ12" s="148"/>
      <c r="DHR12" s="148"/>
      <c r="DHS12" s="148"/>
      <c r="DHT12" s="148"/>
      <c r="DHU12" s="148"/>
      <c r="DHV12" s="148"/>
      <c r="DHW12" s="148"/>
      <c r="DHX12" s="148"/>
      <c r="DHY12" s="148"/>
      <c r="DHZ12" s="148"/>
      <c r="DIA12" s="148"/>
      <c r="DIB12" s="148"/>
      <c r="DIC12" s="148"/>
      <c r="DID12" s="148"/>
      <c r="DIE12" s="148"/>
      <c r="DIF12" s="148"/>
      <c r="DIG12" s="148"/>
      <c r="DIH12" s="148"/>
      <c r="DII12" s="148"/>
      <c r="DIJ12" s="148"/>
      <c r="DIK12" s="148"/>
      <c r="DIL12" s="148"/>
      <c r="DIM12" s="148"/>
      <c r="DIN12" s="148"/>
      <c r="DIO12" s="148"/>
      <c r="DIP12" s="148"/>
      <c r="DIQ12" s="148"/>
      <c r="DIR12" s="148"/>
      <c r="DIS12" s="148"/>
      <c r="DIT12" s="148"/>
      <c r="DIU12" s="148"/>
      <c r="DIV12" s="148"/>
      <c r="DIW12" s="148"/>
      <c r="DIX12" s="148"/>
      <c r="DIY12" s="148"/>
      <c r="DIZ12" s="148"/>
      <c r="DJA12" s="148"/>
      <c r="DJB12" s="148"/>
      <c r="DJC12" s="148"/>
      <c r="DJD12" s="148"/>
      <c r="DJE12" s="148"/>
      <c r="DJF12" s="148"/>
      <c r="DJG12" s="148"/>
      <c r="DJH12" s="148"/>
      <c r="DJI12" s="148"/>
      <c r="DJJ12" s="148"/>
      <c r="DJK12" s="148"/>
      <c r="DJL12" s="148"/>
      <c r="DJM12" s="148"/>
      <c r="DJN12" s="148"/>
      <c r="DJO12" s="148"/>
      <c r="DJP12" s="148"/>
      <c r="DJQ12" s="148"/>
      <c r="DJR12" s="148"/>
      <c r="DJS12" s="148"/>
      <c r="DJT12" s="148"/>
      <c r="DJU12" s="148"/>
      <c r="DJV12" s="148"/>
      <c r="DJW12" s="148"/>
      <c r="DJX12" s="148"/>
      <c r="DJY12" s="148"/>
      <c r="DJZ12" s="148"/>
      <c r="DKA12" s="148"/>
      <c r="DKB12" s="148"/>
      <c r="DKC12" s="148"/>
      <c r="DKD12" s="148"/>
      <c r="DKE12" s="148"/>
      <c r="DKF12" s="148"/>
      <c r="DKG12" s="148"/>
      <c r="DKH12" s="148"/>
      <c r="DKI12" s="148"/>
      <c r="DKJ12" s="148"/>
      <c r="DKK12" s="148"/>
      <c r="DKL12" s="148"/>
      <c r="DKM12" s="148"/>
      <c r="DKN12" s="148"/>
      <c r="DKO12" s="148"/>
      <c r="DKP12" s="148"/>
      <c r="DKQ12" s="148"/>
      <c r="DKR12" s="148"/>
      <c r="DKS12" s="148"/>
      <c r="DKT12" s="148"/>
      <c r="DKU12" s="148"/>
      <c r="DKV12" s="148"/>
      <c r="DKW12" s="148"/>
      <c r="DKX12" s="148"/>
      <c r="DKY12" s="148"/>
      <c r="DKZ12" s="148"/>
      <c r="DLA12" s="148"/>
      <c r="DLB12" s="148"/>
      <c r="DLC12" s="148"/>
      <c r="DLD12" s="148"/>
      <c r="DLE12" s="148"/>
      <c r="DLF12" s="148"/>
      <c r="DLG12" s="148"/>
      <c r="DLH12" s="148"/>
      <c r="DLI12" s="148"/>
      <c r="DLJ12" s="148"/>
      <c r="DLK12" s="148"/>
      <c r="DLL12" s="148"/>
      <c r="DLM12" s="148"/>
      <c r="DLN12" s="148"/>
      <c r="DLO12" s="148"/>
      <c r="DLP12" s="148"/>
      <c r="DLQ12" s="148"/>
      <c r="DLR12" s="148"/>
      <c r="DLS12" s="148"/>
      <c r="DLT12" s="148"/>
      <c r="DLU12" s="148"/>
      <c r="DLV12" s="148"/>
      <c r="DLW12" s="148"/>
      <c r="DLX12" s="148"/>
      <c r="DLY12" s="148"/>
      <c r="DLZ12" s="148"/>
      <c r="DMA12" s="148"/>
      <c r="DMB12" s="148"/>
      <c r="DMC12" s="148"/>
      <c r="DMD12" s="148"/>
      <c r="DME12" s="148"/>
      <c r="DMF12" s="148"/>
      <c r="DMG12" s="148"/>
      <c r="DMH12" s="148"/>
      <c r="DMI12" s="148"/>
      <c r="DMJ12" s="148"/>
      <c r="DMK12" s="148"/>
      <c r="DML12" s="148"/>
      <c r="DMM12" s="148"/>
      <c r="DMN12" s="148"/>
      <c r="DMO12" s="148"/>
      <c r="DMP12" s="148"/>
      <c r="DMQ12" s="148"/>
      <c r="DMR12" s="148"/>
      <c r="DMS12" s="148"/>
      <c r="DMT12" s="148"/>
      <c r="DMU12" s="148"/>
      <c r="DMV12" s="148"/>
      <c r="DMW12" s="148"/>
      <c r="DMX12" s="148"/>
      <c r="DMY12" s="148"/>
      <c r="DMZ12" s="148"/>
      <c r="DNA12" s="148"/>
      <c r="DNB12" s="148"/>
      <c r="DNC12" s="148"/>
      <c r="DND12" s="148"/>
      <c r="DNE12" s="148"/>
      <c r="DNF12" s="148"/>
      <c r="DNG12" s="148"/>
      <c r="DNH12" s="148"/>
      <c r="DNI12" s="148"/>
      <c r="DNJ12" s="148"/>
      <c r="DNK12" s="148"/>
      <c r="DNL12" s="148"/>
      <c r="DNM12" s="148"/>
      <c r="DNN12" s="148"/>
      <c r="DNO12" s="148"/>
      <c r="DNP12" s="148"/>
      <c r="DNQ12" s="148"/>
      <c r="DNR12" s="148"/>
      <c r="DNS12" s="148"/>
      <c r="DNT12" s="148"/>
      <c r="DNU12" s="148"/>
      <c r="DNV12" s="148"/>
      <c r="DNW12" s="148"/>
      <c r="DNX12" s="148"/>
      <c r="DNY12" s="148"/>
      <c r="DNZ12" s="148"/>
      <c r="DOA12" s="148"/>
      <c r="DOB12" s="148"/>
      <c r="DOC12" s="148"/>
      <c r="DOD12" s="148"/>
      <c r="DOE12" s="148"/>
      <c r="DOF12" s="148"/>
      <c r="DOG12" s="148"/>
      <c r="DOH12" s="148"/>
      <c r="DOI12" s="148"/>
      <c r="DOJ12" s="148"/>
      <c r="DOK12" s="148"/>
      <c r="DOL12" s="148"/>
      <c r="DOM12" s="148"/>
      <c r="DON12" s="148"/>
      <c r="DOO12" s="148"/>
      <c r="DOP12" s="148"/>
      <c r="DOQ12" s="148"/>
      <c r="DOR12" s="148"/>
      <c r="DOS12" s="148"/>
      <c r="DOT12" s="148"/>
      <c r="DOU12" s="148"/>
      <c r="DOV12" s="148"/>
      <c r="DOW12" s="148"/>
      <c r="DOX12" s="148"/>
      <c r="DOY12" s="148"/>
      <c r="DOZ12" s="148"/>
      <c r="DPA12" s="148"/>
      <c r="DPB12" s="148"/>
      <c r="DPC12" s="148"/>
      <c r="DPD12" s="148"/>
      <c r="DPE12" s="148"/>
      <c r="DPF12" s="148"/>
      <c r="DPG12" s="148"/>
      <c r="DPH12" s="148"/>
      <c r="DPI12" s="148"/>
      <c r="DPJ12" s="148"/>
      <c r="DPK12" s="148"/>
      <c r="DPL12" s="148"/>
      <c r="DPM12" s="148"/>
      <c r="DPN12" s="148"/>
      <c r="DPO12" s="148"/>
      <c r="DPP12" s="148"/>
      <c r="DPQ12" s="148"/>
      <c r="DPR12" s="148"/>
      <c r="DPS12" s="148"/>
      <c r="DPT12" s="148"/>
      <c r="DPU12" s="148"/>
      <c r="DPV12" s="148"/>
      <c r="DPW12" s="148"/>
      <c r="DPX12" s="148"/>
      <c r="DPY12" s="148"/>
      <c r="DPZ12" s="148"/>
      <c r="DQA12" s="148"/>
      <c r="DQB12" s="148"/>
      <c r="DQC12" s="148"/>
      <c r="DQD12" s="148"/>
      <c r="DQE12" s="148"/>
      <c r="DQF12" s="148"/>
      <c r="DQG12" s="148"/>
      <c r="DQH12" s="148"/>
      <c r="DQI12" s="148"/>
      <c r="DQJ12" s="148"/>
      <c r="DQK12" s="148"/>
      <c r="DQL12" s="148"/>
      <c r="DQM12" s="148"/>
      <c r="DQN12" s="148"/>
      <c r="DQO12" s="148"/>
      <c r="DQP12" s="148"/>
      <c r="DQQ12" s="148"/>
      <c r="DQR12" s="148"/>
      <c r="DQS12" s="148"/>
      <c r="DQT12" s="148"/>
      <c r="DQU12" s="148"/>
      <c r="DQV12" s="148"/>
      <c r="DQW12" s="148"/>
      <c r="DQX12" s="148"/>
      <c r="DQY12" s="148"/>
      <c r="DQZ12" s="148"/>
      <c r="DRA12" s="148"/>
      <c r="DRB12" s="148"/>
      <c r="DRC12" s="148"/>
      <c r="DRD12" s="148"/>
      <c r="DRE12" s="148"/>
      <c r="DRF12" s="148"/>
      <c r="DRG12" s="148"/>
      <c r="DRH12" s="148"/>
      <c r="DRI12" s="148"/>
      <c r="DRJ12" s="148"/>
      <c r="DRK12" s="148"/>
      <c r="DRL12" s="148"/>
      <c r="DRM12" s="148"/>
      <c r="DRN12" s="148"/>
      <c r="DRO12" s="148"/>
      <c r="DRP12" s="148"/>
      <c r="DRQ12" s="148"/>
      <c r="DRR12" s="148"/>
      <c r="DRS12" s="148"/>
      <c r="DRT12" s="148"/>
      <c r="DRU12" s="148"/>
      <c r="DRV12" s="148"/>
      <c r="DRW12" s="148"/>
      <c r="DRX12" s="148"/>
      <c r="DRY12" s="148"/>
      <c r="DRZ12" s="148"/>
      <c r="DSA12" s="148"/>
      <c r="DSB12" s="148"/>
      <c r="DSC12" s="148"/>
      <c r="DSD12" s="148"/>
      <c r="DSE12" s="148"/>
      <c r="DSF12" s="148"/>
      <c r="DSG12" s="148"/>
      <c r="DSH12" s="148"/>
      <c r="DSI12" s="148"/>
      <c r="DSJ12" s="148"/>
      <c r="DSK12" s="148"/>
      <c r="DSL12" s="148"/>
      <c r="DSM12" s="148"/>
      <c r="DSN12" s="148"/>
      <c r="DSO12" s="148"/>
      <c r="DSP12" s="148"/>
      <c r="DSQ12" s="148"/>
      <c r="DSR12" s="148"/>
      <c r="DSS12" s="148"/>
      <c r="DST12" s="148"/>
      <c r="DSU12" s="148"/>
      <c r="DSV12" s="148"/>
      <c r="DSW12" s="148"/>
      <c r="DSX12" s="148"/>
      <c r="DSY12" s="148"/>
      <c r="DSZ12" s="148"/>
      <c r="DTA12" s="148"/>
      <c r="DTB12" s="148"/>
      <c r="DTC12" s="148"/>
      <c r="DTD12" s="148"/>
      <c r="DTE12" s="148"/>
      <c r="DTF12" s="148"/>
      <c r="DTG12" s="148"/>
      <c r="DTH12" s="148"/>
      <c r="DTI12" s="148"/>
      <c r="DTJ12" s="148"/>
      <c r="DTK12" s="148"/>
      <c r="DTL12" s="148"/>
      <c r="DTM12" s="148"/>
      <c r="DTN12" s="148"/>
      <c r="DTO12" s="148"/>
      <c r="DTP12" s="148"/>
      <c r="DTQ12" s="148"/>
      <c r="DTR12" s="148"/>
      <c r="DTS12" s="148"/>
      <c r="DTT12" s="148"/>
      <c r="DTU12" s="148"/>
      <c r="DTV12" s="148"/>
      <c r="DTW12" s="148"/>
      <c r="DTX12" s="148"/>
      <c r="DTY12" s="148"/>
      <c r="DTZ12" s="148"/>
      <c r="DUA12" s="148"/>
      <c r="DUB12" s="148"/>
      <c r="DUC12" s="148"/>
      <c r="DUD12" s="148"/>
      <c r="DUE12" s="148"/>
      <c r="DUF12" s="148"/>
      <c r="DUG12" s="148"/>
      <c r="DUH12" s="148"/>
      <c r="DUI12" s="148"/>
      <c r="DUJ12" s="148"/>
      <c r="DUK12" s="148"/>
      <c r="DUL12" s="148"/>
      <c r="DUM12" s="148"/>
      <c r="DUN12" s="148"/>
      <c r="DUO12" s="148"/>
      <c r="DUP12" s="148"/>
      <c r="DUQ12" s="148"/>
      <c r="DUR12" s="148"/>
      <c r="DUS12" s="148"/>
      <c r="DUT12" s="148"/>
      <c r="DUU12" s="148"/>
      <c r="DUV12" s="148"/>
      <c r="DUW12" s="148"/>
      <c r="DUX12" s="148"/>
      <c r="DUY12" s="148"/>
      <c r="DUZ12" s="148"/>
      <c r="DVA12" s="148"/>
      <c r="DVB12" s="148"/>
      <c r="DVC12" s="148"/>
      <c r="DVD12" s="148"/>
      <c r="DVE12" s="148"/>
      <c r="DVF12" s="148"/>
      <c r="DVG12" s="148"/>
      <c r="DVH12" s="148"/>
      <c r="DVI12" s="148"/>
      <c r="DVJ12" s="148"/>
      <c r="DVK12" s="148"/>
      <c r="DVL12" s="148"/>
      <c r="DVM12" s="148"/>
      <c r="DVN12" s="148"/>
      <c r="DVO12" s="148"/>
      <c r="DVP12" s="148"/>
      <c r="DVQ12" s="148"/>
      <c r="DVR12" s="148"/>
      <c r="DVS12" s="148"/>
      <c r="DVT12" s="148"/>
      <c r="DVU12" s="148"/>
      <c r="DVV12" s="148"/>
      <c r="DVW12" s="148"/>
      <c r="DVX12" s="148"/>
      <c r="DVY12" s="148"/>
      <c r="DVZ12" s="148"/>
      <c r="DWA12" s="148"/>
      <c r="DWB12" s="148"/>
      <c r="DWC12" s="148"/>
      <c r="DWD12" s="148"/>
      <c r="DWE12" s="148"/>
      <c r="DWF12" s="148"/>
      <c r="DWG12" s="148"/>
      <c r="DWH12" s="148"/>
      <c r="DWI12" s="148"/>
      <c r="DWJ12" s="148"/>
      <c r="DWK12" s="148"/>
      <c r="DWL12" s="148"/>
      <c r="DWM12" s="148"/>
      <c r="DWN12" s="148"/>
      <c r="DWO12" s="148"/>
      <c r="DWP12" s="148"/>
      <c r="DWQ12" s="148"/>
      <c r="DWR12" s="148"/>
      <c r="DWS12" s="148"/>
      <c r="DWT12" s="148"/>
      <c r="DWU12" s="148"/>
      <c r="DWV12" s="148"/>
      <c r="DWW12" s="148"/>
      <c r="DWX12" s="148"/>
      <c r="DWY12" s="148"/>
      <c r="DWZ12" s="148"/>
      <c r="DXA12" s="148"/>
      <c r="DXB12" s="148"/>
      <c r="DXC12" s="148"/>
      <c r="DXD12" s="148"/>
      <c r="DXE12" s="148"/>
      <c r="DXF12" s="148"/>
      <c r="DXG12" s="148"/>
      <c r="DXH12" s="148"/>
      <c r="DXI12" s="148"/>
      <c r="DXJ12" s="148"/>
      <c r="DXK12" s="148"/>
      <c r="DXL12" s="148"/>
      <c r="DXM12" s="148"/>
      <c r="DXN12" s="148"/>
      <c r="DXO12" s="148"/>
      <c r="DXP12" s="148"/>
      <c r="DXQ12" s="148"/>
      <c r="DXR12" s="148"/>
      <c r="DXS12" s="148"/>
      <c r="DXT12" s="148"/>
      <c r="DXU12" s="148"/>
      <c r="DXV12" s="148"/>
      <c r="DXW12" s="148"/>
      <c r="DXX12" s="148"/>
      <c r="DXY12" s="148"/>
      <c r="DXZ12" s="148"/>
      <c r="DYA12" s="148"/>
      <c r="DYB12" s="148"/>
      <c r="DYC12" s="148"/>
      <c r="DYD12" s="148"/>
      <c r="DYE12" s="148"/>
      <c r="DYF12" s="148"/>
      <c r="DYG12" s="148"/>
      <c r="DYH12" s="148"/>
      <c r="DYI12" s="148"/>
      <c r="DYJ12" s="148"/>
      <c r="DYK12" s="148"/>
      <c r="DYL12" s="148"/>
      <c r="DYM12" s="148"/>
      <c r="DYN12" s="148"/>
      <c r="DYO12" s="148"/>
      <c r="DYP12" s="148"/>
      <c r="DYQ12" s="148"/>
      <c r="DYR12" s="148"/>
      <c r="DYS12" s="148"/>
      <c r="DYT12" s="148"/>
      <c r="DYU12" s="148"/>
      <c r="DYV12" s="148"/>
      <c r="DYW12" s="148"/>
      <c r="DYX12" s="148"/>
      <c r="DYY12" s="148"/>
      <c r="DYZ12" s="148"/>
      <c r="DZA12" s="148"/>
      <c r="DZB12" s="148"/>
      <c r="DZC12" s="148"/>
      <c r="DZD12" s="148"/>
      <c r="DZE12" s="148"/>
      <c r="DZF12" s="148"/>
      <c r="DZG12" s="148"/>
      <c r="DZH12" s="148"/>
      <c r="DZI12" s="148"/>
      <c r="DZJ12" s="148"/>
      <c r="DZK12" s="148"/>
      <c r="DZL12" s="148"/>
      <c r="DZM12" s="148"/>
      <c r="DZN12" s="148"/>
      <c r="DZO12" s="148"/>
      <c r="DZP12" s="148"/>
      <c r="DZQ12" s="148"/>
      <c r="DZR12" s="148"/>
      <c r="DZS12" s="148"/>
      <c r="DZT12" s="148"/>
      <c r="DZU12" s="148"/>
      <c r="DZV12" s="148"/>
      <c r="DZW12" s="148"/>
      <c r="DZX12" s="148"/>
      <c r="DZY12" s="148"/>
      <c r="DZZ12" s="148"/>
      <c r="EAA12" s="148"/>
      <c r="EAB12" s="148"/>
      <c r="EAC12" s="148"/>
      <c r="EAD12" s="148"/>
      <c r="EAE12" s="148"/>
      <c r="EAF12" s="148"/>
      <c r="EAG12" s="148"/>
      <c r="EAH12" s="148"/>
      <c r="EAI12" s="148"/>
      <c r="EAJ12" s="148"/>
      <c r="EAK12" s="148"/>
      <c r="EAL12" s="148"/>
      <c r="EAM12" s="148"/>
      <c r="EAN12" s="148"/>
      <c r="EAO12" s="148"/>
      <c r="EAP12" s="148"/>
      <c r="EAQ12" s="148"/>
      <c r="EAR12" s="148"/>
      <c r="EAS12" s="148"/>
      <c r="EAT12" s="148"/>
      <c r="EAU12" s="148"/>
      <c r="EAV12" s="148"/>
      <c r="EAW12" s="148"/>
      <c r="EAX12" s="148"/>
      <c r="EAY12" s="148"/>
      <c r="EAZ12" s="148"/>
      <c r="EBA12" s="148"/>
      <c r="EBB12" s="148"/>
      <c r="EBC12" s="148"/>
      <c r="EBD12" s="148"/>
      <c r="EBE12" s="148"/>
      <c r="EBF12" s="148"/>
      <c r="EBG12" s="148"/>
      <c r="EBH12" s="148"/>
      <c r="EBI12" s="148"/>
      <c r="EBJ12" s="148"/>
      <c r="EBK12" s="148"/>
      <c r="EBL12" s="148"/>
      <c r="EBM12" s="148"/>
      <c r="EBN12" s="148"/>
      <c r="EBO12" s="148"/>
      <c r="EBP12" s="148"/>
      <c r="EBQ12" s="148"/>
      <c r="EBR12" s="148"/>
      <c r="EBS12" s="148"/>
      <c r="EBT12" s="148"/>
      <c r="EBU12" s="148"/>
      <c r="EBV12" s="148"/>
      <c r="EBW12" s="148"/>
      <c r="EBX12" s="148"/>
      <c r="EBY12" s="148"/>
      <c r="EBZ12" s="148"/>
      <c r="ECA12" s="148"/>
      <c r="ECB12" s="148"/>
      <c r="ECC12" s="148"/>
      <c r="ECD12" s="148"/>
      <c r="ECE12" s="148"/>
      <c r="ECF12" s="148"/>
      <c r="ECG12" s="148"/>
      <c r="ECH12" s="148"/>
      <c r="ECI12" s="148"/>
      <c r="ECJ12" s="148"/>
      <c r="ECK12" s="148"/>
      <c r="ECL12" s="148"/>
      <c r="ECM12" s="148"/>
      <c r="ECN12" s="148"/>
      <c r="ECO12" s="148"/>
      <c r="ECP12" s="148"/>
      <c r="ECQ12" s="148"/>
      <c r="ECR12" s="148"/>
      <c r="ECS12" s="148"/>
      <c r="ECT12" s="148"/>
      <c r="ECU12" s="148"/>
      <c r="ECV12" s="148"/>
      <c r="ECW12" s="148"/>
      <c r="ECX12" s="148"/>
      <c r="ECY12" s="148"/>
      <c r="ECZ12" s="148"/>
      <c r="EDA12" s="148"/>
      <c r="EDB12" s="148"/>
      <c r="EDC12" s="148"/>
      <c r="EDD12" s="148"/>
      <c r="EDE12" s="148"/>
      <c r="EDF12" s="148"/>
      <c r="EDG12" s="148"/>
      <c r="EDH12" s="148"/>
      <c r="EDI12" s="148"/>
      <c r="EDJ12" s="148"/>
      <c r="EDK12" s="148"/>
      <c r="EDL12" s="148"/>
      <c r="EDM12" s="148"/>
      <c r="EDN12" s="148"/>
      <c r="EDO12" s="148"/>
      <c r="EDP12" s="148"/>
      <c r="EDQ12" s="148"/>
      <c r="EDR12" s="148"/>
      <c r="EDS12" s="148"/>
      <c r="EDT12" s="148"/>
      <c r="EDU12" s="148"/>
      <c r="EDV12" s="148"/>
      <c r="EDW12" s="148"/>
      <c r="EDX12" s="148"/>
      <c r="EDY12" s="148"/>
      <c r="EDZ12" s="148"/>
      <c r="EEA12" s="148"/>
      <c r="EEB12" s="148"/>
      <c r="EEC12" s="148"/>
      <c r="EED12" s="148"/>
      <c r="EEE12" s="148"/>
      <c r="EEF12" s="148"/>
      <c r="EEG12" s="148"/>
      <c r="EEH12" s="148"/>
      <c r="EEI12" s="148"/>
      <c r="EEJ12" s="148"/>
      <c r="EEK12" s="148"/>
      <c r="EEL12" s="148"/>
      <c r="EEM12" s="148"/>
      <c r="EEN12" s="148"/>
      <c r="EEO12" s="148"/>
      <c r="EEP12" s="148"/>
      <c r="EEQ12" s="148"/>
      <c r="EER12" s="148"/>
      <c r="EES12" s="148"/>
      <c r="EET12" s="148"/>
      <c r="EEU12" s="148"/>
      <c r="EEV12" s="148"/>
      <c r="EEW12" s="148"/>
      <c r="EEX12" s="148"/>
      <c r="EEY12" s="148"/>
      <c r="EEZ12" s="148"/>
      <c r="EFA12" s="148"/>
      <c r="EFB12" s="148"/>
      <c r="EFC12" s="148"/>
      <c r="EFD12" s="148"/>
      <c r="EFE12" s="148"/>
      <c r="EFF12" s="148"/>
      <c r="EFG12" s="148"/>
      <c r="EFH12" s="148"/>
      <c r="EFI12" s="148"/>
      <c r="EFJ12" s="148"/>
      <c r="EFK12" s="148"/>
      <c r="EFL12" s="148"/>
      <c r="EFM12" s="148"/>
      <c r="EFN12" s="148"/>
      <c r="EFO12" s="148"/>
      <c r="EFP12" s="148"/>
      <c r="EFQ12" s="148"/>
      <c r="EFR12" s="148"/>
      <c r="EFS12" s="148"/>
      <c r="EFT12" s="148"/>
      <c r="EFU12" s="148"/>
      <c r="EFV12" s="148"/>
      <c r="EFW12" s="148"/>
      <c r="EFX12" s="148"/>
      <c r="EFY12" s="148"/>
      <c r="EFZ12" s="148"/>
      <c r="EGA12" s="148"/>
      <c r="EGB12" s="148"/>
      <c r="EGC12" s="148"/>
      <c r="EGD12" s="148"/>
      <c r="EGE12" s="148"/>
      <c r="EGF12" s="148"/>
      <c r="EGG12" s="148"/>
      <c r="EGH12" s="148"/>
      <c r="EGI12" s="148"/>
      <c r="EGJ12" s="148"/>
      <c r="EGK12" s="148"/>
      <c r="EGL12" s="148"/>
      <c r="EGM12" s="148"/>
      <c r="EGN12" s="148"/>
      <c r="EGO12" s="148"/>
      <c r="EGP12" s="148"/>
      <c r="EGQ12" s="148"/>
      <c r="EGR12" s="148"/>
      <c r="EGS12" s="148"/>
      <c r="EGT12" s="148"/>
      <c r="EGU12" s="148"/>
      <c r="EGV12" s="148"/>
      <c r="EGW12" s="148"/>
      <c r="EGX12" s="148"/>
      <c r="EGY12" s="148"/>
      <c r="EGZ12" s="148"/>
      <c r="EHA12" s="148"/>
      <c r="EHB12" s="148"/>
      <c r="EHC12" s="148"/>
      <c r="EHD12" s="148"/>
      <c r="EHE12" s="148"/>
      <c r="EHF12" s="148"/>
      <c r="EHG12" s="148"/>
      <c r="EHH12" s="148"/>
      <c r="EHI12" s="148"/>
      <c r="EHJ12" s="148"/>
      <c r="EHK12" s="148"/>
      <c r="EHL12" s="148"/>
      <c r="EHM12" s="148"/>
      <c r="EHN12" s="148"/>
      <c r="EHO12" s="148"/>
      <c r="EHP12" s="148"/>
      <c r="EHQ12" s="148"/>
      <c r="EHR12" s="148"/>
      <c r="EHS12" s="148"/>
      <c r="EHT12" s="148"/>
      <c r="EHU12" s="148"/>
      <c r="EHV12" s="148"/>
      <c r="EHW12" s="148"/>
      <c r="EHX12" s="148"/>
      <c r="EHY12" s="148"/>
      <c r="EHZ12" s="148"/>
      <c r="EIA12" s="148"/>
      <c r="EIB12" s="148"/>
      <c r="EIC12" s="148"/>
      <c r="EID12" s="148"/>
      <c r="EIE12" s="148"/>
      <c r="EIF12" s="148"/>
      <c r="EIG12" s="148"/>
      <c r="EIH12" s="148"/>
      <c r="EII12" s="148"/>
      <c r="EIJ12" s="148"/>
      <c r="EIK12" s="148"/>
      <c r="EIL12" s="148"/>
      <c r="EIM12" s="148"/>
      <c r="EIN12" s="148"/>
      <c r="EIO12" s="148"/>
      <c r="EIP12" s="148"/>
      <c r="EIQ12" s="148"/>
      <c r="EIR12" s="148"/>
      <c r="EIS12" s="148"/>
      <c r="EIT12" s="148"/>
      <c r="EIU12" s="148"/>
      <c r="EIV12" s="148"/>
      <c r="EIW12" s="148"/>
      <c r="EIX12" s="148"/>
      <c r="EIY12" s="148"/>
      <c r="EIZ12" s="148"/>
      <c r="EJA12" s="148"/>
      <c r="EJB12" s="148"/>
      <c r="EJC12" s="148"/>
      <c r="EJD12" s="148"/>
      <c r="EJE12" s="148"/>
      <c r="EJF12" s="148"/>
      <c r="EJG12" s="148"/>
      <c r="EJH12" s="148"/>
      <c r="EJI12" s="148"/>
      <c r="EJJ12" s="148"/>
      <c r="EJK12" s="148"/>
      <c r="EJL12" s="148"/>
      <c r="EJM12" s="148"/>
      <c r="EJN12" s="148"/>
      <c r="EJO12" s="148"/>
      <c r="EJP12" s="148"/>
      <c r="EJQ12" s="148"/>
      <c r="EJR12" s="148"/>
      <c r="EJS12" s="148"/>
      <c r="EJT12" s="148"/>
      <c r="EJU12" s="148"/>
      <c r="EJV12" s="148"/>
      <c r="EJW12" s="148"/>
      <c r="EJX12" s="148"/>
      <c r="EJY12" s="148"/>
      <c r="EJZ12" s="148"/>
      <c r="EKA12" s="148"/>
      <c r="EKB12" s="148"/>
      <c r="EKC12" s="148"/>
      <c r="EKD12" s="148"/>
      <c r="EKE12" s="148"/>
      <c r="EKF12" s="148"/>
      <c r="EKG12" s="148"/>
      <c r="EKH12" s="148"/>
      <c r="EKI12" s="148"/>
      <c r="EKJ12" s="148"/>
      <c r="EKK12" s="148"/>
      <c r="EKL12" s="148"/>
      <c r="EKM12" s="148"/>
      <c r="EKN12" s="148"/>
      <c r="EKO12" s="148"/>
      <c r="EKP12" s="148"/>
      <c r="EKQ12" s="148"/>
      <c r="EKR12" s="148"/>
      <c r="EKS12" s="148"/>
      <c r="EKT12" s="148"/>
      <c r="EKU12" s="148"/>
      <c r="EKV12" s="148"/>
      <c r="EKW12" s="148"/>
      <c r="EKX12" s="148"/>
      <c r="EKY12" s="148"/>
      <c r="EKZ12" s="148"/>
      <c r="ELA12" s="148"/>
      <c r="ELB12" s="148"/>
      <c r="ELC12" s="148"/>
      <c r="ELD12" s="148"/>
      <c r="ELE12" s="148"/>
      <c r="ELF12" s="148"/>
      <c r="ELG12" s="148"/>
      <c r="ELH12" s="148"/>
      <c r="ELI12" s="148"/>
      <c r="ELJ12" s="148"/>
      <c r="ELK12" s="148"/>
      <c r="ELL12" s="148"/>
      <c r="ELM12" s="148"/>
      <c r="ELN12" s="148"/>
      <c r="ELO12" s="148"/>
      <c r="ELP12" s="148"/>
      <c r="ELQ12" s="148"/>
      <c r="ELR12" s="148"/>
      <c r="ELS12" s="148"/>
      <c r="ELT12" s="148"/>
      <c r="ELU12" s="148"/>
      <c r="ELV12" s="148"/>
      <c r="ELW12" s="148"/>
      <c r="ELX12" s="148"/>
      <c r="ELY12" s="148"/>
      <c r="ELZ12" s="148"/>
      <c r="EMA12" s="148"/>
      <c r="EMB12" s="148"/>
      <c r="EMC12" s="148"/>
      <c r="EMD12" s="148"/>
      <c r="EME12" s="148"/>
      <c r="EMF12" s="148"/>
      <c r="EMG12" s="148"/>
      <c r="EMH12" s="148"/>
      <c r="EMI12" s="148"/>
      <c r="EMJ12" s="148"/>
      <c r="EMK12" s="148"/>
      <c r="EML12" s="148"/>
      <c r="EMM12" s="148"/>
      <c r="EMN12" s="148"/>
      <c r="EMO12" s="148"/>
      <c r="EMP12" s="148"/>
      <c r="EMQ12" s="148"/>
      <c r="EMR12" s="148"/>
      <c r="EMS12" s="148"/>
      <c r="EMT12" s="148"/>
      <c r="EMU12" s="148"/>
      <c r="EMV12" s="148"/>
      <c r="EMW12" s="148"/>
      <c r="EMX12" s="148"/>
      <c r="EMY12" s="148"/>
      <c r="EMZ12" s="148"/>
      <c r="ENA12" s="148"/>
      <c r="ENB12" s="148"/>
      <c r="ENC12" s="148"/>
      <c r="END12" s="148"/>
      <c r="ENE12" s="148"/>
      <c r="ENF12" s="148"/>
      <c r="ENG12" s="148"/>
      <c r="ENH12" s="148"/>
      <c r="ENI12" s="148"/>
      <c r="ENJ12" s="148"/>
      <c r="ENK12" s="148"/>
      <c r="ENL12" s="148"/>
      <c r="ENM12" s="148"/>
      <c r="ENN12" s="148"/>
      <c r="ENO12" s="148"/>
      <c r="ENP12" s="148"/>
      <c r="ENQ12" s="148"/>
      <c r="ENR12" s="148"/>
      <c r="ENS12" s="148"/>
      <c r="ENT12" s="148"/>
      <c r="ENU12" s="148"/>
      <c r="ENV12" s="148"/>
      <c r="ENW12" s="148"/>
      <c r="ENX12" s="148"/>
      <c r="ENY12" s="148"/>
      <c r="ENZ12" s="148"/>
      <c r="EOA12" s="148"/>
      <c r="EOB12" s="148"/>
      <c r="EOC12" s="148"/>
      <c r="EOD12" s="148"/>
      <c r="EOE12" s="148"/>
      <c r="EOF12" s="148"/>
      <c r="EOG12" s="148"/>
      <c r="EOH12" s="148"/>
      <c r="EOI12" s="148"/>
      <c r="EOJ12" s="148"/>
      <c r="EOK12" s="148"/>
      <c r="EOL12" s="148"/>
      <c r="EOM12" s="148"/>
      <c r="EON12" s="148"/>
      <c r="EOO12" s="148"/>
      <c r="EOP12" s="148"/>
      <c r="EOQ12" s="148"/>
      <c r="EOR12" s="148"/>
      <c r="EOS12" s="148"/>
      <c r="EOT12" s="148"/>
      <c r="EOU12" s="148"/>
      <c r="EOV12" s="148"/>
      <c r="EOW12" s="148"/>
      <c r="EOX12" s="148"/>
      <c r="EOY12" s="148"/>
      <c r="EOZ12" s="148"/>
      <c r="EPA12" s="148"/>
      <c r="EPB12" s="148"/>
      <c r="EPC12" s="148"/>
      <c r="EPD12" s="148"/>
      <c r="EPE12" s="148"/>
      <c r="EPF12" s="148"/>
      <c r="EPG12" s="148"/>
      <c r="EPH12" s="148"/>
      <c r="EPI12" s="148"/>
      <c r="EPJ12" s="148"/>
      <c r="EPK12" s="148"/>
      <c r="EPL12" s="148"/>
      <c r="EPM12" s="148"/>
      <c r="EPN12" s="148"/>
      <c r="EPO12" s="148"/>
      <c r="EPP12" s="148"/>
      <c r="EPQ12" s="148"/>
      <c r="EPR12" s="148"/>
      <c r="EPS12" s="148"/>
      <c r="EPT12" s="148"/>
      <c r="EPU12" s="148"/>
      <c r="EPV12" s="148"/>
      <c r="EPW12" s="148"/>
      <c r="EPX12" s="148"/>
      <c r="EPY12" s="148"/>
      <c r="EPZ12" s="148"/>
      <c r="EQA12" s="148"/>
      <c r="EQB12" s="148"/>
      <c r="EQC12" s="148"/>
      <c r="EQD12" s="148"/>
      <c r="EQE12" s="148"/>
      <c r="EQF12" s="148"/>
      <c r="EQG12" s="148"/>
      <c r="EQH12" s="148"/>
      <c r="EQI12" s="148"/>
      <c r="EQJ12" s="148"/>
      <c r="EQK12" s="148"/>
      <c r="EQL12" s="148"/>
      <c r="EQM12" s="148"/>
      <c r="EQN12" s="148"/>
      <c r="EQO12" s="148"/>
      <c r="EQP12" s="148"/>
      <c r="EQQ12" s="148"/>
      <c r="EQR12" s="148"/>
      <c r="EQS12" s="148"/>
      <c r="EQT12" s="148"/>
      <c r="EQU12" s="148"/>
      <c r="EQV12" s="148"/>
      <c r="EQW12" s="148"/>
      <c r="EQX12" s="148"/>
      <c r="EQY12" s="148"/>
      <c r="EQZ12" s="148"/>
      <c r="ERA12" s="148"/>
      <c r="ERB12" s="148"/>
      <c r="ERC12" s="148"/>
      <c r="ERD12" s="148"/>
      <c r="ERE12" s="148"/>
      <c r="ERF12" s="148"/>
      <c r="ERG12" s="148"/>
      <c r="ERH12" s="148"/>
      <c r="ERI12" s="148"/>
      <c r="ERJ12" s="148"/>
      <c r="ERK12" s="148"/>
      <c r="ERL12" s="148"/>
      <c r="ERM12" s="148"/>
      <c r="ERN12" s="148"/>
      <c r="ERO12" s="148"/>
      <c r="ERP12" s="148"/>
      <c r="ERQ12" s="148"/>
      <c r="ERR12" s="148"/>
      <c r="ERS12" s="148"/>
      <c r="ERT12" s="148"/>
      <c r="ERU12" s="148"/>
      <c r="ERV12" s="148"/>
      <c r="ERW12" s="148"/>
      <c r="ERX12" s="148"/>
      <c r="ERY12" s="148"/>
      <c r="ERZ12" s="148"/>
      <c r="ESA12" s="148"/>
      <c r="ESB12" s="148"/>
      <c r="ESC12" s="148"/>
      <c r="ESD12" s="148"/>
      <c r="ESE12" s="148"/>
      <c r="ESF12" s="148"/>
      <c r="ESG12" s="148"/>
      <c r="ESH12" s="148"/>
      <c r="ESI12" s="148"/>
      <c r="ESJ12" s="148"/>
      <c r="ESK12" s="148"/>
      <c r="ESL12" s="148"/>
      <c r="ESM12" s="148"/>
      <c r="ESN12" s="148"/>
      <c r="ESO12" s="148"/>
      <c r="ESP12" s="148"/>
      <c r="ESQ12" s="148"/>
      <c r="ESR12" s="148"/>
      <c r="ESS12" s="148"/>
      <c r="EST12" s="148"/>
      <c r="ESU12" s="148"/>
      <c r="ESV12" s="148"/>
      <c r="ESW12" s="148"/>
      <c r="ESX12" s="148"/>
      <c r="ESY12" s="148"/>
      <c r="ESZ12" s="148"/>
      <c r="ETA12" s="148"/>
      <c r="ETB12" s="148"/>
      <c r="ETC12" s="148"/>
      <c r="ETD12" s="148"/>
      <c r="ETE12" s="148"/>
      <c r="ETF12" s="148"/>
      <c r="ETG12" s="148"/>
      <c r="ETH12" s="148"/>
      <c r="ETI12" s="148"/>
      <c r="ETJ12" s="148"/>
      <c r="ETK12" s="148"/>
      <c r="ETL12" s="148"/>
      <c r="ETM12" s="148"/>
      <c r="ETN12" s="148"/>
      <c r="ETO12" s="148"/>
      <c r="ETP12" s="148"/>
      <c r="ETQ12" s="148"/>
      <c r="ETR12" s="148"/>
      <c r="ETS12" s="148"/>
      <c r="ETT12" s="148"/>
      <c r="ETU12" s="148"/>
      <c r="ETV12" s="148"/>
      <c r="ETW12" s="148"/>
      <c r="ETX12" s="148"/>
      <c r="ETY12" s="148"/>
      <c r="ETZ12" s="148"/>
      <c r="EUA12" s="148"/>
      <c r="EUB12" s="148"/>
      <c r="EUC12" s="148"/>
      <c r="EUD12" s="148"/>
      <c r="EUE12" s="148"/>
      <c r="EUF12" s="148"/>
      <c r="EUG12" s="148"/>
      <c r="EUH12" s="148"/>
      <c r="EUI12" s="148"/>
      <c r="EUJ12" s="148"/>
      <c r="EUK12" s="148"/>
      <c r="EUL12" s="148"/>
      <c r="EUM12" s="148"/>
      <c r="EUN12" s="148"/>
      <c r="EUO12" s="148"/>
      <c r="EUP12" s="148"/>
      <c r="EUQ12" s="148"/>
      <c r="EUR12" s="148"/>
      <c r="EUS12" s="148"/>
      <c r="EUT12" s="148"/>
      <c r="EUU12" s="148"/>
      <c r="EUV12" s="148"/>
      <c r="EUW12" s="148"/>
      <c r="EUX12" s="148"/>
      <c r="EUY12" s="148"/>
      <c r="EUZ12" s="148"/>
      <c r="EVA12" s="148"/>
      <c r="EVB12" s="148"/>
      <c r="EVC12" s="148"/>
      <c r="EVD12" s="148"/>
      <c r="EVE12" s="148"/>
      <c r="EVF12" s="148"/>
      <c r="EVG12" s="148"/>
      <c r="EVH12" s="148"/>
      <c r="EVI12" s="148"/>
      <c r="EVJ12" s="148"/>
      <c r="EVK12" s="148"/>
      <c r="EVL12" s="148"/>
      <c r="EVM12" s="148"/>
      <c r="EVN12" s="148"/>
      <c r="EVO12" s="148"/>
      <c r="EVP12" s="148"/>
      <c r="EVQ12" s="148"/>
      <c r="EVR12" s="148"/>
      <c r="EVS12" s="148"/>
      <c r="EVT12" s="148"/>
      <c r="EVU12" s="148"/>
      <c r="EVV12" s="148"/>
      <c r="EVW12" s="148"/>
      <c r="EVX12" s="148"/>
      <c r="EVY12" s="148"/>
      <c r="EVZ12" s="148"/>
      <c r="EWA12" s="148"/>
      <c r="EWB12" s="148"/>
      <c r="EWC12" s="148"/>
      <c r="EWD12" s="148"/>
      <c r="EWE12" s="148"/>
      <c r="EWF12" s="148"/>
      <c r="EWG12" s="148"/>
      <c r="EWH12" s="148"/>
      <c r="EWI12" s="148"/>
      <c r="EWJ12" s="148"/>
      <c r="EWK12" s="148"/>
      <c r="EWL12" s="148"/>
      <c r="EWM12" s="148"/>
      <c r="EWN12" s="148"/>
      <c r="EWO12" s="148"/>
      <c r="EWP12" s="148"/>
      <c r="EWQ12" s="148"/>
      <c r="EWR12" s="148"/>
      <c r="EWS12" s="148"/>
      <c r="EWT12" s="148"/>
      <c r="EWU12" s="148"/>
      <c r="EWV12" s="148"/>
      <c r="EWW12" s="148"/>
      <c r="EWX12" s="148"/>
      <c r="EWY12" s="148"/>
      <c r="EWZ12" s="148"/>
      <c r="EXA12" s="148"/>
      <c r="EXB12" s="148"/>
      <c r="EXC12" s="148"/>
      <c r="EXD12" s="148"/>
      <c r="EXE12" s="148"/>
      <c r="EXF12" s="148"/>
      <c r="EXG12" s="148"/>
      <c r="EXH12" s="148"/>
      <c r="EXI12" s="148"/>
      <c r="EXJ12" s="148"/>
      <c r="EXK12" s="148"/>
      <c r="EXL12" s="148"/>
      <c r="EXM12" s="148"/>
      <c r="EXN12" s="148"/>
      <c r="EXO12" s="148"/>
      <c r="EXP12" s="148"/>
      <c r="EXQ12" s="148"/>
      <c r="EXR12" s="148"/>
      <c r="EXS12" s="148"/>
      <c r="EXT12" s="148"/>
      <c r="EXU12" s="148"/>
      <c r="EXV12" s="148"/>
      <c r="EXW12" s="148"/>
      <c r="EXX12" s="148"/>
      <c r="EXY12" s="148"/>
      <c r="EXZ12" s="148"/>
      <c r="EYA12" s="148"/>
      <c r="EYB12" s="148"/>
      <c r="EYC12" s="148"/>
      <c r="EYD12" s="148"/>
      <c r="EYE12" s="148"/>
      <c r="EYF12" s="148"/>
      <c r="EYG12" s="148"/>
      <c r="EYH12" s="148"/>
      <c r="EYI12" s="148"/>
      <c r="EYJ12" s="148"/>
      <c r="EYK12" s="148"/>
      <c r="EYL12" s="148"/>
      <c r="EYM12" s="148"/>
      <c r="EYN12" s="148"/>
      <c r="EYO12" s="148"/>
      <c r="EYP12" s="148"/>
      <c r="EYQ12" s="148"/>
      <c r="EYR12" s="148"/>
      <c r="EYS12" s="148"/>
      <c r="EYT12" s="148"/>
      <c r="EYU12" s="148"/>
      <c r="EYV12" s="148"/>
      <c r="EYW12" s="148"/>
      <c r="EYX12" s="148"/>
      <c r="EYY12" s="148"/>
      <c r="EYZ12" s="148"/>
      <c r="EZA12" s="148"/>
      <c r="EZB12" s="148"/>
      <c r="EZC12" s="148"/>
      <c r="EZD12" s="148"/>
      <c r="EZE12" s="148"/>
      <c r="EZF12" s="148"/>
      <c r="EZG12" s="148"/>
      <c r="EZH12" s="148"/>
      <c r="EZI12" s="148"/>
      <c r="EZJ12" s="148"/>
      <c r="EZK12" s="148"/>
      <c r="EZL12" s="148"/>
      <c r="EZM12" s="148"/>
      <c r="EZN12" s="148"/>
      <c r="EZO12" s="148"/>
      <c r="EZP12" s="148"/>
      <c r="EZQ12" s="148"/>
      <c r="EZR12" s="148"/>
      <c r="EZS12" s="148"/>
      <c r="EZT12" s="148"/>
      <c r="EZU12" s="148"/>
      <c r="EZV12" s="148"/>
      <c r="EZW12" s="148"/>
      <c r="EZX12" s="148"/>
      <c r="EZY12" s="148"/>
      <c r="EZZ12" s="148"/>
      <c r="FAA12" s="148"/>
      <c r="FAB12" s="148"/>
      <c r="FAC12" s="148"/>
      <c r="FAD12" s="148"/>
      <c r="FAE12" s="148"/>
      <c r="FAF12" s="148"/>
      <c r="FAG12" s="148"/>
      <c r="FAH12" s="148"/>
      <c r="FAI12" s="148"/>
      <c r="FAJ12" s="148"/>
      <c r="FAK12" s="148"/>
      <c r="FAL12" s="148"/>
      <c r="FAM12" s="148"/>
      <c r="FAN12" s="148"/>
      <c r="FAO12" s="148"/>
      <c r="FAP12" s="148"/>
      <c r="FAQ12" s="148"/>
      <c r="FAR12" s="148"/>
      <c r="FAS12" s="148"/>
      <c r="FAT12" s="148"/>
      <c r="FAU12" s="148"/>
      <c r="FAV12" s="148"/>
      <c r="FAW12" s="148"/>
      <c r="FAX12" s="148"/>
      <c r="FAY12" s="148"/>
      <c r="FAZ12" s="148"/>
      <c r="FBA12" s="148"/>
      <c r="FBB12" s="148"/>
      <c r="FBC12" s="148"/>
      <c r="FBD12" s="148"/>
      <c r="FBE12" s="148"/>
      <c r="FBF12" s="148"/>
      <c r="FBG12" s="148"/>
      <c r="FBH12" s="148"/>
      <c r="FBI12" s="148"/>
      <c r="FBJ12" s="148"/>
      <c r="FBK12" s="148"/>
      <c r="FBL12" s="148"/>
      <c r="FBM12" s="148"/>
      <c r="FBN12" s="148"/>
      <c r="FBO12" s="148"/>
      <c r="FBP12" s="148"/>
      <c r="FBQ12" s="148"/>
      <c r="FBR12" s="148"/>
      <c r="FBS12" s="148"/>
      <c r="FBT12" s="148"/>
      <c r="FBU12" s="148"/>
      <c r="FBV12" s="148"/>
      <c r="FBW12" s="148"/>
      <c r="FBX12" s="148"/>
      <c r="FBY12" s="148"/>
      <c r="FBZ12" s="148"/>
      <c r="FCA12" s="148"/>
      <c r="FCB12" s="148"/>
      <c r="FCC12" s="148"/>
      <c r="FCD12" s="148"/>
      <c r="FCE12" s="148"/>
      <c r="FCF12" s="148"/>
      <c r="FCG12" s="148"/>
      <c r="FCH12" s="148"/>
      <c r="FCI12" s="148"/>
      <c r="FCJ12" s="148"/>
      <c r="FCK12" s="148"/>
      <c r="FCL12" s="148"/>
      <c r="FCM12" s="148"/>
      <c r="FCN12" s="148"/>
      <c r="FCO12" s="148"/>
      <c r="FCP12" s="148"/>
      <c r="FCQ12" s="148"/>
      <c r="FCR12" s="148"/>
      <c r="FCS12" s="148"/>
      <c r="FCT12" s="148"/>
      <c r="FCU12" s="148"/>
      <c r="FCV12" s="148"/>
      <c r="FCW12" s="148"/>
      <c r="FCX12" s="148"/>
      <c r="FCY12" s="148"/>
      <c r="FCZ12" s="148"/>
      <c r="FDA12" s="148"/>
      <c r="FDB12" s="148"/>
      <c r="FDC12" s="148"/>
      <c r="FDD12" s="148"/>
      <c r="FDE12" s="148"/>
      <c r="FDF12" s="148"/>
      <c r="FDG12" s="148"/>
      <c r="FDH12" s="148"/>
      <c r="FDI12" s="148"/>
      <c r="FDJ12" s="148"/>
      <c r="FDK12" s="148"/>
      <c r="FDL12" s="148"/>
      <c r="FDM12" s="148"/>
      <c r="FDN12" s="148"/>
      <c r="FDO12" s="148"/>
      <c r="FDP12" s="148"/>
      <c r="FDQ12" s="148"/>
      <c r="FDR12" s="148"/>
      <c r="FDS12" s="148"/>
      <c r="FDT12" s="148"/>
      <c r="FDU12" s="148"/>
      <c r="FDV12" s="148"/>
      <c r="FDW12" s="148"/>
      <c r="FDX12" s="148"/>
      <c r="FDY12" s="148"/>
      <c r="FDZ12" s="148"/>
      <c r="FEA12" s="148"/>
      <c r="FEB12" s="148"/>
      <c r="FEC12" s="148"/>
      <c r="FED12" s="148"/>
      <c r="FEE12" s="148"/>
      <c r="FEF12" s="148"/>
      <c r="FEG12" s="148"/>
      <c r="FEH12" s="148"/>
      <c r="FEI12" s="148"/>
      <c r="FEJ12" s="148"/>
      <c r="FEK12" s="148"/>
      <c r="FEL12" s="148"/>
      <c r="FEM12" s="148"/>
      <c r="FEN12" s="148"/>
      <c r="FEO12" s="148"/>
      <c r="FEP12" s="148"/>
      <c r="FEQ12" s="148"/>
      <c r="FER12" s="148"/>
      <c r="FES12" s="148"/>
      <c r="FET12" s="148"/>
      <c r="FEU12" s="148"/>
      <c r="FEV12" s="148"/>
      <c r="FEW12" s="148"/>
      <c r="FEX12" s="148"/>
      <c r="FEY12" s="148"/>
      <c r="FEZ12" s="148"/>
      <c r="FFA12" s="148"/>
      <c r="FFB12" s="148"/>
      <c r="FFC12" s="148"/>
      <c r="FFD12" s="148"/>
      <c r="FFE12" s="148"/>
      <c r="FFF12" s="148"/>
      <c r="FFG12" s="148"/>
      <c r="FFH12" s="148"/>
      <c r="FFI12" s="148"/>
      <c r="FFJ12" s="148"/>
      <c r="FFK12" s="148"/>
      <c r="FFL12" s="148"/>
      <c r="FFM12" s="148"/>
      <c r="FFN12" s="148"/>
      <c r="FFO12" s="148"/>
      <c r="FFP12" s="148"/>
      <c r="FFQ12" s="148"/>
      <c r="FFR12" s="148"/>
      <c r="FFS12" s="148"/>
      <c r="FFT12" s="148"/>
      <c r="FFU12" s="148"/>
      <c r="FFV12" s="148"/>
      <c r="FFW12" s="148"/>
      <c r="FFX12" s="148"/>
      <c r="FFY12" s="148"/>
      <c r="FFZ12" s="148"/>
      <c r="FGA12" s="148"/>
      <c r="FGB12" s="148"/>
      <c r="FGC12" s="148"/>
      <c r="FGD12" s="148"/>
      <c r="FGE12" s="148"/>
      <c r="FGF12" s="148"/>
      <c r="FGG12" s="148"/>
      <c r="FGH12" s="148"/>
      <c r="FGI12" s="148"/>
      <c r="FGJ12" s="148"/>
      <c r="FGK12" s="148"/>
      <c r="FGL12" s="148"/>
      <c r="FGM12" s="148"/>
      <c r="FGN12" s="148"/>
      <c r="FGO12" s="148"/>
      <c r="FGP12" s="148"/>
      <c r="FGQ12" s="148"/>
      <c r="FGR12" s="148"/>
      <c r="FGS12" s="148"/>
      <c r="FGT12" s="148"/>
      <c r="FGU12" s="148"/>
      <c r="FGV12" s="148"/>
      <c r="FGW12" s="148"/>
      <c r="FGX12" s="148"/>
      <c r="FGY12" s="148"/>
      <c r="FGZ12" s="148"/>
      <c r="FHA12" s="148"/>
      <c r="FHB12" s="148"/>
      <c r="FHC12" s="148"/>
      <c r="FHD12" s="148"/>
      <c r="FHE12" s="148"/>
      <c r="FHF12" s="148"/>
      <c r="FHG12" s="148"/>
      <c r="FHH12" s="148"/>
      <c r="FHI12" s="148"/>
      <c r="FHJ12" s="148"/>
      <c r="FHK12" s="148"/>
      <c r="FHL12" s="148"/>
      <c r="FHM12" s="148"/>
      <c r="FHN12" s="148"/>
      <c r="FHO12" s="148"/>
      <c r="FHP12" s="148"/>
      <c r="FHQ12" s="148"/>
      <c r="FHR12" s="148"/>
      <c r="FHS12" s="148"/>
      <c r="FHT12" s="148"/>
      <c r="FHU12" s="148"/>
      <c r="FHV12" s="148"/>
      <c r="FHW12" s="148"/>
      <c r="FHX12" s="148"/>
      <c r="FHY12" s="148"/>
      <c r="FHZ12" s="148"/>
      <c r="FIA12" s="148"/>
      <c r="FIB12" s="148"/>
      <c r="FIC12" s="148"/>
      <c r="FID12" s="148"/>
      <c r="FIE12" s="148"/>
      <c r="FIF12" s="148"/>
      <c r="FIG12" s="148"/>
      <c r="FIH12" s="148"/>
      <c r="FII12" s="148"/>
      <c r="FIJ12" s="148"/>
      <c r="FIK12" s="148"/>
      <c r="FIL12" s="148"/>
      <c r="FIM12" s="148"/>
      <c r="FIN12" s="148"/>
      <c r="FIO12" s="148"/>
      <c r="FIP12" s="148"/>
      <c r="FIQ12" s="148"/>
      <c r="FIR12" s="148"/>
      <c r="FIS12" s="148"/>
      <c r="FIT12" s="148"/>
      <c r="FIU12" s="148"/>
      <c r="FIV12" s="148"/>
      <c r="FIW12" s="148"/>
      <c r="FIX12" s="148"/>
      <c r="FIY12" s="148"/>
      <c r="FIZ12" s="148"/>
      <c r="FJA12" s="148"/>
      <c r="FJB12" s="148"/>
      <c r="FJC12" s="148"/>
      <c r="FJD12" s="148"/>
      <c r="FJE12" s="148"/>
      <c r="FJF12" s="148"/>
      <c r="FJG12" s="148"/>
      <c r="FJH12" s="148"/>
      <c r="FJI12" s="148"/>
      <c r="FJJ12" s="148"/>
      <c r="FJK12" s="148"/>
      <c r="FJL12" s="148"/>
      <c r="FJM12" s="148"/>
      <c r="FJN12" s="148"/>
      <c r="FJO12" s="148"/>
      <c r="FJP12" s="148"/>
      <c r="FJQ12" s="148"/>
      <c r="FJR12" s="148"/>
      <c r="FJS12" s="148"/>
      <c r="FJT12" s="148"/>
      <c r="FJU12" s="148"/>
      <c r="FJV12" s="148"/>
      <c r="FJW12" s="148"/>
      <c r="FJX12" s="148"/>
      <c r="FJY12" s="148"/>
      <c r="FJZ12" s="148"/>
      <c r="FKA12" s="148"/>
      <c r="FKB12" s="148"/>
      <c r="FKC12" s="148"/>
      <c r="FKD12" s="148"/>
      <c r="FKE12" s="148"/>
      <c r="FKF12" s="148"/>
      <c r="FKG12" s="148"/>
      <c r="FKH12" s="148"/>
      <c r="FKI12" s="148"/>
      <c r="FKJ12" s="148"/>
      <c r="FKK12" s="148"/>
      <c r="FKL12" s="148"/>
      <c r="FKM12" s="148"/>
      <c r="FKN12" s="148"/>
      <c r="FKO12" s="148"/>
      <c r="FKP12" s="148"/>
      <c r="FKQ12" s="148"/>
      <c r="FKR12" s="148"/>
      <c r="FKS12" s="148"/>
      <c r="FKT12" s="148"/>
      <c r="FKU12" s="148"/>
      <c r="FKV12" s="148"/>
      <c r="FKW12" s="148"/>
      <c r="FKX12" s="148"/>
      <c r="FKY12" s="148"/>
      <c r="FKZ12" s="148"/>
      <c r="FLA12" s="148"/>
      <c r="FLB12" s="148"/>
      <c r="FLC12" s="148"/>
      <c r="FLD12" s="148"/>
      <c r="FLE12" s="148"/>
      <c r="FLF12" s="148"/>
      <c r="FLG12" s="148"/>
      <c r="FLH12" s="148"/>
      <c r="FLI12" s="148"/>
      <c r="FLJ12" s="148"/>
      <c r="FLK12" s="148"/>
      <c r="FLL12" s="148"/>
      <c r="FLM12" s="148"/>
      <c r="FLN12" s="148"/>
      <c r="FLO12" s="148"/>
      <c r="FLP12" s="148"/>
      <c r="FLQ12" s="148"/>
      <c r="FLR12" s="148"/>
      <c r="FLS12" s="148"/>
      <c r="FLT12" s="148"/>
      <c r="FLU12" s="148"/>
      <c r="FLV12" s="148"/>
      <c r="FLW12" s="148"/>
      <c r="FLX12" s="148"/>
      <c r="FLY12" s="148"/>
      <c r="FLZ12" s="148"/>
      <c r="FMA12" s="148"/>
      <c r="FMB12" s="148"/>
      <c r="FMC12" s="148"/>
      <c r="FMD12" s="148"/>
      <c r="FME12" s="148"/>
      <c r="FMF12" s="148"/>
      <c r="FMG12" s="148"/>
      <c r="FMH12" s="148"/>
      <c r="FMI12" s="148"/>
      <c r="FMJ12" s="148"/>
      <c r="FMK12" s="148"/>
      <c r="FML12" s="148"/>
      <c r="FMM12" s="148"/>
      <c r="FMN12" s="148"/>
      <c r="FMO12" s="148"/>
      <c r="FMP12" s="148"/>
      <c r="FMQ12" s="148"/>
      <c r="FMR12" s="148"/>
      <c r="FMS12" s="148"/>
      <c r="FMT12" s="148"/>
      <c r="FMU12" s="148"/>
      <c r="FMV12" s="148"/>
      <c r="FMW12" s="148"/>
      <c r="FMX12" s="148"/>
      <c r="FMY12" s="148"/>
      <c r="FMZ12" s="148"/>
      <c r="FNA12" s="148"/>
      <c r="FNB12" s="148"/>
      <c r="FNC12" s="148"/>
      <c r="FND12" s="148"/>
      <c r="FNE12" s="148"/>
      <c r="FNF12" s="148"/>
      <c r="FNG12" s="148"/>
      <c r="FNH12" s="148"/>
      <c r="FNI12" s="148"/>
      <c r="FNJ12" s="148"/>
      <c r="FNK12" s="148"/>
      <c r="FNL12" s="148"/>
      <c r="FNM12" s="148"/>
      <c r="FNN12" s="148"/>
      <c r="FNO12" s="148"/>
      <c r="FNP12" s="148"/>
      <c r="FNQ12" s="148"/>
      <c r="FNR12" s="148"/>
      <c r="FNS12" s="148"/>
      <c r="FNT12" s="148"/>
      <c r="FNU12" s="148"/>
      <c r="FNV12" s="148"/>
      <c r="FNW12" s="148"/>
      <c r="FNX12" s="148"/>
      <c r="FNY12" s="148"/>
      <c r="FNZ12" s="148"/>
      <c r="FOA12" s="148"/>
      <c r="FOB12" s="148"/>
      <c r="FOC12" s="148"/>
      <c r="FOD12" s="148"/>
      <c r="FOE12" s="148"/>
      <c r="FOF12" s="148"/>
      <c r="FOG12" s="148"/>
      <c r="FOH12" s="148"/>
      <c r="FOI12" s="148"/>
      <c r="FOJ12" s="148"/>
      <c r="FOK12" s="148"/>
      <c r="FOL12" s="148"/>
      <c r="FOM12" s="148"/>
      <c r="FON12" s="148"/>
      <c r="FOO12" s="148"/>
      <c r="FOP12" s="148"/>
      <c r="FOQ12" s="148"/>
      <c r="FOR12" s="148"/>
      <c r="FOS12" s="148"/>
      <c r="FOT12" s="148"/>
      <c r="FOU12" s="148"/>
      <c r="FOV12" s="148"/>
      <c r="FOW12" s="148"/>
      <c r="FOX12" s="148"/>
      <c r="FOY12" s="148"/>
      <c r="FOZ12" s="148"/>
      <c r="FPA12" s="148"/>
      <c r="FPB12" s="148"/>
      <c r="FPC12" s="148"/>
      <c r="FPD12" s="148"/>
      <c r="FPE12" s="148"/>
      <c r="FPF12" s="148"/>
      <c r="FPG12" s="148"/>
      <c r="FPH12" s="148"/>
      <c r="FPI12" s="148"/>
      <c r="FPJ12" s="148"/>
      <c r="FPK12" s="148"/>
      <c r="FPL12" s="148"/>
      <c r="FPM12" s="148"/>
      <c r="FPN12" s="148"/>
      <c r="FPO12" s="148"/>
      <c r="FPP12" s="148"/>
      <c r="FPQ12" s="148"/>
      <c r="FPR12" s="148"/>
      <c r="FPS12" s="148"/>
      <c r="FPT12" s="148"/>
      <c r="FPU12" s="148"/>
      <c r="FPV12" s="148"/>
      <c r="FPW12" s="148"/>
      <c r="FPX12" s="148"/>
      <c r="FPY12" s="148"/>
      <c r="FPZ12" s="148"/>
      <c r="FQA12" s="148"/>
      <c r="FQB12" s="148"/>
      <c r="FQC12" s="148"/>
      <c r="FQD12" s="148"/>
      <c r="FQE12" s="148"/>
      <c r="FQF12" s="148"/>
      <c r="FQG12" s="148"/>
      <c r="FQH12" s="148"/>
      <c r="FQI12" s="148"/>
      <c r="FQJ12" s="148"/>
      <c r="FQK12" s="148"/>
      <c r="FQL12" s="148"/>
      <c r="FQM12" s="148"/>
      <c r="FQN12" s="148"/>
      <c r="FQO12" s="148"/>
      <c r="FQP12" s="148"/>
      <c r="FQQ12" s="148"/>
      <c r="FQR12" s="148"/>
      <c r="FQS12" s="148"/>
      <c r="FQT12" s="148"/>
      <c r="FQU12" s="148"/>
      <c r="FQV12" s="148"/>
      <c r="FQW12" s="148"/>
      <c r="FQX12" s="148"/>
      <c r="FQY12" s="148"/>
      <c r="FQZ12" s="148"/>
      <c r="FRA12" s="148"/>
      <c r="FRB12" s="148"/>
      <c r="FRC12" s="148"/>
      <c r="FRD12" s="148"/>
      <c r="FRE12" s="148"/>
      <c r="FRF12" s="148"/>
      <c r="FRG12" s="148"/>
      <c r="FRH12" s="148"/>
      <c r="FRI12" s="148"/>
      <c r="FRJ12" s="148"/>
      <c r="FRK12" s="148"/>
      <c r="FRL12" s="148"/>
      <c r="FRM12" s="148"/>
      <c r="FRN12" s="148"/>
      <c r="FRO12" s="148"/>
      <c r="FRP12" s="148"/>
      <c r="FRQ12" s="148"/>
      <c r="FRR12" s="148"/>
      <c r="FRS12" s="148"/>
      <c r="FRT12" s="148"/>
      <c r="FRU12" s="148"/>
      <c r="FRV12" s="148"/>
      <c r="FRW12" s="148"/>
      <c r="FRX12" s="148"/>
      <c r="FRY12" s="148"/>
      <c r="FRZ12" s="148"/>
      <c r="FSA12" s="148"/>
      <c r="FSB12" s="148"/>
      <c r="FSC12" s="148"/>
      <c r="FSD12" s="148"/>
      <c r="FSE12" s="148"/>
      <c r="FSF12" s="148"/>
      <c r="FSG12" s="148"/>
      <c r="FSH12" s="148"/>
      <c r="FSI12" s="148"/>
      <c r="FSJ12" s="148"/>
      <c r="FSK12" s="148"/>
      <c r="FSL12" s="148"/>
      <c r="FSM12" s="148"/>
      <c r="FSN12" s="148"/>
      <c r="FSO12" s="148"/>
      <c r="FSP12" s="148"/>
      <c r="FSQ12" s="148"/>
      <c r="FSR12" s="148"/>
      <c r="FSS12" s="148"/>
      <c r="FST12" s="148"/>
      <c r="FSU12" s="148"/>
      <c r="FSV12" s="148"/>
      <c r="FSW12" s="148"/>
      <c r="FSX12" s="148"/>
      <c r="FSY12" s="148"/>
      <c r="FSZ12" s="148"/>
      <c r="FTA12" s="148"/>
      <c r="FTB12" s="148"/>
      <c r="FTC12" s="148"/>
      <c r="FTD12" s="148"/>
      <c r="FTE12" s="148"/>
      <c r="FTF12" s="148"/>
      <c r="FTG12" s="148"/>
      <c r="FTH12" s="148"/>
      <c r="FTI12" s="148"/>
      <c r="FTJ12" s="148"/>
      <c r="FTK12" s="148"/>
      <c r="FTL12" s="148"/>
      <c r="FTM12" s="148"/>
      <c r="FTN12" s="148"/>
      <c r="FTO12" s="148"/>
      <c r="FTP12" s="148"/>
      <c r="FTQ12" s="148"/>
      <c r="FTR12" s="148"/>
      <c r="FTS12" s="148"/>
      <c r="FTT12" s="148"/>
      <c r="FTU12" s="148"/>
      <c r="FTV12" s="148"/>
      <c r="FTW12" s="148"/>
      <c r="FTX12" s="148"/>
      <c r="FTY12" s="148"/>
      <c r="FTZ12" s="148"/>
      <c r="FUA12" s="148"/>
      <c r="FUB12" s="148"/>
      <c r="FUC12" s="148"/>
      <c r="FUD12" s="148"/>
      <c r="FUE12" s="148"/>
      <c r="FUF12" s="148"/>
      <c r="FUG12" s="148"/>
      <c r="FUH12" s="148"/>
      <c r="FUI12" s="148"/>
      <c r="FUJ12" s="148"/>
      <c r="FUK12" s="148"/>
      <c r="FUL12" s="148"/>
      <c r="FUM12" s="148"/>
      <c r="FUN12" s="148"/>
      <c r="FUO12" s="148"/>
      <c r="FUP12" s="148"/>
      <c r="FUQ12" s="148"/>
      <c r="FUR12" s="148"/>
      <c r="FUS12" s="148"/>
      <c r="FUT12" s="148"/>
      <c r="FUU12" s="148"/>
      <c r="FUV12" s="148"/>
      <c r="FUW12" s="148"/>
      <c r="FUX12" s="148"/>
      <c r="FUY12" s="148"/>
      <c r="FUZ12" s="148"/>
      <c r="FVA12" s="148"/>
      <c r="FVB12" s="148"/>
      <c r="FVC12" s="148"/>
      <c r="FVD12" s="148"/>
      <c r="FVE12" s="148"/>
      <c r="FVF12" s="148"/>
      <c r="FVG12" s="148"/>
      <c r="FVH12" s="148"/>
      <c r="FVI12" s="148"/>
      <c r="FVJ12" s="148"/>
      <c r="FVK12" s="148"/>
      <c r="FVL12" s="148"/>
      <c r="FVM12" s="148"/>
      <c r="FVN12" s="148"/>
      <c r="FVO12" s="148"/>
      <c r="FVP12" s="148"/>
      <c r="FVQ12" s="148"/>
      <c r="FVR12" s="148"/>
      <c r="FVS12" s="148"/>
      <c r="FVT12" s="148"/>
      <c r="FVU12" s="148"/>
      <c r="FVV12" s="148"/>
      <c r="FVW12" s="148"/>
      <c r="FVX12" s="148"/>
      <c r="FVY12" s="148"/>
      <c r="FVZ12" s="148"/>
      <c r="FWA12" s="148"/>
      <c r="FWB12" s="148"/>
      <c r="FWC12" s="148"/>
      <c r="FWD12" s="148"/>
      <c r="FWE12" s="148"/>
      <c r="FWF12" s="148"/>
      <c r="FWG12" s="148"/>
      <c r="FWH12" s="148"/>
      <c r="FWI12" s="148"/>
      <c r="FWJ12" s="148"/>
      <c r="FWK12" s="148"/>
      <c r="FWL12" s="148"/>
      <c r="FWM12" s="148"/>
      <c r="FWN12" s="148"/>
      <c r="FWO12" s="148"/>
      <c r="FWP12" s="148"/>
      <c r="FWQ12" s="148"/>
      <c r="FWR12" s="148"/>
      <c r="FWS12" s="148"/>
      <c r="FWT12" s="148"/>
      <c r="FWU12" s="148"/>
      <c r="FWV12" s="148"/>
      <c r="FWW12" s="148"/>
      <c r="FWX12" s="148"/>
      <c r="FWY12" s="148"/>
      <c r="FWZ12" s="148"/>
      <c r="FXA12" s="148"/>
      <c r="FXB12" s="148"/>
      <c r="FXC12" s="148"/>
      <c r="FXD12" s="148"/>
      <c r="FXE12" s="148"/>
      <c r="FXF12" s="148"/>
      <c r="FXG12" s="148"/>
      <c r="FXH12" s="148"/>
      <c r="FXI12" s="148"/>
      <c r="FXJ12" s="148"/>
      <c r="FXK12" s="148"/>
      <c r="FXL12" s="148"/>
      <c r="FXM12" s="148"/>
      <c r="FXN12" s="148"/>
      <c r="FXO12" s="148"/>
      <c r="FXP12" s="148"/>
      <c r="FXQ12" s="148"/>
      <c r="FXR12" s="148"/>
      <c r="FXS12" s="148"/>
      <c r="FXT12" s="148"/>
      <c r="FXU12" s="148"/>
      <c r="FXV12" s="148"/>
      <c r="FXW12" s="148"/>
      <c r="FXX12" s="148"/>
      <c r="FXY12" s="148"/>
      <c r="FXZ12" s="148"/>
      <c r="FYA12" s="148"/>
      <c r="FYB12" s="148"/>
      <c r="FYC12" s="148"/>
      <c r="FYD12" s="148"/>
      <c r="FYE12" s="148"/>
      <c r="FYF12" s="148"/>
      <c r="FYG12" s="148"/>
      <c r="FYH12" s="148"/>
      <c r="FYI12" s="148"/>
      <c r="FYJ12" s="148"/>
      <c r="FYK12" s="148"/>
      <c r="FYL12" s="148"/>
      <c r="FYM12" s="148"/>
      <c r="FYN12" s="148"/>
      <c r="FYO12" s="148"/>
      <c r="FYP12" s="148"/>
      <c r="FYQ12" s="148"/>
      <c r="FYR12" s="148"/>
      <c r="FYS12" s="148"/>
      <c r="FYT12" s="148"/>
      <c r="FYU12" s="148"/>
      <c r="FYV12" s="148"/>
      <c r="FYW12" s="148"/>
      <c r="FYX12" s="148"/>
      <c r="FYY12" s="148"/>
      <c r="FYZ12" s="148"/>
      <c r="FZA12" s="148"/>
      <c r="FZB12" s="148"/>
      <c r="FZC12" s="148"/>
      <c r="FZD12" s="148"/>
      <c r="FZE12" s="148"/>
      <c r="FZF12" s="148"/>
      <c r="FZG12" s="148"/>
      <c r="FZH12" s="148"/>
      <c r="FZI12" s="148"/>
      <c r="FZJ12" s="148"/>
      <c r="FZK12" s="148"/>
      <c r="FZL12" s="148"/>
      <c r="FZM12" s="148"/>
      <c r="FZN12" s="148"/>
      <c r="FZO12" s="148"/>
      <c r="FZP12" s="148"/>
      <c r="FZQ12" s="148"/>
      <c r="FZR12" s="148"/>
      <c r="FZS12" s="148"/>
      <c r="FZT12" s="148"/>
      <c r="FZU12" s="148"/>
      <c r="FZV12" s="148"/>
      <c r="FZW12" s="148"/>
      <c r="FZX12" s="148"/>
      <c r="FZY12" s="148"/>
      <c r="FZZ12" s="148"/>
      <c r="GAA12" s="148"/>
      <c r="GAB12" s="148"/>
      <c r="GAC12" s="148"/>
      <c r="GAD12" s="148"/>
      <c r="GAE12" s="148"/>
      <c r="GAF12" s="148"/>
      <c r="GAG12" s="148"/>
      <c r="GAH12" s="148"/>
      <c r="GAI12" s="148"/>
      <c r="GAJ12" s="148"/>
      <c r="GAK12" s="148"/>
      <c r="GAL12" s="148"/>
      <c r="GAM12" s="148"/>
      <c r="GAN12" s="148"/>
      <c r="GAO12" s="148"/>
      <c r="GAP12" s="148"/>
      <c r="GAQ12" s="148"/>
      <c r="GAR12" s="148"/>
      <c r="GAS12" s="148"/>
      <c r="GAT12" s="148"/>
      <c r="GAU12" s="148"/>
      <c r="GAV12" s="148"/>
      <c r="GAW12" s="148"/>
      <c r="GAX12" s="148"/>
      <c r="GAY12" s="148"/>
      <c r="GAZ12" s="148"/>
      <c r="GBA12" s="148"/>
      <c r="GBB12" s="148"/>
      <c r="GBC12" s="148"/>
      <c r="GBD12" s="148"/>
      <c r="GBE12" s="148"/>
      <c r="GBF12" s="148"/>
      <c r="GBG12" s="148"/>
      <c r="GBH12" s="148"/>
      <c r="GBI12" s="148"/>
      <c r="GBJ12" s="148"/>
      <c r="GBK12" s="148"/>
      <c r="GBL12" s="148"/>
      <c r="GBM12" s="148"/>
      <c r="GBN12" s="148"/>
      <c r="GBO12" s="148"/>
      <c r="GBP12" s="148"/>
      <c r="GBQ12" s="148"/>
      <c r="GBR12" s="148"/>
      <c r="GBS12" s="148"/>
      <c r="GBT12" s="148"/>
      <c r="GBU12" s="148"/>
      <c r="GBV12" s="148"/>
      <c r="GBW12" s="148"/>
      <c r="GBX12" s="148"/>
      <c r="GBY12" s="148"/>
      <c r="GBZ12" s="148"/>
      <c r="GCA12" s="148"/>
      <c r="GCB12" s="148"/>
      <c r="GCC12" s="148"/>
      <c r="GCD12" s="148"/>
      <c r="GCE12" s="148"/>
      <c r="GCF12" s="148"/>
      <c r="GCG12" s="148"/>
      <c r="GCH12" s="148"/>
      <c r="GCI12" s="148"/>
      <c r="GCJ12" s="148"/>
      <c r="GCK12" s="148"/>
      <c r="GCL12" s="148"/>
      <c r="GCM12" s="148"/>
      <c r="GCN12" s="148"/>
      <c r="GCO12" s="148"/>
      <c r="GCP12" s="148"/>
      <c r="GCQ12" s="148"/>
      <c r="GCR12" s="148"/>
      <c r="GCS12" s="148"/>
      <c r="GCT12" s="148"/>
      <c r="GCU12" s="148"/>
      <c r="GCV12" s="148"/>
      <c r="GCW12" s="148"/>
      <c r="GCX12" s="148"/>
      <c r="GCY12" s="148"/>
      <c r="GCZ12" s="148"/>
      <c r="GDA12" s="148"/>
      <c r="GDB12" s="148"/>
      <c r="GDC12" s="148"/>
      <c r="GDD12" s="148"/>
      <c r="GDE12" s="148"/>
      <c r="GDF12" s="148"/>
      <c r="GDG12" s="148"/>
      <c r="GDH12" s="148"/>
      <c r="GDI12" s="148"/>
      <c r="GDJ12" s="148"/>
      <c r="GDK12" s="148"/>
      <c r="GDL12" s="148"/>
      <c r="GDM12" s="148"/>
      <c r="GDN12" s="148"/>
      <c r="GDO12" s="148"/>
      <c r="GDP12" s="148"/>
      <c r="GDQ12" s="148"/>
      <c r="GDR12" s="148"/>
      <c r="GDS12" s="148"/>
      <c r="GDT12" s="148"/>
      <c r="GDU12" s="148"/>
      <c r="GDV12" s="148"/>
      <c r="GDW12" s="148"/>
      <c r="GDX12" s="148"/>
      <c r="GDY12" s="148"/>
      <c r="GDZ12" s="148"/>
      <c r="GEA12" s="148"/>
      <c r="GEB12" s="148"/>
      <c r="GEC12" s="148"/>
      <c r="GED12" s="148"/>
      <c r="GEE12" s="148"/>
      <c r="GEF12" s="148"/>
      <c r="GEG12" s="148"/>
      <c r="GEH12" s="148"/>
      <c r="GEI12" s="148"/>
      <c r="GEJ12" s="148"/>
      <c r="GEK12" s="148"/>
      <c r="GEL12" s="148"/>
      <c r="GEM12" s="148"/>
      <c r="GEN12" s="148"/>
      <c r="GEO12" s="148"/>
      <c r="GEP12" s="148"/>
      <c r="GEQ12" s="148"/>
      <c r="GER12" s="148"/>
      <c r="GES12" s="148"/>
      <c r="GET12" s="148"/>
      <c r="GEU12" s="148"/>
      <c r="GEV12" s="148"/>
      <c r="GEW12" s="148"/>
      <c r="GEX12" s="148"/>
      <c r="GEY12" s="148"/>
      <c r="GEZ12" s="148"/>
      <c r="GFA12" s="148"/>
      <c r="GFB12" s="148"/>
      <c r="GFC12" s="148"/>
      <c r="GFD12" s="148"/>
      <c r="GFE12" s="148"/>
      <c r="GFF12" s="148"/>
      <c r="GFG12" s="148"/>
      <c r="GFH12" s="148"/>
      <c r="GFI12" s="148"/>
      <c r="GFJ12" s="148"/>
      <c r="GFK12" s="148"/>
      <c r="GFL12" s="148"/>
      <c r="GFM12" s="148"/>
      <c r="GFN12" s="148"/>
      <c r="GFO12" s="148"/>
      <c r="GFP12" s="148"/>
      <c r="GFQ12" s="148"/>
      <c r="GFR12" s="148"/>
      <c r="GFS12" s="148"/>
      <c r="GFT12" s="148"/>
      <c r="GFU12" s="148"/>
      <c r="GFV12" s="148"/>
      <c r="GFW12" s="148"/>
      <c r="GFX12" s="148"/>
      <c r="GFY12" s="148"/>
      <c r="GFZ12" s="148"/>
      <c r="GGA12" s="148"/>
      <c r="GGB12" s="148"/>
      <c r="GGC12" s="148"/>
      <c r="GGD12" s="148"/>
      <c r="GGE12" s="148"/>
      <c r="GGF12" s="148"/>
      <c r="GGG12" s="148"/>
      <c r="GGH12" s="148"/>
      <c r="GGI12" s="148"/>
      <c r="GGJ12" s="148"/>
      <c r="GGK12" s="148"/>
      <c r="GGL12" s="148"/>
      <c r="GGM12" s="148"/>
      <c r="GGN12" s="148"/>
      <c r="GGO12" s="148"/>
      <c r="GGP12" s="148"/>
      <c r="GGQ12" s="148"/>
      <c r="GGR12" s="148"/>
      <c r="GGS12" s="148"/>
      <c r="GGT12" s="148"/>
      <c r="GGU12" s="148"/>
      <c r="GGV12" s="148"/>
      <c r="GGW12" s="148"/>
      <c r="GGX12" s="148"/>
      <c r="GGY12" s="148"/>
      <c r="GGZ12" s="148"/>
      <c r="GHA12" s="148"/>
      <c r="GHB12" s="148"/>
      <c r="GHC12" s="148"/>
      <c r="GHD12" s="148"/>
      <c r="GHE12" s="148"/>
      <c r="GHF12" s="148"/>
      <c r="GHG12" s="148"/>
      <c r="GHH12" s="148"/>
      <c r="GHI12" s="148"/>
      <c r="GHJ12" s="148"/>
      <c r="GHK12" s="148"/>
      <c r="GHL12" s="148"/>
      <c r="GHM12" s="148"/>
      <c r="GHN12" s="148"/>
      <c r="GHO12" s="148"/>
      <c r="GHP12" s="148"/>
      <c r="GHQ12" s="148"/>
      <c r="GHR12" s="148"/>
      <c r="GHS12" s="148"/>
      <c r="GHT12" s="148"/>
      <c r="GHU12" s="148"/>
      <c r="GHV12" s="148"/>
      <c r="GHW12" s="148"/>
      <c r="GHX12" s="148"/>
      <c r="GHY12" s="148"/>
      <c r="GHZ12" s="148"/>
      <c r="GIA12" s="148"/>
      <c r="GIB12" s="148"/>
      <c r="GIC12" s="148"/>
      <c r="GID12" s="148"/>
      <c r="GIE12" s="148"/>
      <c r="GIF12" s="148"/>
      <c r="GIG12" s="148"/>
      <c r="GIH12" s="148"/>
      <c r="GII12" s="148"/>
      <c r="GIJ12" s="148"/>
      <c r="GIK12" s="148"/>
      <c r="GIL12" s="148"/>
      <c r="GIM12" s="148"/>
      <c r="GIN12" s="148"/>
      <c r="GIO12" s="148"/>
      <c r="GIP12" s="148"/>
      <c r="GIQ12" s="148"/>
      <c r="GIR12" s="148"/>
      <c r="GIS12" s="148"/>
      <c r="GIT12" s="148"/>
      <c r="GIU12" s="148"/>
      <c r="GIV12" s="148"/>
      <c r="GIW12" s="148"/>
      <c r="GIX12" s="148"/>
      <c r="GIY12" s="148"/>
      <c r="GIZ12" s="148"/>
      <c r="GJA12" s="148"/>
      <c r="GJB12" s="148"/>
      <c r="GJC12" s="148"/>
      <c r="GJD12" s="148"/>
      <c r="GJE12" s="148"/>
      <c r="GJF12" s="148"/>
      <c r="GJG12" s="148"/>
      <c r="GJH12" s="148"/>
      <c r="GJI12" s="148"/>
      <c r="GJJ12" s="148"/>
      <c r="GJK12" s="148"/>
      <c r="GJL12" s="148"/>
      <c r="GJM12" s="148"/>
      <c r="GJN12" s="148"/>
      <c r="GJO12" s="148"/>
      <c r="GJP12" s="148"/>
      <c r="GJQ12" s="148"/>
      <c r="GJR12" s="148"/>
      <c r="GJS12" s="148"/>
      <c r="GJT12" s="148"/>
      <c r="GJU12" s="148"/>
      <c r="GJV12" s="148"/>
      <c r="GJW12" s="148"/>
      <c r="GJX12" s="148"/>
      <c r="GJY12" s="148"/>
      <c r="GJZ12" s="148"/>
      <c r="GKA12" s="148"/>
      <c r="GKB12" s="148"/>
      <c r="GKC12" s="148"/>
      <c r="GKD12" s="148"/>
      <c r="GKE12" s="148"/>
      <c r="GKF12" s="148"/>
      <c r="GKG12" s="148"/>
      <c r="GKH12" s="148"/>
      <c r="GKI12" s="148"/>
      <c r="GKJ12" s="148"/>
      <c r="GKK12" s="148"/>
      <c r="GKL12" s="148"/>
      <c r="GKM12" s="148"/>
      <c r="GKN12" s="148"/>
      <c r="GKO12" s="148"/>
      <c r="GKP12" s="148"/>
      <c r="GKQ12" s="148"/>
      <c r="GKR12" s="148"/>
      <c r="GKS12" s="148"/>
      <c r="GKT12" s="148"/>
      <c r="GKU12" s="148"/>
      <c r="GKV12" s="148"/>
      <c r="GKW12" s="148"/>
      <c r="GKX12" s="148"/>
      <c r="GKY12" s="148"/>
      <c r="GKZ12" s="148"/>
      <c r="GLA12" s="148"/>
      <c r="GLB12" s="148"/>
      <c r="GLC12" s="148"/>
      <c r="GLD12" s="148"/>
      <c r="GLE12" s="148"/>
      <c r="GLF12" s="148"/>
      <c r="GLG12" s="148"/>
      <c r="GLH12" s="148"/>
      <c r="GLI12" s="148"/>
      <c r="GLJ12" s="148"/>
      <c r="GLK12" s="148"/>
      <c r="GLL12" s="148"/>
      <c r="GLM12" s="148"/>
      <c r="GLN12" s="148"/>
      <c r="GLO12" s="148"/>
      <c r="GLP12" s="148"/>
      <c r="GLQ12" s="148"/>
      <c r="GLR12" s="148"/>
      <c r="GLS12" s="148"/>
      <c r="GLT12" s="148"/>
      <c r="GLU12" s="148"/>
      <c r="GLV12" s="148"/>
      <c r="GLW12" s="148"/>
      <c r="GLX12" s="148"/>
      <c r="GLY12" s="148"/>
      <c r="GLZ12" s="148"/>
      <c r="GMA12" s="148"/>
      <c r="GMB12" s="148"/>
      <c r="GMC12" s="148"/>
      <c r="GMD12" s="148"/>
      <c r="GME12" s="148"/>
      <c r="GMF12" s="148"/>
      <c r="GMG12" s="148"/>
      <c r="GMH12" s="148"/>
      <c r="GMI12" s="148"/>
      <c r="GMJ12" s="148"/>
      <c r="GMK12" s="148"/>
      <c r="GML12" s="148"/>
      <c r="GMM12" s="148"/>
      <c r="GMN12" s="148"/>
      <c r="GMO12" s="148"/>
      <c r="GMP12" s="148"/>
      <c r="GMQ12" s="148"/>
      <c r="GMR12" s="148"/>
      <c r="GMS12" s="148"/>
      <c r="GMT12" s="148"/>
      <c r="GMU12" s="148"/>
      <c r="GMV12" s="148"/>
      <c r="GMW12" s="148"/>
      <c r="GMX12" s="148"/>
      <c r="GMY12" s="148"/>
      <c r="GMZ12" s="148"/>
      <c r="GNA12" s="148"/>
      <c r="GNB12" s="148"/>
      <c r="GNC12" s="148"/>
      <c r="GND12" s="148"/>
      <c r="GNE12" s="148"/>
      <c r="GNF12" s="148"/>
      <c r="GNG12" s="148"/>
      <c r="GNH12" s="148"/>
      <c r="GNI12" s="148"/>
      <c r="GNJ12" s="148"/>
      <c r="GNK12" s="148"/>
      <c r="GNL12" s="148"/>
      <c r="GNM12" s="148"/>
      <c r="GNN12" s="148"/>
      <c r="GNO12" s="148"/>
      <c r="GNP12" s="148"/>
      <c r="GNQ12" s="148"/>
      <c r="GNR12" s="148"/>
      <c r="GNS12" s="148"/>
      <c r="GNT12" s="148"/>
      <c r="GNU12" s="148"/>
      <c r="GNV12" s="148"/>
      <c r="GNW12" s="148"/>
      <c r="GNX12" s="148"/>
      <c r="GNY12" s="148"/>
      <c r="GNZ12" s="148"/>
      <c r="GOA12" s="148"/>
      <c r="GOB12" s="148"/>
      <c r="GOC12" s="148"/>
      <c r="GOD12" s="148"/>
      <c r="GOE12" s="148"/>
      <c r="GOF12" s="148"/>
      <c r="GOG12" s="148"/>
      <c r="GOH12" s="148"/>
      <c r="GOI12" s="148"/>
      <c r="GOJ12" s="148"/>
      <c r="GOK12" s="148"/>
      <c r="GOL12" s="148"/>
      <c r="GOM12" s="148"/>
      <c r="GON12" s="148"/>
      <c r="GOO12" s="148"/>
      <c r="GOP12" s="148"/>
      <c r="GOQ12" s="148"/>
      <c r="GOR12" s="148"/>
      <c r="GOS12" s="148"/>
      <c r="GOT12" s="148"/>
      <c r="GOU12" s="148"/>
      <c r="GOV12" s="148"/>
      <c r="GOW12" s="148"/>
      <c r="GOX12" s="148"/>
      <c r="GOY12" s="148"/>
      <c r="GOZ12" s="148"/>
      <c r="GPA12" s="148"/>
      <c r="GPB12" s="148"/>
      <c r="GPC12" s="148"/>
      <c r="GPD12" s="148"/>
      <c r="GPE12" s="148"/>
      <c r="GPF12" s="148"/>
      <c r="GPG12" s="148"/>
      <c r="GPH12" s="148"/>
      <c r="GPI12" s="148"/>
      <c r="GPJ12" s="148"/>
      <c r="GPK12" s="148"/>
      <c r="GPL12" s="148"/>
      <c r="GPM12" s="148"/>
      <c r="GPN12" s="148"/>
      <c r="GPO12" s="148"/>
      <c r="GPP12" s="148"/>
      <c r="GPQ12" s="148"/>
      <c r="GPR12" s="148"/>
      <c r="GPS12" s="148"/>
      <c r="GPT12" s="148"/>
      <c r="GPU12" s="148"/>
      <c r="GPV12" s="148"/>
      <c r="GPW12" s="148"/>
      <c r="GPX12" s="148"/>
      <c r="GPY12" s="148"/>
      <c r="GPZ12" s="148"/>
      <c r="GQA12" s="148"/>
      <c r="GQB12" s="148"/>
      <c r="GQC12" s="148"/>
      <c r="GQD12" s="148"/>
      <c r="GQE12" s="148"/>
      <c r="GQF12" s="148"/>
      <c r="GQG12" s="148"/>
      <c r="GQH12" s="148"/>
      <c r="GQI12" s="148"/>
      <c r="GQJ12" s="148"/>
      <c r="GQK12" s="148"/>
      <c r="GQL12" s="148"/>
      <c r="GQM12" s="148"/>
      <c r="GQN12" s="148"/>
      <c r="GQO12" s="148"/>
      <c r="GQP12" s="148"/>
      <c r="GQQ12" s="148"/>
      <c r="GQR12" s="148"/>
      <c r="GQS12" s="148"/>
      <c r="GQT12" s="148"/>
      <c r="GQU12" s="148"/>
      <c r="GQV12" s="148"/>
      <c r="GQW12" s="148"/>
      <c r="GQX12" s="148"/>
      <c r="GQY12" s="148"/>
      <c r="GQZ12" s="148"/>
      <c r="GRA12" s="148"/>
      <c r="GRB12" s="148"/>
      <c r="GRC12" s="148"/>
      <c r="GRD12" s="148"/>
      <c r="GRE12" s="148"/>
      <c r="GRF12" s="148"/>
      <c r="GRG12" s="148"/>
      <c r="GRH12" s="148"/>
      <c r="GRI12" s="148"/>
      <c r="GRJ12" s="148"/>
      <c r="GRK12" s="148"/>
      <c r="GRL12" s="148"/>
      <c r="GRM12" s="148"/>
      <c r="GRN12" s="148"/>
      <c r="GRO12" s="148"/>
      <c r="GRP12" s="148"/>
      <c r="GRQ12" s="148"/>
      <c r="GRR12" s="148"/>
      <c r="GRS12" s="148"/>
      <c r="GRT12" s="148"/>
      <c r="GRU12" s="148"/>
      <c r="GRV12" s="148"/>
      <c r="GRW12" s="148"/>
      <c r="GRX12" s="148"/>
      <c r="GRY12" s="148"/>
      <c r="GRZ12" s="148"/>
      <c r="GSA12" s="148"/>
      <c r="GSB12" s="148"/>
      <c r="GSC12" s="148"/>
      <c r="GSD12" s="148"/>
      <c r="GSE12" s="148"/>
      <c r="GSF12" s="148"/>
      <c r="GSG12" s="148"/>
      <c r="GSH12" s="148"/>
      <c r="GSI12" s="148"/>
      <c r="GSJ12" s="148"/>
      <c r="GSK12" s="148"/>
      <c r="GSL12" s="148"/>
      <c r="GSM12" s="148"/>
      <c r="GSN12" s="148"/>
      <c r="GSO12" s="148"/>
      <c r="GSP12" s="148"/>
      <c r="GSQ12" s="148"/>
      <c r="GSR12" s="148"/>
      <c r="GSS12" s="148"/>
      <c r="GST12" s="148"/>
      <c r="GSU12" s="148"/>
      <c r="GSV12" s="148"/>
      <c r="GSW12" s="148"/>
      <c r="GSX12" s="148"/>
      <c r="GSY12" s="148"/>
      <c r="GSZ12" s="148"/>
      <c r="GTA12" s="148"/>
      <c r="GTB12" s="148"/>
      <c r="GTC12" s="148"/>
      <c r="GTD12" s="148"/>
      <c r="GTE12" s="148"/>
      <c r="GTF12" s="148"/>
      <c r="GTG12" s="148"/>
      <c r="GTH12" s="148"/>
      <c r="GTI12" s="148"/>
      <c r="GTJ12" s="148"/>
      <c r="GTK12" s="148"/>
      <c r="GTL12" s="148"/>
      <c r="GTM12" s="148"/>
      <c r="GTN12" s="148"/>
      <c r="GTO12" s="148"/>
      <c r="GTP12" s="148"/>
      <c r="GTQ12" s="148"/>
      <c r="GTR12" s="148"/>
      <c r="GTS12" s="148"/>
      <c r="GTT12" s="148"/>
      <c r="GTU12" s="148"/>
      <c r="GTV12" s="148"/>
      <c r="GTW12" s="148"/>
      <c r="GTX12" s="148"/>
      <c r="GTY12" s="148"/>
      <c r="GTZ12" s="148"/>
      <c r="GUA12" s="148"/>
      <c r="GUB12" s="148"/>
      <c r="GUC12" s="148"/>
      <c r="GUD12" s="148"/>
      <c r="GUE12" s="148"/>
      <c r="GUF12" s="148"/>
      <c r="GUG12" s="148"/>
      <c r="GUH12" s="148"/>
      <c r="GUI12" s="148"/>
      <c r="GUJ12" s="148"/>
      <c r="GUK12" s="148"/>
      <c r="GUL12" s="148"/>
      <c r="GUM12" s="148"/>
      <c r="GUN12" s="148"/>
      <c r="GUO12" s="148"/>
      <c r="GUP12" s="148"/>
      <c r="GUQ12" s="148"/>
      <c r="GUR12" s="148"/>
      <c r="GUS12" s="148"/>
      <c r="GUT12" s="148"/>
      <c r="GUU12" s="148"/>
      <c r="GUV12" s="148"/>
      <c r="GUW12" s="148"/>
      <c r="GUX12" s="148"/>
      <c r="GUY12" s="148"/>
      <c r="GUZ12" s="148"/>
      <c r="GVA12" s="148"/>
      <c r="GVB12" s="148"/>
      <c r="GVC12" s="148"/>
      <c r="GVD12" s="148"/>
      <c r="GVE12" s="148"/>
      <c r="GVF12" s="148"/>
      <c r="GVG12" s="148"/>
      <c r="GVH12" s="148"/>
      <c r="GVI12" s="148"/>
      <c r="GVJ12" s="148"/>
      <c r="GVK12" s="148"/>
      <c r="GVL12" s="148"/>
      <c r="GVM12" s="148"/>
      <c r="GVN12" s="148"/>
      <c r="GVO12" s="148"/>
      <c r="GVP12" s="148"/>
      <c r="GVQ12" s="148"/>
      <c r="GVR12" s="148"/>
      <c r="GVS12" s="148"/>
      <c r="GVT12" s="148"/>
      <c r="GVU12" s="148"/>
      <c r="GVV12" s="148"/>
      <c r="GVW12" s="148"/>
      <c r="GVX12" s="148"/>
      <c r="GVY12" s="148"/>
      <c r="GVZ12" s="148"/>
      <c r="GWA12" s="148"/>
      <c r="GWB12" s="148"/>
      <c r="GWC12" s="148"/>
      <c r="GWD12" s="148"/>
      <c r="GWE12" s="148"/>
      <c r="GWF12" s="148"/>
      <c r="GWG12" s="148"/>
      <c r="GWH12" s="148"/>
      <c r="GWI12" s="148"/>
      <c r="GWJ12" s="148"/>
      <c r="GWK12" s="148"/>
      <c r="GWL12" s="148"/>
      <c r="GWM12" s="148"/>
      <c r="GWN12" s="148"/>
      <c r="GWO12" s="148"/>
      <c r="GWP12" s="148"/>
      <c r="GWQ12" s="148"/>
      <c r="GWR12" s="148"/>
      <c r="GWS12" s="148"/>
      <c r="GWT12" s="148"/>
      <c r="GWU12" s="148"/>
      <c r="GWV12" s="148"/>
      <c r="GWW12" s="148"/>
      <c r="GWX12" s="148"/>
      <c r="GWY12" s="148"/>
      <c r="GWZ12" s="148"/>
      <c r="GXA12" s="148"/>
      <c r="GXB12" s="148"/>
      <c r="GXC12" s="148"/>
      <c r="GXD12" s="148"/>
      <c r="GXE12" s="148"/>
      <c r="GXF12" s="148"/>
      <c r="GXG12" s="148"/>
      <c r="GXH12" s="148"/>
      <c r="GXI12" s="148"/>
      <c r="GXJ12" s="148"/>
      <c r="GXK12" s="148"/>
      <c r="GXL12" s="148"/>
      <c r="GXM12" s="148"/>
      <c r="GXN12" s="148"/>
      <c r="GXO12" s="148"/>
      <c r="GXP12" s="148"/>
      <c r="GXQ12" s="148"/>
      <c r="GXR12" s="148"/>
      <c r="GXS12" s="148"/>
      <c r="GXT12" s="148"/>
      <c r="GXU12" s="148"/>
      <c r="GXV12" s="148"/>
      <c r="GXW12" s="148"/>
      <c r="GXX12" s="148"/>
      <c r="GXY12" s="148"/>
      <c r="GXZ12" s="148"/>
      <c r="GYA12" s="148"/>
      <c r="GYB12" s="148"/>
      <c r="GYC12" s="148"/>
      <c r="GYD12" s="148"/>
      <c r="GYE12" s="148"/>
      <c r="GYF12" s="148"/>
      <c r="GYG12" s="148"/>
      <c r="GYH12" s="148"/>
      <c r="GYI12" s="148"/>
      <c r="GYJ12" s="148"/>
      <c r="GYK12" s="148"/>
      <c r="GYL12" s="148"/>
      <c r="GYM12" s="148"/>
      <c r="GYN12" s="148"/>
      <c r="GYO12" s="148"/>
      <c r="GYP12" s="148"/>
      <c r="GYQ12" s="148"/>
      <c r="GYR12" s="148"/>
      <c r="GYS12" s="148"/>
      <c r="GYT12" s="148"/>
      <c r="GYU12" s="148"/>
      <c r="GYV12" s="148"/>
      <c r="GYW12" s="148"/>
      <c r="GYX12" s="148"/>
      <c r="GYY12" s="148"/>
      <c r="GYZ12" s="148"/>
      <c r="GZA12" s="148"/>
      <c r="GZB12" s="148"/>
      <c r="GZC12" s="148"/>
      <c r="GZD12" s="148"/>
      <c r="GZE12" s="148"/>
      <c r="GZF12" s="148"/>
      <c r="GZG12" s="148"/>
      <c r="GZH12" s="148"/>
      <c r="GZI12" s="148"/>
      <c r="GZJ12" s="148"/>
      <c r="GZK12" s="148"/>
      <c r="GZL12" s="148"/>
      <c r="GZM12" s="148"/>
      <c r="GZN12" s="148"/>
      <c r="GZO12" s="148"/>
      <c r="GZP12" s="148"/>
      <c r="GZQ12" s="148"/>
      <c r="GZR12" s="148"/>
      <c r="GZS12" s="148"/>
      <c r="GZT12" s="148"/>
      <c r="GZU12" s="148"/>
      <c r="GZV12" s="148"/>
      <c r="GZW12" s="148"/>
      <c r="GZX12" s="148"/>
      <c r="GZY12" s="148"/>
      <c r="GZZ12" s="148"/>
      <c r="HAA12" s="148"/>
      <c r="HAB12" s="148"/>
      <c r="HAC12" s="148"/>
      <c r="HAD12" s="148"/>
      <c r="HAE12" s="148"/>
      <c r="HAF12" s="148"/>
      <c r="HAG12" s="148"/>
      <c r="HAH12" s="148"/>
      <c r="HAI12" s="148"/>
      <c r="HAJ12" s="148"/>
      <c r="HAK12" s="148"/>
      <c r="HAL12" s="148"/>
      <c r="HAM12" s="148"/>
      <c r="HAN12" s="148"/>
      <c r="HAO12" s="148"/>
      <c r="HAP12" s="148"/>
      <c r="HAQ12" s="148"/>
      <c r="HAR12" s="148"/>
      <c r="HAS12" s="148"/>
      <c r="HAT12" s="148"/>
      <c r="HAU12" s="148"/>
      <c r="HAV12" s="148"/>
      <c r="HAW12" s="148"/>
      <c r="HAX12" s="148"/>
      <c r="HAY12" s="148"/>
      <c r="HAZ12" s="148"/>
      <c r="HBA12" s="148"/>
      <c r="HBB12" s="148"/>
      <c r="HBC12" s="148"/>
      <c r="HBD12" s="148"/>
      <c r="HBE12" s="148"/>
      <c r="HBF12" s="148"/>
      <c r="HBG12" s="148"/>
      <c r="HBH12" s="148"/>
      <c r="HBI12" s="148"/>
      <c r="HBJ12" s="148"/>
      <c r="HBK12" s="148"/>
      <c r="HBL12" s="148"/>
      <c r="HBM12" s="148"/>
      <c r="HBN12" s="148"/>
      <c r="HBO12" s="148"/>
      <c r="HBP12" s="148"/>
      <c r="HBQ12" s="148"/>
      <c r="HBR12" s="148"/>
      <c r="HBS12" s="148"/>
      <c r="HBT12" s="148"/>
      <c r="HBU12" s="148"/>
      <c r="HBV12" s="148"/>
      <c r="HBW12" s="148"/>
      <c r="HBX12" s="148"/>
      <c r="HBY12" s="148"/>
      <c r="HBZ12" s="148"/>
      <c r="HCA12" s="148"/>
      <c r="HCB12" s="148"/>
      <c r="HCC12" s="148"/>
      <c r="HCD12" s="148"/>
      <c r="HCE12" s="148"/>
      <c r="HCF12" s="148"/>
      <c r="HCG12" s="148"/>
      <c r="HCH12" s="148"/>
      <c r="HCI12" s="148"/>
      <c r="HCJ12" s="148"/>
      <c r="HCK12" s="148"/>
      <c r="HCL12" s="148"/>
      <c r="HCM12" s="148"/>
      <c r="HCN12" s="148"/>
      <c r="HCO12" s="148"/>
      <c r="HCP12" s="148"/>
      <c r="HCQ12" s="148"/>
      <c r="HCR12" s="148"/>
      <c r="HCS12" s="148"/>
      <c r="HCT12" s="148"/>
      <c r="HCU12" s="148"/>
      <c r="HCV12" s="148"/>
      <c r="HCW12" s="148"/>
      <c r="HCX12" s="148"/>
      <c r="HCY12" s="148"/>
      <c r="HCZ12" s="148"/>
      <c r="HDA12" s="148"/>
      <c r="HDB12" s="148"/>
      <c r="HDC12" s="148"/>
      <c r="HDD12" s="148"/>
      <c r="HDE12" s="148"/>
      <c r="HDF12" s="148"/>
      <c r="HDG12" s="148"/>
      <c r="HDH12" s="148"/>
      <c r="HDI12" s="148"/>
      <c r="HDJ12" s="148"/>
      <c r="HDK12" s="148"/>
      <c r="HDL12" s="148"/>
      <c r="HDM12" s="148"/>
      <c r="HDN12" s="148"/>
      <c r="HDO12" s="148"/>
      <c r="HDP12" s="148"/>
      <c r="HDQ12" s="148"/>
      <c r="HDR12" s="148"/>
      <c r="HDS12" s="148"/>
      <c r="HDT12" s="148"/>
      <c r="HDU12" s="148"/>
      <c r="HDV12" s="148"/>
      <c r="HDW12" s="148"/>
      <c r="HDX12" s="148"/>
      <c r="HDY12" s="148"/>
      <c r="HDZ12" s="148"/>
      <c r="HEA12" s="148"/>
      <c r="HEB12" s="148"/>
      <c r="HEC12" s="148"/>
      <c r="HED12" s="148"/>
      <c r="HEE12" s="148"/>
      <c r="HEF12" s="148"/>
      <c r="HEG12" s="148"/>
      <c r="HEH12" s="148"/>
      <c r="HEI12" s="148"/>
      <c r="HEJ12" s="148"/>
      <c r="HEK12" s="148"/>
      <c r="HEL12" s="148"/>
      <c r="HEM12" s="148"/>
      <c r="HEN12" s="148"/>
      <c r="HEO12" s="148"/>
      <c r="HEP12" s="148"/>
      <c r="HEQ12" s="148"/>
      <c r="HER12" s="148"/>
      <c r="HES12" s="148"/>
      <c r="HET12" s="148"/>
      <c r="HEU12" s="148"/>
      <c r="HEV12" s="148"/>
      <c r="HEW12" s="148"/>
      <c r="HEX12" s="148"/>
      <c r="HEY12" s="148"/>
      <c r="HEZ12" s="148"/>
      <c r="HFA12" s="148"/>
      <c r="HFB12" s="148"/>
      <c r="HFC12" s="148"/>
      <c r="HFD12" s="148"/>
      <c r="HFE12" s="148"/>
      <c r="HFF12" s="148"/>
      <c r="HFG12" s="148"/>
      <c r="HFH12" s="148"/>
      <c r="HFI12" s="148"/>
      <c r="HFJ12" s="148"/>
      <c r="HFK12" s="148"/>
      <c r="HFL12" s="148"/>
      <c r="HFM12" s="148"/>
      <c r="HFN12" s="148"/>
      <c r="HFO12" s="148"/>
      <c r="HFP12" s="148"/>
      <c r="HFQ12" s="148"/>
      <c r="HFR12" s="148"/>
      <c r="HFS12" s="148"/>
      <c r="HFT12" s="148"/>
      <c r="HFU12" s="148"/>
      <c r="HFV12" s="148"/>
      <c r="HFW12" s="148"/>
      <c r="HFX12" s="148"/>
      <c r="HFY12" s="148"/>
      <c r="HFZ12" s="148"/>
      <c r="HGA12" s="148"/>
      <c r="HGB12" s="148"/>
      <c r="HGC12" s="148"/>
      <c r="HGD12" s="148"/>
      <c r="HGE12" s="148"/>
      <c r="HGF12" s="148"/>
      <c r="HGG12" s="148"/>
      <c r="HGH12" s="148"/>
      <c r="HGI12" s="148"/>
      <c r="HGJ12" s="148"/>
      <c r="HGK12" s="148"/>
      <c r="HGL12" s="148"/>
      <c r="HGM12" s="148"/>
      <c r="HGN12" s="148"/>
      <c r="HGO12" s="148"/>
      <c r="HGP12" s="148"/>
      <c r="HGQ12" s="148"/>
      <c r="HGR12" s="148"/>
      <c r="HGS12" s="148"/>
      <c r="HGT12" s="148"/>
      <c r="HGU12" s="148"/>
      <c r="HGV12" s="148"/>
      <c r="HGW12" s="148"/>
      <c r="HGX12" s="148"/>
      <c r="HGY12" s="148"/>
      <c r="HGZ12" s="148"/>
      <c r="HHA12" s="148"/>
      <c r="HHB12" s="148"/>
      <c r="HHC12" s="148"/>
      <c r="HHD12" s="148"/>
      <c r="HHE12" s="148"/>
      <c r="HHF12" s="148"/>
      <c r="HHG12" s="148"/>
      <c r="HHH12" s="148"/>
      <c r="HHI12" s="148"/>
      <c r="HHJ12" s="148"/>
      <c r="HHK12" s="148"/>
      <c r="HHL12" s="148"/>
      <c r="HHM12" s="148"/>
      <c r="HHN12" s="148"/>
      <c r="HHO12" s="148"/>
      <c r="HHP12" s="148"/>
      <c r="HHQ12" s="148"/>
      <c r="HHR12" s="148"/>
      <c r="HHS12" s="148"/>
      <c r="HHT12" s="148"/>
      <c r="HHU12" s="148"/>
      <c r="HHV12" s="148"/>
      <c r="HHW12" s="148"/>
      <c r="HHX12" s="148"/>
      <c r="HHY12" s="148"/>
      <c r="HHZ12" s="148"/>
      <c r="HIA12" s="148"/>
      <c r="HIB12" s="148"/>
      <c r="HIC12" s="148"/>
      <c r="HID12" s="148"/>
      <c r="HIE12" s="148"/>
      <c r="HIF12" s="148"/>
      <c r="HIG12" s="148"/>
      <c r="HIH12" s="148"/>
      <c r="HII12" s="148"/>
      <c r="HIJ12" s="148"/>
      <c r="HIK12" s="148"/>
      <c r="HIL12" s="148"/>
      <c r="HIM12" s="148"/>
      <c r="HIN12" s="148"/>
      <c r="HIO12" s="148"/>
      <c r="HIP12" s="148"/>
      <c r="HIQ12" s="148"/>
      <c r="HIR12" s="148"/>
      <c r="HIS12" s="148"/>
      <c r="HIT12" s="148"/>
      <c r="HIU12" s="148"/>
      <c r="HIV12" s="148"/>
      <c r="HIW12" s="148"/>
      <c r="HIX12" s="148"/>
      <c r="HIY12" s="148"/>
      <c r="HIZ12" s="148"/>
      <c r="HJA12" s="148"/>
      <c r="HJB12" s="148"/>
      <c r="HJC12" s="148"/>
      <c r="HJD12" s="148"/>
      <c r="HJE12" s="148"/>
      <c r="HJF12" s="148"/>
      <c r="HJG12" s="148"/>
      <c r="HJH12" s="148"/>
      <c r="HJI12" s="148"/>
      <c r="HJJ12" s="148"/>
      <c r="HJK12" s="148"/>
      <c r="HJL12" s="148"/>
      <c r="HJM12" s="148"/>
      <c r="HJN12" s="148"/>
      <c r="HJO12" s="148"/>
      <c r="HJP12" s="148"/>
      <c r="HJQ12" s="148"/>
      <c r="HJR12" s="148"/>
      <c r="HJS12" s="148"/>
      <c r="HJT12" s="148"/>
      <c r="HJU12" s="148"/>
      <c r="HJV12" s="148"/>
      <c r="HJW12" s="148"/>
      <c r="HJX12" s="148"/>
      <c r="HJY12" s="148"/>
      <c r="HJZ12" s="148"/>
      <c r="HKA12" s="148"/>
      <c r="HKB12" s="148"/>
      <c r="HKC12" s="148"/>
      <c r="HKD12" s="148"/>
      <c r="HKE12" s="148"/>
      <c r="HKF12" s="148"/>
      <c r="HKG12" s="148"/>
      <c r="HKH12" s="148"/>
      <c r="HKI12" s="148"/>
      <c r="HKJ12" s="148"/>
      <c r="HKK12" s="148"/>
      <c r="HKL12" s="148"/>
      <c r="HKM12" s="148"/>
      <c r="HKN12" s="148"/>
      <c r="HKO12" s="148"/>
      <c r="HKP12" s="148"/>
      <c r="HKQ12" s="148"/>
      <c r="HKR12" s="148"/>
      <c r="HKS12" s="148"/>
      <c r="HKT12" s="148"/>
      <c r="HKU12" s="148"/>
      <c r="HKV12" s="148"/>
      <c r="HKW12" s="148"/>
      <c r="HKX12" s="148"/>
      <c r="HKY12" s="148"/>
      <c r="HKZ12" s="148"/>
      <c r="HLA12" s="148"/>
      <c r="HLB12" s="148"/>
      <c r="HLC12" s="148"/>
      <c r="HLD12" s="148"/>
      <c r="HLE12" s="148"/>
      <c r="HLF12" s="148"/>
      <c r="HLG12" s="148"/>
      <c r="HLH12" s="148"/>
      <c r="HLI12" s="148"/>
      <c r="HLJ12" s="148"/>
      <c r="HLK12" s="148"/>
      <c r="HLL12" s="148"/>
      <c r="HLM12" s="148"/>
      <c r="HLN12" s="148"/>
      <c r="HLO12" s="148"/>
      <c r="HLP12" s="148"/>
      <c r="HLQ12" s="148"/>
      <c r="HLR12" s="148"/>
      <c r="HLS12" s="148"/>
      <c r="HLT12" s="148"/>
      <c r="HLU12" s="148"/>
      <c r="HLV12" s="148"/>
      <c r="HLW12" s="148"/>
      <c r="HLX12" s="148"/>
      <c r="HLY12" s="148"/>
      <c r="HLZ12" s="148"/>
      <c r="HMA12" s="148"/>
      <c r="HMB12" s="148"/>
      <c r="HMC12" s="148"/>
      <c r="HMD12" s="148"/>
      <c r="HME12" s="148"/>
      <c r="HMF12" s="148"/>
      <c r="HMG12" s="148"/>
      <c r="HMH12" s="148"/>
      <c r="HMI12" s="148"/>
      <c r="HMJ12" s="148"/>
      <c r="HMK12" s="148"/>
      <c r="HML12" s="148"/>
      <c r="HMM12" s="148"/>
      <c r="HMN12" s="148"/>
      <c r="HMO12" s="148"/>
      <c r="HMP12" s="148"/>
      <c r="HMQ12" s="148"/>
      <c r="HMR12" s="148"/>
      <c r="HMS12" s="148"/>
      <c r="HMT12" s="148"/>
      <c r="HMU12" s="148"/>
      <c r="HMV12" s="148"/>
      <c r="HMW12" s="148"/>
      <c r="HMX12" s="148"/>
      <c r="HMY12" s="148"/>
      <c r="HMZ12" s="148"/>
      <c r="HNA12" s="148"/>
      <c r="HNB12" s="148"/>
      <c r="HNC12" s="148"/>
      <c r="HND12" s="148"/>
      <c r="HNE12" s="148"/>
      <c r="HNF12" s="148"/>
      <c r="HNG12" s="148"/>
      <c r="HNH12" s="148"/>
      <c r="HNI12" s="148"/>
      <c r="HNJ12" s="148"/>
      <c r="HNK12" s="148"/>
      <c r="HNL12" s="148"/>
      <c r="HNM12" s="148"/>
      <c r="HNN12" s="148"/>
      <c r="HNO12" s="148"/>
      <c r="HNP12" s="148"/>
      <c r="HNQ12" s="148"/>
      <c r="HNR12" s="148"/>
      <c r="HNS12" s="148"/>
      <c r="HNT12" s="148"/>
      <c r="HNU12" s="148"/>
      <c r="HNV12" s="148"/>
      <c r="HNW12" s="148"/>
      <c r="HNX12" s="148"/>
      <c r="HNY12" s="148"/>
      <c r="HNZ12" s="148"/>
      <c r="HOA12" s="148"/>
      <c r="HOB12" s="148"/>
      <c r="HOC12" s="148"/>
      <c r="HOD12" s="148"/>
      <c r="HOE12" s="148"/>
      <c r="HOF12" s="148"/>
      <c r="HOG12" s="148"/>
      <c r="HOH12" s="148"/>
      <c r="HOI12" s="148"/>
      <c r="HOJ12" s="148"/>
      <c r="HOK12" s="148"/>
      <c r="HOL12" s="148"/>
      <c r="HOM12" s="148"/>
      <c r="HON12" s="148"/>
      <c r="HOO12" s="148"/>
      <c r="HOP12" s="148"/>
      <c r="HOQ12" s="148"/>
      <c r="HOR12" s="148"/>
      <c r="HOS12" s="148"/>
      <c r="HOT12" s="148"/>
      <c r="HOU12" s="148"/>
      <c r="HOV12" s="148"/>
      <c r="HOW12" s="148"/>
      <c r="HOX12" s="148"/>
      <c r="HOY12" s="148"/>
      <c r="HOZ12" s="148"/>
      <c r="HPA12" s="148"/>
      <c r="HPB12" s="148"/>
      <c r="HPC12" s="148"/>
      <c r="HPD12" s="148"/>
      <c r="HPE12" s="148"/>
      <c r="HPF12" s="148"/>
      <c r="HPG12" s="148"/>
      <c r="HPH12" s="148"/>
      <c r="HPI12" s="148"/>
      <c r="HPJ12" s="148"/>
      <c r="HPK12" s="148"/>
      <c r="HPL12" s="148"/>
      <c r="HPM12" s="148"/>
      <c r="HPN12" s="148"/>
      <c r="HPO12" s="148"/>
      <c r="HPP12" s="148"/>
      <c r="HPQ12" s="148"/>
      <c r="HPR12" s="148"/>
      <c r="HPS12" s="148"/>
      <c r="HPT12" s="148"/>
      <c r="HPU12" s="148"/>
      <c r="HPV12" s="148"/>
      <c r="HPW12" s="148"/>
      <c r="HPX12" s="148"/>
      <c r="HPY12" s="148"/>
      <c r="HPZ12" s="148"/>
      <c r="HQA12" s="148"/>
      <c r="HQB12" s="148"/>
      <c r="HQC12" s="148"/>
      <c r="HQD12" s="148"/>
      <c r="HQE12" s="148"/>
      <c r="HQF12" s="148"/>
      <c r="HQG12" s="148"/>
      <c r="HQH12" s="148"/>
      <c r="HQI12" s="148"/>
      <c r="HQJ12" s="148"/>
      <c r="HQK12" s="148"/>
      <c r="HQL12" s="148"/>
      <c r="HQM12" s="148"/>
      <c r="HQN12" s="148"/>
      <c r="HQO12" s="148"/>
      <c r="HQP12" s="148"/>
      <c r="HQQ12" s="148"/>
      <c r="HQR12" s="148"/>
      <c r="HQS12" s="148"/>
      <c r="HQT12" s="148"/>
      <c r="HQU12" s="148"/>
      <c r="HQV12" s="148"/>
      <c r="HQW12" s="148"/>
      <c r="HQX12" s="148"/>
      <c r="HQY12" s="148"/>
      <c r="HQZ12" s="148"/>
      <c r="HRA12" s="148"/>
      <c r="HRB12" s="148"/>
      <c r="HRC12" s="148"/>
      <c r="HRD12" s="148"/>
      <c r="HRE12" s="148"/>
      <c r="HRF12" s="148"/>
      <c r="HRG12" s="148"/>
      <c r="HRH12" s="148"/>
      <c r="HRI12" s="148"/>
      <c r="HRJ12" s="148"/>
      <c r="HRK12" s="148"/>
      <c r="HRL12" s="148"/>
      <c r="HRM12" s="148"/>
      <c r="HRN12" s="148"/>
      <c r="HRO12" s="148"/>
      <c r="HRP12" s="148"/>
      <c r="HRQ12" s="148"/>
      <c r="HRR12" s="148"/>
      <c r="HRS12" s="148"/>
      <c r="HRT12" s="148"/>
      <c r="HRU12" s="148"/>
      <c r="HRV12" s="148"/>
      <c r="HRW12" s="148"/>
      <c r="HRX12" s="148"/>
      <c r="HRY12" s="148"/>
      <c r="HRZ12" s="148"/>
      <c r="HSA12" s="148"/>
      <c r="HSB12" s="148"/>
      <c r="HSC12" s="148"/>
      <c r="HSD12" s="148"/>
      <c r="HSE12" s="148"/>
      <c r="HSF12" s="148"/>
      <c r="HSG12" s="148"/>
      <c r="HSH12" s="148"/>
      <c r="HSI12" s="148"/>
      <c r="HSJ12" s="148"/>
      <c r="HSK12" s="148"/>
      <c r="HSL12" s="148"/>
      <c r="HSM12" s="148"/>
      <c r="HSN12" s="148"/>
      <c r="HSO12" s="148"/>
      <c r="HSP12" s="148"/>
      <c r="HSQ12" s="148"/>
      <c r="HSR12" s="148"/>
      <c r="HSS12" s="148"/>
      <c r="HST12" s="148"/>
      <c r="HSU12" s="148"/>
      <c r="HSV12" s="148"/>
      <c r="HSW12" s="148"/>
      <c r="HSX12" s="148"/>
      <c r="HSY12" s="148"/>
      <c r="HSZ12" s="148"/>
      <c r="HTA12" s="148"/>
      <c r="HTB12" s="148"/>
      <c r="HTC12" s="148"/>
      <c r="HTD12" s="148"/>
      <c r="HTE12" s="148"/>
      <c r="HTF12" s="148"/>
      <c r="HTG12" s="148"/>
      <c r="HTH12" s="148"/>
      <c r="HTI12" s="148"/>
      <c r="HTJ12" s="148"/>
      <c r="HTK12" s="148"/>
      <c r="HTL12" s="148"/>
      <c r="HTM12" s="148"/>
      <c r="HTN12" s="148"/>
      <c r="HTO12" s="148"/>
      <c r="HTP12" s="148"/>
      <c r="HTQ12" s="148"/>
      <c r="HTR12" s="148"/>
      <c r="HTS12" s="148"/>
      <c r="HTT12" s="148"/>
      <c r="HTU12" s="148"/>
      <c r="HTV12" s="148"/>
      <c r="HTW12" s="148"/>
      <c r="HTX12" s="148"/>
      <c r="HTY12" s="148"/>
      <c r="HTZ12" s="148"/>
      <c r="HUA12" s="148"/>
      <c r="HUB12" s="148"/>
      <c r="HUC12" s="148"/>
      <c r="HUD12" s="148"/>
      <c r="HUE12" s="148"/>
      <c r="HUF12" s="148"/>
      <c r="HUG12" s="148"/>
      <c r="HUH12" s="148"/>
      <c r="HUI12" s="148"/>
      <c r="HUJ12" s="148"/>
      <c r="HUK12" s="148"/>
      <c r="HUL12" s="148"/>
      <c r="HUM12" s="148"/>
      <c r="HUN12" s="148"/>
      <c r="HUO12" s="148"/>
      <c r="HUP12" s="148"/>
      <c r="HUQ12" s="148"/>
      <c r="HUR12" s="148"/>
      <c r="HUS12" s="148"/>
      <c r="HUT12" s="148"/>
      <c r="HUU12" s="148"/>
      <c r="HUV12" s="148"/>
      <c r="HUW12" s="148"/>
      <c r="HUX12" s="148"/>
      <c r="HUY12" s="148"/>
      <c r="HUZ12" s="148"/>
      <c r="HVA12" s="148"/>
      <c r="HVB12" s="148"/>
      <c r="HVC12" s="148"/>
      <c r="HVD12" s="148"/>
      <c r="HVE12" s="148"/>
      <c r="HVF12" s="148"/>
      <c r="HVG12" s="148"/>
      <c r="HVH12" s="148"/>
      <c r="HVI12" s="148"/>
      <c r="HVJ12" s="148"/>
      <c r="HVK12" s="148"/>
      <c r="HVL12" s="148"/>
      <c r="HVM12" s="148"/>
      <c r="HVN12" s="148"/>
      <c r="HVO12" s="148"/>
      <c r="HVP12" s="148"/>
      <c r="HVQ12" s="148"/>
      <c r="HVR12" s="148"/>
      <c r="HVS12" s="148"/>
      <c r="HVT12" s="148"/>
      <c r="HVU12" s="148"/>
      <c r="HVV12" s="148"/>
      <c r="HVW12" s="148"/>
      <c r="HVX12" s="148"/>
      <c r="HVY12" s="148"/>
      <c r="HVZ12" s="148"/>
      <c r="HWA12" s="148"/>
      <c r="HWB12" s="148"/>
      <c r="HWC12" s="148"/>
      <c r="HWD12" s="148"/>
      <c r="HWE12" s="148"/>
      <c r="HWF12" s="148"/>
      <c r="HWG12" s="148"/>
      <c r="HWH12" s="148"/>
      <c r="HWI12" s="148"/>
      <c r="HWJ12" s="148"/>
      <c r="HWK12" s="148"/>
      <c r="HWL12" s="148"/>
      <c r="HWM12" s="148"/>
      <c r="HWN12" s="148"/>
      <c r="HWO12" s="148"/>
      <c r="HWP12" s="148"/>
      <c r="HWQ12" s="148"/>
      <c r="HWR12" s="148"/>
      <c r="HWS12" s="148"/>
      <c r="HWT12" s="148"/>
      <c r="HWU12" s="148"/>
      <c r="HWV12" s="148"/>
      <c r="HWW12" s="148"/>
      <c r="HWX12" s="148"/>
      <c r="HWY12" s="148"/>
      <c r="HWZ12" s="148"/>
      <c r="HXA12" s="148"/>
      <c r="HXB12" s="148"/>
      <c r="HXC12" s="148"/>
      <c r="HXD12" s="148"/>
      <c r="HXE12" s="148"/>
      <c r="HXF12" s="148"/>
      <c r="HXG12" s="148"/>
      <c r="HXH12" s="148"/>
      <c r="HXI12" s="148"/>
      <c r="HXJ12" s="148"/>
      <c r="HXK12" s="148"/>
      <c r="HXL12" s="148"/>
      <c r="HXM12" s="148"/>
      <c r="HXN12" s="148"/>
      <c r="HXO12" s="148"/>
      <c r="HXP12" s="148"/>
      <c r="HXQ12" s="148"/>
      <c r="HXR12" s="148"/>
      <c r="HXS12" s="148"/>
      <c r="HXT12" s="148"/>
      <c r="HXU12" s="148"/>
      <c r="HXV12" s="148"/>
      <c r="HXW12" s="148"/>
      <c r="HXX12" s="148"/>
      <c r="HXY12" s="148"/>
      <c r="HXZ12" s="148"/>
      <c r="HYA12" s="148"/>
      <c r="HYB12" s="148"/>
      <c r="HYC12" s="148"/>
      <c r="HYD12" s="148"/>
      <c r="HYE12" s="148"/>
      <c r="HYF12" s="148"/>
      <c r="HYG12" s="148"/>
      <c r="HYH12" s="148"/>
      <c r="HYI12" s="148"/>
      <c r="HYJ12" s="148"/>
      <c r="HYK12" s="148"/>
      <c r="HYL12" s="148"/>
      <c r="HYM12" s="148"/>
      <c r="HYN12" s="148"/>
      <c r="HYO12" s="148"/>
      <c r="HYP12" s="148"/>
      <c r="HYQ12" s="148"/>
      <c r="HYR12" s="148"/>
      <c r="HYS12" s="148"/>
      <c r="HYT12" s="148"/>
      <c r="HYU12" s="148"/>
      <c r="HYV12" s="148"/>
      <c r="HYW12" s="148"/>
      <c r="HYX12" s="148"/>
      <c r="HYY12" s="148"/>
      <c r="HYZ12" s="148"/>
      <c r="HZA12" s="148"/>
      <c r="HZB12" s="148"/>
      <c r="HZC12" s="148"/>
      <c r="HZD12" s="148"/>
      <c r="HZE12" s="148"/>
      <c r="HZF12" s="148"/>
      <c r="HZG12" s="148"/>
      <c r="HZH12" s="148"/>
      <c r="HZI12" s="148"/>
      <c r="HZJ12" s="148"/>
      <c r="HZK12" s="148"/>
      <c r="HZL12" s="148"/>
      <c r="HZM12" s="148"/>
      <c r="HZN12" s="148"/>
      <c r="HZO12" s="148"/>
      <c r="HZP12" s="148"/>
      <c r="HZQ12" s="148"/>
      <c r="HZR12" s="148"/>
      <c r="HZS12" s="148"/>
      <c r="HZT12" s="148"/>
      <c r="HZU12" s="148"/>
      <c r="HZV12" s="148"/>
      <c r="HZW12" s="148"/>
      <c r="HZX12" s="148"/>
      <c r="HZY12" s="148"/>
      <c r="HZZ12" s="148"/>
      <c r="IAA12" s="148"/>
      <c r="IAB12" s="148"/>
      <c r="IAC12" s="148"/>
      <c r="IAD12" s="148"/>
      <c r="IAE12" s="148"/>
      <c r="IAF12" s="148"/>
      <c r="IAG12" s="148"/>
      <c r="IAH12" s="148"/>
      <c r="IAI12" s="148"/>
      <c r="IAJ12" s="148"/>
      <c r="IAK12" s="148"/>
      <c r="IAL12" s="148"/>
      <c r="IAM12" s="148"/>
      <c r="IAN12" s="148"/>
      <c r="IAO12" s="148"/>
      <c r="IAP12" s="148"/>
      <c r="IAQ12" s="148"/>
      <c r="IAR12" s="148"/>
      <c r="IAS12" s="148"/>
      <c r="IAT12" s="148"/>
      <c r="IAU12" s="148"/>
      <c r="IAV12" s="148"/>
      <c r="IAW12" s="148"/>
      <c r="IAX12" s="148"/>
      <c r="IAY12" s="148"/>
      <c r="IAZ12" s="148"/>
      <c r="IBA12" s="148"/>
      <c r="IBB12" s="148"/>
      <c r="IBC12" s="148"/>
      <c r="IBD12" s="148"/>
      <c r="IBE12" s="148"/>
      <c r="IBF12" s="148"/>
      <c r="IBG12" s="148"/>
      <c r="IBH12" s="148"/>
      <c r="IBI12" s="148"/>
      <c r="IBJ12" s="148"/>
      <c r="IBK12" s="148"/>
      <c r="IBL12" s="148"/>
      <c r="IBM12" s="148"/>
      <c r="IBN12" s="148"/>
      <c r="IBO12" s="148"/>
      <c r="IBP12" s="148"/>
      <c r="IBQ12" s="148"/>
      <c r="IBR12" s="148"/>
      <c r="IBS12" s="148"/>
      <c r="IBT12" s="148"/>
      <c r="IBU12" s="148"/>
      <c r="IBV12" s="148"/>
      <c r="IBW12" s="148"/>
      <c r="IBX12" s="148"/>
      <c r="IBY12" s="148"/>
      <c r="IBZ12" s="148"/>
      <c r="ICA12" s="148"/>
      <c r="ICB12" s="148"/>
      <c r="ICC12" s="148"/>
      <c r="ICD12" s="148"/>
      <c r="ICE12" s="148"/>
      <c r="ICF12" s="148"/>
      <c r="ICG12" s="148"/>
      <c r="ICH12" s="148"/>
      <c r="ICI12" s="148"/>
      <c r="ICJ12" s="148"/>
      <c r="ICK12" s="148"/>
      <c r="ICL12" s="148"/>
      <c r="ICM12" s="148"/>
      <c r="ICN12" s="148"/>
      <c r="ICO12" s="148"/>
      <c r="ICP12" s="148"/>
      <c r="ICQ12" s="148"/>
      <c r="ICR12" s="148"/>
      <c r="ICS12" s="148"/>
      <c r="ICT12" s="148"/>
      <c r="ICU12" s="148"/>
      <c r="ICV12" s="148"/>
      <c r="ICW12" s="148"/>
      <c r="ICX12" s="148"/>
      <c r="ICY12" s="148"/>
      <c r="ICZ12" s="148"/>
      <c r="IDA12" s="148"/>
      <c r="IDB12" s="148"/>
      <c r="IDC12" s="148"/>
      <c r="IDD12" s="148"/>
      <c r="IDE12" s="148"/>
      <c r="IDF12" s="148"/>
      <c r="IDG12" s="148"/>
      <c r="IDH12" s="148"/>
      <c r="IDI12" s="148"/>
      <c r="IDJ12" s="148"/>
      <c r="IDK12" s="148"/>
      <c r="IDL12" s="148"/>
      <c r="IDM12" s="148"/>
      <c r="IDN12" s="148"/>
      <c r="IDO12" s="148"/>
      <c r="IDP12" s="148"/>
      <c r="IDQ12" s="148"/>
      <c r="IDR12" s="148"/>
      <c r="IDS12" s="148"/>
      <c r="IDT12" s="148"/>
      <c r="IDU12" s="148"/>
      <c r="IDV12" s="148"/>
      <c r="IDW12" s="148"/>
      <c r="IDX12" s="148"/>
      <c r="IDY12" s="148"/>
      <c r="IDZ12" s="148"/>
      <c r="IEA12" s="148"/>
      <c r="IEB12" s="148"/>
      <c r="IEC12" s="148"/>
      <c r="IED12" s="148"/>
      <c r="IEE12" s="148"/>
      <c r="IEF12" s="148"/>
      <c r="IEG12" s="148"/>
      <c r="IEH12" s="148"/>
      <c r="IEI12" s="148"/>
      <c r="IEJ12" s="148"/>
      <c r="IEK12" s="148"/>
      <c r="IEL12" s="148"/>
      <c r="IEM12" s="148"/>
      <c r="IEN12" s="148"/>
      <c r="IEO12" s="148"/>
      <c r="IEP12" s="148"/>
      <c r="IEQ12" s="148"/>
      <c r="IER12" s="148"/>
      <c r="IES12" s="148"/>
      <c r="IET12" s="148"/>
      <c r="IEU12" s="148"/>
      <c r="IEV12" s="148"/>
      <c r="IEW12" s="148"/>
      <c r="IEX12" s="148"/>
      <c r="IEY12" s="148"/>
      <c r="IEZ12" s="148"/>
      <c r="IFA12" s="148"/>
      <c r="IFB12" s="148"/>
      <c r="IFC12" s="148"/>
      <c r="IFD12" s="148"/>
      <c r="IFE12" s="148"/>
      <c r="IFF12" s="148"/>
      <c r="IFG12" s="148"/>
      <c r="IFH12" s="148"/>
      <c r="IFI12" s="148"/>
      <c r="IFJ12" s="148"/>
      <c r="IFK12" s="148"/>
      <c r="IFL12" s="148"/>
      <c r="IFM12" s="148"/>
      <c r="IFN12" s="148"/>
      <c r="IFO12" s="148"/>
      <c r="IFP12" s="148"/>
      <c r="IFQ12" s="148"/>
      <c r="IFR12" s="148"/>
      <c r="IFS12" s="148"/>
      <c r="IFT12" s="148"/>
      <c r="IFU12" s="148"/>
      <c r="IFV12" s="148"/>
      <c r="IFW12" s="148"/>
      <c r="IFX12" s="148"/>
      <c r="IFY12" s="148"/>
      <c r="IFZ12" s="148"/>
      <c r="IGA12" s="148"/>
      <c r="IGB12" s="148"/>
      <c r="IGC12" s="148"/>
      <c r="IGD12" s="148"/>
      <c r="IGE12" s="148"/>
      <c r="IGF12" s="148"/>
      <c r="IGG12" s="148"/>
      <c r="IGH12" s="148"/>
      <c r="IGI12" s="148"/>
      <c r="IGJ12" s="148"/>
      <c r="IGK12" s="148"/>
      <c r="IGL12" s="148"/>
      <c r="IGM12" s="148"/>
      <c r="IGN12" s="148"/>
      <c r="IGO12" s="148"/>
      <c r="IGP12" s="148"/>
      <c r="IGQ12" s="148"/>
      <c r="IGR12" s="148"/>
      <c r="IGS12" s="148"/>
      <c r="IGT12" s="148"/>
      <c r="IGU12" s="148"/>
      <c r="IGV12" s="148"/>
      <c r="IGW12" s="148"/>
      <c r="IGX12" s="148"/>
      <c r="IGY12" s="148"/>
      <c r="IGZ12" s="148"/>
      <c r="IHA12" s="148"/>
      <c r="IHB12" s="148"/>
      <c r="IHC12" s="148"/>
      <c r="IHD12" s="148"/>
      <c r="IHE12" s="148"/>
      <c r="IHF12" s="148"/>
      <c r="IHG12" s="148"/>
      <c r="IHH12" s="148"/>
      <c r="IHI12" s="148"/>
      <c r="IHJ12" s="148"/>
      <c r="IHK12" s="148"/>
      <c r="IHL12" s="148"/>
      <c r="IHM12" s="148"/>
      <c r="IHN12" s="148"/>
      <c r="IHO12" s="148"/>
      <c r="IHP12" s="148"/>
      <c r="IHQ12" s="148"/>
      <c r="IHR12" s="148"/>
      <c r="IHS12" s="148"/>
      <c r="IHT12" s="148"/>
      <c r="IHU12" s="148"/>
      <c r="IHV12" s="148"/>
      <c r="IHW12" s="148"/>
      <c r="IHX12" s="148"/>
      <c r="IHY12" s="148"/>
      <c r="IHZ12" s="148"/>
      <c r="IIA12" s="148"/>
      <c r="IIB12" s="148"/>
      <c r="IIC12" s="148"/>
      <c r="IID12" s="148"/>
      <c r="IIE12" s="148"/>
      <c r="IIF12" s="148"/>
      <c r="IIG12" s="148"/>
      <c r="IIH12" s="148"/>
      <c r="III12" s="148"/>
      <c r="IIJ12" s="148"/>
      <c r="IIK12" s="148"/>
      <c r="IIL12" s="148"/>
      <c r="IIM12" s="148"/>
      <c r="IIN12" s="148"/>
      <c r="IIO12" s="148"/>
      <c r="IIP12" s="148"/>
      <c r="IIQ12" s="148"/>
      <c r="IIR12" s="148"/>
      <c r="IIS12" s="148"/>
      <c r="IIT12" s="148"/>
      <c r="IIU12" s="148"/>
      <c r="IIV12" s="148"/>
      <c r="IIW12" s="148"/>
      <c r="IIX12" s="148"/>
      <c r="IIY12" s="148"/>
      <c r="IIZ12" s="148"/>
      <c r="IJA12" s="148"/>
      <c r="IJB12" s="148"/>
      <c r="IJC12" s="148"/>
      <c r="IJD12" s="148"/>
      <c r="IJE12" s="148"/>
      <c r="IJF12" s="148"/>
      <c r="IJG12" s="148"/>
      <c r="IJH12" s="148"/>
      <c r="IJI12" s="148"/>
      <c r="IJJ12" s="148"/>
      <c r="IJK12" s="148"/>
      <c r="IJL12" s="148"/>
      <c r="IJM12" s="148"/>
      <c r="IJN12" s="148"/>
      <c r="IJO12" s="148"/>
      <c r="IJP12" s="148"/>
      <c r="IJQ12" s="148"/>
      <c r="IJR12" s="148"/>
      <c r="IJS12" s="148"/>
      <c r="IJT12" s="148"/>
      <c r="IJU12" s="148"/>
      <c r="IJV12" s="148"/>
      <c r="IJW12" s="148"/>
      <c r="IJX12" s="148"/>
      <c r="IJY12" s="148"/>
      <c r="IJZ12" s="148"/>
      <c r="IKA12" s="148"/>
      <c r="IKB12" s="148"/>
      <c r="IKC12" s="148"/>
      <c r="IKD12" s="148"/>
      <c r="IKE12" s="148"/>
      <c r="IKF12" s="148"/>
      <c r="IKG12" s="148"/>
      <c r="IKH12" s="148"/>
      <c r="IKI12" s="148"/>
      <c r="IKJ12" s="148"/>
      <c r="IKK12" s="148"/>
      <c r="IKL12" s="148"/>
      <c r="IKM12" s="148"/>
      <c r="IKN12" s="148"/>
      <c r="IKO12" s="148"/>
      <c r="IKP12" s="148"/>
      <c r="IKQ12" s="148"/>
      <c r="IKR12" s="148"/>
      <c r="IKS12" s="148"/>
      <c r="IKT12" s="148"/>
      <c r="IKU12" s="148"/>
      <c r="IKV12" s="148"/>
      <c r="IKW12" s="148"/>
      <c r="IKX12" s="148"/>
      <c r="IKY12" s="148"/>
      <c r="IKZ12" s="148"/>
      <c r="ILA12" s="148"/>
      <c r="ILB12" s="148"/>
      <c r="ILC12" s="148"/>
      <c r="ILD12" s="148"/>
      <c r="ILE12" s="148"/>
      <c r="ILF12" s="148"/>
      <c r="ILG12" s="148"/>
      <c r="ILH12" s="148"/>
      <c r="ILI12" s="148"/>
      <c r="ILJ12" s="148"/>
      <c r="ILK12" s="148"/>
      <c r="ILL12" s="148"/>
      <c r="ILM12" s="148"/>
      <c r="ILN12" s="148"/>
      <c r="ILO12" s="148"/>
      <c r="ILP12" s="148"/>
      <c r="ILQ12" s="148"/>
      <c r="ILR12" s="148"/>
      <c r="ILS12" s="148"/>
      <c r="ILT12" s="148"/>
      <c r="ILU12" s="148"/>
      <c r="ILV12" s="148"/>
      <c r="ILW12" s="148"/>
      <c r="ILX12" s="148"/>
      <c r="ILY12" s="148"/>
      <c r="ILZ12" s="148"/>
      <c r="IMA12" s="148"/>
      <c r="IMB12" s="148"/>
      <c r="IMC12" s="148"/>
      <c r="IMD12" s="148"/>
      <c r="IME12" s="148"/>
      <c r="IMF12" s="148"/>
      <c r="IMG12" s="148"/>
      <c r="IMH12" s="148"/>
      <c r="IMI12" s="148"/>
      <c r="IMJ12" s="148"/>
      <c r="IMK12" s="148"/>
      <c r="IML12" s="148"/>
      <c r="IMM12" s="148"/>
      <c r="IMN12" s="148"/>
      <c r="IMO12" s="148"/>
      <c r="IMP12" s="148"/>
      <c r="IMQ12" s="148"/>
      <c r="IMR12" s="148"/>
      <c r="IMS12" s="148"/>
      <c r="IMT12" s="148"/>
      <c r="IMU12" s="148"/>
      <c r="IMV12" s="148"/>
      <c r="IMW12" s="148"/>
      <c r="IMX12" s="148"/>
      <c r="IMY12" s="148"/>
      <c r="IMZ12" s="148"/>
      <c r="INA12" s="148"/>
      <c r="INB12" s="148"/>
      <c r="INC12" s="148"/>
      <c r="IND12" s="148"/>
      <c r="INE12" s="148"/>
      <c r="INF12" s="148"/>
      <c r="ING12" s="148"/>
      <c r="INH12" s="148"/>
      <c r="INI12" s="148"/>
      <c r="INJ12" s="148"/>
      <c r="INK12" s="148"/>
      <c r="INL12" s="148"/>
      <c r="INM12" s="148"/>
      <c r="INN12" s="148"/>
      <c r="INO12" s="148"/>
      <c r="INP12" s="148"/>
      <c r="INQ12" s="148"/>
      <c r="INR12" s="148"/>
      <c r="INS12" s="148"/>
      <c r="INT12" s="148"/>
      <c r="INU12" s="148"/>
      <c r="INV12" s="148"/>
      <c r="INW12" s="148"/>
      <c r="INX12" s="148"/>
      <c r="INY12" s="148"/>
      <c r="INZ12" s="148"/>
      <c r="IOA12" s="148"/>
      <c r="IOB12" s="148"/>
      <c r="IOC12" s="148"/>
      <c r="IOD12" s="148"/>
      <c r="IOE12" s="148"/>
      <c r="IOF12" s="148"/>
      <c r="IOG12" s="148"/>
      <c r="IOH12" s="148"/>
      <c r="IOI12" s="148"/>
      <c r="IOJ12" s="148"/>
      <c r="IOK12" s="148"/>
      <c r="IOL12" s="148"/>
      <c r="IOM12" s="148"/>
      <c r="ION12" s="148"/>
      <c r="IOO12" s="148"/>
      <c r="IOP12" s="148"/>
      <c r="IOQ12" s="148"/>
      <c r="IOR12" s="148"/>
      <c r="IOS12" s="148"/>
      <c r="IOT12" s="148"/>
      <c r="IOU12" s="148"/>
      <c r="IOV12" s="148"/>
      <c r="IOW12" s="148"/>
      <c r="IOX12" s="148"/>
      <c r="IOY12" s="148"/>
      <c r="IOZ12" s="148"/>
      <c r="IPA12" s="148"/>
      <c r="IPB12" s="148"/>
      <c r="IPC12" s="148"/>
      <c r="IPD12" s="148"/>
      <c r="IPE12" s="148"/>
      <c r="IPF12" s="148"/>
      <c r="IPG12" s="148"/>
      <c r="IPH12" s="148"/>
      <c r="IPI12" s="148"/>
      <c r="IPJ12" s="148"/>
      <c r="IPK12" s="148"/>
      <c r="IPL12" s="148"/>
      <c r="IPM12" s="148"/>
      <c r="IPN12" s="148"/>
      <c r="IPO12" s="148"/>
      <c r="IPP12" s="148"/>
      <c r="IPQ12" s="148"/>
      <c r="IPR12" s="148"/>
      <c r="IPS12" s="148"/>
      <c r="IPT12" s="148"/>
      <c r="IPU12" s="148"/>
      <c r="IPV12" s="148"/>
      <c r="IPW12" s="148"/>
      <c r="IPX12" s="148"/>
      <c r="IPY12" s="148"/>
      <c r="IPZ12" s="148"/>
      <c r="IQA12" s="148"/>
      <c r="IQB12" s="148"/>
      <c r="IQC12" s="148"/>
      <c r="IQD12" s="148"/>
      <c r="IQE12" s="148"/>
      <c r="IQF12" s="148"/>
      <c r="IQG12" s="148"/>
      <c r="IQH12" s="148"/>
      <c r="IQI12" s="148"/>
      <c r="IQJ12" s="148"/>
      <c r="IQK12" s="148"/>
      <c r="IQL12" s="148"/>
      <c r="IQM12" s="148"/>
      <c r="IQN12" s="148"/>
      <c r="IQO12" s="148"/>
      <c r="IQP12" s="148"/>
      <c r="IQQ12" s="148"/>
      <c r="IQR12" s="148"/>
      <c r="IQS12" s="148"/>
      <c r="IQT12" s="148"/>
      <c r="IQU12" s="148"/>
      <c r="IQV12" s="148"/>
      <c r="IQW12" s="148"/>
      <c r="IQX12" s="148"/>
      <c r="IQY12" s="148"/>
      <c r="IQZ12" s="148"/>
      <c r="IRA12" s="148"/>
      <c r="IRB12" s="148"/>
      <c r="IRC12" s="148"/>
      <c r="IRD12" s="148"/>
      <c r="IRE12" s="148"/>
      <c r="IRF12" s="148"/>
      <c r="IRG12" s="148"/>
      <c r="IRH12" s="148"/>
      <c r="IRI12" s="148"/>
      <c r="IRJ12" s="148"/>
      <c r="IRK12" s="148"/>
      <c r="IRL12" s="148"/>
      <c r="IRM12" s="148"/>
      <c r="IRN12" s="148"/>
      <c r="IRO12" s="148"/>
      <c r="IRP12" s="148"/>
      <c r="IRQ12" s="148"/>
      <c r="IRR12" s="148"/>
      <c r="IRS12" s="148"/>
      <c r="IRT12" s="148"/>
      <c r="IRU12" s="148"/>
      <c r="IRV12" s="148"/>
      <c r="IRW12" s="148"/>
      <c r="IRX12" s="148"/>
      <c r="IRY12" s="148"/>
      <c r="IRZ12" s="148"/>
      <c r="ISA12" s="148"/>
      <c r="ISB12" s="148"/>
      <c r="ISC12" s="148"/>
      <c r="ISD12" s="148"/>
      <c r="ISE12" s="148"/>
      <c r="ISF12" s="148"/>
      <c r="ISG12" s="148"/>
      <c r="ISH12" s="148"/>
      <c r="ISI12" s="148"/>
      <c r="ISJ12" s="148"/>
      <c r="ISK12" s="148"/>
      <c r="ISL12" s="148"/>
      <c r="ISM12" s="148"/>
      <c r="ISN12" s="148"/>
      <c r="ISO12" s="148"/>
      <c r="ISP12" s="148"/>
      <c r="ISQ12" s="148"/>
      <c r="ISR12" s="148"/>
      <c r="ISS12" s="148"/>
      <c r="IST12" s="148"/>
      <c r="ISU12" s="148"/>
      <c r="ISV12" s="148"/>
      <c r="ISW12" s="148"/>
      <c r="ISX12" s="148"/>
      <c r="ISY12" s="148"/>
      <c r="ISZ12" s="148"/>
      <c r="ITA12" s="148"/>
      <c r="ITB12" s="148"/>
      <c r="ITC12" s="148"/>
      <c r="ITD12" s="148"/>
      <c r="ITE12" s="148"/>
      <c r="ITF12" s="148"/>
      <c r="ITG12" s="148"/>
      <c r="ITH12" s="148"/>
      <c r="ITI12" s="148"/>
      <c r="ITJ12" s="148"/>
      <c r="ITK12" s="148"/>
      <c r="ITL12" s="148"/>
      <c r="ITM12" s="148"/>
      <c r="ITN12" s="148"/>
      <c r="ITO12" s="148"/>
      <c r="ITP12" s="148"/>
      <c r="ITQ12" s="148"/>
      <c r="ITR12" s="148"/>
      <c r="ITS12" s="148"/>
      <c r="ITT12" s="148"/>
      <c r="ITU12" s="148"/>
      <c r="ITV12" s="148"/>
      <c r="ITW12" s="148"/>
      <c r="ITX12" s="148"/>
      <c r="ITY12" s="148"/>
      <c r="ITZ12" s="148"/>
      <c r="IUA12" s="148"/>
      <c r="IUB12" s="148"/>
      <c r="IUC12" s="148"/>
      <c r="IUD12" s="148"/>
      <c r="IUE12" s="148"/>
      <c r="IUF12" s="148"/>
      <c r="IUG12" s="148"/>
      <c r="IUH12" s="148"/>
      <c r="IUI12" s="148"/>
      <c r="IUJ12" s="148"/>
      <c r="IUK12" s="148"/>
      <c r="IUL12" s="148"/>
      <c r="IUM12" s="148"/>
      <c r="IUN12" s="148"/>
      <c r="IUO12" s="148"/>
      <c r="IUP12" s="148"/>
      <c r="IUQ12" s="148"/>
      <c r="IUR12" s="148"/>
      <c r="IUS12" s="148"/>
      <c r="IUT12" s="148"/>
      <c r="IUU12" s="148"/>
      <c r="IUV12" s="148"/>
      <c r="IUW12" s="148"/>
      <c r="IUX12" s="148"/>
      <c r="IUY12" s="148"/>
      <c r="IUZ12" s="148"/>
      <c r="IVA12" s="148"/>
      <c r="IVB12" s="148"/>
      <c r="IVC12" s="148"/>
      <c r="IVD12" s="148"/>
      <c r="IVE12" s="148"/>
      <c r="IVF12" s="148"/>
      <c r="IVG12" s="148"/>
      <c r="IVH12" s="148"/>
      <c r="IVI12" s="148"/>
      <c r="IVJ12" s="148"/>
      <c r="IVK12" s="148"/>
      <c r="IVL12" s="148"/>
      <c r="IVM12" s="148"/>
      <c r="IVN12" s="148"/>
      <c r="IVO12" s="148"/>
      <c r="IVP12" s="148"/>
      <c r="IVQ12" s="148"/>
      <c r="IVR12" s="148"/>
      <c r="IVS12" s="148"/>
      <c r="IVT12" s="148"/>
      <c r="IVU12" s="148"/>
      <c r="IVV12" s="148"/>
      <c r="IVW12" s="148"/>
      <c r="IVX12" s="148"/>
      <c r="IVY12" s="148"/>
      <c r="IVZ12" s="148"/>
      <c r="IWA12" s="148"/>
      <c r="IWB12" s="148"/>
      <c r="IWC12" s="148"/>
      <c r="IWD12" s="148"/>
      <c r="IWE12" s="148"/>
      <c r="IWF12" s="148"/>
      <c r="IWG12" s="148"/>
      <c r="IWH12" s="148"/>
      <c r="IWI12" s="148"/>
      <c r="IWJ12" s="148"/>
      <c r="IWK12" s="148"/>
      <c r="IWL12" s="148"/>
      <c r="IWM12" s="148"/>
      <c r="IWN12" s="148"/>
      <c r="IWO12" s="148"/>
      <c r="IWP12" s="148"/>
      <c r="IWQ12" s="148"/>
      <c r="IWR12" s="148"/>
      <c r="IWS12" s="148"/>
      <c r="IWT12" s="148"/>
      <c r="IWU12" s="148"/>
      <c r="IWV12" s="148"/>
      <c r="IWW12" s="148"/>
      <c r="IWX12" s="148"/>
      <c r="IWY12" s="148"/>
      <c r="IWZ12" s="148"/>
      <c r="IXA12" s="148"/>
      <c r="IXB12" s="148"/>
      <c r="IXC12" s="148"/>
      <c r="IXD12" s="148"/>
      <c r="IXE12" s="148"/>
      <c r="IXF12" s="148"/>
      <c r="IXG12" s="148"/>
      <c r="IXH12" s="148"/>
      <c r="IXI12" s="148"/>
      <c r="IXJ12" s="148"/>
      <c r="IXK12" s="148"/>
      <c r="IXL12" s="148"/>
      <c r="IXM12" s="148"/>
      <c r="IXN12" s="148"/>
      <c r="IXO12" s="148"/>
      <c r="IXP12" s="148"/>
      <c r="IXQ12" s="148"/>
      <c r="IXR12" s="148"/>
      <c r="IXS12" s="148"/>
      <c r="IXT12" s="148"/>
      <c r="IXU12" s="148"/>
      <c r="IXV12" s="148"/>
      <c r="IXW12" s="148"/>
      <c r="IXX12" s="148"/>
      <c r="IXY12" s="148"/>
      <c r="IXZ12" s="148"/>
      <c r="IYA12" s="148"/>
      <c r="IYB12" s="148"/>
      <c r="IYC12" s="148"/>
      <c r="IYD12" s="148"/>
      <c r="IYE12" s="148"/>
      <c r="IYF12" s="148"/>
      <c r="IYG12" s="148"/>
      <c r="IYH12" s="148"/>
      <c r="IYI12" s="148"/>
      <c r="IYJ12" s="148"/>
      <c r="IYK12" s="148"/>
      <c r="IYL12" s="148"/>
      <c r="IYM12" s="148"/>
      <c r="IYN12" s="148"/>
      <c r="IYO12" s="148"/>
      <c r="IYP12" s="148"/>
      <c r="IYQ12" s="148"/>
      <c r="IYR12" s="148"/>
      <c r="IYS12" s="148"/>
      <c r="IYT12" s="148"/>
      <c r="IYU12" s="148"/>
      <c r="IYV12" s="148"/>
      <c r="IYW12" s="148"/>
      <c r="IYX12" s="148"/>
      <c r="IYY12" s="148"/>
      <c r="IYZ12" s="148"/>
      <c r="IZA12" s="148"/>
      <c r="IZB12" s="148"/>
      <c r="IZC12" s="148"/>
      <c r="IZD12" s="148"/>
      <c r="IZE12" s="148"/>
      <c r="IZF12" s="148"/>
      <c r="IZG12" s="148"/>
      <c r="IZH12" s="148"/>
      <c r="IZI12" s="148"/>
      <c r="IZJ12" s="148"/>
      <c r="IZK12" s="148"/>
      <c r="IZL12" s="148"/>
      <c r="IZM12" s="148"/>
      <c r="IZN12" s="148"/>
      <c r="IZO12" s="148"/>
      <c r="IZP12" s="148"/>
      <c r="IZQ12" s="148"/>
      <c r="IZR12" s="148"/>
      <c r="IZS12" s="148"/>
      <c r="IZT12" s="148"/>
      <c r="IZU12" s="148"/>
      <c r="IZV12" s="148"/>
      <c r="IZW12" s="148"/>
      <c r="IZX12" s="148"/>
      <c r="IZY12" s="148"/>
      <c r="IZZ12" s="148"/>
      <c r="JAA12" s="148"/>
      <c r="JAB12" s="148"/>
      <c r="JAC12" s="148"/>
      <c r="JAD12" s="148"/>
      <c r="JAE12" s="148"/>
      <c r="JAF12" s="148"/>
      <c r="JAG12" s="148"/>
      <c r="JAH12" s="148"/>
      <c r="JAI12" s="148"/>
      <c r="JAJ12" s="148"/>
      <c r="JAK12" s="148"/>
      <c r="JAL12" s="148"/>
      <c r="JAM12" s="148"/>
      <c r="JAN12" s="148"/>
      <c r="JAO12" s="148"/>
      <c r="JAP12" s="148"/>
      <c r="JAQ12" s="148"/>
      <c r="JAR12" s="148"/>
      <c r="JAS12" s="148"/>
      <c r="JAT12" s="148"/>
      <c r="JAU12" s="148"/>
      <c r="JAV12" s="148"/>
      <c r="JAW12" s="148"/>
      <c r="JAX12" s="148"/>
      <c r="JAY12" s="148"/>
      <c r="JAZ12" s="148"/>
      <c r="JBA12" s="148"/>
      <c r="JBB12" s="148"/>
      <c r="JBC12" s="148"/>
      <c r="JBD12" s="148"/>
      <c r="JBE12" s="148"/>
      <c r="JBF12" s="148"/>
      <c r="JBG12" s="148"/>
      <c r="JBH12" s="148"/>
      <c r="JBI12" s="148"/>
      <c r="JBJ12" s="148"/>
      <c r="JBK12" s="148"/>
      <c r="JBL12" s="148"/>
      <c r="JBM12" s="148"/>
      <c r="JBN12" s="148"/>
      <c r="JBO12" s="148"/>
      <c r="JBP12" s="148"/>
      <c r="JBQ12" s="148"/>
      <c r="JBR12" s="148"/>
      <c r="JBS12" s="148"/>
      <c r="JBT12" s="148"/>
      <c r="JBU12" s="148"/>
      <c r="JBV12" s="148"/>
      <c r="JBW12" s="148"/>
      <c r="JBX12" s="148"/>
      <c r="JBY12" s="148"/>
      <c r="JBZ12" s="148"/>
      <c r="JCA12" s="148"/>
      <c r="JCB12" s="148"/>
      <c r="JCC12" s="148"/>
      <c r="JCD12" s="148"/>
      <c r="JCE12" s="148"/>
      <c r="JCF12" s="148"/>
      <c r="JCG12" s="148"/>
      <c r="JCH12" s="148"/>
      <c r="JCI12" s="148"/>
      <c r="JCJ12" s="148"/>
      <c r="JCK12" s="148"/>
      <c r="JCL12" s="148"/>
      <c r="JCM12" s="148"/>
      <c r="JCN12" s="148"/>
      <c r="JCO12" s="148"/>
      <c r="JCP12" s="148"/>
      <c r="JCQ12" s="148"/>
      <c r="JCR12" s="148"/>
      <c r="JCS12" s="148"/>
      <c r="JCT12" s="148"/>
      <c r="JCU12" s="148"/>
      <c r="JCV12" s="148"/>
      <c r="JCW12" s="148"/>
      <c r="JCX12" s="148"/>
      <c r="JCY12" s="148"/>
      <c r="JCZ12" s="148"/>
      <c r="JDA12" s="148"/>
      <c r="JDB12" s="148"/>
      <c r="JDC12" s="148"/>
      <c r="JDD12" s="148"/>
      <c r="JDE12" s="148"/>
      <c r="JDF12" s="148"/>
      <c r="JDG12" s="148"/>
      <c r="JDH12" s="148"/>
      <c r="JDI12" s="148"/>
      <c r="JDJ12" s="148"/>
      <c r="JDK12" s="148"/>
      <c r="JDL12" s="148"/>
      <c r="JDM12" s="148"/>
      <c r="JDN12" s="148"/>
      <c r="JDO12" s="148"/>
      <c r="JDP12" s="148"/>
      <c r="JDQ12" s="148"/>
      <c r="JDR12" s="148"/>
      <c r="JDS12" s="148"/>
      <c r="JDT12" s="148"/>
      <c r="JDU12" s="148"/>
      <c r="JDV12" s="148"/>
      <c r="JDW12" s="148"/>
      <c r="JDX12" s="148"/>
      <c r="JDY12" s="148"/>
      <c r="JDZ12" s="148"/>
      <c r="JEA12" s="148"/>
      <c r="JEB12" s="148"/>
      <c r="JEC12" s="148"/>
      <c r="JED12" s="148"/>
      <c r="JEE12" s="148"/>
      <c r="JEF12" s="148"/>
      <c r="JEG12" s="148"/>
      <c r="JEH12" s="148"/>
      <c r="JEI12" s="148"/>
      <c r="JEJ12" s="148"/>
      <c r="JEK12" s="148"/>
      <c r="JEL12" s="148"/>
      <c r="JEM12" s="148"/>
      <c r="JEN12" s="148"/>
      <c r="JEO12" s="148"/>
      <c r="JEP12" s="148"/>
      <c r="JEQ12" s="148"/>
      <c r="JER12" s="148"/>
      <c r="JES12" s="148"/>
      <c r="JET12" s="148"/>
      <c r="JEU12" s="148"/>
      <c r="JEV12" s="148"/>
      <c r="JEW12" s="148"/>
      <c r="JEX12" s="148"/>
      <c r="JEY12" s="148"/>
      <c r="JEZ12" s="148"/>
      <c r="JFA12" s="148"/>
      <c r="JFB12" s="148"/>
      <c r="JFC12" s="148"/>
      <c r="JFD12" s="148"/>
      <c r="JFE12" s="148"/>
      <c r="JFF12" s="148"/>
      <c r="JFG12" s="148"/>
      <c r="JFH12" s="148"/>
      <c r="JFI12" s="148"/>
      <c r="JFJ12" s="148"/>
      <c r="JFK12" s="148"/>
      <c r="JFL12" s="148"/>
      <c r="JFM12" s="148"/>
      <c r="JFN12" s="148"/>
      <c r="JFO12" s="148"/>
      <c r="JFP12" s="148"/>
      <c r="JFQ12" s="148"/>
      <c r="JFR12" s="148"/>
      <c r="JFS12" s="148"/>
      <c r="JFT12" s="148"/>
      <c r="JFU12" s="148"/>
      <c r="JFV12" s="148"/>
      <c r="JFW12" s="148"/>
      <c r="JFX12" s="148"/>
      <c r="JFY12" s="148"/>
      <c r="JFZ12" s="148"/>
      <c r="JGA12" s="148"/>
      <c r="JGB12" s="148"/>
      <c r="JGC12" s="148"/>
      <c r="JGD12" s="148"/>
      <c r="JGE12" s="148"/>
      <c r="JGF12" s="148"/>
      <c r="JGG12" s="148"/>
      <c r="JGH12" s="148"/>
      <c r="JGI12" s="148"/>
      <c r="JGJ12" s="148"/>
      <c r="JGK12" s="148"/>
      <c r="JGL12" s="148"/>
      <c r="JGM12" s="148"/>
      <c r="JGN12" s="148"/>
      <c r="JGO12" s="148"/>
      <c r="JGP12" s="148"/>
      <c r="JGQ12" s="148"/>
      <c r="JGR12" s="148"/>
      <c r="JGS12" s="148"/>
      <c r="JGT12" s="148"/>
      <c r="JGU12" s="148"/>
      <c r="JGV12" s="148"/>
      <c r="JGW12" s="148"/>
      <c r="JGX12" s="148"/>
      <c r="JGY12" s="148"/>
      <c r="JGZ12" s="148"/>
      <c r="JHA12" s="148"/>
      <c r="JHB12" s="148"/>
      <c r="JHC12" s="148"/>
      <c r="JHD12" s="148"/>
      <c r="JHE12" s="148"/>
      <c r="JHF12" s="148"/>
      <c r="JHG12" s="148"/>
      <c r="JHH12" s="148"/>
      <c r="JHI12" s="148"/>
      <c r="JHJ12" s="148"/>
      <c r="JHK12" s="148"/>
      <c r="JHL12" s="148"/>
      <c r="JHM12" s="148"/>
      <c r="JHN12" s="148"/>
      <c r="JHO12" s="148"/>
      <c r="JHP12" s="148"/>
      <c r="JHQ12" s="148"/>
      <c r="JHR12" s="148"/>
      <c r="JHS12" s="148"/>
      <c r="JHT12" s="148"/>
      <c r="JHU12" s="148"/>
      <c r="JHV12" s="148"/>
      <c r="JHW12" s="148"/>
      <c r="JHX12" s="148"/>
      <c r="JHY12" s="148"/>
      <c r="JHZ12" s="148"/>
      <c r="JIA12" s="148"/>
      <c r="JIB12" s="148"/>
      <c r="JIC12" s="148"/>
      <c r="JID12" s="148"/>
      <c r="JIE12" s="148"/>
      <c r="JIF12" s="148"/>
      <c r="JIG12" s="148"/>
      <c r="JIH12" s="148"/>
      <c r="JII12" s="148"/>
      <c r="JIJ12" s="148"/>
      <c r="JIK12" s="148"/>
      <c r="JIL12" s="148"/>
      <c r="JIM12" s="148"/>
      <c r="JIN12" s="148"/>
      <c r="JIO12" s="148"/>
      <c r="JIP12" s="148"/>
      <c r="JIQ12" s="148"/>
      <c r="JIR12" s="148"/>
      <c r="JIS12" s="148"/>
      <c r="JIT12" s="148"/>
      <c r="JIU12" s="148"/>
      <c r="JIV12" s="148"/>
      <c r="JIW12" s="148"/>
      <c r="JIX12" s="148"/>
      <c r="JIY12" s="148"/>
      <c r="JIZ12" s="148"/>
      <c r="JJA12" s="148"/>
      <c r="JJB12" s="148"/>
      <c r="JJC12" s="148"/>
      <c r="JJD12" s="148"/>
      <c r="JJE12" s="148"/>
      <c r="JJF12" s="148"/>
      <c r="JJG12" s="148"/>
      <c r="JJH12" s="148"/>
      <c r="JJI12" s="148"/>
      <c r="JJJ12" s="148"/>
      <c r="JJK12" s="148"/>
      <c r="JJL12" s="148"/>
      <c r="JJM12" s="148"/>
      <c r="JJN12" s="148"/>
      <c r="JJO12" s="148"/>
      <c r="JJP12" s="148"/>
      <c r="JJQ12" s="148"/>
      <c r="JJR12" s="148"/>
      <c r="JJS12" s="148"/>
      <c r="JJT12" s="148"/>
      <c r="JJU12" s="148"/>
      <c r="JJV12" s="148"/>
      <c r="JJW12" s="148"/>
      <c r="JJX12" s="148"/>
      <c r="JJY12" s="148"/>
      <c r="JJZ12" s="148"/>
      <c r="JKA12" s="148"/>
      <c r="JKB12" s="148"/>
      <c r="JKC12" s="148"/>
      <c r="JKD12" s="148"/>
      <c r="JKE12" s="148"/>
      <c r="JKF12" s="148"/>
      <c r="JKG12" s="148"/>
      <c r="JKH12" s="148"/>
      <c r="JKI12" s="148"/>
      <c r="JKJ12" s="148"/>
      <c r="JKK12" s="148"/>
      <c r="JKL12" s="148"/>
      <c r="JKM12" s="148"/>
      <c r="JKN12" s="148"/>
      <c r="JKO12" s="148"/>
      <c r="JKP12" s="148"/>
      <c r="JKQ12" s="148"/>
      <c r="JKR12" s="148"/>
      <c r="JKS12" s="148"/>
      <c r="JKT12" s="148"/>
      <c r="JKU12" s="148"/>
      <c r="JKV12" s="148"/>
      <c r="JKW12" s="148"/>
      <c r="JKX12" s="148"/>
      <c r="JKY12" s="148"/>
      <c r="JKZ12" s="148"/>
      <c r="JLA12" s="148"/>
      <c r="JLB12" s="148"/>
      <c r="JLC12" s="148"/>
      <c r="JLD12" s="148"/>
      <c r="JLE12" s="148"/>
      <c r="JLF12" s="148"/>
      <c r="JLG12" s="148"/>
      <c r="JLH12" s="148"/>
      <c r="JLI12" s="148"/>
      <c r="JLJ12" s="148"/>
      <c r="JLK12" s="148"/>
      <c r="JLL12" s="148"/>
      <c r="JLM12" s="148"/>
      <c r="JLN12" s="148"/>
      <c r="JLO12" s="148"/>
      <c r="JLP12" s="148"/>
      <c r="JLQ12" s="148"/>
      <c r="JLR12" s="148"/>
      <c r="JLS12" s="148"/>
      <c r="JLT12" s="148"/>
      <c r="JLU12" s="148"/>
      <c r="JLV12" s="148"/>
      <c r="JLW12" s="148"/>
      <c r="JLX12" s="148"/>
      <c r="JLY12" s="148"/>
      <c r="JLZ12" s="148"/>
      <c r="JMA12" s="148"/>
      <c r="JMB12" s="148"/>
      <c r="JMC12" s="148"/>
      <c r="JMD12" s="148"/>
      <c r="JME12" s="148"/>
      <c r="JMF12" s="148"/>
      <c r="JMG12" s="148"/>
      <c r="JMH12" s="148"/>
      <c r="JMI12" s="148"/>
      <c r="JMJ12" s="148"/>
      <c r="JMK12" s="148"/>
      <c r="JML12" s="148"/>
      <c r="JMM12" s="148"/>
      <c r="JMN12" s="148"/>
      <c r="JMO12" s="148"/>
      <c r="JMP12" s="148"/>
      <c r="JMQ12" s="148"/>
      <c r="JMR12" s="148"/>
      <c r="JMS12" s="148"/>
      <c r="JMT12" s="148"/>
      <c r="JMU12" s="148"/>
      <c r="JMV12" s="148"/>
      <c r="JMW12" s="148"/>
      <c r="JMX12" s="148"/>
      <c r="JMY12" s="148"/>
      <c r="JMZ12" s="148"/>
      <c r="JNA12" s="148"/>
      <c r="JNB12" s="148"/>
      <c r="JNC12" s="148"/>
      <c r="JND12" s="148"/>
      <c r="JNE12" s="148"/>
      <c r="JNF12" s="148"/>
      <c r="JNG12" s="148"/>
      <c r="JNH12" s="148"/>
      <c r="JNI12" s="148"/>
      <c r="JNJ12" s="148"/>
      <c r="JNK12" s="148"/>
      <c r="JNL12" s="148"/>
      <c r="JNM12" s="148"/>
      <c r="JNN12" s="148"/>
      <c r="JNO12" s="148"/>
      <c r="JNP12" s="148"/>
      <c r="JNQ12" s="148"/>
      <c r="JNR12" s="148"/>
      <c r="JNS12" s="148"/>
      <c r="JNT12" s="148"/>
      <c r="JNU12" s="148"/>
      <c r="JNV12" s="148"/>
      <c r="JNW12" s="148"/>
      <c r="JNX12" s="148"/>
      <c r="JNY12" s="148"/>
      <c r="JNZ12" s="148"/>
      <c r="JOA12" s="148"/>
      <c r="JOB12" s="148"/>
      <c r="JOC12" s="148"/>
      <c r="JOD12" s="148"/>
      <c r="JOE12" s="148"/>
      <c r="JOF12" s="148"/>
      <c r="JOG12" s="148"/>
      <c r="JOH12" s="148"/>
      <c r="JOI12" s="148"/>
      <c r="JOJ12" s="148"/>
      <c r="JOK12" s="148"/>
      <c r="JOL12" s="148"/>
      <c r="JOM12" s="148"/>
      <c r="JON12" s="148"/>
      <c r="JOO12" s="148"/>
      <c r="JOP12" s="148"/>
      <c r="JOQ12" s="148"/>
      <c r="JOR12" s="148"/>
      <c r="JOS12" s="148"/>
      <c r="JOT12" s="148"/>
      <c r="JOU12" s="148"/>
      <c r="JOV12" s="148"/>
      <c r="JOW12" s="148"/>
      <c r="JOX12" s="148"/>
      <c r="JOY12" s="148"/>
      <c r="JOZ12" s="148"/>
      <c r="JPA12" s="148"/>
      <c r="JPB12" s="148"/>
      <c r="JPC12" s="148"/>
      <c r="JPD12" s="148"/>
      <c r="JPE12" s="148"/>
      <c r="JPF12" s="148"/>
      <c r="JPG12" s="148"/>
      <c r="JPH12" s="148"/>
      <c r="JPI12" s="148"/>
      <c r="JPJ12" s="148"/>
      <c r="JPK12" s="148"/>
      <c r="JPL12" s="148"/>
      <c r="JPM12" s="148"/>
      <c r="JPN12" s="148"/>
      <c r="JPO12" s="148"/>
      <c r="JPP12" s="148"/>
      <c r="JPQ12" s="148"/>
      <c r="JPR12" s="148"/>
      <c r="JPS12" s="148"/>
      <c r="JPT12" s="148"/>
      <c r="JPU12" s="148"/>
      <c r="JPV12" s="148"/>
      <c r="JPW12" s="148"/>
      <c r="JPX12" s="148"/>
      <c r="JPY12" s="148"/>
      <c r="JPZ12" s="148"/>
      <c r="JQA12" s="148"/>
      <c r="JQB12" s="148"/>
      <c r="JQC12" s="148"/>
      <c r="JQD12" s="148"/>
      <c r="JQE12" s="148"/>
      <c r="JQF12" s="148"/>
      <c r="JQG12" s="148"/>
      <c r="JQH12" s="148"/>
      <c r="JQI12" s="148"/>
      <c r="JQJ12" s="148"/>
      <c r="JQK12" s="148"/>
      <c r="JQL12" s="148"/>
      <c r="JQM12" s="148"/>
      <c r="JQN12" s="148"/>
      <c r="JQO12" s="148"/>
      <c r="JQP12" s="148"/>
      <c r="JQQ12" s="148"/>
      <c r="JQR12" s="148"/>
      <c r="JQS12" s="148"/>
      <c r="JQT12" s="148"/>
      <c r="JQU12" s="148"/>
      <c r="JQV12" s="148"/>
      <c r="JQW12" s="148"/>
      <c r="JQX12" s="148"/>
      <c r="JQY12" s="148"/>
      <c r="JQZ12" s="148"/>
      <c r="JRA12" s="148"/>
      <c r="JRB12" s="148"/>
      <c r="JRC12" s="148"/>
      <c r="JRD12" s="148"/>
      <c r="JRE12" s="148"/>
      <c r="JRF12" s="148"/>
      <c r="JRG12" s="148"/>
      <c r="JRH12" s="148"/>
      <c r="JRI12" s="148"/>
      <c r="JRJ12" s="148"/>
      <c r="JRK12" s="148"/>
      <c r="JRL12" s="148"/>
      <c r="JRM12" s="148"/>
      <c r="JRN12" s="148"/>
      <c r="JRO12" s="148"/>
      <c r="JRP12" s="148"/>
      <c r="JRQ12" s="148"/>
      <c r="JRR12" s="148"/>
      <c r="JRS12" s="148"/>
      <c r="JRT12" s="148"/>
      <c r="JRU12" s="148"/>
      <c r="JRV12" s="148"/>
      <c r="JRW12" s="148"/>
      <c r="JRX12" s="148"/>
      <c r="JRY12" s="148"/>
      <c r="JRZ12" s="148"/>
      <c r="JSA12" s="148"/>
      <c r="JSB12" s="148"/>
      <c r="JSC12" s="148"/>
      <c r="JSD12" s="148"/>
      <c r="JSE12" s="148"/>
      <c r="JSF12" s="148"/>
      <c r="JSG12" s="148"/>
      <c r="JSH12" s="148"/>
      <c r="JSI12" s="148"/>
      <c r="JSJ12" s="148"/>
      <c r="JSK12" s="148"/>
      <c r="JSL12" s="148"/>
      <c r="JSM12" s="148"/>
      <c r="JSN12" s="148"/>
      <c r="JSO12" s="148"/>
      <c r="JSP12" s="148"/>
      <c r="JSQ12" s="148"/>
      <c r="JSR12" s="148"/>
      <c r="JSS12" s="148"/>
      <c r="JST12" s="148"/>
      <c r="JSU12" s="148"/>
      <c r="JSV12" s="148"/>
      <c r="JSW12" s="148"/>
      <c r="JSX12" s="148"/>
      <c r="JSY12" s="148"/>
      <c r="JSZ12" s="148"/>
      <c r="JTA12" s="148"/>
      <c r="JTB12" s="148"/>
      <c r="JTC12" s="148"/>
      <c r="JTD12" s="148"/>
      <c r="JTE12" s="148"/>
      <c r="JTF12" s="148"/>
      <c r="JTG12" s="148"/>
      <c r="JTH12" s="148"/>
      <c r="JTI12" s="148"/>
      <c r="JTJ12" s="148"/>
      <c r="JTK12" s="148"/>
      <c r="JTL12" s="148"/>
      <c r="JTM12" s="148"/>
      <c r="JTN12" s="148"/>
      <c r="JTO12" s="148"/>
      <c r="JTP12" s="148"/>
      <c r="JTQ12" s="148"/>
      <c r="JTR12" s="148"/>
      <c r="JTS12" s="148"/>
      <c r="JTT12" s="148"/>
      <c r="JTU12" s="148"/>
      <c r="JTV12" s="148"/>
      <c r="JTW12" s="148"/>
      <c r="JTX12" s="148"/>
      <c r="JTY12" s="148"/>
      <c r="JTZ12" s="148"/>
      <c r="JUA12" s="148"/>
      <c r="JUB12" s="148"/>
      <c r="JUC12" s="148"/>
      <c r="JUD12" s="148"/>
      <c r="JUE12" s="148"/>
      <c r="JUF12" s="148"/>
      <c r="JUG12" s="148"/>
      <c r="JUH12" s="148"/>
      <c r="JUI12" s="148"/>
      <c r="JUJ12" s="148"/>
      <c r="JUK12" s="148"/>
      <c r="JUL12" s="148"/>
      <c r="JUM12" s="148"/>
      <c r="JUN12" s="148"/>
      <c r="JUO12" s="148"/>
      <c r="JUP12" s="148"/>
      <c r="JUQ12" s="148"/>
      <c r="JUR12" s="148"/>
      <c r="JUS12" s="148"/>
      <c r="JUT12" s="148"/>
      <c r="JUU12" s="148"/>
      <c r="JUV12" s="148"/>
      <c r="JUW12" s="148"/>
      <c r="JUX12" s="148"/>
      <c r="JUY12" s="148"/>
      <c r="JUZ12" s="148"/>
      <c r="JVA12" s="148"/>
      <c r="JVB12" s="148"/>
      <c r="JVC12" s="148"/>
      <c r="JVD12" s="148"/>
      <c r="JVE12" s="148"/>
      <c r="JVF12" s="148"/>
      <c r="JVG12" s="148"/>
      <c r="JVH12" s="148"/>
      <c r="JVI12" s="148"/>
      <c r="JVJ12" s="148"/>
      <c r="JVK12" s="148"/>
      <c r="JVL12" s="148"/>
      <c r="JVM12" s="148"/>
      <c r="JVN12" s="148"/>
      <c r="JVO12" s="148"/>
      <c r="JVP12" s="148"/>
      <c r="JVQ12" s="148"/>
      <c r="JVR12" s="148"/>
      <c r="JVS12" s="148"/>
      <c r="JVT12" s="148"/>
      <c r="JVU12" s="148"/>
      <c r="JVV12" s="148"/>
      <c r="JVW12" s="148"/>
      <c r="JVX12" s="148"/>
      <c r="JVY12" s="148"/>
      <c r="JVZ12" s="148"/>
      <c r="JWA12" s="148"/>
      <c r="JWB12" s="148"/>
      <c r="JWC12" s="148"/>
      <c r="JWD12" s="148"/>
      <c r="JWE12" s="148"/>
      <c r="JWF12" s="148"/>
      <c r="JWG12" s="148"/>
      <c r="JWH12" s="148"/>
      <c r="JWI12" s="148"/>
      <c r="JWJ12" s="148"/>
      <c r="JWK12" s="148"/>
      <c r="JWL12" s="148"/>
      <c r="JWM12" s="148"/>
      <c r="JWN12" s="148"/>
      <c r="JWO12" s="148"/>
      <c r="JWP12" s="148"/>
      <c r="JWQ12" s="148"/>
      <c r="JWR12" s="148"/>
      <c r="JWS12" s="148"/>
      <c r="JWT12" s="148"/>
      <c r="JWU12" s="148"/>
      <c r="JWV12" s="148"/>
      <c r="JWW12" s="148"/>
      <c r="JWX12" s="148"/>
      <c r="JWY12" s="148"/>
      <c r="JWZ12" s="148"/>
      <c r="JXA12" s="148"/>
      <c r="JXB12" s="148"/>
      <c r="JXC12" s="148"/>
      <c r="JXD12" s="148"/>
      <c r="JXE12" s="148"/>
      <c r="JXF12" s="148"/>
      <c r="JXG12" s="148"/>
      <c r="JXH12" s="148"/>
      <c r="JXI12" s="148"/>
      <c r="JXJ12" s="148"/>
      <c r="JXK12" s="148"/>
      <c r="JXL12" s="148"/>
      <c r="JXM12" s="148"/>
      <c r="JXN12" s="148"/>
      <c r="JXO12" s="148"/>
      <c r="JXP12" s="148"/>
      <c r="JXQ12" s="148"/>
      <c r="JXR12" s="148"/>
      <c r="JXS12" s="148"/>
      <c r="JXT12" s="148"/>
      <c r="JXU12" s="148"/>
      <c r="JXV12" s="148"/>
      <c r="JXW12" s="148"/>
      <c r="JXX12" s="148"/>
      <c r="JXY12" s="148"/>
      <c r="JXZ12" s="148"/>
      <c r="JYA12" s="148"/>
      <c r="JYB12" s="148"/>
      <c r="JYC12" s="148"/>
      <c r="JYD12" s="148"/>
      <c r="JYE12" s="148"/>
      <c r="JYF12" s="148"/>
      <c r="JYG12" s="148"/>
      <c r="JYH12" s="148"/>
      <c r="JYI12" s="148"/>
      <c r="JYJ12" s="148"/>
      <c r="JYK12" s="148"/>
      <c r="JYL12" s="148"/>
      <c r="JYM12" s="148"/>
      <c r="JYN12" s="148"/>
      <c r="JYO12" s="148"/>
      <c r="JYP12" s="148"/>
      <c r="JYQ12" s="148"/>
      <c r="JYR12" s="148"/>
      <c r="JYS12" s="148"/>
      <c r="JYT12" s="148"/>
      <c r="JYU12" s="148"/>
      <c r="JYV12" s="148"/>
      <c r="JYW12" s="148"/>
      <c r="JYX12" s="148"/>
      <c r="JYY12" s="148"/>
      <c r="JYZ12" s="148"/>
      <c r="JZA12" s="148"/>
      <c r="JZB12" s="148"/>
      <c r="JZC12" s="148"/>
      <c r="JZD12" s="148"/>
      <c r="JZE12" s="148"/>
      <c r="JZF12" s="148"/>
      <c r="JZG12" s="148"/>
      <c r="JZH12" s="148"/>
      <c r="JZI12" s="148"/>
      <c r="JZJ12" s="148"/>
      <c r="JZK12" s="148"/>
      <c r="JZL12" s="148"/>
      <c r="JZM12" s="148"/>
      <c r="JZN12" s="148"/>
      <c r="JZO12" s="148"/>
      <c r="JZP12" s="148"/>
      <c r="JZQ12" s="148"/>
      <c r="JZR12" s="148"/>
      <c r="JZS12" s="148"/>
      <c r="JZT12" s="148"/>
      <c r="JZU12" s="148"/>
      <c r="JZV12" s="148"/>
      <c r="JZW12" s="148"/>
      <c r="JZX12" s="148"/>
      <c r="JZY12" s="148"/>
      <c r="JZZ12" s="148"/>
      <c r="KAA12" s="148"/>
      <c r="KAB12" s="148"/>
      <c r="KAC12" s="148"/>
      <c r="KAD12" s="148"/>
      <c r="KAE12" s="148"/>
      <c r="KAF12" s="148"/>
      <c r="KAG12" s="148"/>
      <c r="KAH12" s="148"/>
      <c r="KAI12" s="148"/>
      <c r="KAJ12" s="148"/>
      <c r="KAK12" s="148"/>
      <c r="KAL12" s="148"/>
      <c r="KAM12" s="148"/>
      <c r="KAN12" s="148"/>
      <c r="KAO12" s="148"/>
      <c r="KAP12" s="148"/>
      <c r="KAQ12" s="148"/>
      <c r="KAR12" s="148"/>
      <c r="KAS12" s="148"/>
      <c r="KAT12" s="148"/>
      <c r="KAU12" s="148"/>
      <c r="KAV12" s="148"/>
      <c r="KAW12" s="148"/>
      <c r="KAX12" s="148"/>
      <c r="KAY12" s="148"/>
      <c r="KAZ12" s="148"/>
      <c r="KBA12" s="148"/>
      <c r="KBB12" s="148"/>
      <c r="KBC12" s="148"/>
      <c r="KBD12" s="148"/>
      <c r="KBE12" s="148"/>
      <c r="KBF12" s="148"/>
      <c r="KBG12" s="148"/>
      <c r="KBH12" s="148"/>
      <c r="KBI12" s="148"/>
      <c r="KBJ12" s="148"/>
      <c r="KBK12" s="148"/>
      <c r="KBL12" s="148"/>
      <c r="KBM12" s="148"/>
      <c r="KBN12" s="148"/>
      <c r="KBO12" s="148"/>
      <c r="KBP12" s="148"/>
      <c r="KBQ12" s="148"/>
      <c r="KBR12" s="148"/>
      <c r="KBS12" s="148"/>
      <c r="KBT12" s="148"/>
      <c r="KBU12" s="148"/>
      <c r="KBV12" s="148"/>
      <c r="KBW12" s="148"/>
      <c r="KBX12" s="148"/>
      <c r="KBY12" s="148"/>
      <c r="KBZ12" s="148"/>
      <c r="KCA12" s="148"/>
      <c r="KCB12" s="148"/>
      <c r="KCC12" s="148"/>
      <c r="KCD12" s="148"/>
      <c r="KCE12" s="148"/>
      <c r="KCF12" s="148"/>
      <c r="KCG12" s="148"/>
      <c r="KCH12" s="148"/>
      <c r="KCI12" s="148"/>
      <c r="KCJ12" s="148"/>
      <c r="KCK12" s="148"/>
      <c r="KCL12" s="148"/>
      <c r="KCM12" s="148"/>
      <c r="KCN12" s="148"/>
      <c r="KCO12" s="148"/>
      <c r="KCP12" s="148"/>
      <c r="KCQ12" s="148"/>
      <c r="KCR12" s="148"/>
      <c r="KCS12" s="148"/>
      <c r="KCT12" s="148"/>
      <c r="KCU12" s="148"/>
      <c r="KCV12" s="148"/>
      <c r="KCW12" s="148"/>
      <c r="KCX12" s="148"/>
      <c r="KCY12" s="148"/>
      <c r="KCZ12" s="148"/>
      <c r="KDA12" s="148"/>
      <c r="KDB12" s="148"/>
      <c r="KDC12" s="148"/>
      <c r="KDD12" s="148"/>
      <c r="KDE12" s="148"/>
      <c r="KDF12" s="148"/>
      <c r="KDG12" s="148"/>
      <c r="KDH12" s="148"/>
      <c r="KDI12" s="148"/>
      <c r="KDJ12" s="148"/>
      <c r="KDK12" s="148"/>
      <c r="KDL12" s="148"/>
      <c r="KDM12" s="148"/>
      <c r="KDN12" s="148"/>
      <c r="KDO12" s="148"/>
      <c r="KDP12" s="148"/>
      <c r="KDQ12" s="148"/>
      <c r="KDR12" s="148"/>
      <c r="KDS12" s="148"/>
      <c r="KDT12" s="148"/>
      <c r="KDU12" s="148"/>
      <c r="KDV12" s="148"/>
      <c r="KDW12" s="148"/>
      <c r="KDX12" s="148"/>
      <c r="KDY12" s="148"/>
      <c r="KDZ12" s="148"/>
      <c r="KEA12" s="148"/>
      <c r="KEB12" s="148"/>
      <c r="KEC12" s="148"/>
      <c r="KED12" s="148"/>
      <c r="KEE12" s="148"/>
      <c r="KEF12" s="148"/>
      <c r="KEG12" s="148"/>
      <c r="KEH12" s="148"/>
      <c r="KEI12" s="148"/>
      <c r="KEJ12" s="148"/>
      <c r="KEK12" s="148"/>
      <c r="KEL12" s="148"/>
      <c r="KEM12" s="148"/>
      <c r="KEN12" s="148"/>
      <c r="KEO12" s="148"/>
      <c r="KEP12" s="148"/>
      <c r="KEQ12" s="148"/>
      <c r="KER12" s="148"/>
      <c r="KES12" s="148"/>
      <c r="KET12" s="148"/>
      <c r="KEU12" s="148"/>
      <c r="KEV12" s="148"/>
      <c r="KEW12" s="148"/>
      <c r="KEX12" s="148"/>
      <c r="KEY12" s="148"/>
      <c r="KEZ12" s="148"/>
      <c r="KFA12" s="148"/>
      <c r="KFB12" s="148"/>
      <c r="KFC12" s="148"/>
      <c r="KFD12" s="148"/>
      <c r="KFE12" s="148"/>
      <c r="KFF12" s="148"/>
      <c r="KFG12" s="148"/>
      <c r="KFH12" s="148"/>
      <c r="KFI12" s="148"/>
      <c r="KFJ12" s="148"/>
      <c r="KFK12" s="148"/>
      <c r="KFL12" s="148"/>
      <c r="KFM12" s="148"/>
      <c r="KFN12" s="148"/>
      <c r="KFO12" s="148"/>
      <c r="KFP12" s="148"/>
      <c r="KFQ12" s="148"/>
      <c r="KFR12" s="148"/>
      <c r="KFS12" s="148"/>
      <c r="KFT12" s="148"/>
      <c r="KFU12" s="148"/>
      <c r="KFV12" s="148"/>
      <c r="KFW12" s="148"/>
      <c r="KFX12" s="148"/>
      <c r="KFY12" s="148"/>
      <c r="KFZ12" s="148"/>
      <c r="KGA12" s="148"/>
      <c r="KGB12" s="148"/>
      <c r="KGC12" s="148"/>
      <c r="KGD12" s="148"/>
      <c r="KGE12" s="148"/>
      <c r="KGF12" s="148"/>
      <c r="KGG12" s="148"/>
      <c r="KGH12" s="148"/>
      <c r="KGI12" s="148"/>
      <c r="KGJ12" s="148"/>
      <c r="KGK12" s="148"/>
      <c r="KGL12" s="148"/>
      <c r="KGM12" s="148"/>
      <c r="KGN12" s="148"/>
      <c r="KGO12" s="148"/>
      <c r="KGP12" s="148"/>
      <c r="KGQ12" s="148"/>
      <c r="KGR12" s="148"/>
      <c r="KGS12" s="148"/>
      <c r="KGT12" s="148"/>
      <c r="KGU12" s="148"/>
      <c r="KGV12" s="148"/>
      <c r="KGW12" s="148"/>
      <c r="KGX12" s="148"/>
      <c r="KGY12" s="148"/>
      <c r="KGZ12" s="148"/>
      <c r="KHA12" s="148"/>
      <c r="KHB12" s="148"/>
      <c r="KHC12" s="148"/>
      <c r="KHD12" s="148"/>
      <c r="KHE12" s="148"/>
      <c r="KHF12" s="148"/>
      <c r="KHG12" s="148"/>
      <c r="KHH12" s="148"/>
      <c r="KHI12" s="148"/>
      <c r="KHJ12" s="148"/>
      <c r="KHK12" s="148"/>
      <c r="KHL12" s="148"/>
      <c r="KHM12" s="148"/>
      <c r="KHN12" s="148"/>
      <c r="KHO12" s="148"/>
      <c r="KHP12" s="148"/>
      <c r="KHQ12" s="148"/>
      <c r="KHR12" s="148"/>
      <c r="KHS12" s="148"/>
      <c r="KHT12" s="148"/>
      <c r="KHU12" s="148"/>
      <c r="KHV12" s="148"/>
      <c r="KHW12" s="148"/>
      <c r="KHX12" s="148"/>
      <c r="KHY12" s="148"/>
      <c r="KHZ12" s="148"/>
      <c r="KIA12" s="148"/>
      <c r="KIB12" s="148"/>
      <c r="KIC12" s="148"/>
      <c r="KID12" s="148"/>
      <c r="KIE12" s="148"/>
      <c r="KIF12" s="148"/>
      <c r="KIG12" s="148"/>
      <c r="KIH12" s="148"/>
      <c r="KII12" s="148"/>
      <c r="KIJ12" s="148"/>
      <c r="KIK12" s="148"/>
      <c r="KIL12" s="148"/>
      <c r="KIM12" s="148"/>
      <c r="KIN12" s="148"/>
      <c r="KIO12" s="148"/>
      <c r="KIP12" s="148"/>
      <c r="KIQ12" s="148"/>
      <c r="KIR12" s="148"/>
      <c r="KIS12" s="148"/>
      <c r="KIT12" s="148"/>
      <c r="KIU12" s="148"/>
      <c r="KIV12" s="148"/>
      <c r="KIW12" s="148"/>
      <c r="KIX12" s="148"/>
      <c r="KIY12" s="148"/>
      <c r="KIZ12" s="148"/>
      <c r="KJA12" s="148"/>
      <c r="KJB12" s="148"/>
      <c r="KJC12" s="148"/>
      <c r="KJD12" s="148"/>
      <c r="KJE12" s="148"/>
      <c r="KJF12" s="148"/>
      <c r="KJG12" s="148"/>
      <c r="KJH12" s="148"/>
      <c r="KJI12" s="148"/>
      <c r="KJJ12" s="148"/>
      <c r="KJK12" s="148"/>
      <c r="KJL12" s="148"/>
      <c r="KJM12" s="148"/>
      <c r="KJN12" s="148"/>
      <c r="KJO12" s="148"/>
      <c r="KJP12" s="148"/>
      <c r="KJQ12" s="148"/>
      <c r="KJR12" s="148"/>
      <c r="KJS12" s="148"/>
      <c r="KJT12" s="148"/>
      <c r="KJU12" s="148"/>
      <c r="KJV12" s="148"/>
      <c r="KJW12" s="148"/>
      <c r="KJX12" s="148"/>
      <c r="KJY12" s="148"/>
      <c r="KJZ12" s="148"/>
      <c r="KKA12" s="148"/>
      <c r="KKB12" s="148"/>
      <c r="KKC12" s="148"/>
      <c r="KKD12" s="148"/>
      <c r="KKE12" s="148"/>
      <c r="KKF12" s="148"/>
      <c r="KKG12" s="148"/>
      <c r="KKH12" s="148"/>
      <c r="KKI12" s="148"/>
      <c r="KKJ12" s="148"/>
      <c r="KKK12" s="148"/>
      <c r="KKL12" s="148"/>
      <c r="KKM12" s="148"/>
      <c r="KKN12" s="148"/>
      <c r="KKO12" s="148"/>
      <c r="KKP12" s="148"/>
      <c r="KKQ12" s="148"/>
      <c r="KKR12" s="148"/>
      <c r="KKS12" s="148"/>
      <c r="KKT12" s="148"/>
      <c r="KKU12" s="148"/>
      <c r="KKV12" s="148"/>
      <c r="KKW12" s="148"/>
      <c r="KKX12" s="148"/>
      <c r="KKY12" s="148"/>
      <c r="KKZ12" s="148"/>
      <c r="KLA12" s="148"/>
      <c r="KLB12" s="148"/>
      <c r="KLC12" s="148"/>
      <c r="KLD12" s="148"/>
      <c r="KLE12" s="148"/>
      <c r="KLF12" s="148"/>
      <c r="KLG12" s="148"/>
      <c r="KLH12" s="148"/>
      <c r="KLI12" s="148"/>
      <c r="KLJ12" s="148"/>
      <c r="KLK12" s="148"/>
      <c r="KLL12" s="148"/>
      <c r="KLM12" s="148"/>
      <c r="KLN12" s="148"/>
      <c r="KLO12" s="148"/>
      <c r="KLP12" s="148"/>
      <c r="KLQ12" s="148"/>
      <c r="KLR12" s="148"/>
      <c r="KLS12" s="148"/>
      <c r="KLT12" s="148"/>
      <c r="KLU12" s="148"/>
      <c r="KLV12" s="148"/>
      <c r="KLW12" s="148"/>
      <c r="KLX12" s="148"/>
      <c r="KLY12" s="148"/>
      <c r="KLZ12" s="148"/>
      <c r="KMA12" s="148"/>
      <c r="KMB12" s="148"/>
      <c r="KMC12" s="148"/>
      <c r="KMD12" s="148"/>
      <c r="KME12" s="148"/>
      <c r="KMF12" s="148"/>
      <c r="KMG12" s="148"/>
      <c r="KMH12" s="148"/>
      <c r="KMI12" s="148"/>
      <c r="KMJ12" s="148"/>
      <c r="KMK12" s="148"/>
      <c r="KML12" s="148"/>
      <c r="KMM12" s="148"/>
      <c r="KMN12" s="148"/>
      <c r="KMO12" s="148"/>
      <c r="KMP12" s="148"/>
      <c r="KMQ12" s="148"/>
      <c r="KMR12" s="148"/>
      <c r="KMS12" s="148"/>
      <c r="KMT12" s="148"/>
      <c r="KMU12" s="148"/>
      <c r="KMV12" s="148"/>
      <c r="KMW12" s="148"/>
      <c r="KMX12" s="148"/>
      <c r="KMY12" s="148"/>
      <c r="KMZ12" s="148"/>
      <c r="KNA12" s="148"/>
      <c r="KNB12" s="148"/>
      <c r="KNC12" s="148"/>
      <c r="KND12" s="148"/>
      <c r="KNE12" s="148"/>
      <c r="KNF12" s="148"/>
      <c r="KNG12" s="148"/>
      <c r="KNH12" s="148"/>
      <c r="KNI12" s="148"/>
      <c r="KNJ12" s="148"/>
      <c r="KNK12" s="148"/>
      <c r="KNL12" s="148"/>
      <c r="KNM12" s="148"/>
      <c r="KNN12" s="148"/>
      <c r="KNO12" s="148"/>
      <c r="KNP12" s="148"/>
      <c r="KNQ12" s="148"/>
      <c r="KNR12" s="148"/>
      <c r="KNS12" s="148"/>
      <c r="KNT12" s="148"/>
      <c r="KNU12" s="148"/>
      <c r="KNV12" s="148"/>
      <c r="KNW12" s="148"/>
      <c r="KNX12" s="148"/>
      <c r="KNY12" s="148"/>
      <c r="KNZ12" s="148"/>
      <c r="KOA12" s="148"/>
      <c r="KOB12" s="148"/>
      <c r="KOC12" s="148"/>
      <c r="KOD12" s="148"/>
      <c r="KOE12" s="148"/>
      <c r="KOF12" s="148"/>
      <c r="KOG12" s="148"/>
      <c r="KOH12" s="148"/>
      <c r="KOI12" s="148"/>
      <c r="KOJ12" s="148"/>
      <c r="KOK12" s="148"/>
      <c r="KOL12" s="148"/>
      <c r="KOM12" s="148"/>
      <c r="KON12" s="148"/>
      <c r="KOO12" s="148"/>
      <c r="KOP12" s="148"/>
      <c r="KOQ12" s="148"/>
      <c r="KOR12" s="148"/>
      <c r="KOS12" s="148"/>
      <c r="KOT12" s="148"/>
      <c r="KOU12" s="148"/>
      <c r="KOV12" s="148"/>
      <c r="KOW12" s="148"/>
      <c r="KOX12" s="148"/>
      <c r="KOY12" s="148"/>
      <c r="KOZ12" s="148"/>
      <c r="KPA12" s="148"/>
      <c r="KPB12" s="148"/>
      <c r="KPC12" s="148"/>
      <c r="KPD12" s="148"/>
      <c r="KPE12" s="148"/>
      <c r="KPF12" s="148"/>
      <c r="KPG12" s="148"/>
      <c r="KPH12" s="148"/>
      <c r="KPI12" s="148"/>
      <c r="KPJ12" s="148"/>
      <c r="KPK12" s="148"/>
      <c r="KPL12" s="148"/>
      <c r="KPM12" s="148"/>
      <c r="KPN12" s="148"/>
      <c r="KPO12" s="148"/>
      <c r="KPP12" s="148"/>
      <c r="KPQ12" s="148"/>
      <c r="KPR12" s="148"/>
      <c r="KPS12" s="148"/>
      <c r="KPT12" s="148"/>
      <c r="KPU12" s="148"/>
      <c r="KPV12" s="148"/>
      <c r="KPW12" s="148"/>
      <c r="KPX12" s="148"/>
      <c r="KPY12" s="148"/>
      <c r="KPZ12" s="148"/>
      <c r="KQA12" s="148"/>
      <c r="KQB12" s="148"/>
      <c r="KQC12" s="148"/>
      <c r="KQD12" s="148"/>
      <c r="KQE12" s="148"/>
      <c r="KQF12" s="148"/>
      <c r="KQG12" s="148"/>
      <c r="KQH12" s="148"/>
      <c r="KQI12" s="148"/>
      <c r="KQJ12" s="148"/>
      <c r="KQK12" s="148"/>
      <c r="KQL12" s="148"/>
      <c r="KQM12" s="148"/>
      <c r="KQN12" s="148"/>
      <c r="KQO12" s="148"/>
      <c r="KQP12" s="148"/>
      <c r="KQQ12" s="148"/>
      <c r="KQR12" s="148"/>
      <c r="KQS12" s="148"/>
      <c r="KQT12" s="148"/>
      <c r="KQU12" s="148"/>
      <c r="KQV12" s="148"/>
      <c r="KQW12" s="148"/>
      <c r="KQX12" s="148"/>
      <c r="KQY12" s="148"/>
      <c r="KQZ12" s="148"/>
      <c r="KRA12" s="148"/>
      <c r="KRB12" s="148"/>
      <c r="KRC12" s="148"/>
      <c r="KRD12" s="148"/>
      <c r="KRE12" s="148"/>
      <c r="KRF12" s="148"/>
      <c r="KRG12" s="148"/>
      <c r="KRH12" s="148"/>
      <c r="KRI12" s="148"/>
      <c r="KRJ12" s="148"/>
      <c r="KRK12" s="148"/>
      <c r="KRL12" s="148"/>
      <c r="KRM12" s="148"/>
      <c r="KRN12" s="148"/>
      <c r="KRO12" s="148"/>
      <c r="KRP12" s="148"/>
      <c r="KRQ12" s="148"/>
      <c r="KRR12" s="148"/>
      <c r="KRS12" s="148"/>
      <c r="KRT12" s="148"/>
      <c r="KRU12" s="148"/>
      <c r="KRV12" s="148"/>
      <c r="KRW12" s="148"/>
      <c r="KRX12" s="148"/>
      <c r="KRY12" s="148"/>
      <c r="KRZ12" s="148"/>
      <c r="KSA12" s="148"/>
      <c r="KSB12" s="148"/>
      <c r="KSC12" s="148"/>
      <c r="KSD12" s="148"/>
      <c r="KSE12" s="148"/>
      <c r="KSF12" s="148"/>
      <c r="KSG12" s="148"/>
      <c r="KSH12" s="148"/>
      <c r="KSI12" s="148"/>
      <c r="KSJ12" s="148"/>
      <c r="KSK12" s="148"/>
      <c r="KSL12" s="148"/>
      <c r="KSM12" s="148"/>
      <c r="KSN12" s="148"/>
      <c r="KSO12" s="148"/>
      <c r="KSP12" s="148"/>
      <c r="KSQ12" s="148"/>
      <c r="KSR12" s="148"/>
      <c r="KSS12" s="148"/>
      <c r="KST12" s="148"/>
      <c r="KSU12" s="148"/>
      <c r="KSV12" s="148"/>
      <c r="KSW12" s="148"/>
      <c r="KSX12" s="148"/>
      <c r="KSY12" s="148"/>
      <c r="KSZ12" s="148"/>
      <c r="KTA12" s="148"/>
      <c r="KTB12" s="148"/>
      <c r="KTC12" s="148"/>
      <c r="KTD12" s="148"/>
      <c r="KTE12" s="148"/>
      <c r="KTF12" s="148"/>
      <c r="KTG12" s="148"/>
      <c r="KTH12" s="148"/>
      <c r="KTI12" s="148"/>
      <c r="KTJ12" s="148"/>
      <c r="KTK12" s="148"/>
      <c r="KTL12" s="148"/>
      <c r="KTM12" s="148"/>
      <c r="KTN12" s="148"/>
      <c r="KTO12" s="148"/>
      <c r="KTP12" s="148"/>
      <c r="KTQ12" s="148"/>
      <c r="KTR12" s="148"/>
      <c r="KTS12" s="148"/>
      <c r="KTT12" s="148"/>
      <c r="KTU12" s="148"/>
      <c r="KTV12" s="148"/>
      <c r="KTW12" s="148"/>
      <c r="KTX12" s="148"/>
      <c r="KTY12" s="148"/>
      <c r="KTZ12" s="148"/>
      <c r="KUA12" s="148"/>
      <c r="KUB12" s="148"/>
      <c r="KUC12" s="148"/>
      <c r="KUD12" s="148"/>
      <c r="KUE12" s="148"/>
      <c r="KUF12" s="148"/>
      <c r="KUG12" s="148"/>
      <c r="KUH12" s="148"/>
      <c r="KUI12" s="148"/>
      <c r="KUJ12" s="148"/>
      <c r="KUK12" s="148"/>
      <c r="KUL12" s="148"/>
      <c r="KUM12" s="148"/>
      <c r="KUN12" s="148"/>
      <c r="KUO12" s="148"/>
      <c r="KUP12" s="148"/>
      <c r="KUQ12" s="148"/>
      <c r="KUR12" s="148"/>
      <c r="KUS12" s="148"/>
      <c r="KUT12" s="148"/>
      <c r="KUU12" s="148"/>
      <c r="KUV12" s="148"/>
      <c r="KUW12" s="148"/>
      <c r="KUX12" s="148"/>
      <c r="KUY12" s="148"/>
      <c r="KUZ12" s="148"/>
      <c r="KVA12" s="148"/>
      <c r="KVB12" s="148"/>
      <c r="KVC12" s="148"/>
      <c r="KVD12" s="148"/>
      <c r="KVE12" s="148"/>
      <c r="KVF12" s="148"/>
      <c r="KVG12" s="148"/>
      <c r="KVH12" s="148"/>
      <c r="KVI12" s="148"/>
      <c r="KVJ12" s="148"/>
      <c r="KVK12" s="148"/>
      <c r="KVL12" s="148"/>
      <c r="KVM12" s="148"/>
      <c r="KVN12" s="148"/>
      <c r="KVO12" s="148"/>
      <c r="KVP12" s="148"/>
      <c r="KVQ12" s="148"/>
      <c r="KVR12" s="148"/>
      <c r="KVS12" s="148"/>
      <c r="KVT12" s="148"/>
      <c r="KVU12" s="148"/>
      <c r="KVV12" s="148"/>
      <c r="KVW12" s="148"/>
      <c r="KVX12" s="148"/>
      <c r="KVY12" s="148"/>
      <c r="KVZ12" s="148"/>
      <c r="KWA12" s="148"/>
      <c r="KWB12" s="148"/>
      <c r="KWC12" s="148"/>
      <c r="KWD12" s="148"/>
      <c r="KWE12" s="148"/>
      <c r="KWF12" s="148"/>
      <c r="KWG12" s="148"/>
      <c r="KWH12" s="148"/>
      <c r="KWI12" s="148"/>
      <c r="KWJ12" s="148"/>
      <c r="KWK12" s="148"/>
      <c r="KWL12" s="148"/>
      <c r="KWM12" s="148"/>
      <c r="KWN12" s="148"/>
      <c r="KWO12" s="148"/>
      <c r="KWP12" s="148"/>
      <c r="KWQ12" s="148"/>
      <c r="KWR12" s="148"/>
      <c r="KWS12" s="148"/>
      <c r="KWT12" s="148"/>
      <c r="KWU12" s="148"/>
      <c r="KWV12" s="148"/>
      <c r="KWW12" s="148"/>
      <c r="KWX12" s="148"/>
      <c r="KWY12" s="148"/>
      <c r="KWZ12" s="148"/>
      <c r="KXA12" s="148"/>
      <c r="KXB12" s="148"/>
      <c r="KXC12" s="148"/>
      <c r="KXD12" s="148"/>
      <c r="KXE12" s="148"/>
      <c r="KXF12" s="148"/>
      <c r="KXG12" s="148"/>
      <c r="KXH12" s="148"/>
      <c r="KXI12" s="148"/>
      <c r="KXJ12" s="148"/>
      <c r="KXK12" s="148"/>
      <c r="KXL12" s="148"/>
      <c r="KXM12" s="148"/>
      <c r="KXN12" s="148"/>
      <c r="KXO12" s="148"/>
      <c r="KXP12" s="148"/>
      <c r="KXQ12" s="148"/>
      <c r="KXR12" s="148"/>
      <c r="KXS12" s="148"/>
      <c r="KXT12" s="148"/>
      <c r="KXU12" s="148"/>
      <c r="KXV12" s="148"/>
      <c r="KXW12" s="148"/>
      <c r="KXX12" s="148"/>
      <c r="KXY12" s="148"/>
      <c r="KXZ12" s="148"/>
      <c r="KYA12" s="148"/>
      <c r="KYB12" s="148"/>
      <c r="KYC12" s="148"/>
      <c r="KYD12" s="148"/>
      <c r="KYE12" s="148"/>
      <c r="KYF12" s="148"/>
      <c r="KYG12" s="148"/>
      <c r="KYH12" s="148"/>
      <c r="KYI12" s="148"/>
      <c r="KYJ12" s="148"/>
      <c r="KYK12" s="148"/>
      <c r="KYL12" s="148"/>
      <c r="KYM12" s="148"/>
      <c r="KYN12" s="148"/>
      <c r="KYO12" s="148"/>
      <c r="KYP12" s="148"/>
      <c r="KYQ12" s="148"/>
      <c r="KYR12" s="148"/>
      <c r="KYS12" s="148"/>
      <c r="KYT12" s="148"/>
      <c r="KYU12" s="148"/>
      <c r="KYV12" s="148"/>
      <c r="KYW12" s="148"/>
      <c r="KYX12" s="148"/>
      <c r="KYY12" s="148"/>
      <c r="KYZ12" s="148"/>
      <c r="KZA12" s="148"/>
      <c r="KZB12" s="148"/>
      <c r="KZC12" s="148"/>
      <c r="KZD12" s="148"/>
      <c r="KZE12" s="148"/>
      <c r="KZF12" s="148"/>
      <c r="KZG12" s="148"/>
      <c r="KZH12" s="148"/>
      <c r="KZI12" s="148"/>
      <c r="KZJ12" s="148"/>
      <c r="KZK12" s="148"/>
      <c r="KZL12" s="148"/>
      <c r="KZM12" s="148"/>
      <c r="KZN12" s="148"/>
      <c r="KZO12" s="148"/>
      <c r="KZP12" s="148"/>
      <c r="KZQ12" s="148"/>
      <c r="KZR12" s="148"/>
      <c r="KZS12" s="148"/>
      <c r="KZT12" s="148"/>
      <c r="KZU12" s="148"/>
      <c r="KZV12" s="148"/>
      <c r="KZW12" s="148"/>
      <c r="KZX12" s="148"/>
      <c r="KZY12" s="148"/>
      <c r="KZZ12" s="148"/>
      <c r="LAA12" s="148"/>
      <c r="LAB12" s="148"/>
      <c r="LAC12" s="148"/>
      <c r="LAD12" s="148"/>
      <c r="LAE12" s="148"/>
      <c r="LAF12" s="148"/>
      <c r="LAG12" s="148"/>
      <c r="LAH12" s="148"/>
      <c r="LAI12" s="148"/>
      <c r="LAJ12" s="148"/>
      <c r="LAK12" s="148"/>
      <c r="LAL12" s="148"/>
      <c r="LAM12" s="148"/>
      <c r="LAN12" s="148"/>
      <c r="LAO12" s="148"/>
      <c r="LAP12" s="148"/>
      <c r="LAQ12" s="148"/>
      <c r="LAR12" s="148"/>
      <c r="LAS12" s="148"/>
      <c r="LAT12" s="148"/>
      <c r="LAU12" s="148"/>
      <c r="LAV12" s="148"/>
      <c r="LAW12" s="148"/>
      <c r="LAX12" s="148"/>
      <c r="LAY12" s="148"/>
      <c r="LAZ12" s="148"/>
      <c r="LBA12" s="148"/>
      <c r="LBB12" s="148"/>
      <c r="LBC12" s="148"/>
      <c r="LBD12" s="148"/>
      <c r="LBE12" s="148"/>
      <c r="LBF12" s="148"/>
      <c r="LBG12" s="148"/>
      <c r="LBH12" s="148"/>
      <c r="LBI12" s="148"/>
      <c r="LBJ12" s="148"/>
      <c r="LBK12" s="148"/>
      <c r="LBL12" s="148"/>
      <c r="LBM12" s="148"/>
      <c r="LBN12" s="148"/>
      <c r="LBO12" s="148"/>
      <c r="LBP12" s="148"/>
      <c r="LBQ12" s="148"/>
      <c r="LBR12" s="148"/>
      <c r="LBS12" s="148"/>
      <c r="LBT12" s="148"/>
      <c r="LBU12" s="148"/>
      <c r="LBV12" s="148"/>
      <c r="LBW12" s="148"/>
      <c r="LBX12" s="148"/>
      <c r="LBY12" s="148"/>
      <c r="LBZ12" s="148"/>
      <c r="LCA12" s="148"/>
      <c r="LCB12" s="148"/>
      <c r="LCC12" s="148"/>
      <c r="LCD12" s="148"/>
      <c r="LCE12" s="148"/>
      <c r="LCF12" s="148"/>
      <c r="LCG12" s="148"/>
      <c r="LCH12" s="148"/>
      <c r="LCI12" s="148"/>
      <c r="LCJ12" s="148"/>
      <c r="LCK12" s="148"/>
      <c r="LCL12" s="148"/>
      <c r="LCM12" s="148"/>
      <c r="LCN12" s="148"/>
      <c r="LCO12" s="148"/>
      <c r="LCP12" s="148"/>
      <c r="LCQ12" s="148"/>
      <c r="LCR12" s="148"/>
      <c r="LCS12" s="148"/>
      <c r="LCT12" s="148"/>
      <c r="LCU12" s="148"/>
      <c r="LCV12" s="148"/>
      <c r="LCW12" s="148"/>
      <c r="LCX12" s="148"/>
      <c r="LCY12" s="148"/>
      <c r="LCZ12" s="148"/>
      <c r="LDA12" s="148"/>
      <c r="LDB12" s="148"/>
      <c r="LDC12" s="148"/>
      <c r="LDD12" s="148"/>
      <c r="LDE12" s="148"/>
      <c r="LDF12" s="148"/>
      <c r="LDG12" s="148"/>
      <c r="LDH12" s="148"/>
      <c r="LDI12" s="148"/>
      <c r="LDJ12" s="148"/>
      <c r="LDK12" s="148"/>
      <c r="LDL12" s="148"/>
      <c r="LDM12" s="148"/>
      <c r="LDN12" s="148"/>
      <c r="LDO12" s="148"/>
      <c r="LDP12" s="148"/>
      <c r="LDQ12" s="148"/>
      <c r="LDR12" s="148"/>
      <c r="LDS12" s="148"/>
      <c r="LDT12" s="148"/>
      <c r="LDU12" s="148"/>
      <c r="LDV12" s="148"/>
      <c r="LDW12" s="148"/>
      <c r="LDX12" s="148"/>
      <c r="LDY12" s="148"/>
      <c r="LDZ12" s="148"/>
      <c r="LEA12" s="148"/>
      <c r="LEB12" s="148"/>
      <c r="LEC12" s="148"/>
      <c r="LED12" s="148"/>
      <c r="LEE12" s="148"/>
      <c r="LEF12" s="148"/>
      <c r="LEG12" s="148"/>
      <c r="LEH12" s="148"/>
      <c r="LEI12" s="148"/>
      <c r="LEJ12" s="148"/>
      <c r="LEK12" s="148"/>
      <c r="LEL12" s="148"/>
      <c r="LEM12" s="148"/>
      <c r="LEN12" s="148"/>
      <c r="LEO12" s="148"/>
      <c r="LEP12" s="148"/>
      <c r="LEQ12" s="148"/>
      <c r="LER12" s="148"/>
      <c r="LES12" s="148"/>
      <c r="LET12" s="148"/>
      <c r="LEU12" s="148"/>
      <c r="LEV12" s="148"/>
      <c r="LEW12" s="148"/>
      <c r="LEX12" s="148"/>
      <c r="LEY12" s="148"/>
      <c r="LEZ12" s="148"/>
      <c r="LFA12" s="148"/>
      <c r="LFB12" s="148"/>
      <c r="LFC12" s="148"/>
      <c r="LFD12" s="148"/>
      <c r="LFE12" s="148"/>
      <c r="LFF12" s="148"/>
      <c r="LFG12" s="148"/>
      <c r="LFH12" s="148"/>
      <c r="LFI12" s="148"/>
      <c r="LFJ12" s="148"/>
      <c r="LFK12" s="148"/>
      <c r="LFL12" s="148"/>
      <c r="LFM12" s="148"/>
      <c r="LFN12" s="148"/>
      <c r="LFO12" s="148"/>
      <c r="LFP12" s="148"/>
      <c r="LFQ12" s="148"/>
      <c r="LFR12" s="148"/>
      <c r="LFS12" s="148"/>
      <c r="LFT12" s="148"/>
      <c r="LFU12" s="148"/>
      <c r="LFV12" s="148"/>
      <c r="LFW12" s="148"/>
      <c r="LFX12" s="148"/>
      <c r="LFY12" s="148"/>
      <c r="LFZ12" s="148"/>
      <c r="LGA12" s="148"/>
      <c r="LGB12" s="148"/>
      <c r="LGC12" s="148"/>
      <c r="LGD12" s="148"/>
      <c r="LGE12" s="148"/>
      <c r="LGF12" s="148"/>
      <c r="LGG12" s="148"/>
      <c r="LGH12" s="148"/>
      <c r="LGI12" s="148"/>
      <c r="LGJ12" s="148"/>
      <c r="LGK12" s="148"/>
      <c r="LGL12" s="148"/>
      <c r="LGM12" s="148"/>
      <c r="LGN12" s="148"/>
      <c r="LGO12" s="148"/>
      <c r="LGP12" s="148"/>
      <c r="LGQ12" s="148"/>
      <c r="LGR12" s="148"/>
      <c r="LGS12" s="148"/>
      <c r="LGT12" s="148"/>
      <c r="LGU12" s="148"/>
      <c r="LGV12" s="148"/>
      <c r="LGW12" s="148"/>
      <c r="LGX12" s="148"/>
      <c r="LGY12" s="148"/>
      <c r="LGZ12" s="148"/>
      <c r="LHA12" s="148"/>
      <c r="LHB12" s="148"/>
      <c r="LHC12" s="148"/>
      <c r="LHD12" s="148"/>
      <c r="LHE12" s="148"/>
      <c r="LHF12" s="148"/>
      <c r="LHG12" s="148"/>
      <c r="LHH12" s="148"/>
      <c r="LHI12" s="148"/>
      <c r="LHJ12" s="148"/>
      <c r="LHK12" s="148"/>
      <c r="LHL12" s="148"/>
      <c r="LHM12" s="148"/>
      <c r="LHN12" s="148"/>
      <c r="LHO12" s="148"/>
      <c r="LHP12" s="148"/>
      <c r="LHQ12" s="148"/>
      <c r="LHR12" s="148"/>
      <c r="LHS12" s="148"/>
      <c r="LHT12" s="148"/>
      <c r="LHU12" s="148"/>
      <c r="LHV12" s="148"/>
      <c r="LHW12" s="148"/>
      <c r="LHX12" s="148"/>
      <c r="LHY12" s="148"/>
      <c r="LHZ12" s="148"/>
      <c r="LIA12" s="148"/>
      <c r="LIB12" s="148"/>
      <c r="LIC12" s="148"/>
      <c r="LID12" s="148"/>
      <c r="LIE12" s="148"/>
      <c r="LIF12" s="148"/>
      <c r="LIG12" s="148"/>
      <c r="LIH12" s="148"/>
      <c r="LII12" s="148"/>
      <c r="LIJ12" s="148"/>
      <c r="LIK12" s="148"/>
      <c r="LIL12" s="148"/>
      <c r="LIM12" s="148"/>
      <c r="LIN12" s="148"/>
      <c r="LIO12" s="148"/>
      <c r="LIP12" s="148"/>
      <c r="LIQ12" s="148"/>
      <c r="LIR12" s="148"/>
      <c r="LIS12" s="148"/>
      <c r="LIT12" s="148"/>
      <c r="LIU12" s="148"/>
      <c r="LIV12" s="148"/>
      <c r="LIW12" s="148"/>
      <c r="LIX12" s="148"/>
      <c r="LIY12" s="148"/>
      <c r="LIZ12" s="148"/>
      <c r="LJA12" s="148"/>
      <c r="LJB12" s="148"/>
      <c r="LJC12" s="148"/>
      <c r="LJD12" s="148"/>
      <c r="LJE12" s="148"/>
      <c r="LJF12" s="148"/>
      <c r="LJG12" s="148"/>
      <c r="LJH12" s="148"/>
      <c r="LJI12" s="148"/>
      <c r="LJJ12" s="148"/>
      <c r="LJK12" s="148"/>
      <c r="LJL12" s="148"/>
      <c r="LJM12" s="148"/>
      <c r="LJN12" s="148"/>
      <c r="LJO12" s="148"/>
      <c r="LJP12" s="148"/>
      <c r="LJQ12" s="148"/>
      <c r="LJR12" s="148"/>
      <c r="LJS12" s="148"/>
      <c r="LJT12" s="148"/>
      <c r="LJU12" s="148"/>
      <c r="LJV12" s="148"/>
      <c r="LJW12" s="148"/>
      <c r="LJX12" s="148"/>
      <c r="LJY12" s="148"/>
      <c r="LJZ12" s="148"/>
      <c r="LKA12" s="148"/>
      <c r="LKB12" s="148"/>
      <c r="LKC12" s="148"/>
      <c r="LKD12" s="148"/>
      <c r="LKE12" s="148"/>
      <c r="LKF12" s="148"/>
      <c r="LKG12" s="148"/>
      <c r="LKH12" s="148"/>
      <c r="LKI12" s="148"/>
      <c r="LKJ12" s="148"/>
      <c r="LKK12" s="148"/>
      <c r="LKL12" s="148"/>
      <c r="LKM12" s="148"/>
      <c r="LKN12" s="148"/>
      <c r="LKO12" s="148"/>
      <c r="LKP12" s="148"/>
      <c r="LKQ12" s="148"/>
      <c r="LKR12" s="148"/>
      <c r="LKS12" s="148"/>
      <c r="LKT12" s="148"/>
      <c r="LKU12" s="148"/>
      <c r="LKV12" s="148"/>
      <c r="LKW12" s="148"/>
      <c r="LKX12" s="148"/>
      <c r="LKY12" s="148"/>
      <c r="LKZ12" s="148"/>
      <c r="LLA12" s="148"/>
      <c r="LLB12" s="148"/>
      <c r="LLC12" s="148"/>
      <c r="LLD12" s="148"/>
      <c r="LLE12" s="148"/>
      <c r="LLF12" s="148"/>
      <c r="LLG12" s="148"/>
      <c r="LLH12" s="148"/>
      <c r="LLI12" s="148"/>
      <c r="LLJ12" s="148"/>
      <c r="LLK12" s="148"/>
      <c r="LLL12" s="148"/>
      <c r="LLM12" s="148"/>
      <c r="LLN12" s="148"/>
      <c r="LLO12" s="148"/>
      <c r="LLP12" s="148"/>
      <c r="LLQ12" s="148"/>
      <c r="LLR12" s="148"/>
      <c r="LLS12" s="148"/>
      <c r="LLT12" s="148"/>
      <c r="LLU12" s="148"/>
      <c r="LLV12" s="148"/>
      <c r="LLW12" s="148"/>
      <c r="LLX12" s="148"/>
      <c r="LLY12" s="148"/>
      <c r="LLZ12" s="148"/>
      <c r="LMA12" s="148"/>
      <c r="LMB12" s="148"/>
      <c r="LMC12" s="148"/>
      <c r="LMD12" s="148"/>
      <c r="LME12" s="148"/>
      <c r="LMF12" s="148"/>
      <c r="LMG12" s="148"/>
      <c r="LMH12" s="148"/>
      <c r="LMI12" s="148"/>
      <c r="LMJ12" s="148"/>
      <c r="LMK12" s="148"/>
      <c r="LML12" s="148"/>
      <c r="LMM12" s="148"/>
      <c r="LMN12" s="148"/>
      <c r="LMO12" s="148"/>
      <c r="LMP12" s="148"/>
      <c r="LMQ12" s="148"/>
      <c r="LMR12" s="148"/>
      <c r="LMS12" s="148"/>
      <c r="LMT12" s="148"/>
      <c r="LMU12" s="148"/>
      <c r="LMV12" s="148"/>
      <c r="LMW12" s="148"/>
      <c r="LMX12" s="148"/>
      <c r="LMY12" s="148"/>
      <c r="LMZ12" s="148"/>
      <c r="LNA12" s="148"/>
      <c r="LNB12" s="148"/>
      <c r="LNC12" s="148"/>
      <c r="LND12" s="148"/>
      <c r="LNE12" s="148"/>
      <c r="LNF12" s="148"/>
      <c r="LNG12" s="148"/>
      <c r="LNH12" s="148"/>
      <c r="LNI12" s="148"/>
      <c r="LNJ12" s="148"/>
      <c r="LNK12" s="148"/>
      <c r="LNL12" s="148"/>
      <c r="LNM12" s="148"/>
      <c r="LNN12" s="148"/>
      <c r="LNO12" s="148"/>
      <c r="LNP12" s="148"/>
      <c r="LNQ12" s="148"/>
      <c r="LNR12" s="148"/>
      <c r="LNS12" s="148"/>
      <c r="LNT12" s="148"/>
      <c r="LNU12" s="148"/>
      <c r="LNV12" s="148"/>
      <c r="LNW12" s="148"/>
      <c r="LNX12" s="148"/>
      <c r="LNY12" s="148"/>
      <c r="LNZ12" s="148"/>
      <c r="LOA12" s="148"/>
      <c r="LOB12" s="148"/>
      <c r="LOC12" s="148"/>
      <c r="LOD12" s="148"/>
      <c r="LOE12" s="148"/>
      <c r="LOF12" s="148"/>
      <c r="LOG12" s="148"/>
      <c r="LOH12" s="148"/>
      <c r="LOI12" s="148"/>
      <c r="LOJ12" s="148"/>
      <c r="LOK12" s="148"/>
      <c r="LOL12" s="148"/>
      <c r="LOM12" s="148"/>
      <c r="LON12" s="148"/>
      <c r="LOO12" s="148"/>
      <c r="LOP12" s="148"/>
      <c r="LOQ12" s="148"/>
      <c r="LOR12" s="148"/>
      <c r="LOS12" s="148"/>
      <c r="LOT12" s="148"/>
      <c r="LOU12" s="148"/>
      <c r="LOV12" s="148"/>
      <c r="LOW12" s="148"/>
      <c r="LOX12" s="148"/>
      <c r="LOY12" s="148"/>
      <c r="LOZ12" s="148"/>
      <c r="LPA12" s="148"/>
      <c r="LPB12" s="148"/>
      <c r="LPC12" s="148"/>
      <c r="LPD12" s="148"/>
      <c r="LPE12" s="148"/>
      <c r="LPF12" s="148"/>
      <c r="LPG12" s="148"/>
      <c r="LPH12" s="148"/>
      <c r="LPI12" s="148"/>
      <c r="LPJ12" s="148"/>
      <c r="LPK12" s="148"/>
      <c r="LPL12" s="148"/>
      <c r="LPM12" s="148"/>
      <c r="LPN12" s="148"/>
      <c r="LPO12" s="148"/>
      <c r="LPP12" s="148"/>
      <c r="LPQ12" s="148"/>
      <c r="LPR12" s="148"/>
      <c r="LPS12" s="148"/>
      <c r="LPT12" s="148"/>
      <c r="LPU12" s="148"/>
      <c r="LPV12" s="148"/>
      <c r="LPW12" s="148"/>
      <c r="LPX12" s="148"/>
      <c r="LPY12" s="148"/>
      <c r="LPZ12" s="148"/>
      <c r="LQA12" s="148"/>
      <c r="LQB12" s="148"/>
      <c r="LQC12" s="148"/>
      <c r="LQD12" s="148"/>
      <c r="LQE12" s="148"/>
      <c r="LQF12" s="148"/>
      <c r="LQG12" s="148"/>
      <c r="LQH12" s="148"/>
      <c r="LQI12" s="148"/>
      <c r="LQJ12" s="148"/>
      <c r="LQK12" s="148"/>
      <c r="LQL12" s="148"/>
      <c r="LQM12" s="148"/>
      <c r="LQN12" s="148"/>
      <c r="LQO12" s="148"/>
      <c r="LQP12" s="148"/>
      <c r="LQQ12" s="148"/>
      <c r="LQR12" s="148"/>
      <c r="LQS12" s="148"/>
      <c r="LQT12" s="148"/>
      <c r="LQU12" s="148"/>
      <c r="LQV12" s="148"/>
      <c r="LQW12" s="148"/>
      <c r="LQX12" s="148"/>
      <c r="LQY12" s="148"/>
      <c r="LQZ12" s="148"/>
      <c r="LRA12" s="148"/>
      <c r="LRB12" s="148"/>
      <c r="LRC12" s="148"/>
      <c r="LRD12" s="148"/>
      <c r="LRE12" s="148"/>
      <c r="LRF12" s="148"/>
      <c r="LRG12" s="148"/>
      <c r="LRH12" s="148"/>
      <c r="LRI12" s="148"/>
      <c r="LRJ12" s="148"/>
      <c r="LRK12" s="148"/>
      <c r="LRL12" s="148"/>
      <c r="LRM12" s="148"/>
      <c r="LRN12" s="148"/>
      <c r="LRO12" s="148"/>
      <c r="LRP12" s="148"/>
      <c r="LRQ12" s="148"/>
      <c r="LRR12" s="148"/>
      <c r="LRS12" s="148"/>
      <c r="LRT12" s="148"/>
      <c r="LRU12" s="148"/>
      <c r="LRV12" s="148"/>
      <c r="LRW12" s="148"/>
      <c r="LRX12" s="148"/>
      <c r="LRY12" s="148"/>
      <c r="LRZ12" s="148"/>
      <c r="LSA12" s="148"/>
      <c r="LSB12" s="148"/>
      <c r="LSC12" s="148"/>
      <c r="LSD12" s="148"/>
      <c r="LSE12" s="148"/>
      <c r="LSF12" s="148"/>
      <c r="LSG12" s="148"/>
      <c r="LSH12" s="148"/>
      <c r="LSI12" s="148"/>
      <c r="LSJ12" s="148"/>
      <c r="LSK12" s="148"/>
      <c r="LSL12" s="148"/>
      <c r="LSM12" s="148"/>
      <c r="LSN12" s="148"/>
      <c r="LSO12" s="148"/>
      <c r="LSP12" s="148"/>
      <c r="LSQ12" s="148"/>
      <c r="LSR12" s="148"/>
      <c r="LSS12" s="148"/>
      <c r="LST12" s="148"/>
      <c r="LSU12" s="148"/>
      <c r="LSV12" s="148"/>
      <c r="LSW12" s="148"/>
      <c r="LSX12" s="148"/>
      <c r="LSY12" s="148"/>
      <c r="LSZ12" s="148"/>
      <c r="LTA12" s="148"/>
      <c r="LTB12" s="148"/>
      <c r="LTC12" s="148"/>
      <c r="LTD12" s="148"/>
      <c r="LTE12" s="148"/>
      <c r="LTF12" s="148"/>
      <c r="LTG12" s="148"/>
      <c r="LTH12" s="148"/>
      <c r="LTI12" s="148"/>
      <c r="LTJ12" s="148"/>
      <c r="LTK12" s="148"/>
      <c r="LTL12" s="148"/>
      <c r="LTM12" s="148"/>
      <c r="LTN12" s="148"/>
      <c r="LTO12" s="148"/>
      <c r="LTP12" s="148"/>
      <c r="LTQ12" s="148"/>
      <c r="LTR12" s="148"/>
      <c r="LTS12" s="148"/>
      <c r="LTT12" s="148"/>
      <c r="LTU12" s="148"/>
      <c r="LTV12" s="148"/>
      <c r="LTW12" s="148"/>
      <c r="LTX12" s="148"/>
      <c r="LTY12" s="148"/>
      <c r="LTZ12" s="148"/>
      <c r="LUA12" s="148"/>
      <c r="LUB12" s="148"/>
      <c r="LUC12" s="148"/>
      <c r="LUD12" s="148"/>
      <c r="LUE12" s="148"/>
      <c r="LUF12" s="148"/>
      <c r="LUG12" s="148"/>
      <c r="LUH12" s="148"/>
      <c r="LUI12" s="148"/>
      <c r="LUJ12" s="148"/>
      <c r="LUK12" s="148"/>
      <c r="LUL12" s="148"/>
      <c r="LUM12" s="148"/>
      <c r="LUN12" s="148"/>
      <c r="LUO12" s="148"/>
      <c r="LUP12" s="148"/>
      <c r="LUQ12" s="148"/>
      <c r="LUR12" s="148"/>
      <c r="LUS12" s="148"/>
      <c r="LUT12" s="148"/>
      <c r="LUU12" s="148"/>
      <c r="LUV12" s="148"/>
      <c r="LUW12" s="148"/>
      <c r="LUX12" s="148"/>
      <c r="LUY12" s="148"/>
      <c r="LUZ12" s="148"/>
      <c r="LVA12" s="148"/>
      <c r="LVB12" s="148"/>
      <c r="LVC12" s="148"/>
      <c r="LVD12" s="148"/>
      <c r="LVE12" s="148"/>
      <c r="LVF12" s="148"/>
      <c r="LVG12" s="148"/>
      <c r="LVH12" s="148"/>
      <c r="LVI12" s="148"/>
      <c r="LVJ12" s="148"/>
      <c r="LVK12" s="148"/>
      <c r="LVL12" s="148"/>
      <c r="LVM12" s="148"/>
      <c r="LVN12" s="148"/>
      <c r="LVO12" s="148"/>
      <c r="LVP12" s="148"/>
      <c r="LVQ12" s="148"/>
      <c r="LVR12" s="148"/>
      <c r="LVS12" s="148"/>
      <c r="LVT12" s="148"/>
      <c r="LVU12" s="148"/>
      <c r="LVV12" s="148"/>
      <c r="LVW12" s="148"/>
      <c r="LVX12" s="148"/>
      <c r="LVY12" s="148"/>
      <c r="LVZ12" s="148"/>
      <c r="LWA12" s="148"/>
      <c r="LWB12" s="148"/>
      <c r="LWC12" s="148"/>
      <c r="LWD12" s="148"/>
      <c r="LWE12" s="148"/>
      <c r="LWF12" s="148"/>
      <c r="LWG12" s="148"/>
      <c r="LWH12" s="148"/>
      <c r="LWI12" s="148"/>
      <c r="LWJ12" s="148"/>
      <c r="LWK12" s="148"/>
      <c r="LWL12" s="148"/>
      <c r="LWM12" s="148"/>
      <c r="LWN12" s="148"/>
      <c r="LWO12" s="148"/>
      <c r="LWP12" s="148"/>
      <c r="LWQ12" s="148"/>
      <c r="LWR12" s="148"/>
      <c r="LWS12" s="148"/>
      <c r="LWT12" s="148"/>
      <c r="LWU12" s="148"/>
      <c r="LWV12" s="148"/>
      <c r="LWW12" s="148"/>
      <c r="LWX12" s="148"/>
      <c r="LWY12" s="148"/>
      <c r="LWZ12" s="148"/>
      <c r="LXA12" s="148"/>
      <c r="LXB12" s="148"/>
      <c r="LXC12" s="148"/>
      <c r="LXD12" s="148"/>
      <c r="LXE12" s="148"/>
      <c r="LXF12" s="148"/>
      <c r="LXG12" s="148"/>
      <c r="LXH12" s="148"/>
      <c r="LXI12" s="148"/>
      <c r="LXJ12" s="148"/>
      <c r="LXK12" s="148"/>
      <c r="LXL12" s="148"/>
      <c r="LXM12" s="148"/>
      <c r="LXN12" s="148"/>
      <c r="LXO12" s="148"/>
      <c r="LXP12" s="148"/>
      <c r="LXQ12" s="148"/>
      <c r="LXR12" s="148"/>
      <c r="LXS12" s="148"/>
      <c r="LXT12" s="148"/>
      <c r="LXU12" s="148"/>
      <c r="LXV12" s="148"/>
      <c r="LXW12" s="148"/>
      <c r="LXX12" s="148"/>
      <c r="LXY12" s="148"/>
      <c r="LXZ12" s="148"/>
      <c r="LYA12" s="148"/>
      <c r="LYB12" s="148"/>
      <c r="LYC12" s="148"/>
      <c r="LYD12" s="148"/>
      <c r="LYE12" s="148"/>
      <c r="LYF12" s="148"/>
      <c r="LYG12" s="148"/>
      <c r="LYH12" s="148"/>
      <c r="LYI12" s="148"/>
      <c r="LYJ12" s="148"/>
      <c r="LYK12" s="148"/>
      <c r="LYL12" s="148"/>
      <c r="LYM12" s="148"/>
      <c r="LYN12" s="148"/>
      <c r="LYO12" s="148"/>
      <c r="LYP12" s="148"/>
      <c r="LYQ12" s="148"/>
      <c r="LYR12" s="148"/>
      <c r="LYS12" s="148"/>
      <c r="LYT12" s="148"/>
      <c r="LYU12" s="148"/>
      <c r="LYV12" s="148"/>
      <c r="LYW12" s="148"/>
      <c r="LYX12" s="148"/>
      <c r="LYY12" s="148"/>
      <c r="LYZ12" s="148"/>
      <c r="LZA12" s="148"/>
      <c r="LZB12" s="148"/>
      <c r="LZC12" s="148"/>
      <c r="LZD12" s="148"/>
      <c r="LZE12" s="148"/>
      <c r="LZF12" s="148"/>
      <c r="LZG12" s="148"/>
      <c r="LZH12" s="148"/>
      <c r="LZI12" s="148"/>
      <c r="LZJ12" s="148"/>
      <c r="LZK12" s="148"/>
      <c r="LZL12" s="148"/>
      <c r="LZM12" s="148"/>
      <c r="LZN12" s="148"/>
      <c r="LZO12" s="148"/>
      <c r="LZP12" s="148"/>
      <c r="LZQ12" s="148"/>
      <c r="LZR12" s="148"/>
      <c r="LZS12" s="148"/>
      <c r="LZT12" s="148"/>
      <c r="LZU12" s="148"/>
      <c r="LZV12" s="148"/>
      <c r="LZW12" s="148"/>
      <c r="LZX12" s="148"/>
      <c r="LZY12" s="148"/>
      <c r="LZZ12" s="148"/>
      <c r="MAA12" s="148"/>
      <c r="MAB12" s="148"/>
      <c r="MAC12" s="148"/>
      <c r="MAD12" s="148"/>
      <c r="MAE12" s="148"/>
      <c r="MAF12" s="148"/>
      <c r="MAG12" s="148"/>
      <c r="MAH12" s="148"/>
      <c r="MAI12" s="148"/>
      <c r="MAJ12" s="148"/>
      <c r="MAK12" s="148"/>
      <c r="MAL12" s="148"/>
      <c r="MAM12" s="148"/>
      <c r="MAN12" s="148"/>
      <c r="MAO12" s="148"/>
      <c r="MAP12" s="148"/>
      <c r="MAQ12" s="148"/>
      <c r="MAR12" s="148"/>
      <c r="MAS12" s="148"/>
      <c r="MAT12" s="148"/>
      <c r="MAU12" s="148"/>
      <c r="MAV12" s="148"/>
      <c r="MAW12" s="148"/>
      <c r="MAX12" s="148"/>
      <c r="MAY12" s="148"/>
      <c r="MAZ12" s="148"/>
      <c r="MBA12" s="148"/>
      <c r="MBB12" s="148"/>
      <c r="MBC12" s="148"/>
      <c r="MBD12" s="148"/>
      <c r="MBE12" s="148"/>
      <c r="MBF12" s="148"/>
      <c r="MBG12" s="148"/>
      <c r="MBH12" s="148"/>
      <c r="MBI12" s="148"/>
      <c r="MBJ12" s="148"/>
      <c r="MBK12" s="148"/>
      <c r="MBL12" s="148"/>
      <c r="MBM12" s="148"/>
      <c r="MBN12" s="148"/>
      <c r="MBO12" s="148"/>
      <c r="MBP12" s="148"/>
      <c r="MBQ12" s="148"/>
      <c r="MBR12" s="148"/>
      <c r="MBS12" s="148"/>
      <c r="MBT12" s="148"/>
      <c r="MBU12" s="148"/>
      <c r="MBV12" s="148"/>
      <c r="MBW12" s="148"/>
      <c r="MBX12" s="148"/>
      <c r="MBY12" s="148"/>
      <c r="MBZ12" s="148"/>
      <c r="MCA12" s="148"/>
      <c r="MCB12" s="148"/>
      <c r="MCC12" s="148"/>
      <c r="MCD12" s="148"/>
      <c r="MCE12" s="148"/>
      <c r="MCF12" s="148"/>
      <c r="MCG12" s="148"/>
      <c r="MCH12" s="148"/>
      <c r="MCI12" s="148"/>
      <c r="MCJ12" s="148"/>
      <c r="MCK12" s="148"/>
      <c r="MCL12" s="148"/>
      <c r="MCM12" s="148"/>
      <c r="MCN12" s="148"/>
      <c r="MCO12" s="148"/>
      <c r="MCP12" s="148"/>
      <c r="MCQ12" s="148"/>
      <c r="MCR12" s="148"/>
      <c r="MCS12" s="148"/>
      <c r="MCT12" s="148"/>
      <c r="MCU12" s="148"/>
      <c r="MCV12" s="148"/>
      <c r="MCW12" s="148"/>
      <c r="MCX12" s="148"/>
      <c r="MCY12" s="148"/>
      <c r="MCZ12" s="148"/>
      <c r="MDA12" s="148"/>
      <c r="MDB12" s="148"/>
      <c r="MDC12" s="148"/>
      <c r="MDD12" s="148"/>
      <c r="MDE12" s="148"/>
      <c r="MDF12" s="148"/>
      <c r="MDG12" s="148"/>
      <c r="MDH12" s="148"/>
      <c r="MDI12" s="148"/>
      <c r="MDJ12" s="148"/>
      <c r="MDK12" s="148"/>
      <c r="MDL12" s="148"/>
      <c r="MDM12" s="148"/>
      <c r="MDN12" s="148"/>
      <c r="MDO12" s="148"/>
      <c r="MDP12" s="148"/>
      <c r="MDQ12" s="148"/>
      <c r="MDR12" s="148"/>
      <c r="MDS12" s="148"/>
      <c r="MDT12" s="148"/>
      <c r="MDU12" s="148"/>
      <c r="MDV12" s="148"/>
      <c r="MDW12" s="148"/>
      <c r="MDX12" s="148"/>
      <c r="MDY12" s="148"/>
      <c r="MDZ12" s="148"/>
      <c r="MEA12" s="148"/>
      <c r="MEB12" s="148"/>
      <c r="MEC12" s="148"/>
      <c r="MED12" s="148"/>
      <c r="MEE12" s="148"/>
      <c r="MEF12" s="148"/>
      <c r="MEG12" s="148"/>
      <c r="MEH12" s="148"/>
      <c r="MEI12" s="148"/>
      <c r="MEJ12" s="148"/>
      <c r="MEK12" s="148"/>
      <c r="MEL12" s="148"/>
      <c r="MEM12" s="148"/>
      <c r="MEN12" s="148"/>
      <c r="MEO12" s="148"/>
      <c r="MEP12" s="148"/>
      <c r="MEQ12" s="148"/>
      <c r="MER12" s="148"/>
      <c r="MES12" s="148"/>
      <c r="MET12" s="148"/>
      <c r="MEU12" s="148"/>
      <c r="MEV12" s="148"/>
      <c r="MEW12" s="148"/>
      <c r="MEX12" s="148"/>
      <c r="MEY12" s="148"/>
      <c r="MEZ12" s="148"/>
      <c r="MFA12" s="148"/>
      <c r="MFB12" s="148"/>
      <c r="MFC12" s="148"/>
      <c r="MFD12" s="148"/>
      <c r="MFE12" s="148"/>
      <c r="MFF12" s="148"/>
      <c r="MFG12" s="148"/>
      <c r="MFH12" s="148"/>
      <c r="MFI12" s="148"/>
      <c r="MFJ12" s="148"/>
      <c r="MFK12" s="148"/>
      <c r="MFL12" s="148"/>
      <c r="MFM12" s="148"/>
      <c r="MFN12" s="148"/>
      <c r="MFO12" s="148"/>
      <c r="MFP12" s="148"/>
      <c r="MFQ12" s="148"/>
      <c r="MFR12" s="148"/>
      <c r="MFS12" s="148"/>
      <c r="MFT12" s="148"/>
      <c r="MFU12" s="148"/>
      <c r="MFV12" s="148"/>
      <c r="MFW12" s="148"/>
      <c r="MFX12" s="148"/>
      <c r="MFY12" s="148"/>
      <c r="MFZ12" s="148"/>
      <c r="MGA12" s="148"/>
      <c r="MGB12" s="148"/>
      <c r="MGC12" s="148"/>
      <c r="MGD12" s="148"/>
      <c r="MGE12" s="148"/>
      <c r="MGF12" s="148"/>
      <c r="MGG12" s="148"/>
      <c r="MGH12" s="148"/>
      <c r="MGI12" s="148"/>
      <c r="MGJ12" s="148"/>
      <c r="MGK12" s="148"/>
      <c r="MGL12" s="148"/>
      <c r="MGM12" s="148"/>
      <c r="MGN12" s="148"/>
      <c r="MGO12" s="148"/>
      <c r="MGP12" s="148"/>
      <c r="MGQ12" s="148"/>
      <c r="MGR12" s="148"/>
      <c r="MGS12" s="148"/>
      <c r="MGT12" s="148"/>
      <c r="MGU12" s="148"/>
      <c r="MGV12" s="148"/>
      <c r="MGW12" s="148"/>
      <c r="MGX12" s="148"/>
      <c r="MGY12" s="148"/>
      <c r="MGZ12" s="148"/>
      <c r="MHA12" s="148"/>
      <c r="MHB12" s="148"/>
      <c r="MHC12" s="148"/>
      <c r="MHD12" s="148"/>
      <c r="MHE12" s="148"/>
      <c r="MHF12" s="148"/>
      <c r="MHG12" s="148"/>
      <c r="MHH12" s="148"/>
      <c r="MHI12" s="148"/>
      <c r="MHJ12" s="148"/>
      <c r="MHK12" s="148"/>
      <c r="MHL12" s="148"/>
      <c r="MHM12" s="148"/>
      <c r="MHN12" s="148"/>
      <c r="MHO12" s="148"/>
      <c r="MHP12" s="148"/>
      <c r="MHQ12" s="148"/>
      <c r="MHR12" s="148"/>
      <c r="MHS12" s="148"/>
      <c r="MHT12" s="148"/>
      <c r="MHU12" s="148"/>
      <c r="MHV12" s="148"/>
      <c r="MHW12" s="148"/>
      <c r="MHX12" s="148"/>
      <c r="MHY12" s="148"/>
      <c r="MHZ12" s="148"/>
      <c r="MIA12" s="148"/>
      <c r="MIB12" s="148"/>
      <c r="MIC12" s="148"/>
      <c r="MID12" s="148"/>
      <c r="MIE12" s="148"/>
      <c r="MIF12" s="148"/>
      <c r="MIG12" s="148"/>
      <c r="MIH12" s="148"/>
      <c r="MII12" s="148"/>
      <c r="MIJ12" s="148"/>
      <c r="MIK12" s="148"/>
      <c r="MIL12" s="148"/>
      <c r="MIM12" s="148"/>
      <c r="MIN12" s="148"/>
      <c r="MIO12" s="148"/>
      <c r="MIP12" s="148"/>
      <c r="MIQ12" s="148"/>
      <c r="MIR12" s="148"/>
      <c r="MIS12" s="148"/>
      <c r="MIT12" s="148"/>
      <c r="MIU12" s="148"/>
      <c r="MIV12" s="148"/>
      <c r="MIW12" s="148"/>
      <c r="MIX12" s="148"/>
      <c r="MIY12" s="148"/>
      <c r="MIZ12" s="148"/>
      <c r="MJA12" s="148"/>
      <c r="MJB12" s="148"/>
      <c r="MJC12" s="148"/>
      <c r="MJD12" s="148"/>
      <c r="MJE12" s="148"/>
      <c r="MJF12" s="148"/>
      <c r="MJG12" s="148"/>
      <c r="MJH12" s="148"/>
      <c r="MJI12" s="148"/>
      <c r="MJJ12" s="148"/>
      <c r="MJK12" s="148"/>
      <c r="MJL12" s="148"/>
      <c r="MJM12" s="148"/>
      <c r="MJN12" s="148"/>
      <c r="MJO12" s="148"/>
      <c r="MJP12" s="148"/>
      <c r="MJQ12" s="148"/>
      <c r="MJR12" s="148"/>
      <c r="MJS12" s="148"/>
      <c r="MJT12" s="148"/>
      <c r="MJU12" s="148"/>
      <c r="MJV12" s="148"/>
      <c r="MJW12" s="148"/>
      <c r="MJX12" s="148"/>
      <c r="MJY12" s="148"/>
      <c r="MJZ12" s="148"/>
      <c r="MKA12" s="148"/>
      <c r="MKB12" s="148"/>
      <c r="MKC12" s="148"/>
      <c r="MKD12" s="148"/>
      <c r="MKE12" s="148"/>
      <c r="MKF12" s="148"/>
      <c r="MKG12" s="148"/>
      <c r="MKH12" s="148"/>
      <c r="MKI12" s="148"/>
      <c r="MKJ12" s="148"/>
      <c r="MKK12" s="148"/>
      <c r="MKL12" s="148"/>
      <c r="MKM12" s="148"/>
      <c r="MKN12" s="148"/>
      <c r="MKO12" s="148"/>
      <c r="MKP12" s="148"/>
      <c r="MKQ12" s="148"/>
      <c r="MKR12" s="148"/>
      <c r="MKS12" s="148"/>
      <c r="MKT12" s="148"/>
      <c r="MKU12" s="148"/>
      <c r="MKV12" s="148"/>
      <c r="MKW12" s="148"/>
      <c r="MKX12" s="148"/>
      <c r="MKY12" s="148"/>
      <c r="MKZ12" s="148"/>
      <c r="MLA12" s="148"/>
      <c r="MLB12" s="148"/>
      <c r="MLC12" s="148"/>
      <c r="MLD12" s="148"/>
      <c r="MLE12" s="148"/>
      <c r="MLF12" s="148"/>
      <c r="MLG12" s="148"/>
      <c r="MLH12" s="148"/>
      <c r="MLI12" s="148"/>
      <c r="MLJ12" s="148"/>
      <c r="MLK12" s="148"/>
      <c r="MLL12" s="148"/>
      <c r="MLM12" s="148"/>
      <c r="MLN12" s="148"/>
      <c r="MLO12" s="148"/>
      <c r="MLP12" s="148"/>
      <c r="MLQ12" s="148"/>
      <c r="MLR12" s="148"/>
      <c r="MLS12" s="148"/>
      <c r="MLT12" s="148"/>
      <c r="MLU12" s="148"/>
      <c r="MLV12" s="148"/>
      <c r="MLW12" s="148"/>
      <c r="MLX12" s="148"/>
      <c r="MLY12" s="148"/>
      <c r="MLZ12" s="148"/>
      <c r="MMA12" s="148"/>
      <c r="MMB12" s="148"/>
      <c r="MMC12" s="148"/>
      <c r="MMD12" s="148"/>
      <c r="MME12" s="148"/>
      <c r="MMF12" s="148"/>
      <c r="MMG12" s="148"/>
      <c r="MMH12" s="148"/>
      <c r="MMI12" s="148"/>
      <c r="MMJ12" s="148"/>
      <c r="MMK12" s="148"/>
      <c r="MML12" s="148"/>
      <c r="MMM12" s="148"/>
      <c r="MMN12" s="148"/>
      <c r="MMO12" s="148"/>
      <c r="MMP12" s="148"/>
      <c r="MMQ12" s="148"/>
      <c r="MMR12" s="148"/>
      <c r="MMS12" s="148"/>
      <c r="MMT12" s="148"/>
      <c r="MMU12" s="148"/>
      <c r="MMV12" s="148"/>
      <c r="MMW12" s="148"/>
      <c r="MMX12" s="148"/>
      <c r="MMY12" s="148"/>
      <c r="MMZ12" s="148"/>
      <c r="MNA12" s="148"/>
      <c r="MNB12" s="148"/>
      <c r="MNC12" s="148"/>
      <c r="MND12" s="148"/>
      <c r="MNE12" s="148"/>
      <c r="MNF12" s="148"/>
      <c r="MNG12" s="148"/>
      <c r="MNH12" s="148"/>
      <c r="MNI12" s="148"/>
      <c r="MNJ12" s="148"/>
      <c r="MNK12" s="148"/>
      <c r="MNL12" s="148"/>
      <c r="MNM12" s="148"/>
      <c r="MNN12" s="148"/>
      <c r="MNO12" s="148"/>
      <c r="MNP12" s="148"/>
      <c r="MNQ12" s="148"/>
      <c r="MNR12" s="148"/>
      <c r="MNS12" s="148"/>
      <c r="MNT12" s="148"/>
      <c r="MNU12" s="148"/>
      <c r="MNV12" s="148"/>
      <c r="MNW12" s="148"/>
      <c r="MNX12" s="148"/>
      <c r="MNY12" s="148"/>
      <c r="MNZ12" s="148"/>
      <c r="MOA12" s="148"/>
      <c r="MOB12" s="148"/>
      <c r="MOC12" s="148"/>
      <c r="MOD12" s="148"/>
      <c r="MOE12" s="148"/>
      <c r="MOF12" s="148"/>
      <c r="MOG12" s="148"/>
      <c r="MOH12" s="148"/>
      <c r="MOI12" s="148"/>
      <c r="MOJ12" s="148"/>
      <c r="MOK12" s="148"/>
      <c r="MOL12" s="148"/>
      <c r="MOM12" s="148"/>
      <c r="MON12" s="148"/>
      <c r="MOO12" s="148"/>
      <c r="MOP12" s="148"/>
      <c r="MOQ12" s="148"/>
      <c r="MOR12" s="148"/>
      <c r="MOS12" s="148"/>
      <c r="MOT12" s="148"/>
      <c r="MOU12" s="148"/>
      <c r="MOV12" s="148"/>
      <c r="MOW12" s="148"/>
      <c r="MOX12" s="148"/>
      <c r="MOY12" s="148"/>
      <c r="MOZ12" s="148"/>
      <c r="MPA12" s="148"/>
      <c r="MPB12" s="148"/>
      <c r="MPC12" s="148"/>
      <c r="MPD12" s="148"/>
      <c r="MPE12" s="148"/>
      <c r="MPF12" s="148"/>
      <c r="MPG12" s="148"/>
      <c r="MPH12" s="148"/>
      <c r="MPI12" s="148"/>
      <c r="MPJ12" s="148"/>
      <c r="MPK12" s="148"/>
      <c r="MPL12" s="148"/>
      <c r="MPM12" s="148"/>
      <c r="MPN12" s="148"/>
      <c r="MPO12" s="148"/>
      <c r="MPP12" s="148"/>
      <c r="MPQ12" s="148"/>
      <c r="MPR12" s="148"/>
      <c r="MPS12" s="148"/>
      <c r="MPT12" s="148"/>
      <c r="MPU12" s="148"/>
      <c r="MPV12" s="148"/>
      <c r="MPW12" s="148"/>
      <c r="MPX12" s="148"/>
      <c r="MPY12" s="148"/>
      <c r="MPZ12" s="148"/>
      <c r="MQA12" s="148"/>
      <c r="MQB12" s="148"/>
      <c r="MQC12" s="148"/>
      <c r="MQD12" s="148"/>
      <c r="MQE12" s="148"/>
      <c r="MQF12" s="148"/>
      <c r="MQG12" s="148"/>
      <c r="MQH12" s="148"/>
      <c r="MQI12" s="148"/>
      <c r="MQJ12" s="148"/>
      <c r="MQK12" s="148"/>
      <c r="MQL12" s="148"/>
      <c r="MQM12" s="148"/>
      <c r="MQN12" s="148"/>
      <c r="MQO12" s="148"/>
      <c r="MQP12" s="148"/>
      <c r="MQQ12" s="148"/>
      <c r="MQR12" s="148"/>
      <c r="MQS12" s="148"/>
      <c r="MQT12" s="148"/>
      <c r="MQU12" s="148"/>
      <c r="MQV12" s="148"/>
      <c r="MQW12" s="148"/>
      <c r="MQX12" s="148"/>
      <c r="MQY12" s="148"/>
      <c r="MQZ12" s="148"/>
      <c r="MRA12" s="148"/>
      <c r="MRB12" s="148"/>
      <c r="MRC12" s="148"/>
      <c r="MRD12" s="148"/>
      <c r="MRE12" s="148"/>
      <c r="MRF12" s="148"/>
      <c r="MRG12" s="148"/>
      <c r="MRH12" s="148"/>
      <c r="MRI12" s="148"/>
      <c r="MRJ12" s="148"/>
      <c r="MRK12" s="148"/>
      <c r="MRL12" s="148"/>
      <c r="MRM12" s="148"/>
      <c r="MRN12" s="148"/>
      <c r="MRO12" s="148"/>
      <c r="MRP12" s="148"/>
      <c r="MRQ12" s="148"/>
      <c r="MRR12" s="148"/>
      <c r="MRS12" s="148"/>
      <c r="MRT12" s="148"/>
      <c r="MRU12" s="148"/>
      <c r="MRV12" s="148"/>
      <c r="MRW12" s="148"/>
      <c r="MRX12" s="148"/>
      <c r="MRY12" s="148"/>
      <c r="MRZ12" s="148"/>
      <c r="MSA12" s="148"/>
      <c r="MSB12" s="148"/>
      <c r="MSC12" s="148"/>
      <c r="MSD12" s="148"/>
      <c r="MSE12" s="148"/>
      <c r="MSF12" s="148"/>
      <c r="MSG12" s="148"/>
      <c r="MSH12" s="148"/>
      <c r="MSI12" s="148"/>
      <c r="MSJ12" s="148"/>
      <c r="MSK12" s="148"/>
      <c r="MSL12" s="148"/>
      <c r="MSM12" s="148"/>
      <c r="MSN12" s="148"/>
      <c r="MSO12" s="148"/>
      <c r="MSP12" s="148"/>
      <c r="MSQ12" s="148"/>
      <c r="MSR12" s="148"/>
      <c r="MSS12" s="148"/>
      <c r="MST12" s="148"/>
      <c r="MSU12" s="148"/>
      <c r="MSV12" s="148"/>
      <c r="MSW12" s="148"/>
      <c r="MSX12" s="148"/>
      <c r="MSY12" s="148"/>
      <c r="MSZ12" s="148"/>
      <c r="MTA12" s="148"/>
      <c r="MTB12" s="148"/>
      <c r="MTC12" s="148"/>
      <c r="MTD12" s="148"/>
      <c r="MTE12" s="148"/>
      <c r="MTF12" s="148"/>
      <c r="MTG12" s="148"/>
      <c r="MTH12" s="148"/>
      <c r="MTI12" s="148"/>
      <c r="MTJ12" s="148"/>
      <c r="MTK12" s="148"/>
      <c r="MTL12" s="148"/>
      <c r="MTM12" s="148"/>
      <c r="MTN12" s="148"/>
      <c r="MTO12" s="148"/>
      <c r="MTP12" s="148"/>
      <c r="MTQ12" s="148"/>
      <c r="MTR12" s="148"/>
      <c r="MTS12" s="148"/>
      <c r="MTT12" s="148"/>
      <c r="MTU12" s="148"/>
      <c r="MTV12" s="148"/>
      <c r="MTW12" s="148"/>
      <c r="MTX12" s="148"/>
      <c r="MTY12" s="148"/>
      <c r="MTZ12" s="148"/>
      <c r="MUA12" s="148"/>
      <c r="MUB12" s="148"/>
      <c r="MUC12" s="148"/>
      <c r="MUD12" s="148"/>
      <c r="MUE12" s="148"/>
      <c r="MUF12" s="148"/>
      <c r="MUG12" s="148"/>
      <c r="MUH12" s="148"/>
      <c r="MUI12" s="148"/>
      <c r="MUJ12" s="148"/>
      <c r="MUK12" s="148"/>
      <c r="MUL12" s="148"/>
      <c r="MUM12" s="148"/>
      <c r="MUN12" s="148"/>
      <c r="MUO12" s="148"/>
      <c r="MUP12" s="148"/>
      <c r="MUQ12" s="148"/>
      <c r="MUR12" s="148"/>
      <c r="MUS12" s="148"/>
      <c r="MUT12" s="148"/>
      <c r="MUU12" s="148"/>
      <c r="MUV12" s="148"/>
      <c r="MUW12" s="148"/>
      <c r="MUX12" s="148"/>
      <c r="MUY12" s="148"/>
      <c r="MUZ12" s="148"/>
      <c r="MVA12" s="148"/>
      <c r="MVB12" s="148"/>
      <c r="MVC12" s="148"/>
      <c r="MVD12" s="148"/>
      <c r="MVE12" s="148"/>
      <c r="MVF12" s="148"/>
      <c r="MVG12" s="148"/>
      <c r="MVH12" s="148"/>
      <c r="MVI12" s="148"/>
      <c r="MVJ12" s="148"/>
      <c r="MVK12" s="148"/>
      <c r="MVL12" s="148"/>
      <c r="MVM12" s="148"/>
      <c r="MVN12" s="148"/>
      <c r="MVO12" s="148"/>
      <c r="MVP12" s="148"/>
      <c r="MVQ12" s="148"/>
      <c r="MVR12" s="148"/>
      <c r="MVS12" s="148"/>
      <c r="MVT12" s="148"/>
      <c r="MVU12" s="148"/>
      <c r="MVV12" s="148"/>
      <c r="MVW12" s="148"/>
      <c r="MVX12" s="148"/>
      <c r="MVY12" s="148"/>
      <c r="MVZ12" s="148"/>
      <c r="MWA12" s="148"/>
      <c r="MWB12" s="148"/>
      <c r="MWC12" s="148"/>
      <c r="MWD12" s="148"/>
      <c r="MWE12" s="148"/>
      <c r="MWF12" s="148"/>
      <c r="MWG12" s="148"/>
      <c r="MWH12" s="148"/>
      <c r="MWI12" s="148"/>
      <c r="MWJ12" s="148"/>
      <c r="MWK12" s="148"/>
      <c r="MWL12" s="148"/>
      <c r="MWM12" s="148"/>
      <c r="MWN12" s="148"/>
      <c r="MWO12" s="148"/>
      <c r="MWP12" s="148"/>
      <c r="MWQ12" s="148"/>
      <c r="MWR12" s="148"/>
      <c r="MWS12" s="148"/>
      <c r="MWT12" s="148"/>
      <c r="MWU12" s="148"/>
      <c r="MWV12" s="148"/>
      <c r="MWW12" s="148"/>
      <c r="MWX12" s="148"/>
      <c r="MWY12" s="148"/>
      <c r="MWZ12" s="148"/>
      <c r="MXA12" s="148"/>
      <c r="MXB12" s="148"/>
      <c r="MXC12" s="148"/>
      <c r="MXD12" s="148"/>
      <c r="MXE12" s="148"/>
      <c r="MXF12" s="148"/>
      <c r="MXG12" s="148"/>
      <c r="MXH12" s="148"/>
      <c r="MXI12" s="148"/>
      <c r="MXJ12" s="148"/>
      <c r="MXK12" s="148"/>
      <c r="MXL12" s="148"/>
      <c r="MXM12" s="148"/>
      <c r="MXN12" s="148"/>
      <c r="MXO12" s="148"/>
      <c r="MXP12" s="148"/>
      <c r="MXQ12" s="148"/>
      <c r="MXR12" s="148"/>
      <c r="MXS12" s="148"/>
      <c r="MXT12" s="148"/>
      <c r="MXU12" s="148"/>
      <c r="MXV12" s="148"/>
      <c r="MXW12" s="148"/>
      <c r="MXX12" s="148"/>
      <c r="MXY12" s="148"/>
      <c r="MXZ12" s="148"/>
      <c r="MYA12" s="148"/>
      <c r="MYB12" s="148"/>
      <c r="MYC12" s="148"/>
      <c r="MYD12" s="148"/>
      <c r="MYE12" s="148"/>
      <c r="MYF12" s="148"/>
      <c r="MYG12" s="148"/>
      <c r="MYH12" s="148"/>
      <c r="MYI12" s="148"/>
      <c r="MYJ12" s="148"/>
      <c r="MYK12" s="148"/>
      <c r="MYL12" s="148"/>
      <c r="MYM12" s="148"/>
      <c r="MYN12" s="148"/>
      <c r="MYO12" s="148"/>
      <c r="MYP12" s="148"/>
      <c r="MYQ12" s="148"/>
      <c r="MYR12" s="148"/>
      <c r="MYS12" s="148"/>
      <c r="MYT12" s="148"/>
      <c r="MYU12" s="148"/>
      <c r="MYV12" s="148"/>
      <c r="MYW12" s="148"/>
      <c r="MYX12" s="148"/>
      <c r="MYY12" s="148"/>
      <c r="MYZ12" s="148"/>
      <c r="MZA12" s="148"/>
      <c r="MZB12" s="148"/>
      <c r="MZC12" s="148"/>
      <c r="MZD12" s="148"/>
      <c r="MZE12" s="148"/>
      <c r="MZF12" s="148"/>
      <c r="MZG12" s="148"/>
      <c r="MZH12" s="148"/>
      <c r="MZI12" s="148"/>
      <c r="MZJ12" s="148"/>
      <c r="MZK12" s="148"/>
      <c r="MZL12" s="148"/>
      <c r="MZM12" s="148"/>
      <c r="MZN12" s="148"/>
      <c r="MZO12" s="148"/>
      <c r="MZP12" s="148"/>
      <c r="MZQ12" s="148"/>
      <c r="MZR12" s="148"/>
      <c r="MZS12" s="148"/>
      <c r="MZT12" s="148"/>
      <c r="MZU12" s="148"/>
      <c r="MZV12" s="148"/>
      <c r="MZW12" s="148"/>
      <c r="MZX12" s="148"/>
      <c r="MZY12" s="148"/>
      <c r="MZZ12" s="148"/>
      <c r="NAA12" s="148"/>
      <c r="NAB12" s="148"/>
      <c r="NAC12" s="148"/>
      <c r="NAD12" s="148"/>
      <c r="NAE12" s="148"/>
      <c r="NAF12" s="148"/>
      <c r="NAG12" s="148"/>
      <c r="NAH12" s="148"/>
      <c r="NAI12" s="148"/>
      <c r="NAJ12" s="148"/>
      <c r="NAK12" s="148"/>
      <c r="NAL12" s="148"/>
      <c r="NAM12" s="148"/>
      <c r="NAN12" s="148"/>
      <c r="NAO12" s="148"/>
      <c r="NAP12" s="148"/>
      <c r="NAQ12" s="148"/>
      <c r="NAR12" s="148"/>
      <c r="NAS12" s="148"/>
      <c r="NAT12" s="148"/>
      <c r="NAU12" s="148"/>
      <c r="NAV12" s="148"/>
      <c r="NAW12" s="148"/>
      <c r="NAX12" s="148"/>
      <c r="NAY12" s="148"/>
      <c r="NAZ12" s="148"/>
      <c r="NBA12" s="148"/>
      <c r="NBB12" s="148"/>
      <c r="NBC12" s="148"/>
      <c r="NBD12" s="148"/>
      <c r="NBE12" s="148"/>
      <c r="NBF12" s="148"/>
      <c r="NBG12" s="148"/>
      <c r="NBH12" s="148"/>
      <c r="NBI12" s="148"/>
      <c r="NBJ12" s="148"/>
      <c r="NBK12" s="148"/>
      <c r="NBL12" s="148"/>
      <c r="NBM12" s="148"/>
      <c r="NBN12" s="148"/>
      <c r="NBO12" s="148"/>
      <c r="NBP12" s="148"/>
      <c r="NBQ12" s="148"/>
      <c r="NBR12" s="148"/>
      <c r="NBS12" s="148"/>
      <c r="NBT12" s="148"/>
      <c r="NBU12" s="148"/>
      <c r="NBV12" s="148"/>
      <c r="NBW12" s="148"/>
      <c r="NBX12" s="148"/>
      <c r="NBY12" s="148"/>
      <c r="NBZ12" s="148"/>
      <c r="NCA12" s="148"/>
      <c r="NCB12" s="148"/>
      <c r="NCC12" s="148"/>
      <c r="NCD12" s="148"/>
      <c r="NCE12" s="148"/>
      <c r="NCF12" s="148"/>
      <c r="NCG12" s="148"/>
      <c r="NCH12" s="148"/>
      <c r="NCI12" s="148"/>
      <c r="NCJ12" s="148"/>
      <c r="NCK12" s="148"/>
      <c r="NCL12" s="148"/>
      <c r="NCM12" s="148"/>
      <c r="NCN12" s="148"/>
      <c r="NCO12" s="148"/>
      <c r="NCP12" s="148"/>
      <c r="NCQ12" s="148"/>
      <c r="NCR12" s="148"/>
      <c r="NCS12" s="148"/>
      <c r="NCT12" s="148"/>
      <c r="NCU12" s="148"/>
      <c r="NCV12" s="148"/>
      <c r="NCW12" s="148"/>
      <c r="NCX12" s="148"/>
      <c r="NCY12" s="148"/>
      <c r="NCZ12" s="148"/>
      <c r="NDA12" s="148"/>
      <c r="NDB12" s="148"/>
      <c r="NDC12" s="148"/>
      <c r="NDD12" s="148"/>
      <c r="NDE12" s="148"/>
      <c r="NDF12" s="148"/>
      <c r="NDG12" s="148"/>
      <c r="NDH12" s="148"/>
      <c r="NDI12" s="148"/>
      <c r="NDJ12" s="148"/>
      <c r="NDK12" s="148"/>
      <c r="NDL12" s="148"/>
      <c r="NDM12" s="148"/>
      <c r="NDN12" s="148"/>
      <c r="NDO12" s="148"/>
      <c r="NDP12" s="148"/>
      <c r="NDQ12" s="148"/>
      <c r="NDR12" s="148"/>
      <c r="NDS12" s="148"/>
      <c r="NDT12" s="148"/>
      <c r="NDU12" s="148"/>
      <c r="NDV12" s="148"/>
      <c r="NDW12" s="148"/>
      <c r="NDX12" s="148"/>
      <c r="NDY12" s="148"/>
      <c r="NDZ12" s="148"/>
      <c r="NEA12" s="148"/>
      <c r="NEB12" s="148"/>
      <c r="NEC12" s="148"/>
      <c r="NED12" s="148"/>
      <c r="NEE12" s="148"/>
      <c r="NEF12" s="148"/>
      <c r="NEG12" s="148"/>
      <c r="NEH12" s="148"/>
      <c r="NEI12" s="148"/>
      <c r="NEJ12" s="148"/>
      <c r="NEK12" s="148"/>
      <c r="NEL12" s="148"/>
      <c r="NEM12" s="148"/>
      <c r="NEN12" s="148"/>
      <c r="NEO12" s="148"/>
      <c r="NEP12" s="148"/>
      <c r="NEQ12" s="148"/>
      <c r="NER12" s="148"/>
      <c r="NES12" s="148"/>
      <c r="NET12" s="148"/>
      <c r="NEU12" s="148"/>
      <c r="NEV12" s="148"/>
      <c r="NEW12" s="148"/>
      <c r="NEX12" s="148"/>
      <c r="NEY12" s="148"/>
      <c r="NEZ12" s="148"/>
      <c r="NFA12" s="148"/>
      <c r="NFB12" s="148"/>
      <c r="NFC12" s="148"/>
      <c r="NFD12" s="148"/>
      <c r="NFE12" s="148"/>
      <c r="NFF12" s="148"/>
      <c r="NFG12" s="148"/>
      <c r="NFH12" s="148"/>
      <c r="NFI12" s="148"/>
      <c r="NFJ12" s="148"/>
      <c r="NFK12" s="148"/>
      <c r="NFL12" s="148"/>
      <c r="NFM12" s="148"/>
      <c r="NFN12" s="148"/>
      <c r="NFO12" s="148"/>
      <c r="NFP12" s="148"/>
      <c r="NFQ12" s="148"/>
      <c r="NFR12" s="148"/>
      <c r="NFS12" s="148"/>
      <c r="NFT12" s="148"/>
      <c r="NFU12" s="148"/>
      <c r="NFV12" s="148"/>
      <c r="NFW12" s="148"/>
      <c r="NFX12" s="148"/>
      <c r="NFY12" s="148"/>
      <c r="NFZ12" s="148"/>
      <c r="NGA12" s="148"/>
      <c r="NGB12" s="148"/>
      <c r="NGC12" s="148"/>
      <c r="NGD12" s="148"/>
      <c r="NGE12" s="148"/>
      <c r="NGF12" s="148"/>
      <c r="NGG12" s="148"/>
      <c r="NGH12" s="148"/>
      <c r="NGI12" s="148"/>
      <c r="NGJ12" s="148"/>
      <c r="NGK12" s="148"/>
      <c r="NGL12" s="148"/>
      <c r="NGM12" s="148"/>
      <c r="NGN12" s="148"/>
      <c r="NGO12" s="148"/>
      <c r="NGP12" s="148"/>
      <c r="NGQ12" s="148"/>
      <c r="NGR12" s="148"/>
      <c r="NGS12" s="148"/>
      <c r="NGT12" s="148"/>
      <c r="NGU12" s="148"/>
      <c r="NGV12" s="148"/>
      <c r="NGW12" s="148"/>
      <c r="NGX12" s="148"/>
      <c r="NGY12" s="148"/>
      <c r="NGZ12" s="148"/>
      <c r="NHA12" s="148"/>
      <c r="NHB12" s="148"/>
      <c r="NHC12" s="148"/>
      <c r="NHD12" s="148"/>
      <c r="NHE12" s="148"/>
      <c r="NHF12" s="148"/>
      <c r="NHG12" s="148"/>
      <c r="NHH12" s="148"/>
      <c r="NHI12" s="148"/>
      <c r="NHJ12" s="148"/>
      <c r="NHK12" s="148"/>
      <c r="NHL12" s="148"/>
      <c r="NHM12" s="148"/>
      <c r="NHN12" s="148"/>
      <c r="NHO12" s="148"/>
      <c r="NHP12" s="148"/>
      <c r="NHQ12" s="148"/>
      <c r="NHR12" s="148"/>
      <c r="NHS12" s="148"/>
      <c r="NHT12" s="148"/>
      <c r="NHU12" s="148"/>
      <c r="NHV12" s="148"/>
      <c r="NHW12" s="148"/>
      <c r="NHX12" s="148"/>
      <c r="NHY12" s="148"/>
      <c r="NHZ12" s="148"/>
      <c r="NIA12" s="148"/>
      <c r="NIB12" s="148"/>
      <c r="NIC12" s="148"/>
      <c r="NID12" s="148"/>
      <c r="NIE12" s="148"/>
      <c r="NIF12" s="148"/>
      <c r="NIG12" s="148"/>
      <c r="NIH12" s="148"/>
      <c r="NII12" s="148"/>
      <c r="NIJ12" s="148"/>
      <c r="NIK12" s="148"/>
      <c r="NIL12" s="148"/>
      <c r="NIM12" s="148"/>
      <c r="NIN12" s="148"/>
      <c r="NIO12" s="148"/>
      <c r="NIP12" s="148"/>
      <c r="NIQ12" s="148"/>
      <c r="NIR12" s="148"/>
      <c r="NIS12" s="148"/>
      <c r="NIT12" s="148"/>
      <c r="NIU12" s="148"/>
      <c r="NIV12" s="148"/>
      <c r="NIW12" s="148"/>
      <c r="NIX12" s="148"/>
      <c r="NIY12" s="148"/>
      <c r="NIZ12" s="148"/>
      <c r="NJA12" s="148"/>
      <c r="NJB12" s="148"/>
      <c r="NJC12" s="148"/>
      <c r="NJD12" s="148"/>
      <c r="NJE12" s="148"/>
      <c r="NJF12" s="148"/>
      <c r="NJG12" s="148"/>
      <c r="NJH12" s="148"/>
      <c r="NJI12" s="148"/>
      <c r="NJJ12" s="148"/>
      <c r="NJK12" s="148"/>
      <c r="NJL12" s="148"/>
      <c r="NJM12" s="148"/>
      <c r="NJN12" s="148"/>
      <c r="NJO12" s="148"/>
      <c r="NJP12" s="148"/>
      <c r="NJQ12" s="148"/>
      <c r="NJR12" s="148"/>
      <c r="NJS12" s="148"/>
      <c r="NJT12" s="148"/>
      <c r="NJU12" s="148"/>
      <c r="NJV12" s="148"/>
      <c r="NJW12" s="148"/>
      <c r="NJX12" s="148"/>
      <c r="NJY12" s="148"/>
      <c r="NJZ12" s="148"/>
      <c r="NKA12" s="148"/>
      <c r="NKB12" s="148"/>
      <c r="NKC12" s="148"/>
      <c r="NKD12" s="148"/>
      <c r="NKE12" s="148"/>
      <c r="NKF12" s="148"/>
      <c r="NKG12" s="148"/>
      <c r="NKH12" s="148"/>
      <c r="NKI12" s="148"/>
      <c r="NKJ12" s="148"/>
      <c r="NKK12" s="148"/>
      <c r="NKL12" s="148"/>
      <c r="NKM12" s="148"/>
      <c r="NKN12" s="148"/>
      <c r="NKO12" s="148"/>
      <c r="NKP12" s="148"/>
      <c r="NKQ12" s="148"/>
      <c r="NKR12" s="148"/>
      <c r="NKS12" s="148"/>
      <c r="NKT12" s="148"/>
      <c r="NKU12" s="148"/>
      <c r="NKV12" s="148"/>
      <c r="NKW12" s="148"/>
      <c r="NKX12" s="148"/>
      <c r="NKY12" s="148"/>
      <c r="NKZ12" s="148"/>
      <c r="NLA12" s="148"/>
      <c r="NLB12" s="148"/>
      <c r="NLC12" s="148"/>
      <c r="NLD12" s="148"/>
      <c r="NLE12" s="148"/>
      <c r="NLF12" s="148"/>
      <c r="NLG12" s="148"/>
      <c r="NLH12" s="148"/>
      <c r="NLI12" s="148"/>
      <c r="NLJ12" s="148"/>
      <c r="NLK12" s="148"/>
      <c r="NLL12" s="148"/>
      <c r="NLM12" s="148"/>
      <c r="NLN12" s="148"/>
      <c r="NLO12" s="148"/>
      <c r="NLP12" s="148"/>
      <c r="NLQ12" s="148"/>
      <c r="NLR12" s="148"/>
      <c r="NLS12" s="148"/>
      <c r="NLT12" s="148"/>
      <c r="NLU12" s="148"/>
      <c r="NLV12" s="148"/>
      <c r="NLW12" s="148"/>
      <c r="NLX12" s="148"/>
      <c r="NLY12" s="148"/>
      <c r="NLZ12" s="148"/>
      <c r="NMA12" s="148"/>
      <c r="NMB12" s="148"/>
      <c r="NMC12" s="148"/>
      <c r="NMD12" s="148"/>
      <c r="NME12" s="148"/>
      <c r="NMF12" s="148"/>
      <c r="NMG12" s="148"/>
      <c r="NMH12" s="148"/>
      <c r="NMI12" s="148"/>
      <c r="NMJ12" s="148"/>
      <c r="NMK12" s="148"/>
      <c r="NML12" s="148"/>
      <c r="NMM12" s="148"/>
      <c r="NMN12" s="148"/>
      <c r="NMO12" s="148"/>
      <c r="NMP12" s="148"/>
      <c r="NMQ12" s="148"/>
      <c r="NMR12" s="148"/>
      <c r="NMS12" s="148"/>
      <c r="NMT12" s="148"/>
      <c r="NMU12" s="148"/>
      <c r="NMV12" s="148"/>
      <c r="NMW12" s="148"/>
      <c r="NMX12" s="148"/>
      <c r="NMY12" s="148"/>
      <c r="NMZ12" s="148"/>
      <c r="NNA12" s="148"/>
      <c r="NNB12" s="148"/>
      <c r="NNC12" s="148"/>
      <c r="NND12" s="148"/>
      <c r="NNE12" s="148"/>
      <c r="NNF12" s="148"/>
      <c r="NNG12" s="148"/>
      <c r="NNH12" s="148"/>
      <c r="NNI12" s="148"/>
      <c r="NNJ12" s="148"/>
      <c r="NNK12" s="148"/>
      <c r="NNL12" s="148"/>
      <c r="NNM12" s="148"/>
      <c r="NNN12" s="148"/>
      <c r="NNO12" s="148"/>
      <c r="NNP12" s="148"/>
      <c r="NNQ12" s="148"/>
      <c r="NNR12" s="148"/>
      <c r="NNS12" s="148"/>
      <c r="NNT12" s="148"/>
      <c r="NNU12" s="148"/>
      <c r="NNV12" s="148"/>
      <c r="NNW12" s="148"/>
      <c r="NNX12" s="148"/>
      <c r="NNY12" s="148"/>
      <c r="NNZ12" s="148"/>
      <c r="NOA12" s="148"/>
      <c r="NOB12" s="148"/>
      <c r="NOC12" s="148"/>
      <c r="NOD12" s="148"/>
      <c r="NOE12" s="148"/>
      <c r="NOF12" s="148"/>
      <c r="NOG12" s="148"/>
      <c r="NOH12" s="148"/>
      <c r="NOI12" s="148"/>
      <c r="NOJ12" s="148"/>
      <c r="NOK12" s="148"/>
      <c r="NOL12" s="148"/>
      <c r="NOM12" s="148"/>
      <c r="NON12" s="148"/>
      <c r="NOO12" s="148"/>
      <c r="NOP12" s="148"/>
      <c r="NOQ12" s="148"/>
      <c r="NOR12" s="148"/>
      <c r="NOS12" s="148"/>
      <c r="NOT12" s="148"/>
      <c r="NOU12" s="148"/>
      <c r="NOV12" s="148"/>
      <c r="NOW12" s="148"/>
      <c r="NOX12" s="148"/>
      <c r="NOY12" s="148"/>
      <c r="NOZ12" s="148"/>
      <c r="NPA12" s="148"/>
      <c r="NPB12" s="148"/>
      <c r="NPC12" s="148"/>
      <c r="NPD12" s="148"/>
      <c r="NPE12" s="148"/>
      <c r="NPF12" s="148"/>
      <c r="NPG12" s="148"/>
      <c r="NPH12" s="148"/>
      <c r="NPI12" s="148"/>
      <c r="NPJ12" s="148"/>
      <c r="NPK12" s="148"/>
      <c r="NPL12" s="148"/>
      <c r="NPM12" s="148"/>
      <c r="NPN12" s="148"/>
      <c r="NPO12" s="148"/>
      <c r="NPP12" s="148"/>
      <c r="NPQ12" s="148"/>
      <c r="NPR12" s="148"/>
      <c r="NPS12" s="148"/>
      <c r="NPT12" s="148"/>
      <c r="NPU12" s="148"/>
      <c r="NPV12" s="148"/>
      <c r="NPW12" s="148"/>
      <c r="NPX12" s="148"/>
      <c r="NPY12" s="148"/>
      <c r="NPZ12" s="148"/>
      <c r="NQA12" s="148"/>
      <c r="NQB12" s="148"/>
      <c r="NQC12" s="148"/>
      <c r="NQD12" s="148"/>
      <c r="NQE12" s="148"/>
      <c r="NQF12" s="148"/>
      <c r="NQG12" s="148"/>
      <c r="NQH12" s="148"/>
      <c r="NQI12" s="148"/>
      <c r="NQJ12" s="148"/>
      <c r="NQK12" s="148"/>
      <c r="NQL12" s="148"/>
      <c r="NQM12" s="148"/>
      <c r="NQN12" s="148"/>
      <c r="NQO12" s="148"/>
      <c r="NQP12" s="148"/>
      <c r="NQQ12" s="148"/>
      <c r="NQR12" s="148"/>
      <c r="NQS12" s="148"/>
      <c r="NQT12" s="148"/>
      <c r="NQU12" s="148"/>
      <c r="NQV12" s="148"/>
      <c r="NQW12" s="148"/>
      <c r="NQX12" s="148"/>
      <c r="NQY12" s="148"/>
      <c r="NQZ12" s="148"/>
      <c r="NRA12" s="148"/>
      <c r="NRB12" s="148"/>
      <c r="NRC12" s="148"/>
      <c r="NRD12" s="148"/>
      <c r="NRE12" s="148"/>
      <c r="NRF12" s="148"/>
      <c r="NRG12" s="148"/>
      <c r="NRH12" s="148"/>
      <c r="NRI12" s="148"/>
      <c r="NRJ12" s="148"/>
      <c r="NRK12" s="148"/>
      <c r="NRL12" s="148"/>
      <c r="NRM12" s="148"/>
      <c r="NRN12" s="148"/>
      <c r="NRO12" s="148"/>
      <c r="NRP12" s="148"/>
      <c r="NRQ12" s="148"/>
      <c r="NRR12" s="148"/>
      <c r="NRS12" s="148"/>
      <c r="NRT12" s="148"/>
      <c r="NRU12" s="148"/>
      <c r="NRV12" s="148"/>
      <c r="NRW12" s="148"/>
      <c r="NRX12" s="148"/>
      <c r="NRY12" s="148"/>
      <c r="NRZ12" s="148"/>
      <c r="NSA12" s="148"/>
      <c r="NSB12" s="148"/>
      <c r="NSC12" s="148"/>
      <c r="NSD12" s="148"/>
      <c r="NSE12" s="148"/>
      <c r="NSF12" s="148"/>
      <c r="NSG12" s="148"/>
      <c r="NSH12" s="148"/>
      <c r="NSI12" s="148"/>
      <c r="NSJ12" s="148"/>
      <c r="NSK12" s="148"/>
      <c r="NSL12" s="148"/>
      <c r="NSM12" s="148"/>
      <c r="NSN12" s="148"/>
      <c r="NSO12" s="148"/>
      <c r="NSP12" s="148"/>
      <c r="NSQ12" s="148"/>
      <c r="NSR12" s="148"/>
      <c r="NSS12" s="148"/>
      <c r="NST12" s="148"/>
      <c r="NSU12" s="148"/>
      <c r="NSV12" s="148"/>
      <c r="NSW12" s="148"/>
      <c r="NSX12" s="148"/>
      <c r="NSY12" s="148"/>
      <c r="NSZ12" s="148"/>
      <c r="NTA12" s="148"/>
      <c r="NTB12" s="148"/>
      <c r="NTC12" s="148"/>
      <c r="NTD12" s="148"/>
      <c r="NTE12" s="148"/>
      <c r="NTF12" s="148"/>
      <c r="NTG12" s="148"/>
      <c r="NTH12" s="148"/>
      <c r="NTI12" s="148"/>
      <c r="NTJ12" s="148"/>
      <c r="NTK12" s="148"/>
      <c r="NTL12" s="148"/>
      <c r="NTM12" s="148"/>
      <c r="NTN12" s="148"/>
      <c r="NTO12" s="148"/>
      <c r="NTP12" s="148"/>
      <c r="NTQ12" s="148"/>
      <c r="NTR12" s="148"/>
      <c r="NTS12" s="148"/>
      <c r="NTT12" s="148"/>
      <c r="NTU12" s="148"/>
      <c r="NTV12" s="148"/>
      <c r="NTW12" s="148"/>
      <c r="NTX12" s="148"/>
      <c r="NTY12" s="148"/>
      <c r="NTZ12" s="148"/>
      <c r="NUA12" s="148"/>
      <c r="NUB12" s="148"/>
      <c r="NUC12" s="148"/>
      <c r="NUD12" s="148"/>
      <c r="NUE12" s="148"/>
      <c r="NUF12" s="148"/>
      <c r="NUG12" s="148"/>
      <c r="NUH12" s="148"/>
      <c r="NUI12" s="148"/>
      <c r="NUJ12" s="148"/>
      <c r="NUK12" s="148"/>
      <c r="NUL12" s="148"/>
      <c r="NUM12" s="148"/>
      <c r="NUN12" s="148"/>
      <c r="NUO12" s="148"/>
      <c r="NUP12" s="148"/>
      <c r="NUQ12" s="148"/>
      <c r="NUR12" s="148"/>
      <c r="NUS12" s="148"/>
      <c r="NUT12" s="148"/>
      <c r="NUU12" s="148"/>
      <c r="NUV12" s="148"/>
      <c r="NUW12" s="148"/>
      <c r="NUX12" s="148"/>
      <c r="NUY12" s="148"/>
      <c r="NUZ12" s="148"/>
      <c r="NVA12" s="148"/>
      <c r="NVB12" s="148"/>
      <c r="NVC12" s="148"/>
      <c r="NVD12" s="148"/>
      <c r="NVE12" s="148"/>
      <c r="NVF12" s="148"/>
      <c r="NVG12" s="148"/>
      <c r="NVH12" s="148"/>
      <c r="NVI12" s="148"/>
      <c r="NVJ12" s="148"/>
      <c r="NVK12" s="148"/>
      <c r="NVL12" s="148"/>
      <c r="NVM12" s="148"/>
      <c r="NVN12" s="148"/>
      <c r="NVO12" s="148"/>
      <c r="NVP12" s="148"/>
      <c r="NVQ12" s="148"/>
      <c r="NVR12" s="148"/>
      <c r="NVS12" s="148"/>
      <c r="NVT12" s="148"/>
      <c r="NVU12" s="148"/>
      <c r="NVV12" s="148"/>
      <c r="NVW12" s="148"/>
      <c r="NVX12" s="148"/>
      <c r="NVY12" s="148"/>
      <c r="NVZ12" s="148"/>
      <c r="NWA12" s="148"/>
      <c r="NWB12" s="148"/>
      <c r="NWC12" s="148"/>
      <c r="NWD12" s="148"/>
      <c r="NWE12" s="148"/>
      <c r="NWF12" s="148"/>
      <c r="NWG12" s="148"/>
      <c r="NWH12" s="148"/>
      <c r="NWI12" s="148"/>
      <c r="NWJ12" s="148"/>
      <c r="NWK12" s="148"/>
      <c r="NWL12" s="148"/>
      <c r="NWM12" s="148"/>
      <c r="NWN12" s="148"/>
      <c r="NWO12" s="148"/>
      <c r="NWP12" s="148"/>
      <c r="NWQ12" s="148"/>
      <c r="NWR12" s="148"/>
      <c r="NWS12" s="148"/>
      <c r="NWT12" s="148"/>
      <c r="NWU12" s="148"/>
      <c r="NWV12" s="148"/>
      <c r="NWW12" s="148"/>
      <c r="NWX12" s="148"/>
      <c r="NWY12" s="148"/>
      <c r="NWZ12" s="148"/>
      <c r="NXA12" s="148"/>
      <c r="NXB12" s="148"/>
      <c r="NXC12" s="148"/>
      <c r="NXD12" s="148"/>
      <c r="NXE12" s="148"/>
      <c r="NXF12" s="148"/>
      <c r="NXG12" s="148"/>
      <c r="NXH12" s="148"/>
      <c r="NXI12" s="148"/>
      <c r="NXJ12" s="148"/>
      <c r="NXK12" s="148"/>
      <c r="NXL12" s="148"/>
      <c r="NXM12" s="148"/>
      <c r="NXN12" s="148"/>
      <c r="NXO12" s="148"/>
      <c r="NXP12" s="148"/>
      <c r="NXQ12" s="148"/>
      <c r="NXR12" s="148"/>
      <c r="NXS12" s="148"/>
      <c r="NXT12" s="148"/>
      <c r="NXU12" s="148"/>
      <c r="NXV12" s="148"/>
      <c r="NXW12" s="148"/>
      <c r="NXX12" s="148"/>
      <c r="NXY12" s="148"/>
      <c r="NXZ12" s="148"/>
      <c r="NYA12" s="148"/>
      <c r="NYB12" s="148"/>
      <c r="NYC12" s="148"/>
      <c r="NYD12" s="148"/>
      <c r="NYE12" s="148"/>
      <c r="NYF12" s="148"/>
      <c r="NYG12" s="148"/>
      <c r="NYH12" s="148"/>
      <c r="NYI12" s="148"/>
      <c r="NYJ12" s="148"/>
      <c r="NYK12" s="148"/>
      <c r="NYL12" s="148"/>
      <c r="NYM12" s="148"/>
      <c r="NYN12" s="148"/>
      <c r="NYO12" s="148"/>
      <c r="NYP12" s="148"/>
      <c r="NYQ12" s="148"/>
      <c r="NYR12" s="148"/>
      <c r="NYS12" s="148"/>
      <c r="NYT12" s="148"/>
      <c r="NYU12" s="148"/>
      <c r="NYV12" s="148"/>
      <c r="NYW12" s="148"/>
      <c r="NYX12" s="148"/>
      <c r="NYY12" s="148"/>
      <c r="NYZ12" s="148"/>
      <c r="NZA12" s="148"/>
      <c r="NZB12" s="148"/>
      <c r="NZC12" s="148"/>
      <c r="NZD12" s="148"/>
      <c r="NZE12" s="148"/>
      <c r="NZF12" s="148"/>
      <c r="NZG12" s="148"/>
      <c r="NZH12" s="148"/>
      <c r="NZI12" s="148"/>
      <c r="NZJ12" s="148"/>
      <c r="NZK12" s="148"/>
      <c r="NZL12" s="148"/>
      <c r="NZM12" s="148"/>
      <c r="NZN12" s="148"/>
      <c r="NZO12" s="148"/>
      <c r="NZP12" s="148"/>
      <c r="NZQ12" s="148"/>
      <c r="NZR12" s="148"/>
      <c r="NZS12" s="148"/>
      <c r="NZT12" s="148"/>
      <c r="NZU12" s="148"/>
      <c r="NZV12" s="148"/>
      <c r="NZW12" s="148"/>
      <c r="NZX12" s="148"/>
      <c r="NZY12" s="148"/>
      <c r="NZZ12" s="148"/>
      <c r="OAA12" s="148"/>
      <c r="OAB12" s="148"/>
      <c r="OAC12" s="148"/>
      <c r="OAD12" s="148"/>
      <c r="OAE12" s="148"/>
      <c r="OAF12" s="148"/>
      <c r="OAG12" s="148"/>
      <c r="OAH12" s="148"/>
      <c r="OAI12" s="148"/>
      <c r="OAJ12" s="148"/>
      <c r="OAK12" s="148"/>
      <c r="OAL12" s="148"/>
      <c r="OAM12" s="148"/>
      <c r="OAN12" s="148"/>
      <c r="OAO12" s="148"/>
      <c r="OAP12" s="148"/>
      <c r="OAQ12" s="148"/>
      <c r="OAR12" s="148"/>
      <c r="OAS12" s="148"/>
      <c r="OAT12" s="148"/>
      <c r="OAU12" s="148"/>
      <c r="OAV12" s="148"/>
      <c r="OAW12" s="148"/>
      <c r="OAX12" s="148"/>
      <c r="OAY12" s="148"/>
      <c r="OAZ12" s="148"/>
      <c r="OBA12" s="148"/>
      <c r="OBB12" s="148"/>
      <c r="OBC12" s="148"/>
      <c r="OBD12" s="148"/>
      <c r="OBE12" s="148"/>
      <c r="OBF12" s="148"/>
      <c r="OBG12" s="148"/>
      <c r="OBH12" s="148"/>
      <c r="OBI12" s="148"/>
      <c r="OBJ12" s="148"/>
      <c r="OBK12" s="148"/>
      <c r="OBL12" s="148"/>
      <c r="OBM12" s="148"/>
      <c r="OBN12" s="148"/>
      <c r="OBO12" s="148"/>
      <c r="OBP12" s="148"/>
      <c r="OBQ12" s="148"/>
      <c r="OBR12" s="148"/>
      <c r="OBS12" s="148"/>
      <c r="OBT12" s="148"/>
      <c r="OBU12" s="148"/>
      <c r="OBV12" s="148"/>
      <c r="OBW12" s="148"/>
      <c r="OBX12" s="148"/>
      <c r="OBY12" s="148"/>
      <c r="OBZ12" s="148"/>
      <c r="OCA12" s="148"/>
      <c r="OCB12" s="148"/>
      <c r="OCC12" s="148"/>
      <c r="OCD12" s="148"/>
      <c r="OCE12" s="148"/>
      <c r="OCF12" s="148"/>
      <c r="OCG12" s="148"/>
      <c r="OCH12" s="148"/>
      <c r="OCI12" s="148"/>
      <c r="OCJ12" s="148"/>
      <c r="OCK12" s="148"/>
      <c r="OCL12" s="148"/>
      <c r="OCM12" s="148"/>
      <c r="OCN12" s="148"/>
      <c r="OCO12" s="148"/>
      <c r="OCP12" s="148"/>
      <c r="OCQ12" s="148"/>
      <c r="OCR12" s="148"/>
      <c r="OCS12" s="148"/>
      <c r="OCT12" s="148"/>
      <c r="OCU12" s="148"/>
      <c r="OCV12" s="148"/>
      <c r="OCW12" s="148"/>
      <c r="OCX12" s="148"/>
      <c r="OCY12" s="148"/>
      <c r="OCZ12" s="148"/>
      <c r="ODA12" s="148"/>
      <c r="ODB12" s="148"/>
      <c r="ODC12" s="148"/>
      <c r="ODD12" s="148"/>
      <c r="ODE12" s="148"/>
      <c r="ODF12" s="148"/>
      <c r="ODG12" s="148"/>
      <c r="ODH12" s="148"/>
      <c r="ODI12" s="148"/>
      <c r="ODJ12" s="148"/>
      <c r="ODK12" s="148"/>
      <c r="ODL12" s="148"/>
      <c r="ODM12" s="148"/>
      <c r="ODN12" s="148"/>
      <c r="ODO12" s="148"/>
      <c r="ODP12" s="148"/>
      <c r="ODQ12" s="148"/>
      <c r="ODR12" s="148"/>
      <c r="ODS12" s="148"/>
      <c r="ODT12" s="148"/>
      <c r="ODU12" s="148"/>
      <c r="ODV12" s="148"/>
      <c r="ODW12" s="148"/>
      <c r="ODX12" s="148"/>
      <c r="ODY12" s="148"/>
      <c r="ODZ12" s="148"/>
      <c r="OEA12" s="148"/>
      <c r="OEB12" s="148"/>
      <c r="OEC12" s="148"/>
      <c r="OED12" s="148"/>
      <c r="OEE12" s="148"/>
      <c r="OEF12" s="148"/>
      <c r="OEG12" s="148"/>
      <c r="OEH12" s="148"/>
      <c r="OEI12" s="148"/>
      <c r="OEJ12" s="148"/>
      <c r="OEK12" s="148"/>
      <c r="OEL12" s="148"/>
      <c r="OEM12" s="148"/>
      <c r="OEN12" s="148"/>
      <c r="OEO12" s="148"/>
      <c r="OEP12" s="148"/>
      <c r="OEQ12" s="148"/>
      <c r="OER12" s="148"/>
      <c r="OES12" s="148"/>
      <c r="OET12" s="148"/>
      <c r="OEU12" s="148"/>
      <c r="OEV12" s="148"/>
      <c r="OEW12" s="148"/>
      <c r="OEX12" s="148"/>
      <c r="OEY12" s="148"/>
      <c r="OEZ12" s="148"/>
      <c r="OFA12" s="148"/>
      <c r="OFB12" s="148"/>
      <c r="OFC12" s="148"/>
      <c r="OFD12" s="148"/>
      <c r="OFE12" s="148"/>
      <c r="OFF12" s="148"/>
      <c r="OFG12" s="148"/>
      <c r="OFH12" s="148"/>
      <c r="OFI12" s="148"/>
      <c r="OFJ12" s="148"/>
      <c r="OFK12" s="148"/>
      <c r="OFL12" s="148"/>
      <c r="OFM12" s="148"/>
      <c r="OFN12" s="148"/>
      <c r="OFO12" s="148"/>
      <c r="OFP12" s="148"/>
      <c r="OFQ12" s="148"/>
      <c r="OFR12" s="148"/>
      <c r="OFS12" s="148"/>
      <c r="OFT12" s="148"/>
      <c r="OFU12" s="148"/>
      <c r="OFV12" s="148"/>
      <c r="OFW12" s="148"/>
      <c r="OFX12" s="148"/>
      <c r="OFY12" s="148"/>
      <c r="OFZ12" s="148"/>
      <c r="OGA12" s="148"/>
      <c r="OGB12" s="148"/>
      <c r="OGC12" s="148"/>
      <c r="OGD12" s="148"/>
      <c r="OGE12" s="148"/>
      <c r="OGF12" s="148"/>
      <c r="OGG12" s="148"/>
      <c r="OGH12" s="148"/>
      <c r="OGI12" s="148"/>
      <c r="OGJ12" s="148"/>
      <c r="OGK12" s="148"/>
      <c r="OGL12" s="148"/>
      <c r="OGM12" s="148"/>
      <c r="OGN12" s="148"/>
      <c r="OGO12" s="148"/>
      <c r="OGP12" s="148"/>
      <c r="OGQ12" s="148"/>
      <c r="OGR12" s="148"/>
      <c r="OGS12" s="148"/>
      <c r="OGT12" s="148"/>
      <c r="OGU12" s="148"/>
      <c r="OGV12" s="148"/>
      <c r="OGW12" s="148"/>
      <c r="OGX12" s="148"/>
      <c r="OGY12" s="148"/>
      <c r="OGZ12" s="148"/>
      <c r="OHA12" s="148"/>
      <c r="OHB12" s="148"/>
      <c r="OHC12" s="148"/>
      <c r="OHD12" s="148"/>
      <c r="OHE12" s="148"/>
      <c r="OHF12" s="148"/>
      <c r="OHG12" s="148"/>
      <c r="OHH12" s="148"/>
      <c r="OHI12" s="148"/>
      <c r="OHJ12" s="148"/>
      <c r="OHK12" s="148"/>
      <c r="OHL12" s="148"/>
      <c r="OHM12" s="148"/>
      <c r="OHN12" s="148"/>
      <c r="OHO12" s="148"/>
      <c r="OHP12" s="148"/>
      <c r="OHQ12" s="148"/>
      <c r="OHR12" s="148"/>
      <c r="OHS12" s="148"/>
      <c r="OHT12" s="148"/>
      <c r="OHU12" s="148"/>
      <c r="OHV12" s="148"/>
      <c r="OHW12" s="148"/>
      <c r="OHX12" s="148"/>
      <c r="OHY12" s="148"/>
      <c r="OHZ12" s="148"/>
      <c r="OIA12" s="148"/>
      <c r="OIB12" s="148"/>
      <c r="OIC12" s="148"/>
      <c r="OID12" s="148"/>
      <c r="OIE12" s="148"/>
      <c r="OIF12" s="148"/>
      <c r="OIG12" s="148"/>
      <c r="OIH12" s="148"/>
      <c r="OII12" s="148"/>
      <c r="OIJ12" s="148"/>
      <c r="OIK12" s="148"/>
      <c r="OIL12" s="148"/>
      <c r="OIM12" s="148"/>
      <c r="OIN12" s="148"/>
      <c r="OIO12" s="148"/>
      <c r="OIP12" s="148"/>
      <c r="OIQ12" s="148"/>
      <c r="OIR12" s="148"/>
      <c r="OIS12" s="148"/>
      <c r="OIT12" s="148"/>
      <c r="OIU12" s="148"/>
      <c r="OIV12" s="148"/>
      <c r="OIW12" s="148"/>
      <c r="OIX12" s="148"/>
      <c r="OIY12" s="148"/>
      <c r="OIZ12" s="148"/>
      <c r="OJA12" s="148"/>
      <c r="OJB12" s="148"/>
      <c r="OJC12" s="148"/>
      <c r="OJD12" s="148"/>
      <c r="OJE12" s="148"/>
      <c r="OJF12" s="148"/>
      <c r="OJG12" s="148"/>
      <c r="OJH12" s="148"/>
      <c r="OJI12" s="148"/>
      <c r="OJJ12" s="148"/>
      <c r="OJK12" s="148"/>
      <c r="OJL12" s="148"/>
      <c r="OJM12" s="148"/>
      <c r="OJN12" s="148"/>
      <c r="OJO12" s="148"/>
      <c r="OJP12" s="148"/>
      <c r="OJQ12" s="148"/>
      <c r="OJR12" s="148"/>
      <c r="OJS12" s="148"/>
      <c r="OJT12" s="148"/>
      <c r="OJU12" s="148"/>
      <c r="OJV12" s="148"/>
      <c r="OJW12" s="148"/>
      <c r="OJX12" s="148"/>
      <c r="OJY12" s="148"/>
      <c r="OJZ12" s="148"/>
      <c r="OKA12" s="148"/>
      <c r="OKB12" s="148"/>
      <c r="OKC12" s="148"/>
      <c r="OKD12" s="148"/>
      <c r="OKE12" s="148"/>
      <c r="OKF12" s="148"/>
      <c r="OKG12" s="148"/>
      <c r="OKH12" s="148"/>
      <c r="OKI12" s="148"/>
      <c r="OKJ12" s="148"/>
      <c r="OKK12" s="148"/>
      <c r="OKL12" s="148"/>
      <c r="OKM12" s="148"/>
      <c r="OKN12" s="148"/>
      <c r="OKO12" s="148"/>
      <c r="OKP12" s="148"/>
      <c r="OKQ12" s="148"/>
      <c r="OKR12" s="148"/>
      <c r="OKS12" s="148"/>
      <c r="OKT12" s="148"/>
      <c r="OKU12" s="148"/>
      <c r="OKV12" s="148"/>
      <c r="OKW12" s="148"/>
      <c r="OKX12" s="148"/>
      <c r="OKY12" s="148"/>
      <c r="OKZ12" s="148"/>
      <c r="OLA12" s="148"/>
      <c r="OLB12" s="148"/>
      <c r="OLC12" s="148"/>
      <c r="OLD12" s="148"/>
      <c r="OLE12" s="148"/>
      <c r="OLF12" s="148"/>
      <c r="OLG12" s="148"/>
      <c r="OLH12" s="148"/>
      <c r="OLI12" s="148"/>
      <c r="OLJ12" s="148"/>
      <c r="OLK12" s="148"/>
      <c r="OLL12" s="148"/>
      <c r="OLM12" s="148"/>
      <c r="OLN12" s="148"/>
      <c r="OLO12" s="148"/>
      <c r="OLP12" s="148"/>
      <c r="OLQ12" s="148"/>
      <c r="OLR12" s="148"/>
      <c r="OLS12" s="148"/>
      <c r="OLT12" s="148"/>
      <c r="OLU12" s="148"/>
      <c r="OLV12" s="148"/>
      <c r="OLW12" s="148"/>
      <c r="OLX12" s="148"/>
      <c r="OLY12" s="148"/>
      <c r="OLZ12" s="148"/>
      <c r="OMA12" s="148"/>
      <c r="OMB12" s="148"/>
      <c r="OMC12" s="148"/>
      <c r="OMD12" s="148"/>
      <c r="OME12" s="148"/>
      <c r="OMF12" s="148"/>
      <c r="OMG12" s="148"/>
      <c r="OMH12" s="148"/>
      <c r="OMI12" s="148"/>
      <c r="OMJ12" s="148"/>
      <c r="OMK12" s="148"/>
      <c r="OML12" s="148"/>
      <c r="OMM12" s="148"/>
      <c r="OMN12" s="148"/>
      <c r="OMO12" s="148"/>
      <c r="OMP12" s="148"/>
      <c r="OMQ12" s="148"/>
      <c r="OMR12" s="148"/>
      <c r="OMS12" s="148"/>
      <c r="OMT12" s="148"/>
      <c r="OMU12" s="148"/>
      <c r="OMV12" s="148"/>
      <c r="OMW12" s="148"/>
      <c r="OMX12" s="148"/>
      <c r="OMY12" s="148"/>
      <c r="OMZ12" s="148"/>
      <c r="ONA12" s="148"/>
      <c r="ONB12" s="148"/>
      <c r="ONC12" s="148"/>
      <c r="OND12" s="148"/>
      <c r="ONE12" s="148"/>
      <c r="ONF12" s="148"/>
      <c r="ONG12" s="148"/>
      <c r="ONH12" s="148"/>
      <c r="ONI12" s="148"/>
      <c r="ONJ12" s="148"/>
      <c r="ONK12" s="148"/>
      <c r="ONL12" s="148"/>
      <c r="ONM12" s="148"/>
      <c r="ONN12" s="148"/>
      <c r="ONO12" s="148"/>
      <c r="ONP12" s="148"/>
      <c r="ONQ12" s="148"/>
      <c r="ONR12" s="148"/>
      <c r="ONS12" s="148"/>
      <c r="ONT12" s="148"/>
      <c r="ONU12" s="148"/>
      <c r="ONV12" s="148"/>
      <c r="ONW12" s="148"/>
      <c r="ONX12" s="148"/>
      <c r="ONY12" s="148"/>
      <c r="ONZ12" s="148"/>
      <c r="OOA12" s="148"/>
      <c r="OOB12" s="148"/>
      <c r="OOC12" s="148"/>
      <c r="OOD12" s="148"/>
      <c r="OOE12" s="148"/>
      <c r="OOF12" s="148"/>
      <c r="OOG12" s="148"/>
      <c r="OOH12" s="148"/>
      <c r="OOI12" s="148"/>
      <c r="OOJ12" s="148"/>
      <c r="OOK12" s="148"/>
      <c r="OOL12" s="148"/>
      <c r="OOM12" s="148"/>
      <c r="OON12" s="148"/>
      <c r="OOO12" s="148"/>
      <c r="OOP12" s="148"/>
      <c r="OOQ12" s="148"/>
      <c r="OOR12" s="148"/>
      <c r="OOS12" s="148"/>
      <c r="OOT12" s="148"/>
      <c r="OOU12" s="148"/>
      <c r="OOV12" s="148"/>
      <c r="OOW12" s="148"/>
      <c r="OOX12" s="148"/>
      <c r="OOY12" s="148"/>
      <c r="OOZ12" s="148"/>
      <c r="OPA12" s="148"/>
      <c r="OPB12" s="148"/>
      <c r="OPC12" s="148"/>
      <c r="OPD12" s="148"/>
      <c r="OPE12" s="148"/>
      <c r="OPF12" s="148"/>
      <c r="OPG12" s="148"/>
      <c r="OPH12" s="148"/>
      <c r="OPI12" s="148"/>
      <c r="OPJ12" s="148"/>
      <c r="OPK12" s="148"/>
      <c r="OPL12" s="148"/>
      <c r="OPM12" s="148"/>
      <c r="OPN12" s="148"/>
      <c r="OPO12" s="148"/>
      <c r="OPP12" s="148"/>
      <c r="OPQ12" s="148"/>
      <c r="OPR12" s="148"/>
      <c r="OPS12" s="148"/>
      <c r="OPT12" s="148"/>
      <c r="OPU12" s="148"/>
      <c r="OPV12" s="148"/>
      <c r="OPW12" s="148"/>
      <c r="OPX12" s="148"/>
      <c r="OPY12" s="148"/>
      <c r="OPZ12" s="148"/>
      <c r="OQA12" s="148"/>
      <c r="OQB12" s="148"/>
      <c r="OQC12" s="148"/>
      <c r="OQD12" s="148"/>
      <c r="OQE12" s="148"/>
      <c r="OQF12" s="148"/>
      <c r="OQG12" s="148"/>
      <c r="OQH12" s="148"/>
      <c r="OQI12" s="148"/>
      <c r="OQJ12" s="148"/>
      <c r="OQK12" s="148"/>
      <c r="OQL12" s="148"/>
      <c r="OQM12" s="148"/>
      <c r="OQN12" s="148"/>
      <c r="OQO12" s="148"/>
      <c r="OQP12" s="148"/>
      <c r="OQQ12" s="148"/>
      <c r="OQR12" s="148"/>
      <c r="OQS12" s="148"/>
      <c r="OQT12" s="148"/>
      <c r="OQU12" s="148"/>
      <c r="OQV12" s="148"/>
      <c r="OQW12" s="148"/>
      <c r="OQX12" s="148"/>
      <c r="OQY12" s="148"/>
      <c r="OQZ12" s="148"/>
      <c r="ORA12" s="148"/>
      <c r="ORB12" s="148"/>
      <c r="ORC12" s="148"/>
      <c r="ORD12" s="148"/>
      <c r="ORE12" s="148"/>
      <c r="ORF12" s="148"/>
      <c r="ORG12" s="148"/>
      <c r="ORH12" s="148"/>
      <c r="ORI12" s="148"/>
      <c r="ORJ12" s="148"/>
      <c r="ORK12" s="148"/>
      <c r="ORL12" s="148"/>
      <c r="ORM12" s="148"/>
      <c r="ORN12" s="148"/>
      <c r="ORO12" s="148"/>
      <c r="ORP12" s="148"/>
      <c r="ORQ12" s="148"/>
      <c r="ORR12" s="148"/>
      <c r="ORS12" s="148"/>
      <c r="ORT12" s="148"/>
      <c r="ORU12" s="148"/>
      <c r="ORV12" s="148"/>
      <c r="ORW12" s="148"/>
      <c r="ORX12" s="148"/>
      <c r="ORY12" s="148"/>
      <c r="ORZ12" s="148"/>
      <c r="OSA12" s="148"/>
      <c r="OSB12" s="148"/>
      <c r="OSC12" s="148"/>
      <c r="OSD12" s="148"/>
      <c r="OSE12" s="148"/>
      <c r="OSF12" s="148"/>
      <c r="OSG12" s="148"/>
      <c r="OSH12" s="148"/>
      <c r="OSI12" s="148"/>
      <c r="OSJ12" s="148"/>
      <c r="OSK12" s="148"/>
      <c r="OSL12" s="148"/>
      <c r="OSM12" s="148"/>
      <c r="OSN12" s="148"/>
      <c r="OSO12" s="148"/>
      <c r="OSP12" s="148"/>
      <c r="OSQ12" s="148"/>
      <c r="OSR12" s="148"/>
      <c r="OSS12" s="148"/>
      <c r="OST12" s="148"/>
      <c r="OSU12" s="148"/>
      <c r="OSV12" s="148"/>
      <c r="OSW12" s="148"/>
      <c r="OSX12" s="148"/>
      <c r="OSY12" s="148"/>
      <c r="OSZ12" s="148"/>
      <c r="OTA12" s="148"/>
      <c r="OTB12" s="148"/>
      <c r="OTC12" s="148"/>
      <c r="OTD12" s="148"/>
      <c r="OTE12" s="148"/>
      <c r="OTF12" s="148"/>
      <c r="OTG12" s="148"/>
      <c r="OTH12" s="148"/>
      <c r="OTI12" s="148"/>
      <c r="OTJ12" s="148"/>
      <c r="OTK12" s="148"/>
      <c r="OTL12" s="148"/>
      <c r="OTM12" s="148"/>
      <c r="OTN12" s="148"/>
      <c r="OTO12" s="148"/>
      <c r="OTP12" s="148"/>
      <c r="OTQ12" s="148"/>
      <c r="OTR12" s="148"/>
      <c r="OTS12" s="148"/>
      <c r="OTT12" s="148"/>
      <c r="OTU12" s="148"/>
      <c r="OTV12" s="148"/>
      <c r="OTW12" s="148"/>
      <c r="OTX12" s="148"/>
      <c r="OTY12" s="148"/>
      <c r="OTZ12" s="148"/>
      <c r="OUA12" s="148"/>
      <c r="OUB12" s="148"/>
      <c r="OUC12" s="148"/>
      <c r="OUD12" s="148"/>
      <c r="OUE12" s="148"/>
      <c r="OUF12" s="148"/>
      <c r="OUG12" s="148"/>
      <c r="OUH12" s="148"/>
      <c r="OUI12" s="148"/>
      <c r="OUJ12" s="148"/>
      <c r="OUK12" s="148"/>
      <c r="OUL12" s="148"/>
      <c r="OUM12" s="148"/>
      <c r="OUN12" s="148"/>
      <c r="OUO12" s="148"/>
      <c r="OUP12" s="148"/>
      <c r="OUQ12" s="148"/>
      <c r="OUR12" s="148"/>
      <c r="OUS12" s="148"/>
      <c r="OUT12" s="148"/>
      <c r="OUU12" s="148"/>
      <c r="OUV12" s="148"/>
      <c r="OUW12" s="148"/>
      <c r="OUX12" s="148"/>
      <c r="OUY12" s="148"/>
      <c r="OUZ12" s="148"/>
      <c r="OVA12" s="148"/>
      <c r="OVB12" s="148"/>
      <c r="OVC12" s="148"/>
      <c r="OVD12" s="148"/>
      <c r="OVE12" s="148"/>
      <c r="OVF12" s="148"/>
      <c r="OVG12" s="148"/>
      <c r="OVH12" s="148"/>
      <c r="OVI12" s="148"/>
      <c r="OVJ12" s="148"/>
      <c r="OVK12" s="148"/>
      <c r="OVL12" s="148"/>
      <c r="OVM12" s="148"/>
      <c r="OVN12" s="148"/>
      <c r="OVO12" s="148"/>
      <c r="OVP12" s="148"/>
      <c r="OVQ12" s="148"/>
      <c r="OVR12" s="148"/>
      <c r="OVS12" s="148"/>
      <c r="OVT12" s="148"/>
      <c r="OVU12" s="148"/>
      <c r="OVV12" s="148"/>
      <c r="OVW12" s="148"/>
      <c r="OVX12" s="148"/>
      <c r="OVY12" s="148"/>
      <c r="OVZ12" s="148"/>
      <c r="OWA12" s="148"/>
      <c r="OWB12" s="148"/>
      <c r="OWC12" s="148"/>
      <c r="OWD12" s="148"/>
      <c r="OWE12" s="148"/>
      <c r="OWF12" s="148"/>
      <c r="OWG12" s="148"/>
      <c r="OWH12" s="148"/>
      <c r="OWI12" s="148"/>
      <c r="OWJ12" s="148"/>
      <c r="OWK12" s="148"/>
      <c r="OWL12" s="148"/>
      <c r="OWM12" s="148"/>
      <c r="OWN12" s="148"/>
      <c r="OWO12" s="148"/>
      <c r="OWP12" s="148"/>
      <c r="OWQ12" s="148"/>
      <c r="OWR12" s="148"/>
      <c r="OWS12" s="148"/>
      <c r="OWT12" s="148"/>
      <c r="OWU12" s="148"/>
      <c r="OWV12" s="148"/>
      <c r="OWW12" s="148"/>
      <c r="OWX12" s="148"/>
      <c r="OWY12" s="148"/>
      <c r="OWZ12" s="148"/>
      <c r="OXA12" s="148"/>
      <c r="OXB12" s="148"/>
      <c r="OXC12" s="148"/>
      <c r="OXD12" s="148"/>
      <c r="OXE12" s="148"/>
      <c r="OXF12" s="148"/>
      <c r="OXG12" s="148"/>
      <c r="OXH12" s="148"/>
      <c r="OXI12" s="148"/>
      <c r="OXJ12" s="148"/>
      <c r="OXK12" s="148"/>
      <c r="OXL12" s="148"/>
      <c r="OXM12" s="148"/>
      <c r="OXN12" s="148"/>
      <c r="OXO12" s="148"/>
      <c r="OXP12" s="148"/>
      <c r="OXQ12" s="148"/>
      <c r="OXR12" s="148"/>
      <c r="OXS12" s="148"/>
      <c r="OXT12" s="148"/>
      <c r="OXU12" s="148"/>
      <c r="OXV12" s="148"/>
      <c r="OXW12" s="148"/>
      <c r="OXX12" s="148"/>
      <c r="OXY12" s="148"/>
      <c r="OXZ12" s="148"/>
      <c r="OYA12" s="148"/>
      <c r="OYB12" s="148"/>
      <c r="OYC12" s="148"/>
      <c r="OYD12" s="148"/>
      <c r="OYE12" s="148"/>
      <c r="OYF12" s="148"/>
      <c r="OYG12" s="148"/>
      <c r="OYH12" s="148"/>
      <c r="OYI12" s="148"/>
      <c r="OYJ12" s="148"/>
      <c r="OYK12" s="148"/>
      <c r="OYL12" s="148"/>
      <c r="OYM12" s="148"/>
      <c r="OYN12" s="148"/>
      <c r="OYO12" s="148"/>
      <c r="OYP12" s="148"/>
      <c r="OYQ12" s="148"/>
      <c r="OYR12" s="148"/>
      <c r="OYS12" s="148"/>
      <c r="OYT12" s="148"/>
      <c r="OYU12" s="148"/>
      <c r="OYV12" s="148"/>
      <c r="OYW12" s="148"/>
      <c r="OYX12" s="148"/>
      <c r="OYY12" s="148"/>
      <c r="OYZ12" s="148"/>
      <c r="OZA12" s="148"/>
      <c r="OZB12" s="148"/>
      <c r="OZC12" s="148"/>
      <c r="OZD12" s="148"/>
      <c r="OZE12" s="148"/>
      <c r="OZF12" s="148"/>
      <c r="OZG12" s="148"/>
      <c r="OZH12" s="148"/>
      <c r="OZI12" s="148"/>
      <c r="OZJ12" s="148"/>
      <c r="OZK12" s="148"/>
      <c r="OZL12" s="148"/>
      <c r="OZM12" s="148"/>
      <c r="OZN12" s="148"/>
      <c r="OZO12" s="148"/>
      <c r="OZP12" s="148"/>
      <c r="OZQ12" s="148"/>
      <c r="OZR12" s="148"/>
      <c r="OZS12" s="148"/>
      <c r="OZT12" s="148"/>
      <c r="OZU12" s="148"/>
      <c r="OZV12" s="148"/>
      <c r="OZW12" s="148"/>
      <c r="OZX12" s="148"/>
      <c r="OZY12" s="148"/>
      <c r="OZZ12" s="148"/>
      <c r="PAA12" s="148"/>
      <c r="PAB12" s="148"/>
      <c r="PAC12" s="148"/>
      <c r="PAD12" s="148"/>
      <c r="PAE12" s="148"/>
      <c r="PAF12" s="148"/>
      <c r="PAG12" s="148"/>
      <c r="PAH12" s="148"/>
      <c r="PAI12" s="148"/>
      <c r="PAJ12" s="148"/>
      <c r="PAK12" s="148"/>
      <c r="PAL12" s="148"/>
      <c r="PAM12" s="148"/>
      <c r="PAN12" s="148"/>
      <c r="PAO12" s="148"/>
      <c r="PAP12" s="148"/>
      <c r="PAQ12" s="148"/>
      <c r="PAR12" s="148"/>
      <c r="PAS12" s="148"/>
      <c r="PAT12" s="148"/>
      <c r="PAU12" s="148"/>
      <c r="PAV12" s="148"/>
      <c r="PAW12" s="148"/>
      <c r="PAX12" s="148"/>
      <c r="PAY12" s="148"/>
      <c r="PAZ12" s="148"/>
      <c r="PBA12" s="148"/>
      <c r="PBB12" s="148"/>
      <c r="PBC12" s="148"/>
      <c r="PBD12" s="148"/>
      <c r="PBE12" s="148"/>
      <c r="PBF12" s="148"/>
      <c r="PBG12" s="148"/>
      <c r="PBH12" s="148"/>
      <c r="PBI12" s="148"/>
      <c r="PBJ12" s="148"/>
      <c r="PBK12" s="148"/>
      <c r="PBL12" s="148"/>
      <c r="PBM12" s="148"/>
      <c r="PBN12" s="148"/>
      <c r="PBO12" s="148"/>
      <c r="PBP12" s="148"/>
      <c r="PBQ12" s="148"/>
      <c r="PBR12" s="148"/>
      <c r="PBS12" s="148"/>
      <c r="PBT12" s="148"/>
      <c r="PBU12" s="148"/>
      <c r="PBV12" s="148"/>
      <c r="PBW12" s="148"/>
      <c r="PBX12" s="148"/>
      <c r="PBY12" s="148"/>
      <c r="PBZ12" s="148"/>
      <c r="PCA12" s="148"/>
      <c r="PCB12" s="148"/>
      <c r="PCC12" s="148"/>
      <c r="PCD12" s="148"/>
      <c r="PCE12" s="148"/>
      <c r="PCF12" s="148"/>
      <c r="PCG12" s="148"/>
      <c r="PCH12" s="148"/>
      <c r="PCI12" s="148"/>
      <c r="PCJ12" s="148"/>
      <c r="PCK12" s="148"/>
      <c r="PCL12" s="148"/>
      <c r="PCM12" s="148"/>
      <c r="PCN12" s="148"/>
      <c r="PCO12" s="148"/>
      <c r="PCP12" s="148"/>
      <c r="PCQ12" s="148"/>
      <c r="PCR12" s="148"/>
      <c r="PCS12" s="148"/>
      <c r="PCT12" s="148"/>
      <c r="PCU12" s="148"/>
      <c r="PCV12" s="148"/>
      <c r="PCW12" s="148"/>
      <c r="PCX12" s="148"/>
      <c r="PCY12" s="148"/>
      <c r="PCZ12" s="148"/>
      <c r="PDA12" s="148"/>
      <c r="PDB12" s="148"/>
      <c r="PDC12" s="148"/>
      <c r="PDD12" s="148"/>
      <c r="PDE12" s="148"/>
      <c r="PDF12" s="148"/>
      <c r="PDG12" s="148"/>
      <c r="PDH12" s="148"/>
      <c r="PDI12" s="148"/>
      <c r="PDJ12" s="148"/>
      <c r="PDK12" s="148"/>
      <c r="PDL12" s="148"/>
      <c r="PDM12" s="148"/>
      <c r="PDN12" s="148"/>
      <c r="PDO12" s="148"/>
      <c r="PDP12" s="148"/>
      <c r="PDQ12" s="148"/>
      <c r="PDR12" s="148"/>
      <c r="PDS12" s="148"/>
      <c r="PDT12" s="148"/>
      <c r="PDU12" s="148"/>
      <c r="PDV12" s="148"/>
      <c r="PDW12" s="148"/>
      <c r="PDX12" s="148"/>
      <c r="PDY12" s="148"/>
      <c r="PDZ12" s="148"/>
      <c r="PEA12" s="148"/>
      <c r="PEB12" s="148"/>
      <c r="PEC12" s="148"/>
      <c r="PED12" s="148"/>
      <c r="PEE12" s="148"/>
      <c r="PEF12" s="148"/>
      <c r="PEG12" s="148"/>
      <c r="PEH12" s="148"/>
      <c r="PEI12" s="148"/>
      <c r="PEJ12" s="148"/>
      <c r="PEK12" s="148"/>
      <c r="PEL12" s="148"/>
      <c r="PEM12" s="148"/>
      <c r="PEN12" s="148"/>
      <c r="PEO12" s="148"/>
      <c r="PEP12" s="148"/>
      <c r="PEQ12" s="148"/>
      <c r="PER12" s="148"/>
      <c r="PES12" s="148"/>
      <c r="PET12" s="148"/>
      <c r="PEU12" s="148"/>
      <c r="PEV12" s="148"/>
      <c r="PEW12" s="148"/>
      <c r="PEX12" s="148"/>
      <c r="PEY12" s="148"/>
      <c r="PEZ12" s="148"/>
      <c r="PFA12" s="148"/>
      <c r="PFB12" s="148"/>
      <c r="PFC12" s="148"/>
      <c r="PFD12" s="148"/>
      <c r="PFE12" s="148"/>
      <c r="PFF12" s="148"/>
      <c r="PFG12" s="148"/>
      <c r="PFH12" s="148"/>
      <c r="PFI12" s="148"/>
      <c r="PFJ12" s="148"/>
      <c r="PFK12" s="148"/>
      <c r="PFL12" s="148"/>
      <c r="PFM12" s="148"/>
      <c r="PFN12" s="148"/>
      <c r="PFO12" s="148"/>
      <c r="PFP12" s="148"/>
      <c r="PFQ12" s="148"/>
      <c r="PFR12" s="148"/>
      <c r="PFS12" s="148"/>
      <c r="PFT12" s="148"/>
      <c r="PFU12" s="148"/>
      <c r="PFV12" s="148"/>
      <c r="PFW12" s="148"/>
      <c r="PFX12" s="148"/>
      <c r="PFY12" s="148"/>
      <c r="PFZ12" s="148"/>
      <c r="PGA12" s="148"/>
      <c r="PGB12" s="148"/>
      <c r="PGC12" s="148"/>
      <c r="PGD12" s="148"/>
      <c r="PGE12" s="148"/>
      <c r="PGF12" s="148"/>
      <c r="PGG12" s="148"/>
      <c r="PGH12" s="148"/>
      <c r="PGI12" s="148"/>
      <c r="PGJ12" s="148"/>
      <c r="PGK12" s="148"/>
      <c r="PGL12" s="148"/>
      <c r="PGM12" s="148"/>
      <c r="PGN12" s="148"/>
      <c r="PGO12" s="148"/>
      <c r="PGP12" s="148"/>
      <c r="PGQ12" s="148"/>
      <c r="PGR12" s="148"/>
      <c r="PGS12" s="148"/>
      <c r="PGT12" s="148"/>
      <c r="PGU12" s="148"/>
      <c r="PGV12" s="148"/>
      <c r="PGW12" s="148"/>
      <c r="PGX12" s="148"/>
      <c r="PGY12" s="148"/>
      <c r="PGZ12" s="148"/>
      <c r="PHA12" s="148"/>
      <c r="PHB12" s="148"/>
      <c r="PHC12" s="148"/>
      <c r="PHD12" s="148"/>
      <c r="PHE12" s="148"/>
      <c r="PHF12" s="148"/>
      <c r="PHG12" s="148"/>
      <c r="PHH12" s="148"/>
      <c r="PHI12" s="148"/>
      <c r="PHJ12" s="148"/>
      <c r="PHK12" s="148"/>
      <c r="PHL12" s="148"/>
      <c r="PHM12" s="148"/>
      <c r="PHN12" s="148"/>
      <c r="PHO12" s="148"/>
      <c r="PHP12" s="148"/>
      <c r="PHQ12" s="148"/>
      <c r="PHR12" s="148"/>
      <c r="PHS12" s="148"/>
      <c r="PHT12" s="148"/>
      <c r="PHU12" s="148"/>
      <c r="PHV12" s="148"/>
      <c r="PHW12" s="148"/>
      <c r="PHX12" s="148"/>
      <c r="PHY12" s="148"/>
      <c r="PHZ12" s="148"/>
      <c r="PIA12" s="148"/>
      <c r="PIB12" s="148"/>
      <c r="PIC12" s="148"/>
      <c r="PID12" s="148"/>
      <c r="PIE12" s="148"/>
      <c r="PIF12" s="148"/>
      <c r="PIG12" s="148"/>
      <c r="PIH12" s="148"/>
      <c r="PII12" s="148"/>
      <c r="PIJ12" s="148"/>
      <c r="PIK12" s="148"/>
      <c r="PIL12" s="148"/>
      <c r="PIM12" s="148"/>
      <c r="PIN12" s="148"/>
      <c r="PIO12" s="148"/>
      <c r="PIP12" s="148"/>
      <c r="PIQ12" s="148"/>
      <c r="PIR12" s="148"/>
      <c r="PIS12" s="148"/>
      <c r="PIT12" s="148"/>
      <c r="PIU12" s="148"/>
      <c r="PIV12" s="148"/>
      <c r="PIW12" s="148"/>
      <c r="PIX12" s="148"/>
      <c r="PIY12" s="148"/>
      <c r="PIZ12" s="148"/>
      <c r="PJA12" s="148"/>
      <c r="PJB12" s="148"/>
      <c r="PJC12" s="148"/>
      <c r="PJD12" s="148"/>
      <c r="PJE12" s="148"/>
      <c r="PJF12" s="148"/>
      <c r="PJG12" s="148"/>
      <c r="PJH12" s="148"/>
      <c r="PJI12" s="148"/>
      <c r="PJJ12" s="148"/>
      <c r="PJK12" s="148"/>
      <c r="PJL12" s="148"/>
      <c r="PJM12" s="148"/>
      <c r="PJN12" s="148"/>
      <c r="PJO12" s="148"/>
      <c r="PJP12" s="148"/>
      <c r="PJQ12" s="148"/>
      <c r="PJR12" s="148"/>
      <c r="PJS12" s="148"/>
      <c r="PJT12" s="148"/>
      <c r="PJU12" s="148"/>
      <c r="PJV12" s="148"/>
      <c r="PJW12" s="148"/>
      <c r="PJX12" s="148"/>
      <c r="PJY12" s="148"/>
      <c r="PJZ12" s="148"/>
      <c r="PKA12" s="148"/>
      <c r="PKB12" s="148"/>
      <c r="PKC12" s="148"/>
      <c r="PKD12" s="148"/>
      <c r="PKE12" s="148"/>
      <c r="PKF12" s="148"/>
      <c r="PKG12" s="148"/>
      <c r="PKH12" s="148"/>
      <c r="PKI12" s="148"/>
      <c r="PKJ12" s="148"/>
      <c r="PKK12" s="148"/>
      <c r="PKL12" s="148"/>
      <c r="PKM12" s="148"/>
      <c r="PKN12" s="148"/>
      <c r="PKO12" s="148"/>
      <c r="PKP12" s="148"/>
      <c r="PKQ12" s="148"/>
      <c r="PKR12" s="148"/>
      <c r="PKS12" s="148"/>
      <c r="PKT12" s="148"/>
      <c r="PKU12" s="148"/>
      <c r="PKV12" s="148"/>
      <c r="PKW12" s="148"/>
      <c r="PKX12" s="148"/>
      <c r="PKY12" s="148"/>
      <c r="PKZ12" s="148"/>
      <c r="PLA12" s="148"/>
      <c r="PLB12" s="148"/>
      <c r="PLC12" s="148"/>
      <c r="PLD12" s="148"/>
      <c r="PLE12" s="148"/>
      <c r="PLF12" s="148"/>
      <c r="PLG12" s="148"/>
      <c r="PLH12" s="148"/>
      <c r="PLI12" s="148"/>
      <c r="PLJ12" s="148"/>
      <c r="PLK12" s="148"/>
      <c r="PLL12" s="148"/>
      <c r="PLM12" s="148"/>
      <c r="PLN12" s="148"/>
      <c r="PLO12" s="148"/>
      <c r="PLP12" s="148"/>
      <c r="PLQ12" s="148"/>
      <c r="PLR12" s="148"/>
      <c r="PLS12" s="148"/>
      <c r="PLT12" s="148"/>
      <c r="PLU12" s="148"/>
      <c r="PLV12" s="148"/>
      <c r="PLW12" s="148"/>
      <c r="PLX12" s="148"/>
      <c r="PLY12" s="148"/>
      <c r="PLZ12" s="148"/>
      <c r="PMA12" s="148"/>
      <c r="PMB12" s="148"/>
      <c r="PMC12" s="148"/>
      <c r="PMD12" s="148"/>
      <c r="PME12" s="148"/>
      <c r="PMF12" s="148"/>
      <c r="PMG12" s="148"/>
      <c r="PMH12" s="148"/>
      <c r="PMI12" s="148"/>
      <c r="PMJ12" s="148"/>
      <c r="PMK12" s="148"/>
      <c r="PML12" s="148"/>
      <c r="PMM12" s="148"/>
      <c r="PMN12" s="148"/>
      <c r="PMO12" s="148"/>
      <c r="PMP12" s="148"/>
      <c r="PMQ12" s="148"/>
      <c r="PMR12" s="148"/>
      <c r="PMS12" s="148"/>
      <c r="PMT12" s="148"/>
      <c r="PMU12" s="148"/>
      <c r="PMV12" s="148"/>
      <c r="PMW12" s="148"/>
      <c r="PMX12" s="148"/>
      <c r="PMY12" s="148"/>
      <c r="PMZ12" s="148"/>
      <c r="PNA12" s="148"/>
      <c r="PNB12" s="148"/>
      <c r="PNC12" s="148"/>
      <c r="PND12" s="148"/>
      <c r="PNE12" s="148"/>
      <c r="PNF12" s="148"/>
      <c r="PNG12" s="148"/>
      <c r="PNH12" s="148"/>
      <c r="PNI12" s="148"/>
      <c r="PNJ12" s="148"/>
      <c r="PNK12" s="148"/>
      <c r="PNL12" s="148"/>
      <c r="PNM12" s="148"/>
      <c r="PNN12" s="148"/>
      <c r="PNO12" s="148"/>
      <c r="PNP12" s="148"/>
      <c r="PNQ12" s="148"/>
      <c r="PNR12" s="148"/>
      <c r="PNS12" s="148"/>
      <c r="PNT12" s="148"/>
      <c r="PNU12" s="148"/>
      <c r="PNV12" s="148"/>
      <c r="PNW12" s="148"/>
      <c r="PNX12" s="148"/>
      <c r="PNY12" s="148"/>
      <c r="PNZ12" s="148"/>
      <c r="POA12" s="148"/>
      <c r="POB12" s="148"/>
      <c r="POC12" s="148"/>
      <c r="POD12" s="148"/>
      <c r="POE12" s="148"/>
      <c r="POF12" s="148"/>
      <c r="POG12" s="148"/>
      <c r="POH12" s="148"/>
      <c r="POI12" s="148"/>
      <c r="POJ12" s="148"/>
      <c r="POK12" s="148"/>
      <c r="POL12" s="148"/>
      <c r="POM12" s="148"/>
      <c r="PON12" s="148"/>
      <c r="POO12" s="148"/>
      <c r="POP12" s="148"/>
      <c r="POQ12" s="148"/>
      <c r="POR12" s="148"/>
      <c r="POS12" s="148"/>
      <c r="POT12" s="148"/>
      <c r="POU12" s="148"/>
      <c r="POV12" s="148"/>
      <c r="POW12" s="148"/>
      <c r="POX12" s="148"/>
      <c r="POY12" s="148"/>
      <c r="POZ12" s="148"/>
      <c r="PPA12" s="148"/>
      <c r="PPB12" s="148"/>
      <c r="PPC12" s="148"/>
      <c r="PPD12" s="148"/>
      <c r="PPE12" s="148"/>
      <c r="PPF12" s="148"/>
      <c r="PPG12" s="148"/>
      <c r="PPH12" s="148"/>
      <c r="PPI12" s="148"/>
      <c r="PPJ12" s="148"/>
      <c r="PPK12" s="148"/>
      <c r="PPL12" s="148"/>
      <c r="PPM12" s="148"/>
      <c r="PPN12" s="148"/>
      <c r="PPO12" s="148"/>
      <c r="PPP12" s="148"/>
      <c r="PPQ12" s="148"/>
      <c r="PPR12" s="148"/>
      <c r="PPS12" s="148"/>
      <c r="PPT12" s="148"/>
      <c r="PPU12" s="148"/>
      <c r="PPV12" s="148"/>
      <c r="PPW12" s="148"/>
      <c r="PPX12" s="148"/>
      <c r="PPY12" s="148"/>
      <c r="PPZ12" s="148"/>
      <c r="PQA12" s="148"/>
      <c r="PQB12" s="148"/>
      <c r="PQC12" s="148"/>
      <c r="PQD12" s="148"/>
      <c r="PQE12" s="148"/>
      <c r="PQF12" s="148"/>
      <c r="PQG12" s="148"/>
      <c r="PQH12" s="148"/>
      <c r="PQI12" s="148"/>
      <c r="PQJ12" s="148"/>
      <c r="PQK12" s="148"/>
      <c r="PQL12" s="148"/>
      <c r="PQM12" s="148"/>
      <c r="PQN12" s="148"/>
      <c r="PQO12" s="148"/>
      <c r="PQP12" s="148"/>
      <c r="PQQ12" s="148"/>
      <c r="PQR12" s="148"/>
      <c r="PQS12" s="148"/>
      <c r="PQT12" s="148"/>
      <c r="PQU12" s="148"/>
      <c r="PQV12" s="148"/>
      <c r="PQW12" s="148"/>
      <c r="PQX12" s="148"/>
      <c r="PQY12" s="148"/>
      <c r="PQZ12" s="148"/>
      <c r="PRA12" s="148"/>
      <c r="PRB12" s="148"/>
      <c r="PRC12" s="148"/>
      <c r="PRD12" s="148"/>
      <c r="PRE12" s="148"/>
      <c r="PRF12" s="148"/>
      <c r="PRG12" s="148"/>
      <c r="PRH12" s="148"/>
      <c r="PRI12" s="148"/>
      <c r="PRJ12" s="148"/>
      <c r="PRK12" s="148"/>
      <c r="PRL12" s="148"/>
      <c r="PRM12" s="148"/>
      <c r="PRN12" s="148"/>
      <c r="PRO12" s="148"/>
      <c r="PRP12" s="148"/>
      <c r="PRQ12" s="148"/>
      <c r="PRR12" s="148"/>
      <c r="PRS12" s="148"/>
      <c r="PRT12" s="148"/>
      <c r="PRU12" s="148"/>
      <c r="PRV12" s="148"/>
      <c r="PRW12" s="148"/>
      <c r="PRX12" s="148"/>
      <c r="PRY12" s="148"/>
      <c r="PRZ12" s="148"/>
      <c r="PSA12" s="148"/>
      <c r="PSB12" s="148"/>
      <c r="PSC12" s="148"/>
      <c r="PSD12" s="148"/>
      <c r="PSE12" s="148"/>
      <c r="PSF12" s="148"/>
      <c r="PSG12" s="148"/>
      <c r="PSH12" s="148"/>
      <c r="PSI12" s="148"/>
      <c r="PSJ12" s="148"/>
      <c r="PSK12" s="148"/>
      <c r="PSL12" s="148"/>
      <c r="PSM12" s="148"/>
      <c r="PSN12" s="148"/>
      <c r="PSO12" s="148"/>
      <c r="PSP12" s="148"/>
      <c r="PSQ12" s="148"/>
      <c r="PSR12" s="148"/>
      <c r="PSS12" s="148"/>
      <c r="PST12" s="148"/>
      <c r="PSU12" s="148"/>
      <c r="PSV12" s="148"/>
      <c r="PSW12" s="148"/>
      <c r="PSX12" s="148"/>
      <c r="PSY12" s="148"/>
      <c r="PSZ12" s="148"/>
      <c r="PTA12" s="148"/>
      <c r="PTB12" s="148"/>
      <c r="PTC12" s="148"/>
      <c r="PTD12" s="148"/>
      <c r="PTE12" s="148"/>
      <c r="PTF12" s="148"/>
      <c r="PTG12" s="148"/>
      <c r="PTH12" s="148"/>
      <c r="PTI12" s="148"/>
      <c r="PTJ12" s="148"/>
      <c r="PTK12" s="148"/>
      <c r="PTL12" s="148"/>
      <c r="PTM12" s="148"/>
      <c r="PTN12" s="148"/>
      <c r="PTO12" s="148"/>
      <c r="PTP12" s="148"/>
      <c r="PTQ12" s="148"/>
      <c r="PTR12" s="148"/>
      <c r="PTS12" s="148"/>
      <c r="PTT12" s="148"/>
      <c r="PTU12" s="148"/>
      <c r="PTV12" s="148"/>
      <c r="PTW12" s="148"/>
      <c r="PTX12" s="148"/>
      <c r="PTY12" s="148"/>
      <c r="PTZ12" s="148"/>
      <c r="PUA12" s="148"/>
      <c r="PUB12" s="148"/>
      <c r="PUC12" s="148"/>
      <c r="PUD12" s="148"/>
      <c r="PUE12" s="148"/>
      <c r="PUF12" s="148"/>
      <c r="PUG12" s="148"/>
      <c r="PUH12" s="148"/>
      <c r="PUI12" s="148"/>
      <c r="PUJ12" s="148"/>
      <c r="PUK12" s="148"/>
      <c r="PUL12" s="148"/>
      <c r="PUM12" s="148"/>
      <c r="PUN12" s="148"/>
      <c r="PUO12" s="148"/>
      <c r="PUP12" s="148"/>
      <c r="PUQ12" s="148"/>
      <c r="PUR12" s="148"/>
      <c r="PUS12" s="148"/>
      <c r="PUT12" s="148"/>
      <c r="PUU12" s="148"/>
      <c r="PUV12" s="148"/>
      <c r="PUW12" s="148"/>
      <c r="PUX12" s="148"/>
      <c r="PUY12" s="148"/>
      <c r="PUZ12" s="148"/>
      <c r="PVA12" s="148"/>
      <c r="PVB12" s="148"/>
      <c r="PVC12" s="148"/>
      <c r="PVD12" s="148"/>
      <c r="PVE12" s="148"/>
      <c r="PVF12" s="148"/>
      <c r="PVG12" s="148"/>
      <c r="PVH12" s="148"/>
      <c r="PVI12" s="148"/>
      <c r="PVJ12" s="148"/>
      <c r="PVK12" s="148"/>
      <c r="PVL12" s="148"/>
      <c r="PVM12" s="148"/>
      <c r="PVN12" s="148"/>
      <c r="PVO12" s="148"/>
      <c r="PVP12" s="148"/>
      <c r="PVQ12" s="148"/>
      <c r="PVR12" s="148"/>
      <c r="PVS12" s="148"/>
      <c r="PVT12" s="148"/>
      <c r="PVU12" s="148"/>
      <c r="PVV12" s="148"/>
      <c r="PVW12" s="148"/>
      <c r="PVX12" s="148"/>
      <c r="PVY12" s="148"/>
      <c r="PVZ12" s="148"/>
      <c r="PWA12" s="148"/>
      <c r="PWB12" s="148"/>
      <c r="PWC12" s="148"/>
      <c r="PWD12" s="148"/>
      <c r="PWE12" s="148"/>
      <c r="PWF12" s="148"/>
      <c r="PWG12" s="148"/>
      <c r="PWH12" s="148"/>
      <c r="PWI12" s="148"/>
      <c r="PWJ12" s="148"/>
      <c r="PWK12" s="148"/>
      <c r="PWL12" s="148"/>
      <c r="PWM12" s="148"/>
      <c r="PWN12" s="148"/>
      <c r="PWO12" s="148"/>
      <c r="PWP12" s="148"/>
      <c r="PWQ12" s="148"/>
      <c r="PWR12" s="148"/>
      <c r="PWS12" s="148"/>
      <c r="PWT12" s="148"/>
      <c r="PWU12" s="148"/>
      <c r="PWV12" s="148"/>
      <c r="PWW12" s="148"/>
      <c r="PWX12" s="148"/>
      <c r="PWY12" s="148"/>
      <c r="PWZ12" s="148"/>
      <c r="PXA12" s="148"/>
      <c r="PXB12" s="148"/>
      <c r="PXC12" s="148"/>
      <c r="PXD12" s="148"/>
      <c r="PXE12" s="148"/>
      <c r="PXF12" s="148"/>
      <c r="PXG12" s="148"/>
      <c r="PXH12" s="148"/>
      <c r="PXI12" s="148"/>
      <c r="PXJ12" s="148"/>
      <c r="PXK12" s="148"/>
      <c r="PXL12" s="148"/>
      <c r="PXM12" s="148"/>
      <c r="PXN12" s="148"/>
      <c r="PXO12" s="148"/>
      <c r="PXP12" s="148"/>
      <c r="PXQ12" s="148"/>
      <c r="PXR12" s="148"/>
      <c r="PXS12" s="148"/>
      <c r="PXT12" s="148"/>
      <c r="PXU12" s="148"/>
      <c r="PXV12" s="148"/>
      <c r="PXW12" s="148"/>
      <c r="PXX12" s="148"/>
      <c r="PXY12" s="148"/>
      <c r="PXZ12" s="148"/>
      <c r="PYA12" s="148"/>
      <c r="PYB12" s="148"/>
      <c r="PYC12" s="148"/>
      <c r="PYD12" s="148"/>
      <c r="PYE12" s="148"/>
      <c r="PYF12" s="148"/>
      <c r="PYG12" s="148"/>
      <c r="PYH12" s="148"/>
      <c r="PYI12" s="148"/>
      <c r="PYJ12" s="148"/>
      <c r="PYK12" s="148"/>
      <c r="PYL12" s="148"/>
      <c r="PYM12" s="148"/>
      <c r="PYN12" s="148"/>
      <c r="PYO12" s="148"/>
      <c r="PYP12" s="148"/>
      <c r="PYQ12" s="148"/>
      <c r="PYR12" s="148"/>
      <c r="PYS12" s="148"/>
      <c r="PYT12" s="148"/>
      <c r="PYU12" s="148"/>
      <c r="PYV12" s="148"/>
      <c r="PYW12" s="148"/>
      <c r="PYX12" s="148"/>
      <c r="PYY12" s="148"/>
      <c r="PYZ12" s="148"/>
      <c r="PZA12" s="148"/>
      <c r="PZB12" s="148"/>
      <c r="PZC12" s="148"/>
      <c r="PZD12" s="148"/>
      <c r="PZE12" s="148"/>
      <c r="PZF12" s="148"/>
      <c r="PZG12" s="148"/>
      <c r="PZH12" s="148"/>
      <c r="PZI12" s="148"/>
      <c r="PZJ12" s="148"/>
      <c r="PZK12" s="148"/>
      <c r="PZL12" s="148"/>
      <c r="PZM12" s="148"/>
      <c r="PZN12" s="148"/>
      <c r="PZO12" s="148"/>
      <c r="PZP12" s="148"/>
      <c r="PZQ12" s="148"/>
      <c r="PZR12" s="148"/>
      <c r="PZS12" s="148"/>
      <c r="PZT12" s="148"/>
      <c r="PZU12" s="148"/>
      <c r="PZV12" s="148"/>
      <c r="PZW12" s="148"/>
      <c r="PZX12" s="148"/>
      <c r="PZY12" s="148"/>
      <c r="PZZ12" s="148"/>
      <c r="QAA12" s="148"/>
      <c r="QAB12" s="148"/>
      <c r="QAC12" s="148"/>
      <c r="QAD12" s="148"/>
      <c r="QAE12" s="148"/>
      <c r="QAF12" s="148"/>
      <c r="QAG12" s="148"/>
      <c r="QAH12" s="148"/>
      <c r="QAI12" s="148"/>
      <c r="QAJ12" s="148"/>
      <c r="QAK12" s="148"/>
      <c r="QAL12" s="148"/>
      <c r="QAM12" s="148"/>
      <c r="QAN12" s="148"/>
      <c r="QAO12" s="148"/>
      <c r="QAP12" s="148"/>
      <c r="QAQ12" s="148"/>
      <c r="QAR12" s="148"/>
      <c r="QAS12" s="148"/>
      <c r="QAT12" s="148"/>
      <c r="QAU12" s="148"/>
      <c r="QAV12" s="148"/>
      <c r="QAW12" s="148"/>
      <c r="QAX12" s="148"/>
      <c r="QAY12" s="148"/>
      <c r="QAZ12" s="148"/>
      <c r="QBA12" s="148"/>
      <c r="QBB12" s="148"/>
      <c r="QBC12" s="148"/>
      <c r="QBD12" s="148"/>
      <c r="QBE12" s="148"/>
      <c r="QBF12" s="148"/>
      <c r="QBG12" s="148"/>
      <c r="QBH12" s="148"/>
      <c r="QBI12" s="148"/>
      <c r="QBJ12" s="148"/>
      <c r="QBK12" s="148"/>
      <c r="QBL12" s="148"/>
      <c r="QBM12" s="148"/>
      <c r="QBN12" s="148"/>
      <c r="QBO12" s="148"/>
      <c r="QBP12" s="148"/>
      <c r="QBQ12" s="148"/>
      <c r="QBR12" s="148"/>
      <c r="QBS12" s="148"/>
      <c r="QBT12" s="148"/>
      <c r="QBU12" s="148"/>
      <c r="QBV12" s="148"/>
      <c r="QBW12" s="148"/>
      <c r="QBX12" s="148"/>
      <c r="QBY12" s="148"/>
      <c r="QBZ12" s="148"/>
      <c r="QCA12" s="148"/>
      <c r="QCB12" s="148"/>
      <c r="QCC12" s="148"/>
      <c r="QCD12" s="148"/>
      <c r="QCE12" s="148"/>
      <c r="QCF12" s="148"/>
      <c r="QCG12" s="148"/>
      <c r="QCH12" s="148"/>
      <c r="QCI12" s="148"/>
      <c r="QCJ12" s="148"/>
      <c r="QCK12" s="148"/>
      <c r="QCL12" s="148"/>
      <c r="QCM12" s="148"/>
      <c r="QCN12" s="148"/>
      <c r="QCO12" s="148"/>
      <c r="QCP12" s="148"/>
      <c r="QCQ12" s="148"/>
      <c r="QCR12" s="148"/>
      <c r="QCS12" s="148"/>
      <c r="QCT12" s="148"/>
      <c r="QCU12" s="148"/>
      <c r="QCV12" s="148"/>
      <c r="QCW12" s="148"/>
      <c r="QCX12" s="148"/>
      <c r="QCY12" s="148"/>
      <c r="QCZ12" s="148"/>
      <c r="QDA12" s="148"/>
      <c r="QDB12" s="148"/>
      <c r="QDC12" s="148"/>
      <c r="QDD12" s="148"/>
      <c r="QDE12" s="148"/>
      <c r="QDF12" s="148"/>
      <c r="QDG12" s="148"/>
      <c r="QDH12" s="148"/>
      <c r="QDI12" s="148"/>
      <c r="QDJ12" s="148"/>
      <c r="QDK12" s="148"/>
      <c r="QDL12" s="148"/>
      <c r="QDM12" s="148"/>
      <c r="QDN12" s="148"/>
      <c r="QDO12" s="148"/>
      <c r="QDP12" s="148"/>
      <c r="QDQ12" s="148"/>
      <c r="QDR12" s="148"/>
      <c r="QDS12" s="148"/>
      <c r="QDT12" s="148"/>
      <c r="QDU12" s="148"/>
      <c r="QDV12" s="148"/>
      <c r="QDW12" s="148"/>
      <c r="QDX12" s="148"/>
      <c r="QDY12" s="148"/>
      <c r="QDZ12" s="148"/>
      <c r="QEA12" s="148"/>
      <c r="QEB12" s="148"/>
      <c r="QEC12" s="148"/>
      <c r="QED12" s="148"/>
      <c r="QEE12" s="148"/>
      <c r="QEF12" s="148"/>
      <c r="QEG12" s="148"/>
      <c r="QEH12" s="148"/>
      <c r="QEI12" s="148"/>
      <c r="QEJ12" s="148"/>
      <c r="QEK12" s="148"/>
      <c r="QEL12" s="148"/>
      <c r="QEM12" s="148"/>
      <c r="QEN12" s="148"/>
      <c r="QEO12" s="148"/>
      <c r="QEP12" s="148"/>
      <c r="QEQ12" s="148"/>
      <c r="QER12" s="148"/>
      <c r="QES12" s="148"/>
      <c r="QET12" s="148"/>
      <c r="QEU12" s="148"/>
      <c r="QEV12" s="148"/>
      <c r="QEW12" s="148"/>
      <c r="QEX12" s="148"/>
      <c r="QEY12" s="148"/>
      <c r="QEZ12" s="148"/>
      <c r="QFA12" s="148"/>
      <c r="QFB12" s="148"/>
      <c r="QFC12" s="148"/>
      <c r="QFD12" s="148"/>
      <c r="QFE12" s="148"/>
      <c r="QFF12" s="148"/>
      <c r="QFG12" s="148"/>
      <c r="QFH12" s="148"/>
      <c r="QFI12" s="148"/>
      <c r="QFJ12" s="148"/>
      <c r="QFK12" s="148"/>
      <c r="QFL12" s="148"/>
      <c r="QFM12" s="148"/>
      <c r="QFN12" s="148"/>
      <c r="QFO12" s="148"/>
      <c r="QFP12" s="148"/>
      <c r="QFQ12" s="148"/>
      <c r="QFR12" s="148"/>
      <c r="QFS12" s="148"/>
      <c r="QFT12" s="148"/>
      <c r="QFU12" s="148"/>
      <c r="QFV12" s="148"/>
      <c r="QFW12" s="148"/>
      <c r="QFX12" s="148"/>
      <c r="QFY12" s="148"/>
      <c r="QFZ12" s="148"/>
      <c r="QGA12" s="148"/>
      <c r="QGB12" s="148"/>
      <c r="QGC12" s="148"/>
      <c r="QGD12" s="148"/>
      <c r="QGE12" s="148"/>
      <c r="QGF12" s="148"/>
      <c r="QGG12" s="148"/>
      <c r="QGH12" s="148"/>
      <c r="QGI12" s="148"/>
      <c r="QGJ12" s="148"/>
      <c r="QGK12" s="148"/>
      <c r="QGL12" s="148"/>
      <c r="QGM12" s="148"/>
      <c r="QGN12" s="148"/>
      <c r="QGO12" s="148"/>
      <c r="QGP12" s="148"/>
      <c r="QGQ12" s="148"/>
      <c r="QGR12" s="148"/>
      <c r="QGS12" s="148"/>
      <c r="QGT12" s="148"/>
      <c r="QGU12" s="148"/>
      <c r="QGV12" s="148"/>
      <c r="QGW12" s="148"/>
      <c r="QGX12" s="148"/>
      <c r="QGY12" s="148"/>
      <c r="QGZ12" s="148"/>
      <c r="QHA12" s="148"/>
      <c r="QHB12" s="148"/>
      <c r="QHC12" s="148"/>
      <c r="QHD12" s="148"/>
      <c r="QHE12" s="148"/>
      <c r="QHF12" s="148"/>
      <c r="QHG12" s="148"/>
      <c r="QHH12" s="148"/>
      <c r="QHI12" s="148"/>
      <c r="QHJ12" s="148"/>
      <c r="QHK12" s="148"/>
      <c r="QHL12" s="148"/>
      <c r="QHM12" s="148"/>
      <c r="QHN12" s="148"/>
      <c r="QHO12" s="148"/>
      <c r="QHP12" s="148"/>
      <c r="QHQ12" s="148"/>
      <c r="QHR12" s="148"/>
      <c r="QHS12" s="148"/>
      <c r="QHT12" s="148"/>
      <c r="QHU12" s="148"/>
      <c r="QHV12" s="148"/>
      <c r="QHW12" s="148"/>
      <c r="QHX12" s="148"/>
      <c r="QHY12" s="148"/>
      <c r="QHZ12" s="148"/>
      <c r="QIA12" s="148"/>
      <c r="QIB12" s="148"/>
      <c r="QIC12" s="148"/>
      <c r="QID12" s="148"/>
      <c r="QIE12" s="148"/>
      <c r="QIF12" s="148"/>
      <c r="QIG12" s="148"/>
      <c r="QIH12" s="148"/>
      <c r="QII12" s="148"/>
      <c r="QIJ12" s="148"/>
      <c r="QIK12" s="148"/>
      <c r="QIL12" s="148"/>
      <c r="QIM12" s="148"/>
      <c r="QIN12" s="148"/>
      <c r="QIO12" s="148"/>
      <c r="QIP12" s="148"/>
      <c r="QIQ12" s="148"/>
      <c r="QIR12" s="148"/>
      <c r="QIS12" s="148"/>
      <c r="QIT12" s="148"/>
      <c r="QIU12" s="148"/>
      <c r="QIV12" s="148"/>
      <c r="QIW12" s="148"/>
      <c r="QIX12" s="148"/>
      <c r="QIY12" s="148"/>
      <c r="QIZ12" s="148"/>
      <c r="QJA12" s="148"/>
      <c r="QJB12" s="148"/>
      <c r="QJC12" s="148"/>
      <c r="QJD12" s="148"/>
      <c r="QJE12" s="148"/>
      <c r="QJF12" s="148"/>
      <c r="QJG12" s="148"/>
      <c r="QJH12" s="148"/>
      <c r="QJI12" s="148"/>
      <c r="QJJ12" s="148"/>
      <c r="QJK12" s="148"/>
      <c r="QJL12" s="148"/>
      <c r="QJM12" s="148"/>
      <c r="QJN12" s="148"/>
      <c r="QJO12" s="148"/>
      <c r="QJP12" s="148"/>
      <c r="QJQ12" s="148"/>
      <c r="QJR12" s="148"/>
      <c r="QJS12" s="148"/>
      <c r="QJT12" s="148"/>
      <c r="QJU12" s="148"/>
      <c r="QJV12" s="148"/>
      <c r="QJW12" s="148"/>
      <c r="QJX12" s="148"/>
      <c r="QJY12" s="148"/>
      <c r="QJZ12" s="148"/>
      <c r="QKA12" s="148"/>
      <c r="QKB12" s="148"/>
      <c r="QKC12" s="148"/>
      <c r="QKD12" s="148"/>
      <c r="QKE12" s="148"/>
      <c r="QKF12" s="148"/>
      <c r="QKG12" s="148"/>
      <c r="QKH12" s="148"/>
      <c r="QKI12" s="148"/>
      <c r="QKJ12" s="148"/>
      <c r="QKK12" s="148"/>
      <c r="QKL12" s="148"/>
      <c r="QKM12" s="148"/>
      <c r="QKN12" s="148"/>
      <c r="QKO12" s="148"/>
      <c r="QKP12" s="148"/>
      <c r="QKQ12" s="148"/>
      <c r="QKR12" s="148"/>
      <c r="QKS12" s="148"/>
      <c r="QKT12" s="148"/>
      <c r="QKU12" s="148"/>
      <c r="QKV12" s="148"/>
      <c r="QKW12" s="148"/>
      <c r="QKX12" s="148"/>
      <c r="QKY12" s="148"/>
      <c r="QKZ12" s="148"/>
      <c r="QLA12" s="148"/>
      <c r="QLB12" s="148"/>
      <c r="QLC12" s="148"/>
      <c r="QLD12" s="148"/>
      <c r="QLE12" s="148"/>
      <c r="QLF12" s="148"/>
      <c r="QLG12" s="148"/>
      <c r="QLH12" s="148"/>
      <c r="QLI12" s="148"/>
      <c r="QLJ12" s="148"/>
      <c r="QLK12" s="148"/>
      <c r="QLL12" s="148"/>
      <c r="QLM12" s="148"/>
      <c r="QLN12" s="148"/>
      <c r="QLO12" s="148"/>
      <c r="QLP12" s="148"/>
      <c r="QLQ12" s="148"/>
      <c r="QLR12" s="148"/>
      <c r="QLS12" s="148"/>
      <c r="QLT12" s="148"/>
      <c r="QLU12" s="148"/>
      <c r="QLV12" s="148"/>
      <c r="QLW12" s="148"/>
      <c r="QLX12" s="148"/>
      <c r="QLY12" s="148"/>
      <c r="QLZ12" s="148"/>
      <c r="QMA12" s="148"/>
      <c r="QMB12" s="148"/>
      <c r="QMC12" s="148"/>
      <c r="QMD12" s="148"/>
      <c r="QME12" s="148"/>
      <c r="QMF12" s="148"/>
      <c r="QMG12" s="148"/>
      <c r="QMH12" s="148"/>
      <c r="QMI12" s="148"/>
      <c r="QMJ12" s="148"/>
      <c r="QMK12" s="148"/>
      <c r="QML12" s="148"/>
      <c r="QMM12" s="148"/>
      <c r="QMN12" s="148"/>
      <c r="QMO12" s="148"/>
      <c r="QMP12" s="148"/>
      <c r="QMQ12" s="148"/>
      <c r="QMR12" s="148"/>
      <c r="QMS12" s="148"/>
      <c r="QMT12" s="148"/>
      <c r="QMU12" s="148"/>
      <c r="QMV12" s="148"/>
      <c r="QMW12" s="148"/>
      <c r="QMX12" s="148"/>
      <c r="QMY12" s="148"/>
      <c r="QMZ12" s="148"/>
      <c r="QNA12" s="148"/>
      <c r="QNB12" s="148"/>
      <c r="QNC12" s="148"/>
      <c r="QND12" s="148"/>
      <c r="QNE12" s="148"/>
      <c r="QNF12" s="148"/>
      <c r="QNG12" s="148"/>
      <c r="QNH12" s="148"/>
      <c r="QNI12" s="148"/>
      <c r="QNJ12" s="148"/>
      <c r="QNK12" s="148"/>
      <c r="QNL12" s="148"/>
      <c r="QNM12" s="148"/>
      <c r="QNN12" s="148"/>
      <c r="QNO12" s="148"/>
      <c r="QNP12" s="148"/>
      <c r="QNQ12" s="148"/>
      <c r="QNR12" s="148"/>
      <c r="QNS12" s="148"/>
      <c r="QNT12" s="148"/>
      <c r="QNU12" s="148"/>
      <c r="QNV12" s="148"/>
      <c r="QNW12" s="148"/>
      <c r="QNX12" s="148"/>
      <c r="QNY12" s="148"/>
      <c r="QNZ12" s="148"/>
      <c r="QOA12" s="148"/>
      <c r="QOB12" s="148"/>
      <c r="QOC12" s="148"/>
      <c r="QOD12" s="148"/>
      <c r="QOE12" s="148"/>
      <c r="QOF12" s="148"/>
      <c r="QOG12" s="148"/>
      <c r="QOH12" s="148"/>
      <c r="QOI12" s="148"/>
      <c r="QOJ12" s="148"/>
      <c r="QOK12" s="148"/>
      <c r="QOL12" s="148"/>
      <c r="QOM12" s="148"/>
      <c r="QON12" s="148"/>
      <c r="QOO12" s="148"/>
      <c r="QOP12" s="148"/>
      <c r="QOQ12" s="148"/>
      <c r="QOR12" s="148"/>
      <c r="QOS12" s="148"/>
      <c r="QOT12" s="148"/>
      <c r="QOU12" s="148"/>
      <c r="QOV12" s="148"/>
      <c r="QOW12" s="148"/>
      <c r="QOX12" s="148"/>
      <c r="QOY12" s="148"/>
      <c r="QOZ12" s="148"/>
      <c r="QPA12" s="148"/>
      <c r="QPB12" s="148"/>
      <c r="QPC12" s="148"/>
      <c r="QPD12" s="148"/>
      <c r="QPE12" s="148"/>
      <c r="QPF12" s="148"/>
      <c r="QPG12" s="148"/>
      <c r="QPH12" s="148"/>
      <c r="QPI12" s="148"/>
      <c r="QPJ12" s="148"/>
      <c r="QPK12" s="148"/>
      <c r="QPL12" s="148"/>
      <c r="QPM12" s="148"/>
      <c r="QPN12" s="148"/>
      <c r="QPO12" s="148"/>
      <c r="QPP12" s="148"/>
      <c r="QPQ12" s="148"/>
      <c r="QPR12" s="148"/>
      <c r="QPS12" s="148"/>
      <c r="QPT12" s="148"/>
      <c r="QPU12" s="148"/>
      <c r="QPV12" s="148"/>
      <c r="QPW12" s="148"/>
      <c r="QPX12" s="148"/>
      <c r="QPY12" s="148"/>
      <c r="QPZ12" s="148"/>
      <c r="QQA12" s="148"/>
      <c r="QQB12" s="148"/>
      <c r="QQC12" s="148"/>
      <c r="QQD12" s="148"/>
      <c r="QQE12" s="148"/>
      <c r="QQF12" s="148"/>
      <c r="QQG12" s="148"/>
      <c r="QQH12" s="148"/>
      <c r="QQI12" s="148"/>
      <c r="QQJ12" s="148"/>
      <c r="QQK12" s="148"/>
      <c r="QQL12" s="148"/>
      <c r="QQM12" s="148"/>
      <c r="QQN12" s="148"/>
      <c r="QQO12" s="148"/>
      <c r="QQP12" s="148"/>
      <c r="QQQ12" s="148"/>
      <c r="QQR12" s="148"/>
      <c r="QQS12" s="148"/>
      <c r="QQT12" s="148"/>
      <c r="QQU12" s="148"/>
      <c r="QQV12" s="148"/>
      <c r="QQW12" s="148"/>
      <c r="QQX12" s="148"/>
      <c r="QQY12" s="148"/>
      <c r="QQZ12" s="148"/>
      <c r="QRA12" s="148"/>
      <c r="QRB12" s="148"/>
      <c r="QRC12" s="148"/>
      <c r="QRD12" s="148"/>
      <c r="QRE12" s="148"/>
      <c r="QRF12" s="148"/>
      <c r="QRG12" s="148"/>
      <c r="QRH12" s="148"/>
      <c r="QRI12" s="148"/>
      <c r="QRJ12" s="148"/>
      <c r="QRK12" s="148"/>
      <c r="QRL12" s="148"/>
      <c r="QRM12" s="148"/>
      <c r="QRN12" s="148"/>
      <c r="QRO12" s="148"/>
      <c r="QRP12" s="148"/>
      <c r="QRQ12" s="148"/>
      <c r="QRR12" s="148"/>
      <c r="QRS12" s="148"/>
      <c r="QRT12" s="148"/>
      <c r="QRU12" s="148"/>
      <c r="QRV12" s="148"/>
      <c r="QRW12" s="148"/>
      <c r="QRX12" s="148"/>
      <c r="QRY12" s="148"/>
      <c r="QRZ12" s="148"/>
      <c r="QSA12" s="148"/>
      <c r="QSB12" s="148"/>
      <c r="QSC12" s="148"/>
      <c r="QSD12" s="148"/>
      <c r="QSE12" s="148"/>
      <c r="QSF12" s="148"/>
      <c r="QSG12" s="148"/>
      <c r="QSH12" s="148"/>
      <c r="QSI12" s="148"/>
      <c r="QSJ12" s="148"/>
      <c r="QSK12" s="148"/>
      <c r="QSL12" s="148"/>
      <c r="QSM12" s="148"/>
      <c r="QSN12" s="148"/>
      <c r="QSO12" s="148"/>
      <c r="QSP12" s="148"/>
      <c r="QSQ12" s="148"/>
      <c r="QSR12" s="148"/>
      <c r="QSS12" s="148"/>
      <c r="QST12" s="148"/>
      <c r="QSU12" s="148"/>
      <c r="QSV12" s="148"/>
      <c r="QSW12" s="148"/>
      <c r="QSX12" s="148"/>
      <c r="QSY12" s="148"/>
      <c r="QSZ12" s="148"/>
      <c r="QTA12" s="148"/>
      <c r="QTB12" s="148"/>
      <c r="QTC12" s="148"/>
      <c r="QTD12" s="148"/>
      <c r="QTE12" s="148"/>
      <c r="QTF12" s="148"/>
      <c r="QTG12" s="148"/>
      <c r="QTH12" s="148"/>
      <c r="QTI12" s="148"/>
      <c r="QTJ12" s="148"/>
      <c r="QTK12" s="148"/>
      <c r="QTL12" s="148"/>
      <c r="QTM12" s="148"/>
      <c r="QTN12" s="148"/>
      <c r="QTO12" s="148"/>
      <c r="QTP12" s="148"/>
      <c r="QTQ12" s="148"/>
      <c r="QTR12" s="148"/>
      <c r="QTS12" s="148"/>
      <c r="QTT12" s="148"/>
      <c r="QTU12" s="148"/>
      <c r="QTV12" s="148"/>
      <c r="QTW12" s="148"/>
      <c r="QTX12" s="148"/>
      <c r="QTY12" s="148"/>
      <c r="QTZ12" s="148"/>
      <c r="QUA12" s="148"/>
      <c r="QUB12" s="148"/>
      <c r="QUC12" s="148"/>
      <c r="QUD12" s="148"/>
      <c r="QUE12" s="148"/>
      <c r="QUF12" s="148"/>
      <c r="QUG12" s="148"/>
      <c r="QUH12" s="148"/>
      <c r="QUI12" s="148"/>
      <c r="QUJ12" s="148"/>
      <c r="QUK12" s="148"/>
      <c r="QUL12" s="148"/>
      <c r="QUM12" s="148"/>
      <c r="QUN12" s="148"/>
      <c r="QUO12" s="148"/>
      <c r="QUP12" s="148"/>
      <c r="QUQ12" s="148"/>
      <c r="QUR12" s="148"/>
      <c r="QUS12" s="148"/>
      <c r="QUT12" s="148"/>
      <c r="QUU12" s="148"/>
      <c r="QUV12" s="148"/>
      <c r="QUW12" s="148"/>
      <c r="QUX12" s="148"/>
      <c r="QUY12" s="148"/>
      <c r="QUZ12" s="148"/>
      <c r="QVA12" s="148"/>
      <c r="QVB12" s="148"/>
      <c r="QVC12" s="148"/>
      <c r="QVD12" s="148"/>
      <c r="QVE12" s="148"/>
      <c r="QVF12" s="148"/>
      <c r="QVG12" s="148"/>
      <c r="QVH12" s="148"/>
      <c r="QVI12" s="148"/>
      <c r="QVJ12" s="148"/>
      <c r="QVK12" s="148"/>
      <c r="QVL12" s="148"/>
      <c r="QVM12" s="148"/>
      <c r="QVN12" s="148"/>
      <c r="QVO12" s="148"/>
      <c r="QVP12" s="148"/>
      <c r="QVQ12" s="148"/>
      <c r="QVR12" s="148"/>
      <c r="QVS12" s="148"/>
      <c r="QVT12" s="148"/>
      <c r="QVU12" s="148"/>
      <c r="QVV12" s="148"/>
      <c r="QVW12" s="148"/>
      <c r="QVX12" s="148"/>
      <c r="QVY12" s="148"/>
      <c r="QVZ12" s="148"/>
      <c r="QWA12" s="148"/>
      <c r="QWB12" s="148"/>
      <c r="QWC12" s="148"/>
      <c r="QWD12" s="148"/>
      <c r="QWE12" s="148"/>
      <c r="QWF12" s="148"/>
      <c r="QWG12" s="148"/>
      <c r="QWH12" s="148"/>
      <c r="QWI12" s="148"/>
      <c r="QWJ12" s="148"/>
      <c r="QWK12" s="148"/>
      <c r="QWL12" s="148"/>
      <c r="QWM12" s="148"/>
      <c r="QWN12" s="148"/>
      <c r="QWO12" s="148"/>
      <c r="QWP12" s="148"/>
      <c r="QWQ12" s="148"/>
      <c r="QWR12" s="148"/>
      <c r="QWS12" s="148"/>
      <c r="QWT12" s="148"/>
      <c r="QWU12" s="148"/>
      <c r="QWV12" s="148"/>
      <c r="QWW12" s="148"/>
      <c r="QWX12" s="148"/>
      <c r="QWY12" s="148"/>
      <c r="QWZ12" s="148"/>
      <c r="QXA12" s="148"/>
      <c r="QXB12" s="148"/>
      <c r="QXC12" s="148"/>
      <c r="QXD12" s="148"/>
      <c r="QXE12" s="148"/>
      <c r="QXF12" s="148"/>
      <c r="QXG12" s="148"/>
      <c r="QXH12" s="148"/>
      <c r="QXI12" s="148"/>
      <c r="QXJ12" s="148"/>
      <c r="QXK12" s="148"/>
      <c r="QXL12" s="148"/>
      <c r="QXM12" s="148"/>
      <c r="QXN12" s="148"/>
      <c r="QXO12" s="148"/>
      <c r="QXP12" s="148"/>
      <c r="QXQ12" s="148"/>
      <c r="QXR12" s="148"/>
      <c r="QXS12" s="148"/>
      <c r="QXT12" s="148"/>
      <c r="QXU12" s="148"/>
      <c r="QXV12" s="148"/>
      <c r="QXW12" s="148"/>
      <c r="QXX12" s="148"/>
      <c r="QXY12" s="148"/>
      <c r="QXZ12" s="148"/>
      <c r="QYA12" s="148"/>
      <c r="QYB12" s="148"/>
      <c r="QYC12" s="148"/>
      <c r="QYD12" s="148"/>
      <c r="QYE12" s="148"/>
      <c r="QYF12" s="148"/>
      <c r="QYG12" s="148"/>
      <c r="QYH12" s="148"/>
      <c r="QYI12" s="148"/>
      <c r="QYJ12" s="148"/>
      <c r="QYK12" s="148"/>
      <c r="QYL12" s="148"/>
      <c r="QYM12" s="148"/>
      <c r="QYN12" s="148"/>
      <c r="QYO12" s="148"/>
      <c r="QYP12" s="148"/>
      <c r="QYQ12" s="148"/>
      <c r="QYR12" s="148"/>
      <c r="QYS12" s="148"/>
      <c r="QYT12" s="148"/>
      <c r="QYU12" s="148"/>
      <c r="QYV12" s="148"/>
      <c r="QYW12" s="148"/>
      <c r="QYX12" s="148"/>
      <c r="QYY12" s="148"/>
      <c r="QYZ12" s="148"/>
      <c r="QZA12" s="148"/>
      <c r="QZB12" s="148"/>
      <c r="QZC12" s="148"/>
      <c r="QZD12" s="148"/>
      <c r="QZE12" s="148"/>
      <c r="QZF12" s="148"/>
      <c r="QZG12" s="148"/>
      <c r="QZH12" s="148"/>
      <c r="QZI12" s="148"/>
      <c r="QZJ12" s="148"/>
      <c r="QZK12" s="148"/>
      <c r="QZL12" s="148"/>
      <c r="QZM12" s="148"/>
      <c r="QZN12" s="148"/>
      <c r="QZO12" s="148"/>
      <c r="QZP12" s="148"/>
      <c r="QZQ12" s="148"/>
      <c r="QZR12" s="148"/>
      <c r="QZS12" s="148"/>
      <c r="QZT12" s="148"/>
      <c r="QZU12" s="148"/>
      <c r="QZV12" s="148"/>
      <c r="QZW12" s="148"/>
      <c r="QZX12" s="148"/>
      <c r="QZY12" s="148"/>
      <c r="QZZ12" s="148"/>
      <c r="RAA12" s="148"/>
      <c r="RAB12" s="148"/>
      <c r="RAC12" s="148"/>
      <c r="RAD12" s="148"/>
      <c r="RAE12" s="148"/>
      <c r="RAF12" s="148"/>
      <c r="RAG12" s="148"/>
      <c r="RAH12" s="148"/>
      <c r="RAI12" s="148"/>
      <c r="RAJ12" s="148"/>
      <c r="RAK12" s="148"/>
      <c r="RAL12" s="148"/>
      <c r="RAM12" s="148"/>
      <c r="RAN12" s="148"/>
      <c r="RAO12" s="148"/>
      <c r="RAP12" s="148"/>
      <c r="RAQ12" s="148"/>
      <c r="RAR12" s="148"/>
      <c r="RAS12" s="148"/>
      <c r="RAT12" s="148"/>
      <c r="RAU12" s="148"/>
      <c r="RAV12" s="148"/>
      <c r="RAW12" s="148"/>
      <c r="RAX12" s="148"/>
      <c r="RAY12" s="148"/>
      <c r="RAZ12" s="148"/>
      <c r="RBA12" s="148"/>
      <c r="RBB12" s="148"/>
      <c r="RBC12" s="148"/>
      <c r="RBD12" s="148"/>
      <c r="RBE12" s="148"/>
      <c r="RBF12" s="148"/>
      <c r="RBG12" s="148"/>
      <c r="RBH12" s="148"/>
      <c r="RBI12" s="148"/>
      <c r="RBJ12" s="148"/>
      <c r="RBK12" s="148"/>
      <c r="RBL12" s="148"/>
      <c r="RBM12" s="148"/>
      <c r="RBN12" s="148"/>
      <c r="RBO12" s="148"/>
      <c r="RBP12" s="148"/>
      <c r="RBQ12" s="148"/>
      <c r="RBR12" s="148"/>
      <c r="RBS12" s="148"/>
      <c r="RBT12" s="148"/>
      <c r="RBU12" s="148"/>
      <c r="RBV12" s="148"/>
      <c r="RBW12" s="148"/>
      <c r="RBX12" s="148"/>
      <c r="RBY12" s="148"/>
      <c r="RBZ12" s="148"/>
      <c r="RCA12" s="148"/>
      <c r="RCB12" s="148"/>
      <c r="RCC12" s="148"/>
      <c r="RCD12" s="148"/>
      <c r="RCE12" s="148"/>
      <c r="RCF12" s="148"/>
      <c r="RCG12" s="148"/>
      <c r="RCH12" s="148"/>
      <c r="RCI12" s="148"/>
      <c r="RCJ12" s="148"/>
      <c r="RCK12" s="148"/>
      <c r="RCL12" s="148"/>
      <c r="RCM12" s="148"/>
      <c r="RCN12" s="148"/>
      <c r="RCO12" s="148"/>
      <c r="RCP12" s="148"/>
      <c r="RCQ12" s="148"/>
      <c r="RCR12" s="148"/>
      <c r="RCS12" s="148"/>
      <c r="RCT12" s="148"/>
      <c r="RCU12" s="148"/>
      <c r="RCV12" s="148"/>
      <c r="RCW12" s="148"/>
      <c r="RCX12" s="148"/>
      <c r="RCY12" s="148"/>
      <c r="RCZ12" s="148"/>
      <c r="RDA12" s="148"/>
      <c r="RDB12" s="148"/>
      <c r="RDC12" s="148"/>
      <c r="RDD12" s="148"/>
      <c r="RDE12" s="148"/>
      <c r="RDF12" s="148"/>
      <c r="RDG12" s="148"/>
      <c r="RDH12" s="148"/>
      <c r="RDI12" s="148"/>
      <c r="RDJ12" s="148"/>
      <c r="RDK12" s="148"/>
      <c r="RDL12" s="148"/>
      <c r="RDM12" s="148"/>
      <c r="RDN12" s="148"/>
      <c r="RDO12" s="148"/>
      <c r="RDP12" s="148"/>
      <c r="RDQ12" s="148"/>
      <c r="RDR12" s="148"/>
      <c r="RDS12" s="148"/>
      <c r="RDT12" s="148"/>
      <c r="RDU12" s="148"/>
      <c r="RDV12" s="148"/>
      <c r="RDW12" s="148"/>
      <c r="RDX12" s="148"/>
      <c r="RDY12" s="148"/>
      <c r="RDZ12" s="148"/>
      <c r="REA12" s="148"/>
      <c r="REB12" s="148"/>
      <c r="REC12" s="148"/>
      <c r="RED12" s="148"/>
      <c r="REE12" s="148"/>
      <c r="REF12" s="148"/>
      <c r="REG12" s="148"/>
      <c r="REH12" s="148"/>
      <c r="REI12" s="148"/>
      <c r="REJ12" s="148"/>
      <c r="REK12" s="148"/>
      <c r="REL12" s="148"/>
      <c r="REM12" s="148"/>
      <c r="REN12" s="148"/>
      <c r="REO12" s="148"/>
      <c r="REP12" s="148"/>
      <c r="REQ12" s="148"/>
      <c r="RER12" s="148"/>
      <c r="RES12" s="148"/>
      <c r="RET12" s="148"/>
      <c r="REU12" s="148"/>
      <c r="REV12" s="148"/>
      <c r="REW12" s="148"/>
      <c r="REX12" s="148"/>
      <c r="REY12" s="148"/>
      <c r="REZ12" s="148"/>
      <c r="RFA12" s="148"/>
      <c r="RFB12" s="148"/>
      <c r="RFC12" s="148"/>
      <c r="RFD12" s="148"/>
      <c r="RFE12" s="148"/>
      <c r="RFF12" s="148"/>
      <c r="RFG12" s="148"/>
      <c r="RFH12" s="148"/>
      <c r="RFI12" s="148"/>
      <c r="RFJ12" s="148"/>
      <c r="RFK12" s="148"/>
      <c r="RFL12" s="148"/>
      <c r="RFM12" s="148"/>
      <c r="RFN12" s="148"/>
      <c r="RFO12" s="148"/>
      <c r="RFP12" s="148"/>
      <c r="RFQ12" s="148"/>
      <c r="RFR12" s="148"/>
      <c r="RFS12" s="148"/>
      <c r="RFT12" s="148"/>
      <c r="RFU12" s="148"/>
      <c r="RFV12" s="148"/>
      <c r="RFW12" s="148"/>
      <c r="RFX12" s="148"/>
      <c r="RFY12" s="148"/>
      <c r="RFZ12" s="148"/>
      <c r="RGA12" s="148"/>
      <c r="RGB12" s="148"/>
      <c r="RGC12" s="148"/>
      <c r="RGD12" s="148"/>
      <c r="RGE12" s="148"/>
      <c r="RGF12" s="148"/>
      <c r="RGG12" s="148"/>
      <c r="RGH12" s="148"/>
      <c r="RGI12" s="148"/>
      <c r="RGJ12" s="148"/>
      <c r="RGK12" s="148"/>
      <c r="RGL12" s="148"/>
      <c r="RGM12" s="148"/>
      <c r="RGN12" s="148"/>
      <c r="RGO12" s="148"/>
      <c r="RGP12" s="148"/>
      <c r="RGQ12" s="148"/>
      <c r="RGR12" s="148"/>
      <c r="RGS12" s="148"/>
      <c r="RGT12" s="148"/>
      <c r="RGU12" s="148"/>
      <c r="RGV12" s="148"/>
      <c r="RGW12" s="148"/>
      <c r="RGX12" s="148"/>
      <c r="RGY12" s="148"/>
      <c r="RGZ12" s="148"/>
      <c r="RHA12" s="148"/>
      <c r="RHB12" s="148"/>
      <c r="RHC12" s="148"/>
      <c r="RHD12" s="148"/>
      <c r="RHE12" s="148"/>
      <c r="RHF12" s="148"/>
      <c r="RHG12" s="148"/>
      <c r="RHH12" s="148"/>
      <c r="RHI12" s="148"/>
      <c r="RHJ12" s="148"/>
      <c r="RHK12" s="148"/>
      <c r="RHL12" s="148"/>
      <c r="RHM12" s="148"/>
      <c r="RHN12" s="148"/>
      <c r="RHO12" s="148"/>
      <c r="RHP12" s="148"/>
      <c r="RHQ12" s="148"/>
      <c r="RHR12" s="148"/>
      <c r="RHS12" s="148"/>
      <c r="RHT12" s="148"/>
      <c r="RHU12" s="148"/>
      <c r="RHV12" s="148"/>
      <c r="RHW12" s="148"/>
      <c r="RHX12" s="148"/>
      <c r="RHY12" s="148"/>
      <c r="RHZ12" s="148"/>
      <c r="RIA12" s="148"/>
      <c r="RIB12" s="148"/>
      <c r="RIC12" s="148"/>
      <c r="RID12" s="148"/>
      <c r="RIE12" s="148"/>
      <c r="RIF12" s="148"/>
      <c r="RIG12" s="148"/>
      <c r="RIH12" s="148"/>
      <c r="RII12" s="148"/>
      <c r="RIJ12" s="148"/>
      <c r="RIK12" s="148"/>
      <c r="RIL12" s="148"/>
      <c r="RIM12" s="148"/>
      <c r="RIN12" s="148"/>
      <c r="RIO12" s="148"/>
      <c r="RIP12" s="148"/>
      <c r="RIQ12" s="148"/>
      <c r="RIR12" s="148"/>
      <c r="RIS12" s="148"/>
      <c r="RIT12" s="148"/>
      <c r="RIU12" s="148"/>
      <c r="RIV12" s="148"/>
      <c r="RIW12" s="148"/>
      <c r="RIX12" s="148"/>
      <c r="RIY12" s="148"/>
      <c r="RIZ12" s="148"/>
      <c r="RJA12" s="148"/>
      <c r="RJB12" s="148"/>
      <c r="RJC12" s="148"/>
      <c r="RJD12" s="148"/>
      <c r="RJE12" s="148"/>
      <c r="RJF12" s="148"/>
      <c r="RJG12" s="148"/>
      <c r="RJH12" s="148"/>
      <c r="RJI12" s="148"/>
      <c r="RJJ12" s="148"/>
      <c r="RJK12" s="148"/>
      <c r="RJL12" s="148"/>
      <c r="RJM12" s="148"/>
      <c r="RJN12" s="148"/>
      <c r="RJO12" s="148"/>
      <c r="RJP12" s="148"/>
      <c r="RJQ12" s="148"/>
      <c r="RJR12" s="148"/>
      <c r="RJS12" s="148"/>
      <c r="RJT12" s="148"/>
      <c r="RJU12" s="148"/>
      <c r="RJV12" s="148"/>
      <c r="RJW12" s="148"/>
      <c r="RJX12" s="148"/>
      <c r="RJY12" s="148"/>
      <c r="RJZ12" s="148"/>
      <c r="RKA12" s="148"/>
      <c r="RKB12" s="148"/>
      <c r="RKC12" s="148"/>
      <c r="RKD12" s="148"/>
      <c r="RKE12" s="148"/>
      <c r="RKF12" s="148"/>
      <c r="RKG12" s="148"/>
      <c r="RKH12" s="148"/>
      <c r="RKI12" s="148"/>
      <c r="RKJ12" s="148"/>
      <c r="RKK12" s="148"/>
      <c r="RKL12" s="148"/>
      <c r="RKM12" s="148"/>
      <c r="RKN12" s="148"/>
      <c r="RKO12" s="148"/>
      <c r="RKP12" s="148"/>
      <c r="RKQ12" s="148"/>
      <c r="RKR12" s="148"/>
      <c r="RKS12" s="148"/>
      <c r="RKT12" s="148"/>
      <c r="RKU12" s="148"/>
      <c r="RKV12" s="148"/>
      <c r="RKW12" s="148"/>
      <c r="RKX12" s="148"/>
      <c r="RKY12" s="148"/>
      <c r="RKZ12" s="148"/>
      <c r="RLA12" s="148"/>
      <c r="RLB12" s="148"/>
      <c r="RLC12" s="148"/>
      <c r="RLD12" s="148"/>
      <c r="RLE12" s="148"/>
      <c r="RLF12" s="148"/>
      <c r="RLG12" s="148"/>
      <c r="RLH12" s="148"/>
      <c r="RLI12" s="148"/>
      <c r="RLJ12" s="148"/>
      <c r="RLK12" s="148"/>
      <c r="RLL12" s="148"/>
      <c r="RLM12" s="148"/>
      <c r="RLN12" s="148"/>
      <c r="RLO12" s="148"/>
      <c r="RLP12" s="148"/>
      <c r="RLQ12" s="148"/>
      <c r="RLR12" s="148"/>
      <c r="RLS12" s="148"/>
      <c r="RLT12" s="148"/>
      <c r="RLU12" s="148"/>
      <c r="RLV12" s="148"/>
      <c r="RLW12" s="148"/>
      <c r="RLX12" s="148"/>
      <c r="RLY12" s="148"/>
      <c r="RLZ12" s="148"/>
      <c r="RMA12" s="148"/>
      <c r="RMB12" s="148"/>
      <c r="RMC12" s="148"/>
      <c r="RMD12" s="148"/>
      <c r="RME12" s="148"/>
      <c r="RMF12" s="148"/>
      <c r="RMG12" s="148"/>
      <c r="RMH12" s="148"/>
      <c r="RMI12" s="148"/>
      <c r="RMJ12" s="148"/>
      <c r="RMK12" s="148"/>
      <c r="RML12" s="148"/>
      <c r="RMM12" s="148"/>
      <c r="RMN12" s="148"/>
      <c r="RMO12" s="148"/>
      <c r="RMP12" s="148"/>
      <c r="RMQ12" s="148"/>
      <c r="RMR12" s="148"/>
      <c r="RMS12" s="148"/>
      <c r="RMT12" s="148"/>
      <c r="RMU12" s="148"/>
      <c r="RMV12" s="148"/>
      <c r="RMW12" s="148"/>
      <c r="RMX12" s="148"/>
      <c r="RMY12" s="148"/>
      <c r="RMZ12" s="148"/>
      <c r="RNA12" s="148"/>
      <c r="RNB12" s="148"/>
      <c r="RNC12" s="148"/>
      <c r="RND12" s="148"/>
      <c r="RNE12" s="148"/>
      <c r="RNF12" s="148"/>
      <c r="RNG12" s="148"/>
      <c r="RNH12" s="148"/>
      <c r="RNI12" s="148"/>
      <c r="RNJ12" s="148"/>
      <c r="RNK12" s="148"/>
      <c r="RNL12" s="148"/>
      <c r="RNM12" s="148"/>
      <c r="RNN12" s="148"/>
      <c r="RNO12" s="148"/>
      <c r="RNP12" s="148"/>
      <c r="RNQ12" s="148"/>
      <c r="RNR12" s="148"/>
      <c r="RNS12" s="148"/>
      <c r="RNT12" s="148"/>
      <c r="RNU12" s="148"/>
      <c r="RNV12" s="148"/>
      <c r="RNW12" s="148"/>
      <c r="RNX12" s="148"/>
      <c r="RNY12" s="148"/>
      <c r="RNZ12" s="148"/>
      <c r="ROA12" s="148"/>
      <c r="ROB12" s="148"/>
      <c r="ROC12" s="148"/>
      <c r="ROD12" s="148"/>
      <c r="ROE12" s="148"/>
      <c r="ROF12" s="148"/>
      <c r="ROG12" s="148"/>
      <c r="ROH12" s="148"/>
      <c r="ROI12" s="148"/>
      <c r="ROJ12" s="148"/>
      <c r="ROK12" s="148"/>
      <c r="ROL12" s="148"/>
      <c r="ROM12" s="148"/>
      <c r="RON12" s="148"/>
      <c r="ROO12" s="148"/>
      <c r="ROP12" s="148"/>
      <c r="ROQ12" s="148"/>
      <c r="ROR12" s="148"/>
      <c r="ROS12" s="148"/>
      <c r="ROT12" s="148"/>
      <c r="ROU12" s="148"/>
      <c r="ROV12" s="148"/>
      <c r="ROW12" s="148"/>
      <c r="ROX12" s="148"/>
      <c r="ROY12" s="148"/>
      <c r="ROZ12" s="148"/>
      <c r="RPA12" s="148"/>
      <c r="RPB12" s="148"/>
      <c r="RPC12" s="148"/>
      <c r="RPD12" s="148"/>
      <c r="RPE12" s="148"/>
      <c r="RPF12" s="148"/>
      <c r="RPG12" s="148"/>
      <c r="RPH12" s="148"/>
      <c r="RPI12" s="148"/>
      <c r="RPJ12" s="148"/>
      <c r="RPK12" s="148"/>
      <c r="RPL12" s="148"/>
      <c r="RPM12" s="148"/>
      <c r="RPN12" s="148"/>
      <c r="RPO12" s="148"/>
      <c r="RPP12" s="148"/>
      <c r="RPQ12" s="148"/>
      <c r="RPR12" s="148"/>
      <c r="RPS12" s="148"/>
      <c r="RPT12" s="148"/>
      <c r="RPU12" s="148"/>
      <c r="RPV12" s="148"/>
      <c r="RPW12" s="148"/>
      <c r="RPX12" s="148"/>
      <c r="RPY12" s="148"/>
      <c r="RPZ12" s="148"/>
      <c r="RQA12" s="148"/>
      <c r="RQB12" s="148"/>
      <c r="RQC12" s="148"/>
      <c r="RQD12" s="148"/>
      <c r="RQE12" s="148"/>
      <c r="RQF12" s="148"/>
      <c r="RQG12" s="148"/>
      <c r="RQH12" s="148"/>
      <c r="RQI12" s="148"/>
      <c r="RQJ12" s="148"/>
      <c r="RQK12" s="148"/>
      <c r="RQL12" s="148"/>
      <c r="RQM12" s="148"/>
      <c r="RQN12" s="148"/>
      <c r="RQO12" s="148"/>
      <c r="RQP12" s="148"/>
      <c r="RQQ12" s="148"/>
      <c r="RQR12" s="148"/>
      <c r="RQS12" s="148"/>
      <c r="RQT12" s="148"/>
      <c r="RQU12" s="148"/>
      <c r="RQV12" s="148"/>
      <c r="RQW12" s="148"/>
      <c r="RQX12" s="148"/>
      <c r="RQY12" s="148"/>
      <c r="RQZ12" s="148"/>
      <c r="RRA12" s="148"/>
      <c r="RRB12" s="148"/>
      <c r="RRC12" s="148"/>
      <c r="RRD12" s="148"/>
      <c r="RRE12" s="148"/>
      <c r="RRF12" s="148"/>
      <c r="RRG12" s="148"/>
      <c r="RRH12" s="148"/>
      <c r="RRI12" s="148"/>
      <c r="RRJ12" s="148"/>
      <c r="RRK12" s="148"/>
      <c r="RRL12" s="148"/>
      <c r="RRM12" s="148"/>
      <c r="RRN12" s="148"/>
      <c r="RRO12" s="148"/>
      <c r="RRP12" s="148"/>
      <c r="RRQ12" s="148"/>
      <c r="RRR12" s="148"/>
      <c r="RRS12" s="148"/>
      <c r="RRT12" s="148"/>
      <c r="RRU12" s="148"/>
      <c r="RRV12" s="148"/>
      <c r="RRW12" s="148"/>
      <c r="RRX12" s="148"/>
      <c r="RRY12" s="148"/>
      <c r="RRZ12" s="148"/>
      <c r="RSA12" s="148"/>
      <c r="RSB12" s="148"/>
      <c r="RSC12" s="148"/>
      <c r="RSD12" s="148"/>
      <c r="RSE12" s="148"/>
      <c r="RSF12" s="148"/>
      <c r="RSG12" s="148"/>
      <c r="RSH12" s="148"/>
      <c r="RSI12" s="148"/>
      <c r="RSJ12" s="148"/>
      <c r="RSK12" s="148"/>
      <c r="RSL12" s="148"/>
      <c r="RSM12" s="148"/>
      <c r="RSN12" s="148"/>
      <c r="RSO12" s="148"/>
      <c r="RSP12" s="148"/>
      <c r="RSQ12" s="148"/>
      <c r="RSR12" s="148"/>
      <c r="RSS12" s="148"/>
      <c r="RST12" s="148"/>
      <c r="RSU12" s="148"/>
      <c r="RSV12" s="148"/>
      <c r="RSW12" s="148"/>
      <c r="RSX12" s="148"/>
      <c r="RSY12" s="148"/>
      <c r="RSZ12" s="148"/>
      <c r="RTA12" s="148"/>
      <c r="RTB12" s="148"/>
      <c r="RTC12" s="148"/>
      <c r="RTD12" s="148"/>
      <c r="RTE12" s="148"/>
      <c r="RTF12" s="148"/>
      <c r="RTG12" s="148"/>
      <c r="RTH12" s="148"/>
      <c r="RTI12" s="148"/>
      <c r="RTJ12" s="148"/>
      <c r="RTK12" s="148"/>
      <c r="RTL12" s="148"/>
      <c r="RTM12" s="148"/>
      <c r="RTN12" s="148"/>
      <c r="RTO12" s="148"/>
      <c r="RTP12" s="148"/>
      <c r="RTQ12" s="148"/>
      <c r="RTR12" s="148"/>
      <c r="RTS12" s="148"/>
      <c r="RTT12" s="148"/>
      <c r="RTU12" s="148"/>
      <c r="RTV12" s="148"/>
      <c r="RTW12" s="148"/>
      <c r="RTX12" s="148"/>
      <c r="RTY12" s="148"/>
      <c r="RTZ12" s="148"/>
      <c r="RUA12" s="148"/>
      <c r="RUB12" s="148"/>
      <c r="RUC12" s="148"/>
      <c r="RUD12" s="148"/>
      <c r="RUE12" s="148"/>
      <c r="RUF12" s="148"/>
      <c r="RUG12" s="148"/>
      <c r="RUH12" s="148"/>
      <c r="RUI12" s="148"/>
      <c r="RUJ12" s="148"/>
      <c r="RUK12" s="148"/>
      <c r="RUL12" s="148"/>
      <c r="RUM12" s="148"/>
      <c r="RUN12" s="148"/>
      <c r="RUO12" s="148"/>
      <c r="RUP12" s="148"/>
      <c r="RUQ12" s="148"/>
      <c r="RUR12" s="148"/>
      <c r="RUS12" s="148"/>
      <c r="RUT12" s="148"/>
      <c r="RUU12" s="148"/>
      <c r="RUV12" s="148"/>
      <c r="RUW12" s="148"/>
      <c r="RUX12" s="148"/>
      <c r="RUY12" s="148"/>
      <c r="RUZ12" s="148"/>
      <c r="RVA12" s="148"/>
      <c r="RVB12" s="148"/>
      <c r="RVC12" s="148"/>
      <c r="RVD12" s="148"/>
      <c r="RVE12" s="148"/>
      <c r="RVF12" s="148"/>
      <c r="RVG12" s="148"/>
      <c r="RVH12" s="148"/>
      <c r="RVI12" s="148"/>
      <c r="RVJ12" s="148"/>
      <c r="RVK12" s="148"/>
      <c r="RVL12" s="148"/>
      <c r="RVM12" s="148"/>
      <c r="RVN12" s="148"/>
      <c r="RVO12" s="148"/>
      <c r="RVP12" s="148"/>
      <c r="RVQ12" s="148"/>
      <c r="RVR12" s="148"/>
      <c r="RVS12" s="148"/>
      <c r="RVT12" s="148"/>
      <c r="RVU12" s="148"/>
      <c r="RVV12" s="148"/>
      <c r="RVW12" s="148"/>
      <c r="RVX12" s="148"/>
      <c r="RVY12" s="148"/>
      <c r="RVZ12" s="148"/>
      <c r="RWA12" s="148"/>
      <c r="RWB12" s="148"/>
      <c r="RWC12" s="148"/>
      <c r="RWD12" s="148"/>
      <c r="RWE12" s="148"/>
      <c r="RWF12" s="148"/>
      <c r="RWG12" s="148"/>
      <c r="RWH12" s="148"/>
      <c r="RWI12" s="148"/>
      <c r="RWJ12" s="148"/>
      <c r="RWK12" s="148"/>
      <c r="RWL12" s="148"/>
      <c r="RWM12" s="148"/>
      <c r="RWN12" s="148"/>
      <c r="RWO12" s="148"/>
      <c r="RWP12" s="148"/>
      <c r="RWQ12" s="148"/>
      <c r="RWR12" s="148"/>
      <c r="RWS12" s="148"/>
      <c r="RWT12" s="148"/>
      <c r="RWU12" s="148"/>
      <c r="RWV12" s="148"/>
      <c r="RWW12" s="148"/>
      <c r="RWX12" s="148"/>
      <c r="RWY12" s="148"/>
      <c r="RWZ12" s="148"/>
      <c r="RXA12" s="148"/>
      <c r="RXB12" s="148"/>
      <c r="RXC12" s="148"/>
      <c r="RXD12" s="148"/>
      <c r="RXE12" s="148"/>
      <c r="RXF12" s="148"/>
      <c r="RXG12" s="148"/>
      <c r="RXH12" s="148"/>
      <c r="RXI12" s="148"/>
      <c r="RXJ12" s="148"/>
      <c r="RXK12" s="148"/>
      <c r="RXL12" s="148"/>
      <c r="RXM12" s="148"/>
      <c r="RXN12" s="148"/>
      <c r="RXO12" s="148"/>
      <c r="RXP12" s="148"/>
      <c r="RXQ12" s="148"/>
      <c r="RXR12" s="148"/>
      <c r="RXS12" s="148"/>
      <c r="RXT12" s="148"/>
      <c r="RXU12" s="148"/>
      <c r="RXV12" s="148"/>
      <c r="RXW12" s="148"/>
      <c r="RXX12" s="148"/>
      <c r="RXY12" s="148"/>
      <c r="RXZ12" s="148"/>
      <c r="RYA12" s="148"/>
      <c r="RYB12" s="148"/>
      <c r="RYC12" s="148"/>
      <c r="RYD12" s="148"/>
      <c r="RYE12" s="148"/>
      <c r="RYF12" s="148"/>
      <c r="RYG12" s="148"/>
      <c r="RYH12" s="148"/>
      <c r="RYI12" s="148"/>
      <c r="RYJ12" s="148"/>
      <c r="RYK12" s="148"/>
      <c r="RYL12" s="148"/>
      <c r="RYM12" s="148"/>
      <c r="RYN12" s="148"/>
      <c r="RYO12" s="148"/>
      <c r="RYP12" s="148"/>
      <c r="RYQ12" s="148"/>
      <c r="RYR12" s="148"/>
      <c r="RYS12" s="148"/>
      <c r="RYT12" s="148"/>
      <c r="RYU12" s="148"/>
      <c r="RYV12" s="148"/>
      <c r="RYW12" s="148"/>
      <c r="RYX12" s="148"/>
      <c r="RYY12" s="148"/>
      <c r="RYZ12" s="148"/>
      <c r="RZA12" s="148"/>
      <c r="RZB12" s="148"/>
      <c r="RZC12" s="148"/>
      <c r="RZD12" s="148"/>
      <c r="RZE12" s="148"/>
      <c r="RZF12" s="148"/>
      <c r="RZG12" s="148"/>
      <c r="RZH12" s="148"/>
      <c r="RZI12" s="148"/>
      <c r="RZJ12" s="148"/>
      <c r="RZK12" s="148"/>
      <c r="RZL12" s="148"/>
      <c r="RZM12" s="148"/>
      <c r="RZN12" s="148"/>
      <c r="RZO12" s="148"/>
      <c r="RZP12" s="148"/>
      <c r="RZQ12" s="148"/>
      <c r="RZR12" s="148"/>
      <c r="RZS12" s="148"/>
      <c r="RZT12" s="148"/>
      <c r="RZU12" s="148"/>
      <c r="RZV12" s="148"/>
      <c r="RZW12" s="148"/>
      <c r="RZX12" s="148"/>
      <c r="RZY12" s="148"/>
      <c r="RZZ12" s="148"/>
      <c r="SAA12" s="148"/>
      <c r="SAB12" s="148"/>
      <c r="SAC12" s="148"/>
      <c r="SAD12" s="148"/>
      <c r="SAE12" s="148"/>
      <c r="SAF12" s="148"/>
      <c r="SAG12" s="148"/>
      <c r="SAH12" s="148"/>
      <c r="SAI12" s="148"/>
      <c r="SAJ12" s="148"/>
      <c r="SAK12" s="148"/>
      <c r="SAL12" s="148"/>
      <c r="SAM12" s="148"/>
      <c r="SAN12" s="148"/>
      <c r="SAO12" s="148"/>
      <c r="SAP12" s="148"/>
      <c r="SAQ12" s="148"/>
      <c r="SAR12" s="148"/>
      <c r="SAS12" s="148"/>
      <c r="SAT12" s="148"/>
      <c r="SAU12" s="148"/>
      <c r="SAV12" s="148"/>
      <c r="SAW12" s="148"/>
      <c r="SAX12" s="148"/>
      <c r="SAY12" s="148"/>
      <c r="SAZ12" s="148"/>
      <c r="SBA12" s="148"/>
      <c r="SBB12" s="148"/>
      <c r="SBC12" s="148"/>
      <c r="SBD12" s="148"/>
      <c r="SBE12" s="148"/>
      <c r="SBF12" s="148"/>
      <c r="SBG12" s="148"/>
      <c r="SBH12" s="148"/>
      <c r="SBI12" s="148"/>
      <c r="SBJ12" s="148"/>
      <c r="SBK12" s="148"/>
      <c r="SBL12" s="148"/>
      <c r="SBM12" s="148"/>
      <c r="SBN12" s="148"/>
      <c r="SBO12" s="148"/>
      <c r="SBP12" s="148"/>
      <c r="SBQ12" s="148"/>
      <c r="SBR12" s="148"/>
      <c r="SBS12" s="148"/>
      <c r="SBT12" s="148"/>
      <c r="SBU12" s="148"/>
      <c r="SBV12" s="148"/>
      <c r="SBW12" s="148"/>
      <c r="SBX12" s="148"/>
      <c r="SBY12" s="148"/>
      <c r="SBZ12" s="148"/>
      <c r="SCA12" s="148"/>
      <c r="SCB12" s="148"/>
      <c r="SCC12" s="148"/>
      <c r="SCD12" s="148"/>
      <c r="SCE12" s="148"/>
      <c r="SCF12" s="148"/>
      <c r="SCG12" s="148"/>
      <c r="SCH12" s="148"/>
      <c r="SCI12" s="148"/>
      <c r="SCJ12" s="148"/>
      <c r="SCK12" s="148"/>
      <c r="SCL12" s="148"/>
      <c r="SCM12" s="148"/>
      <c r="SCN12" s="148"/>
      <c r="SCO12" s="148"/>
      <c r="SCP12" s="148"/>
      <c r="SCQ12" s="148"/>
      <c r="SCR12" s="148"/>
      <c r="SCS12" s="148"/>
      <c r="SCT12" s="148"/>
      <c r="SCU12" s="148"/>
      <c r="SCV12" s="148"/>
      <c r="SCW12" s="148"/>
      <c r="SCX12" s="148"/>
      <c r="SCY12" s="148"/>
      <c r="SCZ12" s="148"/>
      <c r="SDA12" s="148"/>
      <c r="SDB12" s="148"/>
      <c r="SDC12" s="148"/>
      <c r="SDD12" s="148"/>
      <c r="SDE12" s="148"/>
      <c r="SDF12" s="148"/>
      <c r="SDG12" s="148"/>
      <c r="SDH12" s="148"/>
      <c r="SDI12" s="148"/>
      <c r="SDJ12" s="148"/>
      <c r="SDK12" s="148"/>
      <c r="SDL12" s="148"/>
      <c r="SDM12" s="148"/>
      <c r="SDN12" s="148"/>
      <c r="SDO12" s="148"/>
      <c r="SDP12" s="148"/>
      <c r="SDQ12" s="148"/>
      <c r="SDR12" s="148"/>
      <c r="SDS12" s="148"/>
      <c r="SDT12" s="148"/>
      <c r="SDU12" s="148"/>
      <c r="SDV12" s="148"/>
      <c r="SDW12" s="148"/>
      <c r="SDX12" s="148"/>
      <c r="SDY12" s="148"/>
      <c r="SDZ12" s="148"/>
      <c r="SEA12" s="148"/>
      <c r="SEB12" s="148"/>
      <c r="SEC12" s="148"/>
      <c r="SED12" s="148"/>
      <c r="SEE12" s="148"/>
      <c r="SEF12" s="148"/>
      <c r="SEG12" s="148"/>
      <c r="SEH12" s="148"/>
      <c r="SEI12" s="148"/>
      <c r="SEJ12" s="148"/>
      <c r="SEK12" s="148"/>
      <c r="SEL12" s="148"/>
      <c r="SEM12" s="148"/>
      <c r="SEN12" s="148"/>
      <c r="SEO12" s="148"/>
      <c r="SEP12" s="148"/>
      <c r="SEQ12" s="148"/>
      <c r="SER12" s="148"/>
      <c r="SES12" s="148"/>
      <c r="SET12" s="148"/>
      <c r="SEU12" s="148"/>
      <c r="SEV12" s="148"/>
      <c r="SEW12" s="148"/>
      <c r="SEX12" s="148"/>
      <c r="SEY12" s="148"/>
      <c r="SEZ12" s="148"/>
      <c r="SFA12" s="148"/>
      <c r="SFB12" s="148"/>
      <c r="SFC12" s="148"/>
      <c r="SFD12" s="148"/>
      <c r="SFE12" s="148"/>
      <c r="SFF12" s="148"/>
      <c r="SFG12" s="148"/>
      <c r="SFH12" s="148"/>
      <c r="SFI12" s="148"/>
      <c r="SFJ12" s="148"/>
      <c r="SFK12" s="148"/>
      <c r="SFL12" s="148"/>
      <c r="SFM12" s="148"/>
      <c r="SFN12" s="148"/>
      <c r="SFO12" s="148"/>
      <c r="SFP12" s="148"/>
      <c r="SFQ12" s="148"/>
      <c r="SFR12" s="148"/>
      <c r="SFS12" s="148"/>
      <c r="SFT12" s="148"/>
      <c r="SFU12" s="148"/>
      <c r="SFV12" s="148"/>
      <c r="SFW12" s="148"/>
      <c r="SFX12" s="148"/>
      <c r="SFY12" s="148"/>
      <c r="SFZ12" s="148"/>
      <c r="SGA12" s="148"/>
      <c r="SGB12" s="148"/>
      <c r="SGC12" s="148"/>
      <c r="SGD12" s="148"/>
      <c r="SGE12" s="148"/>
      <c r="SGF12" s="148"/>
      <c r="SGG12" s="148"/>
      <c r="SGH12" s="148"/>
      <c r="SGI12" s="148"/>
      <c r="SGJ12" s="148"/>
      <c r="SGK12" s="148"/>
      <c r="SGL12" s="148"/>
      <c r="SGM12" s="148"/>
      <c r="SGN12" s="148"/>
      <c r="SGO12" s="148"/>
      <c r="SGP12" s="148"/>
      <c r="SGQ12" s="148"/>
      <c r="SGR12" s="148"/>
      <c r="SGS12" s="148"/>
      <c r="SGT12" s="148"/>
      <c r="SGU12" s="148"/>
      <c r="SGV12" s="148"/>
      <c r="SGW12" s="148"/>
      <c r="SGX12" s="148"/>
      <c r="SGY12" s="148"/>
      <c r="SGZ12" s="148"/>
      <c r="SHA12" s="148"/>
      <c r="SHB12" s="148"/>
      <c r="SHC12" s="148"/>
      <c r="SHD12" s="148"/>
      <c r="SHE12" s="148"/>
      <c r="SHF12" s="148"/>
      <c r="SHG12" s="148"/>
      <c r="SHH12" s="148"/>
      <c r="SHI12" s="148"/>
      <c r="SHJ12" s="148"/>
      <c r="SHK12" s="148"/>
      <c r="SHL12" s="148"/>
      <c r="SHM12" s="148"/>
      <c r="SHN12" s="148"/>
      <c r="SHO12" s="148"/>
      <c r="SHP12" s="148"/>
      <c r="SHQ12" s="148"/>
      <c r="SHR12" s="148"/>
      <c r="SHS12" s="148"/>
      <c r="SHT12" s="148"/>
      <c r="SHU12" s="148"/>
      <c r="SHV12" s="148"/>
      <c r="SHW12" s="148"/>
      <c r="SHX12" s="148"/>
      <c r="SHY12" s="148"/>
      <c r="SHZ12" s="148"/>
      <c r="SIA12" s="148"/>
      <c r="SIB12" s="148"/>
      <c r="SIC12" s="148"/>
      <c r="SID12" s="148"/>
      <c r="SIE12" s="148"/>
      <c r="SIF12" s="148"/>
      <c r="SIG12" s="148"/>
      <c r="SIH12" s="148"/>
      <c r="SII12" s="148"/>
      <c r="SIJ12" s="148"/>
      <c r="SIK12" s="148"/>
      <c r="SIL12" s="148"/>
      <c r="SIM12" s="148"/>
      <c r="SIN12" s="148"/>
      <c r="SIO12" s="148"/>
      <c r="SIP12" s="148"/>
      <c r="SIQ12" s="148"/>
      <c r="SIR12" s="148"/>
      <c r="SIS12" s="148"/>
      <c r="SIT12" s="148"/>
      <c r="SIU12" s="148"/>
      <c r="SIV12" s="148"/>
      <c r="SIW12" s="148"/>
      <c r="SIX12" s="148"/>
      <c r="SIY12" s="148"/>
      <c r="SIZ12" s="148"/>
      <c r="SJA12" s="148"/>
      <c r="SJB12" s="148"/>
      <c r="SJC12" s="148"/>
      <c r="SJD12" s="148"/>
      <c r="SJE12" s="148"/>
      <c r="SJF12" s="148"/>
      <c r="SJG12" s="148"/>
      <c r="SJH12" s="148"/>
      <c r="SJI12" s="148"/>
      <c r="SJJ12" s="148"/>
      <c r="SJK12" s="148"/>
      <c r="SJL12" s="148"/>
      <c r="SJM12" s="148"/>
      <c r="SJN12" s="148"/>
      <c r="SJO12" s="148"/>
      <c r="SJP12" s="148"/>
      <c r="SJQ12" s="148"/>
      <c r="SJR12" s="148"/>
      <c r="SJS12" s="148"/>
      <c r="SJT12" s="148"/>
      <c r="SJU12" s="148"/>
      <c r="SJV12" s="148"/>
      <c r="SJW12" s="148"/>
      <c r="SJX12" s="148"/>
      <c r="SJY12" s="148"/>
      <c r="SJZ12" s="148"/>
      <c r="SKA12" s="148"/>
      <c r="SKB12" s="148"/>
      <c r="SKC12" s="148"/>
      <c r="SKD12" s="148"/>
      <c r="SKE12" s="148"/>
      <c r="SKF12" s="148"/>
      <c r="SKG12" s="148"/>
      <c r="SKH12" s="148"/>
      <c r="SKI12" s="148"/>
      <c r="SKJ12" s="148"/>
      <c r="SKK12" s="148"/>
      <c r="SKL12" s="148"/>
      <c r="SKM12" s="148"/>
      <c r="SKN12" s="148"/>
      <c r="SKO12" s="148"/>
      <c r="SKP12" s="148"/>
      <c r="SKQ12" s="148"/>
      <c r="SKR12" s="148"/>
      <c r="SKS12" s="148"/>
      <c r="SKT12" s="148"/>
      <c r="SKU12" s="148"/>
      <c r="SKV12" s="148"/>
      <c r="SKW12" s="148"/>
      <c r="SKX12" s="148"/>
      <c r="SKY12" s="148"/>
      <c r="SKZ12" s="148"/>
      <c r="SLA12" s="148"/>
      <c r="SLB12" s="148"/>
      <c r="SLC12" s="148"/>
      <c r="SLD12" s="148"/>
      <c r="SLE12" s="148"/>
      <c r="SLF12" s="148"/>
      <c r="SLG12" s="148"/>
      <c r="SLH12" s="148"/>
      <c r="SLI12" s="148"/>
      <c r="SLJ12" s="148"/>
      <c r="SLK12" s="148"/>
      <c r="SLL12" s="148"/>
      <c r="SLM12" s="148"/>
      <c r="SLN12" s="148"/>
      <c r="SLO12" s="148"/>
      <c r="SLP12" s="148"/>
      <c r="SLQ12" s="148"/>
      <c r="SLR12" s="148"/>
      <c r="SLS12" s="148"/>
      <c r="SLT12" s="148"/>
      <c r="SLU12" s="148"/>
      <c r="SLV12" s="148"/>
      <c r="SLW12" s="148"/>
      <c r="SLX12" s="148"/>
      <c r="SLY12" s="148"/>
      <c r="SLZ12" s="148"/>
      <c r="SMA12" s="148"/>
      <c r="SMB12" s="148"/>
      <c r="SMC12" s="148"/>
      <c r="SMD12" s="148"/>
      <c r="SME12" s="148"/>
      <c r="SMF12" s="148"/>
      <c r="SMG12" s="148"/>
      <c r="SMH12" s="148"/>
      <c r="SMI12" s="148"/>
      <c r="SMJ12" s="148"/>
      <c r="SMK12" s="148"/>
      <c r="SML12" s="148"/>
      <c r="SMM12" s="148"/>
      <c r="SMN12" s="148"/>
      <c r="SMO12" s="148"/>
      <c r="SMP12" s="148"/>
      <c r="SMQ12" s="148"/>
      <c r="SMR12" s="148"/>
      <c r="SMS12" s="148"/>
      <c r="SMT12" s="148"/>
      <c r="SMU12" s="148"/>
      <c r="SMV12" s="148"/>
      <c r="SMW12" s="148"/>
      <c r="SMX12" s="148"/>
      <c r="SMY12" s="148"/>
      <c r="SMZ12" s="148"/>
      <c r="SNA12" s="148"/>
      <c r="SNB12" s="148"/>
      <c r="SNC12" s="148"/>
      <c r="SND12" s="148"/>
      <c r="SNE12" s="148"/>
      <c r="SNF12" s="148"/>
      <c r="SNG12" s="148"/>
      <c r="SNH12" s="148"/>
      <c r="SNI12" s="148"/>
      <c r="SNJ12" s="148"/>
      <c r="SNK12" s="148"/>
      <c r="SNL12" s="148"/>
      <c r="SNM12" s="148"/>
      <c r="SNN12" s="148"/>
      <c r="SNO12" s="148"/>
      <c r="SNP12" s="148"/>
      <c r="SNQ12" s="148"/>
      <c r="SNR12" s="148"/>
      <c r="SNS12" s="148"/>
      <c r="SNT12" s="148"/>
      <c r="SNU12" s="148"/>
      <c r="SNV12" s="148"/>
      <c r="SNW12" s="148"/>
      <c r="SNX12" s="148"/>
      <c r="SNY12" s="148"/>
      <c r="SNZ12" s="148"/>
      <c r="SOA12" s="148"/>
      <c r="SOB12" s="148"/>
      <c r="SOC12" s="148"/>
      <c r="SOD12" s="148"/>
      <c r="SOE12" s="148"/>
      <c r="SOF12" s="148"/>
      <c r="SOG12" s="148"/>
      <c r="SOH12" s="148"/>
      <c r="SOI12" s="148"/>
      <c r="SOJ12" s="148"/>
      <c r="SOK12" s="148"/>
      <c r="SOL12" s="148"/>
      <c r="SOM12" s="148"/>
      <c r="SON12" s="148"/>
      <c r="SOO12" s="148"/>
      <c r="SOP12" s="148"/>
      <c r="SOQ12" s="148"/>
      <c r="SOR12" s="148"/>
      <c r="SOS12" s="148"/>
      <c r="SOT12" s="148"/>
      <c r="SOU12" s="148"/>
      <c r="SOV12" s="148"/>
      <c r="SOW12" s="148"/>
      <c r="SOX12" s="148"/>
      <c r="SOY12" s="148"/>
      <c r="SOZ12" s="148"/>
      <c r="SPA12" s="148"/>
      <c r="SPB12" s="148"/>
      <c r="SPC12" s="148"/>
      <c r="SPD12" s="148"/>
      <c r="SPE12" s="148"/>
      <c r="SPF12" s="148"/>
      <c r="SPG12" s="148"/>
      <c r="SPH12" s="148"/>
      <c r="SPI12" s="148"/>
      <c r="SPJ12" s="148"/>
      <c r="SPK12" s="148"/>
      <c r="SPL12" s="148"/>
      <c r="SPM12" s="148"/>
      <c r="SPN12" s="148"/>
      <c r="SPO12" s="148"/>
      <c r="SPP12" s="148"/>
      <c r="SPQ12" s="148"/>
      <c r="SPR12" s="148"/>
      <c r="SPS12" s="148"/>
      <c r="SPT12" s="148"/>
      <c r="SPU12" s="148"/>
      <c r="SPV12" s="148"/>
      <c r="SPW12" s="148"/>
      <c r="SPX12" s="148"/>
      <c r="SPY12" s="148"/>
      <c r="SPZ12" s="148"/>
      <c r="SQA12" s="148"/>
      <c r="SQB12" s="148"/>
      <c r="SQC12" s="148"/>
      <c r="SQD12" s="148"/>
      <c r="SQE12" s="148"/>
      <c r="SQF12" s="148"/>
      <c r="SQG12" s="148"/>
      <c r="SQH12" s="148"/>
      <c r="SQI12" s="148"/>
      <c r="SQJ12" s="148"/>
      <c r="SQK12" s="148"/>
      <c r="SQL12" s="148"/>
      <c r="SQM12" s="148"/>
      <c r="SQN12" s="148"/>
      <c r="SQO12" s="148"/>
      <c r="SQP12" s="148"/>
      <c r="SQQ12" s="148"/>
      <c r="SQR12" s="148"/>
      <c r="SQS12" s="148"/>
      <c r="SQT12" s="148"/>
      <c r="SQU12" s="148"/>
      <c r="SQV12" s="148"/>
      <c r="SQW12" s="148"/>
      <c r="SQX12" s="148"/>
      <c r="SQY12" s="148"/>
      <c r="SQZ12" s="148"/>
      <c r="SRA12" s="148"/>
      <c r="SRB12" s="148"/>
      <c r="SRC12" s="148"/>
      <c r="SRD12" s="148"/>
      <c r="SRE12" s="148"/>
      <c r="SRF12" s="148"/>
      <c r="SRG12" s="148"/>
      <c r="SRH12" s="148"/>
      <c r="SRI12" s="148"/>
      <c r="SRJ12" s="148"/>
      <c r="SRK12" s="148"/>
      <c r="SRL12" s="148"/>
      <c r="SRM12" s="148"/>
      <c r="SRN12" s="148"/>
      <c r="SRO12" s="148"/>
      <c r="SRP12" s="148"/>
      <c r="SRQ12" s="148"/>
      <c r="SRR12" s="148"/>
      <c r="SRS12" s="148"/>
      <c r="SRT12" s="148"/>
      <c r="SRU12" s="148"/>
      <c r="SRV12" s="148"/>
      <c r="SRW12" s="148"/>
      <c r="SRX12" s="148"/>
      <c r="SRY12" s="148"/>
      <c r="SRZ12" s="148"/>
      <c r="SSA12" s="148"/>
      <c r="SSB12" s="148"/>
      <c r="SSC12" s="148"/>
      <c r="SSD12" s="148"/>
      <c r="SSE12" s="148"/>
      <c r="SSF12" s="148"/>
      <c r="SSG12" s="148"/>
      <c r="SSH12" s="148"/>
      <c r="SSI12" s="148"/>
      <c r="SSJ12" s="148"/>
      <c r="SSK12" s="148"/>
      <c r="SSL12" s="148"/>
      <c r="SSM12" s="148"/>
      <c r="SSN12" s="148"/>
      <c r="SSO12" s="148"/>
      <c r="SSP12" s="148"/>
      <c r="SSQ12" s="148"/>
      <c r="SSR12" s="148"/>
      <c r="SSS12" s="148"/>
      <c r="SST12" s="148"/>
      <c r="SSU12" s="148"/>
      <c r="SSV12" s="148"/>
      <c r="SSW12" s="148"/>
      <c r="SSX12" s="148"/>
      <c r="SSY12" s="148"/>
      <c r="SSZ12" s="148"/>
      <c r="STA12" s="148"/>
      <c r="STB12" s="148"/>
      <c r="STC12" s="148"/>
      <c r="STD12" s="148"/>
      <c r="STE12" s="148"/>
      <c r="STF12" s="148"/>
      <c r="STG12" s="148"/>
      <c r="STH12" s="148"/>
      <c r="STI12" s="148"/>
      <c r="STJ12" s="148"/>
      <c r="STK12" s="148"/>
      <c r="STL12" s="148"/>
      <c r="STM12" s="148"/>
      <c r="STN12" s="148"/>
      <c r="STO12" s="148"/>
      <c r="STP12" s="148"/>
      <c r="STQ12" s="148"/>
      <c r="STR12" s="148"/>
      <c r="STS12" s="148"/>
      <c r="STT12" s="148"/>
      <c r="STU12" s="148"/>
      <c r="STV12" s="148"/>
      <c r="STW12" s="148"/>
      <c r="STX12" s="148"/>
      <c r="STY12" s="148"/>
      <c r="STZ12" s="148"/>
      <c r="SUA12" s="148"/>
      <c r="SUB12" s="148"/>
      <c r="SUC12" s="148"/>
      <c r="SUD12" s="148"/>
      <c r="SUE12" s="148"/>
      <c r="SUF12" s="148"/>
      <c r="SUG12" s="148"/>
      <c r="SUH12" s="148"/>
      <c r="SUI12" s="148"/>
      <c r="SUJ12" s="148"/>
      <c r="SUK12" s="148"/>
      <c r="SUL12" s="148"/>
      <c r="SUM12" s="148"/>
      <c r="SUN12" s="148"/>
      <c r="SUO12" s="148"/>
      <c r="SUP12" s="148"/>
      <c r="SUQ12" s="148"/>
      <c r="SUR12" s="148"/>
      <c r="SUS12" s="148"/>
      <c r="SUT12" s="148"/>
      <c r="SUU12" s="148"/>
      <c r="SUV12" s="148"/>
      <c r="SUW12" s="148"/>
      <c r="SUX12" s="148"/>
      <c r="SUY12" s="148"/>
      <c r="SUZ12" s="148"/>
      <c r="SVA12" s="148"/>
      <c r="SVB12" s="148"/>
      <c r="SVC12" s="148"/>
      <c r="SVD12" s="148"/>
      <c r="SVE12" s="148"/>
      <c r="SVF12" s="148"/>
      <c r="SVG12" s="148"/>
      <c r="SVH12" s="148"/>
      <c r="SVI12" s="148"/>
      <c r="SVJ12" s="148"/>
      <c r="SVK12" s="148"/>
      <c r="SVL12" s="148"/>
      <c r="SVM12" s="148"/>
      <c r="SVN12" s="148"/>
      <c r="SVO12" s="148"/>
      <c r="SVP12" s="148"/>
      <c r="SVQ12" s="148"/>
      <c r="SVR12" s="148"/>
      <c r="SVS12" s="148"/>
      <c r="SVT12" s="148"/>
      <c r="SVU12" s="148"/>
      <c r="SVV12" s="148"/>
      <c r="SVW12" s="148"/>
      <c r="SVX12" s="148"/>
      <c r="SVY12" s="148"/>
      <c r="SVZ12" s="148"/>
      <c r="SWA12" s="148"/>
      <c r="SWB12" s="148"/>
      <c r="SWC12" s="148"/>
      <c r="SWD12" s="148"/>
      <c r="SWE12" s="148"/>
      <c r="SWF12" s="148"/>
      <c r="SWG12" s="148"/>
      <c r="SWH12" s="148"/>
      <c r="SWI12" s="148"/>
      <c r="SWJ12" s="148"/>
      <c r="SWK12" s="148"/>
      <c r="SWL12" s="148"/>
      <c r="SWM12" s="148"/>
      <c r="SWN12" s="148"/>
      <c r="SWO12" s="148"/>
      <c r="SWP12" s="148"/>
      <c r="SWQ12" s="148"/>
      <c r="SWR12" s="148"/>
      <c r="SWS12" s="148"/>
      <c r="SWT12" s="148"/>
      <c r="SWU12" s="148"/>
      <c r="SWV12" s="148"/>
      <c r="SWW12" s="148"/>
      <c r="SWX12" s="148"/>
      <c r="SWY12" s="148"/>
      <c r="SWZ12" s="148"/>
      <c r="SXA12" s="148"/>
      <c r="SXB12" s="148"/>
      <c r="SXC12" s="148"/>
      <c r="SXD12" s="148"/>
      <c r="SXE12" s="148"/>
      <c r="SXF12" s="148"/>
      <c r="SXG12" s="148"/>
      <c r="SXH12" s="148"/>
      <c r="SXI12" s="148"/>
      <c r="SXJ12" s="148"/>
      <c r="SXK12" s="148"/>
      <c r="SXL12" s="148"/>
      <c r="SXM12" s="148"/>
      <c r="SXN12" s="148"/>
      <c r="SXO12" s="148"/>
      <c r="SXP12" s="148"/>
      <c r="SXQ12" s="148"/>
      <c r="SXR12" s="148"/>
      <c r="SXS12" s="148"/>
      <c r="SXT12" s="148"/>
      <c r="SXU12" s="148"/>
      <c r="SXV12" s="148"/>
      <c r="SXW12" s="148"/>
      <c r="SXX12" s="148"/>
      <c r="SXY12" s="148"/>
      <c r="SXZ12" s="148"/>
      <c r="SYA12" s="148"/>
      <c r="SYB12" s="148"/>
      <c r="SYC12" s="148"/>
      <c r="SYD12" s="148"/>
      <c r="SYE12" s="148"/>
      <c r="SYF12" s="148"/>
      <c r="SYG12" s="148"/>
      <c r="SYH12" s="148"/>
      <c r="SYI12" s="148"/>
      <c r="SYJ12" s="148"/>
      <c r="SYK12" s="148"/>
      <c r="SYL12" s="148"/>
      <c r="SYM12" s="148"/>
      <c r="SYN12" s="148"/>
      <c r="SYO12" s="148"/>
      <c r="SYP12" s="148"/>
      <c r="SYQ12" s="148"/>
      <c r="SYR12" s="148"/>
      <c r="SYS12" s="148"/>
      <c r="SYT12" s="148"/>
      <c r="SYU12" s="148"/>
      <c r="SYV12" s="148"/>
      <c r="SYW12" s="148"/>
      <c r="SYX12" s="148"/>
      <c r="SYY12" s="148"/>
      <c r="SYZ12" s="148"/>
      <c r="SZA12" s="148"/>
      <c r="SZB12" s="148"/>
      <c r="SZC12" s="148"/>
      <c r="SZD12" s="148"/>
      <c r="SZE12" s="148"/>
      <c r="SZF12" s="148"/>
      <c r="SZG12" s="148"/>
      <c r="SZH12" s="148"/>
      <c r="SZI12" s="148"/>
      <c r="SZJ12" s="148"/>
      <c r="SZK12" s="148"/>
      <c r="SZL12" s="148"/>
      <c r="SZM12" s="148"/>
      <c r="SZN12" s="148"/>
      <c r="SZO12" s="148"/>
      <c r="SZP12" s="148"/>
      <c r="SZQ12" s="148"/>
      <c r="SZR12" s="148"/>
      <c r="SZS12" s="148"/>
      <c r="SZT12" s="148"/>
      <c r="SZU12" s="148"/>
      <c r="SZV12" s="148"/>
      <c r="SZW12" s="148"/>
      <c r="SZX12" s="148"/>
      <c r="SZY12" s="148"/>
      <c r="SZZ12" s="148"/>
      <c r="TAA12" s="148"/>
      <c r="TAB12" s="148"/>
      <c r="TAC12" s="148"/>
      <c r="TAD12" s="148"/>
      <c r="TAE12" s="148"/>
      <c r="TAF12" s="148"/>
      <c r="TAG12" s="148"/>
      <c r="TAH12" s="148"/>
      <c r="TAI12" s="148"/>
      <c r="TAJ12" s="148"/>
      <c r="TAK12" s="148"/>
      <c r="TAL12" s="148"/>
      <c r="TAM12" s="148"/>
      <c r="TAN12" s="148"/>
      <c r="TAO12" s="148"/>
      <c r="TAP12" s="148"/>
      <c r="TAQ12" s="148"/>
      <c r="TAR12" s="148"/>
      <c r="TAS12" s="148"/>
      <c r="TAT12" s="148"/>
      <c r="TAU12" s="148"/>
      <c r="TAV12" s="148"/>
      <c r="TAW12" s="148"/>
      <c r="TAX12" s="148"/>
      <c r="TAY12" s="148"/>
      <c r="TAZ12" s="148"/>
      <c r="TBA12" s="148"/>
      <c r="TBB12" s="148"/>
      <c r="TBC12" s="148"/>
      <c r="TBD12" s="148"/>
      <c r="TBE12" s="148"/>
      <c r="TBF12" s="148"/>
      <c r="TBG12" s="148"/>
      <c r="TBH12" s="148"/>
      <c r="TBI12" s="148"/>
      <c r="TBJ12" s="148"/>
      <c r="TBK12" s="148"/>
      <c r="TBL12" s="148"/>
      <c r="TBM12" s="148"/>
      <c r="TBN12" s="148"/>
      <c r="TBO12" s="148"/>
      <c r="TBP12" s="148"/>
      <c r="TBQ12" s="148"/>
      <c r="TBR12" s="148"/>
      <c r="TBS12" s="148"/>
      <c r="TBT12" s="148"/>
      <c r="TBU12" s="148"/>
      <c r="TBV12" s="148"/>
      <c r="TBW12" s="148"/>
      <c r="TBX12" s="148"/>
      <c r="TBY12" s="148"/>
      <c r="TBZ12" s="148"/>
      <c r="TCA12" s="148"/>
      <c r="TCB12" s="148"/>
      <c r="TCC12" s="148"/>
      <c r="TCD12" s="148"/>
      <c r="TCE12" s="148"/>
      <c r="TCF12" s="148"/>
      <c r="TCG12" s="148"/>
      <c r="TCH12" s="148"/>
      <c r="TCI12" s="148"/>
      <c r="TCJ12" s="148"/>
      <c r="TCK12" s="148"/>
      <c r="TCL12" s="148"/>
      <c r="TCM12" s="148"/>
      <c r="TCN12" s="148"/>
      <c r="TCO12" s="148"/>
      <c r="TCP12" s="148"/>
      <c r="TCQ12" s="148"/>
      <c r="TCR12" s="148"/>
      <c r="TCS12" s="148"/>
      <c r="TCT12" s="148"/>
      <c r="TCU12" s="148"/>
      <c r="TCV12" s="148"/>
      <c r="TCW12" s="148"/>
      <c r="TCX12" s="148"/>
      <c r="TCY12" s="148"/>
      <c r="TCZ12" s="148"/>
      <c r="TDA12" s="148"/>
      <c r="TDB12" s="148"/>
      <c r="TDC12" s="148"/>
      <c r="TDD12" s="148"/>
      <c r="TDE12" s="148"/>
      <c r="TDF12" s="148"/>
      <c r="TDG12" s="148"/>
      <c r="TDH12" s="148"/>
      <c r="TDI12" s="148"/>
      <c r="TDJ12" s="148"/>
      <c r="TDK12" s="148"/>
      <c r="TDL12" s="148"/>
      <c r="TDM12" s="148"/>
      <c r="TDN12" s="148"/>
      <c r="TDO12" s="148"/>
      <c r="TDP12" s="148"/>
      <c r="TDQ12" s="148"/>
      <c r="TDR12" s="148"/>
      <c r="TDS12" s="148"/>
      <c r="TDT12" s="148"/>
      <c r="TDU12" s="148"/>
      <c r="TDV12" s="148"/>
      <c r="TDW12" s="148"/>
      <c r="TDX12" s="148"/>
      <c r="TDY12" s="148"/>
      <c r="TDZ12" s="148"/>
      <c r="TEA12" s="148"/>
      <c r="TEB12" s="148"/>
      <c r="TEC12" s="148"/>
      <c r="TED12" s="148"/>
      <c r="TEE12" s="148"/>
      <c r="TEF12" s="148"/>
      <c r="TEG12" s="148"/>
      <c r="TEH12" s="148"/>
      <c r="TEI12" s="148"/>
      <c r="TEJ12" s="148"/>
      <c r="TEK12" s="148"/>
      <c r="TEL12" s="148"/>
      <c r="TEM12" s="148"/>
      <c r="TEN12" s="148"/>
      <c r="TEO12" s="148"/>
      <c r="TEP12" s="148"/>
      <c r="TEQ12" s="148"/>
      <c r="TER12" s="148"/>
      <c r="TES12" s="148"/>
      <c r="TET12" s="148"/>
      <c r="TEU12" s="148"/>
      <c r="TEV12" s="148"/>
      <c r="TEW12" s="148"/>
      <c r="TEX12" s="148"/>
      <c r="TEY12" s="148"/>
      <c r="TEZ12" s="148"/>
      <c r="TFA12" s="148"/>
      <c r="TFB12" s="148"/>
      <c r="TFC12" s="148"/>
      <c r="TFD12" s="148"/>
      <c r="TFE12" s="148"/>
      <c r="TFF12" s="148"/>
      <c r="TFG12" s="148"/>
      <c r="TFH12" s="148"/>
      <c r="TFI12" s="148"/>
      <c r="TFJ12" s="148"/>
      <c r="TFK12" s="148"/>
      <c r="TFL12" s="148"/>
      <c r="TFM12" s="148"/>
      <c r="TFN12" s="148"/>
      <c r="TFO12" s="148"/>
      <c r="TFP12" s="148"/>
      <c r="TFQ12" s="148"/>
      <c r="TFR12" s="148"/>
      <c r="TFS12" s="148"/>
      <c r="TFT12" s="148"/>
      <c r="TFU12" s="148"/>
      <c r="TFV12" s="148"/>
      <c r="TFW12" s="148"/>
      <c r="TFX12" s="148"/>
      <c r="TFY12" s="148"/>
      <c r="TFZ12" s="148"/>
      <c r="TGA12" s="148"/>
      <c r="TGB12" s="148"/>
      <c r="TGC12" s="148"/>
      <c r="TGD12" s="148"/>
      <c r="TGE12" s="148"/>
      <c r="TGF12" s="148"/>
      <c r="TGG12" s="148"/>
      <c r="TGH12" s="148"/>
      <c r="TGI12" s="148"/>
      <c r="TGJ12" s="148"/>
      <c r="TGK12" s="148"/>
      <c r="TGL12" s="148"/>
      <c r="TGM12" s="148"/>
      <c r="TGN12" s="148"/>
      <c r="TGO12" s="148"/>
      <c r="TGP12" s="148"/>
      <c r="TGQ12" s="148"/>
      <c r="TGR12" s="148"/>
      <c r="TGS12" s="148"/>
      <c r="TGT12" s="148"/>
      <c r="TGU12" s="148"/>
      <c r="TGV12" s="148"/>
      <c r="TGW12" s="148"/>
      <c r="TGX12" s="148"/>
      <c r="TGY12" s="148"/>
      <c r="TGZ12" s="148"/>
      <c r="THA12" s="148"/>
      <c r="THB12" s="148"/>
      <c r="THC12" s="148"/>
      <c r="THD12" s="148"/>
      <c r="THE12" s="148"/>
      <c r="THF12" s="148"/>
      <c r="THG12" s="148"/>
      <c r="THH12" s="148"/>
      <c r="THI12" s="148"/>
      <c r="THJ12" s="148"/>
      <c r="THK12" s="148"/>
      <c r="THL12" s="148"/>
      <c r="THM12" s="148"/>
      <c r="THN12" s="148"/>
      <c r="THO12" s="148"/>
      <c r="THP12" s="148"/>
      <c r="THQ12" s="148"/>
      <c r="THR12" s="148"/>
      <c r="THS12" s="148"/>
      <c r="THT12" s="148"/>
      <c r="THU12" s="148"/>
      <c r="THV12" s="148"/>
      <c r="THW12" s="148"/>
      <c r="THX12" s="148"/>
      <c r="THY12" s="148"/>
      <c r="THZ12" s="148"/>
      <c r="TIA12" s="148"/>
      <c r="TIB12" s="148"/>
      <c r="TIC12" s="148"/>
      <c r="TID12" s="148"/>
      <c r="TIE12" s="148"/>
      <c r="TIF12" s="148"/>
      <c r="TIG12" s="148"/>
      <c r="TIH12" s="148"/>
      <c r="TII12" s="148"/>
      <c r="TIJ12" s="148"/>
      <c r="TIK12" s="148"/>
      <c r="TIL12" s="148"/>
      <c r="TIM12" s="148"/>
      <c r="TIN12" s="148"/>
      <c r="TIO12" s="148"/>
      <c r="TIP12" s="148"/>
      <c r="TIQ12" s="148"/>
      <c r="TIR12" s="148"/>
      <c r="TIS12" s="148"/>
      <c r="TIT12" s="148"/>
      <c r="TIU12" s="148"/>
      <c r="TIV12" s="148"/>
      <c r="TIW12" s="148"/>
      <c r="TIX12" s="148"/>
      <c r="TIY12" s="148"/>
      <c r="TIZ12" s="148"/>
      <c r="TJA12" s="148"/>
      <c r="TJB12" s="148"/>
      <c r="TJC12" s="148"/>
      <c r="TJD12" s="148"/>
      <c r="TJE12" s="148"/>
      <c r="TJF12" s="148"/>
      <c r="TJG12" s="148"/>
      <c r="TJH12" s="148"/>
      <c r="TJI12" s="148"/>
      <c r="TJJ12" s="148"/>
      <c r="TJK12" s="148"/>
      <c r="TJL12" s="148"/>
      <c r="TJM12" s="148"/>
      <c r="TJN12" s="148"/>
      <c r="TJO12" s="148"/>
      <c r="TJP12" s="148"/>
      <c r="TJQ12" s="148"/>
      <c r="TJR12" s="148"/>
      <c r="TJS12" s="148"/>
      <c r="TJT12" s="148"/>
      <c r="TJU12" s="148"/>
      <c r="TJV12" s="148"/>
      <c r="TJW12" s="148"/>
      <c r="TJX12" s="148"/>
      <c r="TJY12" s="148"/>
      <c r="TJZ12" s="148"/>
      <c r="TKA12" s="148"/>
      <c r="TKB12" s="148"/>
      <c r="TKC12" s="148"/>
      <c r="TKD12" s="148"/>
      <c r="TKE12" s="148"/>
      <c r="TKF12" s="148"/>
      <c r="TKG12" s="148"/>
      <c r="TKH12" s="148"/>
      <c r="TKI12" s="148"/>
      <c r="TKJ12" s="148"/>
      <c r="TKK12" s="148"/>
      <c r="TKL12" s="148"/>
      <c r="TKM12" s="148"/>
      <c r="TKN12" s="148"/>
      <c r="TKO12" s="148"/>
      <c r="TKP12" s="148"/>
      <c r="TKQ12" s="148"/>
      <c r="TKR12" s="148"/>
      <c r="TKS12" s="148"/>
      <c r="TKT12" s="148"/>
      <c r="TKU12" s="148"/>
      <c r="TKV12" s="148"/>
      <c r="TKW12" s="148"/>
      <c r="TKX12" s="148"/>
      <c r="TKY12" s="148"/>
      <c r="TKZ12" s="148"/>
      <c r="TLA12" s="148"/>
      <c r="TLB12" s="148"/>
      <c r="TLC12" s="148"/>
      <c r="TLD12" s="148"/>
      <c r="TLE12" s="148"/>
      <c r="TLF12" s="148"/>
      <c r="TLG12" s="148"/>
      <c r="TLH12" s="148"/>
      <c r="TLI12" s="148"/>
      <c r="TLJ12" s="148"/>
      <c r="TLK12" s="148"/>
      <c r="TLL12" s="148"/>
      <c r="TLM12" s="148"/>
      <c r="TLN12" s="148"/>
      <c r="TLO12" s="148"/>
      <c r="TLP12" s="148"/>
      <c r="TLQ12" s="148"/>
      <c r="TLR12" s="148"/>
      <c r="TLS12" s="148"/>
      <c r="TLT12" s="148"/>
      <c r="TLU12" s="148"/>
      <c r="TLV12" s="148"/>
      <c r="TLW12" s="148"/>
      <c r="TLX12" s="148"/>
      <c r="TLY12" s="148"/>
      <c r="TLZ12" s="148"/>
      <c r="TMA12" s="148"/>
      <c r="TMB12" s="148"/>
      <c r="TMC12" s="148"/>
      <c r="TMD12" s="148"/>
      <c r="TME12" s="148"/>
      <c r="TMF12" s="148"/>
      <c r="TMG12" s="148"/>
      <c r="TMH12" s="148"/>
      <c r="TMI12" s="148"/>
      <c r="TMJ12" s="148"/>
      <c r="TMK12" s="148"/>
      <c r="TML12" s="148"/>
      <c r="TMM12" s="148"/>
      <c r="TMN12" s="148"/>
      <c r="TMO12" s="148"/>
      <c r="TMP12" s="148"/>
      <c r="TMQ12" s="148"/>
      <c r="TMR12" s="148"/>
      <c r="TMS12" s="148"/>
      <c r="TMT12" s="148"/>
      <c r="TMU12" s="148"/>
      <c r="TMV12" s="148"/>
      <c r="TMW12" s="148"/>
      <c r="TMX12" s="148"/>
      <c r="TMY12" s="148"/>
      <c r="TMZ12" s="148"/>
      <c r="TNA12" s="148"/>
      <c r="TNB12" s="148"/>
      <c r="TNC12" s="148"/>
      <c r="TND12" s="148"/>
      <c r="TNE12" s="148"/>
      <c r="TNF12" s="148"/>
      <c r="TNG12" s="148"/>
      <c r="TNH12" s="148"/>
      <c r="TNI12" s="148"/>
      <c r="TNJ12" s="148"/>
      <c r="TNK12" s="148"/>
      <c r="TNL12" s="148"/>
      <c r="TNM12" s="148"/>
      <c r="TNN12" s="148"/>
      <c r="TNO12" s="148"/>
      <c r="TNP12" s="148"/>
      <c r="TNQ12" s="148"/>
      <c r="TNR12" s="148"/>
      <c r="TNS12" s="148"/>
      <c r="TNT12" s="148"/>
      <c r="TNU12" s="148"/>
      <c r="TNV12" s="148"/>
      <c r="TNW12" s="148"/>
      <c r="TNX12" s="148"/>
      <c r="TNY12" s="148"/>
      <c r="TNZ12" s="148"/>
      <c r="TOA12" s="148"/>
      <c r="TOB12" s="148"/>
      <c r="TOC12" s="148"/>
      <c r="TOD12" s="148"/>
      <c r="TOE12" s="148"/>
      <c r="TOF12" s="148"/>
      <c r="TOG12" s="148"/>
      <c r="TOH12" s="148"/>
      <c r="TOI12" s="148"/>
      <c r="TOJ12" s="148"/>
      <c r="TOK12" s="148"/>
      <c r="TOL12" s="148"/>
      <c r="TOM12" s="148"/>
      <c r="TON12" s="148"/>
      <c r="TOO12" s="148"/>
      <c r="TOP12" s="148"/>
      <c r="TOQ12" s="148"/>
      <c r="TOR12" s="148"/>
      <c r="TOS12" s="148"/>
      <c r="TOT12" s="148"/>
      <c r="TOU12" s="148"/>
      <c r="TOV12" s="148"/>
      <c r="TOW12" s="148"/>
      <c r="TOX12" s="148"/>
      <c r="TOY12" s="148"/>
      <c r="TOZ12" s="148"/>
      <c r="TPA12" s="148"/>
      <c r="TPB12" s="148"/>
      <c r="TPC12" s="148"/>
      <c r="TPD12" s="148"/>
      <c r="TPE12" s="148"/>
      <c r="TPF12" s="148"/>
      <c r="TPG12" s="148"/>
      <c r="TPH12" s="148"/>
      <c r="TPI12" s="148"/>
      <c r="TPJ12" s="148"/>
      <c r="TPK12" s="148"/>
      <c r="TPL12" s="148"/>
      <c r="TPM12" s="148"/>
      <c r="TPN12" s="148"/>
      <c r="TPO12" s="148"/>
      <c r="TPP12" s="148"/>
      <c r="TPQ12" s="148"/>
      <c r="TPR12" s="148"/>
      <c r="TPS12" s="148"/>
      <c r="TPT12" s="148"/>
      <c r="TPU12" s="148"/>
      <c r="TPV12" s="148"/>
      <c r="TPW12" s="148"/>
      <c r="TPX12" s="148"/>
      <c r="TPY12" s="148"/>
      <c r="TPZ12" s="148"/>
      <c r="TQA12" s="148"/>
      <c r="TQB12" s="148"/>
      <c r="TQC12" s="148"/>
      <c r="TQD12" s="148"/>
      <c r="TQE12" s="148"/>
      <c r="TQF12" s="148"/>
      <c r="TQG12" s="148"/>
      <c r="TQH12" s="148"/>
      <c r="TQI12" s="148"/>
      <c r="TQJ12" s="148"/>
      <c r="TQK12" s="148"/>
      <c r="TQL12" s="148"/>
      <c r="TQM12" s="148"/>
      <c r="TQN12" s="148"/>
      <c r="TQO12" s="148"/>
      <c r="TQP12" s="148"/>
      <c r="TQQ12" s="148"/>
      <c r="TQR12" s="148"/>
      <c r="TQS12" s="148"/>
      <c r="TQT12" s="148"/>
      <c r="TQU12" s="148"/>
      <c r="TQV12" s="148"/>
      <c r="TQW12" s="148"/>
      <c r="TQX12" s="148"/>
      <c r="TQY12" s="148"/>
      <c r="TQZ12" s="148"/>
      <c r="TRA12" s="148"/>
      <c r="TRB12" s="148"/>
      <c r="TRC12" s="148"/>
      <c r="TRD12" s="148"/>
      <c r="TRE12" s="148"/>
      <c r="TRF12" s="148"/>
      <c r="TRG12" s="148"/>
      <c r="TRH12" s="148"/>
      <c r="TRI12" s="148"/>
      <c r="TRJ12" s="148"/>
      <c r="TRK12" s="148"/>
      <c r="TRL12" s="148"/>
      <c r="TRM12" s="148"/>
      <c r="TRN12" s="148"/>
      <c r="TRO12" s="148"/>
      <c r="TRP12" s="148"/>
      <c r="TRQ12" s="148"/>
      <c r="TRR12" s="148"/>
      <c r="TRS12" s="148"/>
      <c r="TRT12" s="148"/>
      <c r="TRU12" s="148"/>
      <c r="TRV12" s="148"/>
      <c r="TRW12" s="148"/>
      <c r="TRX12" s="148"/>
      <c r="TRY12" s="148"/>
      <c r="TRZ12" s="148"/>
      <c r="TSA12" s="148"/>
      <c r="TSB12" s="148"/>
      <c r="TSC12" s="148"/>
      <c r="TSD12" s="148"/>
      <c r="TSE12" s="148"/>
      <c r="TSF12" s="148"/>
      <c r="TSG12" s="148"/>
      <c r="TSH12" s="148"/>
      <c r="TSI12" s="148"/>
      <c r="TSJ12" s="148"/>
      <c r="TSK12" s="148"/>
      <c r="TSL12" s="148"/>
      <c r="TSM12" s="148"/>
      <c r="TSN12" s="148"/>
      <c r="TSO12" s="148"/>
      <c r="TSP12" s="148"/>
      <c r="TSQ12" s="148"/>
      <c r="TSR12" s="148"/>
      <c r="TSS12" s="148"/>
      <c r="TST12" s="148"/>
      <c r="TSU12" s="148"/>
      <c r="TSV12" s="148"/>
      <c r="TSW12" s="148"/>
      <c r="TSX12" s="148"/>
      <c r="TSY12" s="148"/>
      <c r="TSZ12" s="148"/>
      <c r="TTA12" s="148"/>
      <c r="TTB12" s="148"/>
      <c r="TTC12" s="148"/>
      <c r="TTD12" s="148"/>
      <c r="TTE12" s="148"/>
      <c r="TTF12" s="148"/>
      <c r="TTG12" s="148"/>
      <c r="TTH12" s="148"/>
      <c r="TTI12" s="148"/>
      <c r="TTJ12" s="148"/>
      <c r="TTK12" s="148"/>
      <c r="TTL12" s="148"/>
      <c r="TTM12" s="148"/>
      <c r="TTN12" s="148"/>
      <c r="TTO12" s="148"/>
      <c r="TTP12" s="148"/>
      <c r="TTQ12" s="148"/>
      <c r="TTR12" s="148"/>
      <c r="TTS12" s="148"/>
      <c r="TTT12" s="148"/>
      <c r="TTU12" s="148"/>
      <c r="TTV12" s="148"/>
      <c r="TTW12" s="148"/>
      <c r="TTX12" s="148"/>
      <c r="TTY12" s="148"/>
      <c r="TTZ12" s="148"/>
      <c r="TUA12" s="148"/>
      <c r="TUB12" s="148"/>
      <c r="TUC12" s="148"/>
      <c r="TUD12" s="148"/>
      <c r="TUE12" s="148"/>
      <c r="TUF12" s="148"/>
      <c r="TUG12" s="148"/>
      <c r="TUH12" s="148"/>
      <c r="TUI12" s="148"/>
      <c r="TUJ12" s="148"/>
      <c r="TUK12" s="148"/>
      <c r="TUL12" s="148"/>
      <c r="TUM12" s="148"/>
      <c r="TUN12" s="148"/>
      <c r="TUO12" s="148"/>
      <c r="TUP12" s="148"/>
      <c r="TUQ12" s="148"/>
      <c r="TUR12" s="148"/>
      <c r="TUS12" s="148"/>
      <c r="TUT12" s="148"/>
      <c r="TUU12" s="148"/>
      <c r="TUV12" s="148"/>
      <c r="TUW12" s="148"/>
      <c r="TUX12" s="148"/>
      <c r="TUY12" s="148"/>
      <c r="TUZ12" s="148"/>
      <c r="TVA12" s="148"/>
      <c r="TVB12" s="148"/>
      <c r="TVC12" s="148"/>
      <c r="TVD12" s="148"/>
      <c r="TVE12" s="148"/>
      <c r="TVF12" s="148"/>
      <c r="TVG12" s="148"/>
      <c r="TVH12" s="148"/>
      <c r="TVI12" s="148"/>
      <c r="TVJ12" s="148"/>
      <c r="TVK12" s="148"/>
      <c r="TVL12" s="148"/>
      <c r="TVM12" s="148"/>
      <c r="TVN12" s="148"/>
      <c r="TVO12" s="148"/>
      <c r="TVP12" s="148"/>
      <c r="TVQ12" s="148"/>
      <c r="TVR12" s="148"/>
      <c r="TVS12" s="148"/>
      <c r="TVT12" s="148"/>
      <c r="TVU12" s="148"/>
      <c r="TVV12" s="148"/>
      <c r="TVW12" s="148"/>
      <c r="TVX12" s="148"/>
      <c r="TVY12" s="148"/>
      <c r="TVZ12" s="148"/>
      <c r="TWA12" s="148"/>
      <c r="TWB12" s="148"/>
      <c r="TWC12" s="148"/>
      <c r="TWD12" s="148"/>
      <c r="TWE12" s="148"/>
      <c r="TWF12" s="148"/>
      <c r="TWG12" s="148"/>
      <c r="TWH12" s="148"/>
      <c r="TWI12" s="148"/>
      <c r="TWJ12" s="148"/>
      <c r="TWK12" s="148"/>
      <c r="TWL12" s="148"/>
      <c r="TWM12" s="148"/>
      <c r="TWN12" s="148"/>
      <c r="TWO12" s="148"/>
      <c r="TWP12" s="148"/>
      <c r="TWQ12" s="148"/>
      <c r="TWR12" s="148"/>
      <c r="TWS12" s="148"/>
      <c r="TWT12" s="148"/>
      <c r="TWU12" s="148"/>
      <c r="TWV12" s="148"/>
      <c r="TWW12" s="148"/>
      <c r="TWX12" s="148"/>
      <c r="TWY12" s="148"/>
      <c r="TWZ12" s="148"/>
      <c r="TXA12" s="148"/>
      <c r="TXB12" s="148"/>
      <c r="TXC12" s="148"/>
      <c r="TXD12" s="148"/>
      <c r="TXE12" s="148"/>
      <c r="TXF12" s="148"/>
      <c r="TXG12" s="148"/>
      <c r="TXH12" s="148"/>
      <c r="TXI12" s="148"/>
      <c r="TXJ12" s="148"/>
      <c r="TXK12" s="148"/>
      <c r="TXL12" s="148"/>
      <c r="TXM12" s="148"/>
      <c r="TXN12" s="148"/>
      <c r="TXO12" s="148"/>
      <c r="TXP12" s="148"/>
      <c r="TXQ12" s="148"/>
      <c r="TXR12" s="148"/>
      <c r="TXS12" s="148"/>
      <c r="TXT12" s="148"/>
      <c r="TXU12" s="148"/>
      <c r="TXV12" s="148"/>
      <c r="TXW12" s="148"/>
      <c r="TXX12" s="148"/>
      <c r="TXY12" s="148"/>
      <c r="TXZ12" s="148"/>
      <c r="TYA12" s="148"/>
      <c r="TYB12" s="148"/>
      <c r="TYC12" s="148"/>
      <c r="TYD12" s="148"/>
      <c r="TYE12" s="148"/>
      <c r="TYF12" s="148"/>
      <c r="TYG12" s="148"/>
      <c r="TYH12" s="148"/>
      <c r="TYI12" s="148"/>
      <c r="TYJ12" s="148"/>
      <c r="TYK12" s="148"/>
      <c r="TYL12" s="148"/>
      <c r="TYM12" s="148"/>
      <c r="TYN12" s="148"/>
      <c r="TYO12" s="148"/>
      <c r="TYP12" s="148"/>
      <c r="TYQ12" s="148"/>
      <c r="TYR12" s="148"/>
      <c r="TYS12" s="148"/>
      <c r="TYT12" s="148"/>
      <c r="TYU12" s="148"/>
      <c r="TYV12" s="148"/>
      <c r="TYW12" s="148"/>
      <c r="TYX12" s="148"/>
      <c r="TYY12" s="148"/>
      <c r="TYZ12" s="148"/>
      <c r="TZA12" s="148"/>
      <c r="TZB12" s="148"/>
      <c r="TZC12" s="148"/>
      <c r="TZD12" s="148"/>
      <c r="TZE12" s="148"/>
      <c r="TZF12" s="148"/>
      <c r="TZG12" s="148"/>
      <c r="TZH12" s="148"/>
      <c r="TZI12" s="148"/>
      <c r="TZJ12" s="148"/>
      <c r="TZK12" s="148"/>
      <c r="TZL12" s="148"/>
      <c r="TZM12" s="148"/>
      <c r="TZN12" s="148"/>
      <c r="TZO12" s="148"/>
      <c r="TZP12" s="148"/>
      <c r="TZQ12" s="148"/>
      <c r="TZR12" s="148"/>
      <c r="TZS12" s="148"/>
      <c r="TZT12" s="148"/>
      <c r="TZU12" s="148"/>
      <c r="TZV12" s="148"/>
      <c r="TZW12" s="148"/>
      <c r="TZX12" s="148"/>
      <c r="TZY12" s="148"/>
      <c r="TZZ12" s="148"/>
      <c r="UAA12" s="148"/>
      <c r="UAB12" s="148"/>
      <c r="UAC12" s="148"/>
      <c r="UAD12" s="148"/>
      <c r="UAE12" s="148"/>
      <c r="UAF12" s="148"/>
      <c r="UAG12" s="148"/>
      <c r="UAH12" s="148"/>
      <c r="UAI12" s="148"/>
      <c r="UAJ12" s="148"/>
      <c r="UAK12" s="148"/>
      <c r="UAL12" s="148"/>
      <c r="UAM12" s="148"/>
      <c r="UAN12" s="148"/>
      <c r="UAO12" s="148"/>
      <c r="UAP12" s="148"/>
      <c r="UAQ12" s="148"/>
      <c r="UAR12" s="148"/>
      <c r="UAS12" s="148"/>
      <c r="UAT12" s="148"/>
      <c r="UAU12" s="148"/>
      <c r="UAV12" s="148"/>
      <c r="UAW12" s="148"/>
      <c r="UAX12" s="148"/>
      <c r="UAY12" s="148"/>
      <c r="UAZ12" s="148"/>
      <c r="UBA12" s="148"/>
      <c r="UBB12" s="148"/>
      <c r="UBC12" s="148"/>
      <c r="UBD12" s="148"/>
      <c r="UBE12" s="148"/>
      <c r="UBF12" s="148"/>
      <c r="UBG12" s="148"/>
      <c r="UBH12" s="148"/>
      <c r="UBI12" s="148"/>
      <c r="UBJ12" s="148"/>
      <c r="UBK12" s="148"/>
      <c r="UBL12" s="148"/>
      <c r="UBM12" s="148"/>
      <c r="UBN12" s="148"/>
      <c r="UBO12" s="148"/>
      <c r="UBP12" s="148"/>
      <c r="UBQ12" s="148"/>
      <c r="UBR12" s="148"/>
      <c r="UBS12" s="148"/>
      <c r="UBT12" s="148"/>
      <c r="UBU12" s="148"/>
      <c r="UBV12" s="148"/>
      <c r="UBW12" s="148"/>
      <c r="UBX12" s="148"/>
      <c r="UBY12" s="148"/>
      <c r="UBZ12" s="148"/>
      <c r="UCA12" s="148"/>
      <c r="UCB12" s="148"/>
      <c r="UCC12" s="148"/>
      <c r="UCD12" s="148"/>
      <c r="UCE12" s="148"/>
      <c r="UCF12" s="148"/>
      <c r="UCG12" s="148"/>
      <c r="UCH12" s="148"/>
      <c r="UCI12" s="148"/>
      <c r="UCJ12" s="148"/>
      <c r="UCK12" s="148"/>
      <c r="UCL12" s="148"/>
      <c r="UCM12" s="148"/>
      <c r="UCN12" s="148"/>
      <c r="UCO12" s="148"/>
      <c r="UCP12" s="148"/>
      <c r="UCQ12" s="148"/>
      <c r="UCR12" s="148"/>
      <c r="UCS12" s="148"/>
      <c r="UCT12" s="148"/>
      <c r="UCU12" s="148"/>
      <c r="UCV12" s="148"/>
      <c r="UCW12" s="148"/>
      <c r="UCX12" s="148"/>
      <c r="UCY12" s="148"/>
      <c r="UCZ12" s="148"/>
      <c r="UDA12" s="148"/>
      <c r="UDB12" s="148"/>
      <c r="UDC12" s="148"/>
      <c r="UDD12" s="148"/>
      <c r="UDE12" s="148"/>
      <c r="UDF12" s="148"/>
      <c r="UDG12" s="148"/>
      <c r="UDH12" s="148"/>
      <c r="UDI12" s="148"/>
      <c r="UDJ12" s="148"/>
      <c r="UDK12" s="148"/>
      <c r="UDL12" s="148"/>
      <c r="UDM12" s="148"/>
      <c r="UDN12" s="148"/>
      <c r="UDO12" s="148"/>
      <c r="UDP12" s="148"/>
      <c r="UDQ12" s="148"/>
      <c r="UDR12" s="148"/>
      <c r="UDS12" s="148"/>
      <c r="UDT12" s="148"/>
      <c r="UDU12" s="148"/>
      <c r="UDV12" s="148"/>
      <c r="UDW12" s="148"/>
      <c r="UDX12" s="148"/>
      <c r="UDY12" s="148"/>
      <c r="UDZ12" s="148"/>
      <c r="UEA12" s="148"/>
      <c r="UEB12" s="148"/>
      <c r="UEC12" s="148"/>
      <c r="UED12" s="148"/>
      <c r="UEE12" s="148"/>
      <c r="UEF12" s="148"/>
      <c r="UEG12" s="148"/>
      <c r="UEH12" s="148"/>
      <c r="UEI12" s="148"/>
      <c r="UEJ12" s="148"/>
      <c r="UEK12" s="148"/>
      <c r="UEL12" s="148"/>
      <c r="UEM12" s="148"/>
      <c r="UEN12" s="148"/>
      <c r="UEO12" s="148"/>
      <c r="UEP12" s="148"/>
      <c r="UEQ12" s="148"/>
      <c r="UER12" s="148"/>
      <c r="UES12" s="148"/>
      <c r="UET12" s="148"/>
      <c r="UEU12" s="148"/>
      <c r="UEV12" s="148"/>
      <c r="UEW12" s="148"/>
      <c r="UEX12" s="148"/>
      <c r="UEY12" s="148"/>
      <c r="UEZ12" s="148"/>
      <c r="UFA12" s="148"/>
      <c r="UFB12" s="148"/>
      <c r="UFC12" s="148"/>
      <c r="UFD12" s="148"/>
      <c r="UFE12" s="148"/>
      <c r="UFF12" s="148"/>
      <c r="UFG12" s="148"/>
      <c r="UFH12" s="148"/>
      <c r="UFI12" s="148"/>
      <c r="UFJ12" s="148"/>
      <c r="UFK12" s="148"/>
      <c r="UFL12" s="148"/>
      <c r="UFM12" s="148"/>
      <c r="UFN12" s="148"/>
      <c r="UFO12" s="148"/>
      <c r="UFP12" s="148"/>
      <c r="UFQ12" s="148"/>
      <c r="UFR12" s="148"/>
      <c r="UFS12" s="148"/>
      <c r="UFT12" s="148"/>
      <c r="UFU12" s="148"/>
      <c r="UFV12" s="148"/>
      <c r="UFW12" s="148"/>
      <c r="UFX12" s="148"/>
      <c r="UFY12" s="148"/>
      <c r="UFZ12" s="148"/>
      <c r="UGA12" s="148"/>
      <c r="UGB12" s="148"/>
      <c r="UGC12" s="148"/>
      <c r="UGD12" s="148"/>
      <c r="UGE12" s="148"/>
      <c r="UGF12" s="148"/>
      <c r="UGG12" s="148"/>
      <c r="UGH12" s="148"/>
      <c r="UGI12" s="148"/>
      <c r="UGJ12" s="148"/>
      <c r="UGK12" s="148"/>
      <c r="UGL12" s="148"/>
      <c r="UGM12" s="148"/>
      <c r="UGN12" s="148"/>
      <c r="UGO12" s="148"/>
      <c r="UGP12" s="148"/>
      <c r="UGQ12" s="148"/>
      <c r="UGR12" s="148"/>
      <c r="UGS12" s="148"/>
      <c r="UGT12" s="148"/>
      <c r="UGU12" s="148"/>
      <c r="UGV12" s="148"/>
      <c r="UGW12" s="148"/>
      <c r="UGX12" s="148"/>
      <c r="UGY12" s="148"/>
      <c r="UGZ12" s="148"/>
      <c r="UHA12" s="148"/>
      <c r="UHB12" s="148"/>
      <c r="UHC12" s="148"/>
      <c r="UHD12" s="148"/>
      <c r="UHE12" s="148"/>
      <c r="UHF12" s="148"/>
      <c r="UHG12" s="148"/>
      <c r="UHH12" s="148"/>
      <c r="UHI12" s="148"/>
      <c r="UHJ12" s="148"/>
      <c r="UHK12" s="148"/>
      <c r="UHL12" s="148"/>
      <c r="UHM12" s="148"/>
      <c r="UHN12" s="148"/>
      <c r="UHO12" s="148"/>
      <c r="UHP12" s="148"/>
      <c r="UHQ12" s="148"/>
      <c r="UHR12" s="148"/>
      <c r="UHS12" s="148"/>
      <c r="UHT12" s="148"/>
      <c r="UHU12" s="148"/>
      <c r="UHV12" s="148"/>
      <c r="UHW12" s="148"/>
      <c r="UHX12" s="148"/>
      <c r="UHY12" s="148"/>
      <c r="UHZ12" s="148"/>
      <c r="UIA12" s="148"/>
      <c r="UIB12" s="148"/>
      <c r="UIC12" s="148"/>
      <c r="UID12" s="148"/>
      <c r="UIE12" s="148"/>
      <c r="UIF12" s="148"/>
      <c r="UIG12" s="148"/>
      <c r="UIH12" s="148"/>
      <c r="UII12" s="148"/>
      <c r="UIJ12" s="148"/>
      <c r="UIK12" s="148"/>
      <c r="UIL12" s="148"/>
      <c r="UIM12" s="148"/>
      <c r="UIN12" s="148"/>
      <c r="UIO12" s="148"/>
      <c r="UIP12" s="148"/>
      <c r="UIQ12" s="148"/>
      <c r="UIR12" s="148"/>
      <c r="UIS12" s="148"/>
      <c r="UIT12" s="148"/>
      <c r="UIU12" s="148"/>
      <c r="UIV12" s="148"/>
      <c r="UIW12" s="148"/>
      <c r="UIX12" s="148"/>
      <c r="UIY12" s="148"/>
      <c r="UIZ12" s="148"/>
      <c r="UJA12" s="148"/>
      <c r="UJB12" s="148"/>
      <c r="UJC12" s="148"/>
      <c r="UJD12" s="148"/>
      <c r="UJE12" s="148"/>
      <c r="UJF12" s="148"/>
      <c r="UJG12" s="148"/>
      <c r="UJH12" s="148"/>
      <c r="UJI12" s="148"/>
      <c r="UJJ12" s="148"/>
      <c r="UJK12" s="148"/>
      <c r="UJL12" s="148"/>
      <c r="UJM12" s="148"/>
      <c r="UJN12" s="148"/>
      <c r="UJO12" s="148"/>
      <c r="UJP12" s="148"/>
      <c r="UJQ12" s="148"/>
      <c r="UJR12" s="148"/>
      <c r="UJS12" s="148"/>
      <c r="UJT12" s="148"/>
      <c r="UJU12" s="148"/>
      <c r="UJV12" s="148"/>
      <c r="UJW12" s="148"/>
      <c r="UJX12" s="148"/>
      <c r="UJY12" s="148"/>
      <c r="UJZ12" s="148"/>
      <c r="UKA12" s="148"/>
      <c r="UKB12" s="148"/>
      <c r="UKC12" s="148"/>
      <c r="UKD12" s="148"/>
      <c r="UKE12" s="148"/>
      <c r="UKF12" s="148"/>
      <c r="UKG12" s="148"/>
      <c r="UKH12" s="148"/>
      <c r="UKI12" s="148"/>
      <c r="UKJ12" s="148"/>
      <c r="UKK12" s="148"/>
      <c r="UKL12" s="148"/>
      <c r="UKM12" s="148"/>
      <c r="UKN12" s="148"/>
      <c r="UKO12" s="148"/>
      <c r="UKP12" s="148"/>
      <c r="UKQ12" s="148"/>
      <c r="UKR12" s="148"/>
      <c r="UKS12" s="148"/>
      <c r="UKT12" s="148"/>
      <c r="UKU12" s="148"/>
      <c r="UKV12" s="148"/>
      <c r="UKW12" s="148"/>
      <c r="UKX12" s="148"/>
      <c r="UKY12" s="148"/>
      <c r="UKZ12" s="148"/>
      <c r="ULA12" s="148"/>
      <c r="ULB12" s="148"/>
      <c r="ULC12" s="148"/>
      <c r="ULD12" s="148"/>
      <c r="ULE12" s="148"/>
      <c r="ULF12" s="148"/>
      <c r="ULG12" s="148"/>
      <c r="ULH12" s="148"/>
      <c r="ULI12" s="148"/>
      <c r="ULJ12" s="148"/>
      <c r="ULK12" s="148"/>
      <c r="ULL12" s="148"/>
      <c r="ULM12" s="148"/>
      <c r="ULN12" s="148"/>
      <c r="ULO12" s="148"/>
      <c r="ULP12" s="148"/>
      <c r="ULQ12" s="148"/>
      <c r="ULR12" s="148"/>
      <c r="ULS12" s="148"/>
      <c r="ULT12" s="148"/>
      <c r="ULU12" s="148"/>
      <c r="ULV12" s="148"/>
      <c r="ULW12" s="148"/>
      <c r="ULX12" s="148"/>
      <c r="ULY12" s="148"/>
      <c r="ULZ12" s="148"/>
      <c r="UMA12" s="148"/>
      <c r="UMB12" s="148"/>
      <c r="UMC12" s="148"/>
      <c r="UMD12" s="148"/>
      <c r="UME12" s="148"/>
      <c r="UMF12" s="148"/>
      <c r="UMG12" s="148"/>
      <c r="UMH12" s="148"/>
      <c r="UMI12" s="148"/>
      <c r="UMJ12" s="148"/>
      <c r="UMK12" s="148"/>
      <c r="UML12" s="148"/>
      <c r="UMM12" s="148"/>
      <c r="UMN12" s="148"/>
      <c r="UMO12" s="148"/>
      <c r="UMP12" s="148"/>
      <c r="UMQ12" s="148"/>
      <c r="UMR12" s="148"/>
      <c r="UMS12" s="148"/>
      <c r="UMT12" s="148"/>
      <c r="UMU12" s="148"/>
      <c r="UMV12" s="148"/>
      <c r="UMW12" s="148"/>
      <c r="UMX12" s="148"/>
      <c r="UMY12" s="148"/>
      <c r="UMZ12" s="148"/>
      <c r="UNA12" s="148"/>
      <c r="UNB12" s="148"/>
      <c r="UNC12" s="148"/>
      <c r="UND12" s="148"/>
      <c r="UNE12" s="148"/>
      <c r="UNF12" s="148"/>
      <c r="UNG12" s="148"/>
      <c r="UNH12" s="148"/>
      <c r="UNI12" s="148"/>
      <c r="UNJ12" s="148"/>
      <c r="UNK12" s="148"/>
      <c r="UNL12" s="148"/>
      <c r="UNM12" s="148"/>
      <c r="UNN12" s="148"/>
      <c r="UNO12" s="148"/>
      <c r="UNP12" s="148"/>
      <c r="UNQ12" s="148"/>
      <c r="UNR12" s="148"/>
      <c r="UNS12" s="148"/>
      <c r="UNT12" s="148"/>
      <c r="UNU12" s="148"/>
      <c r="UNV12" s="148"/>
      <c r="UNW12" s="148"/>
      <c r="UNX12" s="148"/>
      <c r="UNY12" s="148"/>
      <c r="UNZ12" s="148"/>
      <c r="UOA12" s="148"/>
      <c r="UOB12" s="148"/>
      <c r="UOC12" s="148"/>
      <c r="UOD12" s="148"/>
      <c r="UOE12" s="148"/>
      <c r="UOF12" s="148"/>
      <c r="UOG12" s="148"/>
      <c r="UOH12" s="148"/>
      <c r="UOI12" s="148"/>
      <c r="UOJ12" s="148"/>
      <c r="UOK12" s="148"/>
      <c r="UOL12" s="148"/>
      <c r="UOM12" s="148"/>
      <c r="UON12" s="148"/>
      <c r="UOO12" s="148"/>
      <c r="UOP12" s="148"/>
      <c r="UOQ12" s="148"/>
      <c r="UOR12" s="148"/>
      <c r="UOS12" s="148"/>
      <c r="UOT12" s="148"/>
      <c r="UOU12" s="148"/>
      <c r="UOV12" s="148"/>
      <c r="UOW12" s="148"/>
      <c r="UOX12" s="148"/>
      <c r="UOY12" s="148"/>
      <c r="UOZ12" s="148"/>
      <c r="UPA12" s="148"/>
      <c r="UPB12" s="148"/>
      <c r="UPC12" s="148"/>
      <c r="UPD12" s="148"/>
      <c r="UPE12" s="148"/>
      <c r="UPF12" s="148"/>
      <c r="UPG12" s="148"/>
      <c r="UPH12" s="148"/>
      <c r="UPI12" s="148"/>
      <c r="UPJ12" s="148"/>
      <c r="UPK12" s="148"/>
      <c r="UPL12" s="148"/>
      <c r="UPM12" s="148"/>
      <c r="UPN12" s="148"/>
      <c r="UPO12" s="148"/>
      <c r="UPP12" s="148"/>
      <c r="UPQ12" s="148"/>
      <c r="UPR12" s="148"/>
      <c r="UPS12" s="148"/>
      <c r="UPT12" s="148"/>
      <c r="UPU12" s="148"/>
      <c r="UPV12" s="148"/>
      <c r="UPW12" s="148"/>
      <c r="UPX12" s="148"/>
      <c r="UPY12" s="148"/>
      <c r="UPZ12" s="148"/>
      <c r="UQA12" s="148"/>
      <c r="UQB12" s="148"/>
      <c r="UQC12" s="148"/>
      <c r="UQD12" s="148"/>
      <c r="UQE12" s="148"/>
      <c r="UQF12" s="148"/>
      <c r="UQG12" s="148"/>
      <c r="UQH12" s="148"/>
      <c r="UQI12" s="148"/>
      <c r="UQJ12" s="148"/>
      <c r="UQK12" s="148"/>
      <c r="UQL12" s="148"/>
      <c r="UQM12" s="148"/>
      <c r="UQN12" s="148"/>
      <c r="UQO12" s="148"/>
      <c r="UQP12" s="148"/>
      <c r="UQQ12" s="148"/>
      <c r="UQR12" s="148"/>
      <c r="UQS12" s="148"/>
      <c r="UQT12" s="148"/>
      <c r="UQU12" s="148"/>
      <c r="UQV12" s="148"/>
      <c r="UQW12" s="148"/>
      <c r="UQX12" s="148"/>
      <c r="UQY12" s="148"/>
      <c r="UQZ12" s="148"/>
      <c r="URA12" s="148"/>
      <c r="URB12" s="148"/>
      <c r="URC12" s="148"/>
      <c r="URD12" s="148"/>
      <c r="URE12" s="148"/>
      <c r="URF12" s="148"/>
      <c r="URG12" s="148"/>
      <c r="URH12" s="148"/>
      <c r="URI12" s="148"/>
      <c r="URJ12" s="148"/>
      <c r="URK12" s="148"/>
      <c r="URL12" s="148"/>
      <c r="URM12" s="148"/>
      <c r="URN12" s="148"/>
      <c r="URO12" s="148"/>
      <c r="URP12" s="148"/>
      <c r="URQ12" s="148"/>
      <c r="URR12" s="148"/>
      <c r="URS12" s="148"/>
      <c r="URT12" s="148"/>
      <c r="URU12" s="148"/>
      <c r="URV12" s="148"/>
      <c r="URW12" s="148"/>
      <c r="URX12" s="148"/>
      <c r="URY12" s="148"/>
      <c r="URZ12" s="148"/>
      <c r="USA12" s="148"/>
      <c r="USB12" s="148"/>
      <c r="USC12" s="148"/>
      <c r="USD12" s="148"/>
      <c r="USE12" s="148"/>
      <c r="USF12" s="148"/>
      <c r="USG12" s="148"/>
      <c r="USH12" s="148"/>
      <c r="USI12" s="148"/>
      <c r="USJ12" s="148"/>
      <c r="USK12" s="148"/>
      <c r="USL12" s="148"/>
      <c r="USM12" s="148"/>
      <c r="USN12" s="148"/>
      <c r="USO12" s="148"/>
      <c r="USP12" s="148"/>
      <c r="USQ12" s="148"/>
      <c r="USR12" s="148"/>
      <c r="USS12" s="148"/>
      <c r="UST12" s="148"/>
      <c r="USU12" s="148"/>
      <c r="USV12" s="148"/>
      <c r="USW12" s="148"/>
      <c r="USX12" s="148"/>
      <c r="USY12" s="148"/>
      <c r="USZ12" s="148"/>
      <c r="UTA12" s="148"/>
      <c r="UTB12" s="148"/>
      <c r="UTC12" s="148"/>
      <c r="UTD12" s="148"/>
      <c r="UTE12" s="148"/>
      <c r="UTF12" s="148"/>
      <c r="UTG12" s="148"/>
      <c r="UTH12" s="148"/>
      <c r="UTI12" s="148"/>
      <c r="UTJ12" s="148"/>
      <c r="UTK12" s="148"/>
      <c r="UTL12" s="148"/>
      <c r="UTM12" s="148"/>
      <c r="UTN12" s="148"/>
      <c r="UTO12" s="148"/>
      <c r="UTP12" s="148"/>
      <c r="UTQ12" s="148"/>
      <c r="UTR12" s="148"/>
      <c r="UTS12" s="148"/>
      <c r="UTT12" s="148"/>
      <c r="UTU12" s="148"/>
      <c r="UTV12" s="148"/>
      <c r="UTW12" s="148"/>
      <c r="UTX12" s="148"/>
      <c r="UTY12" s="148"/>
      <c r="UTZ12" s="148"/>
      <c r="UUA12" s="148"/>
      <c r="UUB12" s="148"/>
      <c r="UUC12" s="148"/>
      <c r="UUD12" s="148"/>
      <c r="UUE12" s="148"/>
      <c r="UUF12" s="148"/>
      <c r="UUG12" s="148"/>
      <c r="UUH12" s="148"/>
      <c r="UUI12" s="148"/>
      <c r="UUJ12" s="148"/>
      <c r="UUK12" s="148"/>
      <c r="UUL12" s="148"/>
      <c r="UUM12" s="148"/>
      <c r="UUN12" s="148"/>
      <c r="UUO12" s="148"/>
      <c r="UUP12" s="148"/>
      <c r="UUQ12" s="148"/>
      <c r="UUR12" s="148"/>
      <c r="UUS12" s="148"/>
      <c r="UUT12" s="148"/>
      <c r="UUU12" s="148"/>
      <c r="UUV12" s="148"/>
      <c r="UUW12" s="148"/>
      <c r="UUX12" s="148"/>
      <c r="UUY12" s="148"/>
      <c r="UUZ12" s="148"/>
      <c r="UVA12" s="148"/>
      <c r="UVB12" s="148"/>
      <c r="UVC12" s="148"/>
      <c r="UVD12" s="148"/>
      <c r="UVE12" s="148"/>
      <c r="UVF12" s="148"/>
      <c r="UVG12" s="148"/>
      <c r="UVH12" s="148"/>
      <c r="UVI12" s="148"/>
      <c r="UVJ12" s="148"/>
      <c r="UVK12" s="148"/>
      <c r="UVL12" s="148"/>
      <c r="UVM12" s="148"/>
      <c r="UVN12" s="148"/>
      <c r="UVO12" s="148"/>
      <c r="UVP12" s="148"/>
      <c r="UVQ12" s="148"/>
      <c r="UVR12" s="148"/>
      <c r="UVS12" s="148"/>
      <c r="UVT12" s="148"/>
      <c r="UVU12" s="148"/>
      <c r="UVV12" s="148"/>
      <c r="UVW12" s="148"/>
      <c r="UVX12" s="148"/>
      <c r="UVY12" s="148"/>
      <c r="UVZ12" s="148"/>
      <c r="UWA12" s="148"/>
      <c r="UWB12" s="148"/>
      <c r="UWC12" s="148"/>
      <c r="UWD12" s="148"/>
      <c r="UWE12" s="148"/>
      <c r="UWF12" s="148"/>
      <c r="UWG12" s="148"/>
      <c r="UWH12" s="148"/>
      <c r="UWI12" s="148"/>
      <c r="UWJ12" s="148"/>
      <c r="UWK12" s="148"/>
      <c r="UWL12" s="148"/>
      <c r="UWM12" s="148"/>
      <c r="UWN12" s="148"/>
      <c r="UWO12" s="148"/>
      <c r="UWP12" s="148"/>
      <c r="UWQ12" s="148"/>
      <c r="UWR12" s="148"/>
      <c r="UWS12" s="148"/>
      <c r="UWT12" s="148"/>
      <c r="UWU12" s="148"/>
      <c r="UWV12" s="148"/>
      <c r="UWW12" s="148"/>
      <c r="UWX12" s="148"/>
      <c r="UWY12" s="148"/>
      <c r="UWZ12" s="148"/>
      <c r="UXA12" s="148"/>
      <c r="UXB12" s="148"/>
      <c r="UXC12" s="148"/>
      <c r="UXD12" s="148"/>
      <c r="UXE12" s="148"/>
      <c r="UXF12" s="148"/>
      <c r="UXG12" s="148"/>
      <c r="UXH12" s="148"/>
      <c r="UXI12" s="148"/>
      <c r="UXJ12" s="148"/>
      <c r="UXK12" s="148"/>
      <c r="UXL12" s="148"/>
      <c r="UXM12" s="148"/>
      <c r="UXN12" s="148"/>
      <c r="UXO12" s="148"/>
      <c r="UXP12" s="148"/>
      <c r="UXQ12" s="148"/>
      <c r="UXR12" s="148"/>
      <c r="UXS12" s="148"/>
      <c r="UXT12" s="148"/>
      <c r="UXU12" s="148"/>
      <c r="UXV12" s="148"/>
      <c r="UXW12" s="148"/>
      <c r="UXX12" s="148"/>
      <c r="UXY12" s="148"/>
      <c r="UXZ12" s="148"/>
      <c r="UYA12" s="148"/>
      <c r="UYB12" s="148"/>
      <c r="UYC12" s="148"/>
      <c r="UYD12" s="148"/>
      <c r="UYE12" s="148"/>
      <c r="UYF12" s="148"/>
      <c r="UYG12" s="148"/>
      <c r="UYH12" s="148"/>
      <c r="UYI12" s="148"/>
      <c r="UYJ12" s="148"/>
      <c r="UYK12" s="148"/>
      <c r="UYL12" s="148"/>
      <c r="UYM12" s="148"/>
      <c r="UYN12" s="148"/>
      <c r="UYO12" s="148"/>
      <c r="UYP12" s="148"/>
      <c r="UYQ12" s="148"/>
      <c r="UYR12" s="148"/>
      <c r="UYS12" s="148"/>
      <c r="UYT12" s="148"/>
      <c r="UYU12" s="148"/>
      <c r="UYV12" s="148"/>
      <c r="UYW12" s="148"/>
      <c r="UYX12" s="148"/>
      <c r="UYY12" s="148"/>
      <c r="UYZ12" s="148"/>
      <c r="UZA12" s="148"/>
      <c r="UZB12" s="148"/>
      <c r="UZC12" s="148"/>
      <c r="UZD12" s="148"/>
      <c r="UZE12" s="148"/>
      <c r="UZF12" s="148"/>
      <c r="UZG12" s="148"/>
      <c r="UZH12" s="148"/>
      <c r="UZI12" s="148"/>
      <c r="UZJ12" s="148"/>
      <c r="UZK12" s="148"/>
      <c r="UZL12" s="148"/>
      <c r="UZM12" s="148"/>
      <c r="UZN12" s="148"/>
      <c r="UZO12" s="148"/>
      <c r="UZP12" s="148"/>
      <c r="UZQ12" s="148"/>
      <c r="UZR12" s="148"/>
      <c r="UZS12" s="148"/>
      <c r="UZT12" s="148"/>
      <c r="UZU12" s="148"/>
      <c r="UZV12" s="148"/>
      <c r="UZW12" s="148"/>
      <c r="UZX12" s="148"/>
      <c r="UZY12" s="148"/>
      <c r="UZZ12" s="148"/>
      <c r="VAA12" s="148"/>
      <c r="VAB12" s="148"/>
      <c r="VAC12" s="148"/>
      <c r="VAD12" s="148"/>
      <c r="VAE12" s="148"/>
      <c r="VAF12" s="148"/>
      <c r="VAG12" s="148"/>
      <c r="VAH12" s="148"/>
      <c r="VAI12" s="148"/>
      <c r="VAJ12" s="148"/>
      <c r="VAK12" s="148"/>
      <c r="VAL12" s="148"/>
      <c r="VAM12" s="148"/>
      <c r="VAN12" s="148"/>
      <c r="VAO12" s="148"/>
      <c r="VAP12" s="148"/>
      <c r="VAQ12" s="148"/>
      <c r="VAR12" s="148"/>
      <c r="VAS12" s="148"/>
      <c r="VAT12" s="148"/>
      <c r="VAU12" s="148"/>
      <c r="VAV12" s="148"/>
      <c r="VAW12" s="148"/>
      <c r="VAX12" s="148"/>
      <c r="VAY12" s="148"/>
      <c r="VAZ12" s="148"/>
      <c r="VBA12" s="148"/>
      <c r="VBB12" s="148"/>
      <c r="VBC12" s="148"/>
      <c r="VBD12" s="148"/>
      <c r="VBE12" s="148"/>
      <c r="VBF12" s="148"/>
      <c r="VBG12" s="148"/>
      <c r="VBH12" s="148"/>
      <c r="VBI12" s="148"/>
      <c r="VBJ12" s="148"/>
      <c r="VBK12" s="148"/>
      <c r="VBL12" s="148"/>
      <c r="VBM12" s="148"/>
      <c r="VBN12" s="148"/>
      <c r="VBO12" s="148"/>
      <c r="VBP12" s="148"/>
      <c r="VBQ12" s="148"/>
      <c r="VBR12" s="148"/>
      <c r="VBS12" s="148"/>
      <c r="VBT12" s="148"/>
      <c r="VBU12" s="148"/>
      <c r="VBV12" s="148"/>
      <c r="VBW12" s="148"/>
      <c r="VBX12" s="148"/>
      <c r="VBY12" s="148"/>
      <c r="VBZ12" s="148"/>
      <c r="VCA12" s="148"/>
      <c r="VCB12" s="148"/>
      <c r="VCC12" s="148"/>
      <c r="VCD12" s="148"/>
      <c r="VCE12" s="148"/>
      <c r="VCF12" s="148"/>
      <c r="VCG12" s="148"/>
      <c r="VCH12" s="148"/>
      <c r="VCI12" s="148"/>
      <c r="VCJ12" s="148"/>
      <c r="VCK12" s="148"/>
      <c r="VCL12" s="148"/>
      <c r="VCM12" s="148"/>
      <c r="VCN12" s="148"/>
      <c r="VCO12" s="148"/>
      <c r="VCP12" s="148"/>
      <c r="VCQ12" s="148"/>
      <c r="VCR12" s="148"/>
      <c r="VCS12" s="148"/>
      <c r="VCT12" s="148"/>
      <c r="VCU12" s="148"/>
      <c r="VCV12" s="148"/>
      <c r="VCW12" s="148"/>
      <c r="VCX12" s="148"/>
      <c r="VCY12" s="148"/>
      <c r="VCZ12" s="148"/>
      <c r="VDA12" s="148"/>
      <c r="VDB12" s="148"/>
      <c r="VDC12" s="148"/>
      <c r="VDD12" s="148"/>
      <c r="VDE12" s="148"/>
      <c r="VDF12" s="148"/>
      <c r="VDG12" s="148"/>
      <c r="VDH12" s="148"/>
      <c r="VDI12" s="148"/>
      <c r="VDJ12" s="148"/>
      <c r="VDK12" s="148"/>
      <c r="VDL12" s="148"/>
      <c r="VDM12" s="148"/>
      <c r="VDN12" s="148"/>
      <c r="VDO12" s="148"/>
      <c r="VDP12" s="148"/>
      <c r="VDQ12" s="148"/>
      <c r="VDR12" s="148"/>
      <c r="VDS12" s="148"/>
      <c r="VDT12" s="148"/>
      <c r="VDU12" s="148"/>
      <c r="VDV12" s="148"/>
      <c r="VDW12" s="148"/>
      <c r="VDX12" s="148"/>
      <c r="VDY12" s="148"/>
      <c r="VDZ12" s="148"/>
      <c r="VEA12" s="148"/>
      <c r="VEB12" s="148"/>
      <c r="VEC12" s="148"/>
      <c r="VED12" s="148"/>
      <c r="VEE12" s="148"/>
      <c r="VEF12" s="148"/>
      <c r="VEG12" s="148"/>
      <c r="VEH12" s="148"/>
      <c r="VEI12" s="148"/>
      <c r="VEJ12" s="148"/>
      <c r="VEK12" s="148"/>
      <c r="VEL12" s="148"/>
      <c r="VEM12" s="148"/>
      <c r="VEN12" s="148"/>
      <c r="VEO12" s="148"/>
      <c r="VEP12" s="148"/>
      <c r="VEQ12" s="148"/>
      <c r="VER12" s="148"/>
      <c r="VES12" s="148"/>
      <c r="VET12" s="148"/>
      <c r="VEU12" s="148"/>
      <c r="VEV12" s="148"/>
      <c r="VEW12" s="148"/>
      <c r="VEX12" s="148"/>
      <c r="VEY12" s="148"/>
      <c r="VEZ12" s="148"/>
      <c r="VFA12" s="148"/>
      <c r="VFB12" s="148"/>
      <c r="VFC12" s="148"/>
      <c r="VFD12" s="148"/>
      <c r="VFE12" s="148"/>
      <c r="VFF12" s="148"/>
      <c r="VFG12" s="148"/>
      <c r="VFH12" s="148"/>
      <c r="VFI12" s="148"/>
      <c r="VFJ12" s="148"/>
      <c r="VFK12" s="148"/>
      <c r="VFL12" s="148"/>
      <c r="VFM12" s="148"/>
      <c r="VFN12" s="148"/>
      <c r="VFO12" s="148"/>
      <c r="VFP12" s="148"/>
      <c r="VFQ12" s="148"/>
      <c r="VFR12" s="148"/>
      <c r="VFS12" s="148"/>
      <c r="VFT12" s="148"/>
      <c r="VFU12" s="148"/>
      <c r="VFV12" s="148"/>
      <c r="VFW12" s="148"/>
      <c r="VFX12" s="148"/>
      <c r="VFY12" s="148"/>
      <c r="VFZ12" s="148"/>
      <c r="VGA12" s="148"/>
      <c r="VGB12" s="148"/>
      <c r="VGC12" s="148"/>
      <c r="VGD12" s="148"/>
      <c r="VGE12" s="148"/>
      <c r="VGF12" s="148"/>
      <c r="VGG12" s="148"/>
      <c r="VGH12" s="148"/>
      <c r="VGI12" s="148"/>
      <c r="VGJ12" s="148"/>
      <c r="VGK12" s="148"/>
      <c r="VGL12" s="148"/>
      <c r="VGM12" s="148"/>
      <c r="VGN12" s="148"/>
      <c r="VGO12" s="148"/>
      <c r="VGP12" s="148"/>
      <c r="VGQ12" s="148"/>
      <c r="VGR12" s="148"/>
      <c r="VGS12" s="148"/>
      <c r="VGT12" s="148"/>
      <c r="VGU12" s="148"/>
      <c r="VGV12" s="148"/>
      <c r="VGW12" s="148"/>
      <c r="VGX12" s="148"/>
      <c r="VGY12" s="148"/>
      <c r="VGZ12" s="148"/>
      <c r="VHA12" s="148"/>
      <c r="VHB12" s="148"/>
      <c r="VHC12" s="148"/>
      <c r="VHD12" s="148"/>
      <c r="VHE12" s="148"/>
      <c r="VHF12" s="148"/>
      <c r="VHG12" s="148"/>
      <c r="VHH12" s="148"/>
      <c r="VHI12" s="148"/>
      <c r="VHJ12" s="148"/>
      <c r="VHK12" s="148"/>
      <c r="VHL12" s="148"/>
      <c r="VHM12" s="148"/>
      <c r="VHN12" s="148"/>
      <c r="VHO12" s="148"/>
      <c r="VHP12" s="148"/>
      <c r="VHQ12" s="148"/>
      <c r="VHR12" s="148"/>
      <c r="VHS12" s="148"/>
      <c r="VHT12" s="148"/>
      <c r="VHU12" s="148"/>
      <c r="VHV12" s="148"/>
      <c r="VHW12" s="148"/>
      <c r="VHX12" s="148"/>
      <c r="VHY12" s="148"/>
      <c r="VHZ12" s="148"/>
      <c r="VIA12" s="148"/>
      <c r="VIB12" s="148"/>
      <c r="VIC12" s="148"/>
      <c r="VID12" s="148"/>
      <c r="VIE12" s="148"/>
      <c r="VIF12" s="148"/>
      <c r="VIG12" s="148"/>
      <c r="VIH12" s="148"/>
      <c r="VII12" s="148"/>
      <c r="VIJ12" s="148"/>
      <c r="VIK12" s="148"/>
      <c r="VIL12" s="148"/>
      <c r="VIM12" s="148"/>
      <c r="VIN12" s="148"/>
      <c r="VIO12" s="148"/>
      <c r="VIP12" s="148"/>
      <c r="VIQ12" s="148"/>
      <c r="VIR12" s="148"/>
      <c r="VIS12" s="148"/>
      <c r="VIT12" s="148"/>
      <c r="VIU12" s="148"/>
      <c r="VIV12" s="148"/>
      <c r="VIW12" s="148"/>
      <c r="VIX12" s="148"/>
      <c r="VIY12" s="148"/>
      <c r="VIZ12" s="148"/>
      <c r="VJA12" s="148"/>
      <c r="VJB12" s="148"/>
      <c r="VJC12" s="148"/>
      <c r="VJD12" s="148"/>
      <c r="VJE12" s="148"/>
      <c r="VJF12" s="148"/>
      <c r="VJG12" s="148"/>
      <c r="VJH12" s="148"/>
      <c r="VJI12" s="148"/>
      <c r="VJJ12" s="148"/>
      <c r="VJK12" s="148"/>
      <c r="VJL12" s="148"/>
      <c r="VJM12" s="148"/>
      <c r="VJN12" s="148"/>
      <c r="VJO12" s="148"/>
      <c r="VJP12" s="148"/>
      <c r="VJQ12" s="148"/>
      <c r="VJR12" s="148"/>
      <c r="VJS12" s="148"/>
      <c r="VJT12" s="148"/>
      <c r="VJU12" s="148"/>
      <c r="VJV12" s="148"/>
      <c r="VJW12" s="148"/>
      <c r="VJX12" s="148"/>
      <c r="VJY12" s="148"/>
      <c r="VJZ12" s="148"/>
      <c r="VKA12" s="148"/>
      <c r="VKB12" s="148"/>
      <c r="VKC12" s="148"/>
      <c r="VKD12" s="148"/>
      <c r="VKE12" s="148"/>
      <c r="VKF12" s="148"/>
      <c r="VKG12" s="148"/>
      <c r="VKH12" s="148"/>
      <c r="VKI12" s="148"/>
      <c r="VKJ12" s="148"/>
      <c r="VKK12" s="148"/>
      <c r="VKL12" s="148"/>
      <c r="VKM12" s="148"/>
      <c r="VKN12" s="148"/>
      <c r="VKO12" s="148"/>
      <c r="VKP12" s="148"/>
      <c r="VKQ12" s="148"/>
      <c r="VKR12" s="148"/>
      <c r="VKS12" s="148"/>
      <c r="VKT12" s="148"/>
      <c r="VKU12" s="148"/>
      <c r="VKV12" s="148"/>
      <c r="VKW12" s="148"/>
      <c r="VKX12" s="148"/>
      <c r="VKY12" s="148"/>
      <c r="VKZ12" s="148"/>
      <c r="VLA12" s="148"/>
      <c r="VLB12" s="148"/>
      <c r="VLC12" s="148"/>
      <c r="VLD12" s="148"/>
      <c r="VLE12" s="148"/>
      <c r="VLF12" s="148"/>
      <c r="VLG12" s="148"/>
      <c r="VLH12" s="148"/>
      <c r="VLI12" s="148"/>
      <c r="VLJ12" s="148"/>
      <c r="VLK12" s="148"/>
      <c r="VLL12" s="148"/>
      <c r="VLM12" s="148"/>
      <c r="VLN12" s="148"/>
      <c r="VLO12" s="148"/>
      <c r="VLP12" s="148"/>
      <c r="VLQ12" s="148"/>
      <c r="VLR12" s="148"/>
      <c r="VLS12" s="148"/>
      <c r="VLT12" s="148"/>
      <c r="VLU12" s="148"/>
      <c r="VLV12" s="148"/>
      <c r="VLW12" s="148"/>
      <c r="VLX12" s="148"/>
      <c r="VLY12" s="148"/>
      <c r="VLZ12" s="148"/>
      <c r="VMA12" s="148"/>
      <c r="VMB12" s="148"/>
      <c r="VMC12" s="148"/>
      <c r="VMD12" s="148"/>
      <c r="VME12" s="148"/>
      <c r="VMF12" s="148"/>
      <c r="VMG12" s="148"/>
      <c r="VMH12" s="148"/>
      <c r="VMI12" s="148"/>
      <c r="VMJ12" s="148"/>
      <c r="VMK12" s="148"/>
      <c r="VML12" s="148"/>
      <c r="VMM12" s="148"/>
      <c r="VMN12" s="148"/>
      <c r="VMO12" s="148"/>
      <c r="VMP12" s="148"/>
      <c r="VMQ12" s="148"/>
      <c r="VMR12" s="148"/>
      <c r="VMS12" s="148"/>
      <c r="VMT12" s="148"/>
      <c r="VMU12" s="148"/>
      <c r="VMV12" s="148"/>
      <c r="VMW12" s="148"/>
      <c r="VMX12" s="148"/>
      <c r="VMY12" s="148"/>
      <c r="VMZ12" s="148"/>
      <c r="VNA12" s="148"/>
      <c r="VNB12" s="148"/>
      <c r="VNC12" s="148"/>
      <c r="VND12" s="148"/>
      <c r="VNE12" s="148"/>
      <c r="VNF12" s="148"/>
      <c r="VNG12" s="148"/>
      <c r="VNH12" s="148"/>
      <c r="VNI12" s="148"/>
      <c r="VNJ12" s="148"/>
      <c r="VNK12" s="148"/>
      <c r="VNL12" s="148"/>
      <c r="VNM12" s="148"/>
      <c r="VNN12" s="148"/>
      <c r="VNO12" s="148"/>
      <c r="VNP12" s="148"/>
      <c r="VNQ12" s="148"/>
      <c r="VNR12" s="148"/>
      <c r="VNS12" s="148"/>
      <c r="VNT12" s="148"/>
      <c r="VNU12" s="148"/>
      <c r="VNV12" s="148"/>
      <c r="VNW12" s="148"/>
      <c r="VNX12" s="148"/>
      <c r="VNY12" s="148"/>
      <c r="VNZ12" s="148"/>
      <c r="VOA12" s="148"/>
      <c r="VOB12" s="148"/>
      <c r="VOC12" s="148"/>
      <c r="VOD12" s="148"/>
      <c r="VOE12" s="148"/>
      <c r="VOF12" s="148"/>
      <c r="VOG12" s="148"/>
      <c r="VOH12" s="148"/>
      <c r="VOI12" s="148"/>
      <c r="VOJ12" s="148"/>
      <c r="VOK12" s="148"/>
      <c r="VOL12" s="148"/>
      <c r="VOM12" s="148"/>
      <c r="VON12" s="148"/>
      <c r="VOO12" s="148"/>
      <c r="VOP12" s="148"/>
      <c r="VOQ12" s="148"/>
      <c r="VOR12" s="148"/>
      <c r="VOS12" s="148"/>
      <c r="VOT12" s="148"/>
      <c r="VOU12" s="148"/>
      <c r="VOV12" s="148"/>
      <c r="VOW12" s="148"/>
      <c r="VOX12" s="148"/>
      <c r="VOY12" s="148"/>
      <c r="VOZ12" s="148"/>
      <c r="VPA12" s="148"/>
      <c r="VPB12" s="148"/>
      <c r="VPC12" s="148"/>
      <c r="VPD12" s="148"/>
      <c r="VPE12" s="148"/>
      <c r="VPF12" s="148"/>
      <c r="VPG12" s="148"/>
      <c r="VPH12" s="148"/>
      <c r="VPI12" s="148"/>
      <c r="VPJ12" s="148"/>
      <c r="VPK12" s="148"/>
      <c r="VPL12" s="148"/>
      <c r="VPM12" s="148"/>
      <c r="VPN12" s="148"/>
      <c r="VPO12" s="148"/>
      <c r="VPP12" s="148"/>
      <c r="VPQ12" s="148"/>
      <c r="VPR12" s="148"/>
      <c r="VPS12" s="148"/>
      <c r="VPT12" s="148"/>
      <c r="VPU12" s="148"/>
      <c r="VPV12" s="148"/>
      <c r="VPW12" s="148"/>
      <c r="VPX12" s="148"/>
      <c r="VPY12" s="148"/>
      <c r="VPZ12" s="148"/>
      <c r="VQA12" s="148"/>
      <c r="VQB12" s="148"/>
      <c r="VQC12" s="148"/>
      <c r="VQD12" s="148"/>
      <c r="VQE12" s="148"/>
      <c r="VQF12" s="148"/>
      <c r="VQG12" s="148"/>
      <c r="VQH12" s="148"/>
      <c r="VQI12" s="148"/>
      <c r="VQJ12" s="148"/>
      <c r="VQK12" s="148"/>
      <c r="VQL12" s="148"/>
      <c r="VQM12" s="148"/>
      <c r="VQN12" s="148"/>
      <c r="VQO12" s="148"/>
      <c r="VQP12" s="148"/>
      <c r="VQQ12" s="148"/>
      <c r="VQR12" s="148"/>
      <c r="VQS12" s="148"/>
      <c r="VQT12" s="148"/>
      <c r="VQU12" s="148"/>
      <c r="VQV12" s="148"/>
      <c r="VQW12" s="148"/>
      <c r="VQX12" s="148"/>
      <c r="VQY12" s="148"/>
      <c r="VQZ12" s="148"/>
      <c r="VRA12" s="148"/>
      <c r="VRB12" s="148"/>
      <c r="VRC12" s="148"/>
      <c r="VRD12" s="148"/>
      <c r="VRE12" s="148"/>
      <c r="VRF12" s="148"/>
      <c r="VRG12" s="148"/>
      <c r="VRH12" s="148"/>
      <c r="VRI12" s="148"/>
      <c r="VRJ12" s="148"/>
      <c r="VRK12" s="148"/>
      <c r="VRL12" s="148"/>
      <c r="VRM12" s="148"/>
      <c r="VRN12" s="148"/>
      <c r="VRO12" s="148"/>
      <c r="VRP12" s="148"/>
      <c r="VRQ12" s="148"/>
      <c r="VRR12" s="148"/>
      <c r="VRS12" s="148"/>
      <c r="VRT12" s="148"/>
      <c r="VRU12" s="148"/>
      <c r="VRV12" s="148"/>
      <c r="VRW12" s="148"/>
      <c r="VRX12" s="148"/>
      <c r="VRY12" s="148"/>
      <c r="VRZ12" s="148"/>
      <c r="VSA12" s="148"/>
      <c r="VSB12" s="148"/>
      <c r="VSC12" s="148"/>
      <c r="VSD12" s="148"/>
      <c r="VSE12" s="148"/>
      <c r="VSF12" s="148"/>
      <c r="VSG12" s="148"/>
      <c r="VSH12" s="148"/>
      <c r="VSI12" s="148"/>
      <c r="VSJ12" s="148"/>
      <c r="VSK12" s="148"/>
      <c r="VSL12" s="148"/>
      <c r="VSM12" s="148"/>
      <c r="VSN12" s="148"/>
      <c r="VSO12" s="148"/>
      <c r="VSP12" s="148"/>
      <c r="VSQ12" s="148"/>
      <c r="VSR12" s="148"/>
      <c r="VSS12" s="148"/>
      <c r="VST12" s="148"/>
      <c r="VSU12" s="148"/>
      <c r="VSV12" s="148"/>
      <c r="VSW12" s="148"/>
      <c r="VSX12" s="148"/>
      <c r="VSY12" s="148"/>
      <c r="VSZ12" s="148"/>
      <c r="VTA12" s="148"/>
      <c r="VTB12" s="148"/>
      <c r="VTC12" s="148"/>
      <c r="VTD12" s="148"/>
      <c r="VTE12" s="148"/>
      <c r="VTF12" s="148"/>
      <c r="VTG12" s="148"/>
      <c r="VTH12" s="148"/>
      <c r="VTI12" s="148"/>
      <c r="VTJ12" s="148"/>
      <c r="VTK12" s="148"/>
      <c r="VTL12" s="148"/>
      <c r="VTM12" s="148"/>
      <c r="VTN12" s="148"/>
      <c r="VTO12" s="148"/>
      <c r="VTP12" s="148"/>
      <c r="VTQ12" s="148"/>
      <c r="VTR12" s="148"/>
      <c r="VTS12" s="148"/>
      <c r="VTT12" s="148"/>
      <c r="VTU12" s="148"/>
      <c r="VTV12" s="148"/>
      <c r="VTW12" s="148"/>
      <c r="VTX12" s="148"/>
      <c r="VTY12" s="148"/>
      <c r="VTZ12" s="148"/>
      <c r="VUA12" s="148"/>
      <c r="VUB12" s="148"/>
      <c r="VUC12" s="148"/>
      <c r="VUD12" s="148"/>
      <c r="VUE12" s="148"/>
      <c r="VUF12" s="148"/>
      <c r="VUG12" s="148"/>
      <c r="VUH12" s="148"/>
      <c r="VUI12" s="148"/>
      <c r="VUJ12" s="148"/>
      <c r="VUK12" s="148"/>
      <c r="VUL12" s="148"/>
      <c r="VUM12" s="148"/>
      <c r="VUN12" s="148"/>
      <c r="VUO12" s="148"/>
      <c r="VUP12" s="148"/>
      <c r="VUQ12" s="148"/>
      <c r="VUR12" s="148"/>
      <c r="VUS12" s="148"/>
      <c r="VUT12" s="148"/>
      <c r="VUU12" s="148"/>
      <c r="VUV12" s="148"/>
      <c r="VUW12" s="148"/>
      <c r="VUX12" s="148"/>
      <c r="VUY12" s="148"/>
      <c r="VUZ12" s="148"/>
      <c r="VVA12" s="148"/>
      <c r="VVB12" s="148"/>
      <c r="VVC12" s="148"/>
      <c r="VVD12" s="148"/>
      <c r="VVE12" s="148"/>
      <c r="VVF12" s="148"/>
      <c r="VVG12" s="148"/>
      <c r="VVH12" s="148"/>
      <c r="VVI12" s="148"/>
      <c r="VVJ12" s="148"/>
      <c r="VVK12" s="148"/>
      <c r="VVL12" s="148"/>
      <c r="VVM12" s="148"/>
      <c r="VVN12" s="148"/>
      <c r="VVO12" s="148"/>
      <c r="VVP12" s="148"/>
      <c r="VVQ12" s="148"/>
      <c r="VVR12" s="148"/>
      <c r="VVS12" s="148"/>
      <c r="VVT12" s="148"/>
      <c r="VVU12" s="148"/>
      <c r="VVV12" s="148"/>
      <c r="VVW12" s="148"/>
      <c r="VVX12" s="148"/>
      <c r="VVY12" s="148"/>
      <c r="VVZ12" s="148"/>
      <c r="VWA12" s="148"/>
      <c r="VWB12" s="148"/>
      <c r="VWC12" s="148"/>
      <c r="VWD12" s="148"/>
      <c r="VWE12" s="148"/>
      <c r="VWF12" s="148"/>
      <c r="VWG12" s="148"/>
      <c r="VWH12" s="148"/>
      <c r="VWI12" s="148"/>
      <c r="VWJ12" s="148"/>
      <c r="VWK12" s="148"/>
      <c r="VWL12" s="148"/>
      <c r="VWM12" s="148"/>
      <c r="VWN12" s="148"/>
      <c r="VWO12" s="148"/>
      <c r="VWP12" s="148"/>
      <c r="VWQ12" s="148"/>
      <c r="VWR12" s="148"/>
      <c r="VWS12" s="148"/>
      <c r="VWT12" s="148"/>
      <c r="VWU12" s="148"/>
      <c r="VWV12" s="148"/>
      <c r="VWW12" s="148"/>
      <c r="VWX12" s="148"/>
      <c r="VWY12" s="148"/>
      <c r="VWZ12" s="148"/>
      <c r="VXA12" s="148"/>
      <c r="VXB12" s="148"/>
      <c r="VXC12" s="148"/>
      <c r="VXD12" s="148"/>
      <c r="VXE12" s="148"/>
      <c r="VXF12" s="148"/>
      <c r="VXG12" s="148"/>
      <c r="VXH12" s="148"/>
      <c r="VXI12" s="148"/>
      <c r="VXJ12" s="148"/>
      <c r="VXK12" s="148"/>
      <c r="VXL12" s="148"/>
      <c r="VXM12" s="148"/>
      <c r="VXN12" s="148"/>
      <c r="VXO12" s="148"/>
      <c r="VXP12" s="148"/>
      <c r="VXQ12" s="148"/>
      <c r="VXR12" s="148"/>
      <c r="VXS12" s="148"/>
      <c r="VXT12" s="148"/>
      <c r="VXU12" s="148"/>
      <c r="VXV12" s="148"/>
      <c r="VXW12" s="148"/>
      <c r="VXX12" s="148"/>
      <c r="VXY12" s="148"/>
      <c r="VXZ12" s="148"/>
      <c r="VYA12" s="148"/>
      <c r="VYB12" s="148"/>
      <c r="VYC12" s="148"/>
      <c r="VYD12" s="148"/>
      <c r="VYE12" s="148"/>
      <c r="VYF12" s="148"/>
      <c r="VYG12" s="148"/>
      <c r="VYH12" s="148"/>
      <c r="VYI12" s="148"/>
      <c r="VYJ12" s="148"/>
      <c r="VYK12" s="148"/>
      <c r="VYL12" s="148"/>
      <c r="VYM12" s="148"/>
      <c r="VYN12" s="148"/>
      <c r="VYO12" s="148"/>
      <c r="VYP12" s="148"/>
      <c r="VYQ12" s="148"/>
      <c r="VYR12" s="148"/>
      <c r="VYS12" s="148"/>
      <c r="VYT12" s="148"/>
      <c r="VYU12" s="148"/>
      <c r="VYV12" s="148"/>
      <c r="VYW12" s="148"/>
      <c r="VYX12" s="148"/>
      <c r="VYY12" s="148"/>
      <c r="VYZ12" s="148"/>
      <c r="VZA12" s="148"/>
      <c r="VZB12" s="148"/>
      <c r="VZC12" s="148"/>
      <c r="VZD12" s="148"/>
      <c r="VZE12" s="148"/>
      <c r="VZF12" s="148"/>
      <c r="VZG12" s="148"/>
      <c r="VZH12" s="148"/>
      <c r="VZI12" s="148"/>
      <c r="VZJ12" s="148"/>
      <c r="VZK12" s="148"/>
      <c r="VZL12" s="148"/>
      <c r="VZM12" s="148"/>
      <c r="VZN12" s="148"/>
      <c r="VZO12" s="148"/>
      <c r="VZP12" s="148"/>
      <c r="VZQ12" s="148"/>
      <c r="VZR12" s="148"/>
      <c r="VZS12" s="148"/>
      <c r="VZT12" s="148"/>
      <c r="VZU12" s="148"/>
      <c r="VZV12" s="148"/>
      <c r="VZW12" s="148"/>
      <c r="VZX12" s="148"/>
      <c r="VZY12" s="148"/>
      <c r="VZZ12" s="148"/>
      <c r="WAA12" s="148"/>
      <c r="WAB12" s="148"/>
      <c r="WAC12" s="148"/>
      <c r="WAD12" s="148"/>
      <c r="WAE12" s="148"/>
      <c r="WAF12" s="148"/>
      <c r="WAG12" s="148"/>
      <c r="WAH12" s="148"/>
      <c r="WAI12" s="148"/>
      <c r="WAJ12" s="148"/>
      <c r="WAK12" s="148"/>
      <c r="WAL12" s="148"/>
      <c r="WAM12" s="148"/>
      <c r="WAN12" s="148"/>
      <c r="WAO12" s="148"/>
      <c r="WAP12" s="148"/>
      <c r="WAQ12" s="148"/>
      <c r="WAR12" s="148"/>
      <c r="WAS12" s="148"/>
      <c r="WAT12" s="148"/>
      <c r="WAU12" s="148"/>
      <c r="WAV12" s="148"/>
      <c r="WAW12" s="148"/>
      <c r="WAX12" s="148"/>
      <c r="WAY12" s="148"/>
      <c r="WAZ12" s="148"/>
      <c r="WBA12" s="148"/>
      <c r="WBB12" s="148"/>
      <c r="WBC12" s="148"/>
      <c r="WBD12" s="148"/>
      <c r="WBE12" s="148"/>
      <c r="WBF12" s="148"/>
      <c r="WBG12" s="148"/>
      <c r="WBH12" s="148"/>
      <c r="WBI12" s="148"/>
      <c r="WBJ12" s="148"/>
      <c r="WBK12" s="148"/>
      <c r="WBL12" s="148"/>
      <c r="WBM12" s="148"/>
      <c r="WBN12" s="148"/>
      <c r="WBO12" s="148"/>
      <c r="WBP12" s="148"/>
      <c r="WBQ12" s="148"/>
      <c r="WBR12" s="148"/>
      <c r="WBS12" s="148"/>
      <c r="WBT12" s="148"/>
      <c r="WBU12" s="148"/>
      <c r="WBV12" s="148"/>
      <c r="WBW12" s="148"/>
      <c r="WBX12" s="148"/>
      <c r="WBY12" s="148"/>
      <c r="WBZ12" s="148"/>
      <c r="WCA12" s="148"/>
      <c r="WCB12" s="148"/>
      <c r="WCC12" s="148"/>
      <c r="WCD12" s="148"/>
      <c r="WCE12" s="148"/>
      <c r="WCF12" s="148"/>
      <c r="WCG12" s="148"/>
      <c r="WCH12" s="148"/>
      <c r="WCI12" s="148"/>
      <c r="WCJ12" s="148"/>
      <c r="WCK12" s="148"/>
      <c r="WCL12" s="148"/>
      <c r="WCM12" s="148"/>
      <c r="WCN12" s="148"/>
      <c r="WCO12" s="148"/>
      <c r="WCP12" s="148"/>
      <c r="WCQ12" s="148"/>
      <c r="WCR12" s="148"/>
      <c r="WCS12" s="148"/>
      <c r="WCT12" s="148"/>
      <c r="WCU12" s="148"/>
      <c r="WCV12" s="148"/>
      <c r="WCW12" s="148"/>
      <c r="WCX12" s="148"/>
      <c r="WCY12" s="148"/>
      <c r="WCZ12" s="148"/>
      <c r="WDA12" s="148"/>
      <c r="WDB12" s="148"/>
      <c r="WDC12" s="148"/>
      <c r="WDD12" s="148"/>
      <c r="WDE12" s="148"/>
      <c r="WDF12" s="148"/>
      <c r="WDG12" s="148"/>
      <c r="WDH12" s="148"/>
      <c r="WDI12" s="148"/>
      <c r="WDJ12" s="148"/>
      <c r="WDK12" s="148"/>
      <c r="WDL12" s="148"/>
      <c r="WDM12" s="148"/>
      <c r="WDN12" s="148"/>
      <c r="WDO12" s="148"/>
      <c r="WDP12" s="148"/>
      <c r="WDQ12" s="148"/>
      <c r="WDR12" s="148"/>
      <c r="WDS12" s="148"/>
      <c r="WDT12" s="148"/>
      <c r="WDU12" s="148"/>
      <c r="WDV12" s="148"/>
      <c r="WDW12" s="148"/>
      <c r="WDX12" s="148"/>
      <c r="WDY12" s="148"/>
      <c r="WDZ12" s="148"/>
      <c r="WEA12" s="148"/>
      <c r="WEB12" s="148"/>
      <c r="WEC12" s="148"/>
      <c r="WED12" s="148"/>
      <c r="WEE12" s="148"/>
      <c r="WEF12" s="148"/>
      <c r="WEG12" s="148"/>
      <c r="WEH12" s="148"/>
      <c r="WEI12" s="148"/>
      <c r="WEJ12" s="148"/>
      <c r="WEK12" s="148"/>
      <c r="WEL12" s="148"/>
      <c r="WEM12" s="148"/>
      <c r="WEN12" s="148"/>
      <c r="WEO12" s="148"/>
      <c r="WEP12" s="148"/>
      <c r="WEQ12" s="148"/>
      <c r="WER12" s="148"/>
      <c r="WES12" s="148"/>
      <c r="WET12" s="148"/>
      <c r="WEU12" s="148"/>
      <c r="WEV12" s="148"/>
      <c r="WEW12" s="148"/>
      <c r="WEX12" s="148"/>
      <c r="WEY12" s="148"/>
      <c r="WEZ12" s="148"/>
      <c r="WFA12" s="148"/>
      <c r="WFB12" s="148"/>
      <c r="WFC12" s="148"/>
      <c r="WFD12" s="148"/>
      <c r="WFE12" s="148"/>
      <c r="WFF12" s="148"/>
      <c r="WFG12" s="148"/>
      <c r="WFH12" s="148"/>
      <c r="WFI12" s="148"/>
      <c r="WFJ12" s="148"/>
      <c r="WFK12" s="148"/>
      <c r="WFL12" s="148"/>
      <c r="WFM12" s="148"/>
      <c r="WFN12" s="148"/>
      <c r="WFO12" s="148"/>
      <c r="WFP12" s="148"/>
      <c r="WFQ12" s="148"/>
      <c r="WFR12" s="148"/>
      <c r="WFS12" s="148"/>
      <c r="WFT12" s="148"/>
      <c r="WFU12" s="148"/>
      <c r="WFV12" s="148"/>
      <c r="WFW12" s="148"/>
      <c r="WFX12" s="148"/>
      <c r="WFY12" s="148"/>
      <c r="WFZ12" s="148"/>
      <c r="WGA12" s="148"/>
      <c r="WGB12" s="148"/>
      <c r="WGC12" s="148"/>
      <c r="WGD12" s="148"/>
      <c r="WGE12" s="148"/>
      <c r="WGF12" s="148"/>
      <c r="WGG12" s="148"/>
      <c r="WGH12" s="148"/>
      <c r="WGI12" s="148"/>
      <c r="WGJ12" s="148"/>
      <c r="WGK12" s="148"/>
      <c r="WGL12" s="148"/>
      <c r="WGM12" s="148"/>
      <c r="WGN12" s="148"/>
      <c r="WGO12" s="148"/>
      <c r="WGP12" s="148"/>
      <c r="WGQ12" s="148"/>
      <c r="WGR12" s="148"/>
      <c r="WGS12" s="148"/>
      <c r="WGT12" s="148"/>
      <c r="WGU12" s="148"/>
      <c r="WGV12" s="148"/>
      <c r="WGW12" s="148"/>
      <c r="WGX12" s="148"/>
      <c r="WGY12" s="148"/>
      <c r="WGZ12" s="148"/>
      <c r="WHA12" s="148"/>
      <c r="WHB12" s="148"/>
      <c r="WHC12" s="148"/>
      <c r="WHD12" s="148"/>
      <c r="WHE12" s="148"/>
      <c r="WHF12" s="148"/>
      <c r="WHG12" s="148"/>
      <c r="WHH12" s="148"/>
      <c r="WHI12" s="148"/>
      <c r="WHJ12" s="148"/>
      <c r="WHK12" s="148"/>
      <c r="WHL12" s="148"/>
      <c r="WHM12" s="148"/>
      <c r="WHN12" s="148"/>
      <c r="WHO12" s="148"/>
      <c r="WHP12" s="148"/>
      <c r="WHQ12" s="148"/>
      <c r="WHR12" s="148"/>
      <c r="WHS12" s="148"/>
      <c r="WHT12" s="148"/>
      <c r="WHU12" s="148"/>
      <c r="WHV12" s="148"/>
      <c r="WHW12" s="148"/>
      <c r="WHX12" s="148"/>
      <c r="WHY12" s="148"/>
      <c r="WHZ12" s="148"/>
      <c r="WIA12" s="148"/>
      <c r="WIB12" s="148"/>
      <c r="WIC12" s="148"/>
      <c r="WID12" s="148"/>
      <c r="WIE12" s="148"/>
      <c r="WIF12" s="148"/>
      <c r="WIG12" s="148"/>
      <c r="WIH12" s="148"/>
      <c r="WII12" s="148"/>
      <c r="WIJ12" s="148"/>
      <c r="WIK12" s="148"/>
      <c r="WIL12" s="148"/>
      <c r="WIM12" s="148"/>
      <c r="WIN12" s="148"/>
      <c r="WIO12" s="148"/>
      <c r="WIP12" s="148"/>
      <c r="WIQ12" s="148"/>
      <c r="WIR12" s="148"/>
      <c r="WIS12" s="148"/>
      <c r="WIT12" s="148"/>
      <c r="WIU12" s="148"/>
      <c r="WIV12" s="148"/>
      <c r="WIW12" s="148"/>
      <c r="WIX12" s="148"/>
      <c r="WIY12" s="148"/>
      <c r="WIZ12" s="148"/>
      <c r="WJA12" s="148"/>
      <c r="WJB12" s="148"/>
      <c r="WJC12" s="148"/>
      <c r="WJD12" s="148"/>
      <c r="WJE12" s="148"/>
      <c r="WJF12" s="148"/>
      <c r="WJG12" s="148"/>
      <c r="WJH12" s="148"/>
      <c r="WJI12" s="148"/>
      <c r="WJJ12" s="148"/>
      <c r="WJK12" s="148"/>
      <c r="WJL12" s="148"/>
      <c r="WJM12" s="148"/>
      <c r="WJN12" s="148"/>
      <c r="WJO12" s="148"/>
      <c r="WJP12" s="148"/>
      <c r="WJQ12" s="148"/>
      <c r="WJR12" s="148"/>
      <c r="WJS12" s="148"/>
      <c r="WJT12" s="148"/>
      <c r="WJU12" s="148"/>
      <c r="WJV12" s="148"/>
      <c r="WJW12" s="148"/>
      <c r="WJX12" s="148"/>
      <c r="WJY12" s="148"/>
      <c r="WJZ12" s="148"/>
      <c r="WKA12" s="148"/>
      <c r="WKB12" s="148"/>
      <c r="WKC12" s="148"/>
      <c r="WKD12" s="148"/>
      <c r="WKE12" s="148"/>
      <c r="WKF12" s="148"/>
      <c r="WKG12" s="148"/>
      <c r="WKH12" s="148"/>
      <c r="WKI12" s="148"/>
      <c r="WKJ12" s="148"/>
      <c r="WKK12" s="148"/>
      <c r="WKL12" s="148"/>
      <c r="WKM12" s="148"/>
      <c r="WKN12" s="148"/>
      <c r="WKO12" s="148"/>
      <c r="WKP12" s="148"/>
      <c r="WKQ12" s="148"/>
      <c r="WKR12" s="148"/>
      <c r="WKS12" s="148"/>
      <c r="WKT12" s="148"/>
      <c r="WKU12" s="148"/>
      <c r="WKV12" s="148"/>
      <c r="WKW12" s="148"/>
      <c r="WKX12" s="148"/>
      <c r="WKY12" s="148"/>
      <c r="WKZ12" s="148"/>
      <c r="WLA12" s="148"/>
      <c r="WLB12" s="148"/>
      <c r="WLC12" s="148"/>
      <c r="WLD12" s="148"/>
      <c r="WLE12" s="148"/>
      <c r="WLF12" s="148"/>
      <c r="WLG12" s="148"/>
      <c r="WLH12" s="148"/>
      <c r="WLI12" s="148"/>
      <c r="WLJ12" s="148"/>
      <c r="WLK12" s="148"/>
      <c r="WLL12" s="148"/>
      <c r="WLM12" s="148"/>
      <c r="WLN12" s="148"/>
      <c r="WLO12" s="148"/>
      <c r="WLP12" s="148"/>
      <c r="WLQ12" s="148"/>
      <c r="WLR12" s="148"/>
      <c r="WLS12" s="148"/>
      <c r="WLT12" s="148"/>
      <c r="WLU12" s="148"/>
      <c r="WLV12" s="148"/>
      <c r="WLW12" s="148"/>
      <c r="WLX12" s="148"/>
      <c r="WLY12" s="148"/>
      <c r="WLZ12" s="148"/>
      <c r="WMA12" s="148"/>
      <c r="WMB12" s="148"/>
      <c r="WMC12" s="148"/>
      <c r="WMD12" s="148"/>
      <c r="WME12" s="148"/>
      <c r="WMF12" s="148"/>
      <c r="WMG12" s="148"/>
      <c r="WMH12" s="148"/>
      <c r="WMI12" s="148"/>
      <c r="WMJ12" s="148"/>
      <c r="WMK12" s="148"/>
      <c r="WML12" s="148"/>
      <c r="WMM12" s="148"/>
      <c r="WMN12" s="148"/>
      <c r="WMO12" s="148"/>
      <c r="WMP12" s="148"/>
      <c r="WMQ12" s="148"/>
      <c r="WMR12" s="148"/>
      <c r="WMS12" s="148"/>
      <c r="WMT12" s="148"/>
      <c r="WMU12" s="148"/>
      <c r="WMV12" s="148"/>
      <c r="WMW12" s="148"/>
      <c r="WMX12" s="148"/>
      <c r="WMY12" s="148"/>
      <c r="WMZ12" s="148"/>
      <c r="WNA12" s="148"/>
      <c r="WNB12" s="148"/>
      <c r="WNC12" s="148"/>
      <c r="WND12" s="148"/>
      <c r="WNE12" s="148"/>
      <c r="WNF12" s="148"/>
      <c r="WNG12" s="148"/>
      <c r="WNH12" s="148"/>
      <c r="WNI12" s="148"/>
      <c r="WNJ12" s="148"/>
      <c r="WNK12" s="148"/>
      <c r="WNL12" s="148"/>
      <c r="WNM12" s="148"/>
      <c r="WNN12" s="148"/>
      <c r="WNO12" s="148"/>
      <c r="WNP12" s="148"/>
      <c r="WNQ12" s="148"/>
      <c r="WNR12" s="148"/>
      <c r="WNS12" s="148"/>
      <c r="WNT12" s="148"/>
      <c r="WNU12" s="148"/>
      <c r="WNV12" s="148"/>
      <c r="WNW12" s="148"/>
      <c r="WNX12" s="148"/>
      <c r="WNY12" s="148"/>
      <c r="WNZ12" s="148"/>
      <c r="WOA12" s="148"/>
      <c r="WOB12" s="148"/>
      <c r="WOC12" s="148"/>
      <c r="WOD12" s="148"/>
      <c r="WOE12" s="148"/>
      <c r="WOF12" s="148"/>
      <c r="WOG12" s="148"/>
      <c r="WOH12" s="148"/>
      <c r="WOI12" s="148"/>
      <c r="WOJ12" s="148"/>
      <c r="WOK12" s="148"/>
      <c r="WOL12" s="148"/>
      <c r="WOM12" s="148"/>
      <c r="WON12" s="148"/>
      <c r="WOO12" s="148"/>
      <c r="WOP12" s="148"/>
      <c r="WOQ12" s="148"/>
      <c r="WOR12" s="148"/>
      <c r="WOS12" s="148"/>
      <c r="WOT12" s="148"/>
      <c r="WOU12" s="148"/>
      <c r="WOV12" s="148"/>
      <c r="WOW12" s="148"/>
      <c r="WOX12" s="148"/>
      <c r="WOY12" s="148"/>
      <c r="WOZ12" s="148"/>
      <c r="WPA12" s="148"/>
      <c r="WPB12" s="148"/>
      <c r="WPC12" s="148"/>
      <c r="WPD12" s="148"/>
      <c r="WPE12" s="148"/>
      <c r="WPF12" s="148"/>
      <c r="WPG12" s="148"/>
      <c r="WPH12" s="148"/>
      <c r="WPI12" s="148"/>
      <c r="WPJ12" s="148"/>
      <c r="WPK12" s="148"/>
      <c r="WPL12" s="148"/>
      <c r="WPM12" s="148"/>
      <c r="WPN12" s="148"/>
      <c r="WPO12" s="148"/>
      <c r="WPP12" s="148"/>
      <c r="WPQ12" s="148"/>
      <c r="WPR12" s="148"/>
      <c r="WPS12" s="148"/>
      <c r="WPT12" s="148"/>
      <c r="WPU12" s="148"/>
      <c r="WPV12" s="148"/>
      <c r="WPW12" s="148"/>
      <c r="WPX12" s="148"/>
      <c r="WPY12" s="148"/>
      <c r="WPZ12" s="148"/>
      <c r="WQA12" s="148"/>
      <c r="WQB12" s="148"/>
      <c r="WQC12" s="148"/>
      <c r="WQD12" s="148"/>
      <c r="WQE12" s="148"/>
      <c r="WQF12" s="148"/>
      <c r="WQG12" s="148"/>
      <c r="WQH12" s="148"/>
      <c r="WQI12" s="148"/>
      <c r="WQJ12" s="148"/>
      <c r="WQK12" s="148"/>
      <c r="WQL12" s="148"/>
      <c r="WQM12" s="148"/>
      <c r="WQN12" s="148"/>
      <c r="WQO12" s="148"/>
      <c r="WQP12" s="148"/>
      <c r="WQQ12" s="148"/>
      <c r="WQR12" s="148"/>
      <c r="WQS12" s="148"/>
      <c r="WQT12" s="148"/>
      <c r="WQU12" s="148"/>
      <c r="WQV12" s="148"/>
      <c r="WQW12" s="148"/>
      <c r="WQX12" s="148"/>
      <c r="WQY12" s="148"/>
      <c r="WQZ12" s="148"/>
      <c r="WRA12" s="148"/>
      <c r="WRB12" s="148"/>
      <c r="WRC12" s="148"/>
      <c r="WRD12" s="148"/>
      <c r="WRE12" s="148"/>
      <c r="WRF12" s="148"/>
      <c r="WRG12" s="148"/>
      <c r="WRH12" s="148"/>
      <c r="WRI12" s="148"/>
      <c r="WRJ12" s="148"/>
      <c r="WRK12" s="148"/>
      <c r="WRL12" s="148"/>
      <c r="WRM12" s="148"/>
      <c r="WRN12" s="148"/>
      <c r="WRO12" s="148"/>
      <c r="WRP12" s="148"/>
      <c r="WRQ12" s="148"/>
      <c r="WRR12" s="148"/>
      <c r="WRS12" s="148"/>
      <c r="WRT12" s="148"/>
      <c r="WRU12" s="148"/>
      <c r="WRV12" s="148"/>
      <c r="WRW12" s="148"/>
      <c r="WRX12" s="148"/>
      <c r="WRY12" s="148"/>
      <c r="WRZ12" s="148"/>
      <c r="WSA12" s="148"/>
      <c r="WSB12" s="148"/>
      <c r="WSC12" s="148"/>
      <c r="WSD12" s="148"/>
      <c r="WSE12" s="148"/>
      <c r="WSF12" s="148"/>
      <c r="WSG12" s="148"/>
      <c r="WSH12" s="148"/>
      <c r="WSI12" s="148"/>
      <c r="WSJ12" s="148"/>
      <c r="WSK12" s="148"/>
      <c r="WSL12" s="148"/>
      <c r="WSM12" s="148"/>
      <c r="WSN12" s="148"/>
      <c r="WSO12" s="148"/>
      <c r="WSP12" s="148"/>
      <c r="WSQ12" s="148"/>
      <c r="WSR12" s="148"/>
      <c r="WSS12" s="148"/>
      <c r="WST12" s="148"/>
      <c r="WSU12" s="148"/>
      <c r="WSV12" s="148"/>
      <c r="WSW12" s="148"/>
      <c r="WSX12" s="148"/>
      <c r="WSY12" s="148"/>
      <c r="WSZ12" s="148"/>
      <c r="WTA12" s="148"/>
      <c r="WTB12" s="148"/>
      <c r="WTC12" s="148"/>
      <c r="WTD12" s="148"/>
      <c r="WTE12" s="148"/>
      <c r="WTF12" s="148"/>
      <c r="WTG12" s="148"/>
      <c r="WTH12" s="148"/>
      <c r="WTI12" s="148"/>
      <c r="WTJ12" s="148"/>
      <c r="WTK12" s="148"/>
      <c r="WTL12" s="148"/>
      <c r="WTM12" s="148"/>
      <c r="WTN12" s="148"/>
      <c r="WTO12" s="148"/>
      <c r="WTP12" s="148"/>
      <c r="WTQ12" s="148"/>
      <c r="WTR12" s="148"/>
      <c r="WTS12" s="148"/>
      <c r="WTT12" s="148"/>
      <c r="WTU12" s="148"/>
      <c r="WTV12" s="148"/>
      <c r="WTW12" s="148"/>
      <c r="WTX12" s="148"/>
      <c r="WTY12" s="148"/>
      <c r="WTZ12" s="148"/>
      <c r="WUA12" s="148"/>
      <c r="WUB12" s="148"/>
      <c r="WUC12" s="148"/>
      <c r="WUD12" s="148"/>
      <c r="WUE12" s="148"/>
      <c r="WUF12" s="148"/>
      <c r="WUG12" s="148"/>
      <c r="WUH12" s="148"/>
      <c r="WUI12" s="148"/>
      <c r="WUJ12" s="148"/>
      <c r="WUK12" s="148"/>
      <c r="WUL12" s="148"/>
      <c r="WUM12" s="148"/>
      <c r="WUN12" s="148"/>
      <c r="WUO12" s="148"/>
      <c r="WUP12" s="148"/>
      <c r="WUQ12" s="148"/>
      <c r="WUR12" s="148"/>
      <c r="WUS12" s="148"/>
      <c r="WUT12" s="148"/>
      <c r="WUU12" s="148"/>
      <c r="WUV12" s="148"/>
      <c r="WUW12" s="148"/>
      <c r="WUX12" s="148"/>
      <c r="WUY12" s="148"/>
      <c r="WUZ12" s="148"/>
      <c r="WVA12" s="148"/>
      <c r="WVB12" s="148"/>
      <c r="WVC12" s="148"/>
      <c r="WVD12" s="148"/>
      <c r="WVE12" s="148"/>
      <c r="WVF12" s="148"/>
      <c r="WVG12" s="148"/>
      <c r="WVH12" s="148"/>
      <c r="WVI12" s="148"/>
      <c r="WVJ12" s="148"/>
      <c r="WVK12" s="148"/>
      <c r="WVL12" s="148"/>
      <c r="WVM12" s="148"/>
      <c r="WVN12" s="148"/>
      <c r="WVO12" s="148"/>
      <c r="WVP12" s="148"/>
      <c r="WVQ12" s="148"/>
      <c r="WVR12" s="148"/>
      <c r="WVS12" s="148"/>
      <c r="WVT12" s="148"/>
      <c r="WVU12" s="148"/>
      <c r="WVV12" s="148"/>
      <c r="WVW12" s="148"/>
      <c r="WVX12" s="148"/>
      <c r="WVY12" s="148"/>
      <c r="WVZ12" s="148"/>
      <c r="WWA12" s="148"/>
      <c r="WWB12" s="148"/>
      <c r="WWC12" s="148"/>
      <c r="WWD12" s="148"/>
      <c r="WWE12" s="148"/>
      <c r="WWF12" s="148"/>
      <c r="WWG12" s="148"/>
      <c r="WWH12" s="148"/>
      <c r="WWI12" s="148"/>
      <c r="WWJ12" s="148"/>
      <c r="WWK12" s="148"/>
      <c r="WWL12" s="148"/>
      <c r="WWM12" s="148"/>
      <c r="WWN12" s="148"/>
      <c r="WWO12" s="148"/>
      <c r="WWP12" s="148"/>
      <c r="WWQ12" s="148"/>
      <c r="WWR12" s="148"/>
      <c r="WWS12" s="148"/>
      <c r="WWT12" s="148"/>
      <c r="WWU12" s="148"/>
      <c r="WWV12" s="148"/>
      <c r="WWW12" s="148"/>
      <c r="WWX12" s="148"/>
      <c r="WWY12" s="148"/>
      <c r="WWZ12" s="148"/>
      <c r="WXA12" s="148"/>
      <c r="WXB12" s="148"/>
      <c r="WXC12" s="148"/>
      <c r="WXD12" s="148"/>
      <c r="WXE12" s="148"/>
      <c r="WXF12" s="148"/>
      <c r="WXG12" s="148"/>
      <c r="WXH12" s="148"/>
      <c r="WXI12" s="148"/>
      <c r="WXJ12" s="148"/>
      <c r="WXK12" s="148"/>
      <c r="WXL12" s="148"/>
      <c r="WXM12" s="148"/>
      <c r="WXN12" s="148"/>
      <c r="WXO12" s="148"/>
      <c r="WXP12" s="148"/>
      <c r="WXQ12" s="148"/>
      <c r="WXR12" s="148"/>
      <c r="WXS12" s="148"/>
      <c r="WXT12" s="148"/>
      <c r="WXU12" s="148"/>
      <c r="WXV12" s="148"/>
      <c r="WXW12" s="148"/>
      <c r="WXX12" s="148"/>
      <c r="WXY12" s="148"/>
      <c r="WXZ12" s="148"/>
      <c r="WYA12" s="148"/>
      <c r="WYB12" s="148"/>
      <c r="WYC12" s="148"/>
      <c r="WYD12" s="148"/>
      <c r="WYE12" s="148"/>
      <c r="WYF12" s="148"/>
      <c r="WYG12" s="148"/>
      <c r="WYH12" s="148"/>
      <c r="WYI12" s="148"/>
      <c r="WYJ12" s="148"/>
      <c r="WYK12" s="148"/>
      <c r="WYL12" s="148"/>
      <c r="WYM12" s="148"/>
      <c r="WYN12" s="148"/>
      <c r="WYO12" s="148"/>
      <c r="WYP12" s="148"/>
      <c r="WYQ12" s="148"/>
      <c r="WYR12" s="148"/>
      <c r="WYS12" s="148"/>
      <c r="WYT12" s="148"/>
      <c r="WYU12" s="148"/>
      <c r="WYV12" s="148"/>
      <c r="WYW12" s="148"/>
      <c r="WYX12" s="148"/>
      <c r="WYY12" s="148"/>
      <c r="WYZ12" s="148"/>
      <c r="WZA12" s="148"/>
      <c r="WZB12" s="148"/>
      <c r="WZC12" s="148"/>
      <c r="WZD12" s="148"/>
      <c r="WZE12" s="148"/>
      <c r="WZF12" s="148"/>
      <c r="WZG12" s="148"/>
      <c r="WZH12" s="148"/>
      <c r="WZI12" s="148"/>
      <c r="WZJ12" s="148"/>
      <c r="WZK12" s="148"/>
      <c r="WZL12" s="148"/>
      <c r="WZM12" s="148"/>
      <c r="WZN12" s="148"/>
      <c r="WZO12" s="148"/>
      <c r="WZP12" s="148"/>
      <c r="WZQ12" s="148"/>
      <c r="WZR12" s="148"/>
      <c r="WZS12" s="148"/>
      <c r="WZT12" s="148"/>
      <c r="WZU12" s="148"/>
      <c r="WZV12" s="148"/>
      <c r="WZW12" s="148"/>
      <c r="WZX12" s="148"/>
      <c r="WZY12" s="148"/>
      <c r="WZZ12" s="148"/>
      <c r="XAA12" s="148"/>
      <c r="XAB12" s="148"/>
      <c r="XAC12" s="148"/>
      <c r="XAD12" s="148"/>
      <c r="XAE12" s="148"/>
      <c r="XAF12" s="148"/>
      <c r="XAG12" s="148"/>
      <c r="XAH12" s="148"/>
      <c r="XAI12" s="148"/>
      <c r="XAJ12" s="148"/>
      <c r="XAK12" s="148"/>
      <c r="XAL12" s="148"/>
      <c r="XAM12" s="148"/>
      <c r="XAN12" s="148"/>
      <c r="XAO12" s="148"/>
      <c r="XAP12" s="148"/>
      <c r="XAQ12" s="148"/>
      <c r="XAR12" s="148"/>
      <c r="XAS12" s="148"/>
      <c r="XAT12" s="148"/>
      <c r="XAU12" s="148"/>
      <c r="XAV12" s="148"/>
      <c r="XAW12" s="148"/>
      <c r="XAX12" s="148"/>
      <c r="XAY12" s="148"/>
      <c r="XAZ12" s="148"/>
      <c r="XBA12" s="148"/>
      <c r="XBB12" s="148"/>
      <c r="XBC12" s="148"/>
      <c r="XBD12" s="148"/>
      <c r="XBE12" s="148"/>
      <c r="XBF12" s="148"/>
      <c r="XBG12" s="148"/>
      <c r="XBH12" s="148"/>
      <c r="XBI12" s="148"/>
      <c r="XBJ12" s="148"/>
      <c r="XBK12" s="148"/>
      <c r="XBL12" s="148"/>
      <c r="XBM12" s="148"/>
      <c r="XBN12" s="148"/>
      <c r="XBO12" s="148"/>
      <c r="XBP12" s="148"/>
      <c r="XBQ12" s="148"/>
      <c r="XBR12" s="148"/>
      <c r="XBS12" s="148"/>
      <c r="XBT12" s="148"/>
      <c r="XBU12" s="148"/>
      <c r="XBV12" s="148"/>
      <c r="XBW12" s="148"/>
      <c r="XBX12" s="148"/>
      <c r="XBY12" s="148"/>
      <c r="XBZ12" s="148"/>
      <c r="XCA12" s="148"/>
      <c r="XCB12" s="148"/>
      <c r="XCC12" s="148"/>
      <c r="XCD12" s="148"/>
      <c r="XCE12" s="148"/>
      <c r="XCF12" s="148"/>
      <c r="XCG12" s="148"/>
      <c r="XCH12" s="148"/>
      <c r="XCI12" s="148"/>
      <c r="XCJ12" s="148"/>
      <c r="XCK12" s="148"/>
      <c r="XCL12" s="148"/>
      <c r="XCM12" s="148"/>
      <c r="XCN12" s="148"/>
      <c r="XCO12" s="148"/>
      <c r="XCP12" s="148"/>
      <c r="XCQ12" s="148"/>
      <c r="XCR12" s="148"/>
      <c r="XCS12" s="148"/>
      <c r="XCT12" s="148"/>
      <c r="XCU12" s="148"/>
      <c r="XCV12" s="148"/>
      <c r="XCW12" s="148"/>
      <c r="XCX12" s="148"/>
      <c r="XCY12" s="148"/>
      <c r="XCZ12" s="148"/>
      <c r="XDA12" s="148"/>
      <c r="XDB12" s="148"/>
      <c r="XDC12" s="148"/>
      <c r="XDD12" s="148"/>
      <c r="XDE12" s="148"/>
      <c r="XDF12" s="148"/>
      <c r="XDG12" s="148"/>
      <c r="XDH12" s="148"/>
      <c r="XDI12" s="148"/>
      <c r="XDJ12" s="148"/>
      <c r="XDK12" s="148"/>
      <c r="XDL12" s="148"/>
      <c r="XDM12" s="148"/>
      <c r="XDN12" s="148"/>
      <c r="XDO12" s="148"/>
      <c r="XDP12" s="148"/>
      <c r="XDQ12" s="148"/>
      <c r="XDR12" s="148"/>
      <c r="XDS12" s="148"/>
      <c r="XDT12" s="148"/>
      <c r="XDU12" s="148"/>
      <c r="XDV12" s="148"/>
      <c r="XDW12" s="148"/>
      <c r="XDX12" s="148"/>
      <c r="XDY12" s="148"/>
      <c r="XDZ12" s="148"/>
      <c r="XEA12" s="148"/>
      <c r="XEB12" s="148"/>
      <c r="XEC12" s="148"/>
      <c r="XED12" s="148"/>
      <c r="XEE12" s="148"/>
      <c r="XEF12" s="148"/>
      <c r="XEG12" s="148"/>
      <c r="XEH12" s="148"/>
      <c r="XEI12" s="148"/>
      <c r="XEJ12" s="148"/>
      <c r="XEK12" s="148"/>
      <c r="XEL12" s="148"/>
      <c r="XEM12" s="148"/>
      <c r="XEN12" s="148"/>
      <c r="XEO12" s="148"/>
      <c r="XEP12" s="148"/>
      <c r="XEQ12" s="148"/>
      <c r="XER12" s="148"/>
      <c r="XES12" s="148"/>
      <c r="XET12" s="148"/>
      <c r="XEU12" s="148"/>
      <c r="XEV12" s="148"/>
      <c r="XEW12" s="148"/>
      <c r="XEX12" s="148"/>
      <c r="XEY12" s="148"/>
      <c r="XEZ12" s="148"/>
      <c r="XFA12" s="148"/>
      <c r="XFB12" s="148"/>
      <c r="XFC12" s="148"/>
      <c r="XFD12" s="148"/>
    </row>
    <row r="13" spans="1:16384" ht="27" customHeight="1" x14ac:dyDescent="0.3">
      <c r="A13" s="128" t="s">
        <v>871</v>
      </c>
      <c r="B13" s="128" t="s">
        <v>143</v>
      </c>
      <c r="C13" s="128" t="s">
        <v>2419</v>
      </c>
      <c r="D13" s="128" t="s">
        <v>10</v>
      </c>
      <c r="E13" s="129" t="s">
        <v>2423</v>
      </c>
      <c r="F13" s="129" t="s">
        <v>2495</v>
      </c>
      <c r="G13" s="129" t="s">
        <v>2496</v>
      </c>
      <c r="H13" s="129" t="s">
        <v>2422</v>
      </c>
      <c r="I13" s="129" t="s">
        <v>2497</v>
      </c>
      <c r="J13" s="129" t="s">
        <v>2421</v>
      </c>
      <c r="K13" s="129" t="s">
        <v>2420</v>
      </c>
      <c r="L13" s="129" t="s">
        <v>2502</v>
      </c>
      <c r="M13" s="128" t="s">
        <v>13</v>
      </c>
      <c r="N13" s="130" t="s">
        <v>14</v>
      </c>
      <c r="O13" s="130" t="s">
        <v>1382</v>
      </c>
      <c r="P13" s="128" t="s">
        <v>1882</v>
      </c>
      <c r="Q13" s="129" t="s">
        <v>2407</v>
      </c>
      <c r="R13" s="129" t="s">
        <v>2441</v>
      </c>
      <c r="S13" s="128" t="s">
        <v>2415</v>
      </c>
      <c r="T13" s="129" t="s">
        <v>2436</v>
      </c>
      <c r="U13" s="130" t="s">
        <v>2437</v>
      </c>
      <c r="V13" s="130" t="s">
        <v>2451</v>
      </c>
      <c r="W13" s="130" t="s">
        <v>2449</v>
      </c>
      <c r="X13" s="128" t="s">
        <v>11</v>
      </c>
      <c r="Y13" s="128" t="s">
        <v>12</v>
      </c>
      <c r="Z13" s="130" t="s">
        <v>2490</v>
      </c>
      <c r="AA13" s="128" t="s">
        <v>2494</v>
      </c>
      <c r="AB13" s="128" t="s">
        <v>1587</v>
      </c>
    </row>
    <row r="14" spans="1:16384" s="57" customFormat="1" x14ac:dyDescent="0.3">
      <c r="A14" s="126" t="s">
        <v>872</v>
      </c>
      <c r="B14" s="126" t="s">
        <v>866</v>
      </c>
      <c r="C14" s="126" t="s">
        <v>0</v>
      </c>
      <c r="D14" s="141" t="str">
        <f>IF(EquipmentListTable[[#This Row],[Supplier]]=FilterSpecs!$A$8,EquipmentListTable[[#This Row],[Mouser SKU]], EquipmentListTable[[#This Row],[Supplier SKU]])</f>
        <v>WIG-13660</v>
      </c>
      <c r="E14" s="126">
        <v>0</v>
      </c>
      <c r="F14" s="126">
        <v>1</v>
      </c>
      <c r="G14" s="126">
        <v>0</v>
      </c>
      <c r="H14" s="126">
        <f>EquipmentListTable[[#This Row],['#/Unit]]*FilterSpecs!$C$3+EquipmentListTable[[#This Row],['# Extra]]</f>
        <v>1</v>
      </c>
      <c r="I14" s="126">
        <v>0</v>
      </c>
      <c r="J14" s="126">
        <f>IF(AND(EquipmentListTable[[#This Row],[Tag]]&lt;&gt;FilterSpecs!$H$12, EquipmentListTable[[#This Row],[Tag]]&lt;&gt;FilterSpecs!$H$9), EquipmentListTable[[#This Row],['#/Unit]]*FilterSpecs!$B$3+EquipmentListTable[Init '# Extra],0)</f>
        <v>0</v>
      </c>
      <c r="K14" s="126">
        <f>EquipmentListTable[[#This Row],[Tot '#]]-EquipmentListTable[In Stock]</f>
        <v>1</v>
      </c>
      <c r="L14" s="126">
        <f>EquipmentListTable['# Left]</f>
        <v>1</v>
      </c>
      <c r="M14" s="126" t="s">
        <v>122</v>
      </c>
      <c r="N14" s="104">
        <v>49.95</v>
      </c>
      <c r="O14" s="104">
        <f>EquipmentListTable[[#This Row],['# Formatted]]*EquipmentListTable[[#This Row],[Price (USD)]]</f>
        <v>49.95</v>
      </c>
      <c r="P14" s="38" t="s">
        <v>1874</v>
      </c>
      <c r="Q14" s="126">
        <f t="shared" ref="Q14:Q92" si="0">IF($Q13="List #",1,$Q13+1)</f>
        <v>1</v>
      </c>
      <c r="R14" s="141" t="s">
        <v>119</v>
      </c>
      <c r="S14" s="48">
        <f>IF(EquipmentListTable[[#This Row],[Tag]]=FilterSpecs!$H$7,EquipmentListTable[[#This Row],['#/Unit]]*EquipmentListTable[[#This Row],[Price (USD)]],0)</f>
        <v>0</v>
      </c>
      <c r="T14" s="87">
        <f>EquipmentListTable[[#This Row],[Tot '#]]*EquipmentListTable[[#This Row],[Price (USD)]]</f>
        <v>49.95</v>
      </c>
      <c r="U14" s="96">
        <f>EquipmentListTable[[#This Row],[In Stock]]*EquipmentListTable[[#This Row],[Price (USD)]]</f>
        <v>0</v>
      </c>
      <c r="V14" s="96">
        <f>EquipmentListTable[[#This Row],['# Left]]*EquipmentListTable[[#This Row],[Price (USD)]]</f>
        <v>49.95</v>
      </c>
      <c r="W14" s="96">
        <f>EquipmentListTable[[#This Row],['# Left]]*EquipmentListTable[[#This Row],[Price (USD)]]</f>
        <v>49.95</v>
      </c>
      <c r="X14" s="38" t="s">
        <v>120</v>
      </c>
      <c r="Y14" s="38" t="s">
        <v>121</v>
      </c>
      <c r="Z1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https://www.sparkfun.com/products/13660</v>
      </c>
      <c r="AA1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https://www.mouser.com/ProductDetail/474-WIG-13660</v>
      </c>
      <c r="AB14" s="41" t="s">
        <v>1458</v>
      </c>
    </row>
    <row r="15" spans="1:16384" s="55" customFormat="1" x14ac:dyDescent="0.3">
      <c r="A15" s="126" t="s">
        <v>872</v>
      </c>
      <c r="B15" s="126" t="s">
        <v>866</v>
      </c>
      <c r="C15" s="126" t="s">
        <v>0</v>
      </c>
      <c r="D15" s="141" t="str">
        <f>IF(EquipmentListTable[[#This Row],[Supplier]]=FilterSpecs!$A$8,EquipmentListTable[[#This Row],[Mouser SKU]], EquipmentListTable[[#This Row],[Supplier SKU]])</f>
        <v>COM-14023</v>
      </c>
      <c r="E15" s="126">
        <v>0</v>
      </c>
      <c r="F15" s="126">
        <v>1</v>
      </c>
      <c r="G15" s="126">
        <v>0</v>
      </c>
      <c r="H15" s="126">
        <f>EquipmentListTable[[#This Row],['#/Unit]]*FilterSpecs!$C$3+EquipmentListTable[[#This Row],['# Extra]]</f>
        <v>1</v>
      </c>
      <c r="I15" s="126">
        <v>0</v>
      </c>
      <c r="J15" s="126">
        <f>IF(AND(EquipmentListTable[[#This Row],[Tag]]&lt;&gt;FilterSpecs!$H$12, EquipmentListTable[[#This Row],[Tag]]&lt;&gt;FilterSpecs!$H$9), EquipmentListTable[[#This Row],['#/Unit]]*FilterSpecs!$B$3+EquipmentListTable[Init '# Extra],0)</f>
        <v>0</v>
      </c>
      <c r="K15" s="126">
        <f>EquipmentListTable[[#This Row],[Tot '#]]-EquipmentListTable[In Stock]</f>
        <v>1</v>
      </c>
      <c r="L15" s="126">
        <f>EquipmentListTable['# Left]</f>
        <v>1</v>
      </c>
      <c r="M15" s="126" t="s">
        <v>134</v>
      </c>
      <c r="N15" s="104">
        <v>4.95</v>
      </c>
      <c r="O15" s="104">
        <f>EquipmentListTable[[#This Row],['# Formatted]]*EquipmentListTable[[#This Row],[Price (USD)]]</f>
        <v>4.95</v>
      </c>
      <c r="P15" s="38" t="s">
        <v>1874</v>
      </c>
      <c r="Q15" s="126">
        <f t="shared" si="0"/>
        <v>2</v>
      </c>
      <c r="R15" s="141" t="s">
        <v>131</v>
      </c>
      <c r="S15" s="48">
        <f>IF(EquipmentListTable[[#This Row],[Tag]]=FilterSpecs!$H$7,EquipmentListTable[[#This Row],['#/Unit]]*EquipmentListTable[[#This Row],[Price (USD)]],0)</f>
        <v>0</v>
      </c>
      <c r="T15" s="87">
        <f>EquipmentListTable[[#This Row],[Tot '#]]*EquipmentListTable[[#This Row],[Price (USD)]]</f>
        <v>4.95</v>
      </c>
      <c r="U15" s="96">
        <f>EquipmentListTable[[#This Row],[In Stock]]*EquipmentListTable[[#This Row],[Price (USD)]]</f>
        <v>0</v>
      </c>
      <c r="V15" s="96">
        <f>EquipmentListTable[[#This Row],['# Left]]*EquipmentListTable[[#This Row],[Price (USD)]]</f>
        <v>4.95</v>
      </c>
      <c r="W15" s="96">
        <f>EquipmentListTable[[#This Row],['# Left]]*EquipmentListTable[[#This Row],[Price (USD)]]</f>
        <v>4.95</v>
      </c>
      <c r="X15" s="38" t="s">
        <v>132</v>
      </c>
      <c r="Y15" s="38" t="s">
        <v>133</v>
      </c>
      <c r="Z1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https://www.sparkfun.com/products/14023</v>
      </c>
      <c r="AA1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https://www.mouser.com/ProductDetail/474-COM-14023</v>
      </c>
      <c r="AB15" s="41"/>
    </row>
    <row r="16" spans="1:16384" s="55" customFormat="1" x14ac:dyDescent="0.3">
      <c r="A16" s="126" t="s">
        <v>872</v>
      </c>
      <c r="B16" s="126" t="s">
        <v>866</v>
      </c>
      <c r="C16" s="126" t="s">
        <v>0</v>
      </c>
      <c r="D16" s="141" t="str">
        <f>IF(EquipmentListTable[[#This Row],[Supplier]]=FilterSpecs!$A$8,EquipmentListTable[[#This Row],[Mouser SKU]], EquipmentListTable[[#This Row],[Supplier SKU]])</f>
        <v>COM-09151</v>
      </c>
      <c r="E16" s="126">
        <v>0</v>
      </c>
      <c r="F16" s="126">
        <v>2</v>
      </c>
      <c r="G16" s="126">
        <v>0</v>
      </c>
      <c r="H16" s="126">
        <f>EquipmentListTable[[#This Row],['#/Unit]]*FilterSpecs!$C$3+EquipmentListTable[[#This Row],['# Extra]]</f>
        <v>2</v>
      </c>
      <c r="I16" s="126">
        <v>0</v>
      </c>
      <c r="J16" s="126">
        <f>IF(AND(EquipmentListTable[[#This Row],[Tag]]&lt;&gt;FilterSpecs!$H$12, EquipmentListTable[[#This Row],[Tag]]&lt;&gt;FilterSpecs!$H$9), EquipmentListTable[[#This Row],['#/Unit]]*FilterSpecs!$B$3+EquipmentListTable[Init '# Extra],0)</f>
        <v>0</v>
      </c>
      <c r="K16" s="126">
        <f>EquipmentListTable[[#This Row],[Tot '#]]-EquipmentListTable[In Stock]</f>
        <v>2</v>
      </c>
      <c r="L16" s="126">
        <f>EquipmentListTable['# Left]</f>
        <v>2</v>
      </c>
      <c r="M16" s="126" t="s">
        <v>138</v>
      </c>
      <c r="N16" s="104">
        <v>1.95</v>
      </c>
      <c r="O16" s="104">
        <f>EquipmentListTable[[#This Row],['# Formatted]]*EquipmentListTable[[#This Row],[Price (USD)]]</f>
        <v>3.9</v>
      </c>
      <c r="P16" s="38" t="s">
        <v>1874</v>
      </c>
      <c r="Q16" s="126">
        <f t="shared" si="0"/>
        <v>3</v>
      </c>
      <c r="R16" s="141" t="s">
        <v>135</v>
      </c>
      <c r="S16" s="48">
        <f>IF(EquipmentListTable[[#This Row],[Tag]]=FilterSpecs!$H$7,EquipmentListTable[[#This Row],['#/Unit]]*EquipmentListTable[[#This Row],[Price (USD)]],0)</f>
        <v>0</v>
      </c>
      <c r="T16" s="87">
        <f>EquipmentListTable[[#This Row],[Tot '#]]*EquipmentListTable[[#This Row],[Price (USD)]]</f>
        <v>3.9</v>
      </c>
      <c r="U16" s="96">
        <f>EquipmentListTable[[#This Row],[In Stock]]*EquipmentListTable[[#This Row],[Price (USD)]]</f>
        <v>0</v>
      </c>
      <c r="V16" s="96">
        <f>EquipmentListTable[[#This Row],['# Left]]*EquipmentListTable[[#This Row],[Price (USD)]]</f>
        <v>3.9</v>
      </c>
      <c r="W16" s="96">
        <f>EquipmentListTable[[#This Row],['# Left]]*EquipmentListTable[[#This Row],[Price (USD)]]</f>
        <v>3.9</v>
      </c>
      <c r="X16" s="38" t="s">
        <v>136</v>
      </c>
      <c r="Y16" s="38" t="s">
        <v>137</v>
      </c>
      <c r="Z1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https://www.sparkfun.com/products/09151</v>
      </c>
      <c r="AA1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https://www.mouser.com/ProductDetail/474-COM-09151</v>
      </c>
      <c r="AB16" s="41"/>
    </row>
    <row r="17" spans="1:16379" s="55" customFormat="1" x14ac:dyDescent="0.3">
      <c r="A17" s="126" t="s">
        <v>872</v>
      </c>
      <c r="B17" s="126" t="s">
        <v>866</v>
      </c>
      <c r="C17" s="126" t="s">
        <v>0</v>
      </c>
      <c r="D17" s="141" t="str">
        <f>IF(EquipmentListTable[[#This Row],[Supplier]]=FilterSpecs!$A$8,EquipmentListTable[[#This Row],[Mouser SKU]], EquipmentListTable[[#This Row],[Supplier SKU]])</f>
        <v>COM-11145</v>
      </c>
      <c r="E17" s="126">
        <v>0</v>
      </c>
      <c r="F17" s="126">
        <v>2</v>
      </c>
      <c r="G17" s="126">
        <v>0</v>
      </c>
      <c r="H17" s="126">
        <f>EquipmentListTable[[#This Row],['#/Unit]]*FilterSpecs!$C$3+EquipmentListTable[[#This Row],['# Extra]]</f>
        <v>2</v>
      </c>
      <c r="I17" s="126">
        <v>0</v>
      </c>
      <c r="J17" s="126">
        <f>IF(AND(EquipmentListTable[[#This Row],[Tag]]&lt;&gt;FilterSpecs!$H$12, EquipmentListTable[[#This Row],[Tag]]&lt;&gt;FilterSpecs!$H$9), EquipmentListTable[[#This Row],['#/Unit]]*FilterSpecs!$B$3+EquipmentListTable[Init '# Extra],0)</f>
        <v>0</v>
      </c>
      <c r="K17" s="126">
        <f>EquipmentListTable[[#This Row],[Tot '#]]-EquipmentListTable[In Stock]</f>
        <v>2</v>
      </c>
      <c r="L17" s="126">
        <f>EquipmentListTable['# Left]</f>
        <v>2</v>
      </c>
      <c r="M17" s="126" t="s">
        <v>142</v>
      </c>
      <c r="N17" s="104">
        <v>0.75</v>
      </c>
      <c r="O17" s="104">
        <f>EquipmentListTable[[#This Row],['# Formatted]]*EquipmentListTable[[#This Row],[Price (USD)]]</f>
        <v>1.5</v>
      </c>
      <c r="P17" s="38" t="s">
        <v>1874</v>
      </c>
      <c r="Q17" s="126">
        <f t="shared" si="0"/>
        <v>4</v>
      </c>
      <c r="R17" s="141" t="s">
        <v>139</v>
      </c>
      <c r="S17" s="48">
        <f>IF(EquipmentListTable[[#This Row],[Tag]]=FilterSpecs!$H$7,EquipmentListTable[[#This Row],['#/Unit]]*EquipmentListTable[[#This Row],[Price (USD)]],0)</f>
        <v>0</v>
      </c>
      <c r="T17" s="87">
        <f>EquipmentListTable[[#This Row],[Tot '#]]*EquipmentListTable[[#This Row],[Price (USD)]]</f>
        <v>1.5</v>
      </c>
      <c r="U17" s="96">
        <f>EquipmentListTable[[#This Row],[In Stock]]*EquipmentListTable[[#This Row],[Price (USD)]]</f>
        <v>0</v>
      </c>
      <c r="V17" s="96">
        <f>EquipmentListTable[[#This Row],['# Left]]*EquipmentListTable[[#This Row],[Price (USD)]]</f>
        <v>1.5</v>
      </c>
      <c r="W17" s="96">
        <f>EquipmentListTable[[#This Row],['# Left]]*EquipmentListTable[[#This Row],[Price (USD)]]</f>
        <v>1.5</v>
      </c>
      <c r="X17" s="38" t="s">
        <v>140</v>
      </c>
      <c r="Y17" s="38" t="s">
        <v>141</v>
      </c>
      <c r="Z1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https://www.sparkfun.com/products/11145</v>
      </c>
      <c r="AA1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https://www.mouser.com/ProductDetail/474-COM-11145</v>
      </c>
      <c r="AB17" s="41"/>
    </row>
    <row r="18" spans="1:16379" s="55" customFormat="1" x14ac:dyDescent="0.3">
      <c r="A18" s="126" t="s">
        <v>872</v>
      </c>
      <c r="B18" s="126" t="s">
        <v>866</v>
      </c>
      <c r="C18" s="126" t="s">
        <v>0</v>
      </c>
      <c r="D18" s="141" t="str">
        <f>IF(EquipmentListTable[[#This Row],[Supplier]]=FilterSpecs!$A$8,EquipmentListTable[[#This Row],[Mouser SKU]], EquipmentListTable[[#This Row],[Supplier SKU]])</f>
        <v>ROB-08449</v>
      </c>
      <c r="E18" s="126">
        <v>0</v>
      </c>
      <c r="F18" s="126">
        <v>2</v>
      </c>
      <c r="G18" s="126">
        <v>0</v>
      </c>
      <c r="H18" s="126">
        <f>EquipmentListTable[[#This Row],['#/Unit]]*FilterSpecs!$C$3+EquipmentListTable[[#This Row],['# Extra]]</f>
        <v>2</v>
      </c>
      <c r="I18" s="126">
        <v>0</v>
      </c>
      <c r="J18" s="126">
        <f>IF(AND(EquipmentListTable[[#This Row],[Tag]]&lt;&gt;FilterSpecs!$H$12, EquipmentListTable[[#This Row],[Tag]]&lt;&gt;FilterSpecs!$H$9), EquipmentListTable[[#This Row],['#/Unit]]*FilterSpecs!$B$3+EquipmentListTable[Init '# Extra],0)</f>
        <v>0</v>
      </c>
      <c r="K18" s="126">
        <f>EquipmentListTable[[#This Row],[Tot '#]]-EquipmentListTable[In Stock]</f>
        <v>2</v>
      </c>
      <c r="L18" s="126">
        <f>EquipmentListTable['# Left]</f>
        <v>2</v>
      </c>
      <c r="M18" s="126" t="s">
        <v>649</v>
      </c>
      <c r="N18" s="104">
        <v>4.95</v>
      </c>
      <c r="O18" s="104">
        <f>EquipmentListTable[[#This Row],['# Formatted]]*EquipmentListTable[[#This Row],[Price (USD)]]</f>
        <v>9.9</v>
      </c>
      <c r="P18" s="38" t="s">
        <v>1874</v>
      </c>
      <c r="Q18" s="126">
        <f t="shared" si="0"/>
        <v>5</v>
      </c>
      <c r="R18" s="141" t="s">
        <v>646</v>
      </c>
      <c r="S18" s="48">
        <f>IF(EquipmentListTable[[#This Row],[Tag]]=FilterSpecs!$H$7,EquipmentListTable[[#This Row],['#/Unit]]*EquipmentListTable[[#This Row],[Price (USD)]],0)</f>
        <v>0</v>
      </c>
      <c r="T18" s="87">
        <f>EquipmentListTable[[#This Row],[Tot '#]]*EquipmentListTable[[#This Row],[Price (USD)]]</f>
        <v>9.9</v>
      </c>
      <c r="U18" s="96">
        <f>EquipmentListTable[[#This Row],[In Stock]]*EquipmentListTable[[#This Row],[Price (USD)]]</f>
        <v>0</v>
      </c>
      <c r="V18" s="96">
        <f>EquipmentListTable[[#This Row],['# Left]]*EquipmentListTable[[#This Row],[Price (USD)]]</f>
        <v>9.9</v>
      </c>
      <c r="W18" s="96">
        <f>EquipmentListTable[[#This Row],['# Left]]*EquipmentListTable[[#This Row],[Price (USD)]]</f>
        <v>9.9</v>
      </c>
      <c r="X18" s="38" t="s">
        <v>647</v>
      </c>
      <c r="Y18" s="38" t="s">
        <v>648</v>
      </c>
      <c r="Z1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https://www.sparkfun.com/products/08449</v>
      </c>
      <c r="AA1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https://www.mouser.com/ProductDetail/474-ROB-08449</v>
      </c>
      <c r="AB18" s="41"/>
    </row>
    <row r="19" spans="1:16379" s="55" customFormat="1" x14ac:dyDescent="0.3">
      <c r="A19" s="126" t="s">
        <v>872</v>
      </c>
      <c r="B19" s="126" t="s">
        <v>866</v>
      </c>
      <c r="C19" s="126" t="s">
        <v>0</v>
      </c>
      <c r="D19" s="141" t="str">
        <f>IF(EquipmentListTable[[#This Row],[Supplier]]=FilterSpecs!$A$8,EquipmentListTable[[#This Row],[Mouser SKU]], EquipmentListTable[[#This Row],[Supplier SKU]])</f>
        <v>DEV-11711</v>
      </c>
      <c r="E19" s="126">
        <v>0</v>
      </c>
      <c r="F19" s="126">
        <v>1</v>
      </c>
      <c r="G19" s="126">
        <v>0</v>
      </c>
      <c r="H19" s="126">
        <f>EquipmentListTable[[#This Row],['#/Unit]]*FilterSpecs!$C$3+EquipmentListTable[[#This Row],['# Extra]]</f>
        <v>1</v>
      </c>
      <c r="I19" s="126">
        <v>0</v>
      </c>
      <c r="J19" s="126">
        <f>IF(AND(EquipmentListTable[[#This Row],[Tag]]&lt;&gt;FilterSpecs!$H$12, EquipmentListTable[[#This Row],[Tag]]&lt;&gt;FilterSpecs!$H$9), EquipmentListTable[[#This Row],['#/Unit]]*FilterSpecs!$B$3+EquipmentListTable[Init '# Extra],0)</f>
        <v>0</v>
      </c>
      <c r="K19" s="126">
        <f>EquipmentListTable[[#This Row],[Tot '#]]-EquipmentListTable[In Stock]</f>
        <v>1</v>
      </c>
      <c r="L19" s="126">
        <f>EquipmentListTable['# Left]</f>
        <v>1</v>
      </c>
      <c r="M19" s="126" t="s">
        <v>126</v>
      </c>
      <c r="N19" s="104">
        <v>59.95</v>
      </c>
      <c r="O19" s="104">
        <f>EquipmentListTable[[#This Row],['# Formatted]]*EquipmentListTable[[#This Row],[Price (USD)]]</f>
        <v>59.95</v>
      </c>
      <c r="P19" s="38" t="s">
        <v>1874</v>
      </c>
      <c r="Q19" s="126">
        <f t="shared" si="0"/>
        <v>6</v>
      </c>
      <c r="R19" s="141" t="s">
        <v>123</v>
      </c>
      <c r="S19" s="48">
        <f>IF(EquipmentListTable[[#This Row],[Tag]]=FilterSpecs!$H$7,EquipmentListTable[[#This Row],['#/Unit]]*EquipmentListTable[[#This Row],[Price (USD)]],0)</f>
        <v>0</v>
      </c>
      <c r="T19" s="87">
        <f>EquipmentListTable[[#This Row],[Tot '#]]*EquipmentListTable[[#This Row],[Price (USD)]]</f>
        <v>59.95</v>
      </c>
      <c r="U19" s="96">
        <f>EquipmentListTable[[#This Row],[In Stock]]*EquipmentListTable[[#This Row],[Price (USD)]]</f>
        <v>0</v>
      </c>
      <c r="V19" s="96">
        <f>EquipmentListTable[[#This Row],['# Left]]*EquipmentListTable[[#This Row],[Price (USD)]]</f>
        <v>59.95</v>
      </c>
      <c r="W19" s="96">
        <f>EquipmentListTable[[#This Row],['# Left]]*EquipmentListTable[[#This Row],[Price (USD)]]</f>
        <v>59.95</v>
      </c>
      <c r="X19" s="38" t="s">
        <v>124</v>
      </c>
      <c r="Y19" s="38" t="s">
        <v>125</v>
      </c>
      <c r="Z1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https://www.sparkfun.com/products/11711</v>
      </c>
      <c r="AA1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https://www.mouser.com/ProductDetail/474-DEV-11711</v>
      </c>
      <c r="AB19" s="41"/>
    </row>
    <row r="20" spans="1:16379" s="55" customFormat="1" x14ac:dyDescent="0.3">
      <c r="A20" s="126" t="s">
        <v>872</v>
      </c>
      <c r="B20" s="126" t="s">
        <v>866</v>
      </c>
      <c r="C20" s="126" t="s">
        <v>0</v>
      </c>
      <c r="D20" s="141" t="str">
        <f>IF(EquipmentListTable[[#This Row],[Supplier]]=FilterSpecs!$A$8,EquipmentListTable[[#This Row],[Mouser SKU]], EquipmentListTable[[#This Row],[Supplier SKU]])</f>
        <v>BOB-09868</v>
      </c>
      <c r="E20" s="126">
        <v>0</v>
      </c>
      <c r="F20" s="126">
        <v>1</v>
      </c>
      <c r="G20" s="126">
        <v>0</v>
      </c>
      <c r="H20" s="126">
        <f>EquipmentListTable[[#This Row],['#/Unit]]*FilterSpecs!$C$3+EquipmentListTable[[#This Row],['# Extra]]</f>
        <v>1</v>
      </c>
      <c r="I20" s="126">
        <v>0</v>
      </c>
      <c r="J20" s="126">
        <f>IF(AND(EquipmentListTable[[#This Row],[Tag]]&lt;&gt;FilterSpecs!$H$12, EquipmentListTable[[#This Row],[Tag]]&lt;&gt;FilterSpecs!$H$9), EquipmentListTable[[#This Row],['#/Unit]]*FilterSpecs!$B$3+EquipmentListTable[Init '# Extra],0)</f>
        <v>0</v>
      </c>
      <c r="K20" s="126">
        <f>EquipmentListTable[[#This Row],[Tot '#]]-EquipmentListTable[In Stock]</f>
        <v>1</v>
      </c>
      <c r="L20" s="126">
        <f>EquipmentListTable['# Left]</f>
        <v>1</v>
      </c>
      <c r="M20" s="126" t="s">
        <v>1470</v>
      </c>
      <c r="N20" s="104">
        <v>9.9499999999999993</v>
      </c>
      <c r="O20" s="104">
        <f>EquipmentListTable[[#This Row],['# Formatted]]*EquipmentListTable[[#This Row],[Price (USD)]]</f>
        <v>9.9499999999999993</v>
      </c>
      <c r="P20" s="38" t="s">
        <v>1874</v>
      </c>
      <c r="Q20" s="126">
        <f t="shared" si="0"/>
        <v>7</v>
      </c>
      <c r="R20" s="141" t="s">
        <v>1467</v>
      </c>
      <c r="S20" s="48">
        <f>IF(EquipmentListTable[[#This Row],[Tag]]=FilterSpecs!$H$7,EquipmentListTable[[#This Row],['#/Unit]]*EquipmentListTable[[#This Row],[Price (USD)]],0)</f>
        <v>0</v>
      </c>
      <c r="T20" s="87">
        <f>EquipmentListTable[[#This Row],[Tot '#]]*EquipmentListTable[[#This Row],[Price (USD)]]</f>
        <v>9.9499999999999993</v>
      </c>
      <c r="U20" s="96">
        <f>EquipmentListTable[[#This Row],[In Stock]]*EquipmentListTable[[#This Row],[Price (USD)]]</f>
        <v>0</v>
      </c>
      <c r="V20" s="96">
        <f>EquipmentListTable[[#This Row],['# Left]]*EquipmentListTable[[#This Row],[Price (USD)]]</f>
        <v>9.9499999999999993</v>
      </c>
      <c r="W20" s="96">
        <f>EquipmentListTable[[#This Row],['# Left]]*EquipmentListTable[[#This Row],[Price (USD)]]</f>
        <v>9.9499999999999993</v>
      </c>
      <c r="X20" s="38" t="s">
        <v>1468</v>
      </c>
      <c r="Y20" s="38" t="s">
        <v>1469</v>
      </c>
      <c r="Z2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https://www.sparkfun.com/products/09868</v>
      </c>
      <c r="AA2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https://www.mouser.com/ProductDetail/474-BOB-09868</v>
      </c>
      <c r="AB20" s="41"/>
    </row>
    <row r="21" spans="1:16379" s="55" customFormat="1" x14ac:dyDescent="0.3">
      <c r="A21" s="126" t="s">
        <v>872</v>
      </c>
      <c r="B21" s="126" t="s">
        <v>866</v>
      </c>
      <c r="C21" s="126" t="s">
        <v>0</v>
      </c>
      <c r="D21" s="141" t="str">
        <f>IF(EquipmentListTable[[#This Row],[Supplier]]=FilterSpecs!$A$8,EquipmentListTable[[#This Row],[Mouser SKU]], EquipmentListTable[[#This Row],[Supplier SKU]])</f>
        <v>COM-08635</v>
      </c>
      <c r="E21" s="126">
        <v>0</v>
      </c>
      <c r="F21" s="126">
        <v>1</v>
      </c>
      <c r="G21" s="126">
        <v>0</v>
      </c>
      <c r="H21" s="126">
        <f>EquipmentListTable[[#This Row],['#/Unit]]*FilterSpecs!$C$3+EquipmentListTable[[#This Row],['# Extra]]</f>
        <v>1</v>
      </c>
      <c r="I21" s="126">
        <v>0</v>
      </c>
      <c r="J21" s="126">
        <f>IF(AND(EquipmentListTable[[#This Row],[Tag]]&lt;&gt;FilterSpecs!$H$12, EquipmentListTable[[#This Row],[Tag]]&lt;&gt;FilterSpecs!$H$9), EquipmentListTable[[#This Row],['#/Unit]]*FilterSpecs!$B$3+EquipmentListTable[Init '# Extra],0)</f>
        <v>0</v>
      </c>
      <c r="K21" s="126">
        <f>EquipmentListTable[[#This Row],[Tot '#]]-EquipmentListTable[In Stock]</f>
        <v>1</v>
      </c>
      <c r="L21" s="126">
        <f>EquipmentListTable['# Left]</f>
        <v>1</v>
      </c>
      <c r="M21" s="126" t="s">
        <v>1490</v>
      </c>
      <c r="N21" s="104">
        <v>0.95</v>
      </c>
      <c r="O21" s="104">
        <f>EquipmentListTable[[#This Row],['# Formatted]]*EquipmentListTable[[#This Row],[Price (USD)]]</f>
        <v>0.95</v>
      </c>
      <c r="P21" s="38" t="s">
        <v>1874</v>
      </c>
      <c r="Q21" s="126">
        <f t="shared" si="0"/>
        <v>8</v>
      </c>
      <c r="R21" s="141" t="s">
        <v>1487</v>
      </c>
      <c r="S21" s="48">
        <f>IF(EquipmentListTable[[#This Row],[Tag]]=FilterSpecs!$H$7,EquipmentListTable[[#This Row],['#/Unit]]*EquipmentListTable[[#This Row],[Price (USD)]],0)</f>
        <v>0</v>
      </c>
      <c r="T21" s="87">
        <f>EquipmentListTable[[#This Row],[Tot '#]]*EquipmentListTable[[#This Row],[Price (USD)]]</f>
        <v>0.95</v>
      </c>
      <c r="U21" s="96">
        <f>EquipmentListTable[[#This Row],[In Stock]]*EquipmentListTable[[#This Row],[Price (USD)]]</f>
        <v>0</v>
      </c>
      <c r="V21" s="96">
        <f>EquipmentListTable[[#This Row],['# Left]]*EquipmentListTable[[#This Row],[Price (USD)]]</f>
        <v>0.95</v>
      </c>
      <c r="W21" s="96">
        <f>EquipmentListTable[[#This Row],['# Left]]*EquipmentListTable[[#This Row],[Price (USD)]]</f>
        <v>0.95</v>
      </c>
      <c r="X21" s="38" t="s">
        <v>1488</v>
      </c>
      <c r="Y21" s="38" t="s">
        <v>1489</v>
      </c>
      <c r="Z2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https://www.sparkfun.com/products/08635</v>
      </c>
      <c r="AA2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https://www.mouser.com/ProductDetail/474-COM-08635</v>
      </c>
      <c r="AB21" s="41"/>
    </row>
    <row r="22" spans="1:16379" s="55" customFormat="1" x14ac:dyDescent="0.3">
      <c r="A22" s="126" t="s">
        <v>872</v>
      </c>
      <c r="B22" s="126" t="s">
        <v>866</v>
      </c>
      <c r="C22" s="126" t="s">
        <v>0</v>
      </c>
      <c r="D22" s="141" t="str">
        <f>IF(EquipmentListTable[[#This Row],[Supplier]]=FilterSpecs!$A$8,EquipmentListTable[[#This Row],[Mouser SKU]], EquipmentListTable[[#This Row],[Supplier SKU]])</f>
        <v>BOB-12758</v>
      </c>
      <c r="E22" s="126">
        <v>0</v>
      </c>
      <c r="F22" s="126">
        <v>1</v>
      </c>
      <c r="G22" s="126">
        <v>0</v>
      </c>
      <c r="H22" s="126">
        <f>EquipmentListTable[[#This Row],['#/Unit]]*FilterSpecs!$C$3+EquipmentListTable[[#This Row],['# Extra]]</f>
        <v>1</v>
      </c>
      <c r="I22" s="126">
        <v>0</v>
      </c>
      <c r="J22" s="126">
        <f>IF(AND(EquipmentListTable[[#This Row],[Tag]]&lt;&gt;FilterSpecs!$H$12, EquipmentListTable[[#This Row],[Tag]]&lt;&gt;FilterSpecs!$H$9), EquipmentListTable[[#This Row],['#/Unit]]*FilterSpecs!$B$3+EquipmentListTable[Init '# Extra],0)</f>
        <v>0</v>
      </c>
      <c r="K22" s="126">
        <f>EquipmentListTable[[#This Row],[Tot '#]]-EquipmentListTable[In Stock]</f>
        <v>1</v>
      </c>
      <c r="L22" s="126">
        <f>EquipmentListTable['# Left]</f>
        <v>1</v>
      </c>
      <c r="M22" s="126" t="s">
        <v>1819</v>
      </c>
      <c r="N22" s="104">
        <v>5.95</v>
      </c>
      <c r="O22" s="104">
        <f>EquipmentListTable[[#This Row],['# Formatted]]*EquipmentListTable[[#This Row],[Price (USD)]]</f>
        <v>5.95</v>
      </c>
      <c r="P22" s="38" t="s">
        <v>1874</v>
      </c>
      <c r="Q22" s="126">
        <f t="shared" si="0"/>
        <v>9</v>
      </c>
      <c r="R22" s="141" t="s">
        <v>1816</v>
      </c>
      <c r="S22" s="48">
        <f>IF(EquipmentListTable[[#This Row],[Tag]]=FilterSpecs!$H$7,EquipmentListTable[[#This Row],['#/Unit]]*EquipmentListTable[[#This Row],[Price (USD)]],0)</f>
        <v>0</v>
      </c>
      <c r="T22" s="87">
        <f>EquipmentListTable[[#This Row],[Tot '#]]*EquipmentListTable[[#This Row],[Price (USD)]]</f>
        <v>5.95</v>
      </c>
      <c r="U22" s="96">
        <f>EquipmentListTable[[#This Row],[In Stock]]*EquipmentListTable[[#This Row],[Price (USD)]]</f>
        <v>0</v>
      </c>
      <c r="V22" s="96">
        <f>EquipmentListTable[[#This Row],['# Left]]*EquipmentListTable[[#This Row],[Price (USD)]]</f>
        <v>5.95</v>
      </c>
      <c r="W22" s="96">
        <f>EquipmentListTable[[#This Row],['# Left]]*EquipmentListTable[[#This Row],[Price (USD)]]</f>
        <v>5.95</v>
      </c>
      <c r="X22" s="38" t="s">
        <v>1817</v>
      </c>
      <c r="Y22" s="38" t="s">
        <v>1818</v>
      </c>
      <c r="Z2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https://www.sparkfun.com/products/12758</v>
      </c>
      <c r="AA2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https://www.mouser.com/ProductDetail/474-BOB-12758</v>
      </c>
      <c r="AB22" s="41"/>
    </row>
    <row r="23" spans="1:16379" s="55" customFormat="1" x14ac:dyDescent="0.3">
      <c r="A23" s="142" t="s">
        <v>872</v>
      </c>
      <c r="B23" s="142" t="s">
        <v>866</v>
      </c>
      <c r="C23" s="126" t="s">
        <v>0</v>
      </c>
      <c r="D23" s="141" t="str">
        <f>IF(EquipmentListTable[[#This Row],[Supplier]]=FilterSpecs!$A$8,EquipmentListTable[[#This Row],[Mouser SKU]], EquipmentListTable[[#This Row],[Supplier SKU]])</f>
        <v>SEN-12642</v>
      </c>
      <c r="E23" s="126">
        <v>0</v>
      </c>
      <c r="F23" s="126">
        <v>0</v>
      </c>
      <c r="G23" s="126">
        <v>0</v>
      </c>
      <c r="H23" s="126">
        <f>EquipmentListTable[[#This Row],['#/Unit]]*FilterSpecs!$C$3+EquipmentListTable[[#This Row],['# Extra]]</f>
        <v>0</v>
      </c>
      <c r="I23" s="126">
        <v>0</v>
      </c>
      <c r="J23" s="126">
        <f>IF(AND(EquipmentListTable[[#This Row],[Tag]]&lt;&gt;FilterSpecs!$H$12, EquipmentListTable[[#This Row],[Tag]]&lt;&gt;FilterSpecs!$H$9), EquipmentListTable[[#This Row],['#/Unit]]*FilterSpecs!$B$3+EquipmentListTable[Init '# Extra],0)</f>
        <v>0</v>
      </c>
      <c r="K23" s="126">
        <f>EquipmentListTable[[#This Row],[Tot '#]]-EquipmentListTable[In Stock]</f>
        <v>0</v>
      </c>
      <c r="L23" s="126">
        <f>EquipmentListTable['# Left]</f>
        <v>0</v>
      </c>
      <c r="M23" s="126" t="s">
        <v>130</v>
      </c>
      <c r="N23" s="104">
        <v>10.95</v>
      </c>
      <c r="O23" s="104">
        <f>EquipmentListTable[[#This Row],['# Formatted]]*EquipmentListTable[[#This Row],[Price (USD)]]</f>
        <v>0</v>
      </c>
      <c r="P23" s="38" t="s">
        <v>1874</v>
      </c>
      <c r="Q23" s="126">
        <f t="shared" si="0"/>
        <v>10</v>
      </c>
      <c r="R23" s="141" t="s">
        <v>127</v>
      </c>
      <c r="S23" s="48">
        <f>IF(EquipmentListTable[[#This Row],[Tag]]=FilterSpecs!$H$7,EquipmentListTable[[#This Row],['#/Unit]]*EquipmentListTable[[#This Row],[Price (USD)]],0)</f>
        <v>0</v>
      </c>
      <c r="T23" s="87">
        <f>EquipmentListTable[[#This Row],[Tot '#]]*EquipmentListTable[[#This Row],[Price (USD)]]</f>
        <v>0</v>
      </c>
      <c r="U23" s="96">
        <f>EquipmentListTable[[#This Row],[In Stock]]*EquipmentListTable[[#This Row],[Price (USD)]]</f>
        <v>0</v>
      </c>
      <c r="V23" s="96">
        <f>EquipmentListTable[[#This Row],['# Left]]*EquipmentListTable[[#This Row],[Price (USD)]]</f>
        <v>0</v>
      </c>
      <c r="W23" s="96">
        <f>EquipmentListTable[[#This Row],['# Left]]*EquipmentListTable[[#This Row],[Price (USD)]]</f>
        <v>0</v>
      </c>
      <c r="X23" s="38" t="s">
        <v>128</v>
      </c>
      <c r="Y23" s="38" t="s">
        <v>129</v>
      </c>
      <c r="Z2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https://www.sparkfun.com/products/12642</v>
      </c>
      <c r="AA2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https://www.mouser.com/ProductDetail/474-SEN-12642</v>
      </c>
    </row>
    <row r="24" spans="1:16379" s="55" customFormat="1" x14ac:dyDescent="0.3">
      <c r="A24" s="126" t="s">
        <v>872</v>
      </c>
      <c r="B24" s="126" t="s">
        <v>866</v>
      </c>
      <c r="C24" s="126" t="s">
        <v>1863</v>
      </c>
      <c r="D24" s="141" t="str">
        <f>IF(EquipmentListTable[[#This Row],[Supplier]]=FilterSpecs!$A$8,EquipmentListTable[[#This Row],[Mouser SKU]], EquipmentListTable[[#This Row],[Supplier SKU]])</f>
        <v>94</v>
      </c>
      <c r="E24" s="126">
        <v>0</v>
      </c>
      <c r="F24" s="126">
        <v>0</v>
      </c>
      <c r="G24" s="126">
        <v>0</v>
      </c>
      <c r="H24" s="126">
        <f>EquipmentListTable[[#This Row],['#/Unit]]*FilterSpecs!$C$3+EquipmentListTable[[#This Row],['# Extra]]</f>
        <v>0</v>
      </c>
      <c r="I24" s="126">
        <v>0</v>
      </c>
      <c r="J24" s="126">
        <f>IF(AND(EquipmentListTable[[#This Row],[Tag]]&lt;&gt;FilterSpecs!$H$12, EquipmentListTable[[#This Row],[Tag]]&lt;&gt;FilterSpecs!$H$9), EquipmentListTable[[#This Row],['#/Unit]]*FilterSpecs!$B$3+EquipmentListTable[Init '# Extra],0)</f>
        <v>0</v>
      </c>
      <c r="K24" s="126">
        <f>EquipmentListTable[[#This Row],[Tot '#]]-EquipmentListTable[In Stock]</f>
        <v>0</v>
      </c>
      <c r="L24" s="126">
        <f>EquipmentListTable['# Left]</f>
        <v>0</v>
      </c>
      <c r="M24" s="142" t="s">
        <v>2116</v>
      </c>
      <c r="N24" s="105">
        <v>22</v>
      </c>
      <c r="O24" s="104">
        <f>EquipmentListTable[[#This Row],['# Formatted]]*EquipmentListTable[[#This Row],[Price (USD)]]</f>
        <v>0</v>
      </c>
      <c r="P24" s="51" t="s">
        <v>1874</v>
      </c>
      <c r="Q24" s="126">
        <f t="shared" si="0"/>
        <v>11</v>
      </c>
      <c r="R24" s="141" t="s">
        <v>2115</v>
      </c>
      <c r="S24" s="48">
        <f>IF(EquipmentListTable[[#This Row],[Tag]]=FilterSpecs!$H$7,EquipmentListTable[[#This Row],['#/Unit]]*EquipmentListTable[[#This Row],[Price (USD)]],0)</f>
        <v>0</v>
      </c>
      <c r="T24" s="87">
        <f>EquipmentListTable[[#This Row],[Tot '#]]*EquipmentListTable[[#This Row],[Price (USD)]]</f>
        <v>0</v>
      </c>
      <c r="U24" s="96">
        <f>EquipmentListTable[[#This Row],[In Stock]]*EquipmentListTable[[#This Row],[Price (USD)]]</f>
        <v>0</v>
      </c>
      <c r="V24" s="96">
        <f>EquipmentListTable[[#This Row],['# Left]]*EquipmentListTable[[#This Row],[Price (USD)]]</f>
        <v>0</v>
      </c>
      <c r="W24" s="96">
        <f>EquipmentListTable[[#This Row],['# Left]]*EquipmentListTable[[#This Row],[Price (USD)]]</f>
        <v>0</v>
      </c>
      <c r="X24" s="38"/>
      <c r="Y24" s="38"/>
      <c r="Z2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https://www.adafruit.com/product/94</v>
      </c>
      <c r="AA2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https://www.mouser.com/ProductDetail/485-94</v>
      </c>
    </row>
    <row r="25" spans="1:16379" s="80" customFormat="1" x14ac:dyDescent="0.3">
      <c r="A25" s="126" t="s">
        <v>872</v>
      </c>
      <c r="B25" s="126" t="s">
        <v>866</v>
      </c>
      <c r="C25" s="126" t="s">
        <v>0</v>
      </c>
      <c r="D25" s="141" t="str">
        <f>IF(EquipmentListTable[[#This Row],[Supplier]]=FilterSpecs!$A$8,EquipmentListTable[[#This Row],[Mouser SKU]], EquipmentListTable[[#This Row],[Supplier SKU]])</f>
        <v>WRL-11924</v>
      </c>
      <c r="E25" s="126">
        <v>0</v>
      </c>
      <c r="F25" s="126">
        <v>0</v>
      </c>
      <c r="G25" s="126">
        <v>0</v>
      </c>
      <c r="H25" s="126">
        <f>EquipmentListTable[[#This Row],['#/Unit]]*FilterSpecs!$C$3+EquipmentListTable[[#This Row],['# Extra]]</f>
        <v>0</v>
      </c>
      <c r="I25" s="126">
        <v>0</v>
      </c>
      <c r="J25" s="126">
        <f>IF(AND(EquipmentListTable[[#This Row],[Tag]]&lt;&gt;FilterSpecs!$H$12, EquipmentListTable[[#This Row],[Tag]]&lt;&gt;FilterSpecs!$H$9), EquipmentListTable[[#This Row],['#/Unit]]*FilterSpecs!$B$3+EquipmentListTable[Init '# Extra],0)</f>
        <v>0</v>
      </c>
      <c r="K25" s="126">
        <f>EquipmentListTable[[#This Row],[Tot '#]]-EquipmentListTable[In Stock]</f>
        <v>0</v>
      </c>
      <c r="L25" s="126">
        <f>EquipmentListTable['# Left]</f>
        <v>0</v>
      </c>
      <c r="M25" s="142" t="s">
        <v>1462</v>
      </c>
      <c r="N25" s="106">
        <v>49.95</v>
      </c>
      <c r="O25" s="104">
        <f>EquipmentListTable[[#This Row],['# Formatted]]*EquipmentListTable[[#This Row],[Price (USD)]]</f>
        <v>0</v>
      </c>
      <c r="P25" s="51" t="s">
        <v>1874</v>
      </c>
      <c r="Q25" s="126">
        <f t="shared" si="0"/>
        <v>12</v>
      </c>
      <c r="R25" s="142" t="s">
        <v>1459</v>
      </c>
      <c r="S25" s="79">
        <f>IF(EquipmentListTable[[#This Row],[Tag]]=FilterSpecs!$H$7,EquipmentListTable[[#This Row],['#/Unit]]*EquipmentListTable[[#This Row],[Price (USD)]],0)</f>
        <v>0</v>
      </c>
      <c r="T25" s="87">
        <f>EquipmentListTable[[#This Row],[Tot '#]]*EquipmentListTable[[#This Row],[Price (USD)]]</f>
        <v>0</v>
      </c>
      <c r="U25" s="96">
        <f>EquipmentListTable[[#This Row],[In Stock]]*EquipmentListTable[[#This Row],[Price (USD)]]</f>
        <v>0</v>
      </c>
      <c r="V25" s="96">
        <f>EquipmentListTable[[#This Row],['# Left]]*EquipmentListTable[[#This Row],[Price (USD)]]</f>
        <v>0</v>
      </c>
      <c r="W25" s="96">
        <f>EquipmentListTable[[#This Row],['# Left]]*EquipmentListTable[[#This Row],[Price (USD)]]</f>
        <v>0</v>
      </c>
      <c r="X25" s="74" t="s">
        <v>1460</v>
      </c>
      <c r="Y25" s="77" t="s">
        <v>1461</v>
      </c>
      <c r="Z2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https://www.sparkfun.com/products/11924</v>
      </c>
      <c r="AA2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https://www.mouser.com/ProductDetail/474-WRL-11924</v>
      </c>
      <c r="AB25" s="51"/>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c r="DM25" s="73"/>
      <c r="DN25" s="73"/>
      <c r="DO25" s="73"/>
      <c r="DP25" s="73"/>
      <c r="DQ25" s="73"/>
      <c r="DR25" s="73"/>
      <c r="DS25" s="73"/>
      <c r="DT25" s="73"/>
      <c r="DU25" s="73"/>
      <c r="DV25" s="73"/>
      <c r="DW25" s="73"/>
      <c r="DX25" s="73"/>
      <c r="DY25" s="73"/>
      <c r="DZ25" s="73"/>
      <c r="EA25" s="73"/>
      <c r="EB25" s="73"/>
      <c r="EC25" s="73"/>
      <c r="ED25" s="73"/>
      <c r="EE25" s="73"/>
      <c r="EF25" s="73"/>
      <c r="EG25" s="73"/>
      <c r="EH25" s="73"/>
      <c r="EI25" s="73"/>
      <c r="EJ25" s="73"/>
      <c r="EK25" s="73"/>
      <c r="EL25" s="73"/>
      <c r="EM25" s="73"/>
      <c r="EN25" s="73"/>
      <c r="EO25" s="73"/>
      <c r="EP25" s="73"/>
      <c r="EQ25" s="73"/>
      <c r="ER25" s="73"/>
      <c r="ES25" s="73"/>
      <c r="ET25" s="73"/>
      <c r="EU25" s="73"/>
      <c r="EV25" s="73"/>
      <c r="EW25" s="73"/>
      <c r="EX25" s="73"/>
      <c r="EY25" s="73"/>
      <c r="EZ25" s="73"/>
      <c r="FA25" s="73"/>
      <c r="FB25" s="73"/>
      <c r="FC25" s="73"/>
      <c r="FD25" s="73"/>
      <c r="FE25" s="73"/>
      <c r="FF25" s="73"/>
      <c r="FG25" s="73"/>
      <c r="FH25" s="73"/>
      <c r="FI25" s="73"/>
      <c r="FJ25" s="73"/>
      <c r="FK25" s="73"/>
      <c r="FL25" s="73"/>
      <c r="FM25" s="73"/>
      <c r="FN25" s="73"/>
      <c r="FO25" s="73"/>
      <c r="FP25" s="73"/>
      <c r="FQ25" s="73"/>
      <c r="FR25" s="73"/>
      <c r="FS25" s="73"/>
      <c r="FT25" s="73"/>
      <c r="FU25" s="73"/>
      <c r="FV25" s="73"/>
      <c r="FW25" s="73"/>
      <c r="FX25" s="73"/>
      <c r="FY25" s="73"/>
      <c r="FZ25" s="73"/>
      <c r="GA25" s="73"/>
      <c r="GB25" s="73"/>
      <c r="GC25" s="73"/>
      <c r="GD25" s="73"/>
      <c r="GE25" s="73"/>
      <c r="GF25" s="73"/>
      <c r="GG25" s="73"/>
      <c r="GH25" s="73"/>
      <c r="GI25" s="73"/>
      <c r="GJ25" s="73"/>
      <c r="GK25" s="73"/>
      <c r="GL25" s="73"/>
      <c r="GM25" s="73"/>
      <c r="GN25" s="73"/>
      <c r="GO25" s="73"/>
      <c r="GP25" s="73"/>
      <c r="GQ25" s="73"/>
      <c r="GR25" s="73"/>
      <c r="GS25" s="73"/>
      <c r="GT25" s="73"/>
      <c r="GU25" s="73"/>
      <c r="GV25" s="73"/>
      <c r="GW25" s="73"/>
      <c r="GX25" s="73"/>
      <c r="GY25" s="73"/>
      <c r="GZ25" s="73"/>
      <c r="HA25" s="73"/>
      <c r="HB25" s="73"/>
      <c r="HC25" s="73"/>
      <c r="HD25" s="73"/>
      <c r="HE25" s="73"/>
      <c r="HF25" s="73"/>
      <c r="HG25" s="73"/>
      <c r="HH25" s="73"/>
      <c r="HI25" s="73"/>
      <c r="HJ25" s="73"/>
      <c r="HK25" s="73"/>
      <c r="HL25" s="73"/>
      <c r="HM25" s="73"/>
      <c r="HN25" s="73"/>
      <c r="HO25" s="73"/>
      <c r="HP25" s="73"/>
      <c r="HQ25" s="73"/>
      <c r="HR25" s="73"/>
      <c r="HS25" s="73"/>
      <c r="HT25" s="73"/>
      <c r="HU25" s="73"/>
      <c r="HV25" s="73"/>
      <c r="HW25" s="73"/>
      <c r="HX25" s="73"/>
      <c r="HY25" s="73"/>
      <c r="HZ25" s="73"/>
      <c r="IA25" s="73"/>
      <c r="IB25" s="73"/>
      <c r="IC25" s="73"/>
      <c r="ID25" s="73"/>
      <c r="IE25" s="73"/>
      <c r="IF25" s="73"/>
      <c r="IG25" s="73"/>
      <c r="IH25" s="73"/>
      <c r="II25" s="73"/>
      <c r="IJ25" s="73"/>
      <c r="IK25" s="73"/>
      <c r="IL25" s="73"/>
      <c r="IM25" s="73"/>
      <c r="IN25" s="73"/>
      <c r="IO25" s="73"/>
      <c r="IP25" s="73"/>
      <c r="IQ25" s="73"/>
      <c r="IR25" s="73"/>
      <c r="IS25" s="73"/>
      <c r="IT25" s="73"/>
      <c r="IU25" s="73"/>
      <c r="IV25" s="73"/>
      <c r="IW25" s="73"/>
      <c r="IX25" s="73"/>
      <c r="IY25" s="73"/>
      <c r="IZ25" s="73"/>
      <c r="JA25" s="73"/>
      <c r="JB25" s="73"/>
      <c r="JC25" s="73"/>
      <c r="JD25" s="73"/>
      <c r="JE25" s="73"/>
      <c r="JF25" s="73"/>
      <c r="JG25" s="73"/>
      <c r="JH25" s="73"/>
      <c r="JI25" s="73"/>
      <c r="JJ25" s="73"/>
      <c r="JK25" s="73"/>
      <c r="JL25" s="73"/>
      <c r="JM25" s="73"/>
      <c r="JN25" s="73"/>
      <c r="JO25" s="73"/>
      <c r="JP25" s="73"/>
      <c r="JQ25" s="73"/>
      <c r="JR25" s="73"/>
      <c r="JS25" s="73"/>
      <c r="JT25" s="73"/>
      <c r="JU25" s="73"/>
      <c r="JV25" s="73"/>
      <c r="JW25" s="73"/>
      <c r="JX25" s="73"/>
      <c r="JY25" s="73"/>
      <c r="JZ25" s="73"/>
      <c r="KA25" s="73"/>
      <c r="KB25" s="73"/>
      <c r="KC25" s="73"/>
      <c r="KD25" s="73"/>
      <c r="KE25" s="73"/>
      <c r="KF25" s="73"/>
      <c r="KG25" s="73"/>
      <c r="KH25" s="73"/>
      <c r="KI25" s="73"/>
      <c r="KJ25" s="73"/>
      <c r="KK25" s="73"/>
      <c r="KL25" s="73"/>
      <c r="KM25" s="73"/>
      <c r="KN25" s="73"/>
      <c r="KO25" s="73"/>
      <c r="KP25" s="73"/>
      <c r="KQ25" s="73"/>
      <c r="KR25" s="73"/>
      <c r="KS25" s="73"/>
      <c r="KT25" s="73"/>
      <c r="KU25" s="73"/>
      <c r="KV25" s="73"/>
      <c r="KW25" s="73"/>
      <c r="KX25" s="73"/>
      <c r="KY25" s="73"/>
      <c r="KZ25" s="73"/>
      <c r="LA25" s="73"/>
      <c r="LB25" s="73"/>
      <c r="LC25" s="73"/>
      <c r="LD25" s="73"/>
      <c r="LE25" s="73"/>
      <c r="LF25" s="73"/>
      <c r="LG25" s="73"/>
      <c r="LH25" s="73"/>
      <c r="LI25" s="73"/>
      <c r="LJ25" s="73"/>
      <c r="LK25" s="73"/>
      <c r="LL25" s="73"/>
      <c r="LM25" s="73"/>
      <c r="LN25" s="73"/>
      <c r="LO25" s="73"/>
      <c r="LP25" s="73"/>
      <c r="LQ25" s="73"/>
      <c r="LR25" s="73"/>
      <c r="LS25" s="73"/>
      <c r="LT25" s="73"/>
      <c r="LU25" s="73"/>
      <c r="LV25" s="73"/>
      <c r="LW25" s="73"/>
      <c r="LX25" s="73"/>
      <c r="LY25" s="73"/>
      <c r="LZ25" s="73"/>
      <c r="MA25" s="73"/>
      <c r="MB25" s="73"/>
      <c r="MC25" s="73"/>
      <c r="MD25" s="73"/>
      <c r="ME25" s="73"/>
      <c r="MF25" s="73"/>
      <c r="MG25" s="73"/>
      <c r="MH25" s="73"/>
      <c r="MI25" s="73"/>
      <c r="MJ25" s="73"/>
      <c r="MK25" s="73"/>
      <c r="ML25" s="73"/>
      <c r="MM25" s="73"/>
      <c r="MN25" s="73"/>
      <c r="MO25" s="73"/>
      <c r="MP25" s="73"/>
      <c r="MQ25" s="73"/>
      <c r="MR25" s="73"/>
      <c r="MS25" s="73"/>
      <c r="MT25" s="73"/>
      <c r="MU25" s="73"/>
      <c r="MV25" s="73"/>
      <c r="MW25" s="73"/>
      <c r="MX25" s="73"/>
      <c r="MY25" s="73"/>
      <c r="MZ25" s="73"/>
      <c r="NA25" s="73"/>
      <c r="NB25" s="73"/>
      <c r="NC25" s="73"/>
      <c r="ND25" s="73"/>
      <c r="NE25" s="73"/>
      <c r="NF25" s="73"/>
      <c r="NG25" s="73"/>
      <c r="NH25" s="73"/>
      <c r="NI25" s="73"/>
      <c r="NJ25" s="73"/>
      <c r="NK25" s="73"/>
      <c r="NL25" s="73"/>
      <c r="NM25" s="73"/>
      <c r="NN25" s="73"/>
      <c r="NO25" s="73"/>
      <c r="NP25" s="73"/>
      <c r="NQ25" s="73"/>
      <c r="NR25" s="73"/>
      <c r="NS25" s="73"/>
      <c r="NT25" s="73"/>
      <c r="NU25" s="73"/>
      <c r="NV25" s="73"/>
      <c r="NW25" s="73"/>
      <c r="NX25" s="73"/>
      <c r="NY25" s="73"/>
      <c r="NZ25" s="73"/>
      <c r="OA25" s="73"/>
      <c r="OB25" s="73"/>
      <c r="OC25" s="73"/>
      <c r="OD25" s="73"/>
      <c r="OE25" s="73"/>
      <c r="OF25" s="73"/>
      <c r="OG25" s="73"/>
      <c r="OH25" s="73"/>
      <c r="OI25" s="73"/>
      <c r="OJ25" s="73"/>
      <c r="OK25" s="73"/>
      <c r="OL25" s="73"/>
      <c r="OM25" s="73"/>
      <c r="ON25" s="73"/>
      <c r="OO25" s="73"/>
      <c r="OP25" s="73"/>
      <c r="OQ25" s="73"/>
      <c r="OR25" s="73"/>
      <c r="OS25" s="73"/>
      <c r="OT25" s="73"/>
      <c r="OU25" s="73"/>
      <c r="OV25" s="73"/>
      <c r="OW25" s="73"/>
      <c r="OX25" s="73"/>
      <c r="OY25" s="73"/>
      <c r="OZ25" s="73"/>
      <c r="PA25" s="73"/>
      <c r="PB25" s="73"/>
      <c r="PC25" s="73"/>
      <c r="PD25" s="73"/>
      <c r="PE25" s="73"/>
      <c r="PF25" s="73"/>
      <c r="PG25" s="73"/>
      <c r="PH25" s="73"/>
      <c r="PI25" s="73"/>
      <c r="PJ25" s="73"/>
      <c r="PK25" s="73"/>
      <c r="PL25" s="73"/>
      <c r="PM25" s="73"/>
      <c r="PN25" s="73"/>
      <c r="PO25" s="73"/>
      <c r="PP25" s="73"/>
      <c r="PQ25" s="73"/>
      <c r="PR25" s="73"/>
      <c r="PS25" s="73"/>
      <c r="PT25" s="73"/>
      <c r="PU25" s="73"/>
      <c r="PV25" s="73"/>
      <c r="PW25" s="73"/>
      <c r="PX25" s="73"/>
      <c r="PY25" s="73"/>
      <c r="PZ25" s="73"/>
      <c r="QA25" s="73"/>
      <c r="QB25" s="73"/>
      <c r="QC25" s="73"/>
      <c r="QD25" s="73"/>
      <c r="QE25" s="73"/>
      <c r="QF25" s="73"/>
      <c r="QG25" s="73"/>
      <c r="QH25" s="73"/>
      <c r="QI25" s="73"/>
      <c r="QJ25" s="73"/>
      <c r="QK25" s="73"/>
      <c r="QL25" s="73"/>
      <c r="QM25" s="73"/>
      <c r="QN25" s="73"/>
      <c r="QO25" s="73"/>
      <c r="QP25" s="73"/>
      <c r="QQ25" s="73"/>
      <c r="QR25" s="73"/>
      <c r="QS25" s="73"/>
      <c r="QT25" s="73"/>
      <c r="QU25" s="73"/>
      <c r="QV25" s="73"/>
      <c r="QW25" s="73"/>
      <c r="QX25" s="73"/>
      <c r="QY25" s="73"/>
      <c r="QZ25" s="73"/>
      <c r="RA25" s="73"/>
      <c r="RB25" s="73"/>
      <c r="RC25" s="73"/>
      <c r="RD25" s="73"/>
      <c r="RE25" s="73"/>
      <c r="RF25" s="73"/>
      <c r="RG25" s="73"/>
      <c r="RH25" s="73"/>
      <c r="RI25" s="73"/>
      <c r="RJ25" s="73"/>
      <c r="RK25" s="73"/>
      <c r="RL25" s="73"/>
      <c r="RM25" s="73"/>
      <c r="RN25" s="73"/>
      <c r="RO25" s="73"/>
      <c r="RP25" s="73"/>
      <c r="RQ25" s="73"/>
      <c r="RR25" s="73"/>
      <c r="RS25" s="73"/>
      <c r="RT25" s="73"/>
      <c r="RU25" s="73"/>
      <c r="RV25" s="73"/>
      <c r="RW25" s="73"/>
      <c r="RX25" s="73"/>
      <c r="RY25" s="73"/>
      <c r="RZ25" s="73"/>
      <c r="SA25" s="73"/>
      <c r="SB25" s="73"/>
      <c r="SC25" s="73"/>
      <c r="SD25" s="73"/>
      <c r="SE25" s="73"/>
      <c r="SF25" s="73"/>
      <c r="SG25" s="73"/>
      <c r="SH25" s="73"/>
      <c r="SI25" s="73"/>
      <c r="SJ25" s="73"/>
      <c r="SK25" s="73"/>
      <c r="SL25" s="73"/>
      <c r="SM25" s="73"/>
      <c r="SN25" s="73"/>
      <c r="SO25" s="73"/>
      <c r="SP25" s="73"/>
      <c r="SQ25" s="73"/>
      <c r="SR25" s="73"/>
      <c r="SS25" s="73"/>
      <c r="ST25" s="73"/>
      <c r="SU25" s="73"/>
      <c r="SV25" s="73"/>
      <c r="SW25" s="73"/>
      <c r="SX25" s="73"/>
      <c r="SY25" s="73"/>
      <c r="SZ25" s="73"/>
      <c r="TA25" s="73"/>
      <c r="TB25" s="73"/>
      <c r="TC25" s="73"/>
      <c r="TD25" s="73"/>
      <c r="TE25" s="73"/>
      <c r="TF25" s="73"/>
      <c r="TG25" s="73"/>
      <c r="TH25" s="73"/>
      <c r="TI25" s="73"/>
      <c r="TJ25" s="73"/>
      <c r="TK25" s="73"/>
      <c r="TL25" s="73"/>
      <c r="TM25" s="73"/>
      <c r="TN25" s="73"/>
      <c r="TO25" s="73"/>
      <c r="TP25" s="73"/>
      <c r="TQ25" s="73"/>
      <c r="TR25" s="73"/>
      <c r="TS25" s="73"/>
      <c r="TT25" s="73"/>
      <c r="TU25" s="73"/>
      <c r="TV25" s="73"/>
      <c r="TW25" s="73"/>
      <c r="TX25" s="73"/>
      <c r="TY25" s="73"/>
      <c r="TZ25" s="73"/>
      <c r="UA25" s="73"/>
      <c r="UB25" s="73"/>
      <c r="UC25" s="73"/>
      <c r="UD25" s="73"/>
      <c r="UE25" s="73"/>
      <c r="UF25" s="73"/>
      <c r="UG25" s="73"/>
      <c r="UH25" s="73"/>
      <c r="UI25" s="73"/>
      <c r="UJ25" s="73"/>
      <c r="UK25" s="73"/>
      <c r="UL25" s="73"/>
      <c r="UM25" s="73"/>
      <c r="UN25" s="73"/>
      <c r="UO25" s="73"/>
      <c r="UP25" s="73"/>
      <c r="UQ25" s="73"/>
      <c r="UR25" s="73"/>
      <c r="US25" s="73"/>
      <c r="UT25" s="73"/>
      <c r="UU25" s="73"/>
      <c r="UV25" s="73"/>
      <c r="UW25" s="73"/>
      <c r="UX25" s="73"/>
      <c r="UY25" s="73"/>
      <c r="UZ25" s="73"/>
      <c r="VA25" s="73"/>
      <c r="VB25" s="73"/>
      <c r="VC25" s="73"/>
      <c r="VD25" s="73"/>
      <c r="VE25" s="73"/>
      <c r="VF25" s="73"/>
      <c r="VG25" s="73"/>
      <c r="VH25" s="73"/>
      <c r="VI25" s="73"/>
      <c r="VJ25" s="73"/>
      <c r="VK25" s="73"/>
      <c r="VL25" s="73"/>
      <c r="VM25" s="73"/>
      <c r="VN25" s="73"/>
      <c r="VO25" s="73"/>
      <c r="VP25" s="73"/>
      <c r="VQ25" s="73"/>
      <c r="VR25" s="73"/>
      <c r="VS25" s="73"/>
      <c r="VT25" s="73"/>
      <c r="VU25" s="73"/>
      <c r="VV25" s="73"/>
      <c r="VW25" s="73"/>
      <c r="VX25" s="73"/>
      <c r="VY25" s="73"/>
      <c r="VZ25" s="73"/>
      <c r="WA25" s="73"/>
      <c r="WB25" s="73"/>
      <c r="WC25" s="73"/>
      <c r="WD25" s="73"/>
      <c r="WE25" s="73"/>
      <c r="WF25" s="73"/>
      <c r="WG25" s="73"/>
      <c r="WH25" s="73"/>
      <c r="WI25" s="73"/>
      <c r="WJ25" s="73"/>
      <c r="WK25" s="73"/>
      <c r="WL25" s="73"/>
      <c r="WM25" s="73"/>
      <c r="WN25" s="73"/>
      <c r="WO25" s="73"/>
      <c r="WP25" s="73"/>
      <c r="WQ25" s="73"/>
      <c r="WR25" s="73"/>
      <c r="WS25" s="73"/>
      <c r="WT25" s="73"/>
      <c r="WU25" s="73"/>
      <c r="WV25" s="73"/>
      <c r="WW25" s="73"/>
      <c r="WX25" s="73"/>
      <c r="WY25" s="73"/>
      <c r="WZ25" s="73"/>
      <c r="XA25" s="73"/>
      <c r="XB25" s="73"/>
      <c r="XC25" s="73"/>
      <c r="XD25" s="73"/>
      <c r="XE25" s="73"/>
      <c r="XF25" s="73"/>
      <c r="XG25" s="73"/>
      <c r="XH25" s="73"/>
      <c r="XI25" s="73"/>
      <c r="XJ25" s="73"/>
      <c r="XK25" s="73"/>
      <c r="XL25" s="73"/>
      <c r="XM25" s="73"/>
      <c r="XN25" s="73"/>
      <c r="XO25" s="73"/>
      <c r="XP25" s="73"/>
      <c r="XQ25" s="73"/>
      <c r="XR25" s="73"/>
      <c r="XS25" s="73"/>
      <c r="XT25" s="73"/>
      <c r="XU25" s="73"/>
      <c r="XV25" s="73"/>
      <c r="XW25" s="73"/>
      <c r="XX25" s="73"/>
      <c r="XY25" s="73"/>
      <c r="XZ25" s="73"/>
      <c r="YA25" s="73"/>
      <c r="YB25" s="73"/>
      <c r="YC25" s="73"/>
      <c r="YD25" s="73"/>
      <c r="YE25" s="73"/>
      <c r="YF25" s="73"/>
      <c r="YG25" s="73"/>
      <c r="YH25" s="73"/>
      <c r="YI25" s="73"/>
      <c r="YJ25" s="73"/>
      <c r="YK25" s="73"/>
      <c r="YL25" s="73"/>
      <c r="YM25" s="73"/>
      <c r="YN25" s="73"/>
      <c r="YO25" s="73"/>
      <c r="YP25" s="73"/>
      <c r="YQ25" s="73"/>
      <c r="YR25" s="73"/>
      <c r="YS25" s="73"/>
      <c r="YT25" s="73"/>
      <c r="YU25" s="73"/>
      <c r="YV25" s="73"/>
      <c r="YW25" s="73"/>
      <c r="YX25" s="73"/>
      <c r="YY25" s="73"/>
      <c r="YZ25" s="73"/>
      <c r="ZA25" s="73"/>
      <c r="ZB25" s="73"/>
      <c r="ZC25" s="73"/>
      <c r="ZD25" s="73"/>
      <c r="ZE25" s="73"/>
      <c r="ZF25" s="73"/>
      <c r="ZG25" s="73"/>
      <c r="ZH25" s="73"/>
      <c r="ZI25" s="73"/>
      <c r="ZJ25" s="73"/>
      <c r="ZK25" s="73"/>
      <c r="ZL25" s="73"/>
      <c r="ZM25" s="73"/>
      <c r="ZN25" s="73"/>
      <c r="ZO25" s="73"/>
      <c r="ZP25" s="73"/>
      <c r="ZQ25" s="73"/>
      <c r="ZR25" s="73"/>
      <c r="ZS25" s="73"/>
      <c r="ZT25" s="73"/>
      <c r="ZU25" s="73"/>
      <c r="ZV25" s="73"/>
      <c r="ZW25" s="73"/>
      <c r="ZX25" s="73"/>
      <c r="ZY25" s="73"/>
      <c r="ZZ25" s="73"/>
      <c r="AAA25" s="73"/>
      <c r="AAB25" s="73"/>
      <c r="AAC25" s="73"/>
      <c r="AAD25" s="73"/>
      <c r="AAE25" s="73"/>
      <c r="AAF25" s="73"/>
      <c r="AAG25" s="73"/>
      <c r="AAH25" s="73"/>
      <c r="AAI25" s="73"/>
      <c r="AAJ25" s="73"/>
      <c r="AAK25" s="73"/>
      <c r="AAL25" s="73"/>
      <c r="AAM25" s="73"/>
      <c r="AAN25" s="73"/>
      <c r="AAO25" s="73"/>
      <c r="AAP25" s="73"/>
      <c r="AAQ25" s="73"/>
      <c r="AAR25" s="73"/>
      <c r="AAS25" s="73"/>
      <c r="AAT25" s="73"/>
      <c r="AAU25" s="73"/>
      <c r="AAV25" s="73"/>
      <c r="AAW25" s="73"/>
      <c r="AAX25" s="73"/>
      <c r="AAY25" s="73"/>
      <c r="AAZ25" s="73"/>
      <c r="ABA25" s="73"/>
      <c r="ABB25" s="73"/>
      <c r="ABC25" s="73"/>
      <c r="ABD25" s="73"/>
      <c r="ABE25" s="73"/>
      <c r="ABF25" s="73"/>
      <c r="ABG25" s="73"/>
      <c r="ABH25" s="73"/>
      <c r="ABI25" s="73"/>
      <c r="ABJ25" s="73"/>
      <c r="ABK25" s="73"/>
      <c r="ABL25" s="73"/>
      <c r="ABM25" s="73"/>
      <c r="ABN25" s="73"/>
      <c r="ABO25" s="73"/>
      <c r="ABP25" s="73"/>
      <c r="ABQ25" s="73"/>
      <c r="ABR25" s="73"/>
      <c r="ABS25" s="73"/>
      <c r="ABT25" s="73"/>
      <c r="ABU25" s="73"/>
      <c r="ABV25" s="73"/>
      <c r="ABW25" s="73"/>
      <c r="ABX25" s="73"/>
      <c r="ABY25" s="73"/>
      <c r="ABZ25" s="73"/>
      <c r="ACA25" s="73"/>
      <c r="ACB25" s="73"/>
      <c r="ACC25" s="73"/>
      <c r="ACD25" s="73"/>
      <c r="ACE25" s="73"/>
      <c r="ACF25" s="73"/>
      <c r="ACG25" s="73"/>
      <c r="ACH25" s="73"/>
      <c r="ACI25" s="73"/>
      <c r="ACJ25" s="73"/>
      <c r="ACK25" s="73"/>
      <c r="ACL25" s="73"/>
      <c r="ACM25" s="73"/>
      <c r="ACN25" s="73"/>
      <c r="ACO25" s="73"/>
      <c r="ACP25" s="73"/>
      <c r="ACQ25" s="73"/>
      <c r="ACR25" s="73"/>
      <c r="ACS25" s="73"/>
      <c r="ACT25" s="73"/>
      <c r="ACU25" s="73"/>
      <c r="ACV25" s="73"/>
      <c r="ACW25" s="73"/>
      <c r="ACX25" s="73"/>
      <c r="ACY25" s="73"/>
      <c r="ACZ25" s="73"/>
      <c r="ADA25" s="73"/>
      <c r="ADB25" s="73"/>
      <c r="ADC25" s="73"/>
      <c r="ADD25" s="73"/>
      <c r="ADE25" s="73"/>
      <c r="ADF25" s="73"/>
      <c r="ADG25" s="73"/>
      <c r="ADH25" s="73"/>
      <c r="ADI25" s="73"/>
      <c r="ADJ25" s="73"/>
      <c r="ADK25" s="73"/>
      <c r="ADL25" s="73"/>
      <c r="ADM25" s="73"/>
      <c r="ADN25" s="73"/>
      <c r="ADO25" s="73"/>
      <c r="ADP25" s="73"/>
      <c r="ADQ25" s="73"/>
      <c r="ADR25" s="73"/>
      <c r="ADS25" s="73"/>
      <c r="ADT25" s="73"/>
      <c r="ADU25" s="73"/>
      <c r="ADV25" s="73"/>
      <c r="ADW25" s="73"/>
      <c r="ADX25" s="73"/>
      <c r="ADY25" s="73"/>
      <c r="ADZ25" s="73"/>
      <c r="AEA25" s="73"/>
      <c r="AEB25" s="73"/>
      <c r="AEC25" s="73"/>
      <c r="AED25" s="73"/>
      <c r="AEE25" s="73"/>
      <c r="AEF25" s="73"/>
      <c r="AEG25" s="73"/>
      <c r="AEH25" s="73"/>
      <c r="AEI25" s="73"/>
      <c r="AEJ25" s="73"/>
      <c r="AEK25" s="73"/>
      <c r="AEL25" s="73"/>
      <c r="AEM25" s="73"/>
      <c r="AEN25" s="73"/>
      <c r="AEO25" s="73"/>
      <c r="AEP25" s="73"/>
      <c r="AEQ25" s="73"/>
      <c r="AER25" s="73"/>
      <c r="AES25" s="73"/>
      <c r="AET25" s="73"/>
      <c r="AEU25" s="73"/>
      <c r="AEV25" s="73"/>
      <c r="AEW25" s="73"/>
      <c r="AEX25" s="73"/>
      <c r="AEY25" s="73"/>
      <c r="AEZ25" s="73"/>
      <c r="AFA25" s="73"/>
      <c r="AFB25" s="73"/>
      <c r="AFC25" s="73"/>
      <c r="AFD25" s="73"/>
      <c r="AFE25" s="73"/>
      <c r="AFF25" s="73"/>
      <c r="AFG25" s="73"/>
      <c r="AFH25" s="73"/>
      <c r="AFI25" s="73"/>
      <c r="AFJ25" s="73"/>
      <c r="AFK25" s="73"/>
      <c r="AFL25" s="73"/>
      <c r="AFM25" s="73"/>
      <c r="AFN25" s="73"/>
      <c r="AFO25" s="73"/>
      <c r="AFP25" s="73"/>
      <c r="AFQ25" s="73"/>
      <c r="AFR25" s="73"/>
      <c r="AFS25" s="73"/>
      <c r="AFT25" s="73"/>
      <c r="AFU25" s="73"/>
      <c r="AFV25" s="73"/>
      <c r="AFW25" s="73"/>
      <c r="AFX25" s="73"/>
      <c r="AFY25" s="73"/>
      <c r="AFZ25" s="73"/>
      <c r="AGA25" s="73"/>
      <c r="AGB25" s="73"/>
      <c r="AGC25" s="73"/>
      <c r="AGD25" s="73"/>
      <c r="AGE25" s="73"/>
      <c r="AGF25" s="73"/>
      <c r="AGG25" s="73"/>
      <c r="AGH25" s="73"/>
      <c r="AGI25" s="73"/>
      <c r="AGJ25" s="73"/>
      <c r="AGK25" s="73"/>
      <c r="AGL25" s="73"/>
      <c r="AGM25" s="73"/>
      <c r="AGN25" s="73"/>
      <c r="AGO25" s="73"/>
      <c r="AGP25" s="73"/>
      <c r="AGQ25" s="73"/>
      <c r="AGR25" s="73"/>
      <c r="AGS25" s="73"/>
      <c r="AGT25" s="73"/>
      <c r="AGU25" s="73"/>
      <c r="AGV25" s="73"/>
      <c r="AGW25" s="73"/>
      <c r="AGX25" s="73"/>
      <c r="AGY25" s="73"/>
      <c r="AGZ25" s="73"/>
      <c r="AHA25" s="73"/>
      <c r="AHB25" s="73"/>
      <c r="AHC25" s="73"/>
      <c r="AHD25" s="73"/>
      <c r="AHE25" s="73"/>
      <c r="AHF25" s="73"/>
      <c r="AHG25" s="73"/>
      <c r="AHH25" s="73"/>
      <c r="AHI25" s="73"/>
      <c r="AHJ25" s="73"/>
      <c r="AHK25" s="73"/>
      <c r="AHL25" s="73"/>
      <c r="AHM25" s="73"/>
      <c r="AHN25" s="73"/>
      <c r="AHO25" s="73"/>
      <c r="AHP25" s="73"/>
      <c r="AHQ25" s="73"/>
      <c r="AHR25" s="73"/>
      <c r="AHS25" s="73"/>
      <c r="AHT25" s="73"/>
      <c r="AHU25" s="73"/>
      <c r="AHV25" s="73"/>
      <c r="AHW25" s="73"/>
      <c r="AHX25" s="73"/>
      <c r="AHY25" s="73"/>
      <c r="AHZ25" s="73"/>
      <c r="AIA25" s="73"/>
      <c r="AIB25" s="73"/>
      <c r="AIC25" s="73"/>
      <c r="AID25" s="73"/>
      <c r="AIE25" s="73"/>
      <c r="AIF25" s="73"/>
      <c r="AIG25" s="73"/>
      <c r="AIH25" s="73"/>
      <c r="AII25" s="73"/>
      <c r="AIJ25" s="73"/>
      <c r="AIK25" s="73"/>
      <c r="AIL25" s="73"/>
      <c r="AIM25" s="73"/>
      <c r="AIN25" s="73"/>
      <c r="AIO25" s="73"/>
      <c r="AIP25" s="73"/>
      <c r="AIQ25" s="73"/>
      <c r="AIR25" s="73"/>
      <c r="AIS25" s="73"/>
      <c r="AIT25" s="73"/>
      <c r="AIU25" s="73"/>
      <c r="AIV25" s="73"/>
      <c r="AIW25" s="73"/>
      <c r="AIX25" s="73"/>
      <c r="AIY25" s="73"/>
      <c r="AIZ25" s="73"/>
      <c r="AJA25" s="73"/>
      <c r="AJB25" s="73"/>
      <c r="AJC25" s="73"/>
      <c r="AJD25" s="73"/>
      <c r="AJE25" s="73"/>
      <c r="AJF25" s="73"/>
      <c r="AJG25" s="73"/>
      <c r="AJH25" s="73"/>
      <c r="AJI25" s="73"/>
      <c r="AJJ25" s="73"/>
      <c r="AJK25" s="73"/>
      <c r="AJL25" s="73"/>
      <c r="AJM25" s="73"/>
      <c r="AJN25" s="73"/>
      <c r="AJO25" s="73"/>
      <c r="AJP25" s="73"/>
      <c r="AJQ25" s="73"/>
      <c r="AJR25" s="73"/>
      <c r="AJS25" s="73"/>
      <c r="AJT25" s="73"/>
      <c r="AJU25" s="73"/>
      <c r="AJV25" s="73"/>
      <c r="AJW25" s="73"/>
      <c r="AJX25" s="73"/>
      <c r="AJY25" s="73"/>
      <c r="AJZ25" s="73"/>
      <c r="AKA25" s="73"/>
      <c r="AKB25" s="73"/>
      <c r="AKC25" s="73"/>
      <c r="AKD25" s="73"/>
      <c r="AKE25" s="73"/>
      <c r="AKF25" s="73"/>
      <c r="AKG25" s="73"/>
      <c r="AKH25" s="73"/>
      <c r="AKI25" s="73"/>
      <c r="AKJ25" s="73"/>
      <c r="AKK25" s="73"/>
      <c r="AKL25" s="73"/>
      <c r="AKM25" s="73"/>
      <c r="AKN25" s="73"/>
      <c r="AKO25" s="73"/>
      <c r="AKP25" s="73"/>
      <c r="AKQ25" s="73"/>
      <c r="AKR25" s="73"/>
      <c r="AKS25" s="73"/>
      <c r="AKT25" s="73"/>
      <c r="AKU25" s="73"/>
      <c r="AKV25" s="73"/>
      <c r="AKW25" s="73"/>
      <c r="AKX25" s="73"/>
      <c r="AKY25" s="73"/>
      <c r="AKZ25" s="73"/>
      <c r="ALA25" s="73"/>
      <c r="ALB25" s="73"/>
      <c r="ALC25" s="73"/>
      <c r="ALD25" s="73"/>
      <c r="ALE25" s="73"/>
      <c r="ALF25" s="73"/>
      <c r="ALG25" s="73"/>
      <c r="ALH25" s="73"/>
      <c r="ALI25" s="73"/>
      <c r="ALJ25" s="73"/>
      <c r="ALK25" s="73"/>
      <c r="ALL25" s="73"/>
      <c r="ALM25" s="73"/>
      <c r="ALN25" s="73"/>
      <c r="ALO25" s="73"/>
      <c r="ALP25" s="73"/>
      <c r="ALQ25" s="73"/>
      <c r="ALR25" s="73"/>
      <c r="ALS25" s="73"/>
      <c r="ALT25" s="73"/>
      <c r="ALU25" s="73"/>
      <c r="ALV25" s="73"/>
      <c r="ALW25" s="73"/>
      <c r="ALX25" s="73"/>
      <c r="ALY25" s="73"/>
      <c r="ALZ25" s="73"/>
      <c r="AMA25" s="73"/>
      <c r="AMB25" s="73"/>
      <c r="AMC25" s="73"/>
      <c r="AMD25" s="73"/>
      <c r="AME25" s="73"/>
      <c r="AMF25" s="73"/>
      <c r="AMG25" s="73"/>
      <c r="AMH25" s="73"/>
      <c r="AMI25" s="73"/>
      <c r="AMJ25" s="73"/>
      <c r="AMK25" s="73"/>
      <c r="AML25" s="73"/>
      <c r="AMM25" s="73"/>
      <c r="AMN25" s="73"/>
      <c r="AMO25" s="73"/>
      <c r="AMP25" s="73"/>
      <c r="AMQ25" s="73"/>
      <c r="AMR25" s="73"/>
      <c r="AMS25" s="73"/>
      <c r="AMT25" s="73"/>
      <c r="AMU25" s="73"/>
      <c r="AMV25" s="73"/>
      <c r="AMW25" s="73"/>
      <c r="AMX25" s="73"/>
      <c r="AMY25" s="73"/>
      <c r="AMZ25" s="73"/>
      <c r="ANA25" s="73"/>
      <c r="ANB25" s="73"/>
      <c r="ANC25" s="73"/>
      <c r="AND25" s="73"/>
      <c r="ANE25" s="73"/>
      <c r="ANF25" s="73"/>
      <c r="ANG25" s="73"/>
      <c r="ANH25" s="73"/>
      <c r="ANI25" s="73"/>
      <c r="ANJ25" s="73"/>
      <c r="ANK25" s="73"/>
      <c r="ANL25" s="73"/>
      <c r="ANM25" s="73"/>
      <c r="ANN25" s="73"/>
      <c r="ANO25" s="73"/>
      <c r="ANP25" s="73"/>
      <c r="ANQ25" s="73"/>
      <c r="ANR25" s="73"/>
      <c r="ANS25" s="73"/>
      <c r="ANT25" s="73"/>
      <c r="ANU25" s="73"/>
      <c r="ANV25" s="73"/>
      <c r="ANW25" s="73"/>
      <c r="ANX25" s="73"/>
      <c r="ANY25" s="73"/>
      <c r="ANZ25" s="73"/>
      <c r="AOA25" s="73"/>
      <c r="AOB25" s="73"/>
      <c r="AOC25" s="73"/>
      <c r="AOD25" s="73"/>
      <c r="AOE25" s="73"/>
      <c r="AOF25" s="73"/>
      <c r="AOG25" s="73"/>
      <c r="AOH25" s="73"/>
      <c r="AOI25" s="73"/>
      <c r="AOJ25" s="73"/>
      <c r="AOK25" s="73"/>
      <c r="AOL25" s="73"/>
      <c r="AOM25" s="73"/>
      <c r="AON25" s="73"/>
      <c r="AOO25" s="73"/>
      <c r="AOP25" s="73"/>
      <c r="AOQ25" s="73"/>
      <c r="AOR25" s="73"/>
      <c r="AOS25" s="73"/>
      <c r="AOT25" s="73"/>
      <c r="AOU25" s="73"/>
      <c r="AOV25" s="73"/>
      <c r="AOW25" s="73"/>
      <c r="AOX25" s="73"/>
      <c r="AOY25" s="73"/>
      <c r="AOZ25" s="73"/>
      <c r="APA25" s="73"/>
      <c r="APB25" s="73"/>
      <c r="APC25" s="73"/>
      <c r="APD25" s="73"/>
      <c r="APE25" s="73"/>
      <c r="APF25" s="73"/>
      <c r="APG25" s="73"/>
      <c r="APH25" s="73"/>
      <c r="API25" s="73"/>
      <c r="APJ25" s="73"/>
      <c r="APK25" s="73"/>
      <c r="APL25" s="73"/>
      <c r="APM25" s="73"/>
      <c r="APN25" s="73"/>
      <c r="APO25" s="73"/>
      <c r="APP25" s="73"/>
      <c r="APQ25" s="73"/>
      <c r="APR25" s="73"/>
      <c r="APS25" s="73"/>
      <c r="APT25" s="73"/>
      <c r="APU25" s="73"/>
      <c r="APV25" s="73"/>
      <c r="APW25" s="73"/>
      <c r="APX25" s="73"/>
      <c r="APY25" s="73"/>
      <c r="APZ25" s="73"/>
      <c r="AQA25" s="73"/>
      <c r="AQB25" s="73"/>
      <c r="AQC25" s="73"/>
      <c r="AQD25" s="73"/>
      <c r="AQE25" s="73"/>
      <c r="AQF25" s="73"/>
      <c r="AQG25" s="73"/>
      <c r="AQH25" s="73"/>
      <c r="AQI25" s="73"/>
      <c r="AQJ25" s="73"/>
      <c r="AQK25" s="73"/>
      <c r="AQL25" s="73"/>
      <c r="AQM25" s="73"/>
      <c r="AQN25" s="73"/>
      <c r="AQO25" s="73"/>
      <c r="AQP25" s="73"/>
      <c r="AQQ25" s="73"/>
      <c r="AQR25" s="73"/>
      <c r="AQS25" s="73"/>
      <c r="AQT25" s="73"/>
      <c r="AQU25" s="73"/>
      <c r="AQV25" s="73"/>
      <c r="AQW25" s="73"/>
      <c r="AQX25" s="73"/>
      <c r="AQY25" s="73"/>
      <c r="AQZ25" s="73"/>
      <c r="ARA25" s="73"/>
      <c r="ARB25" s="73"/>
      <c r="ARC25" s="73"/>
      <c r="ARD25" s="73"/>
      <c r="ARE25" s="73"/>
      <c r="ARF25" s="73"/>
      <c r="ARG25" s="73"/>
      <c r="ARH25" s="73"/>
      <c r="ARI25" s="73"/>
      <c r="ARJ25" s="73"/>
      <c r="ARK25" s="73"/>
      <c r="ARL25" s="73"/>
      <c r="ARM25" s="73"/>
      <c r="ARN25" s="73"/>
      <c r="ARO25" s="73"/>
      <c r="ARP25" s="73"/>
      <c r="ARQ25" s="73"/>
      <c r="ARR25" s="73"/>
      <c r="ARS25" s="73"/>
      <c r="ART25" s="73"/>
      <c r="ARU25" s="73"/>
      <c r="ARV25" s="73"/>
      <c r="ARW25" s="73"/>
      <c r="ARX25" s="73"/>
      <c r="ARY25" s="73"/>
      <c r="ARZ25" s="73"/>
      <c r="ASA25" s="73"/>
      <c r="ASB25" s="73"/>
      <c r="ASC25" s="73"/>
      <c r="ASD25" s="73"/>
      <c r="ASE25" s="73"/>
      <c r="ASF25" s="73"/>
      <c r="ASG25" s="73"/>
      <c r="ASH25" s="73"/>
      <c r="ASI25" s="73"/>
      <c r="ASJ25" s="73"/>
      <c r="ASK25" s="73"/>
      <c r="ASL25" s="73"/>
      <c r="ASM25" s="73"/>
      <c r="ASN25" s="73"/>
      <c r="ASO25" s="73"/>
      <c r="ASP25" s="73"/>
      <c r="ASQ25" s="73"/>
      <c r="ASR25" s="73"/>
      <c r="ASS25" s="73"/>
      <c r="AST25" s="73"/>
      <c r="ASU25" s="73"/>
      <c r="ASV25" s="73"/>
      <c r="ASW25" s="73"/>
      <c r="ASX25" s="73"/>
      <c r="ASY25" s="73"/>
      <c r="ASZ25" s="73"/>
      <c r="ATA25" s="73"/>
      <c r="ATB25" s="73"/>
      <c r="ATC25" s="73"/>
      <c r="ATD25" s="73"/>
      <c r="ATE25" s="73"/>
      <c r="ATF25" s="73"/>
      <c r="ATG25" s="73"/>
      <c r="ATH25" s="73"/>
      <c r="ATI25" s="73"/>
      <c r="ATJ25" s="73"/>
      <c r="ATK25" s="73"/>
      <c r="ATL25" s="73"/>
      <c r="ATM25" s="73"/>
      <c r="ATN25" s="73"/>
      <c r="ATO25" s="73"/>
      <c r="ATP25" s="73"/>
      <c r="ATQ25" s="73"/>
      <c r="ATR25" s="73"/>
      <c r="ATS25" s="73"/>
      <c r="ATT25" s="73"/>
      <c r="ATU25" s="73"/>
      <c r="ATV25" s="73"/>
      <c r="ATW25" s="73"/>
      <c r="ATX25" s="73"/>
      <c r="ATY25" s="73"/>
      <c r="ATZ25" s="73"/>
      <c r="AUA25" s="73"/>
      <c r="AUB25" s="73"/>
      <c r="AUC25" s="73"/>
      <c r="AUD25" s="73"/>
      <c r="AUE25" s="73"/>
      <c r="AUF25" s="73"/>
      <c r="AUG25" s="73"/>
      <c r="AUH25" s="73"/>
      <c r="AUI25" s="73"/>
      <c r="AUJ25" s="73"/>
      <c r="AUK25" s="73"/>
      <c r="AUL25" s="73"/>
      <c r="AUM25" s="73"/>
      <c r="AUN25" s="73"/>
      <c r="AUO25" s="73"/>
      <c r="AUP25" s="73"/>
      <c r="AUQ25" s="73"/>
      <c r="AUR25" s="73"/>
      <c r="AUS25" s="73"/>
      <c r="AUT25" s="73"/>
      <c r="AUU25" s="73"/>
      <c r="AUV25" s="73"/>
      <c r="AUW25" s="73"/>
      <c r="AUX25" s="73"/>
      <c r="AUY25" s="73"/>
      <c r="AUZ25" s="73"/>
      <c r="AVA25" s="73"/>
      <c r="AVB25" s="73"/>
      <c r="AVC25" s="73"/>
      <c r="AVD25" s="73"/>
      <c r="AVE25" s="73"/>
      <c r="AVF25" s="73"/>
      <c r="AVG25" s="73"/>
      <c r="AVH25" s="73"/>
      <c r="AVI25" s="73"/>
      <c r="AVJ25" s="73"/>
      <c r="AVK25" s="73"/>
      <c r="AVL25" s="73"/>
      <c r="AVM25" s="73"/>
      <c r="AVN25" s="73"/>
      <c r="AVO25" s="73"/>
      <c r="AVP25" s="73"/>
      <c r="AVQ25" s="73"/>
      <c r="AVR25" s="73"/>
      <c r="AVS25" s="73"/>
      <c r="AVT25" s="73"/>
      <c r="AVU25" s="73"/>
      <c r="AVV25" s="73"/>
      <c r="AVW25" s="73"/>
      <c r="AVX25" s="73"/>
      <c r="AVY25" s="73"/>
      <c r="AVZ25" s="73"/>
      <c r="AWA25" s="73"/>
      <c r="AWB25" s="73"/>
      <c r="AWC25" s="73"/>
      <c r="AWD25" s="73"/>
      <c r="AWE25" s="73"/>
      <c r="AWF25" s="73"/>
      <c r="AWG25" s="73"/>
      <c r="AWH25" s="73"/>
      <c r="AWI25" s="73"/>
      <c r="AWJ25" s="73"/>
      <c r="AWK25" s="73"/>
      <c r="AWL25" s="73"/>
      <c r="AWM25" s="73"/>
      <c r="AWN25" s="73"/>
      <c r="AWO25" s="73"/>
      <c r="AWP25" s="73"/>
      <c r="AWQ25" s="73"/>
      <c r="AWR25" s="73"/>
      <c r="AWS25" s="73"/>
      <c r="AWT25" s="73"/>
      <c r="AWU25" s="73"/>
      <c r="AWV25" s="73"/>
      <c r="AWW25" s="73"/>
      <c r="AWX25" s="73"/>
      <c r="AWY25" s="73"/>
      <c r="AWZ25" s="73"/>
      <c r="AXA25" s="73"/>
      <c r="AXB25" s="73"/>
      <c r="AXC25" s="73"/>
      <c r="AXD25" s="73"/>
      <c r="AXE25" s="73"/>
      <c r="AXF25" s="73"/>
      <c r="AXG25" s="73"/>
      <c r="AXH25" s="73"/>
      <c r="AXI25" s="73"/>
      <c r="AXJ25" s="73"/>
      <c r="AXK25" s="73"/>
      <c r="AXL25" s="73"/>
      <c r="AXM25" s="73"/>
      <c r="AXN25" s="73"/>
      <c r="AXO25" s="73"/>
      <c r="AXP25" s="73"/>
      <c r="AXQ25" s="73"/>
      <c r="AXR25" s="73"/>
      <c r="AXS25" s="73"/>
      <c r="AXT25" s="73"/>
      <c r="AXU25" s="73"/>
      <c r="AXV25" s="73"/>
      <c r="AXW25" s="73"/>
      <c r="AXX25" s="73"/>
      <c r="AXY25" s="73"/>
      <c r="AXZ25" s="73"/>
      <c r="AYA25" s="73"/>
      <c r="AYB25" s="73"/>
      <c r="AYC25" s="73"/>
      <c r="AYD25" s="73"/>
      <c r="AYE25" s="73"/>
      <c r="AYF25" s="73"/>
      <c r="AYG25" s="73"/>
      <c r="AYH25" s="73"/>
      <c r="AYI25" s="73"/>
      <c r="AYJ25" s="73"/>
      <c r="AYK25" s="73"/>
      <c r="AYL25" s="73"/>
      <c r="AYM25" s="73"/>
      <c r="AYN25" s="73"/>
      <c r="AYO25" s="73"/>
      <c r="AYP25" s="73"/>
      <c r="AYQ25" s="73"/>
      <c r="AYR25" s="73"/>
      <c r="AYS25" s="73"/>
      <c r="AYT25" s="73"/>
      <c r="AYU25" s="73"/>
      <c r="AYV25" s="73"/>
      <c r="AYW25" s="73"/>
      <c r="AYX25" s="73"/>
      <c r="AYY25" s="73"/>
      <c r="AYZ25" s="73"/>
      <c r="AZA25" s="73"/>
      <c r="AZB25" s="73"/>
      <c r="AZC25" s="73"/>
      <c r="AZD25" s="73"/>
      <c r="AZE25" s="73"/>
      <c r="AZF25" s="73"/>
      <c r="AZG25" s="73"/>
      <c r="AZH25" s="73"/>
      <c r="AZI25" s="73"/>
      <c r="AZJ25" s="73"/>
      <c r="AZK25" s="73"/>
      <c r="AZL25" s="73"/>
      <c r="AZM25" s="73"/>
      <c r="AZN25" s="73"/>
      <c r="AZO25" s="73"/>
      <c r="AZP25" s="73"/>
      <c r="AZQ25" s="73"/>
      <c r="AZR25" s="73"/>
      <c r="AZS25" s="73"/>
      <c r="AZT25" s="73"/>
      <c r="AZU25" s="73"/>
      <c r="AZV25" s="73"/>
      <c r="AZW25" s="73"/>
      <c r="AZX25" s="73"/>
      <c r="AZY25" s="73"/>
      <c r="AZZ25" s="73"/>
      <c r="BAA25" s="73"/>
      <c r="BAB25" s="73"/>
      <c r="BAC25" s="73"/>
      <c r="BAD25" s="73"/>
      <c r="BAE25" s="73"/>
      <c r="BAF25" s="73"/>
      <c r="BAG25" s="73"/>
      <c r="BAH25" s="73"/>
      <c r="BAI25" s="73"/>
      <c r="BAJ25" s="73"/>
      <c r="BAK25" s="73"/>
      <c r="BAL25" s="73"/>
      <c r="BAM25" s="73"/>
      <c r="BAN25" s="73"/>
      <c r="BAO25" s="73"/>
      <c r="BAP25" s="73"/>
      <c r="BAQ25" s="73"/>
      <c r="BAR25" s="73"/>
      <c r="BAS25" s="73"/>
      <c r="BAT25" s="73"/>
      <c r="BAU25" s="73"/>
      <c r="BAV25" s="73"/>
      <c r="BAW25" s="73"/>
      <c r="BAX25" s="73"/>
      <c r="BAY25" s="73"/>
      <c r="BAZ25" s="73"/>
      <c r="BBA25" s="73"/>
      <c r="BBB25" s="73"/>
      <c r="BBC25" s="73"/>
      <c r="BBD25" s="73"/>
      <c r="BBE25" s="73"/>
      <c r="BBF25" s="73"/>
      <c r="BBG25" s="73"/>
      <c r="BBH25" s="73"/>
      <c r="BBI25" s="73"/>
      <c r="BBJ25" s="73"/>
      <c r="BBK25" s="73"/>
      <c r="BBL25" s="73"/>
      <c r="BBM25" s="73"/>
      <c r="BBN25" s="73"/>
      <c r="BBO25" s="73"/>
      <c r="BBP25" s="73"/>
      <c r="BBQ25" s="73"/>
      <c r="BBR25" s="73"/>
      <c r="BBS25" s="73"/>
      <c r="BBT25" s="73"/>
      <c r="BBU25" s="73"/>
      <c r="BBV25" s="73"/>
      <c r="BBW25" s="73"/>
      <c r="BBX25" s="73"/>
      <c r="BBY25" s="73"/>
      <c r="BBZ25" s="73"/>
      <c r="BCA25" s="73"/>
      <c r="BCB25" s="73"/>
      <c r="BCC25" s="73"/>
      <c r="BCD25" s="73"/>
      <c r="BCE25" s="73"/>
      <c r="BCF25" s="73"/>
      <c r="BCG25" s="73"/>
      <c r="BCH25" s="73"/>
      <c r="BCI25" s="73"/>
      <c r="BCJ25" s="73"/>
      <c r="BCK25" s="73"/>
      <c r="BCL25" s="73"/>
      <c r="BCM25" s="73"/>
      <c r="BCN25" s="73"/>
      <c r="BCO25" s="73"/>
      <c r="BCP25" s="73"/>
      <c r="BCQ25" s="73"/>
      <c r="BCR25" s="73"/>
      <c r="BCS25" s="73"/>
      <c r="BCT25" s="73"/>
      <c r="BCU25" s="73"/>
      <c r="BCV25" s="73"/>
      <c r="BCW25" s="73"/>
      <c r="BCX25" s="73"/>
      <c r="BCY25" s="73"/>
      <c r="BCZ25" s="73"/>
      <c r="BDA25" s="73"/>
      <c r="BDB25" s="73"/>
      <c r="BDC25" s="73"/>
      <c r="BDD25" s="73"/>
      <c r="BDE25" s="73"/>
      <c r="BDF25" s="73"/>
      <c r="BDG25" s="73"/>
      <c r="BDH25" s="73"/>
      <c r="BDI25" s="73"/>
      <c r="BDJ25" s="73"/>
      <c r="BDK25" s="73"/>
      <c r="BDL25" s="73"/>
      <c r="BDM25" s="73"/>
      <c r="BDN25" s="73"/>
      <c r="BDO25" s="73"/>
      <c r="BDP25" s="73"/>
      <c r="BDQ25" s="73"/>
      <c r="BDR25" s="73"/>
      <c r="BDS25" s="73"/>
      <c r="BDT25" s="73"/>
      <c r="BDU25" s="73"/>
      <c r="BDV25" s="73"/>
      <c r="BDW25" s="73"/>
      <c r="BDX25" s="73"/>
      <c r="BDY25" s="73"/>
      <c r="BDZ25" s="73"/>
      <c r="BEA25" s="73"/>
      <c r="BEB25" s="73"/>
      <c r="BEC25" s="73"/>
      <c r="BED25" s="73"/>
      <c r="BEE25" s="73"/>
      <c r="BEF25" s="73"/>
      <c r="BEG25" s="73"/>
      <c r="BEH25" s="73"/>
      <c r="BEI25" s="73"/>
      <c r="BEJ25" s="73"/>
      <c r="BEK25" s="73"/>
      <c r="BEL25" s="73"/>
      <c r="BEM25" s="73"/>
      <c r="BEN25" s="73"/>
      <c r="BEO25" s="73"/>
      <c r="BEP25" s="73"/>
      <c r="BEQ25" s="73"/>
      <c r="BER25" s="73"/>
      <c r="BES25" s="73"/>
      <c r="BET25" s="73"/>
      <c r="BEU25" s="73"/>
      <c r="BEV25" s="73"/>
      <c r="BEW25" s="73"/>
      <c r="BEX25" s="73"/>
      <c r="BEY25" s="73"/>
      <c r="BEZ25" s="73"/>
      <c r="BFA25" s="73"/>
      <c r="BFB25" s="73"/>
      <c r="BFC25" s="73"/>
      <c r="BFD25" s="73"/>
      <c r="BFE25" s="73"/>
      <c r="BFF25" s="73"/>
      <c r="BFG25" s="73"/>
      <c r="BFH25" s="73"/>
      <c r="BFI25" s="73"/>
      <c r="BFJ25" s="73"/>
      <c r="BFK25" s="73"/>
      <c r="BFL25" s="73"/>
      <c r="BFM25" s="73"/>
      <c r="BFN25" s="73"/>
      <c r="BFO25" s="73"/>
      <c r="BFP25" s="73"/>
      <c r="BFQ25" s="73"/>
      <c r="BFR25" s="73"/>
      <c r="BFS25" s="73"/>
      <c r="BFT25" s="73"/>
      <c r="BFU25" s="73"/>
      <c r="BFV25" s="73"/>
      <c r="BFW25" s="73"/>
      <c r="BFX25" s="73"/>
      <c r="BFY25" s="73"/>
      <c r="BFZ25" s="73"/>
      <c r="BGA25" s="73"/>
      <c r="BGB25" s="73"/>
      <c r="BGC25" s="73"/>
      <c r="BGD25" s="73"/>
      <c r="BGE25" s="73"/>
      <c r="BGF25" s="73"/>
      <c r="BGG25" s="73"/>
      <c r="BGH25" s="73"/>
      <c r="BGI25" s="73"/>
      <c r="BGJ25" s="73"/>
      <c r="BGK25" s="73"/>
      <c r="BGL25" s="73"/>
      <c r="BGM25" s="73"/>
      <c r="BGN25" s="73"/>
      <c r="BGO25" s="73"/>
      <c r="BGP25" s="73"/>
      <c r="BGQ25" s="73"/>
      <c r="BGR25" s="73"/>
      <c r="BGS25" s="73"/>
      <c r="BGT25" s="73"/>
      <c r="BGU25" s="73"/>
      <c r="BGV25" s="73"/>
      <c r="BGW25" s="73"/>
      <c r="BGX25" s="73"/>
      <c r="BGY25" s="73"/>
      <c r="BGZ25" s="73"/>
      <c r="BHA25" s="73"/>
      <c r="BHB25" s="73"/>
      <c r="BHC25" s="73"/>
      <c r="BHD25" s="73"/>
      <c r="BHE25" s="73"/>
      <c r="BHF25" s="73"/>
      <c r="BHG25" s="73"/>
      <c r="BHH25" s="73"/>
      <c r="BHI25" s="73"/>
      <c r="BHJ25" s="73"/>
      <c r="BHK25" s="73"/>
      <c r="BHL25" s="73"/>
      <c r="BHM25" s="73"/>
      <c r="BHN25" s="73"/>
      <c r="BHO25" s="73"/>
      <c r="BHP25" s="73"/>
      <c r="BHQ25" s="73"/>
      <c r="BHR25" s="73"/>
      <c r="BHS25" s="73"/>
      <c r="BHT25" s="73"/>
      <c r="BHU25" s="73"/>
      <c r="BHV25" s="73"/>
      <c r="BHW25" s="73"/>
      <c r="BHX25" s="73"/>
      <c r="BHY25" s="73"/>
      <c r="BHZ25" s="73"/>
      <c r="BIA25" s="73"/>
      <c r="BIB25" s="73"/>
      <c r="BIC25" s="73"/>
      <c r="BID25" s="73"/>
      <c r="BIE25" s="73"/>
      <c r="BIF25" s="73"/>
      <c r="BIG25" s="73"/>
      <c r="BIH25" s="73"/>
      <c r="BII25" s="73"/>
      <c r="BIJ25" s="73"/>
      <c r="BIK25" s="73"/>
      <c r="BIL25" s="73"/>
      <c r="BIM25" s="73"/>
      <c r="BIN25" s="73"/>
      <c r="BIO25" s="73"/>
      <c r="BIP25" s="73"/>
      <c r="BIQ25" s="73"/>
      <c r="BIR25" s="73"/>
      <c r="BIS25" s="73"/>
      <c r="BIT25" s="73"/>
      <c r="BIU25" s="73"/>
      <c r="BIV25" s="73"/>
      <c r="BIW25" s="73"/>
      <c r="BIX25" s="73"/>
      <c r="BIY25" s="73"/>
      <c r="BIZ25" s="73"/>
      <c r="BJA25" s="73"/>
      <c r="BJB25" s="73"/>
      <c r="BJC25" s="73"/>
      <c r="BJD25" s="73"/>
      <c r="BJE25" s="73"/>
      <c r="BJF25" s="73"/>
      <c r="BJG25" s="73"/>
      <c r="BJH25" s="73"/>
      <c r="BJI25" s="73"/>
      <c r="BJJ25" s="73"/>
      <c r="BJK25" s="73"/>
      <c r="BJL25" s="73"/>
      <c r="BJM25" s="73"/>
      <c r="BJN25" s="73"/>
      <c r="BJO25" s="73"/>
      <c r="BJP25" s="73"/>
      <c r="BJQ25" s="73"/>
      <c r="BJR25" s="73"/>
      <c r="BJS25" s="73"/>
      <c r="BJT25" s="73"/>
      <c r="BJU25" s="73"/>
      <c r="BJV25" s="73"/>
      <c r="BJW25" s="73"/>
      <c r="BJX25" s="73"/>
      <c r="BJY25" s="73"/>
      <c r="BJZ25" s="73"/>
      <c r="BKA25" s="73"/>
      <c r="BKB25" s="73"/>
      <c r="BKC25" s="73"/>
      <c r="BKD25" s="73"/>
      <c r="BKE25" s="73"/>
      <c r="BKF25" s="73"/>
      <c r="BKG25" s="73"/>
      <c r="BKH25" s="73"/>
      <c r="BKI25" s="73"/>
      <c r="BKJ25" s="73"/>
      <c r="BKK25" s="73"/>
      <c r="BKL25" s="73"/>
      <c r="BKM25" s="73"/>
      <c r="BKN25" s="73"/>
      <c r="BKO25" s="73"/>
      <c r="BKP25" s="73"/>
      <c r="BKQ25" s="73"/>
      <c r="BKR25" s="73"/>
      <c r="BKS25" s="73"/>
      <c r="BKT25" s="73"/>
      <c r="BKU25" s="73"/>
      <c r="BKV25" s="73"/>
      <c r="BKW25" s="73"/>
      <c r="BKX25" s="73"/>
      <c r="BKY25" s="73"/>
      <c r="BKZ25" s="73"/>
      <c r="BLA25" s="73"/>
      <c r="BLB25" s="73"/>
      <c r="BLC25" s="73"/>
      <c r="BLD25" s="73"/>
      <c r="BLE25" s="73"/>
      <c r="BLF25" s="73"/>
      <c r="BLG25" s="73"/>
      <c r="BLH25" s="73"/>
      <c r="BLI25" s="73"/>
      <c r="BLJ25" s="73"/>
      <c r="BLK25" s="73"/>
      <c r="BLL25" s="73"/>
      <c r="BLM25" s="73"/>
      <c r="BLN25" s="73"/>
      <c r="BLO25" s="73"/>
      <c r="BLP25" s="73"/>
      <c r="BLQ25" s="73"/>
      <c r="BLR25" s="73"/>
      <c r="BLS25" s="73"/>
      <c r="BLT25" s="73"/>
      <c r="BLU25" s="73"/>
      <c r="BLV25" s="73"/>
      <c r="BLW25" s="73"/>
      <c r="BLX25" s="73"/>
      <c r="BLY25" s="73"/>
      <c r="BLZ25" s="73"/>
      <c r="BMA25" s="73"/>
      <c r="BMB25" s="73"/>
      <c r="BMC25" s="73"/>
      <c r="BMD25" s="73"/>
      <c r="BME25" s="73"/>
      <c r="BMF25" s="73"/>
      <c r="BMG25" s="73"/>
      <c r="BMH25" s="73"/>
      <c r="BMI25" s="73"/>
      <c r="BMJ25" s="73"/>
      <c r="BMK25" s="73"/>
      <c r="BML25" s="73"/>
      <c r="BMM25" s="73"/>
      <c r="BMN25" s="73"/>
      <c r="BMO25" s="73"/>
      <c r="BMP25" s="73"/>
      <c r="BMQ25" s="73"/>
      <c r="BMR25" s="73"/>
      <c r="BMS25" s="73"/>
      <c r="BMT25" s="73"/>
      <c r="BMU25" s="73"/>
      <c r="BMV25" s="73"/>
      <c r="BMW25" s="73"/>
      <c r="BMX25" s="73"/>
      <c r="BMY25" s="73"/>
      <c r="BMZ25" s="73"/>
      <c r="BNA25" s="73"/>
      <c r="BNB25" s="73"/>
      <c r="BNC25" s="73"/>
      <c r="BND25" s="73"/>
      <c r="BNE25" s="73"/>
      <c r="BNF25" s="73"/>
      <c r="BNG25" s="73"/>
      <c r="BNH25" s="73"/>
      <c r="BNI25" s="73"/>
      <c r="BNJ25" s="73"/>
      <c r="BNK25" s="73"/>
      <c r="BNL25" s="73"/>
      <c r="BNM25" s="73"/>
      <c r="BNN25" s="73"/>
      <c r="BNO25" s="73"/>
      <c r="BNP25" s="73"/>
      <c r="BNQ25" s="73"/>
      <c r="BNR25" s="73"/>
      <c r="BNS25" s="73"/>
      <c r="BNT25" s="73"/>
      <c r="BNU25" s="73"/>
      <c r="BNV25" s="73"/>
      <c r="BNW25" s="73"/>
      <c r="BNX25" s="73"/>
      <c r="BNY25" s="73"/>
      <c r="BNZ25" s="73"/>
      <c r="BOA25" s="73"/>
      <c r="BOB25" s="73"/>
      <c r="BOC25" s="73"/>
      <c r="BOD25" s="73"/>
      <c r="BOE25" s="73"/>
      <c r="BOF25" s="73"/>
      <c r="BOG25" s="73"/>
      <c r="BOH25" s="73"/>
      <c r="BOI25" s="73"/>
      <c r="BOJ25" s="73"/>
      <c r="BOK25" s="73"/>
      <c r="BOL25" s="73"/>
      <c r="BOM25" s="73"/>
      <c r="BON25" s="73"/>
      <c r="BOO25" s="73"/>
      <c r="BOP25" s="73"/>
      <c r="BOQ25" s="73"/>
      <c r="BOR25" s="73"/>
      <c r="BOS25" s="73"/>
      <c r="BOT25" s="73"/>
      <c r="BOU25" s="73"/>
      <c r="BOV25" s="73"/>
      <c r="BOW25" s="73"/>
      <c r="BOX25" s="73"/>
      <c r="BOY25" s="73"/>
      <c r="BOZ25" s="73"/>
      <c r="BPA25" s="73"/>
      <c r="BPB25" s="73"/>
      <c r="BPC25" s="73"/>
      <c r="BPD25" s="73"/>
      <c r="BPE25" s="73"/>
      <c r="BPF25" s="73"/>
      <c r="BPG25" s="73"/>
      <c r="BPH25" s="73"/>
      <c r="BPI25" s="73"/>
      <c r="BPJ25" s="73"/>
      <c r="BPK25" s="73"/>
      <c r="BPL25" s="73"/>
      <c r="BPM25" s="73"/>
      <c r="BPN25" s="73"/>
      <c r="BPO25" s="73"/>
      <c r="BPP25" s="73"/>
      <c r="BPQ25" s="73"/>
      <c r="BPR25" s="73"/>
      <c r="BPS25" s="73"/>
      <c r="BPT25" s="73"/>
      <c r="BPU25" s="73"/>
      <c r="BPV25" s="73"/>
      <c r="BPW25" s="73"/>
      <c r="BPX25" s="73"/>
      <c r="BPY25" s="73"/>
      <c r="BPZ25" s="73"/>
      <c r="BQA25" s="73"/>
      <c r="BQB25" s="73"/>
      <c r="BQC25" s="73"/>
      <c r="BQD25" s="73"/>
      <c r="BQE25" s="73"/>
      <c r="BQF25" s="73"/>
      <c r="BQG25" s="73"/>
      <c r="BQH25" s="73"/>
      <c r="BQI25" s="73"/>
      <c r="BQJ25" s="73"/>
      <c r="BQK25" s="73"/>
      <c r="BQL25" s="73"/>
      <c r="BQM25" s="73"/>
      <c r="BQN25" s="73"/>
      <c r="BQO25" s="73"/>
      <c r="BQP25" s="73"/>
      <c r="BQQ25" s="73"/>
      <c r="BQR25" s="73"/>
      <c r="BQS25" s="73"/>
      <c r="BQT25" s="73"/>
      <c r="BQU25" s="73"/>
      <c r="BQV25" s="73"/>
      <c r="BQW25" s="73"/>
      <c r="BQX25" s="73"/>
      <c r="BQY25" s="73"/>
      <c r="BQZ25" s="73"/>
      <c r="BRA25" s="73"/>
      <c r="BRB25" s="73"/>
      <c r="BRC25" s="73"/>
      <c r="BRD25" s="73"/>
      <c r="BRE25" s="73"/>
      <c r="BRF25" s="73"/>
      <c r="BRG25" s="73"/>
      <c r="BRH25" s="73"/>
      <c r="BRI25" s="73"/>
      <c r="BRJ25" s="73"/>
      <c r="BRK25" s="73"/>
      <c r="BRL25" s="73"/>
      <c r="BRM25" s="73"/>
      <c r="BRN25" s="73"/>
      <c r="BRO25" s="73"/>
      <c r="BRP25" s="73"/>
      <c r="BRQ25" s="73"/>
      <c r="BRR25" s="73"/>
      <c r="BRS25" s="73"/>
      <c r="BRT25" s="73"/>
      <c r="BRU25" s="73"/>
      <c r="BRV25" s="73"/>
      <c r="BRW25" s="73"/>
      <c r="BRX25" s="73"/>
      <c r="BRY25" s="73"/>
      <c r="BRZ25" s="73"/>
      <c r="BSA25" s="73"/>
      <c r="BSB25" s="73"/>
      <c r="BSC25" s="73"/>
      <c r="BSD25" s="73"/>
      <c r="BSE25" s="73"/>
      <c r="BSF25" s="73"/>
      <c r="BSG25" s="73"/>
      <c r="BSH25" s="73"/>
      <c r="BSI25" s="73"/>
      <c r="BSJ25" s="73"/>
      <c r="BSK25" s="73"/>
      <c r="BSL25" s="73"/>
      <c r="BSM25" s="73"/>
      <c r="BSN25" s="73"/>
      <c r="BSO25" s="73"/>
      <c r="BSP25" s="73"/>
      <c r="BSQ25" s="73"/>
      <c r="BSR25" s="73"/>
      <c r="BSS25" s="73"/>
      <c r="BST25" s="73"/>
      <c r="BSU25" s="73"/>
      <c r="BSV25" s="73"/>
      <c r="BSW25" s="73"/>
      <c r="BSX25" s="73"/>
      <c r="BSY25" s="73"/>
      <c r="BSZ25" s="73"/>
      <c r="BTA25" s="73"/>
      <c r="BTB25" s="73"/>
      <c r="BTC25" s="73"/>
      <c r="BTD25" s="73"/>
      <c r="BTE25" s="73"/>
      <c r="BTF25" s="73"/>
      <c r="BTG25" s="73"/>
      <c r="BTH25" s="73"/>
      <c r="BTI25" s="73"/>
      <c r="BTJ25" s="73"/>
      <c r="BTK25" s="73"/>
      <c r="BTL25" s="73"/>
      <c r="BTM25" s="73"/>
      <c r="BTN25" s="73"/>
      <c r="BTO25" s="73"/>
      <c r="BTP25" s="73"/>
      <c r="BTQ25" s="73"/>
      <c r="BTR25" s="73"/>
      <c r="BTS25" s="73"/>
      <c r="BTT25" s="73"/>
      <c r="BTU25" s="73"/>
      <c r="BTV25" s="73"/>
      <c r="BTW25" s="73"/>
      <c r="BTX25" s="73"/>
      <c r="BTY25" s="73"/>
      <c r="BTZ25" s="73"/>
      <c r="BUA25" s="73"/>
      <c r="BUB25" s="73"/>
      <c r="BUC25" s="73"/>
      <c r="BUD25" s="73"/>
      <c r="BUE25" s="73"/>
      <c r="BUF25" s="73"/>
      <c r="BUG25" s="73"/>
      <c r="BUH25" s="73"/>
      <c r="BUI25" s="73"/>
      <c r="BUJ25" s="73"/>
      <c r="BUK25" s="73"/>
      <c r="BUL25" s="73"/>
      <c r="BUM25" s="73"/>
      <c r="BUN25" s="73"/>
      <c r="BUO25" s="73"/>
      <c r="BUP25" s="73"/>
      <c r="BUQ25" s="73"/>
      <c r="BUR25" s="73"/>
      <c r="BUS25" s="73"/>
      <c r="BUT25" s="73"/>
      <c r="BUU25" s="73"/>
      <c r="BUV25" s="73"/>
      <c r="BUW25" s="73"/>
      <c r="BUX25" s="73"/>
      <c r="BUY25" s="73"/>
      <c r="BUZ25" s="73"/>
      <c r="BVA25" s="73"/>
      <c r="BVB25" s="73"/>
      <c r="BVC25" s="73"/>
      <c r="BVD25" s="73"/>
      <c r="BVE25" s="73"/>
      <c r="BVF25" s="73"/>
      <c r="BVG25" s="73"/>
      <c r="BVH25" s="73"/>
      <c r="BVI25" s="73"/>
      <c r="BVJ25" s="73"/>
      <c r="BVK25" s="73"/>
      <c r="BVL25" s="73"/>
      <c r="BVM25" s="73"/>
      <c r="BVN25" s="73"/>
      <c r="BVO25" s="73"/>
      <c r="BVP25" s="73"/>
      <c r="BVQ25" s="73"/>
      <c r="BVR25" s="73"/>
      <c r="BVS25" s="73"/>
      <c r="BVT25" s="73"/>
      <c r="BVU25" s="73"/>
      <c r="BVV25" s="73"/>
      <c r="BVW25" s="73"/>
      <c r="BVX25" s="73"/>
      <c r="BVY25" s="73"/>
      <c r="BVZ25" s="73"/>
      <c r="BWA25" s="73"/>
      <c r="BWB25" s="73"/>
      <c r="BWC25" s="73"/>
      <c r="BWD25" s="73"/>
      <c r="BWE25" s="73"/>
      <c r="BWF25" s="73"/>
      <c r="BWG25" s="73"/>
      <c r="BWH25" s="73"/>
      <c r="BWI25" s="73"/>
      <c r="BWJ25" s="73"/>
      <c r="BWK25" s="73"/>
      <c r="BWL25" s="73"/>
      <c r="BWM25" s="73"/>
      <c r="BWN25" s="73"/>
      <c r="BWO25" s="73"/>
      <c r="BWP25" s="73"/>
      <c r="BWQ25" s="73"/>
      <c r="BWR25" s="73"/>
      <c r="BWS25" s="73"/>
      <c r="BWT25" s="73"/>
      <c r="BWU25" s="73"/>
      <c r="BWV25" s="73"/>
      <c r="BWW25" s="73"/>
      <c r="BWX25" s="73"/>
      <c r="BWY25" s="73"/>
      <c r="BWZ25" s="73"/>
      <c r="BXA25" s="73"/>
      <c r="BXB25" s="73"/>
      <c r="BXC25" s="73"/>
      <c r="BXD25" s="73"/>
      <c r="BXE25" s="73"/>
      <c r="BXF25" s="73"/>
      <c r="BXG25" s="73"/>
      <c r="BXH25" s="73"/>
      <c r="BXI25" s="73"/>
      <c r="BXJ25" s="73"/>
      <c r="BXK25" s="73"/>
      <c r="BXL25" s="73"/>
      <c r="BXM25" s="73"/>
      <c r="BXN25" s="73"/>
      <c r="BXO25" s="73"/>
      <c r="BXP25" s="73"/>
      <c r="BXQ25" s="73"/>
      <c r="BXR25" s="73"/>
      <c r="BXS25" s="73"/>
      <c r="BXT25" s="73"/>
      <c r="BXU25" s="73"/>
      <c r="BXV25" s="73"/>
      <c r="BXW25" s="73"/>
      <c r="BXX25" s="73"/>
      <c r="BXY25" s="73"/>
      <c r="BXZ25" s="73"/>
      <c r="BYA25" s="73"/>
      <c r="BYB25" s="73"/>
      <c r="BYC25" s="73"/>
      <c r="BYD25" s="73"/>
      <c r="BYE25" s="73"/>
      <c r="BYF25" s="73"/>
      <c r="BYG25" s="73"/>
      <c r="BYH25" s="73"/>
      <c r="BYI25" s="73"/>
      <c r="BYJ25" s="73"/>
      <c r="BYK25" s="73"/>
      <c r="BYL25" s="73"/>
      <c r="BYM25" s="73"/>
      <c r="BYN25" s="73"/>
      <c r="BYO25" s="73"/>
      <c r="BYP25" s="73"/>
      <c r="BYQ25" s="73"/>
      <c r="BYR25" s="73"/>
      <c r="BYS25" s="73"/>
      <c r="BYT25" s="73"/>
      <c r="BYU25" s="73"/>
      <c r="BYV25" s="73"/>
      <c r="BYW25" s="73"/>
      <c r="BYX25" s="73"/>
      <c r="BYY25" s="73"/>
      <c r="BYZ25" s="73"/>
      <c r="BZA25" s="73"/>
      <c r="BZB25" s="73"/>
      <c r="BZC25" s="73"/>
      <c r="BZD25" s="73"/>
      <c r="BZE25" s="73"/>
      <c r="BZF25" s="73"/>
      <c r="BZG25" s="73"/>
      <c r="BZH25" s="73"/>
      <c r="BZI25" s="73"/>
      <c r="BZJ25" s="73"/>
      <c r="BZK25" s="73"/>
      <c r="BZL25" s="73"/>
      <c r="BZM25" s="73"/>
      <c r="BZN25" s="73"/>
      <c r="BZO25" s="73"/>
      <c r="BZP25" s="73"/>
      <c r="BZQ25" s="73"/>
      <c r="BZR25" s="73"/>
      <c r="BZS25" s="73"/>
      <c r="BZT25" s="73"/>
      <c r="BZU25" s="73"/>
      <c r="BZV25" s="73"/>
      <c r="BZW25" s="73"/>
      <c r="BZX25" s="73"/>
      <c r="BZY25" s="73"/>
      <c r="BZZ25" s="73"/>
      <c r="CAA25" s="73"/>
      <c r="CAB25" s="73"/>
      <c r="CAC25" s="73"/>
      <c r="CAD25" s="73"/>
      <c r="CAE25" s="73"/>
      <c r="CAF25" s="73"/>
      <c r="CAG25" s="73"/>
      <c r="CAH25" s="73"/>
      <c r="CAI25" s="73"/>
      <c r="CAJ25" s="73"/>
      <c r="CAK25" s="73"/>
      <c r="CAL25" s="73"/>
      <c r="CAM25" s="73"/>
      <c r="CAN25" s="73"/>
      <c r="CAO25" s="73"/>
      <c r="CAP25" s="73"/>
      <c r="CAQ25" s="73"/>
      <c r="CAR25" s="73"/>
      <c r="CAS25" s="73"/>
      <c r="CAT25" s="73"/>
      <c r="CAU25" s="73"/>
      <c r="CAV25" s="73"/>
      <c r="CAW25" s="73"/>
      <c r="CAX25" s="73"/>
      <c r="CAY25" s="73"/>
      <c r="CAZ25" s="73"/>
      <c r="CBA25" s="73"/>
      <c r="CBB25" s="73"/>
      <c r="CBC25" s="73"/>
      <c r="CBD25" s="73"/>
      <c r="CBE25" s="73"/>
      <c r="CBF25" s="73"/>
      <c r="CBG25" s="73"/>
      <c r="CBH25" s="73"/>
      <c r="CBI25" s="73"/>
      <c r="CBJ25" s="73"/>
      <c r="CBK25" s="73"/>
      <c r="CBL25" s="73"/>
      <c r="CBM25" s="73"/>
      <c r="CBN25" s="73"/>
      <c r="CBO25" s="73"/>
      <c r="CBP25" s="73"/>
      <c r="CBQ25" s="73"/>
      <c r="CBR25" s="73"/>
      <c r="CBS25" s="73"/>
      <c r="CBT25" s="73"/>
      <c r="CBU25" s="73"/>
      <c r="CBV25" s="73"/>
      <c r="CBW25" s="73"/>
      <c r="CBX25" s="73"/>
      <c r="CBY25" s="73"/>
      <c r="CBZ25" s="73"/>
      <c r="CCA25" s="73"/>
      <c r="CCB25" s="73"/>
      <c r="CCC25" s="73"/>
      <c r="CCD25" s="73"/>
      <c r="CCE25" s="73"/>
      <c r="CCF25" s="73"/>
      <c r="CCG25" s="73"/>
      <c r="CCH25" s="73"/>
      <c r="CCI25" s="73"/>
      <c r="CCJ25" s="73"/>
      <c r="CCK25" s="73"/>
      <c r="CCL25" s="73"/>
      <c r="CCM25" s="73"/>
      <c r="CCN25" s="73"/>
      <c r="CCO25" s="73"/>
      <c r="CCP25" s="73"/>
      <c r="CCQ25" s="73"/>
      <c r="CCR25" s="73"/>
      <c r="CCS25" s="73"/>
      <c r="CCT25" s="73"/>
      <c r="CCU25" s="73"/>
      <c r="CCV25" s="73"/>
      <c r="CCW25" s="73"/>
      <c r="CCX25" s="73"/>
      <c r="CCY25" s="73"/>
      <c r="CCZ25" s="73"/>
      <c r="CDA25" s="73"/>
      <c r="CDB25" s="73"/>
      <c r="CDC25" s="73"/>
      <c r="CDD25" s="73"/>
      <c r="CDE25" s="73"/>
      <c r="CDF25" s="73"/>
      <c r="CDG25" s="73"/>
      <c r="CDH25" s="73"/>
      <c r="CDI25" s="73"/>
      <c r="CDJ25" s="73"/>
      <c r="CDK25" s="73"/>
      <c r="CDL25" s="73"/>
      <c r="CDM25" s="73"/>
      <c r="CDN25" s="73"/>
      <c r="CDO25" s="73"/>
      <c r="CDP25" s="73"/>
      <c r="CDQ25" s="73"/>
      <c r="CDR25" s="73"/>
      <c r="CDS25" s="73"/>
      <c r="CDT25" s="73"/>
      <c r="CDU25" s="73"/>
      <c r="CDV25" s="73"/>
      <c r="CDW25" s="73"/>
      <c r="CDX25" s="73"/>
      <c r="CDY25" s="73"/>
      <c r="CDZ25" s="73"/>
      <c r="CEA25" s="73"/>
      <c r="CEB25" s="73"/>
      <c r="CEC25" s="73"/>
      <c r="CED25" s="73"/>
      <c r="CEE25" s="73"/>
      <c r="CEF25" s="73"/>
      <c r="CEG25" s="73"/>
      <c r="CEH25" s="73"/>
      <c r="CEI25" s="73"/>
      <c r="CEJ25" s="73"/>
      <c r="CEK25" s="73"/>
      <c r="CEL25" s="73"/>
      <c r="CEM25" s="73"/>
      <c r="CEN25" s="73"/>
      <c r="CEO25" s="73"/>
      <c r="CEP25" s="73"/>
      <c r="CEQ25" s="73"/>
      <c r="CER25" s="73"/>
      <c r="CES25" s="73"/>
      <c r="CET25" s="73"/>
      <c r="CEU25" s="73"/>
      <c r="CEV25" s="73"/>
      <c r="CEW25" s="73"/>
      <c r="CEX25" s="73"/>
      <c r="CEY25" s="73"/>
      <c r="CEZ25" s="73"/>
      <c r="CFA25" s="73"/>
      <c r="CFB25" s="73"/>
      <c r="CFC25" s="73"/>
      <c r="CFD25" s="73"/>
      <c r="CFE25" s="73"/>
      <c r="CFF25" s="73"/>
      <c r="CFG25" s="73"/>
      <c r="CFH25" s="73"/>
      <c r="CFI25" s="73"/>
      <c r="CFJ25" s="73"/>
      <c r="CFK25" s="73"/>
      <c r="CFL25" s="73"/>
      <c r="CFM25" s="73"/>
      <c r="CFN25" s="73"/>
      <c r="CFO25" s="73"/>
      <c r="CFP25" s="73"/>
      <c r="CFQ25" s="73"/>
      <c r="CFR25" s="73"/>
      <c r="CFS25" s="73"/>
      <c r="CFT25" s="73"/>
      <c r="CFU25" s="73"/>
      <c r="CFV25" s="73"/>
      <c r="CFW25" s="73"/>
      <c r="CFX25" s="73"/>
      <c r="CFY25" s="73"/>
      <c r="CFZ25" s="73"/>
      <c r="CGA25" s="73"/>
      <c r="CGB25" s="73"/>
      <c r="CGC25" s="73"/>
      <c r="CGD25" s="73"/>
      <c r="CGE25" s="73"/>
      <c r="CGF25" s="73"/>
      <c r="CGG25" s="73"/>
      <c r="CGH25" s="73"/>
      <c r="CGI25" s="73"/>
      <c r="CGJ25" s="73"/>
      <c r="CGK25" s="73"/>
      <c r="CGL25" s="73"/>
      <c r="CGM25" s="73"/>
      <c r="CGN25" s="73"/>
      <c r="CGO25" s="73"/>
      <c r="CGP25" s="73"/>
      <c r="CGQ25" s="73"/>
      <c r="CGR25" s="73"/>
      <c r="CGS25" s="73"/>
      <c r="CGT25" s="73"/>
      <c r="CGU25" s="73"/>
      <c r="CGV25" s="73"/>
      <c r="CGW25" s="73"/>
      <c r="CGX25" s="73"/>
      <c r="CGY25" s="73"/>
      <c r="CGZ25" s="73"/>
      <c r="CHA25" s="73"/>
      <c r="CHB25" s="73"/>
      <c r="CHC25" s="73"/>
      <c r="CHD25" s="73"/>
      <c r="CHE25" s="73"/>
      <c r="CHF25" s="73"/>
      <c r="CHG25" s="73"/>
      <c r="CHH25" s="73"/>
      <c r="CHI25" s="73"/>
      <c r="CHJ25" s="73"/>
      <c r="CHK25" s="73"/>
      <c r="CHL25" s="73"/>
      <c r="CHM25" s="73"/>
      <c r="CHN25" s="73"/>
      <c r="CHO25" s="73"/>
      <c r="CHP25" s="73"/>
      <c r="CHQ25" s="73"/>
      <c r="CHR25" s="73"/>
      <c r="CHS25" s="73"/>
      <c r="CHT25" s="73"/>
      <c r="CHU25" s="73"/>
      <c r="CHV25" s="73"/>
      <c r="CHW25" s="73"/>
      <c r="CHX25" s="73"/>
      <c r="CHY25" s="73"/>
      <c r="CHZ25" s="73"/>
      <c r="CIA25" s="73"/>
      <c r="CIB25" s="73"/>
      <c r="CIC25" s="73"/>
      <c r="CID25" s="73"/>
      <c r="CIE25" s="73"/>
      <c r="CIF25" s="73"/>
      <c r="CIG25" s="73"/>
      <c r="CIH25" s="73"/>
      <c r="CII25" s="73"/>
      <c r="CIJ25" s="73"/>
      <c r="CIK25" s="73"/>
      <c r="CIL25" s="73"/>
      <c r="CIM25" s="73"/>
      <c r="CIN25" s="73"/>
      <c r="CIO25" s="73"/>
      <c r="CIP25" s="73"/>
      <c r="CIQ25" s="73"/>
      <c r="CIR25" s="73"/>
      <c r="CIS25" s="73"/>
      <c r="CIT25" s="73"/>
      <c r="CIU25" s="73"/>
      <c r="CIV25" s="73"/>
      <c r="CIW25" s="73"/>
      <c r="CIX25" s="73"/>
      <c r="CIY25" s="73"/>
      <c r="CIZ25" s="73"/>
      <c r="CJA25" s="73"/>
      <c r="CJB25" s="73"/>
      <c r="CJC25" s="73"/>
      <c r="CJD25" s="73"/>
      <c r="CJE25" s="73"/>
      <c r="CJF25" s="73"/>
      <c r="CJG25" s="73"/>
      <c r="CJH25" s="73"/>
      <c r="CJI25" s="73"/>
      <c r="CJJ25" s="73"/>
      <c r="CJK25" s="73"/>
      <c r="CJL25" s="73"/>
      <c r="CJM25" s="73"/>
      <c r="CJN25" s="73"/>
      <c r="CJO25" s="73"/>
      <c r="CJP25" s="73"/>
      <c r="CJQ25" s="73"/>
      <c r="CJR25" s="73"/>
      <c r="CJS25" s="73"/>
      <c r="CJT25" s="73"/>
      <c r="CJU25" s="73"/>
      <c r="CJV25" s="73"/>
      <c r="CJW25" s="73"/>
      <c r="CJX25" s="73"/>
      <c r="CJY25" s="73"/>
      <c r="CJZ25" s="73"/>
      <c r="CKA25" s="73"/>
      <c r="CKB25" s="73"/>
      <c r="CKC25" s="73"/>
      <c r="CKD25" s="73"/>
      <c r="CKE25" s="73"/>
      <c r="CKF25" s="73"/>
      <c r="CKG25" s="73"/>
      <c r="CKH25" s="73"/>
      <c r="CKI25" s="73"/>
      <c r="CKJ25" s="73"/>
      <c r="CKK25" s="73"/>
      <c r="CKL25" s="73"/>
      <c r="CKM25" s="73"/>
      <c r="CKN25" s="73"/>
      <c r="CKO25" s="73"/>
      <c r="CKP25" s="73"/>
      <c r="CKQ25" s="73"/>
      <c r="CKR25" s="73"/>
      <c r="CKS25" s="73"/>
      <c r="CKT25" s="73"/>
      <c r="CKU25" s="73"/>
      <c r="CKV25" s="73"/>
      <c r="CKW25" s="73"/>
      <c r="CKX25" s="73"/>
      <c r="CKY25" s="73"/>
      <c r="CKZ25" s="73"/>
      <c r="CLA25" s="73"/>
      <c r="CLB25" s="73"/>
      <c r="CLC25" s="73"/>
      <c r="CLD25" s="73"/>
      <c r="CLE25" s="73"/>
      <c r="CLF25" s="73"/>
      <c r="CLG25" s="73"/>
      <c r="CLH25" s="73"/>
      <c r="CLI25" s="73"/>
      <c r="CLJ25" s="73"/>
      <c r="CLK25" s="73"/>
      <c r="CLL25" s="73"/>
      <c r="CLM25" s="73"/>
      <c r="CLN25" s="73"/>
      <c r="CLO25" s="73"/>
      <c r="CLP25" s="73"/>
      <c r="CLQ25" s="73"/>
      <c r="CLR25" s="73"/>
      <c r="CLS25" s="73"/>
      <c r="CLT25" s="73"/>
      <c r="CLU25" s="73"/>
      <c r="CLV25" s="73"/>
      <c r="CLW25" s="73"/>
      <c r="CLX25" s="73"/>
      <c r="CLY25" s="73"/>
      <c r="CLZ25" s="73"/>
      <c r="CMA25" s="73"/>
      <c r="CMB25" s="73"/>
      <c r="CMC25" s="73"/>
      <c r="CMD25" s="73"/>
      <c r="CME25" s="73"/>
      <c r="CMF25" s="73"/>
      <c r="CMG25" s="73"/>
      <c r="CMH25" s="73"/>
      <c r="CMI25" s="73"/>
      <c r="CMJ25" s="73"/>
      <c r="CMK25" s="73"/>
      <c r="CML25" s="73"/>
      <c r="CMM25" s="73"/>
      <c r="CMN25" s="73"/>
      <c r="CMO25" s="73"/>
      <c r="CMP25" s="73"/>
      <c r="CMQ25" s="73"/>
      <c r="CMR25" s="73"/>
      <c r="CMS25" s="73"/>
      <c r="CMT25" s="73"/>
      <c r="CMU25" s="73"/>
      <c r="CMV25" s="73"/>
      <c r="CMW25" s="73"/>
      <c r="CMX25" s="73"/>
      <c r="CMY25" s="73"/>
      <c r="CMZ25" s="73"/>
      <c r="CNA25" s="73"/>
      <c r="CNB25" s="73"/>
      <c r="CNC25" s="73"/>
      <c r="CND25" s="73"/>
      <c r="CNE25" s="73"/>
      <c r="CNF25" s="73"/>
      <c r="CNG25" s="73"/>
      <c r="CNH25" s="73"/>
      <c r="CNI25" s="73"/>
      <c r="CNJ25" s="73"/>
      <c r="CNK25" s="73"/>
      <c r="CNL25" s="73"/>
      <c r="CNM25" s="73"/>
      <c r="CNN25" s="73"/>
      <c r="CNO25" s="73"/>
      <c r="CNP25" s="73"/>
      <c r="CNQ25" s="73"/>
      <c r="CNR25" s="73"/>
      <c r="CNS25" s="73"/>
      <c r="CNT25" s="73"/>
      <c r="CNU25" s="73"/>
      <c r="CNV25" s="73"/>
      <c r="CNW25" s="73"/>
      <c r="CNX25" s="73"/>
      <c r="CNY25" s="73"/>
      <c r="CNZ25" s="73"/>
      <c r="COA25" s="73"/>
      <c r="COB25" s="73"/>
      <c r="COC25" s="73"/>
      <c r="COD25" s="73"/>
      <c r="COE25" s="73"/>
      <c r="COF25" s="73"/>
      <c r="COG25" s="73"/>
      <c r="COH25" s="73"/>
      <c r="COI25" s="73"/>
      <c r="COJ25" s="73"/>
      <c r="COK25" s="73"/>
      <c r="COL25" s="73"/>
      <c r="COM25" s="73"/>
      <c r="CON25" s="73"/>
      <c r="COO25" s="73"/>
      <c r="COP25" s="73"/>
      <c r="COQ25" s="73"/>
      <c r="COR25" s="73"/>
      <c r="COS25" s="73"/>
      <c r="COT25" s="73"/>
      <c r="COU25" s="73"/>
      <c r="COV25" s="73"/>
      <c r="COW25" s="73"/>
      <c r="COX25" s="73"/>
      <c r="COY25" s="73"/>
      <c r="COZ25" s="73"/>
      <c r="CPA25" s="73"/>
      <c r="CPB25" s="73"/>
      <c r="CPC25" s="73"/>
      <c r="CPD25" s="73"/>
      <c r="CPE25" s="73"/>
      <c r="CPF25" s="73"/>
      <c r="CPG25" s="73"/>
      <c r="CPH25" s="73"/>
      <c r="CPI25" s="73"/>
      <c r="CPJ25" s="73"/>
      <c r="CPK25" s="73"/>
      <c r="CPL25" s="73"/>
      <c r="CPM25" s="73"/>
      <c r="CPN25" s="73"/>
      <c r="CPO25" s="73"/>
      <c r="CPP25" s="73"/>
      <c r="CPQ25" s="73"/>
      <c r="CPR25" s="73"/>
      <c r="CPS25" s="73"/>
      <c r="CPT25" s="73"/>
      <c r="CPU25" s="73"/>
      <c r="CPV25" s="73"/>
      <c r="CPW25" s="73"/>
      <c r="CPX25" s="73"/>
      <c r="CPY25" s="73"/>
      <c r="CPZ25" s="73"/>
      <c r="CQA25" s="73"/>
      <c r="CQB25" s="73"/>
      <c r="CQC25" s="73"/>
      <c r="CQD25" s="73"/>
      <c r="CQE25" s="73"/>
      <c r="CQF25" s="73"/>
      <c r="CQG25" s="73"/>
      <c r="CQH25" s="73"/>
      <c r="CQI25" s="73"/>
      <c r="CQJ25" s="73"/>
      <c r="CQK25" s="73"/>
      <c r="CQL25" s="73"/>
      <c r="CQM25" s="73"/>
      <c r="CQN25" s="73"/>
      <c r="CQO25" s="73"/>
      <c r="CQP25" s="73"/>
      <c r="CQQ25" s="73"/>
      <c r="CQR25" s="73"/>
      <c r="CQS25" s="73"/>
      <c r="CQT25" s="73"/>
      <c r="CQU25" s="73"/>
      <c r="CQV25" s="73"/>
      <c r="CQW25" s="73"/>
      <c r="CQX25" s="73"/>
      <c r="CQY25" s="73"/>
      <c r="CQZ25" s="73"/>
      <c r="CRA25" s="73"/>
      <c r="CRB25" s="73"/>
      <c r="CRC25" s="73"/>
      <c r="CRD25" s="73"/>
      <c r="CRE25" s="73"/>
      <c r="CRF25" s="73"/>
      <c r="CRG25" s="73"/>
      <c r="CRH25" s="73"/>
      <c r="CRI25" s="73"/>
      <c r="CRJ25" s="73"/>
      <c r="CRK25" s="73"/>
      <c r="CRL25" s="73"/>
      <c r="CRM25" s="73"/>
      <c r="CRN25" s="73"/>
      <c r="CRO25" s="73"/>
      <c r="CRP25" s="73"/>
      <c r="CRQ25" s="73"/>
      <c r="CRR25" s="73"/>
      <c r="CRS25" s="73"/>
      <c r="CRT25" s="73"/>
      <c r="CRU25" s="73"/>
      <c r="CRV25" s="73"/>
      <c r="CRW25" s="73"/>
      <c r="CRX25" s="73"/>
      <c r="CRY25" s="73"/>
      <c r="CRZ25" s="73"/>
      <c r="CSA25" s="73"/>
      <c r="CSB25" s="73"/>
      <c r="CSC25" s="73"/>
      <c r="CSD25" s="73"/>
      <c r="CSE25" s="73"/>
      <c r="CSF25" s="73"/>
      <c r="CSG25" s="73"/>
      <c r="CSH25" s="73"/>
      <c r="CSI25" s="73"/>
      <c r="CSJ25" s="73"/>
      <c r="CSK25" s="73"/>
      <c r="CSL25" s="73"/>
      <c r="CSM25" s="73"/>
      <c r="CSN25" s="73"/>
      <c r="CSO25" s="73"/>
      <c r="CSP25" s="73"/>
      <c r="CSQ25" s="73"/>
      <c r="CSR25" s="73"/>
      <c r="CSS25" s="73"/>
      <c r="CST25" s="73"/>
      <c r="CSU25" s="73"/>
      <c r="CSV25" s="73"/>
      <c r="CSW25" s="73"/>
      <c r="CSX25" s="73"/>
      <c r="CSY25" s="73"/>
      <c r="CSZ25" s="73"/>
      <c r="CTA25" s="73"/>
      <c r="CTB25" s="73"/>
      <c r="CTC25" s="73"/>
      <c r="CTD25" s="73"/>
      <c r="CTE25" s="73"/>
      <c r="CTF25" s="73"/>
      <c r="CTG25" s="73"/>
      <c r="CTH25" s="73"/>
      <c r="CTI25" s="73"/>
      <c r="CTJ25" s="73"/>
      <c r="CTK25" s="73"/>
      <c r="CTL25" s="73"/>
      <c r="CTM25" s="73"/>
      <c r="CTN25" s="73"/>
      <c r="CTO25" s="73"/>
      <c r="CTP25" s="73"/>
      <c r="CTQ25" s="73"/>
      <c r="CTR25" s="73"/>
      <c r="CTS25" s="73"/>
      <c r="CTT25" s="73"/>
      <c r="CTU25" s="73"/>
      <c r="CTV25" s="73"/>
      <c r="CTW25" s="73"/>
      <c r="CTX25" s="73"/>
      <c r="CTY25" s="73"/>
      <c r="CTZ25" s="73"/>
      <c r="CUA25" s="73"/>
      <c r="CUB25" s="73"/>
      <c r="CUC25" s="73"/>
      <c r="CUD25" s="73"/>
      <c r="CUE25" s="73"/>
      <c r="CUF25" s="73"/>
      <c r="CUG25" s="73"/>
      <c r="CUH25" s="73"/>
      <c r="CUI25" s="73"/>
      <c r="CUJ25" s="73"/>
      <c r="CUK25" s="73"/>
      <c r="CUL25" s="73"/>
      <c r="CUM25" s="73"/>
      <c r="CUN25" s="73"/>
      <c r="CUO25" s="73"/>
      <c r="CUP25" s="73"/>
      <c r="CUQ25" s="73"/>
      <c r="CUR25" s="73"/>
      <c r="CUS25" s="73"/>
      <c r="CUT25" s="73"/>
      <c r="CUU25" s="73"/>
      <c r="CUV25" s="73"/>
      <c r="CUW25" s="73"/>
      <c r="CUX25" s="73"/>
      <c r="CUY25" s="73"/>
      <c r="CUZ25" s="73"/>
      <c r="CVA25" s="73"/>
      <c r="CVB25" s="73"/>
      <c r="CVC25" s="73"/>
      <c r="CVD25" s="73"/>
      <c r="CVE25" s="73"/>
      <c r="CVF25" s="73"/>
      <c r="CVG25" s="73"/>
      <c r="CVH25" s="73"/>
      <c r="CVI25" s="73"/>
      <c r="CVJ25" s="73"/>
      <c r="CVK25" s="73"/>
      <c r="CVL25" s="73"/>
      <c r="CVM25" s="73"/>
      <c r="CVN25" s="73"/>
      <c r="CVO25" s="73"/>
      <c r="CVP25" s="73"/>
      <c r="CVQ25" s="73"/>
      <c r="CVR25" s="73"/>
      <c r="CVS25" s="73"/>
      <c r="CVT25" s="73"/>
      <c r="CVU25" s="73"/>
      <c r="CVV25" s="73"/>
      <c r="CVW25" s="73"/>
      <c r="CVX25" s="73"/>
      <c r="CVY25" s="73"/>
      <c r="CVZ25" s="73"/>
      <c r="CWA25" s="73"/>
      <c r="CWB25" s="73"/>
      <c r="CWC25" s="73"/>
      <c r="CWD25" s="73"/>
      <c r="CWE25" s="73"/>
      <c r="CWF25" s="73"/>
      <c r="CWG25" s="73"/>
      <c r="CWH25" s="73"/>
      <c r="CWI25" s="73"/>
      <c r="CWJ25" s="73"/>
      <c r="CWK25" s="73"/>
      <c r="CWL25" s="73"/>
      <c r="CWM25" s="73"/>
      <c r="CWN25" s="73"/>
      <c r="CWO25" s="73"/>
      <c r="CWP25" s="73"/>
      <c r="CWQ25" s="73"/>
      <c r="CWR25" s="73"/>
      <c r="CWS25" s="73"/>
      <c r="CWT25" s="73"/>
      <c r="CWU25" s="73"/>
      <c r="CWV25" s="73"/>
      <c r="CWW25" s="73"/>
      <c r="CWX25" s="73"/>
      <c r="CWY25" s="73"/>
      <c r="CWZ25" s="73"/>
      <c r="CXA25" s="73"/>
      <c r="CXB25" s="73"/>
      <c r="CXC25" s="73"/>
      <c r="CXD25" s="73"/>
      <c r="CXE25" s="73"/>
      <c r="CXF25" s="73"/>
      <c r="CXG25" s="73"/>
      <c r="CXH25" s="73"/>
      <c r="CXI25" s="73"/>
      <c r="CXJ25" s="73"/>
      <c r="CXK25" s="73"/>
      <c r="CXL25" s="73"/>
      <c r="CXM25" s="73"/>
      <c r="CXN25" s="73"/>
      <c r="CXO25" s="73"/>
      <c r="CXP25" s="73"/>
      <c r="CXQ25" s="73"/>
      <c r="CXR25" s="73"/>
      <c r="CXS25" s="73"/>
      <c r="CXT25" s="73"/>
      <c r="CXU25" s="73"/>
      <c r="CXV25" s="73"/>
      <c r="CXW25" s="73"/>
      <c r="CXX25" s="73"/>
      <c r="CXY25" s="73"/>
      <c r="CXZ25" s="73"/>
      <c r="CYA25" s="73"/>
      <c r="CYB25" s="73"/>
      <c r="CYC25" s="73"/>
      <c r="CYD25" s="73"/>
      <c r="CYE25" s="73"/>
      <c r="CYF25" s="73"/>
      <c r="CYG25" s="73"/>
      <c r="CYH25" s="73"/>
      <c r="CYI25" s="73"/>
      <c r="CYJ25" s="73"/>
      <c r="CYK25" s="73"/>
      <c r="CYL25" s="73"/>
      <c r="CYM25" s="73"/>
      <c r="CYN25" s="73"/>
      <c r="CYO25" s="73"/>
      <c r="CYP25" s="73"/>
      <c r="CYQ25" s="73"/>
      <c r="CYR25" s="73"/>
      <c r="CYS25" s="73"/>
      <c r="CYT25" s="73"/>
      <c r="CYU25" s="73"/>
      <c r="CYV25" s="73"/>
      <c r="CYW25" s="73"/>
      <c r="CYX25" s="73"/>
      <c r="CYY25" s="73"/>
      <c r="CYZ25" s="73"/>
      <c r="CZA25" s="73"/>
      <c r="CZB25" s="73"/>
      <c r="CZC25" s="73"/>
      <c r="CZD25" s="73"/>
      <c r="CZE25" s="73"/>
      <c r="CZF25" s="73"/>
      <c r="CZG25" s="73"/>
      <c r="CZH25" s="73"/>
      <c r="CZI25" s="73"/>
      <c r="CZJ25" s="73"/>
      <c r="CZK25" s="73"/>
      <c r="CZL25" s="73"/>
      <c r="CZM25" s="73"/>
      <c r="CZN25" s="73"/>
      <c r="CZO25" s="73"/>
      <c r="CZP25" s="73"/>
      <c r="CZQ25" s="73"/>
      <c r="CZR25" s="73"/>
      <c r="CZS25" s="73"/>
      <c r="CZT25" s="73"/>
      <c r="CZU25" s="73"/>
      <c r="CZV25" s="73"/>
      <c r="CZW25" s="73"/>
      <c r="CZX25" s="73"/>
      <c r="CZY25" s="73"/>
      <c r="CZZ25" s="73"/>
      <c r="DAA25" s="73"/>
      <c r="DAB25" s="73"/>
      <c r="DAC25" s="73"/>
      <c r="DAD25" s="73"/>
      <c r="DAE25" s="73"/>
      <c r="DAF25" s="73"/>
      <c r="DAG25" s="73"/>
      <c r="DAH25" s="73"/>
      <c r="DAI25" s="73"/>
      <c r="DAJ25" s="73"/>
      <c r="DAK25" s="73"/>
      <c r="DAL25" s="73"/>
      <c r="DAM25" s="73"/>
      <c r="DAN25" s="73"/>
      <c r="DAO25" s="73"/>
      <c r="DAP25" s="73"/>
      <c r="DAQ25" s="73"/>
      <c r="DAR25" s="73"/>
      <c r="DAS25" s="73"/>
      <c r="DAT25" s="73"/>
      <c r="DAU25" s="73"/>
      <c r="DAV25" s="73"/>
      <c r="DAW25" s="73"/>
      <c r="DAX25" s="73"/>
      <c r="DAY25" s="73"/>
      <c r="DAZ25" s="73"/>
      <c r="DBA25" s="73"/>
      <c r="DBB25" s="73"/>
      <c r="DBC25" s="73"/>
      <c r="DBD25" s="73"/>
      <c r="DBE25" s="73"/>
      <c r="DBF25" s="73"/>
      <c r="DBG25" s="73"/>
      <c r="DBH25" s="73"/>
      <c r="DBI25" s="73"/>
      <c r="DBJ25" s="73"/>
      <c r="DBK25" s="73"/>
      <c r="DBL25" s="73"/>
      <c r="DBM25" s="73"/>
      <c r="DBN25" s="73"/>
      <c r="DBO25" s="73"/>
      <c r="DBP25" s="73"/>
      <c r="DBQ25" s="73"/>
      <c r="DBR25" s="73"/>
      <c r="DBS25" s="73"/>
      <c r="DBT25" s="73"/>
      <c r="DBU25" s="73"/>
      <c r="DBV25" s="73"/>
      <c r="DBW25" s="73"/>
      <c r="DBX25" s="73"/>
      <c r="DBY25" s="73"/>
      <c r="DBZ25" s="73"/>
      <c r="DCA25" s="73"/>
      <c r="DCB25" s="73"/>
      <c r="DCC25" s="73"/>
      <c r="DCD25" s="73"/>
      <c r="DCE25" s="73"/>
      <c r="DCF25" s="73"/>
      <c r="DCG25" s="73"/>
      <c r="DCH25" s="73"/>
      <c r="DCI25" s="73"/>
      <c r="DCJ25" s="73"/>
      <c r="DCK25" s="73"/>
      <c r="DCL25" s="73"/>
      <c r="DCM25" s="73"/>
      <c r="DCN25" s="73"/>
      <c r="DCO25" s="73"/>
      <c r="DCP25" s="73"/>
      <c r="DCQ25" s="73"/>
      <c r="DCR25" s="73"/>
      <c r="DCS25" s="73"/>
      <c r="DCT25" s="73"/>
      <c r="DCU25" s="73"/>
      <c r="DCV25" s="73"/>
      <c r="DCW25" s="73"/>
      <c r="DCX25" s="73"/>
      <c r="DCY25" s="73"/>
      <c r="DCZ25" s="73"/>
      <c r="DDA25" s="73"/>
      <c r="DDB25" s="73"/>
      <c r="DDC25" s="73"/>
      <c r="DDD25" s="73"/>
      <c r="DDE25" s="73"/>
      <c r="DDF25" s="73"/>
      <c r="DDG25" s="73"/>
      <c r="DDH25" s="73"/>
      <c r="DDI25" s="73"/>
      <c r="DDJ25" s="73"/>
      <c r="DDK25" s="73"/>
      <c r="DDL25" s="73"/>
      <c r="DDM25" s="73"/>
      <c r="DDN25" s="73"/>
      <c r="DDO25" s="73"/>
      <c r="DDP25" s="73"/>
      <c r="DDQ25" s="73"/>
      <c r="DDR25" s="73"/>
      <c r="DDS25" s="73"/>
      <c r="DDT25" s="73"/>
      <c r="DDU25" s="73"/>
      <c r="DDV25" s="73"/>
      <c r="DDW25" s="73"/>
      <c r="DDX25" s="73"/>
      <c r="DDY25" s="73"/>
      <c r="DDZ25" s="73"/>
      <c r="DEA25" s="73"/>
      <c r="DEB25" s="73"/>
      <c r="DEC25" s="73"/>
      <c r="DED25" s="73"/>
      <c r="DEE25" s="73"/>
      <c r="DEF25" s="73"/>
      <c r="DEG25" s="73"/>
      <c r="DEH25" s="73"/>
      <c r="DEI25" s="73"/>
      <c r="DEJ25" s="73"/>
      <c r="DEK25" s="73"/>
      <c r="DEL25" s="73"/>
      <c r="DEM25" s="73"/>
      <c r="DEN25" s="73"/>
      <c r="DEO25" s="73"/>
      <c r="DEP25" s="73"/>
      <c r="DEQ25" s="73"/>
      <c r="DER25" s="73"/>
      <c r="DES25" s="73"/>
      <c r="DET25" s="73"/>
      <c r="DEU25" s="73"/>
      <c r="DEV25" s="73"/>
      <c r="DEW25" s="73"/>
      <c r="DEX25" s="73"/>
      <c r="DEY25" s="73"/>
      <c r="DEZ25" s="73"/>
      <c r="DFA25" s="73"/>
      <c r="DFB25" s="73"/>
      <c r="DFC25" s="73"/>
      <c r="DFD25" s="73"/>
      <c r="DFE25" s="73"/>
      <c r="DFF25" s="73"/>
      <c r="DFG25" s="73"/>
      <c r="DFH25" s="73"/>
      <c r="DFI25" s="73"/>
      <c r="DFJ25" s="73"/>
      <c r="DFK25" s="73"/>
      <c r="DFL25" s="73"/>
      <c r="DFM25" s="73"/>
      <c r="DFN25" s="73"/>
      <c r="DFO25" s="73"/>
      <c r="DFP25" s="73"/>
      <c r="DFQ25" s="73"/>
      <c r="DFR25" s="73"/>
      <c r="DFS25" s="73"/>
      <c r="DFT25" s="73"/>
      <c r="DFU25" s="73"/>
      <c r="DFV25" s="73"/>
      <c r="DFW25" s="73"/>
      <c r="DFX25" s="73"/>
      <c r="DFY25" s="73"/>
      <c r="DFZ25" s="73"/>
      <c r="DGA25" s="73"/>
      <c r="DGB25" s="73"/>
      <c r="DGC25" s="73"/>
      <c r="DGD25" s="73"/>
      <c r="DGE25" s="73"/>
      <c r="DGF25" s="73"/>
      <c r="DGG25" s="73"/>
      <c r="DGH25" s="73"/>
      <c r="DGI25" s="73"/>
      <c r="DGJ25" s="73"/>
      <c r="DGK25" s="73"/>
      <c r="DGL25" s="73"/>
      <c r="DGM25" s="73"/>
      <c r="DGN25" s="73"/>
      <c r="DGO25" s="73"/>
      <c r="DGP25" s="73"/>
      <c r="DGQ25" s="73"/>
      <c r="DGR25" s="73"/>
      <c r="DGS25" s="73"/>
      <c r="DGT25" s="73"/>
      <c r="DGU25" s="73"/>
      <c r="DGV25" s="73"/>
      <c r="DGW25" s="73"/>
      <c r="DGX25" s="73"/>
      <c r="DGY25" s="73"/>
      <c r="DGZ25" s="73"/>
      <c r="DHA25" s="73"/>
      <c r="DHB25" s="73"/>
      <c r="DHC25" s="73"/>
      <c r="DHD25" s="73"/>
      <c r="DHE25" s="73"/>
      <c r="DHF25" s="73"/>
      <c r="DHG25" s="73"/>
      <c r="DHH25" s="73"/>
      <c r="DHI25" s="73"/>
      <c r="DHJ25" s="73"/>
      <c r="DHK25" s="73"/>
      <c r="DHL25" s="73"/>
      <c r="DHM25" s="73"/>
      <c r="DHN25" s="73"/>
      <c r="DHO25" s="73"/>
      <c r="DHP25" s="73"/>
      <c r="DHQ25" s="73"/>
      <c r="DHR25" s="73"/>
      <c r="DHS25" s="73"/>
      <c r="DHT25" s="73"/>
      <c r="DHU25" s="73"/>
      <c r="DHV25" s="73"/>
      <c r="DHW25" s="73"/>
      <c r="DHX25" s="73"/>
      <c r="DHY25" s="73"/>
      <c r="DHZ25" s="73"/>
      <c r="DIA25" s="73"/>
      <c r="DIB25" s="73"/>
      <c r="DIC25" s="73"/>
      <c r="DID25" s="73"/>
      <c r="DIE25" s="73"/>
      <c r="DIF25" s="73"/>
      <c r="DIG25" s="73"/>
      <c r="DIH25" s="73"/>
      <c r="DII25" s="73"/>
      <c r="DIJ25" s="73"/>
      <c r="DIK25" s="73"/>
      <c r="DIL25" s="73"/>
      <c r="DIM25" s="73"/>
      <c r="DIN25" s="73"/>
      <c r="DIO25" s="73"/>
      <c r="DIP25" s="73"/>
      <c r="DIQ25" s="73"/>
      <c r="DIR25" s="73"/>
      <c r="DIS25" s="73"/>
      <c r="DIT25" s="73"/>
      <c r="DIU25" s="73"/>
      <c r="DIV25" s="73"/>
      <c r="DIW25" s="73"/>
      <c r="DIX25" s="73"/>
      <c r="DIY25" s="73"/>
      <c r="DIZ25" s="73"/>
      <c r="DJA25" s="73"/>
      <c r="DJB25" s="73"/>
      <c r="DJC25" s="73"/>
      <c r="DJD25" s="73"/>
      <c r="DJE25" s="73"/>
      <c r="DJF25" s="73"/>
      <c r="DJG25" s="73"/>
      <c r="DJH25" s="73"/>
      <c r="DJI25" s="73"/>
      <c r="DJJ25" s="73"/>
      <c r="DJK25" s="73"/>
      <c r="DJL25" s="73"/>
      <c r="DJM25" s="73"/>
      <c r="DJN25" s="73"/>
      <c r="DJO25" s="73"/>
      <c r="DJP25" s="73"/>
      <c r="DJQ25" s="73"/>
      <c r="DJR25" s="73"/>
      <c r="DJS25" s="73"/>
      <c r="DJT25" s="73"/>
      <c r="DJU25" s="73"/>
      <c r="DJV25" s="73"/>
      <c r="DJW25" s="73"/>
      <c r="DJX25" s="73"/>
      <c r="DJY25" s="73"/>
      <c r="DJZ25" s="73"/>
      <c r="DKA25" s="73"/>
      <c r="DKB25" s="73"/>
      <c r="DKC25" s="73"/>
      <c r="DKD25" s="73"/>
      <c r="DKE25" s="73"/>
      <c r="DKF25" s="73"/>
      <c r="DKG25" s="73"/>
      <c r="DKH25" s="73"/>
      <c r="DKI25" s="73"/>
      <c r="DKJ25" s="73"/>
      <c r="DKK25" s="73"/>
      <c r="DKL25" s="73"/>
      <c r="DKM25" s="73"/>
      <c r="DKN25" s="73"/>
      <c r="DKO25" s="73"/>
      <c r="DKP25" s="73"/>
      <c r="DKQ25" s="73"/>
      <c r="DKR25" s="73"/>
      <c r="DKS25" s="73"/>
      <c r="DKT25" s="73"/>
      <c r="DKU25" s="73"/>
      <c r="DKV25" s="73"/>
      <c r="DKW25" s="73"/>
      <c r="DKX25" s="73"/>
      <c r="DKY25" s="73"/>
      <c r="DKZ25" s="73"/>
      <c r="DLA25" s="73"/>
      <c r="DLB25" s="73"/>
      <c r="DLC25" s="73"/>
      <c r="DLD25" s="73"/>
      <c r="DLE25" s="73"/>
      <c r="DLF25" s="73"/>
      <c r="DLG25" s="73"/>
      <c r="DLH25" s="73"/>
      <c r="DLI25" s="73"/>
      <c r="DLJ25" s="73"/>
      <c r="DLK25" s="73"/>
      <c r="DLL25" s="73"/>
      <c r="DLM25" s="73"/>
      <c r="DLN25" s="73"/>
      <c r="DLO25" s="73"/>
      <c r="DLP25" s="73"/>
      <c r="DLQ25" s="73"/>
      <c r="DLR25" s="73"/>
      <c r="DLS25" s="73"/>
      <c r="DLT25" s="73"/>
      <c r="DLU25" s="73"/>
      <c r="DLV25" s="73"/>
      <c r="DLW25" s="73"/>
      <c r="DLX25" s="73"/>
      <c r="DLY25" s="73"/>
      <c r="DLZ25" s="73"/>
      <c r="DMA25" s="73"/>
      <c r="DMB25" s="73"/>
      <c r="DMC25" s="73"/>
      <c r="DMD25" s="73"/>
      <c r="DME25" s="73"/>
      <c r="DMF25" s="73"/>
      <c r="DMG25" s="73"/>
      <c r="DMH25" s="73"/>
      <c r="DMI25" s="73"/>
      <c r="DMJ25" s="73"/>
      <c r="DMK25" s="73"/>
      <c r="DML25" s="73"/>
      <c r="DMM25" s="73"/>
      <c r="DMN25" s="73"/>
      <c r="DMO25" s="73"/>
      <c r="DMP25" s="73"/>
      <c r="DMQ25" s="73"/>
      <c r="DMR25" s="73"/>
      <c r="DMS25" s="73"/>
      <c r="DMT25" s="73"/>
      <c r="DMU25" s="73"/>
      <c r="DMV25" s="73"/>
      <c r="DMW25" s="73"/>
      <c r="DMX25" s="73"/>
      <c r="DMY25" s="73"/>
      <c r="DMZ25" s="73"/>
      <c r="DNA25" s="73"/>
      <c r="DNB25" s="73"/>
      <c r="DNC25" s="73"/>
      <c r="DND25" s="73"/>
      <c r="DNE25" s="73"/>
      <c r="DNF25" s="73"/>
      <c r="DNG25" s="73"/>
      <c r="DNH25" s="73"/>
      <c r="DNI25" s="73"/>
      <c r="DNJ25" s="73"/>
      <c r="DNK25" s="73"/>
      <c r="DNL25" s="73"/>
      <c r="DNM25" s="73"/>
      <c r="DNN25" s="73"/>
      <c r="DNO25" s="73"/>
      <c r="DNP25" s="73"/>
      <c r="DNQ25" s="73"/>
      <c r="DNR25" s="73"/>
      <c r="DNS25" s="73"/>
      <c r="DNT25" s="73"/>
      <c r="DNU25" s="73"/>
      <c r="DNV25" s="73"/>
      <c r="DNW25" s="73"/>
      <c r="DNX25" s="73"/>
      <c r="DNY25" s="73"/>
      <c r="DNZ25" s="73"/>
      <c r="DOA25" s="73"/>
      <c r="DOB25" s="73"/>
      <c r="DOC25" s="73"/>
      <c r="DOD25" s="73"/>
      <c r="DOE25" s="73"/>
      <c r="DOF25" s="73"/>
      <c r="DOG25" s="73"/>
      <c r="DOH25" s="73"/>
      <c r="DOI25" s="73"/>
      <c r="DOJ25" s="73"/>
      <c r="DOK25" s="73"/>
      <c r="DOL25" s="73"/>
      <c r="DOM25" s="73"/>
      <c r="DON25" s="73"/>
      <c r="DOO25" s="73"/>
      <c r="DOP25" s="73"/>
      <c r="DOQ25" s="73"/>
      <c r="DOR25" s="73"/>
      <c r="DOS25" s="73"/>
      <c r="DOT25" s="73"/>
      <c r="DOU25" s="73"/>
      <c r="DOV25" s="73"/>
      <c r="DOW25" s="73"/>
      <c r="DOX25" s="73"/>
      <c r="DOY25" s="73"/>
      <c r="DOZ25" s="73"/>
      <c r="DPA25" s="73"/>
      <c r="DPB25" s="73"/>
      <c r="DPC25" s="73"/>
      <c r="DPD25" s="73"/>
      <c r="DPE25" s="73"/>
      <c r="DPF25" s="73"/>
      <c r="DPG25" s="73"/>
      <c r="DPH25" s="73"/>
      <c r="DPI25" s="73"/>
      <c r="DPJ25" s="73"/>
      <c r="DPK25" s="73"/>
      <c r="DPL25" s="73"/>
      <c r="DPM25" s="73"/>
      <c r="DPN25" s="73"/>
      <c r="DPO25" s="73"/>
      <c r="DPP25" s="73"/>
      <c r="DPQ25" s="73"/>
      <c r="DPR25" s="73"/>
      <c r="DPS25" s="73"/>
      <c r="DPT25" s="73"/>
      <c r="DPU25" s="73"/>
      <c r="DPV25" s="73"/>
      <c r="DPW25" s="73"/>
      <c r="DPX25" s="73"/>
      <c r="DPY25" s="73"/>
      <c r="DPZ25" s="73"/>
      <c r="DQA25" s="73"/>
      <c r="DQB25" s="73"/>
      <c r="DQC25" s="73"/>
      <c r="DQD25" s="73"/>
      <c r="DQE25" s="73"/>
      <c r="DQF25" s="73"/>
      <c r="DQG25" s="73"/>
      <c r="DQH25" s="73"/>
      <c r="DQI25" s="73"/>
      <c r="DQJ25" s="73"/>
      <c r="DQK25" s="73"/>
      <c r="DQL25" s="73"/>
      <c r="DQM25" s="73"/>
      <c r="DQN25" s="73"/>
      <c r="DQO25" s="73"/>
      <c r="DQP25" s="73"/>
      <c r="DQQ25" s="73"/>
      <c r="DQR25" s="73"/>
      <c r="DQS25" s="73"/>
      <c r="DQT25" s="73"/>
      <c r="DQU25" s="73"/>
      <c r="DQV25" s="73"/>
      <c r="DQW25" s="73"/>
      <c r="DQX25" s="73"/>
      <c r="DQY25" s="73"/>
      <c r="DQZ25" s="73"/>
      <c r="DRA25" s="73"/>
      <c r="DRB25" s="73"/>
      <c r="DRC25" s="73"/>
      <c r="DRD25" s="73"/>
      <c r="DRE25" s="73"/>
      <c r="DRF25" s="73"/>
      <c r="DRG25" s="73"/>
      <c r="DRH25" s="73"/>
      <c r="DRI25" s="73"/>
      <c r="DRJ25" s="73"/>
      <c r="DRK25" s="73"/>
      <c r="DRL25" s="73"/>
      <c r="DRM25" s="73"/>
      <c r="DRN25" s="73"/>
      <c r="DRO25" s="73"/>
      <c r="DRP25" s="73"/>
      <c r="DRQ25" s="73"/>
      <c r="DRR25" s="73"/>
      <c r="DRS25" s="73"/>
      <c r="DRT25" s="73"/>
      <c r="DRU25" s="73"/>
      <c r="DRV25" s="73"/>
      <c r="DRW25" s="73"/>
      <c r="DRX25" s="73"/>
      <c r="DRY25" s="73"/>
      <c r="DRZ25" s="73"/>
      <c r="DSA25" s="73"/>
      <c r="DSB25" s="73"/>
      <c r="DSC25" s="73"/>
      <c r="DSD25" s="73"/>
      <c r="DSE25" s="73"/>
      <c r="DSF25" s="73"/>
      <c r="DSG25" s="73"/>
      <c r="DSH25" s="73"/>
      <c r="DSI25" s="73"/>
      <c r="DSJ25" s="73"/>
      <c r="DSK25" s="73"/>
      <c r="DSL25" s="73"/>
      <c r="DSM25" s="73"/>
      <c r="DSN25" s="73"/>
      <c r="DSO25" s="73"/>
      <c r="DSP25" s="73"/>
      <c r="DSQ25" s="73"/>
      <c r="DSR25" s="73"/>
      <c r="DSS25" s="73"/>
      <c r="DST25" s="73"/>
      <c r="DSU25" s="73"/>
      <c r="DSV25" s="73"/>
      <c r="DSW25" s="73"/>
      <c r="DSX25" s="73"/>
      <c r="DSY25" s="73"/>
      <c r="DSZ25" s="73"/>
      <c r="DTA25" s="73"/>
      <c r="DTB25" s="73"/>
      <c r="DTC25" s="73"/>
      <c r="DTD25" s="73"/>
      <c r="DTE25" s="73"/>
      <c r="DTF25" s="73"/>
      <c r="DTG25" s="73"/>
      <c r="DTH25" s="73"/>
      <c r="DTI25" s="73"/>
      <c r="DTJ25" s="73"/>
      <c r="DTK25" s="73"/>
      <c r="DTL25" s="73"/>
      <c r="DTM25" s="73"/>
      <c r="DTN25" s="73"/>
      <c r="DTO25" s="73"/>
      <c r="DTP25" s="73"/>
      <c r="DTQ25" s="73"/>
      <c r="DTR25" s="73"/>
      <c r="DTS25" s="73"/>
      <c r="DTT25" s="73"/>
      <c r="DTU25" s="73"/>
      <c r="DTV25" s="73"/>
      <c r="DTW25" s="73"/>
      <c r="DTX25" s="73"/>
      <c r="DTY25" s="73"/>
      <c r="DTZ25" s="73"/>
      <c r="DUA25" s="73"/>
      <c r="DUB25" s="73"/>
      <c r="DUC25" s="73"/>
      <c r="DUD25" s="73"/>
      <c r="DUE25" s="73"/>
      <c r="DUF25" s="73"/>
      <c r="DUG25" s="73"/>
      <c r="DUH25" s="73"/>
      <c r="DUI25" s="73"/>
      <c r="DUJ25" s="73"/>
      <c r="DUK25" s="73"/>
      <c r="DUL25" s="73"/>
      <c r="DUM25" s="73"/>
      <c r="DUN25" s="73"/>
      <c r="DUO25" s="73"/>
      <c r="DUP25" s="73"/>
      <c r="DUQ25" s="73"/>
      <c r="DUR25" s="73"/>
      <c r="DUS25" s="73"/>
      <c r="DUT25" s="73"/>
      <c r="DUU25" s="73"/>
      <c r="DUV25" s="73"/>
      <c r="DUW25" s="73"/>
      <c r="DUX25" s="73"/>
      <c r="DUY25" s="73"/>
      <c r="DUZ25" s="73"/>
      <c r="DVA25" s="73"/>
      <c r="DVB25" s="73"/>
      <c r="DVC25" s="73"/>
      <c r="DVD25" s="73"/>
      <c r="DVE25" s="73"/>
      <c r="DVF25" s="73"/>
      <c r="DVG25" s="73"/>
      <c r="DVH25" s="73"/>
      <c r="DVI25" s="73"/>
      <c r="DVJ25" s="73"/>
      <c r="DVK25" s="73"/>
      <c r="DVL25" s="73"/>
      <c r="DVM25" s="73"/>
      <c r="DVN25" s="73"/>
      <c r="DVO25" s="73"/>
      <c r="DVP25" s="73"/>
      <c r="DVQ25" s="73"/>
      <c r="DVR25" s="73"/>
      <c r="DVS25" s="73"/>
      <c r="DVT25" s="73"/>
      <c r="DVU25" s="73"/>
      <c r="DVV25" s="73"/>
      <c r="DVW25" s="73"/>
      <c r="DVX25" s="73"/>
      <c r="DVY25" s="73"/>
      <c r="DVZ25" s="73"/>
      <c r="DWA25" s="73"/>
      <c r="DWB25" s="73"/>
      <c r="DWC25" s="73"/>
      <c r="DWD25" s="73"/>
      <c r="DWE25" s="73"/>
      <c r="DWF25" s="73"/>
      <c r="DWG25" s="73"/>
      <c r="DWH25" s="73"/>
      <c r="DWI25" s="73"/>
      <c r="DWJ25" s="73"/>
      <c r="DWK25" s="73"/>
      <c r="DWL25" s="73"/>
      <c r="DWM25" s="73"/>
      <c r="DWN25" s="73"/>
      <c r="DWO25" s="73"/>
      <c r="DWP25" s="73"/>
      <c r="DWQ25" s="73"/>
      <c r="DWR25" s="73"/>
      <c r="DWS25" s="73"/>
      <c r="DWT25" s="73"/>
      <c r="DWU25" s="73"/>
      <c r="DWV25" s="73"/>
      <c r="DWW25" s="73"/>
      <c r="DWX25" s="73"/>
      <c r="DWY25" s="73"/>
      <c r="DWZ25" s="73"/>
      <c r="DXA25" s="73"/>
      <c r="DXB25" s="73"/>
      <c r="DXC25" s="73"/>
      <c r="DXD25" s="73"/>
      <c r="DXE25" s="73"/>
      <c r="DXF25" s="73"/>
      <c r="DXG25" s="73"/>
      <c r="DXH25" s="73"/>
      <c r="DXI25" s="73"/>
      <c r="DXJ25" s="73"/>
      <c r="DXK25" s="73"/>
      <c r="DXL25" s="73"/>
      <c r="DXM25" s="73"/>
      <c r="DXN25" s="73"/>
      <c r="DXO25" s="73"/>
      <c r="DXP25" s="73"/>
      <c r="DXQ25" s="73"/>
      <c r="DXR25" s="73"/>
      <c r="DXS25" s="73"/>
      <c r="DXT25" s="73"/>
      <c r="DXU25" s="73"/>
      <c r="DXV25" s="73"/>
      <c r="DXW25" s="73"/>
      <c r="DXX25" s="73"/>
      <c r="DXY25" s="73"/>
      <c r="DXZ25" s="73"/>
      <c r="DYA25" s="73"/>
      <c r="DYB25" s="73"/>
      <c r="DYC25" s="73"/>
      <c r="DYD25" s="73"/>
      <c r="DYE25" s="73"/>
      <c r="DYF25" s="73"/>
      <c r="DYG25" s="73"/>
      <c r="DYH25" s="73"/>
      <c r="DYI25" s="73"/>
      <c r="DYJ25" s="73"/>
      <c r="DYK25" s="73"/>
      <c r="DYL25" s="73"/>
      <c r="DYM25" s="73"/>
      <c r="DYN25" s="73"/>
      <c r="DYO25" s="73"/>
      <c r="DYP25" s="73"/>
      <c r="DYQ25" s="73"/>
      <c r="DYR25" s="73"/>
      <c r="DYS25" s="73"/>
      <c r="DYT25" s="73"/>
      <c r="DYU25" s="73"/>
      <c r="DYV25" s="73"/>
      <c r="DYW25" s="73"/>
      <c r="DYX25" s="73"/>
      <c r="DYY25" s="73"/>
      <c r="DYZ25" s="73"/>
      <c r="DZA25" s="73"/>
      <c r="DZB25" s="73"/>
      <c r="DZC25" s="73"/>
      <c r="DZD25" s="73"/>
      <c r="DZE25" s="73"/>
      <c r="DZF25" s="73"/>
      <c r="DZG25" s="73"/>
      <c r="DZH25" s="73"/>
      <c r="DZI25" s="73"/>
      <c r="DZJ25" s="73"/>
      <c r="DZK25" s="73"/>
      <c r="DZL25" s="73"/>
      <c r="DZM25" s="73"/>
      <c r="DZN25" s="73"/>
      <c r="DZO25" s="73"/>
      <c r="DZP25" s="73"/>
      <c r="DZQ25" s="73"/>
      <c r="DZR25" s="73"/>
      <c r="DZS25" s="73"/>
      <c r="DZT25" s="73"/>
      <c r="DZU25" s="73"/>
      <c r="DZV25" s="73"/>
      <c r="DZW25" s="73"/>
      <c r="DZX25" s="73"/>
      <c r="DZY25" s="73"/>
      <c r="DZZ25" s="73"/>
      <c r="EAA25" s="73"/>
      <c r="EAB25" s="73"/>
      <c r="EAC25" s="73"/>
      <c r="EAD25" s="73"/>
      <c r="EAE25" s="73"/>
      <c r="EAF25" s="73"/>
      <c r="EAG25" s="73"/>
      <c r="EAH25" s="73"/>
      <c r="EAI25" s="73"/>
      <c r="EAJ25" s="73"/>
      <c r="EAK25" s="73"/>
      <c r="EAL25" s="73"/>
      <c r="EAM25" s="73"/>
      <c r="EAN25" s="73"/>
      <c r="EAO25" s="73"/>
      <c r="EAP25" s="73"/>
      <c r="EAQ25" s="73"/>
      <c r="EAR25" s="73"/>
      <c r="EAS25" s="73"/>
      <c r="EAT25" s="73"/>
      <c r="EAU25" s="73"/>
      <c r="EAV25" s="73"/>
      <c r="EAW25" s="73"/>
      <c r="EAX25" s="73"/>
      <c r="EAY25" s="73"/>
      <c r="EAZ25" s="73"/>
      <c r="EBA25" s="73"/>
      <c r="EBB25" s="73"/>
      <c r="EBC25" s="73"/>
      <c r="EBD25" s="73"/>
      <c r="EBE25" s="73"/>
      <c r="EBF25" s="73"/>
      <c r="EBG25" s="73"/>
      <c r="EBH25" s="73"/>
      <c r="EBI25" s="73"/>
      <c r="EBJ25" s="73"/>
      <c r="EBK25" s="73"/>
      <c r="EBL25" s="73"/>
      <c r="EBM25" s="73"/>
      <c r="EBN25" s="73"/>
      <c r="EBO25" s="73"/>
      <c r="EBP25" s="73"/>
      <c r="EBQ25" s="73"/>
      <c r="EBR25" s="73"/>
      <c r="EBS25" s="73"/>
      <c r="EBT25" s="73"/>
      <c r="EBU25" s="73"/>
      <c r="EBV25" s="73"/>
      <c r="EBW25" s="73"/>
      <c r="EBX25" s="73"/>
      <c r="EBY25" s="73"/>
      <c r="EBZ25" s="73"/>
      <c r="ECA25" s="73"/>
      <c r="ECB25" s="73"/>
      <c r="ECC25" s="73"/>
      <c r="ECD25" s="73"/>
      <c r="ECE25" s="73"/>
      <c r="ECF25" s="73"/>
      <c r="ECG25" s="73"/>
      <c r="ECH25" s="73"/>
      <c r="ECI25" s="73"/>
      <c r="ECJ25" s="73"/>
      <c r="ECK25" s="73"/>
      <c r="ECL25" s="73"/>
      <c r="ECM25" s="73"/>
      <c r="ECN25" s="73"/>
      <c r="ECO25" s="73"/>
      <c r="ECP25" s="73"/>
      <c r="ECQ25" s="73"/>
      <c r="ECR25" s="73"/>
      <c r="ECS25" s="73"/>
      <c r="ECT25" s="73"/>
      <c r="ECU25" s="73"/>
      <c r="ECV25" s="73"/>
      <c r="ECW25" s="73"/>
      <c r="ECX25" s="73"/>
      <c r="ECY25" s="73"/>
      <c r="ECZ25" s="73"/>
      <c r="EDA25" s="73"/>
      <c r="EDB25" s="73"/>
      <c r="EDC25" s="73"/>
      <c r="EDD25" s="73"/>
      <c r="EDE25" s="73"/>
      <c r="EDF25" s="73"/>
      <c r="EDG25" s="73"/>
      <c r="EDH25" s="73"/>
      <c r="EDI25" s="73"/>
      <c r="EDJ25" s="73"/>
      <c r="EDK25" s="73"/>
      <c r="EDL25" s="73"/>
      <c r="EDM25" s="73"/>
      <c r="EDN25" s="73"/>
      <c r="EDO25" s="73"/>
      <c r="EDP25" s="73"/>
      <c r="EDQ25" s="73"/>
      <c r="EDR25" s="73"/>
      <c r="EDS25" s="73"/>
      <c r="EDT25" s="73"/>
      <c r="EDU25" s="73"/>
      <c r="EDV25" s="73"/>
      <c r="EDW25" s="73"/>
      <c r="EDX25" s="73"/>
      <c r="EDY25" s="73"/>
      <c r="EDZ25" s="73"/>
      <c r="EEA25" s="73"/>
      <c r="EEB25" s="73"/>
      <c r="EEC25" s="73"/>
      <c r="EED25" s="73"/>
      <c r="EEE25" s="73"/>
      <c r="EEF25" s="73"/>
      <c r="EEG25" s="73"/>
      <c r="EEH25" s="73"/>
      <c r="EEI25" s="73"/>
      <c r="EEJ25" s="73"/>
      <c r="EEK25" s="73"/>
      <c r="EEL25" s="73"/>
      <c r="EEM25" s="73"/>
      <c r="EEN25" s="73"/>
      <c r="EEO25" s="73"/>
      <c r="EEP25" s="73"/>
      <c r="EEQ25" s="73"/>
      <c r="EER25" s="73"/>
      <c r="EES25" s="73"/>
      <c r="EET25" s="73"/>
      <c r="EEU25" s="73"/>
      <c r="EEV25" s="73"/>
      <c r="EEW25" s="73"/>
      <c r="EEX25" s="73"/>
      <c r="EEY25" s="73"/>
      <c r="EEZ25" s="73"/>
      <c r="EFA25" s="73"/>
      <c r="EFB25" s="73"/>
      <c r="EFC25" s="73"/>
      <c r="EFD25" s="73"/>
      <c r="EFE25" s="73"/>
      <c r="EFF25" s="73"/>
      <c r="EFG25" s="73"/>
      <c r="EFH25" s="73"/>
      <c r="EFI25" s="73"/>
      <c r="EFJ25" s="73"/>
      <c r="EFK25" s="73"/>
      <c r="EFL25" s="73"/>
      <c r="EFM25" s="73"/>
      <c r="EFN25" s="73"/>
      <c r="EFO25" s="73"/>
      <c r="EFP25" s="73"/>
      <c r="EFQ25" s="73"/>
      <c r="EFR25" s="73"/>
      <c r="EFS25" s="73"/>
      <c r="EFT25" s="73"/>
      <c r="EFU25" s="73"/>
      <c r="EFV25" s="73"/>
      <c r="EFW25" s="73"/>
      <c r="EFX25" s="73"/>
      <c r="EFY25" s="73"/>
      <c r="EFZ25" s="73"/>
      <c r="EGA25" s="73"/>
      <c r="EGB25" s="73"/>
      <c r="EGC25" s="73"/>
      <c r="EGD25" s="73"/>
      <c r="EGE25" s="73"/>
      <c r="EGF25" s="73"/>
      <c r="EGG25" s="73"/>
      <c r="EGH25" s="73"/>
      <c r="EGI25" s="73"/>
      <c r="EGJ25" s="73"/>
      <c r="EGK25" s="73"/>
      <c r="EGL25" s="73"/>
      <c r="EGM25" s="73"/>
      <c r="EGN25" s="73"/>
      <c r="EGO25" s="73"/>
      <c r="EGP25" s="73"/>
      <c r="EGQ25" s="73"/>
      <c r="EGR25" s="73"/>
      <c r="EGS25" s="73"/>
      <c r="EGT25" s="73"/>
      <c r="EGU25" s="73"/>
      <c r="EGV25" s="73"/>
      <c r="EGW25" s="73"/>
      <c r="EGX25" s="73"/>
      <c r="EGY25" s="73"/>
      <c r="EGZ25" s="73"/>
      <c r="EHA25" s="73"/>
      <c r="EHB25" s="73"/>
      <c r="EHC25" s="73"/>
      <c r="EHD25" s="73"/>
      <c r="EHE25" s="73"/>
      <c r="EHF25" s="73"/>
      <c r="EHG25" s="73"/>
      <c r="EHH25" s="73"/>
      <c r="EHI25" s="73"/>
      <c r="EHJ25" s="73"/>
      <c r="EHK25" s="73"/>
      <c r="EHL25" s="73"/>
      <c r="EHM25" s="73"/>
      <c r="EHN25" s="73"/>
      <c r="EHO25" s="73"/>
      <c r="EHP25" s="73"/>
      <c r="EHQ25" s="73"/>
      <c r="EHR25" s="73"/>
      <c r="EHS25" s="73"/>
      <c r="EHT25" s="73"/>
      <c r="EHU25" s="73"/>
      <c r="EHV25" s="73"/>
      <c r="EHW25" s="73"/>
      <c r="EHX25" s="73"/>
      <c r="EHY25" s="73"/>
      <c r="EHZ25" s="73"/>
      <c r="EIA25" s="73"/>
      <c r="EIB25" s="73"/>
      <c r="EIC25" s="73"/>
      <c r="EID25" s="73"/>
      <c r="EIE25" s="73"/>
      <c r="EIF25" s="73"/>
      <c r="EIG25" s="73"/>
      <c r="EIH25" s="73"/>
      <c r="EII25" s="73"/>
      <c r="EIJ25" s="73"/>
      <c r="EIK25" s="73"/>
      <c r="EIL25" s="73"/>
      <c r="EIM25" s="73"/>
      <c r="EIN25" s="73"/>
      <c r="EIO25" s="73"/>
      <c r="EIP25" s="73"/>
      <c r="EIQ25" s="73"/>
      <c r="EIR25" s="73"/>
      <c r="EIS25" s="73"/>
      <c r="EIT25" s="73"/>
      <c r="EIU25" s="73"/>
      <c r="EIV25" s="73"/>
      <c r="EIW25" s="73"/>
      <c r="EIX25" s="73"/>
      <c r="EIY25" s="73"/>
      <c r="EIZ25" s="73"/>
      <c r="EJA25" s="73"/>
      <c r="EJB25" s="73"/>
      <c r="EJC25" s="73"/>
      <c r="EJD25" s="73"/>
      <c r="EJE25" s="73"/>
      <c r="EJF25" s="73"/>
      <c r="EJG25" s="73"/>
      <c r="EJH25" s="73"/>
      <c r="EJI25" s="73"/>
      <c r="EJJ25" s="73"/>
      <c r="EJK25" s="73"/>
      <c r="EJL25" s="73"/>
      <c r="EJM25" s="73"/>
      <c r="EJN25" s="73"/>
      <c r="EJO25" s="73"/>
      <c r="EJP25" s="73"/>
      <c r="EJQ25" s="73"/>
      <c r="EJR25" s="73"/>
      <c r="EJS25" s="73"/>
      <c r="EJT25" s="73"/>
      <c r="EJU25" s="73"/>
      <c r="EJV25" s="73"/>
      <c r="EJW25" s="73"/>
      <c r="EJX25" s="73"/>
      <c r="EJY25" s="73"/>
      <c r="EJZ25" s="73"/>
      <c r="EKA25" s="73"/>
      <c r="EKB25" s="73"/>
      <c r="EKC25" s="73"/>
      <c r="EKD25" s="73"/>
      <c r="EKE25" s="73"/>
      <c r="EKF25" s="73"/>
      <c r="EKG25" s="73"/>
      <c r="EKH25" s="73"/>
      <c r="EKI25" s="73"/>
      <c r="EKJ25" s="73"/>
      <c r="EKK25" s="73"/>
      <c r="EKL25" s="73"/>
      <c r="EKM25" s="73"/>
      <c r="EKN25" s="73"/>
      <c r="EKO25" s="73"/>
      <c r="EKP25" s="73"/>
      <c r="EKQ25" s="73"/>
      <c r="EKR25" s="73"/>
      <c r="EKS25" s="73"/>
      <c r="EKT25" s="73"/>
      <c r="EKU25" s="73"/>
      <c r="EKV25" s="73"/>
      <c r="EKW25" s="73"/>
      <c r="EKX25" s="73"/>
      <c r="EKY25" s="73"/>
      <c r="EKZ25" s="73"/>
      <c r="ELA25" s="73"/>
      <c r="ELB25" s="73"/>
      <c r="ELC25" s="73"/>
      <c r="ELD25" s="73"/>
      <c r="ELE25" s="73"/>
      <c r="ELF25" s="73"/>
      <c r="ELG25" s="73"/>
      <c r="ELH25" s="73"/>
      <c r="ELI25" s="73"/>
      <c r="ELJ25" s="73"/>
      <c r="ELK25" s="73"/>
      <c r="ELL25" s="73"/>
      <c r="ELM25" s="73"/>
      <c r="ELN25" s="73"/>
      <c r="ELO25" s="73"/>
      <c r="ELP25" s="73"/>
      <c r="ELQ25" s="73"/>
      <c r="ELR25" s="73"/>
      <c r="ELS25" s="73"/>
      <c r="ELT25" s="73"/>
      <c r="ELU25" s="73"/>
      <c r="ELV25" s="73"/>
      <c r="ELW25" s="73"/>
      <c r="ELX25" s="73"/>
      <c r="ELY25" s="73"/>
      <c r="ELZ25" s="73"/>
      <c r="EMA25" s="73"/>
      <c r="EMB25" s="73"/>
      <c r="EMC25" s="73"/>
      <c r="EMD25" s="73"/>
      <c r="EME25" s="73"/>
      <c r="EMF25" s="73"/>
      <c r="EMG25" s="73"/>
      <c r="EMH25" s="73"/>
      <c r="EMI25" s="73"/>
      <c r="EMJ25" s="73"/>
      <c r="EMK25" s="73"/>
      <c r="EML25" s="73"/>
      <c r="EMM25" s="73"/>
      <c r="EMN25" s="73"/>
      <c r="EMO25" s="73"/>
      <c r="EMP25" s="73"/>
      <c r="EMQ25" s="73"/>
      <c r="EMR25" s="73"/>
      <c r="EMS25" s="73"/>
      <c r="EMT25" s="73"/>
      <c r="EMU25" s="73"/>
      <c r="EMV25" s="73"/>
      <c r="EMW25" s="73"/>
      <c r="EMX25" s="73"/>
      <c r="EMY25" s="73"/>
      <c r="EMZ25" s="73"/>
      <c r="ENA25" s="73"/>
      <c r="ENB25" s="73"/>
      <c r="ENC25" s="73"/>
      <c r="END25" s="73"/>
      <c r="ENE25" s="73"/>
      <c r="ENF25" s="73"/>
      <c r="ENG25" s="73"/>
      <c r="ENH25" s="73"/>
      <c r="ENI25" s="73"/>
      <c r="ENJ25" s="73"/>
      <c r="ENK25" s="73"/>
      <c r="ENL25" s="73"/>
      <c r="ENM25" s="73"/>
      <c r="ENN25" s="73"/>
      <c r="ENO25" s="73"/>
      <c r="ENP25" s="73"/>
      <c r="ENQ25" s="73"/>
      <c r="ENR25" s="73"/>
      <c r="ENS25" s="73"/>
      <c r="ENT25" s="73"/>
      <c r="ENU25" s="73"/>
      <c r="ENV25" s="73"/>
      <c r="ENW25" s="73"/>
      <c r="ENX25" s="73"/>
      <c r="ENY25" s="73"/>
      <c r="ENZ25" s="73"/>
      <c r="EOA25" s="73"/>
      <c r="EOB25" s="73"/>
      <c r="EOC25" s="73"/>
      <c r="EOD25" s="73"/>
      <c r="EOE25" s="73"/>
      <c r="EOF25" s="73"/>
      <c r="EOG25" s="73"/>
      <c r="EOH25" s="73"/>
      <c r="EOI25" s="73"/>
      <c r="EOJ25" s="73"/>
      <c r="EOK25" s="73"/>
      <c r="EOL25" s="73"/>
      <c r="EOM25" s="73"/>
      <c r="EON25" s="73"/>
      <c r="EOO25" s="73"/>
      <c r="EOP25" s="73"/>
      <c r="EOQ25" s="73"/>
      <c r="EOR25" s="73"/>
      <c r="EOS25" s="73"/>
      <c r="EOT25" s="73"/>
      <c r="EOU25" s="73"/>
      <c r="EOV25" s="73"/>
      <c r="EOW25" s="73"/>
      <c r="EOX25" s="73"/>
      <c r="EOY25" s="73"/>
      <c r="EOZ25" s="73"/>
      <c r="EPA25" s="73"/>
      <c r="EPB25" s="73"/>
      <c r="EPC25" s="73"/>
      <c r="EPD25" s="73"/>
      <c r="EPE25" s="73"/>
      <c r="EPF25" s="73"/>
      <c r="EPG25" s="73"/>
      <c r="EPH25" s="73"/>
      <c r="EPI25" s="73"/>
      <c r="EPJ25" s="73"/>
      <c r="EPK25" s="73"/>
      <c r="EPL25" s="73"/>
      <c r="EPM25" s="73"/>
      <c r="EPN25" s="73"/>
      <c r="EPO25" s="73"/>
      <c r="EPP25" s="73"/>
      <c r="EPQ25" s="73"/>
      <c r="EPR25" s="73"/>
      <c r="EPS25" s="73"/>
      <c r="EPT25" s="73"/>
      <c r="EPU25" s="73"/>
      <c r="EPV25" s="73"/>
      <c r="EPW25" s="73"/>
      <c r="EPX25" s="73"/>
      <c r="EPY25" s="73"/>
      <c r="EPZ25" s="73"/>
      <c r="EQA25" s="73"/>
      <c r="EQB25" s="73"/>
      <c r="EQC25" s="73"/>
      <c r="EQD25" s="73"/>
      <c r="EQE25" s="73"/>
      <c r="EQF25" s="73"/>
      <c r="EQG25" s="73"/>
      <c r="EQH25" s="73"/>
      <c r="EQI25" s="73"/>
      <c r="EQJ25" s="73"/>
      <c r="EQK25" s="73"/>
      <c r="EQL25" s="73"/>
      <c r="EQM25" s="73"/>
      <c r="EQN25" s="73"/>
      <c r="EQO25" s="73"/>
      <c r="EQP25" s="73"/>
      <c r="EQQ25" s="73"/>
      <c r="EQR25" s="73"/>
      <c r="EQS25" s="73"/>
      <c r="EQT25" s="73"/>
      <c r="EQU25" s="73"/>
      <c r="EQV25" s="73"/>
      <c r="EQW25" s="73"/>
      <c r="EQX25" s="73"/>
      <c r="EQY25" s="73"/>
      <c r="EQZ25" s="73"/>
      <c r="ERA25" s="73"/>
      <c r="ERB25" s="73"/>
      <c r="ERC25" s="73"/>
      <c r="ERD25" s="73"/>
      <c r="ERE25" s="73"/>
      <c r="ERF25" s="73"/>
      <c r="ERG25" s="73"/>
      <c r="ERH25" s="73"/>
      <c r="ERI25" s="73"/>
      <c r="ERJ25" s="73"/>
      <c r="ERK25" s="73"/>
      <c r="ERL25" s="73"/>
      <c r="ERM25" s="73"/>
      <c r="ERN25" s="73"/>
      <c r="ERO25" s="73"/>
      <c r="ERP25" s="73"/>
      <c r="ERQ25" s="73"/>
      <c r="ERR25" s="73"/>
      <c r="ERS25" s="73"/>
      <c r="ERT25" s="73"/>
      <c r="ERU25" s="73"/>
      <c r="ERV25" s="73"/>
      <c r="ERW25" s="73"/>
      <c r="ERX25" s="73"/>
      <c r="ERY25" s="73"/>
      <c r="ERZ25" s="73"/>
      <c r="ESA25" s="73"/>
      <c r="ESB25" s="73"/>
      <c r="ESC25" s="73"/>
      <c r="ESD25" s="73"/>
      <c r="ESE25" s="73"/>
      <c r="ESF25" s="73"/>
      <c r="ESG25" s="73"/>
      <c r="ESH25" s="73"/>
      <c r="ESI25" s="73"/>
      <c r="ESJ25" s="73"/>
      <c r="ESK25" s="73"/>
      <c r="ESL25" s="73"/>
      <c r="ESM25" s="73"/>
      <c r="ESN25" s="73"/>
      <c r="ESO25" s="73"/>
      <c r="ESP25" s="73"/>
      <c r="ESQ25" s="73"/>
      <c r="ESR25" s="73"/>
      <c r="ESS25" s="73"/>
      <c r="EST25" s="73"/>
      <c r="ESU25" s="73"/>
      <c r="ESV25" s="73"/>
      <c r="ESW25" s="73"/>
      <c r="ESX25" s="73"/>
      <c r="ESY25" s="73"/>
      <c r="ESZ25" s="73"/>
      <c r="ETA25" s="73"/>
      <c r="ETB25" s="73"/>
      <c r="ETC25" s="73"/>
      <c r="ETD25" s="73"/>
      <c r="ETE25" s="73"/>
      <c r="ETF25" s="73"/>
      <c r="ETG25" s="73"/>
      <c r="ETH25" s="73"/>
      <c r="ETI25" s="73"/>
      <c r="ETJ25" s="73"/>
      <c r="ETK25" s="73"/>
      <c r="ETL25" s="73"/>
      <c r="ETM25" s="73"/>
      <c r="ETN25" s="73"/>
      <c r="ETO25" s="73"/>
      <c r="ETP25" s="73"/>
      <c r="ETQ25" s="73"/>
      <c r="ETR25" s="73"/>
      <c r="ETS25" s="73"/>
      <c r="ETT25" s="73"/>
      <c r="ETU25" s="73"/>
      <c r="ETV25" s="73"/>
      <c r="ETW25" s="73"/>
      <c r="ETX25" s="73"/>
      <c r="ETY25" s="73"/>
      <c r="ETZ25" s="73"/>
      <c r="EUA25" s="73"/>
      <c r="EUB25" s="73"/>
      <c r="EUC25" s="73"/>
      <c r="EUD25" s="73"/>
      <c r="EUE25" s="73"/>
      <c r="EUF25" s="73"/>
      <c r="EUG25" s="73"/>
      <c r="EUH25" s="73"/>
      <c r="EUI25" s="73"/>
      <c r="EUJ25" s="73"/>
      <c r="EUK25" s="73"/>
      <c r="EUL25" s="73"/>
      <c r="EUM25" s="73"/>
      <c r="EUN25" s="73"/>
      <c r="EUO25" s="73"/>
      <c r="EUP25" s="73"/>
      <c r="EUQ25" s="73"/>
      <c r="EUR25" s="73"/>
      <c r="EUS25" s="73"/>
      <c r="EUT25" s="73"/>
      <c r="EUU25" s="73"/>
      <c r="EUV25" s="73"/>
      <c r="EUW25" s="73"/>
      <c r="EUX25" s="73"/>
      <c r="EUY25" s="73"/>
      <c r="EUZ25" s="73"/>
      <c r="EVA25" s="73"/>
      <c r="EVB25" s="73"/>
      <c r="EVC25" s="73"/>
      <c r="EVD25" s="73"/>
      <c r="EVE25" s="73"/>
      <c r="EVF25" s="73"/>
      <c r="EVG25" s="73"/>
      <c r="EVH25" s="73"/>
      <c r="EVI25" s="73"/>
      <c r="EVJ25" s="73"/>
      <c r="EVK25" s="73"/>
      <c r="EVL25" s="73"/>
      <c r="EVM25" s="73"/>
      <c r="EVN25" s="73"/>
      <c r="EVO25" s="73"/>
      <c r="EVP25" s="73"/>
      <c r="EVQ25" s="73"/>
      <c r="EVR25" s="73"/>
      <c r="EVS25" s="73"/>
      <c r="EVT25" s="73"/>
      <c r="EVU25" s="73"/>
      <c r="EVV25" s="73"/>
      <c r="EVW25" s="73"/>
      <c r="EVX25" s="73"/>
      <c r="EVY25" s="73"/>
      <c r="EVZ25" s="73"/>
      <c r="EWA25" s="73"/>
      <c r="EWB25" s="73"/>
      <c r="EWC25" s="73"/>
      <c r="EWD25" s="73"/>
      <c r="EWE25" s="73"/>
      <c r="EWF25" s="73"/>
      <c r="EWG25" s="73"/>
      <c r="EWH25" s="73"/>
      <c r="EWI25" s="73"/>
      <c r="EWJ25" s="73"/>
      <c r="EWK25" s="73"/>
      <c r="EWL25" s="73"/>
      <c r="EWM25" s="73"/>
      <c r="EWN25" s="73"/>
      <c r="EWO25" s="73"/>
      <c r="EWP25" s="73"/>
      <c r="EWQ25" s="73"/>
      <c r="EWR25" s="73"/>
      <c r="EWS25" s="73"/>
      <c r="EWT25" s="73"/>
      <c r="EWU25" s="73"/>
      <c r="EWV25" s="73"/>
      <c r="EWW25" s="73"/>
      <c r="EWX25" s="73"/>
      <c r="EWY25" s="73"/>
      <c r="EWZ25" s="73"/>
      <c r="EXA25" s="73"/>
      <c r="EXB25" s="73"/>
      <c r="EXC25" s="73"/>
      <c r="EXD25" s="73"/>
      <c r="EXE25" s="73"/>
      <c r="EXF25" s="73"/>
      <c r="EXG25" s="73"/>
      <c r="EXH25" s="73"/>
      <c r="EXI25" s="73"/>
      <c r="EXJ25" s="73"/>
      <c r="EXK25" s="73"/>
      <c r="EXL25" s="73"/>
      <c r="EXM25" s="73"/>
      <c r="EXN25" s="73"/>
      <c r="EXO25" s="73"/>
      <c r="EXP25" s="73"/>
      <c r="EXQ25" s="73"/>
      <c r="EXR25" s="73"/>
      <c r="EXS25" s="73"/>
      <c r="EXT25" s="73"/>
      <c r="EXU25" s="73"/>
      <c r="EXV25" s="73"/>
      <c r="EXW25" s="73"/>
      <c r="EXX25" s="73"/>
      <c r="EXY25" s="73"/>
      <c r="EXZ25" s="73"/>
      <c r="EYA25" s="73"/>
      <c r="EYB25" s="73"/>
      <c r="EYC25" s="73"/>
      <c r="EYD25" s="73"/>
      <c r="EYE25" s="73"/>
      <c r="EYF25" s="73"/>
      <c r="EYG25" s="73"/>
      <c r="EYH25" s="73"/>
      <c r="EYI25" s="73"/>
      <c r="EYJ25" s="73"/>
      <c r="EYK25" s="73"/>
      <c r="EYL25" s="73"/>
      <c r="EYM25" s="73"/>
      <c r="EYN25" s="73"/>
      <c r="EYO25" s="73"/>
      <c r="EYP25" s="73"/>
      <c r="EYQ25" s="73"/>
      <c r="EYR25" s="73"/>
      <c r="EYS25" s="73"/>
      <c r="EYT25" s="73"/>
      <c r="EYU25" s="73"/>
      <c r="EYV25" s="73"/>
      <c r="EYW25" s="73"/>
      <c r="EYX25" s="73"/>
      <c r="EYY25" s="73"/>
      <c r="EYZ25" s="73"/>
      <c r="EZA25" s="73"/>
      <c r="EZB25" s="73"/>
      <c r="EZC25" s="73"/>
      <c r="EZD25" s="73"/>
      <c r="EZE25" s="73"/>
      <c r="EZF25" s="73"/>
      <c r="EZG25" s="73"/>
      <c r="EZH25" s="73"/>
      <c r="EZI25" s="73"/>
      <c r="EZJ25" s="73"/>
      <c r="EZK25" s="73"/>
      <c r="EZL25" s="73"/>
      <c r="EZM25" s="73"/>
      <c r="EZN25" s="73"/>
      <c r="EZO25" s="73"/>
      <c r="EZP25" s="73"/>
      <c r="EZQ25" s="73"/>
      <c r="EZR25" s="73"/>
      <c r="EZS25" s="73"/>
      <c r="EZT25" s="73"/>
      <c r="EZU25" s="73"/>
      <c r="EZV25" s="73"/>
      <c r="EZW25" s="73"/>
      <c r="EZX25" s="73"/>
      <c r="EZY25" s="73"/>
      <c r="EZZ25" s="73"/>
      <c r="FAA25" s="73"/>
      <c r="FAB25" s="73"/>
      <c r="FAC25" s="73"/>
      <c r="FAD25" s="73"/>
      <c r="FAE25" s="73"/>
      <c r="FAF25" s="73"/>
      <c r="FAG25" s="73"/>
      <c r="FAH25" s="73"/>
      <c r="FAI25" s="73"/>
      <c r="FAJ25" s="73"/>
      <c r="FAK25" s="73"/>
      <c r="FAL25" s="73"/>
      <c r="FAM25" s="73"/>
      <c r="FAN25" s="73"/>
      <c r="FAO25" s="73"/>
      <c r="FAP25" s="73"/>
      <c r="FAQ25" s="73"/>
      <c r="FAR25" s="73"/>
      <c r="FAS25" s="73"/>
      <c r="FAT25" s="73"/>
      <c r="FAU25" s="73"/>
      <c r="FAV25" s="73"/>
      <c r="FAW25" s="73"/>
      <c r="FAX25" s="73"/>
      <c r="FAY25" s="73"/>
      <c r="FAZ25" s="73"/>
      <c r="FBA25" s="73"/>
      <c r="FBB25" s="73"/>
      <c r="FBC25" s="73"/>
      <c r="FBD25" s="73"/>
      <c r="FBE25" s="73"/>
      <c r="FBF25" s="73"/>
      <c r="FBG25" s="73"/>
      <c r="FBH25" s="73"/>
      <c r="FBI25" s="73"/>
      <c r="FBJ25" s="73"/>
      <c r="FBK25" s="73"/>
      <c r="FBL25" s="73"/>
      <c r="FBM25" s="73"/>
      <c r="FBN25" s="73"/>
      <c r="FBO25" s="73"/>
      <c r="FBP25" s="73"/>
      <c r="FBQ25" s="73"/>
      <c r="FBR25" s="73"/>
      <c r="FBS25" s="73"/>
      <c r="FBT25" s="73"/>
      <c r="FBU25" s="73"/>
      <c r="FBV25" s="73"/>
      <c r="FBW25" s="73"/>
      <c r="FBX25" s="73"/>
      <c r="FBY25" s="73"/>
      <c r="FBZ25" s="73"/>
      <c r="FCA25" s="73"/>
      <c r="FCB25" s="73"/>
      <c r="FCC25" s="73"/>
      <c r="FCD25" s="73"/>
      <c r="FCE25" s="73"/>
      <c r="FCF25" s="73"/>
      <c r="FCG25" s="73"/>
      <c r="FCH25" s="73"/>
      <c r="FCI25" s="73"/>
      <c r="FCJ25" s="73"/>
      <c r="FCK25" s="73"/>
      <c r="FCL25" s="73"/>
      <c r="FCM25" s="73"/>
      <c r="FCN25" s="73"/>
      <c r="FCO25" s="73"/>
      <c r="FCP25" s="73"/>
      <c r="FCQ25" s="73"/>
      <c r="FCR25" s="73"/>
      <c r="FCS25" s="73"/>
      <c r="FCT25" s="73"/>
      <c r="FCU25" s="73"/>
      <c r="FCV25" s="73"/>
      <c r="FCW25" s="73"/>
      <c r="FCX25" s="73"/>
      <c r="FCY25" s="73"/>
      <c r="FCZ25" s="73"/>
      <c r="FDA25" s="73"/>
      <c r="FDB25" s="73"/>
      <c r="FDC25" s="73"/>
      <c r="FDD25" s="73"/>
      <c r="FDE25" s="73"/>
      <c r="FDF25" s="73"/>
      <c r="FDG25" s="73"/>
      <c r="FDH25" s="73"/>
      <c r="FDI25" s="73"/>
      <c r="FDJ25" s="73"/>
      <c r="FDK25" s="73"/>
      <c r="FDL25" s="73"/>
      <c r="FDM25" s="73"/>
      <c r="FDN25" s="73"/>
      <c r="FDO25" s="73"/>
      <c r="FDP25" s="73"/>
      <c r="FDQ25" s="73"/>
      <c r="FDR25" s="73"/>
      <c r="FDS25" s="73"/>
      <c r="FDT25" s="73"/>
      <c r="FDU25" s="73"/>
      <c r="FDV25" s="73"/>
      <c r="FDW25" s="73"/>
      <c r="FDX25" s="73"/>
      <c r="FDY25" s="73"/>
      <c r="FDZ25" s="73"/>
      <c r="FEA25" s="73"/>
      <c r="FEB25" s="73"/>
      <c r="FEC25" s="73"/>
      <c r="FED25" s="73"/>
      <c r="FEE25" s="73"/>
      <c r="FEF25" s="73"/>
      <c r="FEG25" s="73"/>
      <c r="FEH25" s="73"/>
      <c r="FEI25" s="73"/>
      <c r="FEJ25" s="73"/>
      <c r="FEK25" s="73"/>
      <c r="FEL25" s="73"/>
      <c r="FEM25" s="73"/>
      <c r="FEN25" s="73"/>
      <c r="FEO25" s="73"/>
      <c r="FEP25" s="73"/>
      <c r="FEQ25" s="73"/>
      <c r="FER25" s="73"/>
      <c r="FES25" s="73"/>
      <c r="FET25" s="73"/>
      <c r="FEU25" s="73"/>
      <c r="FEV25" s="73"/>
      <c r="FEW25" s="73"/>
      <c r="FEX25" s="73"/>
      <c r="FEY25" s="73"/>
      <c r="FEZ25" s="73"/>
      <c r="FFA25" s="73"/>
      <c r="FFB25" s="73"/>
      <c r="FFC25" s="73"/>
      <c r="FFD25" s="73"/>
      <c r="FFE25" s="73"/>
      <c r="FFF25" s="73"/>
      <c r="FFG25" s="73"/>
      <c r="FFH25" s="73"/>
      <c r="FFI25" s="73"/>
      <c r="FFJ25" s="73"/>
      <c r="FFK25" s="73"/>
      <c r="FFL25" s="73"/>
      <c r="FFM25" s="73"/>
      <c r="FFN25" s="73"/>
      <c r="FFO25" s="73"/>
      <c r="FFP25" s="73"/>
      <c r="FFQ25" s="73"/>
      <c r="FFR25" s="73"/>
      <c r="FFS25" s="73"/>
      <c r="FFT25" s="73"/>
      <c r="FFU25" s="73"/>
      <c r="FFV25" s="73"/>
      <c r="FFW25" s="73"/>
      <c r="FFX25" s="73"/>
      <c r="FFY25" s="73"/>
      <c r="FFZ25" s="73"/>
      <c r="FGA25" s="73"/>
      <c r="FGB25" s="73"/>
      <c r="FGC25" s="73"/>
      <c r="FGD25" s="73"/>
      <c r="FGE25" s="73"/>
      <c r="FGF25" s="73"/>
      <c r="FGG25" s="73"/>
      <c r="FGH25" s="73"/>
      <c r="FGI25" s="73"/>
      <c r="FGJ25" s="73"/>
      <c r="FGK25" s="73"/>
      <c r="FGL25" s="73"/>
      <c r="FGM25" s="73"/>
      <c r="FGN25" s="73"/>
      <c r="FGO25" s="73"/>
      <c r="FGP25" s="73"/>
      <c r="FGQ25" s="73"/>
      <c r="FGR25" s="73"/>
      <c r="FGS25" s="73"/>
      <c r="FGT25" s="73"/>
      <c r="FGU25" s="73"/>
      <c r="FGV25" s="73"/>
      <c r="FGW25" s="73"/>
      <c r="FGX25" s="73"/>
      <c r="FGY25" s="73"/>
      <c r="FGZ25" s="73"/>
      <c r="FHA25" s="73"/>
      <c r="FHB25" s="73"/>
      <c r="FHC25" s="73"/>
      <c r="FHD25" s="73"/>
      <c r="FHE25" s="73"/>
      <c r="FHF25" s="73"/>
      <c r="FHG25" s="73"/>
      <c r="FHH25" s="73"/>
      <c r="FHI25" s="73"/>
      <c r="FHJ25" s="73"/>
      <c r="FHK25" s="73"/>
      <c r="FHL25" s="73"/>
      <c r="FHM25" s="73"/>
      <c r="FHN25" s="73"/>
      <c r="FHO25" s="73"/>
      <c r="FHP25" s="73"/>
      <c r="FHQ25" s="73"/>
      <c r="FHR25" s="73"/>
      <c r="FHS25" s="73"/>
      <c r="FHT25" s="73"/>
      <c r="FHU25" s="73"/>
      <c r="FHV25" s="73"/>
      <c r="FHW25" s="73"/>
      <c r="FHX25" s="73"/>
      <c r="FHY25" s="73"/>
      <c r="FHZ25" s="73"/>
      <c r="FIA25" s="73"/>
      <c r="FIB25" s="73"/>
      <c r="FIC25" s="73"/>
      <c r="FID25" s="73"/>
      <c r="FIE25" s="73"/>
      <c r="FIF25" s="73"/>
      <c r="FIG25" s="73"/>
      <c r="FIH25" s="73"/>
      <c r="FII25" s="73"/>
      <c r="FIJ25" s="73"/>
      <c r="FIK25" s="73"/>
      <c r="FIL25" s="73"/>
      <c r="FIM25" s="73"/>
      <c r="FIN25" s="73"/>
      <c r="FIO25" s="73"/>
      <c r="FIP25" s="73"/>
      <c r="FIQ25" s="73"/>
      <c r="FIR25" s="73"/>
      <c r="FIS25" s="73"/>
      <c r="FIT25" s="73"/>
      <c r="FIU25" s="73"/>
      <c r="FIV25" s="73"/>
      <c r="FIW25" s="73"/>
      <c r="FIX25" s="73"/>
      <c r="FIY25" s="73"/>
      <c r="FIZ25" s="73"/>
      <c r="FJA25" s="73"/>
      <c r="FJB25" s="73"/>
      <c r="FJC25" s="73"/>
      <c r="FJD25" s="73"/>
      <c r="FJE25" s="73"/>
      <c r="FJF25" s="73"/>
      <c r="FJG25" s="73"/>
      <c r="FJH25" s="73"/>
      <c r="FJI25" s="73"/>
      <c r="FJJ25" s="73"/>
      <c r="FJK25" s="73"/>
      <c r="FJL25" s="73"/>
      <c r="FJM25" s="73"/>
      <c r="FJN25" s="73"/>
      <c r="FJO25" s="73"/>
      <c r="FJP25" s="73"/>
      <c r="FJQ25" s="73"/>
      <c r="FJR25" s="73"/>
      <c r="FJS25" s="73"/>
      <c r="FJT25" s="73"/>
      <c r="FJU25" s="73"/>
      <c r="FJV25" s="73"/>
      <c r="FJW25" s="73"/>
      <c r="FJX25" s="73"/>
      <c r="FJY25" s="73"/>
      <c r="FJZ25" s="73"/>
      <c r="FKA25" s="73"/>
      <c r="FKB25" s="73"/>
      <c r="FKC25" s="73"/>
      <c r="FKD25" s="73"/>
      <c r="FKE25" s="73"/>
      <c r="FKF25" s="73"/>
      <c r="FKG25" s="73"/>
      <c r="FKH25" s="73"/>
      <c r="FKI25" s="73"/>
      <c r="FKJ25" s="73"/>
      <c r="FKK25" s="73"/>
      <c r="FKL25" s="73"/>
      <c r="FKM25" s="73"/>
      <c r="FKN25" s="73"/>
      <c r="FKO25" s="73"/>
      <c r="FKP25" s="73"/>
      <c r="FKQ25" s="73"/>
      <c r="FKR25" s="73"/>
      <c r="FKS25" s="73"/>
      <c r="FKT25" s="73"/>
      <c r="FKU25" s="73"/>
      <c r="FKV25" s="73"/>
      <c r="FKW25" s="73"/>
      <c r="FKX25" s="73"/>
      <c r="FKY25" s="73"/>
      <c r="FKZ25" s="73"/>
      <c r="FLA25" s="73"/>
      <c r="FLB25" s="73"/>
      <c r="FLC25" s="73"/>
      <c r="FLD25" s="73"/>
      <c r="FLE25" s="73"/>
      <c r="FLF25" s="73"/>
      <c r="FLG25" s="73"/>
      <c r="FLH25" s="73"/>
      <c r="FLI25" s="73"/>
      <c r="FLJ25" s="73"/>
      <c r="FLK25" s="73"/>
      <c r="FLL25" s="73"/>
      <c r="FLM25" s="73"/>
      <c r="FLN25" s="73"/>
      <c r="FLO25" s="73"/>
      <c r="FLP25" s="73"/>
      <c r="FLQ25" s="73"/>
      <c r="FLR25" s="73"/>
      <c r="FLS25" s="73"/>
      <c r="FLT25" s="73"/>
      <c r="FLU25" s="73"/>
      <c r="FLV25" s="73"/>
      <c r="FLW25" s="73"/>
      <c r="FLX25" s="73"/>
      <c r="FLY25" s="73"/>
      <c r="FLZ25" s="73"/>
      <c r="FMA25" s="73"/>
      <c r="FMB25" s="73"/>
      <c r="FMC25" s="73"/>
      <c r="FMD25" s="73"/>
      <c r="FME25" s="73"/>
      <c r="FMF25" s="73"/>
      <c r="FMG25" s="73"/>
      <c r="FMH25" s="73"/>
      <c r="FMI25" s="73"/>
      <c r="FMJ25" s="73"/>
      <c r="FMK25" s="73"/>
      <c r="FML25" s="73"/>
      <c r="FMM25" s="73"/>
      <c r="FMN25" s="73"/>
      <c r="FMO25" s="73"/>
      <c r="FMP25" s="73"/>
      <c r="FMQ25" s="73"/>
      <c r="FMR25" s="73"/>
      <c r="FMS25" s="73"/>
      <c r="FMT25" s="73"/>
      <c r="FMU25" s="73"/>
      <c r="FMV25" s="73"/>
      <c r="FMW25" s="73"/>
      <c r="FMX25" s="73"/>
      <c r="FMY25" s="73"/>
      <c r="FMZ25" s="73"/>
      <c r="FNA25" s="73"/>
      <c r="FNB25" s="73"/>
      <c r="FNC25" s="73"/>
      <c r="FND25" s="73"/>
      <c r="FNE25" s="73"/>
      <c r="FNF25" s="73"/>
      <c r="FNG25" s="73"/>
      <c r="FNH25" s="73"/>
      <c r="FNI25" s="73"/>
      <c r="FNJ25" s="73"/>
      <c r="FNK25" s="73"/>
      <c r="FNL25" s="73"/>
      <c r="FNM25" s="73"/>
      <c r="FNN25" s="73"/>
      <c r="FNO25" s="73"/>
      <c r="FNP25" s="73"/>
      <c r="FNQ25" s="73"/>
      <c r="FNR25" s="73"/>
      <c r="FNS25" s="73"/>
      <c r="FNT25" s="73"/>
      <c r="FNU25" s="73"/>
      <c r="FNV25" s="73"/>
      <c r="FNW25" s="73"/>
      <c r="FNX25" s="73"/>
      <c r="FNY25" s="73"/>
      <c r="FNZ25" s="73"/>
      <c r="FOA25" s="73"/>
      <c r="FOB25" s="73"/>
      <c r="FOC25" s="73"/>
      <c r="FOD25" s="73"/>
      <c r="FOE25" s="73"/>
      <c r="FOF25" s="73"/>
      <c r="FOG25" s="73"/>
      <c r="FOH25" s="73"/>
      <c r="FOI25" s="73"/>
      <c r="FOJ25" s="73"/>
      <c r="FOK25" s="73"/>
      <c r="FOL25" s="73"/>
      <c r="FOM25" s="73"/>
      <c r="FON25" s="73"/>
      <c r="FOO25" s="73"/>
      <c r="FOP25" s="73"/>
      <c r="FOQ25" s="73"/>
      <c r="FOR25" s="73"/>
      <c r="FOS25" s="73"/>
      <c r="FOT25" s="73"/>
      <c r="FOU25" s="73"/>
      <c r="FOV25" s="73"/>
      <c r="FOW25" s="73"/>
      <c r="FOX25" s="73"/>
      <c r="FOY25" s="73"/>
      <c r="FOZ25" s="73"/>
      <c r="FPA25" s="73"/>
      <c r="FPB25" s="73"/>
      <c r="FPC25" s="73"/>
      <c r="FPD25" s="73"/>
      <c r="FPE25" s="73"/>
      <c r="FPF25" s="73"/>
      <c r="FPG25" s="73"/>
      <c r="FPH25" s="73"/>
      <c r="FPI25" s="73"/>
      <c r="FPJ25" s="73"/>
      <c r="FPK25" s="73"/>
      <c r="FPL25" s="73"/>
      <c r="FPM25" s="73"/>
      <c r="FPN25" s="73"/>
      <c r="FPO25" s="73"/>
      <c r="FPP25" s="73"/>
      <c r="FPQ25" s="73"/>
      <c r="FPR25" s="73"/>
      <c r="FPS25" s="73"/>
      <c r="FPT25" s="73"/>
      <c r="FPU25" s="73"/>
      <c r="FPV25" s="73"/>
      <c r="FPW25" s="73"/>
      <c r="FPX25" s="73"/>
      <c r="FPY25" s="73"/>
      <c r="FPZ25" s="73"/>
      <c r="FQA25" s="73"/>
      <c r="FQB25" s="73"/>
      <c r="FQC25" s="73"/>
      <c r="FQD25" s="73"/>
      <c r="FQE25" s="73"/>
      <c r="FQF25" s="73"/>
      <c r="FQG25" s="73"/>
      <c r="FQH25" s="73"/>
      <c r="FQI25" s="73"/>
      <c r="FQJ25" s="73"/>
      <c r="FQK25" s="73"/>
      <c r="FQL25" s="73"/>
      <c r="FQM25" s="73"/>
      <c r="FQN25" s="73"/>
      <c r="FQO25" s="73"/>
      <c r="FQP25" s="73"/>
      <c r="FQQ25" s="73"/>
      <c r="FQR25" s="73"/>
      <c r="FQS25" s="73"/>
      <c r="FQT25" s="73"/>
      <c r="FQU25" s="73"/>
      <c r="FQV25" s="73"/>
      <c r="FQW25" s="73"/>
      <c r="FQX25" s="73"/>
      <c r="FQY25" s="73"/>
      <c r="FQZ25" s="73"/>
      <c r="FRA25" s="73"/>
      <c r="FRB25" s="73"/>
      <c r="FRC25" s="73"/>
      <c r="FRD25" s="73"/>
      <c r="FRE25" s="73"/>
      <c r="FRF25" s="73"/>
      <c r="FRG25" s="73"/>
      <c r="FRH25" s="73"/>
      <c r="FRI25" s="73"/>
      <c r="FRJ25" s="73"/>
      <c r="FRK25" s="73"/>
      <c r="FRL25" s="73"/>
      <c r="FRM25" s="73"/>
      <c r="FRN25" s="73"/>
      <c r="FRO25" s="73"/>
      <c r="FRP25" s="73"/>
      <c r="FRQ25" s="73"/>
      <c r="FRR25" s="73"/>
      <c r="FRS25" s="73"/>
      <c r="FRT25" s="73"/>
      <c r="FRU25" s="73"/>
      <c r="FRV25" s="73"/>
      <c r="FRW25" s="73"/>
      <c r="FRX25" s="73"/>
      <c r="FRY25" s="73"/>
      <c r="FRZ25" s="73"/>
      <c r="FSA25" s="73"/>
      <c r="FSB25" s="73"/>
      <c r="FSC25" s="73"/>
      <c r="FSD25" s="73"/>
      <c r="FSE25" s="73"/>
      <c r="FSF25" s="73"/>
      <c r="FSG25" s="73"/>
      <c r="FSH25" s="73"/>
      <c r="FSI25" s="73"/>
      <c r="FSJ25" s="73"/>
      <c r="FSK25" s="73"/>
      <c r="FSL25" s="73"/>
      <c r="FSM25" s="73"/>
      <c r="FSN25" s="73"/>
      <c r="FSO25" s="73"/>
      <c r="FSP25" s="73"/>
      <c r="FSQ25" s="73"/>
      <c r="FSR25" s="73"/>
      <c r="FSS25" s="73"/>
      <c r="FST25" s="73"/>
      <c r="FSU25" s="73"/>
      <c r="FSV25" s="73"/>
      <c r="FSW25" s="73"/>
      <c r="FSX25" s="73"/>
      <c r="FSY25" s="73"/>
      <c r="FSZ25" s="73"/>
      <c r="FTA25" s="73"/>
      <c r="FTB25" s="73"/>
      <c r="FTC25" s="73"/>
      <c r="FTD25" s="73"/>
      <c r="FTE25" s="73"/>
      <c r="FTF25" s="73"/>
      <c r="FTG25" s="73"/>
      <c r="FTH25" s="73"/>
      <c r="FTI25" s="73"/>
      <c r="FTJ25" s="73"/>
      <c r="FTK25" s="73"/>
      <c r="FTL25" s="73"/>
      <c r="FTM25" s="73"/>
      <c r="FTN25" s="73"/>
      <c r="FTO25" s="73"/>
      <c r="FTP25" s="73"/>
      <c r="FTQ25" s="73"/>
      <c r="FTR25" s="73"/>
      <c r="FTS25" s="73"/>
      <c r="FTT25" s="73"/>
      <c r="FTU25" s="73"/>
      <c r="FTV25" s="73"/>
      <c r="FTW25" s="73"/>
      <c r="FTX25" s="73"/>
      <c r="FTY25" s="73"/>
      <c r="FTZ25" s="73"/>
      <c r="FUA25" s="73"/>
      <c r="FUB25" s="73"/>
      <c r="FUC25" s="73"/>
      <c r="FUD25" s="73"/>
      <c r="FUE25" s="73"/>
      <c r="FUF25" s="73"/>
      <c r="FUG25" s="73"/>
      <c r="FUH25" s="73"/>
      <c r="FUI25" s="73"/>
      <c r="FUJ25" s="73"/>
      <c r="FUK25" s="73"/>
      <c r="FUL25" s="73"/>
      <c r="FUM25" s="73"/>
      <c r="FUN25" s="73"/>
      <c r="FUO25" s="73"/>
      <c r="FUP25" s="73"/>
      <c r="FUQ25" s="73"/>
      <c r="FUR25" s="73"/>
      <c r="FUS25" s="73"/>
      <c r="FUT25" s="73"/>
      <c r="FUU25" s="73"/>
      <c r="FUV25" s="73"/>
      <c r="FUW25" s="73"/>
      <c r="FUX25" s="73"/>
      <c r="FUY25" s="73"/>
      <c r="FUZ25" s="73"/>
      <c r="FVA25" s="73"/>
      <c r="FVB25" s="73"/>
      <c r="FVC25" s="73"/>
      <c r="FVD25" s="73"/>
      <c r="FVE25" s="73"/>
      <c r="FVF25" s="73"/>
      <c r="FVG25" s="73"/>
      <c r="FVH25" s="73"/>
      <c r="FVI25" s="73"/>
      <c r="FVJ25" s="73"/>
      <c r="FVK25" s="73"/>
      <c r="FVL25" s="73"/>
      <c r="FVM25" s="73"/>
      <c r="FVN25" s="73"/>
      <c r="FVO25" s="73"/>
      <c r="FVP25" s="73"/>
      <c r="FVQ25" s="73"/>
      <c r="FVR25" s="73"/>
      <c r="FVS25" s="73"/>
      <c r="FVT25" s="73"/>
      <c r="FVU25" s="73"/>
      <c r="FVV25" s="73"/>
      <c r="FVW25" s="73"/>
      <c r="FVX25" s="73"/>
      <c r="FVY25" s="73"/>
      <c r="FVZ25" s="73"/>
      <c r="FWA25" s="73"/>
      <c r="FWB25" s="73"/>
      <c r="FWC25" s="73"/>
      <c r="FWD25" s="73"/>
      <c r="FWE25" s="73"/>
      <c r="FWF25" s="73"/>
      <c r="FWG25" s="73"/>
      <c r="FWH25" s="73"/>
      <c r="FWI25" s="73"/>
      <c r="FWJ25" s="73"/>
      <c r="FWK25" s="73"/>
      <c r="FWL25" s="73"/>
      <c r="FWM25" s="73"/>
      <c r="FWN25" s="73"/>
      <c r="FWO25" s="73"/>
      <c r="FWP25" s="73"/>
      <c r="FWQ25" s="73"/>
      <c r="FWR25" s="73"/>
      <c r="FWS25" s="73"/>
      <c r="FWT25" s="73"/>
      <c r="FWU25" s="73"/>
      <c r="FWV25" s="73"/>
      <c r="FWW25" s="73"/>
      <c r="FWX25" s="73"/>
      <c r="FWY25" s="73"/>
      <c r="FWZ25" s="73"/>
      <c r="FXA25" s="73"/>
      <c r="FXB25" s="73"/>
      <c r="FXC25" s="73"/>
      <c r="FXD25" s="73"/>
      <c r="FXE25" s="73"/>
      <c r="FXF25" s="73"/>
      <c r="FXG25" s="73"/>
      <c r="FXH25" s="73"/>
      <c r="FXI25" s="73"/>
      <c r="FXJ25" s="73"/>
      <c r="FXK25" s="73"/>
      <c r="FXL25" s="73"/>
      <c r="FXM25" s="73"/>
      <c r="FXN25" s="73"/>
      <c r="FXO25" s="73"/>
      <c r="FXP25" s="73"/>
      <c r="FXQ25" s="73"/>
      <c r="FXR25" s="73"/>
      <c r="FXS25" s="73"/>
      <c r="FXT25" s="73"/>
      <c r="FXU25" s="73"/>
      <c r="FXV25" s="73"/>
      <c r="FXW25" s="73"/>
      <c r="FXX25" s="73"/>
      <c r="FXY25" s="73"/>
      <c r="FXZ25" s="73"/>
      <c r="FYA25" s="73"/>
      <c r="FYB25" s="73"/>
      <c r="FYC25" s="73"/>
      <c r="FYD25" s="73"/>
      <c r="FYE25" s="73"/>
      <c r="FYF25" s="73"/>
      <c r="FYG25" s="73"/>
      <c r="FYH25" s="73"/>
      <c r="FYI25" s="73"/>
      <c r="FYJ25" s="73"/>
      <c r="FYK25" s="73"/>
      <c r="FYL25" s="73"/>
      <c r="FYM25" s="73"/>
      <c r="FYN25" s="73"/>
      <c r="FYO25" s="73"/>
      <c r="FYP25" s="73"/>
      <c r="FYQ25" s="73"/>
      <c r="FYR25" s="73"/>
      <c r="FYS25" s="73"/>
      <c r="FYT25" s="73"/>
      <c r="FYU25" s="73"/>
      <c r="FYV25" s="73"/>
      <c r="FYW25" s="73"/>
      <c r="FYX25" s="73"/>
      <c r="FYY25" s="73"/>
      <c r="FYZ25" s="73"/>
      <c r="FZA25" s="73"/>
      <c r="FZB25" s="73"/>
      <c r="FZC25" s="73"/>
      <c r="FZD25" s="73"/>
      <c r="FZE25" s="73"/>
      <c r="FZF25" s="73"/>
      <c r="FZG25" s="73"/>
      <c r="FZH25" s="73"/>
      <c r="FZI25" s="73"/>
      <c r="FZJ25" s="73"/>
      <c r="FZK25" s="73"/>
      <c r="FZL25" s="73"/>
      <c r="FZM25" s="73"/>
      <c r="FZN25" s="73"/>
      <c r="FZO25" s="73"/>
      <c r="FZP25" s="73"/>
      <c r="FZQ25" s="73"/>
      <c r="FZR25" s="73"/>
      <c r="FZS25" s="73"/>
      <c r="FZT25" s="73"/>
      <c r="FZU25" s="73"/>
      <c r="FZV25" s="73"/>
      <c r="FZW25" s="73"/>
      <c r="FZX25" s="73"/>
      <c r="FZY25" s="73"/>
      <c r="FZZ25" s="73"/>
      <c r="GAA25" s="73"/>
      <c r="GAB25" s="73"/>
      <c r="GAC25" s="73"/>
      <c r="GAD25" s="73"/>
      <c r="GAE25" s="73"/>
      <c r="GAF25" s="73"/>
      <c r="GAG25" s="73"/>
      <c r="GAH25" s="73"/>
      <c r="GAI25" s="73"/>
      <c r="GAJ25" s="73"/>
      <c r="GAK25" s="73"/>
      <c r="GAL25" s="73"/>
      <c r="GAM25" s="73"/>
      <c r="GAN25" s="73"/>
      <c r="GAO25" s="73"/>
      <c r="GAP25" s="73"/>
      <c r="GAQ25" s="73"/>
      <c r="GAR25" s="73"/>
      <c r="GAS25" s="73"/>
      <c r="GAT25" s="73"/>
      <c r="GAU25" s="73"/>
      <c r="GAV25" s="73"/>
      <c r="GAW25" s="73"/>
      <c r="GAX25" s="73"/>
      <c r="GAY25" s="73"/>
      <c r="GAZ25" s="73"/>
      <c r="GBA25" s="73"/>
      <c r="GBB25" s="73"/>
      <c r="GBC25" s="73"/>
      <c r="GBD25" s="73"/>
      <c r="GBE25" s="73"/>
      <c r="GBF25" s="73"/>
      <c r="GBG25" s="73"/>
      <c r="GBH25" s="73"/>
      <c r="GBI25" s="73"/>
      <c r="GBJ25" s="73"/>
      <c r="GBK25" s="73"/>
      <c r="GBL25" s="73"/>
      <c r="GBM25" s="73"/>
      <c r="GBN25" s="73"/>
      <c r="GBO25" s="73"/>
      <c r="GBP25" s="73"/>
      <c r="GBQ25" s="73"/>
      <c r="GBR25" s="73"/>
      <c r="GBS25" s="73"/>
      <c r="GBT25" s="73"/>
      <c r="GBU25" s="73"/>
      <c r="GBV25" s="73"/>
      <c r="GBW25" s="73"/>
      <c r="GBX25" s="73"/>
      <c r="GBY25" s="73"/>
      <c r="GBZ25" s="73"/>
      <c r="GCA25" s="73"/>
      <c r="GCB25" s="73"/>
      <c r="GCC25" s="73"/>
      <c r="GCD25" s="73"/>
      <c r="GCE25" s="73"/>
      <c r="GCF25" s="73"/>
      <c r="GCG25" s="73"/>
      <c r="GCH25" s="73"/>
      <c r="GCI25" s="73"/>
      <c r="GCJ25" s="73"/>
      <c r="GCK25" s="73"/>
      <c r="GCL25" s="73"/>
      <c r="GCM25" s="73"/>
      <c r="GCN25" s="73"/>
      <c r="GCO25" s="73"/>
      <c r="GCP25" s="73"/>
      <c r="GCQ25" s="73"/>
      <c r="GCR25" s="73"/>
      <c r="GCS25" s="73"/>
      <c r="GCT25" s="73"/>
      <c r="GCU25" s="73"/>
      <c r="GCV25" s="73"/>
      <c r="GCW25" s="73"/>
      <c r="GCX25" s="73"/>
      <c r="GCY25" s="73"/>
      <c r="GCZ25" s="73"/>
      <c r="GDA25" s="73"/>
      <c r="GDB25" s="73"/>
      <c r="GDC25" s="73"/>
      <c r="GDD25" s="73"/>
      <c r="GDE25" s="73"/>
      <c r="GDF25" s="73"/>
      <c r="GDG25" s="73"/>
      <c r="GDH25" s="73"/>
      <c r="GDI25" s="73"/>
      <c r="GDJ25" s="73"/>
      <c r="GDK25" s="73"/>
      <c r="GDL25" s="73"/>
      <c r="GDM25" s="73"/>
      <c r="GDN25" s="73"/>
      <c r="GDO25" s="73"/>
      <c r="GDP25" s="73"/>
      <c r="GDQ25" s="73"/>
      <c r="GDR25" s="73"/>
      <c r="GDS25" s="73"/>
      <c r="GDT25" s="73"/>
      <c r="GDU25" s="73"/>
      <c r="GDV25" s="73"/>
      <c r="GDW25" s="73"/>
      <c r="GDX25" s="73"/>
      <c r="GDY25" s="73"/>
      <c r="GDZ25" s="73"/>
      <c r="GEA25" s="73"/>
      <c r="GEB25" s="73"/>
      <c r="GEC25" s="73"/>
      <c r="GED25" s="73"/>
      <c r="GEE25" s="73"/>
      <c r="GEF25" s="73"/>
      <c r="GEG25" s="73"/>
      <c r="GEH25" s="73"/>
      <c r="GEI25" s="73"/>
      <c r="GEJ25" s="73"/>
      <c r="GEK25" s="73"/>
      <c r="GEL25" s="73"/>
      <c r="GEM25" s="73"/>
      <c r="GEN25" s="73"/>
      <c r="GEO25" s="73"/>
      <c r="GEP25" s="73"/>
      <c r="GEQ25" s="73"/>
      <c r="GER25" s="73"/>
      <c r="GES25" s="73"/>
      <c r="GET25" s="73"/>
      <c r="GEU25" s="73"/>
      <c r="GEV25" s="73"/>
      <c r="GEW25" s="73"/>
      <c r="GEX25" s="73"/>
      <c r="GEY25" s="73"/>
      <c r="GEZ25" s="73"/>
      <c r="GFA25" s="73"/>
      <c r="GFB25" s="73"/>
      <c r="GFC25" s="73"/>
      <c r="GFD25" s="73"/>
      <c r="GFE25" s="73"/>
      <c r="GFF25" s="73"/>
      <c r="GFG25" s="73"/>
      <c r="GFH25" s="73"/>
      <c r="GFI25" s="73"/>
      <c r="GFJ25" s="73"/>
      <c r="GFK25" s="73"/>
      <c r="GFL25" s="73"/>
      <c r="GFM25" s="73"/>
      <c r="GFN25" s="73"/>
      <c r="GFO25" s="73"/>
      <c r="GFP25" s="73"/>
      <c r="GFQ25" s="73"/>
      <c r="GFR25" s="73"/>
      <c r="GFS25" s="73"/>
      <c r="GFT25" s="73"/>
      <c r="GFU25" s="73"/>
      <c r="GFV25" s="73"/>
      <c r="GFW25" s="73"/>
      <c r="GFX25" s="73"/>
      <c r="GFY25" s="73"/>
      <c r="GFZ25" s="73"/>
      <c r="GGA25" s="73"/>
      <c r="GGB25" s="73"/>
      <c r="GGC25" s="73"/>
      <c r="GGD25" s="73"/>
      <c r="GGE25" s="73"/>
      <c r="GGF25" s="73"/>
      <c r="GGG25" s="73"/>
      <c r="GGH25" s="73"/>
      <c r="GGI25" s="73"/>
      <c r="GGJ25" s="73"/>
      <c r="GGK25" s="73"/>
      <c r="GGL25" s="73"/>
      <c r="GGM25" s="73"/>
      <c r="GGN25" s="73"/>
      <c r="GGO25" s="73"/>
      <c r="GGP25" s="73"/>
      <c r="GGQ25" s="73"/>
      <c r="GGR25" s="73"/>
      <c r="GGS25" s="73"/>
      <c r="GGT25" s="73"/>
      <c r="GGU25" s="73"/>
      <c r="GGV25" s="73"/>
      <c r="GGW25" s="73"/>
      <c r="GGX25" s="73"/>
      <c r="GGY25" s="73"/>
      <c r="GGZ25" s="73"/>
      <c r="GHA25" s="73"/>
      <c r="GHB25" s="73"/>
      <c r="GHC25" s="73"/>
      <c r="GHD25" s="73"/>
      <c r="GHE25" s="73"/>
      <c r="GHF25" s="73"/>
      <c r="GHG25" s="73"/>
      <c r="GHH25" s="73"/>
      <c r="GHI25" s="73"/>
      <c r="GHJ25" s="73"/>
      <c r="GHK25" s="73"/>
      <c r="GHL25" s="73"/>
      <c r="GHM25" s="73"/>
      <c r="GHN25" s="73"/>
      <c r="GHO25" s="73"/>
      <c r="GHP25" s="73"/>
      <c r="GHQ25" s="73"/>
      <c r="GHR25" s="73"/>
      <c r="GHS25" s="73"/>
      <c r="GHT25" s="73"/>
      <c r="GHU25" s="73"/>
      <c r="GHV25" s="73"/>
      <c r="GHW25" s="73"/>
      <c r="GHX25" s="73"/>
      <c r="GHY25" s="73"/>
      <c r="GHZ25" s="73"/>
      <c r="GIA25" s="73"/>
      <c r="GIB25" s="73"/>
      <c r="GIC25" s="73"/>
      <c r="GID25" s="73"/>
      <c r="GIE25" s="73"/>
      <c r="GIF25" s="73"/>
      <c r="GIG25" s="73"/>
      <c r="GIH25" s="73"/>
      <c r="GII25" s="73"/>
      <c r="GIJ25" s="73"/>
      <c r="GIK25" s="73"/>
      <c r="GIL25" s="73"/>
      <c r="GIM25" s="73"/>
      <c r="GIN25" s="73"/>
      <c r="GIO25" s="73"/>
      <c r="GIP25" s="73"/>
      <c r="GIQ25" s="73"/>
      <c r="GIR25" s="73"/>
      <c r="GIS25" s="73"/>
      <c r="GIT25" s="73"/>
      <c r="GIU25" s="73"/>
      <c r="GIV25" s="73"/>
      <c r="GIW25" s="73"/>
      <c r="GIX25" s="73"/>
      <c r="GIY25" s="73"/>
      <c r="GIZ25" s="73"/>
      <c r="GJA25" s="73"/>
      <c r="GJB25" s="73"/>
      <c r="GJC25" s="73"/>
      <c r="GJD25" s="73"/>
      <c r="GJE25" s="73"/>
      <c r="GJF25" s="73"/>
      <c r="GJG25" s="73"/>
      <c r="GJH25" s="73"/>
      <c r="GJI25" s="73"/>
      <c r="GJJ25" s="73"/>
      <c r="GJK25" s="73"/>
      <c r="GJL25" s="73"/>
      <c r="GJM25" s="73"/>
      <c r="GJN25" s="73"/>
      <c r="GJO25" s="73"/>
      <c r="GJP25" s="73"/>
      <c r="GJQ25" s="73"/>
      <c r="GJR25" s="73"/>
      <c r="GJS25" s="73"/>
      <c r="GJT25" s="73"/>
      <c r="GJU25" s="73"/>
      <c r="GJV25" s="73"/>
      <c r="GJW25" s="73"/>
      <c r="GJX25" s="73"/>
      <c r="GJY25" s="73"/>
      <c r="GJZ25" s="73"/>
      <c r="GKA25" s="73"/>
      <c r="GKB25" s="73"/>
      <c r="GKC25" s="73"/>
      <c r="GKD25" s="73"/>
      <c r="GKE25" s="73"/>
      <c r="GKF25" s="73"/>
      <c r="GKG25" s="73"/>
      <c r="GKH25" s="73"/>
      <c r="GKI25" s="73"/>
      <c r="GKJ25" s="73"/>
      <c r="GKK25" s="73"/>
      <c r="GKL25" s="73"/>
      <c r="GKM25" s="73"/>
      <c r="GKN25" s="73"/>
      <c r="GKO25" s="73"/>
      <c r="GKP25" s="73"/>
      <c r="GKQ25" s="73"/>
      <c r="GKR25" s="73"/>
      <c r="GKS25" s="73"/>
      <c r="GKT25" s="73"/>
      <c r="GKU25" s="73"/>
      <c r="GKV25" s="73"/>
      <c r="GKW25" s="73"/>
      <c r="GKX25" s="73"/>
      <c r="GKY25" s="73"/>
      <c r="GKZ25" s="73"/>
      <c r="GLA25" s="73"/>
      <c r="GLB25" s="73"/>
      <c r="GLC25" s="73"/>
      <c r="GLD25" s="73"/>
      <c r="GLE25" s="73"/>
      <c r="GLF25" s="73"/>
      <c r="GLG25" s="73"/>
      <c r="GLH25" s="73"/>
      <c r="GLI25" s="73"/>
      <c r="GLJ25" s="73"/>
      <c r="GLK25" s="73"/>
      <c r="GLL25" s="73"/>
      <c r="GLM25" s="73"/>
      <c r="GLN25" s="73"/>
      <c r="GLO25" s="73"/>
      <c r="GLP25" s="73"/>
      <c r="GLQ25" s="73"/>
      <c r="GLR25" s="73"/>
      <c r="GLS25" s="73"/>
      <c r="GLT25" s="73"/>
      <c r="GLU25" s="73"/>
      <c r="GLV25" s="73"/>
      <c r="GLW25" s="73"/>
      <c r="GLX25" s="73"/>
      <c r="GLY25" s="73"/>
      <c r="GLZ25" s="73"/>
      <c r="GMA25" s="73"/>
      <c r="GMB25" s="73"/>
      <c r="GMC25" s="73"/>
      <c r="GMD25" s="73"/>
      <c r="GME25" s="73"/>
      <c r="GMF25" s="73"/>
      <c r="GMG25" s="73"/>
      <c r="GMH25" s="73"/>
      <c r="GMI25" s="73"/>
      <c r="GMJ25" s="73"/>
      <c r="GMK25" s="73"/>
      <c r="GML25" s="73"/>
      <c r="GMM25" s="73"/>
      <c r="GMN25" s="73"/>
      <c r="GMO25" s="73"/>
      <c r="GMP25" s="73"/>
      <c r="GMQ25" s="73"/>
      <c r="GMR25" s="73"/>
      <c r="GMS25" s="73"/>
      <c r="GMT25" s="73"/>
      <c r="GMU25" s="73"/>
      <c r="GMV25" s="73"/>
      <c r="GMW25" s="73"/>
      <c r="GMX25" s="73"/>
      <c r="GMY25" s="73"/>
      <c r="GMZ25" s="73"/>
      <c r="GNA25" s="73"/>
      <c r="GNB25" s="73"/>
      <c r="GNC25" s="73"/>
      <c r="GND25" s="73"/>
      <c r="GNE25" s="73"/>
      <c r="GNF25" s="73"/>
      <c r="GNG25" s="73"/>
      <c r="GNH25" s="73"/>
      <c r="GNI25" s="73"/>
      <c r="GNJ25" s="73"/>
      <c r="GNK25" s="73"/>
      <c r="GNL25" s="73"/>
      <c r="GNM25" s="73"/>
      <c r="GNN25" s="73"/>
      <c r="GNO25" s="73"/>
      <c r="GNP25" s="73"/>
      <c r="GNQ25" s="73"/>
      <c r="GNR25" s="73"/>
      <c r="GNS25" s="73"/>
      <c r="GNT25" s="73"/>
      <c r="GNU25" s="73"/>
      <c r="GNV25" s="73"/>
      <c r="GNW25" s="73"/>
      <c r="GNX25" s="73"/>
      <c r="GNY25" s="73"/>
      <c r="GNZ25" s="73"/>
      <c r="GOA25" s="73"/>
      <c r="GOB25" s="73"/>
      <c r="GOC25" s="73"/>
      <c r="GOD25" s="73"/>
      <c r="GOE25" s="73"/>
      <c r="GOF25" s="73"/>
      <c r="GOG25" s="73"/>
      <c r="GOH25" s="73"/>
      <c r="GOI25" s="73"/>
      <c r="GOJ25" s="73"/>
      <c r="GOK25" s="73"/>
      <c r="GOL25" s="73"/>
      <c r="GOM25" s="73"/>
      <c r="GON25" s="73"/>
      <c r="GOO25" s="73"/>
      <c r="GOP25" s="73"/>
      <c r="GOQ25" s="73"/>
      <c r="GOR25" s="73"/>
      <c r="GOS25" s="73"/>
      <c r="GOT25" s="73"/>
      <c r="GOU25" s="73"/>
      <c r="GOV25" s="73"/>
      <c r="GOW25" s="73"/>
      <c r="GOX25" s="73"/>
      <c r="GOY25" s="73"/>
      <c r="GOZ25" s="73"/>
      <c r="GPA25" s="73"/>
      <c r="GPB25" s="73"/>
      <c r="GPC25" s="73"/>
      <c r="GPD25" s="73"/>
      <c r="GPE25" s="73"/>
      <c r="GPF25" s="73"/>
      <c r="GPG25" s="73"/>
      <c r="GPH25" s="73"/>
      <c r="GPI25" s="73"/>
      <c r="GPJ25" s="73"/>
      <c r="GPK25" s="73"/>
      <c r="GPL25" s="73"/>
      <c r="GPM25" s="73"/>
      <c r="GPN25" s="73"/>
      <c r="GPO25" s="73"/>
      <c r="GPP25" s="73"/>
      <c r="GPQ25" s="73"/>
      <c r="GPR25" s="73"/>
      <c r="GPS25" s="73"/>
      <c r="GPT25" s="73"/>
      <c r="GPU25" s="73"/>
      <c r="GPV25" s="73"/>
      <c r="GPW25" s="73"/>
      <c r="GPX25" s="73"/>
      <c r="GPY25" s="73"/>
      <c r="GPZ25" s="73"/>
      <c r="GQA25" s="73"/>
      <c r="GQB25" s="73"/>
      <c r="GQC25" s="73"/>
      <c r="GQD25" s="73"/>
      <c r="GQE25" s="73"/>
      <c r="GQF25" s="73"/>
      <c r="GQG25" s="73"/>
      <c r="GQH25" s="73"/>
      <c r="GQI25" s="73"/>
      <c r="GQJ25" s="73"/>
      <c r="GQK25" s="73"/>
      <c r="GQL25" s="73"/>
      <c r="GQM25" s="73"/>
      <c r="GQN25" s="73"/>
      <c r="GQO25" s="73"/>
      <c r="GQP25" s="73"/>
      <c r="GQQ25" s="73"/>
      <c r="GQR25" s="73"/>
      <c r="GQS25" s="73"/>
      <c r="GQT25" s="73"/>
      <c r="GQU25" s="73"/>
      <c r="GQV25" s="73"/>
      <c r="GQW25" s="73"/>
      <c r="GQX25" s="73"/>
      <c r="GQY25" s="73"/>
      <c r="GQZ25" s="73"/>
      <c r="GRA25" s="73"/>
      <c r="GRB25" s="73"/>
      <c r="GRC25" s="73"/>
      <c r="GRD25" s="73"/>
      <c r="GRE25" s="73"/>
      <c r="GRF25" s="73"/>
      <c r="GRG25" s="73"/>
      <c r="GRH25" s="73"/>
      <c r="GRI25" s="73"/>
      <c r="GRJ25" s="73"/>
      <c r="GRK25" s="73"/>
      <c r="GRL25" s="73"/>
      <c r="GRM25" s="73"/>
      <c r="GRN25" s="73"/>
      <c r="GRO25" s="73"/>
      <c r="GRP25" s="73"/>
      <c r="GRQ25" s="73"/>
      <c r="GRR25" s="73"/>
      <c r="GRS25" s="73"/>
      <c r="GRT25" s="73"/>
      <c r="GRU25" s="73"/>
      <c r="GRV25" s="73"/>
      <c r="GRW25" s="73"/>
      <c r="GRX25" s="73"/>
      <c r="GRY25" s="73"/>
      <c r="GRZ25" s="73"/>
      <c r="GSA25" s="73"/>
      <c r="GSB25" s="73"/>
      <c r="GSC25" s="73"/>
      <c r="GSD25" s="73"/>
      <c r="GSE25" s="73"/>
      <c r="GSF25" s="73"/>
      <c r="GSG25" s="73"/>
      <c r="GSH25" s="73"/>
      <c r="GSI25" s="73"/>
      <c r="GSJ25" s="73"/>
      <c r="GSK25" s="73"/>
      <c r="GSL25" s="73"/>
      <c r="GSM25" s="73"/>
      <c r="GSN25" s="73"/>
      <c r="GSO25" s="73"/>
      <c r="GSP25" s="73"/>
      <c r="GSQ25" s="73"/>
      <c r="GSR25" s="73"/>
      <c r="GSS25" s="73"/>
      <c r="GST25" s="73"/>
      <c r="GSU25" s="73"/>
      <c r="GSV25" s="73"/>
      <c r="GSW25" s="73"/>
      <c r="GSX25" s="73"/>
      <c r="GSY25" s="73"/>
      <c r="GSZ25" s="73"/>
      <c r="GTA25" s="73"/>
      <c r="GTB25" s="73"/>
      <c r="GTC25" s="73"/>
      <c r="GTD25" s="73"/>
      <c r="GTE25" s="73"/>
      <c r="GTF25" s="73"/>
      <c r="GTG25" s="73"/>
      <c r="GTH25" s="73"/>
      <c r="GTI25" s="73"/>
      <c r="GTJ25" s="73"/>
      <c r="GTK25" s="73"/>
      <c r="GTL25" s="73"/>
      <c r="GTM25" s="73"/>
      <c r="GTN25" s="73"/>
      <c r="GTO25" s="73"/>
      <c r="GTP25" s="73"/>
      <c r="GTQ25" s="73"/>
      <c r="GTR25" s="73"/>
      <c r="GTS25" s="73"/>
      <c r="GTT25" s="73"/>
      <c r="GTU25" s="73"/>
      <c r="GTV25" s="73"/>
      <c r="GTW25" s="73"/>
      <c r="GTX25" s="73"/>
      <c r="GTY25" s="73"/>
      <c r="GTZ25" s="73"/>
      <c r="GUA25" s="73"/>
      <c r="GUB25" s="73"/>
      <c r="GUC25" s="73"/>
      <c r="GUD25" s="73"/>
      <c r="GUE25" s="73"/>
      <c r="GUF25" s="73"/>
      <c r="GUG25" s="73"/>
      <c r="GUH25" s="73"/>
      <c r="GUI25" s="73"/>
      <c r="GUJ25" s="73"/>
      <c r="GUK25" s="73"/>
      <c r="GUL25" s="73"/>
      <c r="GUM25" s="73"/>
      <c r="GUN25" s="73"/>
      <c r="GUO25" s="73"/>
      <c r="GUP25" s="73"/>
      <c r="GUQ25" s="73"/>
      <c r="GUR25" s="73"/>
      <c r="GUS25" s="73"/>
      <c r="GUT25" s="73"/>
      <c r="GUU25" s="73"/>
      <c r="GUV25" s="73"/>
      <c r="GUW25" s="73"/>
      <c r="GUX25" s="73"/>
      <c r="GUY25" s="73"/>
      <c r="GUZ25" s="73"/>
      <c r="GVA25" s="73"/>
      <c r="GVB25" s="73"/>
      <c r="GVC25" s="73"/>
      <c r="GVD25" s="73"/>
      <c r="GVE25" s="73"/>
      <c r="GVF25" s="73"/>
      <c r="GVG25" s="73"/>
      <c r="GVH25" s="73"/>
      <c r="GVI25" s="73"/>
      <c r="GVJ25" s="73"/>
      <c r="GVK25" s="73"/>
      <c r="GVL25" s="73"/>
      <c r="GVM25" s="73"/>
      <c r="GVN25" s="73"/>
      <c r="GVO25" s="73"/>
      <c r="GVP25" s="73"/>
      <c r="GVQ25" s="73"/>
      <c r="GVR25" s="73"/>
      <c r="GVS25" s="73"/>
      <c r="GVT25" s="73"/>
      <c r="GVU25" s="73"/>
      <c r="GVV25" s="73"/>
      <c r="GVW25" s="73"/>
      <c r="GVX25" s="73"/>
      <c r="GVY25" s="73"/>
      <c r="GVZ25" s="73"/>
      <c r="GWA25" s="73"/>
      <c r="GWB25" s="73"/>
      <c r="GWC25" s="73"/>
      <c r="GWD25" s="73"/>
      <c r="GWE25" s="73"/>
      <c r="GWF25" s="73"/>
      <c r="GWG25" s="73"/>
      <c r="GWH25" s="73"/>
      <c r="GWI25" s="73"/>
      <c r="GWJ25" s="73"/>
      <c r="GWK25" s="73"/>
      <c r="GWL25" s="73"/>
      <c r="GWM25" s="73"/>
      <c r="GWN25" s="73"/>
      <c r="GWO25" s="73"/>
      <c r="GWP25" s="73"/>
      <c r="GWQ25" s="73"/>
      <c r="GWR25" s="73"/>
      <c r="GWS25" s="73"/>
      <c r="GWT25" s="73"/>
      <c r="GWU25" s="73"/>
      <c r="GWV25" s="73"/>
      <c r="GWW25" s="73"/>
      <c r="GWX25" s="73"/>
      <c r="GWY25" s="73"/>
      <c r="GWZ25" s="73"/>
      <c r="GXA25" s="73"/>
      <c r="GXB25" s="73"/>
      <c r="GXC25" s="73"/>
      <c r="GXD25" s="73"/>
      <c r="GXE25" s="73"/>
      <c r="GXF25" s="73"/>
      <c r="GXG25" s="73"/>
      <c r="GXH25" s="73"/>
      <c r="GXI25" s="73"/>
      <c r="GXJ25" s="73"/>
      <c r="GXK25" s="73"/>
      <c r="GXL25" s="73"/>
      <c r="GXM25" s="73"/>
      <c r="GXN25" s="73"/>
      <c r="GXO25" s="73"/>
      <c r="GXP25" s="73"/>
      <c r="GXQ25" s="73"/>
      <c r="GXR25" s="73"/>
      <c r="GXS25" s="73"/>
      <c r="GXT25" s="73"/>
      <c r="GXU25" s="73"/>
      <c r="GXV25" s="73"/>
      <c r="GXW25" s="73"/>
      <c r="GXX25" s="73"/>
      <c r="GXY25" s="73"/>
      <c r="GXZ25" s="73"/>
      <c r="GYA25" s="73"/>
      <c r="GYB25" s="73"/>
      <c r="GYC25" s="73"/>
      <c r="GYD25" s="73"/>
      <c r="GYE25" s="73"/>
      <c r="GYF25" s="73"/>
      <c r="GYG25" s="73"/>
      <c r="GYH25" s="73"/>
      <c r="GYI25" s="73"/>
      <c r="GYJ25" s="73"/>
      <c r="GYK25" s="73"/>
      <c r="GYL25" s="73"/>
      <c r="GYM25" s="73"/>
      <c r="GYN25" s="73"/>
      <c r="GYO25" s="73"/>
      <c r="GYP25" s="73"/>
      <c r="GYQ25" s="73"/>
      <c r="GYR25" s="73"/>
      <c r="GYS25" s="73"/>
      <c r="GYT25" s="73"/>
      <c r="GYU25" s="73"/>
      <c r="GYV25" s="73"/>
      <c r="GYW25" s="73"/>
      <c r="GYX25" s="73"/>
      <c r="GYY25" s="73"/>
      <c r="GYZ25" s="73"/>
      <c r="GZA25" s="73"/>
      <c r="GZB25" s="73"/>
      <c r="GZC25" s="73"/>
      <c r="GZD25" s="73"/>
      <c r="GZE25" s="73"/>
      <c r="GZF25" s="73"/>
      <c r="GZG25" s="73"/>
      <c r="GZH25" s="73"/>
      <c r="GZI25" s="73"/>
      <c r="GZJ25" s="73"/>
      <c r="GZK25" s="73"/>
      <c r="GZL25" s="73"/>
      <c r="GZM25" s="73"/>
      <c r="GZN25" s="73"/>
      <c r="GZO25" s="73"/>
      <c r="GZP25" s="73"/>
      <c r="GZQ25" s="73"/>
      <c r="GZR25" s="73"/>
      <c r="GZS25" s="73"/>
      <c r="GZT25" s="73"/>
      <c r="GZU25" s="73"/>
      <c r="GZV25" s="73"/>
      <c r="GZW25" s="73"/>
      <c r="GZX25" s="73"/>
      <c r="GZY25" s="73"/>
      <c r="GZZ25" s="73"/>
      <c r="HAA25" s="73"/>
      <c r="HAB25" s="73"/>
      <c r="HAC25" s="73"/>
      <c r="HAD25" s="73"/>
      <c r="HAE25" s="73"/>
      <c r="HAF25" s="73"/>
      <c r="HAG25" s="73"/>
      <c r="HAH25" s="73"/>
      <c r="HAI25" s="73"/>
      <c r="HAJ25" s="73"/>
      <c r="HAK25" s="73"/>
      <c r="HAL25" s="73"/>
      <c r="HAM25" s="73"/>
      <c r="HAN25" s="73"/>
      <c r="HAO25" s="73"/>
      <c r="HAP25" s="73"/>
      <c r="HAQ25" s="73"/>
      <c r="HAR25" s="73"/>
      <c r="HAS25" s="73"/>
      <c r="HAT25" s="73"/>
      <c r="HAU25" s="73"/>
      <c r="HAV25" s="73"/>
      <c r="HAW25" s="73"/>
      <c r="HAX25" s="73"/>
      <c r="HAY25" s="73"/>
      <c r="HAZ25" s="73"/>
      <c r="HBA25" s="73"/>
      <c r="HBB25" s="73"/>
      <c r="HBC25" s="73"/>
      <c r="HBD25" s="73"/>
      <c r="HBE25" s="73"/>
      <c r="HBF25" s="73"/>
      <c r="HBG25" s="73"/>
      <c r="HBH25" s="73"/>
      <c r="HBI25" s="73"/>
      <c r="HBJ25" s="73"/>
      <c r="HBK25" s="73"/>
      <c r="HBL25" s="73"/>
      <c r="HBM25" s="73"/>
      <c r="HBN25" s="73"/>
      <c r="HBO25" s="73"/>
      <c r="HBP25" s="73"/>
      <c r="HBQ25" s="73"/>
      <c r="HBR25" s="73"/>
      <c r="HBS25" s="73"/>
      <c r="HBT25" s="73"/>
      <c r="HBU25" s="73"/>
      <c r="HBV25" s="73"/>
      <c r="HBW25" s="73"/>
      <c r="HBX25" s="73"/>
      <c r="HBY25" s="73"/>
      <c r="HBZ25" s="73"/>
      <c r="HCA25" s="73"/>
      <c r="HCB25" s="73"/>
      <c r="HCC25" s="73"/>
      <c r="HCD25" s="73"/>
      <c r="HCE25" s="73"/>
      <c r="HCF25" s="73"/>
      <c r="HCG25" s="73"/>
      <c r="HCH25" s="73"/>
      <c r="HCI25" s="73"/>
      <c r="HCJ25" s="73"/>
      <c r="HCK25" s="73"/>
      <c r="HCL25" s="73"/>
      <c r="HCM25" s="73"/>
      <c r="HCN25" s="73"/>
      <c r="HCO25" s="73"/>
      <c r="HCP25" s="73"/>
      <c r="HCQ25" s="73"/>
      <c r="HCR25" s="73"/>
      <c r="HCS25" s="73"/>
      <c r="HCT25" s="73"/>
      <c r="HCU25" s="73"/>
      <c r="HCV25" s="73"/>
      <c r="HCW25" s="73"/>
      <c r="HCX25" s="73"/>
      <c r="HCY25" s="73"/>
      <c r="HCZ25" s="73"/>
      <c r="HDA25" s="73"/>
      <c r="HDB25" s="73"/>
      <c r="HDC25" s="73"/>
      <c r="HDD25" s="73"/>
      <c r="HDE25" s="73"/>
      <c r="HDF25" s="73"/>
      <c r="HDG25" s="73"/>
      <c r="HDH25" s="73"/>
      <c r="HDI25" s="73"/>
      <c r="HDJ25" s="73"/>
      <c r="HDK25" s="73"/>
      <c r="HDL25" s="73"/>
      <c r="HDM25" s="73"/>
      <c r="HDN25" s="73"/>
      <c r="HDO25" s="73"/>
      <c r="HDP25" s="73"/>
      <c r="HDQ25" s="73"/>
      <c r="HDR25" s="73"/>
      <c r="HDS25" s="73"/>
      <c r="HDT25" s="73"/>
      <c r="HDU25" s="73"/>
      <c r="HDV25" s="73"/>
      <c r="HDW25" s="73"/>
      <c r="HDX25" s="73"/>
      <c r="HDY25" s="73"/>
      <c r="HDZ25" s="73"/>
      <c r="HEA25" s="73"/>
      <c r="HEB25" s="73"/>
      <c r="HEC25" s="73"/>
      <c r="HED25" s="73"/>
      <c r="HEE25" s="73"/>
      <c r="HEF25" s="73"/>
      <c r="HEG25" s="73"/>
      <c r="HEH25" s="73"/>
      <c r="HEI25" s="73"/>
      <c r="HEJ25" s="73"/>
      <c r="HEK25" s="73"/>
      <c r="HEL25" s="73"/>
      <c r="HEM25" s="73"/>
      <c r="HEN25" s="73"/>
      <c r="HEO25" s="73"/>
      <c r="HEP25" s="73"/>
      <c r="HEQ25" s="73"/>
      <c r="HER25" s="73"/>
      <c r="HES25" s="73"/>
      <c r="HET25" s="73"/>
      <c r="HEU25" s="73"/>
      <c r="HEV25" s="73"/>
      <c r="HEW25" s="73"/>
      <c r="HEX25" s="73"/>
      <c r="HEY25" s="73"/>
      <c r="HEZ25" s="73"/>
      <c r="HFA25" s="73"/>
      <c r="HFB25" s="73"/>
      <c r="HFC25" s="73"/>
      <c r="HFD25" s="73"/>
      <c r="HFE25" s="73"/>
      <c r="HFF25" s="73"/>
      <c r="HFG25" s="73"/>
      <c r="HFH25" s="73"/>
      <c r="HFI25" s="73"/>
      <c r="HFJ25" s="73"/>
      <c r="HFK25" s="73"/>
      <c r="HFL25" s="73"/>
      <c r="HFM25" s="73"/>
      <c r="HFN25" s="73"/>
      <c r="HFO25" s="73"/>
      <c r="HFP25" s="73"/>
      <c r="HFQ25" s="73"/>
      <c r="HFR25" s="73"/>
      <c r="HFS25" s="73"/>
      <c r="HFT25" s="73"/>
      <c r="HFU25" s="73"/>
      <c r="HFV25" s="73"/>
      <c r="HFW25" s="73"/>
      <c r="HFX25" s="73"/>
      <c r="HFY25" s="73"/>
      <c r="HFZ25" s="73"/>
      <c r="HGA25" s="73"/>
      <c r="HGB25" s="73"/>
      <c r="HGC25" s="73"/>
      <c r="HGD25" s="73"/>
      <c r="HGE25" s="73"/>
      <c r="HGF25" s="73"/>
      <c r="HGG25" s="73"/>
      <c r="HGH25" s="73"/>
      <c r="HGI25" s="73"/>
      <c r="HGJ25" s="73"/>
      <c r="HGK25" s="73"/>
      <c r="HGL25" s="73"/>
      <c r="HGM25" s="73"/>
      <c r="HGN25" s="73"/>
      <c r="HGO25" s="73"/>
      <c r="HGP25" s="73"/>
      <c r="HGQ25" s="73"/>
      <c r="HGR25" s="73"/>
      <c r="HGS25" s="73"/>
      <c r="HGT25" s="73"/>
      <c r="HGU25" s="73"/>
      <c r="HGV25" s="73"/>
      <c r="HGW25" s="73"/>
      <c r="HGX25" s="73"/>
      <c r="HGY25" s="73"/>
      <c r="HGZ25" s="73"/>
      <c r="HHA25" s="73"/>
      <c r="HHB25" s="73"/>
      <c r="HHC25" s="73"/>
      <c r="HHD25" s="73"/>
      <c r="HHE25" s="73"/>
      <c r="HHF25" s="73"/>
      <c r="HHG25" s="73"/>
      <c r="HHH25" s="73"/>
      <c r="HHI25" s="73"/>
      <c r="HHJ25" s="73"/>
      <c r="HHK25" s="73"/>
      <c r="HHL25" s="73"/>
      <c r="HHM25" s="73"/>
      <c r="HHN25" s="73"/>
      <c r="HHO25" s="73"/>
      <c r="HHP25" s="73"/>
      <c r="HHQ25" s="73"/>
      <c r="HHR25" s="73"/>
      <c r="HHS25" s="73"/>
      <c r="HHT25" s="73"/>
      <c r="HHU25" s="73"/>
      <c r="HHV25" s="73"/>
      <c r="HHW25" s="73"/>
      <c r="HHX25" s="73"/>
      <c r="HHY25" s="73"/>
      <c r="HHZ25" s="73"/>
      <c r="HIA25" s="73"/>
      <c r="HIB25" s="73"/>
      <c r="HIC25" s="73"/>
      <c r="HID25" s="73"/>
      <c r="HIE25" s="73"/>
      <c r="HIF25" s="73"/>
      <c r="HIG25" s="73"/>
      <c r="HIH25" s="73"/>
      <c r="HII25" s="73"/>
      <c r="HIJ25" s="73"/>
      <c r="HIK25" s="73"/>
      <c r="HIL25" s="73"/>
      <c r="HIM25" s="73"/>
      <c r="HIN25" s="73"/>
      <c r="HIO25" s="73"/>
      <c r="HIP25" s="73"/>
      <c r="HIQ25" s="73"/>
      <c r="HIR25" s="73"/>
      <c r="HIS25" s="73"/>
      <c r="HIT25" s="73"/>
      <c r="HIU25" s="73"/>
      <c r="HIV25" s="73"/>
      <c r="HIW25" s="73"/>
      <c r="HIX25" s="73"/>
      <c r="HIY25" s="73"/>
      <c r="HIZ25" s="73"/>
      <c r="HJA25" s="73"/>
      <c r="HJB25" s="73"/>
      <c r="HJC25" s="73"/>
      <c r="HJD25" s="73"/>
      <c r="HJE25" s="73"/>
      <c r="HJF25" s="73"/>
      <c r="HJG25" s="73"/>
      <c r="HJH25" s="73"/>
      <c r="HJI25" s="73"/>
      <c r="HJJ25" s="73"/>
      <c r="HJK25" s="73"/>
      <c r="HJL25" s="73"/>
      <c r="HJM25" s="73"/>
      <c r="HJN25" s="73"/>
      <c r="HJO25" s="73"/>
      <c r="HJP25" s="73"/>
      <c r="HJQ25" s="73"/>
      <c r="HJR25" s="73"/>
      <c r="HJS25" s="73"/>
      <c r="HJT25" s="73"/>
      <c r="HJU25" s="73"/>
      <c r="HJV25" s="73"/>
      <c r="HJW25" s="73"/>
      <c r="HJX25" s="73"/>
      <c r="HJY25" s="73"/>
      <c r="HJZ25" s="73"/>
      <c r="HKA25" s="73"/>
      <c r="HKB25" s="73"/>
      <c r="HKC25" s="73"/>
      <c r="HKD25" s="73"/>
      <c r="HKE25" s="73"/>
      <c r="HKF25" s="73"/>
      <c r="HKG25" s="73"/>
      <c r="HKH25" s="73"/>
      <c r="HKI25" s="73"/>
      <c r="HKJ25" s="73"/>
      <c r="HKK25" s="73"/>
      <c r="HKL25" s="73"/>
      <c r="HKM25" s="73"/>
      <c r="HKN25" s="73"/>
      <c r="HKO25" s="73"/>
      <c r="HKP25" s="73"/>
      <c r="HKQ25" s="73"/>
      <c r="HKR25" s="73"/>
      <c r="HKS25" s="73"/>
      <c r="HKT25" s="73"/>
      <c r="HKU25" s="73"/>
      <c r="HKV25" s="73"/>
      <c r="HKW25" s="73"/>
      <c r="HKX25" s="73"/>
      <c r="HKY25" s="73"/>
      <c r="HKZ25" s="73"/>
      <c r="HLA25" s="73"/>
      <c r="HLB25" s="73"/>
      <c r="HLC25" s="73"/>
      <c r="HLD25" s="73"/>
      <c r="HLE25" s="73"/>
      <c r="HLF25" s="73"/>
      <c r="HLG25" s="73"/>
      <c r="HLH25" s="73"/>
      <c r="HLI25" s="73"/>
      <c r="HLJ25" s="73"/>
      <c r="HLK25" s="73"/>
      <c r="HLL25" s="73"/>
      <c r="HLM25" s="73"/>
      <c r="HLN25" s="73"/>
      <c r="HLO25" s="73"/>
      <c r="HLP25" s="73"/>
      <c r="HLQ25" s="73"/>
      <c r="HLR25" s="73"/>
      <c r="HLS25" s="73"/>
      <c r="HLT25" s="73"/>
      <c r="HLU25" s="73"/>
      <c r="HLV25" s="73"/>
      <c r="HLW25" s="73"/>
      <c r="HLX25" s="73"/>
      <c r="HLY25" s="73"/>
      <c r="HLZ25" s="73"/>
      <c r="HMA25" s="73"/>
      <c r="HMB25" s="73"/>
      <c r="HMC25" s="73"/>
      <c r="HMD25" s="73"/>
      <c r="HME25" s="73"/>
      <c r="HMF25" s="73"/>
      <c r="HMG25" s="73"/>
      <c r="HMH25" s="73"/>
      <c r="HMI25" s="73"/>
      <c r="HMJ25" s="73"/>
      <c r="HMK25" s="73"/>
      <c r="HML25" s="73"/>
      <c r="HMM25" s="73"/>
      <c r="HMN25" s="73"/>
      <c r="HMO25" s="73"/>
      <c r="HMP25" s="73"/>
      <c r="HMQ25" s="73"/>
      <c r="HMR25" s="73"/>
      <c r="HMS25" s="73"/>
      <c r="HMT25" s="73"/>
      <c r="HMU25" s="73"/>
      <c r="HMV25" s="73"/>
      <c r="HMW25" s="73"/>
      <c r="HMX25" s="73"/>
      <c r="HMY25" s="73"/>
      <c r="HMZ25" s="73"/>
      <c r="HNA25" s="73"/>
      <c r="HNB25" s="73"/>
      <c r="HNC25" s="73"/>
      <c r="HND25" s="73"/>
      <c r="HNE25" s="73"/>
      <c r="HNF25" s="73"/>
      <c r="HNG25" s="73"/>
      <c r="HNH25" s="73"/>
      <c r="HNI25" s="73"/>
      <c r="HNJ25" s="73"/>
      <c r="HNK25" s="73"/>
      <c r="HNL25" s="73"/>
      <c r="HNM25" s="73"/>
      <c r="HNN25" s="73"/>
      <c r="HNO25" s="73"/>
      <c r="HNP25" s="73"/>
      <c r="HNQ25" s="73"/>
      <c r="HNR25" s="73"/>
      <c r="HNS25" s="73"/>
      <c r="HNT25" s="73"/>
      <c r="HNU25" s="73"/>
      <c r="HNV25" s="73"/>
      <c r="HNW25" s="73"/>
      <c r="HNX25" s="73"/>
      <c r="HNY25" s="73"/>
      <c r="HNZ25" s="73"/>
      <c r="HOA25" s="73"/>
      <c r="HOB25" s="73"/>
      <c r="HOC25" s="73"/>
      <c r="HOD25" s="73"/>
      <c r="HOE25" s="73"/>
      <c r="HOF25" s="73"/>
      <c r="HOG25" s="73"/>
      <c r="HOH25" s="73"/>
      <c r="HOI25" s="73"/>
      <c r="HOJ25" s="73"/>
      <c r="HOK25" s="73"/>
      <c r="HOL25" s="73"/>
      <c r="HOM25" s="73"/>
      <c r="HON25" s="73"/>
      <c r="HOO25" s="73"/>
      <c r="HOP25" s="73"/>
      <c r="HOQ25" s="73"/>
      <c r="HOR25" s="73"/>
      <c r="HOS25" s="73"/>
      <c r="HOT25" s="73"/>
      <c r="HOU25" s="73"/>
      <c r="HOV25" s="73"/>
      <c r="HOW25" s="73"/>
      <c r="HOX25" s="73"/>
      <c r="HOY25" s="73"/>
      <c r="HOZ25" s="73"/>
      <c r="HPA25" s="73"/>
      <c r="HPB25" s="73"/>
      <c r="HPC25" s="73"/>
      <c r="HPD25" s="73"/>
      <c r="HPE25" s="73"/>
      <c r="HPF25" s="73"/>
      <c r="HPG25" s="73"/>
      <c r="HPH25" s="73"/>
      <c r="HPI25" s="73"/>
      <c r="HPJ25" s="73"/>
      <c r="HPK25" s="73"/>
      <c r="HPL25" s="73"/>
      <c r="HPM25" s="73"/>
      <c r="HPN25" s="73"/>
      <c r="HPO25" s="73"/>
      <c r="HPP25" s="73"/>
      <c r="HPQ25" s="73"/>
      <c r="HPR25" s="73"/>
      <c r="HPS25" s="73"/>
      <c r="HPT25" s="73"/>
      <c r="HPU25" s="73"/>
      <c r="HPV25" s="73"/>
      <c r="HPW25" s="73"/>
      <c r="HPX25" s="73"/>
      <c r="HPY25" s="73"/>
      <c r="HPZ25" s="73"/>
      <c r="HQA25" s="73"/>
      <c r="HQB25" s="73"/>
      <c r="HQC25" s="73"/>
      <c r="HQD25" s="73"/>
      <c r="HQE25" s="73"/>
      <c r="HQF25" s="73"/>
      <c r="HQG25" s="73"/>
      <c r="HQH25" s="73"/>
      <c r="HQI25" s="73"/>
      <c r="HQJ25" s="73"/>
      <c r="HQK25" s="73"/>
      <c r="HQL25" s="73"/>
      <c r="HQM25" s="73"/>
      <c r="HQN25" s="73"/>
      <c r="HQO25" s="73"/>
      <c r="HQP25" s="73"/>
      <c r="HQQ25" s="73"/>
      <c r="HQR25" s="73"/>
      <c r="HQS25" s="73"/>
      <c r="HQT25" s="73"/>
      <c r="HQU25" s="73"/>
      <c r="HQV25" s="73"/>
      <c r="HQW25" s="73"/>
      <c r="HQX25" s="73"/>
      <c r="HQY25" s="73"/>
      <c r="HQZ25" s="73"/>
      <c r="HRA25" s="73"/>
      <c r="HRB25" s="73"/>
      <c r="HRC25" s="73"/>
      <c r="HRD25" s="73"/>
      <c r="HRE25" s="73"/>
      <c r="HRF25" s="73"/>
      <c r="HRG25" s="73"/>
      <c r="HRH25" s="73"/>
      <c r="HRI25" s="73"/>
      <c r="HRJ25" s="73"/>
      <c r="HRK25" s="73"/>
      <c r="HRL25" s="73"/>
      <c r="HRM25" s="73"/>
      <c r="HRN25" s="73"/>
      <c r="HRO25" s="73"/>
      <c r="HRP25" s="73"/>
      <c r="HRQ25" s="73"/>
      <c r="HRR25" s="73"/>
      <c r="HRS25" s="73"/>
      <c r="HRT25" s="73"/>
      <c r="HRU25" s="73"/>
      <c r="HRV25" s="73"/>
      <c r="HRW25" s="73"/>
      <c r="HRX25" s="73"/>
      <c r="HRY25" s="73"/>
      <c r="HRZ25" s="73"/>
      <c r="HSA25" s="73"/>
      <c r="HSB25" s="73"/>
      <c r="HSC25" s="73"/>
      <c r="HSD25" s="73"/>
      <c r="HSE25" s="73"/>
      <c r="HSF25" s="73"/>
      <c r="HSG25" s="73"/>
      <c r="HSH25" s="73"/>
      <c r="HSI25" s="73"/>
      <c r="HSJ25" s="73"/>
      <c r="HSK25" s="73"/>
      <c r="HSL25" s="73"/>
      <c r="HSM25" s="73"/>
      <c r="HSN25" s="73"/>
      <c r="HSO25" s="73"/>
      <c r="HSP25" s="73"/>
      <c r="HSQ25" s="73"/>
      <c r="HSR25" s="73"/>
      <c r="HSS25" s="73"/>
      <c r="HST25" s="73"/>
      <c r="HSU25" s="73"/>
      <c r="HSV25" s="73"/>
      <c r="HSW25" s="73"/>
      <c r="HSX25" s="73"/>
      <c r="HSY25" s="73"/>
      <c r="HSZ25" s="73"/>
      <c r="HTA25" s="73"/>
      <c r="HTB25" s="73"/>
      <c r="HTC25" s="73"/>
      <c r="HTD25" s="73"/>
      <c r="HTE25" s="73"/>
      <c r="HTF25" s="73"/>
      <c r="HTG25" s="73"/>
      <c r="HTH25" s="73"/>
      <c r="HTI25" s="73"/>
      <c r="HTJ25" s="73"/>
      <c r="HTK25" s="73"/>
      <c r="HTL25" s="73"/>
      <c r="HTM25" s="73"/>
      <c r="HTN25" s="73"/>
      <c r="HTO25" s="73"/>
      <c r="HTP25" s="73"/>
      <c r="HTQ25" s="73"/>
      <c r="HTR25" s="73"/>
      <c r="HTS25" s="73"/>
      <c r="HTT25" s="73"/>
      <c r="HTU25" s="73"/>
      <c r="HTV25" s="73"/>
      <c r="HTW25" s="73"/>
      <c r="HTX25" s="73"/>
      <c r="HTY25" s="73"/>
      <c r="HTZ25" s="73"/>
      <c r="HUA25" s="73"/>
      <c r="HUB25" s="73"/>
      <c r="HUC25" s="73"/>
      <c r="HUD25" s="73"/>
      <c r="HUE25" s="73"/>
      <c r="HUF25" s="73"/>
      <c r="HUG25" s="73"/>
      <c r="HUH25" s="73"/>
      <c r="HUI25" s="73"/>
      <c r="HUJ25" s="73"/>
      <c r="HUK25" s="73"/>
      <c r="HUL25" s="73"/>
      <c r="HUM25" s="73"/>
      <c r="HUN25" s="73"/>
      <c r="HUO25" s="73"/>
      <c r="HUP25" s="73"/>
      <c r="HUQ25" s="73"/>
      <c r="HUR25" s="73"/>
      <c r="HUS25" s="73"/>
      <c r="HUT25" s="73"/>
      <c r="HUU25" s="73"/>
      <c r="HUV25" s="73"/>
      <c r="HUW25" s="73"/>
      <c r="HUX25" s="73"/>
      <c r="HUY25" s="73"/>
      <c r="HUZ25" s="73"/>
      <c r="HVA25" s="73"/>
      <c r="HVB25" s="73"/>
      <c r="HVC25" s="73"/>
      <c r="HVD25" s="73"/>
      <c r="HVE25" s="73"/>
      <c r="HVF25" s="73"/>
      <c r="HVG25" s="73"/>
      <c r="HVH25" s="73"/>
      <c r="HVI25" s="73"/>
      <c r="HVJ25" s="73"/>
      <c r="HVK25" s="73"/>
      <c r="HVL25" s="73"/>
      <c r="HVM25" s="73"/>
      <c r="HVN25" s="73"/>
      <c r="HVO25" s="73"/>
      <c r="HVP25" s="73"/>
      <c r="HVQ25" s="73"/>
      <c r="HVR25" s="73"/>
      <c r="HVS25" s="73"/>
      <c r="HVT25" s="73"/>
      <c r="HVU25" s="73"/>
      <c r="HVV25" s="73"/>
      <c r="HVW25" s="73"/>
      <c r="HVX25" s="73"/>
      <c r="HVY25" s="73"/>
      <c r="HVZ25" s="73"/>
      <c r="HWA25" s="73"/>
      <c r="HWB25" s="73"/>
      <c r="HWC25" s="73"/>
      <c r="HWD25" s="73"/>
      <c r="HWE25" s="73"/>
      <c r="HWF25" s="73"/>
      <c r="HWG25" s="73"/>
      <c r="HWH25" s="73"/>
      <c r="HWI25" s="73"/>
      <c r="HWJ25" s="73"/>
      <c r="HWK25" s="73"/>
      <c r="HWL25" s="73"/>
      <c r="HWM25" s="73"/>
      <c r="HWN25" s="73"/>
      <c r="HWO25" s="73"/>
      <c r="HWP25" s="73"/>
      <c r="HWQ25" s="73"/>
      <c r="HWR25" s="73"/>
      <c r="HWS25" s="73"/>
      <c r="HWT25" s="73"/>
      <c r="HWU25" s="73"/>
      <c r="HWV25" s="73"/>
      <c r="HWW25" s="73"/>
      <c r="HWX25" s="73"/>
      <c r="HWY25" s="73"/>
      <c r="HWZ25" s="73"/>
      <c r="HXA25" s="73"/>
      <c r="HXB25" s="73"/>
      <c r="HXC25" s="73"/>
      <c r="HXD25" s="73"/>
      <c r="HXE25" s="73"/>
      <c r="HXF25" s="73"/>
      <c r="HXG25" s="73"/>
      <c r="HXH25" s="73"/>
      <c r="HXI25" s="73"/>
      <c r="HXJ25" s="73"/>
      <c r="HXK25" s="73"/>
      <c r="HXL25" s="73"/>
      <c r="HXM25" s="73"/>
      <c r="HXN25" s="73"/>
      <c r="HXO25" s="73"/>
      <c r="HXP25" s="73"/>
      <c r="HXQ25" s="73"/>
      <c r="HXR25" s="73"/>
      <c r="HXS25" s="73"/>
      <c r="HXT25" s="73"/>
      <c r="HXU25" s="73"/>
      <c r="HXV25" s="73"/>
      <c r="HXW25" s="73"/>
      <c r="HXX25" s="73"/>
      <c r="HXY25" s="73"/>
      <c r="HXZ25" s="73"/>
      <c r="HYA25" s="73"/>
      <c r="HYB25" s="73"/>
      <c r="HYC25" s="73"/>
      <c r="HYD25" s="73"/>
      <c r="HYE25" s="73"/>
      <c r="HYF25" s="73"/>
      <c r="HYG25" s="73"/>
      <c r="HYH25" s="73"/>
      <c r="HYI25" s="73"/>
      <c r="HYJ25" s="73"/>
      <c r="HYK25" s="73"/>
      <c r="HYL25" s="73"/>
      <c r="HYM25" s="73"/>
      <c r="HYN25" s="73"/>
      <c r="HYO25" s="73"/>
      <c r="HYP25" s="73"/>
      <c r="HYQ25" s="73"/>
      <c r="HYR25" s="73"/>
      <c r="HYS25" s="73"/>
      <c r="HYT25" s="73"/>
      <c r="HYU25" s="73"/>
      <c r="HYV25" s="73"/>
      <c r="HYW25" s="73"/>
      <c r="HYX25" s="73"/>
      <c r="HYY25" s="73"/>
      <c r="HYZ25" s="73"/>
      <c r="HZA25" s="73"/>
      <c r="HZB25" s="73"/>
      <c r="HZC25" s="73"/>
      <c r="HZD25" s="73"/>
      <c r="HZE25" s="73"/>
      <c r="HZF25" s="73"/>
      <c r="HZG25" s="73"/>
      <c r="HZH25" s="73"/>
      <c r="HZI25" s="73"/>
      <c r="HZJ25" s="73"/>
      <c r="HZK25" s="73"/>
      <c r="HZL25" s="73"/>
      <c r="HZM25" s="73"/>
      <c r="HZN25" s="73"/>
      <c r="HZO25" s="73"/>
      <c r="HZP25" s="73"/>
      <c r="HZQ25" s="73"/>
      <c r="HZR25" s="73"/>
      <c r="HZS25" s="73"/>
      <c r="HZT25" s="73"/>
      <c r="HZU25" s="73"/>
      <c r="HZV25" s="73"/>
      <c r="HZW25" s="73"/>
      <c r="HZX25" s="73"/>
      <c r="HZY25" s="73"/>
      <c r="HZZ25" s="73"/>
      <c r="IAA25" s="73"/>
      <c r="IAB25" s="73"/>
      <c r="IAC25" s="73"/>
      <c r="IAD25" s="73"/>
      <c r="IAE25" s="73"/>
      <c r="IAF25" s="73"/>
      <c r="IAG25" s="73"/>
      <c r="IAH25" s="73"/>
      <c r="IAI25" s="73"/>
      <c r="IAJ25" s="73"/>
      <c r="IAK25" s="73"/>
      <c r="IAL25" s="73"/>
      <c r="IAM25" s="73"/>
      <c r="IAN25" s="73"/>
      <c r="IAO25" s="73"/>
      <c r="IAP25" s="73"/>
      <c r="IAQ25" s="73"/>
      <c r="IAR25" s="73"/>
      <c r="IAS25" s="73"/>
      <c r="IAT25" s="73"/>
      <c r="IAU25" s="73"/>
      <c r="IAV25" s="73"/>
      <c r="IAW25" s="73"/>
      <c r="IAX25" s="73"/>
      <c r="IAY25" s="73"/>
      <c r="IAZ25" s="73"/>
      <c r="IBA25" s="73"/>
      <c r="IBB25" s="73"/>
      <c r="IBC25" s="73"/>
      <c r="IBD25" s="73"/>
      <c r="IBE25" s="73"/>
      <c r="IBF25" s="73"/>
      <c r="IBG25" s="73"/>
      <c r="IBH25" s="73"/>
      <c r="IBI25" s="73"/>
      <c r="IBJ25" s="73"/>
      <c r="IBK25" s="73"/>
      <c r="IBL25" s="73"/>
      <c r="IBM25" s="73"/>
      <c r="IBN25" s="73"/>
      <c r="IBO25" s="73"/>
      <c r="IBP25" s="73"/>
      <c r="IBQ25" s="73"/>
      <c r="IBR25" s="73"/>
      <c r="IBS25" s="73"/>
      <c r="IBT25" s="73"/>
      <c r="IBU25" s="73"/>
      <c r="IBV25" s="73"/>
      <c r="IBW25" s="73"/>
      <c r="IBX25" s="73"/>
      <c r="IBY25" s="73"/>
      <c r="IBZ25" s="73"/>
      <c r="ICA25" s="73"/>
      <c r="ICB25" s="73"/>
      <c r="ICC25" s="73"/>
      <c r="ICD25" s="73"/>
      <c r="ICE25" s="73"/>
      <c r="ICF25" s="73"/>
      <c r="ICG25" s="73"/>
      <c r="ICH25" s="73"/>
      <c r="ICI25" s="73"/>
      <c r="ICJ25" s="73"/>
      <c r="ICK25" s="73"/>
      <c r="ICL25" s="73"/>
      <c r="ICM25" s="73"/>
      <c r="ICN25" s="73"/>
      <c r="ICO25" s="73"/>
      <c r="ICP25" s="73"/>
      <c r="ICQ25" s="73"/>
      <c r="ICR25" s="73"/>
      <c r="ICS25" s="73"/>
      <c r="ICT25" s="73"/>
      <c r="ICU25" s="73"/>
      <c r="ICV25" s="73"/>
      <c r="ICW25" s="73"/>
      <c r="ICX25" s="73"/>
      <c r="ICY25" s="73"/>
      <c r="ICZ25" s="73"/>
      <c r="IDA25" s="73"/>
      <c r="IDB25" s="73"/>
      <c r="IDC25" s="73"/>
      <c r="IDD25" s="73"/>
      <c r="IDE25" s="73"/>
      <c r="IDF25" s="73"/>
      <c r="IDG25" s="73"/>
      <c r="IDH25" s="73"/>
      <c r="IDI25" s="73"/>
      <c r="IDJ25" s="73"/>
      <c r="IDK25" s="73"/>
      <c r="IDL25" s="73"/>
      <c r="IDM25" s="73"/>
      <c r="IDN25" s="73"/>
      <c r="IDO25" s="73"/>
      <c r="IDP25" s="73"/>
      <c r="IDQ25" s="73"/>
      <c r="IDR25" s="73"/>
      <c r="IDS25" s="73"/>
      <c r="IDT25" s="73"/>
      <c r="IDU25" s="73"/>
      <c r="IDV25" s="73"/>
      <c r="IDW25" s="73"/>
      <c r="IDX25" s="73"/>
      <c r="IDY25" s="73"/>
      <c r="IDZ25" s="73"/>
      <c r="IEA25" s="73"/>
      <c r="IEB25" s="73"/>
      <c r="IEC25" s="73"/>
      <c r="IED25" s="73"/>
      <c r="IEE25" s="73"/>
      <c r="IEF25" s="73"/>
      <c r="IEG25" s="73"/>
      <c r="IEH25" s="73"/>
      <c r="IEI25" s="73"/>
      <c r="IEJ25" s="73"/>
      <c r="IEK25" s="73"/>
      <c r="IEL25" s="73"/>
      <c r="IEM25" s="73"/>
      <c r="IEN25" s="73"/>
      <c r="IEO25" s="73"/>
      <c r="IEP25" s="73"/>
      <c r="IEQ25" s="73"/>
      <c r="IER25" s="73"/>
      <c r="IES25" s="73"/>
      <c r="IET25" s="73"/>
      <c r="IEU25" s="73"/>
      <c r="IEV25" s="73"/>
      <c r="IEW25" s="73"/>
      <c r="IEX25" s="73"/>
      <c r="IEY25" s="73"/>
      <c r="IEZ25" s="73"/>
      <c r="IFA25" s="73"/>
      <c r="IFB25" s="73"/>
      <c r="IFC25" s="73"/>
      <c r="IFD25" s="73"/>
      <c r="IFE25" s="73"/>
      <c r="IFF25" s="73"/>
      <c r="IFG25" s="73"/>
      <c r="IFH25" s="73"/>
      <c r="IFI25" s="73"/>
      <c r="IFJ25" s="73"/>
      <c r="IFK25" s="73"/>
      <c r="IFL25" s="73"/>
      <c r="IFM25" s="73"/>
      <c r="IFN25" s="73"/>
      <c r="IFO25" s="73"/>
      <c r="IFP25" s="73"/>
      <c r="IFQ25" s="73"/>
      <c r="IFR25" s="73"/>
      <c r="IFS25" s="73"/>
      <c r="IFT25" s="73"/>
      <c r="IFU25" s="73"/>
      <c r="IFV25" s="73"/>
      <c r="IFW25" s="73"/>
      <c r="IFX25" s="73"/>
      <c r="IFY25" s="73"/>
      <c r="IFZ25" s="73"/>
      <c r="IGA25" s="73"/>
      <c r="IGB25" s="73"/>
      <c r="IGC25" s="73"/>
      <c r="IGD25" s="73"/>
      <c r="IGE25" s="73"/>
      <c r="IGF25" s="73"/>
      <c r="IGG25" s="73"/>
      <c r="IGH25" s="73"/>
      <c r="IGI25" s="73"/>
      <c r="IGJ25" s="73"/>
      <c r="IGK25" s="73"/>
      <c r="IGL25" s="73"/>
      <c r="IGM25" s="73"/>
      <c r="IGN25" s="73"/>
      <c r="IGO25" s="73"/>
      <c r="IGP25" s="73"/>
      <c r="IGQ25" s="73"/>
      <c r="IGR25" s="73"/>
      <c r="IGS25" s="73"/>
      <c r="IGT25" s="73"/>
      <c r="IGU25" s="73"/>
      <c r="IGV25" s="73"/>
      <c r="IGW25" s="73"/>
      <c r="IGX25" s="73"/>
      <c r="IGY25" s="73"/>
      <c r="IGZ25" s="73"/>
      <c r="IHA25" s="73"/>
      <c r="IHB25" s="73"/>
      <c r="IHC25" s="73"/>
      <c r="IHD25" s="73"/>
      <c r="IHE25" s="73"/>
      <c r="IHF25" s="73"/>
      <c r="IHG25" s="73"/>
      <c r="IHH25" s="73"/>
      <c r="IHI25" s="73"/>
      <c r="IHJ25" s="73"/>
      <c r="IHK25" s="73"/>
      <c r="IHL25" s="73"/>
      <c r="IHM25" s="73"/>
      <c r="IHN25" s="73"/>
      <c r="IHO25" s="73"/>
      <c r="IHP25" s="73"/>
      <c r="IHQ25" s="73"/>
      <c r="IHR25" s="73"/>
      <c r="IHS25" s="73"/>
      <c r="IHT25" s="73"/>
      <c r="IHU25" s="73"/>
      <c r="IHV25" s="73"/>
      <c r="IHW25" s="73"/>
      <c r="IHX25" s="73"/>
      <c r="IHY25" s="73"/>
      <c r="IHZ25" s="73"/>
      <c r="IIA25" s="73"/>
      <c r="IIB25" s="73"/>
      <c r="IIC25" s="73"/>
      <c r="IID25" s="73"/>
      <c r="IIE25" s="73"/>
      <c r="IIF25" s="73"/>
      <c r="IIG25" s="73"/>
      <c r="IIH25" s="73"/>
      <c r="III25" s="73"/>
      <c r="IIJ25" s="73"/>
      <c r="IIK25" s="73"/>
      <c r="IIL25" s="73"/>
      <c r="IIM25" s="73"/>
      <c r="IIN25" s="73"/>
      <c r="IIO25" s="73"/>
      <c r="IIP25" s="73"/>
      <c r="IIQ25" s="73"/>
      <c r="IIR25" s="73"/>
      <c r="IIS25" s="73"/>
      <c r="IIT25" s="73"/>
      <c r="IIU25" s="73"/>
      <c r="IIV25" s="73"/>
      <c r="IIW25" s="73"/>
      <c r="IIX25" s="73"/>
      <c r="IIY25" s="73"/>
      <c r="IIZ25" s="73"/>
      <c r="IJA25" s="73"/>
      <c r="IJB25" s="73"/>
      <c r="IJC25" s="73"/>
      <c r="IJD25" s="73"/>
      <c r="IJE25" s="73"/>
      <c r="IJF25" s="73"/>
      <c r="IJG25" s="73"/>
      <c r="IJH25" s="73"/>
      <c r="IJI25" s="73"/>
      <c r="IJJ25" s="73"/>
      <c r="IJK25" s="73"/>
      <c r="IJL25" s="73"/>
      <c r="IJM25" s="73"/>
      <c r="IJN25" s="73"/>
      <c r="IJO25" s="73"/>
      <c r="IJP25" s="73"/>
      <c r="IJQ25" s="73"/>
      <c r="IJR25" s="73"/>
      <c r="IJS25" s="73"/>
      <c r="IJT25" s="73"/>
      <c r="IJU25" s="73"/>
      <c r="IJV25" s="73"/>
      <c r="IJW25" s="73"/>
      <c r="IJX25" s="73"/>
      <c r="IJY25" s="73"/>
      <c r="IJZ25" s="73"/>
      <c r="IKA25" s="73"/>
      <c r="IKB25" s="73"/>
      <c r="IKC25" s="73"/>
      <c r="IKD25" s="73"/>
      <c r="IKE25" s="73"/>
      <c r="IKF25" s="73"/>
      <c r="IKG25" s="73"/>
      <c r="IKH25" s="73"/>
      <c r="IKI25" s="73"/>
      <c r="IKJ25" s="73"/>
      <c r="IKK25" s="73"/>
      <c r="IKL25" s="73"/>
      <c r="IKM25" s="73"/>
      <c r="IKN25" s="73"/>
      <c r="IKO25" s="73"/>
      <c r="IKP25" s="73"/>
      <c r="IKQ25" s="73"/>
      <c r="IKR25" s="73"/>
      <c r="IKS25" s="73"/>
      <c r="IKT25" s="73"/>
      <c r="IKU25" s="73"/>
      <c r="IKV25" s="73"/>
      <c r="IKW25" s="73"/>
      <c r="IKX25" s="73"/>
      <c r="IKY25" s="73"/>
      <c r="IKZ25" s="73"/>
      <c r="ILA25" s="73"/>
      <c r="ILB25" s="73"/>
      <c r="ILC25" s="73"/>
      <c r="ILD25" s="73"/>
      <c r="ILE25" s="73"/>
      <c r="ILF25" s="73"/>
      <c r="ILG25" s="73"/>
      <c r="ILH25" s="73"/>
      <c r="ILI25" s="73"/>
      <c r="ILJ25" s="73"/>
      <c r="ILK25" s="73"/>
      <c r="ILL25" s="73"/>
      <c r="ILM25" s="73"/>
      <c r="ILN25" s="73"/>
      <c r="ILO25" s="73"/>
      <c r="ILP25" s="73"/>
      <c r="ILQ25" s="73"/>
      <c r="ILR25" s="73"/>
      <c r="ILS25" s="73"/>
      <c r="ILT25" s="73"/>
      <c r="ILU25" s="73"/>
      <c r="ILV25" s="73"/>
      <c r="ILW25" s="73"/>
      <c r="ILX25" s="73"/>
      <c r="ILY25" s="73"/>
      <c r="ILZ25" s="73"/>
      <c r="IMA25" s="73"/>
      <c r="IMB25" s="73"/>
      <c r="IMC25" s="73"/>
      <c r="IMD25" s="73"/>
      <c r="IME25" s="73"/>
      <c r="IMF25" s="73"/>
      <c r="IMG25" s="73"/>
      <c r="IMH25" s="73"/>
      <c r="IMI25" s="73"/>
      <c r="IMJ25" s="73"/>
      <c r="IMK25" s="73"/>
      <c r="IML25" s="73"/>
      <c r="IMM25" s="73"/>
      <c r="IMN25" s="73"/>
      <c r="IMO25" s="73"/>
      <c r="IMP25" s="73"/>
      <c r="IMQ25" s="73"/>
      <c r="IMR25" s="73"/>
      <c r="IMS25" s="73"/>
      <c r="IMT25" s="73"/>
      <c r="IMU25" s="73"/>
      <c r="IMV25" s="73"/>
      <c r="IMW25" s="73"/>
      <c r="IMX25" s="73"/>
      <c r="IMY25" s="73"/>
      <c r="IMZ25" s="73"/>
      <c r="INA25" s="73"/>
      <c r="INB25" s="73"/>
      <c r="INC25" s="73"/>
      <c r="IND25" s="73"/>
      <c r="INE25" s="73"/>
      <c r="INF25" s="73"/>
      <c r="ING25" s="73"/>
      <c r="INH25" s="73"/>
      <c r="INI25" s="73"/>
      <c r="INJ25" s="73"/>
      <c r="INK25" s="73"/>
      <c r="INL25" s="73"/>
      <c r="INM25" s="73"/>
      <c r="INN25" s="73"/>
      <c r="INO25" s="73"/>
      <c r="INP25" s="73"/>
      <c r="INQ25" s="73"/>
      <c r="INR25" s="73"/>
      <c r="INS25" s="73"/>
      <c r="INT25" s="73"/>
      <c r="INU25" s="73"/>
      <c r="INV25" s="73"/>
      <c r="INW25" s="73"/>
      <c r="INX25" s="73"/>
      <c r="INY25" s="73"/>
      <c r="INZ25" s="73"/>
      <c r="IOA25" s="73"/>
      <c r="IOB25" s="73"/>
      <c r="IOC25" s="73"/>
      <c r="IOD25" s="73"/>
      <c r="IOE25" s="73"/>
      <c r="IOF25" s="73"/>
      <c r="IOG25" s="73"/>
      <c r="IOH25" s="73"/>
      <c r="IOI25" s="73"/>
      <c r="IOJ25" s="73"/>
      <c r="IOK25" s="73"/>
      <c r="IOL25" s="73"/>
      <c r="IOM25" s="73"/>
      <c r="ION25" s="73"/>
      <c r="IOO25" s="73"/>
      <c r="IOP25" s="73"/>
      <c r="IOQ25" s="73"/>
      <c r="IOR25" s="73"/>
      <c r="IOS25" s="73"/>
      <c r="IOT25" s="73"/>
      <c r="IOU25" s="73"/>
      <c r="IOV25" s="73"/>
      <c r="IOW25" s="73"/>
      <c r="IOX25" s="73"/>
      <c r="IOY25" s="73"/>
      <c r="IOZ25" s="73"/>
      <c r="IPA25" s="73"/>
      <c r="IPB25" s="73"/>
      <c r="IPC25" s="73"/>
      <c r="IPD25" s="73"/>
      <c r="IPE25" s="73"/>
      <c r="IPF25" s="73"/>
      <c r="IPG25" s="73"/>
      <c r="IPH25" s="73"/>
      <c r="IPI25" s="73"/>
      <c r="IPJ25" s="73"/>
      <c r="IPK25" s="73"/>
      <c r="IPL25" s="73"/>
      <c r="IPM25" s="73"/>
      <c r="IPN25" s="73"/>
      <c r="IPO25" s="73"/>
      <c r="IPP25" s="73"/>
      <c r="IPQ25" s="73"/>
      <c r="IPR25" s="73"/>
      <c r="IPS25" s="73"/>
      <c r="IPT25" s="73"/>
      <c r="IPU25" s="73"/>
      <c r="IPV25" s="73"/>
      <c r="IPW25" s="73"/>
      <c r="IPX25" s="73"/>
      <c r="IPY25" s="73"/>
      <c r="IPZ25" s="73"/>
      <c r="IQA25" s="73"/>
      <c r="IQB25" s="73"/>
      <c r="IQC25" s="73"/>
      <c r="IQD25" s="73"/>
      <c r="IQE25" s="73"/>
      <c r="IQF25" s="73"/>
      <c r="IQG25" s="73"/>
      <c r="IQH25" s="73"/>
      <c r="IQI25" s="73"/>
      <c r="IQJ25" s="73"/>
      <c r="IQK25" s="73"/>
      <c r="IQL25" s="73"/>
      <c r="IQM25" s="73"/>
      <c r="IQN25" s="73"/>
      <c r="IQO25" s="73"/>
      <c r="IQP25" s="73"/>
      <c r="IQQ25" s="73"/>
      <c r="IQR25" s="73"/>
      <c r="IQS25" s="73"/>
      <c r="IQT25" s="73"/>
      <c r="IQU25" s="73"/>
      <c r="IQV25" s="73"/>
      <c r="IQW25" s="73"/>
      <c r="IQX25" s="73"/>
      <c r="IQY25" s="73"/>
      <c r="IQZ25" s="73"/>
      <c r="IRA25" s="73"/>
      <c r="IRB25" s="73"/>
      <c r="IRC25" s="73"/>
      <c r="IRD25" s="73"/>
      <c r="IRE25" s="73"/>
      <c r="IRF25" s="73"/>
      <c r="IRG25" s="73"/>
      <c r="IRH25" s="73"/>
      <c r="IRI25" s="73"/>
      <c r="IRJ25" s="73"/>
      <c r="IRK25" s="73"/>
      <c r="IRL25" s="73"/>
      <c r="IRM25" s="73"/>
      <c r="IRN25" s="73"/>
      <c r="IRO25" s="73"/>
      <c r="IRP25" s="73"/>
      <c r="IRQ25" s="73"/>
      <c r="IRR25" s="73"/>
      <c r="IRS25" s="73"/>
      <c r="IRT25" s="73"/>
      <c r="IRU25" s="73"/>
      <c r="IRV25" s="73"/>
      <c r="IRW25" s="73"/>
      <c r="IRX25" s="73"/>
      <c r="IRY25" s="73"/>
      <c r="IRZ25" s="73"/>
      <c r="ISA25" s="73"/>
      <c r="ISB25" s="73"/>
      <c r="ISC25" s="73"/>
      <c r="ISD25" s="73"/>
      <c r="ISE25" s="73"/>
      <c r="ISF25" s="73"/>
      <c r="ISG25" s="73"/>
      <c r="ISH25" s="73"/>
      <c r="ISI25" s="73"/>
      <c r="ISJ25" s="73"/>
      <c r="ISK25" s="73"/>
      <c r="ISL25" s="73"/>
      <c r="ISM25" s="73"/>
      <c r="ISN25" s="73"/>
      <c r="ISO25" s="73"/>
      <c r="ISP25" s="73"/>
      <c r="ISQ25" s="73"/>
      <c r="ISR25" s="73"/>
      <c r="ISS25" s="73"/>
      <c r="IST25" s="73"/>
      <c r="ISU25" s="73"/>
      <c r="ISV25" s="73"/>
      <c r="ISW25" s="73"/>
      <c r="ISX25" s="73"/>
      <c r="ISY25" s="73"/>
      <c r="ISZ25" s="73"/>
      <c r="ITA25" s="73"/>
      <c r="ITB25" s="73"/>
      <c r="ITC25" s="73"/>
      <c r="ITD25" s="73"/>
      <c r="ITE25" s="73"/>
      <c r="ITF25" s="73"/>
      <c r="ITG25" s="73"/>
      <c r="ITH25" s="73"/>
      <c r="ITI25" s="73"/>
      <c r="ITJ25" s="73"/>
      <c r="ITK25" s="73"/>
      <c r="ITL25" s="73"/>
      <c r="ITM25" s="73"/>
      <c r="ITN25" s="73"/>
      <c r="ITO25" s="73"/>
      <c r="ITP25" s="73"/>
      <c r="ITQ25" s="73"/>
      <c r="ITR25" s="73"/>
      <c r="ITS25" s="73"/>
      <c r="ITT25" s="73"/>
      <c r="ITU25" s="73"/>
      <c r="ITV25" s="73"/>
      <c r="ITW25" s="73"/>
      <c r="ITX25" s="73"/>
      <c r="ITY25" s="73"/>
      <c r="ITZ25" s="73"/>
      <c r="IUA25" s="73"/>
      <c r="IUB25" s="73"/>
      <c r="IUC25" s="73"/>
      <c r="IUD25" s="73"/>
      <c r="IUE25" s="73"/>
      <c r="IUF25" s="73"/>
      <c r="IUG25" s="73"/>
      <c r="IUH25" s="73"/>
      <c r="IUI25" s="73"/>
      <c r="IUJ25" s="73"/>
      <c r="IUK25" s="73"/>
      <c r="IUL25" s="73"/>
      <c r="IUM25" s="73"/>
      <c r="IUN25" s="73"/>
      <c r="IUO25" s="73"/>
      <c r="IUP25" s="73"/>
      <c r="IUQ25" s="73"/>
      <c r="IUR25" s="73"/>
      <c r="IUS25" s="73"/>
      <c r="IUT25" s="73"/>
      <c r="IUU25" s="73"/>
      <c r="IUV25" s="73"/>
      <c r="IUW25" s="73"/>
      <c r="IUX25" s="73"/>
      <c r="IUY25" s="73"/>
      <c r="IUZ25" s="73"/>
      <c r="IVA25" s="73"/>
      <c r="IVB25" s="73"/>
      <c r="IVC25" s="73"/>
      <c r="IVD25" s="73"/>
      <c r="IVE25" s="73"/>
      <c r="IVF25" s="73"/>
      <c r="IVG25" s="73"/>
      <c r="IVH25" s="73"/>
      <c r="IVI25" s="73"/>
      <c r="IVJ25" s="73"/>
      <c r="IVK25" s="73"/>
      <c r="IVL25" s="73"/>
      <c r="IVM25" s="73"/>
      <c r="IVN25" s="73"/>
      <c r="IVO25" s="73"/>
      <c r="IVP25" s="73"/>
      <c r="IVQ25" s="73"/>
      <c r="IVR25" s="73"/>
      <c r="IVS25" s="73"/>
      <c r="IVT25" s="73"/>
      <c r="IVU25" s="73"/>
      <c r="IVV25" s="73"/>
      <c r="IVW25" s="73"/>
      <c r="IVX25" s="73"/>
      <c r="IVY25" s="73"/>
      <c r="IVZ25" s="73"/>
      <c r="IWA25" s="73"/>
      <c r="IWB25" s="73"/>
      <c r="IWC25" s="73"/>
      <c r="IWD25" s="73"/>
      <c r="IWE25" s="73"/>
      <c r="IWF25" s="73"/>
      <c r="IWG25" s="73"/>
      <c r="IWH25" s="73"/>
      <c r="IWI25" s="73"/>
      <c r="IWJ25" s="73"/>
      <c r="IWK25" s="73"/>
      <c r="IWL25" s="73"/>
      <c r="IWM25" s="73"/>
      <c r="IWN25" s="73"/>
      <c r="IWO25" s="73"/>
      <c r="IWP25" s="73"/>
      <c r="IWQ25" s="73"/>
      <c r="IWR25" s="73"/>
      <c r="IWS25" s="73"/>
      <c r="IWT25" s="73"/>
      <c r="IWU25" s="73"/>
      <c r="IWV25" s="73"/>
      <c r="IWW25" s="73"/>
      <c r="IWX25" s="73"/>
      <c r="IWY25" s="73"/>
      <c r="IWZ25" s="73"/>
      <c r="IXA25" s="73"/>
      <c r="IXB25" s="73"/>
      <c r="IXC25" s="73"/>
      <c r="IXD25" s="73"/>
      <c r="IXE25" s="73"/>
      <c r="IXF25" s="73"/>
      <c r="IXG25" s="73"/>
      <c r="IXH25" s="73"/>
      <c r="IXI25" s="73"/>
      <c r="IXJ25" s="73"/>
      <c r="IXK25" s="73"/>
      <c r="IXL25" s="73"/>
      <c r="IXM25" s="73"/>
      <c r="IXN25" s="73"/>
      <c r="IXO25" s="73"/>
      <c r="IXP25" s="73"/>
      <c r="IXQ25" s="73"/>
      <c r="IXR25" s="73"/>
      <c r="IXS25" s="73"/>
      <c r="IXT25" s="73"/>
      <c r="IXU25" s="73"/>
      <c r="IXV25" s="73"/>
      <c r="IXW25" s="73"/>
      <c r="IXX25" s="73"/>
      <c r="IXY25" s="73"/>
      <c r="IXZ25" s="73"/>
      <c r="IYA25" s="73"/>
      <c r="IYB25" s="73"/>
      <c r="IYC25" s="73"/>
      <c r="IYD25" s="73"/>
      <c r="IYE25" s="73"/>
      <c r="IYF25" s="73"/>
      <c r="IYG25" s="73"/>
      <c r="IYH25" s="73"/>
      <c r="IYI25" s="73"/>
      <c r="IYJ25" s="73"/>
      <c r="IYK25" s="73"/>
      <c r="IYL25" s="73"/>
      <c r="IYM25" s="73"/>
      <c r="IYN25" s="73"/>
      <c r="IYO25" s="73"/>
      <c r="IYP25" s="73"/>
      <c r="IYQ25" s="73"/>
      <c r="IYR25" s="73"/>
      <c r="IYS25" s="73"/>
      <c r="IYT25" s="73"/>
      <c r="IYU25" s="73"/>
      <c r="IYV25" s="73"/>
      <c r="IYW25" s="73"/>
      <c r="IYX25" s="73"/>
      <c r="IYY25" s="73"/>
      <c r="IYZ25" s="73"/>
      <c r="IZA25" s="73"/>
      <c r="IZB25" s="73"/>
      <c r="IZC25" s="73"/>
      <c r="IZD25" s="73"/>
      <c r="IZE25" s="73"/>
      <c r="IZF25" s="73"/>
      <c r="IZG25" s="73"/>
      <c r="IZH25" s="73"/>
      <c r="IZI25" s="73"/>
      <c r="IZJ25" s="73"/>
      <c r="IZK25" s="73"/>
      <c r="IZL25" s="73"/>
      <c r="IZM25" s="73"/>
      <c r="IZN25" s="73"/>
      <c r="IZO25" s="73"/>
      <c r="IZP25" s="73"/>
      <c r="IZQ25" s="73"/>
      <c r="IZR25" s="73"/>
      <c r="IZS25" s="73"/>
      <c r="IZT25" s="73"/>
      <c r="IZU25" s="73"/>
      <c r="IZV25" s="73"/>
      <c r="IZW25" s="73"/>
      <c r="IZX25" s="73"/>
      <c r="IZY25" s="73"/>
      <c r="IZZ25" s="73"/>
      <c r="JAA25" s="73"/>
      <c r="JAB25" s="73"/>
      <c r="JAC25" s="73"/>
      <c r="JAD25" s="73"/>
      <c r="JAE25" s="73"/>
      <c r="JAF25" s="73"/>
      <c r="JAG25" s="73"/>
      <c r="JAH25" s="73"/>
      <c r="JAI25" s="73"/>
      <c r="JAJ25" s="73"/>
      <c r="JAK25" s="73"/>
      <c r="JAL25" s="73"/>
      <c r="JAM25" s="73"/>
      <c r="JAN25" s="73"/>
      <c r="JAO25" s="73"/>
      <c r="JAP25" s="73"/>
      <c r="JAQ25" s="73"/>
      <c r="JAR25" s="73"/>
      <c r="JAS25" s="73"/>
      <c r="JAT25" s="73"/>
      <c r="JAU25" s="73"/>
      <c r="JAV25" s="73"/>
      <c r="JAW25" s="73"/>
      <c r="JAX25" s="73"/>
      <c r="JAY25" s="73"/>
      <c r="JAZ25" s="73"/>
      <c r="JBA25" s="73"/>
      <c r="JBB25" s="73"/>
      <c r="JBC25" s="73"/>
      <c r="JBD25" s="73"/>
      <c r="JBE25" s="73"/>
      <c r="JBF25" s="73"/>
      <c r="JBG25" s="73"/>
      <c r="JBH25" s="73"/>
      <c r="JBI25" s="73"/>
      <c r="JBJ25" s="73"/>
      <c r="JBK25" s="73"/>
      <c r="JBL25" s="73"/>
      <c r="JBM25" s="73"/>
      <c r="JBN25" s="73"/>
      <c r="JBO25" s="73"/>
      <c r="JBP25" s="73"/>
      <c r="JBQ25" s="73"/>
      <c r="JBR25" s="73"/>
      <c r="JBS25" s="73"/>
      <c r="JBT25" s="73"/>
      <c r="JBU25" s="73"/>
      <c r="JBV25" s="73"/>
      <c r="JBW25" s="73"/>
      <c r="JBX25" s="73"/>
      <c r="JBY25" s="73"/>
      <c r="JBZ25" s="73"/>
      <c r="JCA25" s="73"/>
      <c r="JCB25" s="73"/>
      <c r="JCC25" s="73"/>
      <c r="JCD25" s="73"/>
      <c r="JCE25" s="73"/>
      <c r="JCF25" s="73"/>
      <c r="JCG25" s="73"/>
      <c r="JCH25" s="73"/>
      <c r="JCI25" s="73"/>
      <c r="JCJ25" s="73"/>
      <c r="JCK25" s="73"/>
      <c r="JCL25" s="73"/>
      <c r="JCM25" s="73"/>
      <c r="JCN25" s="73"/>
      <c r="JCO25" s="73"/>
      <c r="JCP25" s="73"/>
      <c r="JCQ25" s="73"/>
      <c r="JCR25" s="73"/>
      <c r="JCS25" s="73"/>
      <c r="JCT25" s="73"/>
      <c r="JCU25" s="73"/>
      <c r="JCV25" s="73"/>
      <c r="JCW25" s="73"/>
      <c r="JCX25" s="73"/>
      <c r="JCY25" s="73"/>
      <c r="JCZ25" s="73"/>
      <c r="JDA25" s="73"/>
      <c r="JDB25" s="73"/>
      <c r="JDC25" s="73"/>
      <c r="JDD25" s="73"/>
      <c r="JDE25" s="73"/>
      <c r="JDF25" s="73"/>
      <c r="JDG25" s="73"/>
      <c r="JDH25" s="73"/>
      <c r="JDI25" s="73"/>
      <c r="JDJ25" s="73"/>
      <c r="JDK25" s="73"/>
      <c r="JDL25" s="73"/>
      <c r="JDM25" s="73"/>
      <c r="JDN25" s="73"/>
      <c r="JDO25" s="73"/>
      <c r="JDP25" s="73"/>
      <c r="JDQ25" s="73"/>
      <c r="JDR25" s="73"/>
      <c r="JDS25" s="73"/>
      <c r="JDT25" s="73"/>
      <c r="JDU25" s="73"/>
      <c r="JDV25" s="73"/>
      <c r="JDW25" s="73"/>
      <c r="JDX25" s="73"/>
      <c r="JDY25" s="73"/>
      <c r="JDZ25" s="73"/>
      <c r="JEA25" s="73"/>
      <c r="JEB25" s="73"/>
      <c r="JEC25" s="73"/>
      <c r="JED25" s="73"/>
      <c r="JEE25" s="73"/>
      <c r="JEF25" s="73"/>
      <c r="JEG25" s="73"/>
      <c r="JEH25" s="73"/>
      <c r="JEI25" s="73"/>
      <c r="JEJ25" s="73"/>
      <c r="JEK25" s="73"/>
      <c r="JEL25" s="73"/>
      <c r="JEM25" s="73"/>
      <c r="JEN25" s="73"/>
      <c r="JEO25" s="73"/>
      <c r="JEP25" s="73"/>
      <c r="JEQ25" s="73"/>
      <c r="JER25" s="73"/>
      <c r="JES25" s="73"/>
      <c r="JET25" s="73"/>
      <c r="JEU25" s="73"/>
      <c r="JEV25" s="73"/>
      <c r="JEW25" s="73"/>
      <c r="JEX25" s="73"/>
      <c r="JEY25" s="73"/>
      <c r="JEZ25" s="73"/>
      <c r="JFA25" s="73"/>
      <c r="JFB25" s="73"/>
      <c r="JFC25" s="73"/>
      <c r="JFD25" s="73"/>
      <c r="JFE25" s="73"/>
      <c r="JFF25" s="73"/>
      <c r="JFG25" s="73"/>
      <c r="JFH25" s="73"/>
      <c r="JFI25" s="73"/>
      <c r="JFJ25" s="73"/>
      <c r="JFK25" s="73"/>
      <c r="JFL25" s="73"/>
      <c r="JFM25" s="73"/>
      <c r="JFN25" s="73"/>
      <c r="JFO25" s="73"/>
      <c r="JFP25" s="73"/>
      <c r="JFQ25" s="73"/>
      <c r="JFR25" s="73"/>
      <c r="JFS25" s="73"/>
      <c r="JFT25" s="73"/>
      <c r="JFU25" s="73"/>
      <c r="JFV25" s="73"/>
      <c r="JFW25" s="73"/>
      <c r="JFX25" s="73"/>
      <c r="JFY25" s="73"/>
      <c r="JFZ25" s="73"/>
      <c r="JGA25" s="73"/>
      <c r="JGB25" s="73"/>
      <c r="JGC25" s="73"/>
      <c r="JGD25" s="73"/>
      <c r="JGE25" s="73"/>
      <c r="JGF25" s="73"/>
      <c r="JGG25" s="73"/>
      <c r="JGH25" s="73"/>
      <c r="JGI25" s="73"/>
      <c r="JGJ25" s="73"/>
      <c r="JGK25" s="73"/>
      <c r="JGL25" s="73"/>
      <c r="JGM25" s="73"/>
      <c r="JGN25" s="73"/>
      <c r="JGO25" s="73"/>
      <c r="JGP25" s="73"/>
      <c r="JGQ25" s="73"/>
      <c r="JGR25" s="73"/>
      <c r="JGS25" s="73"/>
      <c r="JGT25" s="73"/>
      <c r="JGU25" s="73"/>
      <c r="JGV25" s="73"/>
      <c r="JGW25" s="73"/>
      <c r="JGX25" s="73"/>
      <c r="JGY25" s="73"/>
      <c r="JGZ25" s="73"/>
      <c r="JHA25" s="73"/>
      <c r="JHB25" s="73"/>
      <c r="JHC25" s="73"/>
      <c r="JHD25" s="73"/>
      <c r="JHE25" s="73"/>
      <c r="JHF25" s="73"/>
      <c r="JHG25" s="73"/>
      <c r="JHH25" s="73"/>
      <c r="JHI25" s="73"/>
      <c r="JHJ25" s="73"/>
      <c r="JHK25" s="73"/>
      <c r="JHL25" s="73"/>
      <c r="JHM25" s="73"/>
      <c r="JHN25" s="73"/>
      <c r="JHO25" s="73"/>
      <c r="JHP25" s="73"/>
      <c r="JHQ25" s="73"/>
      <c r="JHR25" s="73"/>
      <c r="JHS25" s="73"/>
      <c r="JHT25" s="73"/>
      <c r="JHU25" s="73"/>
      <c r="JHV25" s="73"/>
      <c r="JHW25" s="73"/>
      <c r="JHX25" s="73"/>
      <c r="JHY25" s="73"/>
      <c r="JHZ25" s="73"/>
      <c r="JIA25" s="73"/>
      <c r="JIB25" s="73"/>
      <c r="JIC25" s="73"/>
      <c r="JID25" s="73"/>
      <c r="JIE25" s="73"/>
      <c r="JIF25" s="73"/>
      <c r="JIG25" s="73"/>
      <c r="JIH25" s="73"/>
      <c r="JII25" s="73"/>
      <c r="JIJ25" s="73"/>
      <c r="JIK25" s="73"/>
      <c r="JIL25" s="73"/>
      <c r="JIM25" s="73"/>
      <c r="JIN25" s="73"/>
      <c r="JIO25" s="73"/>
      <c r="JIP25" s="73"/>
      <c r="JIQ25" s="73"/>
      <c r="JIR25" s="73"/>
      <c r="JIS25" s="73"/>
      <c r="JIT25" s="73"/>
      <c r="JIU25" s="73"/>
      <c r="JIV25" s="73"/>
      <c r="JIW25" s="73"/>
      <c r="JIX25" s="73"/>
      <c r="JIY25" s="73"/>
      <c r="JIZ25" s="73"/>
      <c r="JJA25" s="73"/>
      <c r="JJB25" s="73"/>
      <c r="JJC25" s="73"/>
      <c r="JJD25" s="73"/>
      <c r="JJE25" s="73"/>
      <c r="JJF25" s="73"/>
      <c r="JJG25" s="73"/>
      <c r="JJH25" s="73"/>
      <c r="JJI25" s="73"/>
      <c r="JJJ25" s="73"/>
      <c r="JJK25" s="73"/>
      <c r="JJL25" s="73"/>
      <c r="JJM25" s="73"/>
      <c r="JJN25" s="73"/>
      <c r="JJO25" s="73"/>
      <c r="JJP25" s="73"/>
      <c r="JJQ25" s="73"/>
      <c r="JJR25" s="73"/>
      <c r="JJS25" s="73"/>
      <c r="JJT25" s="73"/>
      <c r="JJU25" s="73"/>
      <c r="JJV25" s="73"/>
      <c r="JJW25" s="73"/>
      <c r="JJX25" s="73"/>
      <c r="JJY25" s="73"/>
      <c r="JJZ25" s="73"/>
      <c r="JKA25" s="73"/>
      <c r="JKB25" s="73"/>
      <c r="JKC25" s="73"/>
      <c r="JKD25" s="73"/>
      <c r="JKE25" s="73"/>
      <c r="JKF25" s="73"/>
      <c r="JKG25" s="73"/>
      <c r="JKH25" s="73"/>
      <c r="JKI25" s="73"/>
      <c r="JKJ25" s="73"/>
      <c r="JKK25" s="73"/>
      <c r="JKL25" s="73"/>
      <c r="JKM25" s="73"/>
      <c r="JKN25" s="73"/>
      <c r="JKO25" s="73"/>
      <c r="JKP25" s="73"/>
      <c r="JKQ25" s="73"/>
      <c r="JKR25" s="73"/>
      <c r="JKS25" s="73"/>
      <c r="JKT25" s="73"/>
      <c r="JKU25" s="73"/>
      <c r="JKV25" s="73"/>
      <c r="JKW25" s="73"/>
      <c r="JKX25" s="73"/>
      <c r="JKY25" s="73"/>
      <c r="JKZ25" s="73"/>
      <c r="JLA25" s="73"/>
      <c r="JLB25" s="73"/>
      <c r="JLC25" s="73"/>
      <c r="JLD25" s="73"/>
      <c r="JLE25" s="73"/>
      <c r="JLF25" s="73"/>
      <c r="JLG25" s="73"/>
      <c r="JLH25" s="73"/>
      <c r="JLI25" s="73"/>
      <c r="JLJ25" s="73"/>
      <c r="JLK25" s="73"/>
      <c r="JLL25" s="73"/>
      <c r="JLM25" s="73"/>
      <c r="JLN25" s="73"/>
      <c r="JLO25" s="73"/>
      <c r="JLP25" s="73"/>
      <c r="JLQ25" s="73"/>
      <c r="JLR25" s="73"/>
      <c r="JLS25" s="73"/>
      <c r="JLT25" s="73"/>
      <c r="JLU25" s="73"/>
      <c r="JLV25" s="73"/>
      <c r="JLW25" s="73"/>
      <c r="JLX25" s="73"/>
      <c r="JLY25" s="73"/>
      <c r="JLZ25" s="73"/>
      <c r="JMA25" s="73"/>
      <c r="JMB25" s="73"/>
      <c r="JMC25" s="73"/>
      <c r="JMD25" s="73"/>
      <c r="JME25" s="73"/>
      <c r="JMF25" s="73"/>
      <c r="JMG25" s="73"/>
      <c r="JMH25" s="73"/>
      <c r="JMI25" s="73"/>
      <c r="JMJ25" s="73"/>
      <c r="JMK25" s="73"/>
      <c r="JML25" s="73"/>
      <c r="JMM25" s="73"/>
      <c r="JMN25" s="73"/>
      <c r="JMO25" s="73"/>
      <c r="JMP25" s="73"/>
      <c r="JMQ25" s="73"/>
      <c r="JMR25" s="73"/>
      <c r="JMS25" s="73"/>
      <c r="JMT25" s="73"/>
      <c r="JMU25" s="73"/>
      <c r="JMV25" s="73"/>
      <c r="JMW25" s="73"/>
      <c r="JMX25" s="73"/>
      <c r="JMY25" s="73"/>
      <c r="JMZ25" s="73"/>
      <c r="JNA25" s="73"/>
      <c r="JNB25" s="73"/>
      <c r="JNC25" s="73"/>
      <c r="JND25" s="73"/>
      <c r="JNE25" s="73"/>
      <c r="JNF25" s="73"/>
      <c r="JNG25" s="73"/>
      <c r="JNH25" s="73"/>
      <c r="JNI25" s="73"/>
      <c r="JNJ25" s="73"/>
      <c r="JNK25" s="73"/>
      <c r="JNL25" s="73"/>
      <c r="JNM25" s="73"/>
      <c r="JNN25" s="73"/>
      <c r="JNO25" s="73"/>
      <c r="JNP25" s="73"/>
      <c r="JNQ25" s="73"/>
      <c r="JNR25" s="73"/>
      <c r="JNS25" s="73"/>
      <c r="JNT25" s="73"/>
      <c r="JNU25" s="73"/>
      <c r="JNV25" s="73"/>
      <c r="JNW25" s="73"/>
      <c r="JNX25" s="73"/>
      <c r="JNY25" s="73"/>
      <c r="JNZ25" s="73"/>
      <c r="JOA25" s="73"/>
      <c r="JOB25" s="73"/>
      <c r="JOC25" s="73"/>
      <c r="JOD25" s="73"/>
      <c r="JOE25" s="73"/>
      <c r="JOF25" s="73"/>
      <c r="JOG25" s="73"/>
      <c r="JOH25" s="73"/>
      <c r="JOI25" s="73"/>
      <c r="JOJ25" s="73"/>
      <c r="JOK25" s="73"/>
      <c r="JOL25" s="73"/>
      <c r="JOM25" s="73"/>
      <c r="JON25" s="73"/>
      <c r="JOO25" s="73"/>
      <c r="JOP25" s="73"/>
      <c r="JOQ25" s="73"/>
      <c r="JOR25" s="73"/>
      <c r="JOS25" s="73"/>
      <c r="JOT25" s="73"/>
      <c r="JOU25" s="73"/>
      <c r="JOV25" s="73"/>
      <c r="JOW25" s="73"/>
      <c r="JOX25" s="73"/>
      <c r="JOY25" s="73"/>
      <c r="JOZ25" s="73"/>
      <c r="JPA25" s="73"/>
      <c r="JPB25" s="73"/>
      <c r="JPC25" s="73"/>
      <c r="JPD25" s="73"/>
      <c r="JPE25" s="73"/>
      <c r="JPF25" s="73"/>
      <c r="JPG25" s="73"/>
      <c r="JPH25" s="73"/>
      <c r="JPI25" s="73"/>
      <c r="JPJ25" s="73"/>
      <c r="JPK25" s="73"/>
      <c r="JPL25" s="73"/>
      <c r="JPM25" s="73"/>
      <c r="JPN25" s="73"/>
      <c r="JPO25" s="73"/>
      <c r="JPP25" s="73"/>
      <c r="JPQ25" s="73"/>
      <c r="JPR25" s="73"/>
      <c r="JPS25" s="73"/>
      <c r="JPT25" s="73"/>
      <c r="JPU25" s="73"/>
      <c r="JPV25" s="73"/>
      <c r="JPW25" s="73"/>
      <c r="JPX25" s="73"/>
      <c r="JPY25" s="73"/>
      <c r="JPZ25" s="73"/>
      <c r="JQA25" s="73"/>
      <c r="JQB25" s="73"/>
      <c r="JQC25" s="73"/>
      <c r="JQD25" s="73"/>
      <c r="JQE25" s="73"/>
      <c r="JQF25" s="73"/>
      <c r="JQG25" s="73"/>
      <c r="JQH25" s="73"/>
      <c r="JQI25" s="73"/>
      <c r="JQJ25" s="73"/>
      <c r="JQK25" s="73"/>
      <c r="JQL25" s="73"/>
      <c r="JQM25" s="73"/>
      <c r="JQN25" s="73"/>
      <c r="JQO25" s="73"/>
      <c r="JQP25" s="73"/>
      <c r="JQQ25" s="73"/>
      <c r="JQR25" s="73"/>
      <c r="JQS25" s="73"/>
      <c r="JQT25" s="73"/>
      <c r="JQU25" s="73"/>
      <c r="JQV25" s="73"/>
      <c r="JQW25" s="73"/>
      <c r="JQX25" s="73"/>
      <c r="JQY25" s="73"/>
      <c r="JQZ25" s="73"/>
      <c r="JRA25" s="73"/>
      <c r="JRB25" s="73"/>
      <c r="JRC25" s="73"/>
      <c r="JRD25" s="73"/>
      <c r="JRE25" s="73"/>
      <c r="JRF25" s="73"/>
      <c r="JRG25" s="73"/>
      <c r="JRH25" s="73"/>
      <c r="JRI25" s="73"/>
      <c r="JRJ25" s="73"/>
      <c r="JRK25" s="73"/>
      <c r="JRL25" s="73"/>
      <c r="JRM25" s="73"/>
      <c r="JRN25" s="73"/>
      <c r="JRO25" s="73"/>
      <c r="JRP25" s="73"/>
      <c r="JRQ25" s="73"/>
      <c r="JRR25" s="73"/>
      <c r="JRS25" s="73"/>
      <c r="JRT25" s="73"/>
      <c r="JRU25" s="73"/>
      <c r="JRV25" s="73"/>
      <c r="JRW25" s="73"/>
      <c r="JRX25" s="73"/>
      <c r="JRY25" s="73"/>
      <c r="JRZ25" s="73"/>
      <c r="JSA25" s="73"/>
      <c r="JSB25" s="73"/>
      <c r="JSC25" s="73"/>
      <c r="JSD25" s="73"/>
      <c r="JSE25" s="73"/>
      <c r="JSF25" s="73"/>
      <c r="JSG25" s="73"/>
      <c r="JSH25" s="73"/>
      <c r="JSI25" s="73"/>
      <c r="JSJ25" s="73"/>
      <c r="JSK25" s="73"/>
      <c r="JSL25" s="73"/>
      <c r="JSM25" s="73"/>
      <c r="JSN25" s="73"/>
      <c r="JSO25" s="73"/>
      <c r="JSP25" s="73"/>
      <c r="JSQ25" s="73"/>
      <c r="JSR25" s="73"/>
      <c r="JSS25" s="73"/>
      <c r="JST25" s="73"/>
      <c r="JSU25" s="73"/>
      <c r="JSV25" s="73"/>
      <c r="JSW25" s="73"/>
      <c r="JSX25" s="73"/>
      <c r="JSY25" s="73"/>
      <c r="JSZ25" s="73"/>
      <c r="JTA25" s="73"/>
      <c r="JTB25" s="73"/>
      <c r="JTC25" s="73"/>
      <c r="JTD25" s="73"/>
      <c r="JTE25" s="73"/>
      <c r="JTF25" s="73"/>
      <c r="JTG25" s="73"/>
      <c r="JTH25" s="73"/>
      <c r="JTI25" s="73"/>
      <c r="JTJ25" s="73"/>
      <c r="JTK25" s="73"/>
      <c r="JTL25" s="73"/>
      <c r="JTM25" s="73"/>
      <c r="JTN25" s="73"/>
      <c r="JTO25" s="73"/>
      <c r="JTP25" s="73"/>
      <c r="JTQ25" s="73"/>
      <c r="JTR25" s="73"/>
      <c r="JTS25" s="73"/>
      <c r="JTT25" s="73"/>
      <c r="JTU25" s="73"/>
      <c r="JTV25" s="73"/>
      <c r="JTW25" s="73"/>
      <c r="JTX25" s="73"/>
      <c r="JTY25" s="73"/>
      <c r="JTZ25" s="73"/>
      <c r="JUA25" s="73"/>
      <c r="JUB25" s="73"/>
      <c r="JUC25" s="73"/>
      <c r="JUD25" s="73"/>
      <c r="JUE25" s="73"/>
      <c r="JUF25" s="73"/>
      <c r="JUG25" s="73"/>
      <c r="JUH25" s="73"/>
      <c r="JUI25" s="73"/>
      <c r="JUJ25" s="73"/>
      <c r="JUK25" s="73"/>
      <c r="JUL25" s="73"/>
      <c r="JUM25" s="73"/>
      <c r="JUN25" s="73"/>
      <c r="JUO25" s="73"/>
      <c r="JUP25" s="73"/>
      <c r="JUQ25" s="73"/>
      <c r="JUR25" s="73"/>
      <c r="JUS25" s="73"/>
      <c r="JUT25" s="73"/>
      <c r="JUU25" s="73"/>
      <c r="JUV25" s="73"/>
      <c r="JUW25" s="73"/>
      <c r="JUX25" s="73"/>
      <c r="JUY25" s="73"/>
      <c r="JUZ25" s="73"/>
      <c r="JVA25" s="73"/>
      <c r="JVB25" s="73"/>
      <c r="JVC25" s="73"/>
      <c r="JVD25" s="73"/>
      <c r="JVE25" s="73"/>
      <c r="JVF25" s="73"/>
      <c r="JVG25" s="73"/>
      <c r="JVH25" s="73"/>
      <c r="JVI25" s="73"/>
      <c r="JVJ25" s="73"/>
      <c r="JVK25" s="73"/>
      <c r="JVL25" s="73"/>
      <c r="JVM25" s="73"/>
      <c r="JVN25" s="73"/>
      <c r="JVO25" s="73"/>
      <c r="JVP25" s="73"/>
      <c r="JVQ25" s="73"/>
      <c r="JVR25" s="73"/>
      <c r="JVS25" s="73"/>
      <c r="JVT25" s="73"/>
      <c r="JVU25" s="73"/>
      <c r="JVV25" s="73"/>
      <c r="JVW25" s="73"/>
      <c r="JVX25" s="73"/>
      <c r="JVY25" s="73"/>
      <c r="JVZ25" s="73"/>
      <c r="JWA25" s="73"/>
      <c r="JWB25" s="73"/>
      <c r="JWC25" s="73"/>
      <c r="JWD25" s="73"/>
      <c r="JWE25" s="73"/>
      <c r="JWF25" s="73"/>
      <c r="JWG25" s="73"/>
      <c r="JWH25" s="73"/>
      <c r="JWI25" s="73"/>
      <c r="JWJ25" s="73"/>
      <c r="JWK25" s="73"/>
      <c r="JWL25" s="73"/>
      <c r="JWM25" s="73"/>
      <c r="JWN25" s="73"/>
      <c r="JWO25" s="73"/>
      <c r="JWP25" s="73"/>
      <c r="JWQ25" s="73"/>
      <c r="JWR25" s="73"/>
      <c r="JWS25" s="73"/>
      <c r="JWT25" s="73"/>
      <c r="JWU25" s="73"/>
      <c r="JWV25" s="73"/>
      <c r="JWW25" s="73"/>
      <c r="JWX25" s="73"/>
      <c r="JWY25" s="73"/>
      <c r="JWZ25" s="73"/>
      <c r="JXA25" s="73"/>
      <c r="JXB25" s="73"/>
      <c r="JXC25" s="73"/>
      <c r="JXD25" s="73"/>
      <c r="JXE25" s="73"/>
      <c r="JXF25" s="73"/>
      <c r="JXG25" s="73"/>
      <c r="JXH25" s="73"/>
      <c r="JXI25" s="73"/>
      <c r="JXJ25" s="73"/>
      <c r="JXK25" s="73"/>
      <c r="JXL25" s="73"/>
      <c r="JXM25" s="73"/>
      <c r="JXN25" s="73"/>
      <c r="JXO25" s="73"/>
      <c r="JXP25" s="73"/>
      <c r="JXQ25" s="73"/>
      <c r="JXR25" s="73"/>
      <c r="JXS25" s="73"/>
      <c r="JXT25" s="73"/>
      <c r="JXU25" s="73"/>
      <c r="JXV25" s="73"/>
      <c r="JXW25" s="73"/>
      <c r="JXX25" s="73"/>
      <c r="JXY25" s="73"/>
      <c r="JXZ25" s="73"/>
      <c r="JYA25" s="73"/>
      <c r="JYB25" s="73"/>
      <c r="JYC25" s="73"/>
      <c r="JYD25" s="73"/>
      <c r="JYE25" s="73"/>
      <c r="JYF25" s="73"/>
      <c r="JYG25" s="73"/>
      <c r="JYH25" s="73"/>
      <c r="JYI25" s="73"/>
      <c r="JYJ25" s="73"/>
      <c r="JYK25" s="73"/>
      <c r="JYL25" s="73"/>
      <c r="JYM25" s="73"/>
      <c r="JYN25" s="73"/>
      <c r="JYO25" s="73"/>
      <c r="JYP25" s="73"/>
      <c r="JYQ25" s="73"/>
      <c r="JYR25" s="73"/>
      <c r="JYS25" s="73"/>
      <c r="JYT25" s="73"/>
      <c r="JYU25" s="73"/>
      <c r="JYV25" s="73"/>
      <c r="JYW25" s="73"/>
      <c r="JYX25" s="73"/>
      <c r="JYY25" s="73"/>
      <c r="JYZ25" s="73"/>
      <c r="JZA25" s="73"/>
      <c r="JZB25" s="73"/>
      <c r="JZC25" s="73"/>
      <c r="JZD25" s="73"/>
      <c r="JZE25" s="73"/>
      <c r="JZF25" s="73"/>
      <c r="JZG25" s="73"/>
      <c r="JZH25" s="73"/>
      <c r="JZI25" s="73"/>
      <c r="JZJ25" s="73"/>
      <c r="JZK25" s="73"/>
      <c r="JZL25" s="73"/>
      <c r="JZM25" s="73"/>
      <c r="JZN25" s="73"/>
      <c r="JZO25" s="73"/>
      <c r="JZP25" s="73"/>
      <c r="JZQ25" s="73"/>
      <c r="JZR25" s="73"/>
      <c r="JZS25" s="73"/>
      <c r="JZT25" s="73"/>
      <c r="JZU25" s="73"/>
      <c r="JZV25" s="73"/>
      <c r="JZW25" s="73"/>
      <c r="JZX25" s="73"/>
      <c r="JZY25" s="73"/>
      <c r="JZZ25" s="73"/>
      <c r="KAA25" s="73"/>
      <c r="KAB25" s="73"/>
      <c r="KAC25" s="73"/>
      <c r="KAD25" s="73"/>
      <c r="KAE25" s="73"/>
      <c r="KAF25" s="73"/>
      <c r="KAG25" s="73"/>
      <c r="KAH25" s="73"/>
      <c r="KAI25" s="73"/>
      <c r="KAJ25" s="73"/>
      <c r="KAK25" s="73"/>
      <c r="KAL25" s="73"/>
      <c r="KAM25" s="73"/>
      <c r="KAN25" s="73"/>
      <c r="KAO25" s="73"/>
      <c r="KAP25" s="73"/>
      <c r="KAQ25" s="73"/>
      <c r="KAR25" s="73"/>
      <c r="KAS25" s="73"/>
      <c r="KAT25" s="73"/>
      <c r="KAU25" s="73"/>
      <c r="KAV25" s="73"/>
      <c r="KAW25" s="73"/>
      <c r="KAX25" s="73"/>
      <c r="KAY25" s="73"/>
      <c r="KAZ25" s="73"/>
      <c r="KBA25" s="73"/>
      <c r="KBB25" s="73"/>
      <c r="KBC25" s="73"/>
      <c r="KBD25" s="73"/>
      <c r="KBE25" s="73"/>
      <c r="KBF25" s="73"/>
      <c r="KBG25" s="73"/>
      <c r="KBH25" s="73"/>
      <c r="KBI25" s="73"/>
      <c r="KBJ25" s="73"/>
      <c r="KBK25" s="73"/>
      <c r="KBL25" s="73"/>
      <c r="KBM25" s="73"/>
      <c r="KBN25" s="73"/>
      <c r="KBO25" s="73"/>
      <c r="KBP25" s="73"/>
      <c r="KBQ25" s="73"/>
      <c r="KBR25" s="73"/>
      <c r="KBS25" s="73"/>
      <c r="KBT25" s="73"/>
      <c r="KBU25" s="73"/>
      <c r="KBV25" s="73"/>
      <c r="KBW25" s="73"/>
      <c r="KBX25" s="73"/>
      <c r="KBY25" s="73"/>
      <c r="KBZ25" s="73"/>
      <c r="KCA25" s="73"/>
      <c r="KCB25" s="73"/>
      <c r="KCC25" s="73"/>
      <c r="KCD25" s="73"/>
      <c r="KCE25" s="73"/>
      <c r="KCF25" s="73"/>
      <c r="KCG25" s="73"/>
      <c r="KCH25" s="73"/>
      <c r="KCI25" s="73"/>
      <c r="KCJ25" s="73"/>
      <c r="KCK25" s="73"/>
      <c r="KCL25" s="73"/>
      <c r="KCM25" s="73"/>
      <c r="KCN25" s="73"/>
      <c r="KCO25" s="73"/>
      <c r="KCP25" s="73"/>
      <c r="KCQ25" s="73"/>
      <c r="KCR25" s="73"/>
      <c r="KCS25" s="73"/>
      <c r="KCT25" s="73"/>
      <c r="KCU25" s="73"/>
      <c r="KCV25" s="73"/>
      <c r="KCW25" s="73"/>
      <c r="KCX25" s="73"/>
      <c r="KCY25" s="73"/>
      <c r="KCZ25" s="73"/>
      <c r="KDA25" s="73"/>
      <c r="KDB25" s="73"/>
      <c r="KDC25" s="73"/>
      <c r="KDD25" s="73"/>
      <c r="KDE25" s="73"/>
      <c r="KDF25" s="73"/>
      <c r="KDG25" s="73"/>
      <c r="KDH25" s="73"/>
      <c r="KDI25" s="73"/>
      <c r="KDJ25" s="73"/>
      <c r="KDK25" s="73"/>
      <c r="KDL25" s="73"/>
      <c r="KDM25" s="73"/>
      <c r="KDN25" s="73"/>
      <c r="KDO25" s="73"/>
      <c r="KDP25" s="73"/>
      <c r="KDQ25" s="73"/>
      <c r="KDR25" s="73"/>
      <c r="KDS25" s="73"/>
      <c r="KDT25" s="73"/>
      <c r="KDU25" s="73"/>
      <c r="KDV25" s="73"/>
      <c r="KDW25" s="73"/>
      <c r="KDX25" s="73"/>
      <c r="KDY25" s="73"/>
      <c r="KDZ25" s="73"/>
      <c r="KEA25" s="73"/>
      <c r="KEB25" s="73"/>
      <c r="KEC25" s="73"/>
      <c r="KED25" s="73"/>
      <c r="KEE25" s="73"/>
      <c r="KEF25" s="73"/>
      <c r="KEG25" s="73"/>
      <c r="KEH25" s="73"/>
      <c r="KEI25" s="73"/>
      <c r="KEJ25" s="73"/>
      <c r="KEK25" s="73"/>
      <c r="KEL25" s="73"/>
      <c r="KEM25" s="73"/>
      <c r="KEN25" s="73"/>
      <c r="KEO25" s="73"/>
      <c r="KEP25" s="73"/>
      <c r="KEQ25" s="73"/>
      <c r="KER25" s="73"/>
      <c r="KES25" s="73"/>
      <c r="KET25" s="73"/>
      <c r="KEU25" s="73"/>
      <c r="KEV25" s="73"/>
      <c r="KEW25" s="73"/>
      <c r="KEX25" s="73"/>
      <c r="KEY25" s="73"/>
      <c r="KEZ25" s="73"/>
      <c r="KFA25" s="73"/>
      <c r="KFB25" s="73"/>
      <c r="KFC25" s="73"/>
      <c r="KFD25" s="73"/>
      <c r="KFE25" s="73"/>
      <c r="KFF25" s="73"/>
      <c r="KFG25" s="73"/>
      <c r="KFH25" s="73"/>
      <c r="KFI25" s="73"/>
      <c r="KFJ25" s="73"/>
      <c r="KFK25" s="73"/>
      <c r="KFL25" s="73"/>
      <c r="KFM25" s="73"/>
      <c r="KFN25" s="73"/>
      <c r="KFO25" s="73"/>
      <c r="KFP25" s="73"/>
      <c r="KFQ25" s="73"/>
      <c r="KFR25" s="73"/>
      <c r="KFS25" s="73"/>
      <c r="KFT25" s="73"/>
      <c r="KFU25" s="73"/>
      <c r="KFV25" s="73"/>
      <c r="KFW25" s="73"/>
      <c r="KFX25" s="73"/>
      <c r="KFY25" s="73"/>
      <c r="KFZ25" s="73"/>
      <c r="KGA25" s="73"/>
      <c r="KGB25" s="73"/>
      <c r="KGC25" s="73"/>
      <c r="KGD25" s="73"/>
      <c r="KGE25" s="73"/>
      <c r="KGF25" s="73"/>
      <c r="KGG25" s="73"/>
      <c r="KGH25" s="73"/>
      <c r="KGI25" s="73"/>
      <c r="KGJ25" s="73"/>
      <c r="KGK25" s="73"/>
      <c r="KGL25" s="73"/>
      <c r="KGM25" s="73"/>
      <c r="KGN25" s="73"/>
      <c r="KGO25" s="73"/>
      <c r="KGP25" s="73"/>
      <c r="KGQ25" s="73"/>
      <c r="KGR25" s="73"/>
      <c r="KGS25" s="73"/>
      <c r="KGT25" s="73"/>
      <c r="KGU25" s="73"/>
      <c r="KGV25" s="73"/>
      <c r="KGW25" s="73"/>
      <c r="KGX25" s="73"/>
      <c r="KGY25" s="73"/>
      <c r="KGZ25" s="73"/>
      <c r="KHA25" s="73"/>
      <c r="KHB25" s="73"/>
      <c r="KHC25" s="73"/>
      <c r="KHD25" s="73"/>
      <c r="KHE25" s="73"/>
      <c r="KHF25" s="73"/>
      <c r="KHG25" s="73"/>
      <c r="KHH25" s="73"/>
      <c r="KHI25" s="73"/>
      <c r="KHJ25" s="73"/>
      <c r="KHK25" s="73"/>
      <c r="KHL25" s="73"/>
      <c r="KHM25" s="73"/>
      <c r="KHN25" s="73"/>
      <c r="KHO25" s="73"/>
      <c r="KHP25" s="73"/>
      <c r="KHQ25" s="73"/>
      <c r="KHR25" s="73"/>
      <c r="KHS25" s="73"/>
      <c r="KHT25" s="73"/>
      <c r="KHU25" s="73"/>
      <c r="KHV25" s="73"/>
      <c r="KHW25" s="73"/>
      <c r="KHX25" s="73"/>
      <c r="KHY25" s="73"/>
      <c r="KHZ25" s="73"/>
      <c r="KIA25" s="73"/>
      <c r="KIB25" s="73"/>
      <c r="KIC25" s="73"/>
      <c r="KID25" s="73"/>
      <c r="KIE25" s="73"/>
      <c r="KIF25" s="73"/>
      <c r="KIG25" s="73"/>
      <c r="KIH25" s="73"/>
      <c r="KII25" s="73"/>
      <c r="KIJ25" s="73"/>
      <c r="KIK25" s="73"/>
      <c r="KIL25" s="73"/>
      <c r="KIM25" s="73"/>
      <c r="KIN25" s="73"/>
      <c r="KIO25" s="73"/>
      <c r="KIP25" s="73"/>
      <c r="KIQ25" s="73"/>
      <c r="KIR25" s="73"/>
      <c r="KIS25" s="73"/>
      <c r="KIT25" s="73"/>
      <c r="KIU25" s="73"/>
      <c r="KIV25" s="73"/>
      <c r="KIW25" s="73"/>
      <c r="KIX25" s="73"/>
      <c r="KIY25" s="73"/>
      <c r="KIZ25" s="73"/>
      <c r="KJA25" s="73"/>
      <c r="KJB25" s="73"/>
      <c r="KJC25" s="73"/>
      <c r="KJD25" s="73"/>
      <c r="KJE25" s="73"/>
      <c r="KJF25" s="73"/>
      <c r="KJG25" s="73"/>
      <c r="KJH25" s="73"/>
      <c r="KJI25" s="73"/>
      <c r="KJJ25" s="73"/>
      <c r="KJK25" s="73"/>
      <c r="KJL25" s="73"/>
      <c r="KJM25" s="73"/>
      <c r="KJN25" s="73"/>
      <c r="KJO25" s="73"/>
      <c r="KJP25" s="73"/>
      <c r="KJQ25" s="73"/>
      <c r="KJR25" s="73"/>
      <c r="KJS25" s="73"/>
      <c r="KJT25" s="73"/>
      <c r="KJU25" s="73"/>
      <c r="KJV25" s="73"/>
      <c r="KJW25" s="73"/>
      <c r="KJX25" s="73"/>
      <c r="KJY25" s="73"/>
      <c r="KJZ25" s="73"/>
      <c r="KKA25" s="73"/>
      <c r="KKB25" s="73"/>
      <c r="KKC25" s="73"/>
      <c r="KKD25" s="73"/>
      <c r="KKE25" s="73"/>
      <c r="KKF25" s="73"/>
      <c r="KKG25" s="73"/>
      <c r="KKH25" s="73"/>
      <c r="KKI25" s="73"/>
      <c r="KKJ25" s="73"/>
      <c r="KKK25" s="73"/>
      <c r="KKL25" s="73"/>
      <c r="KKM25" s="73"/>
      <c r="KKN25" s="73"/>
      <c r="KKO25" s="73"/>
      <c r="KKP25" s="73"/>
      <c r="KKQ25" s="73"/>
      <c r="KKR25" s="73"/>
      <c r="KKS25" s="73"/>
      <c r="KKT25" s="73"/>
      <c r="KKU25" s="73"/>
      <c r="KKV25" s="73"/>
      <c r="KKW25" s="73"/>
      <c r="KKX25" s="73"/>
      <c r="KKY25" s="73"/>
      <c r="KKZ25" s="73"/>
      <c r="KLA25" s="73"/>
      <c r="KLB25" s="73"/>
      <c r="KLC25" s="73"/>
      <c r="KLD25" s="73"/>
      <c r="KLE25" s="73"/>
      <c r="KLF25" s="73"/>
      <c r="KLG25" s="73"/>
      <c r="KLH25" s="73"/>
      <c r="KLI25" s="73"/>
      <c r="KLJ25" s="73"/>
      <c r="KLK25" s="73"/>
      <c r="KLL25" s="73"/>
      <c r="KLM25" s="73"/>
      <c r="KLN25" s="73"/>
      <c r="KLO25" s="73"/>
      <c r="KLP25" s="73"/>
      <c r="KLQ25" s="73"/>
      <c r="KLR25" s="73"/>
      <c r="KLS25" s="73"/>
      <c r="KLT25" s="73"/>
      <c r="KLU25" s="73"/>
      <c r="KLV25" s="73"/>
      <c r="KLW25" s="73"/>
      <c r="KLX25" s="73"/>
      <c r="KLY25" s="73"/>
      <c r="KLZ25" s="73"/>
      <c r="KMA25" s="73"/>
      <c r="KMB25" s="73"/>
      <c r="KMC25" s="73"/>
      <c r="KMD25" s="73"/>
      <c r="KME25" s="73"/>
      <c r="KMF25" s="73"/>
      <c r="KMG25" s="73"/>
      <c r="KMH25" s="73"/>
      <c r="KMI25" s="73"/>
      <c r="KMJ25" s="73"/>
      <c r="KMK25" s="73"/>
      <c r="KML25" s="73"/>
      <c r="KMM25" s="73"/>
      <c r="KMN25" s="73"/>
      <c r="KMO25" s="73"/>
      <c r="KMP25" s="73"/>
      <c r="KMQ25" s="73"/>
      <c r="KMR25" s="73"/>
      <c r="KMS25" s="73"/>
      <c r="KMT25" s="73"/>
      <c r="KMU25" s="73"/>
      <c r="KMV25" s="73"/>
      <c r="KMW25" s="73"/>
      <c r="KMX25" s="73"/>
      <c r="KMY25" s="73"/>
      <c r="KMZ25" s="73"/>
      <c r="KNA25" s="73"/>
      <c r="KNB25" s="73"/>
      <c r="KNC25" s="73"/>
      <c r="KND25" s="73"/>
      <c r="KNE25" s="73"/>
      <c r="KNF25" s="73"/>
      <c r="KNG25" s="73"/>
      <c r="KNH25" s="73"/>
      <c r="KNI25" s="73"/>
      <c r="KNJ25" s="73"/>
      <c r="KNK25" s="73"/>
      <c r="KNL25" s="73"/>
      <c r="KNM25" s="73"/>
      <c r="KNN25" s="73"/>
      <c r="KNO25" s="73"/>
      <c r="KNP25" s="73"/>
      <c r="KNQ25" s="73"/>
      <c r="KNR25" s="73"/>
      <c r="KNS25" s="73"/>
      <c r="KNT25" s="73"/>
      <c r="KNU25" s="73"/>
      <c r="KNV25" s="73"/>
      <c r="KNW25" s="73"/>
      <c r="KNX25" s="73"/>
      <c r="KNY25" s="73"/>
      <c r="KNZ25" s="73"/>
      <c r="KOA25" s="73"/>
      <c r="KOB25" s="73"/>
      <c r="KOC25" s="73"/>
      <c r="KOD25" s="73"/>
      <c r="KOE25" s="73"/>
      <c r="KOF25" s="73"/>
      <c r="KOG25" s="73"/>
      <c r="KOH25" s="73"/>
      <c r="KOI25" s="73"/>
      <c r="KOJ25" s="73"/>
      <c r="KOK25" s="73"/>
      <c r="KOL25" s="73"/>
      <c r="KOM25" s="73"/>
      <c r="KON25" s="73"/>
      <c r="KOO25" s="73"/>
      <c r="KOP25" s="73"/>
      <c r="KOQ25" s="73"/>
      <c r="KOR25" s="73"/>
      <c r="KOS25" s="73"/>
      <c r="KOT25" s="73"/>
      <c r="KOU25" s="73"/>
      <c r="KOV25" s="73"/>
      <c r="KOW25" s="73"/>
      <c r="KOX25" s="73"/>
      <c r="KOY25" s="73"/>
      <c r="KOZ25" s="73"/>
      <c r="KPA25" s="73"/>
      <c r="KPB25" s="73"/>
      <c r="KPC25" s="73"/>
      <c r="KPD25" s="73"/>
      <c r="KPE25" s="73"/>
      <c r="KPF25" s="73"/>
      <c r="KPG25" s="73"/>
      <c r="KPH25" s="73"/>
      <c r="KPI25" s="73"/>
      <c r="KPJ25" s="73"/>
      <c r="KPK25" s="73"/>
      <c r="KPL25" s="73"/>
      <c r="KPM25" s="73"/>
      <c r="KPN25" s="73"/>
      <c r="KPO25" s="73"/>
      <c r="KPP25" s="73"/>
      <c r="KPQ25" s="73"/>
      <c r="KPR25" s="73"/>
      <c r="KPS25" s="73"/>
      <c r="KPT25" s="73"/>
      <c r="KPU25" s="73"/>
      <c r="KPV25" s="73"/>
      <c r="KPW25" s="73"/>
      <c r="KPX25" s="73"/>
      <c r="KPY25" s="73"/>
      <c r="KPZ25" s="73"/>
      <c r="KQA25" s="73"/>
      <c r="KQB25" s="73"/>
      <c r="KQC25" s="73"/>
      <c r="KQD25" s="73"/>
      <c r="KQE25" s="73"/>
      <c r="KQF25" s="73"/>
      <c r="KQG25" s="73"/>
      <c r="KQH25" s="73"/>
      <c r="KQI25" s="73"/>
      <c r="KQJ25" s="73"/>
      <c r="KQK25" s="73"/>
      <c r="KQL25" s="73"/>
      <c r="KQM25" s="73"/>
      <c r="KQN25" s="73"/>
      <c r="KQO25" s="73"/>
      <c r="KQP25" s="73"/>
      <c r="KQQ25" s="73"/>
      <c r="KQR25" s="73"/>
      <c r="KQS25" s="73"/>
      <c r="KQT25" s="73"/>
      <c r="KQU25" s="73"/>
      <c r="KQV25" s="73"/>
      <c r="KQW25" s="73"/>
      <c r="KQX25" s="73"/>
      <c r="KQY25" s="73"/>
      <c r="KQZ25" s="73"/>
      <c r="KRA25" s="73"/>
      <c r="KRB25" s="73"/>
      <c r="KRC25" s="73"/>
      <c r="KRD25" s="73"/>
      <c r="KRE25" s="73"/>
      <c r="KRF25" s="73"/>
      <c r="KRG25" s="73"/>
      <c r="KRH25" s="73"/>
      <c r="KRI25" s="73"/>
      <c r="KRJ25" s="73"/>
      <c r="KRK25" s="73"/>
      <c r="KRL25" s="73"/>
      <c r="KRM25" s="73"/>
      <c r="KRN25" s="73"/>
      <c r="KRO25" s="73"/>
      <c r="KRP25" s="73"/>
      <c r="KRQ25" s="73"/>
      <c r="KRR25" s="73"/>
      <c r="KRS25" s="73"/>
      <c r="KRT25" s="73"/>
      <c r="KRU25" s="73"/>
      <c r="KRV25" s="73"/>
      <c r="KRW25" s="73"/>
      <c r="KRX25" s="73"/>
      <c r="KRY25" s="73"/>
      <c r="KRZ25" s="73"/>
      <c r="KSA25" s="73"/>
      <c r="KSB25" s="73"/>
      <c r="KSC25" s="73"/>
      <c r="KSD25" s="73"/>
      <c r="KSE25" s="73"/>
      <c r="KSF25" s="73"/>
      <c r="KSG25" s="73"/>
      <c r="KSH25" s="73"/>
      <c r="KSI25" s="73"/>
      <c r="KSJ25" s="73"/>
      <c r="KSK25" s="73"/>
      <c r="KSL25" s="73"/>
      <c r="KSM25" s="73"/>
      <c r="KSN25" s="73"/>
      <c r="KSO25" s="73"/>
      <c r="KSP25" s="73"/>
      <c r="KSQ25" s="73"/>
      <c r="KSR25" s="73"/>
      <c r="KSS25" s="73"/>
      <c r="KST25" s="73"/>
      <c r="KSU25" s="73"/>
      <c r="KSV25" s="73"/>
      <c r="KSW25" s="73"/>
      <c r="KSX25" s="73"/>
      <c r="KSY25" s="73"/>
      <c r="KSZ25" s="73"/>
      <c r="KTA25" s="73"/>
      <c r="KTB25" s="73"/>
      <c r="KTC25" s="73"/>
      <c r="KTD25" s="73"/>
      <c r="KTE25" s="73"/>
      <c r="KTF25" s="73"/>
      <c r="KTG25" s="73"/>
      <c r="KTH25" s="73"/>
      <c r="KTI25" s="73"/>
      <c r="KTJ25" s="73"/>
      <c r="KTK25" s="73"/>
      <c r="KTL25" s="73"/>
      <c r="KTM25" s="73"/>
      <c r="KTN25" s="73"/>
      <c r="KTO25" s="73"/>
      <c r="KTP25" s="73"/>
      <c r="KTQ25" s="73"/>
      <c r="KTR25" s="73"/>
      <c r="KTS25" s="73"/>
      <c r="KTT25" s="73"/>
      <c r="KTU25" s="73"/>
      <c r="KTV25" s="73"/>
      <c r="KTW25" s="73"/>
      <c r="KTX25" s="73"/>
      <c r="KTY25" s="73"/>
      <c r="KTZ25" s="73"/>
      <c r="KUA25" s="73"/>
      <c r="KUB25" s="73"/>
      <c r="KUC25" s="73"/>
      <c r="KUD25" s="73"/>
      <c r="KUE25" s="73"/>
      <c r="KUF25" s="73"/>
      <c r="KUG25" s="73"/>
      <c r="KUH25" s="73"/>
      <c r="KUI25" s="73"/>
      <c r="KUJ25" s="73"/>
      <c r="KUK25" s="73"/>
      <c r="KUL25" s="73"/>
      <c r="KUM25" s="73"/>
      <c r="KUN25" s="73"/>
      <c r="KUO25" s="73"/>
      <c r="KUP25" s="73"/>
      <c r="KUQ25" s="73"/>
      <c r="KUR25" s="73"/>
      <c r="KUS25" s="73"/>
      <c r="KUT25" s="73"/>
      <c r="KUU25" s="73"/>
      <c r="KUV25" s="73"/>
      <c r="KUW25" s="73"/>
      <c r="KUX25" s="73"/>
      <c r="KUY25" s="73"/>
      <c r="KUZ25" s="73"/>
      <c r="KVA25" s="73"/>
      <c r="KVB25" s="73"/>
      <c r="KVC25" s="73"/>
      <c r="KVD25" s="73"/>
      <c r="KVE25" s="73"/>
      <c r="KVF25" s="73"/>
      <c r="KVG25" s="73"/>
      <c r="KVH25" s="73"/>
      <c r="KVI25" s="73"/>
      <c r="KVJ25" s="73"/>
      <c r="KVK25" s="73"/>
      <c r="KVL25" s="73"/>
      <c r="KVM25" s="73"/>
      <c r="KVN25" s="73"/>
      <c r="KVO25" s="73"/>
      <c r="KVP25" s="73"/>
      <c r="KVQ25" s="73"/>
      <c r="KVR25" s="73"/>
      <c r="KVS25" s="73"/>
      <c r="KVT25" s="73"/>
      <c r="KVU25" s="73"/>
      <c r="KVV25" s="73"/>
      <c r="KVW25" s="73"/>
      <c r="KVX25" s="73"/>
      <c r="KVY25" s="73"/>
      <c r="KVZ25" s="73"/>
      <c r="KWA25" s="73"/>
      <c r="KWB25" s="73"/>
      <c r="KWC25" s="73"/>
      <c r="KWD25" s="73"/>
      <c r="KWE25" s="73"/>
      <c r="KWF25" s="73"/>
      <c r="KWG25" s="73"/>
      <c r="KWH25" s="73"/>
      <c r="KWI25" s="73"/>
      <c r="KWJ25" s="73"/>
      <c r="KWK25" s="73"/>
      <c r="KWL25" s="73"/>
      <c r="KWM25" s="73"/>
      <c r="KWN25" s="73"/>
      <c r="KWO25" s="73"/>
      <c r="KWP25" s="73"/>
      <c r="KWQ25" s="73"/>
      <c r="KWR25" s="73"/>
      <c r="KWS25" s="73"/>
      <c r="KWT25" s="73"/>
      <c r="KWU25" s="73"/>
      <c r="KWV25" s="73"/>
      <c r="KWW25" s="73"/>
      <c r="KWX25" s="73"/>
      <c r="KWY25" s="73"/>
      <c r="KWZ25" s="73"/>
      <c r="KXA25" s="73"/>
      <c r="KXB25" s="73"/>
      <c r="KXC25" s="73"/>
      <c r="KXD25" s="73"/>
      <c r="KXE25" s="73"/>
      <c r="KXF25" s="73"/>
      <c r="KXG25" s="73"/>
      <c r="KXH25" s="73"/>
      <c r="KXI25" s="73"/>
      <c r="KXJ25" s="73"/>
      <c r="KXK25" s="73"/>
      <c r="KXL25" s="73"/>
      <c r="KXM25" s="73"/>
      <c r="KXN25" s="73"/>
      <c r="KXO25" s="73"/>
      <c r="KXP25" s="73"/>
      <c r="KXQ25" s="73"/>
      <c r="KXR25" s="73"/>
      <c r="KXS25" s="73"/>
      <c r="KXT25" s="73"/>
      <c r="KXU25" s="73"/>
      <c r="KXV25" s="73"/>
      <c r="KXW25" s="73"/>
      <c r="KXX25" s="73"/>
      <c r="KXY25" s="73"/>
      <c r="KXZ25" s="73"/>
      <c r="KYA25" s="73"/>
      <c r="KYB25" s="73"/>
      <c r="KYC25" s="73"/>
      <c r="KYD25" s="73"/>
      <c r="KYE25" s="73"/>
      <c r="KYF25" s="73"/>
      <c r="KYG25" s="73"/>
      <c r="KYH25" s="73"/>
      <c r="KYI25" s="73"/>
      <c r="KYJ25" s="73"/>
      <c r="KYK25" s="73"/>
      <c r="KYL25" s="73"/>
      <c r="KYM25" s="73"/>
      <c r="KYN25" s="73"/>
      <c r="KYO25" s="73"/>
      <c r="KYP25" s="73"/>
      <c r="KYQ25" s="73"/>
      <c r="KYR25" s="73"/>
      <c r="KYS25" s="73"/>
      <c r="KYT25" s="73"/>
      <c r="KYU25" s="73"/>
      <c r="KYV25" s="73"/>
      <c r="KYW25" s="73"/>
      <c r="KYX25" s="73"/>
      <c r="KYY25" s="73"/>
      <c r="KYZ25" s="73"/>
      <c r="KZA25" s="73"/>
      <c r="KZB25" s="73"/>
      <c r="KZC25" s="73"/>
      <c r="KZD25" s="73"/>
      <c r="KZE25" s="73"/>
      <c r="KZF25" s="73"/>
      <c r="KZG25" s="73"/>
      <c r="KZH25" s="73"/>
      <c r="KZI25" s="73"/>
      <c r="KZJ25" s="73"/>
      <c r="KZK25" s="73"/>
      <c r="KZL25" s="73"/>
      <c r="KZM25" s="73"/>
      <c r="KZN25" s="73"/>
      <c r="KZO25" s="73"/>
      <c r="KZP25" s="73"/>
      <c r="KZQ25" s="73"/>
      <c r="KZR25" s="73"/>
      <c r="KZS25" s="73"/>
      <c r="KZT25" s="73"/>
      <c r="KZU25" s="73"/>
      <c r="KZV25" s="73"/>
      <c r="KZW25" s="73"/>
      <c r="KZX25" s="73"/>
      <c r="KZY25" s="73"/>
      <c r="KZZ25" s="73"/>
      <c r="LAA25" s="73"/>
      <c r="LAB25" s="73"/>
      <c r="LAC25" s="73"/>
      <c r="LAD25" s="73"/>
      <c r="LAE25" s="73"/>
      <c r="LAF25" s="73"/>
      <c r="LAG25" s="73"/>
      <c r="LAH25" s="73"/>
      <c r="LAI25" s="73"/>
      <c r="LAJ25" s="73"/>
      <c r="LAK25" s="73"/>
      <c r="LAL25" s="73"/>
      <c r="LAM25" s="73"/>
      <c r="LAN25" s="73"/>
      <c r="LAO25" s="73"/>
      <c r="LAP25" s="73"/>
      <c r="LAQ25" s="73"/>
      <c r="LAR25" s="73"/>
      <c r="LAS25" s="73"/>
      <c r="LAT25" s="73"/>
      <c r="LAU25" s="73"/>
      <c r="LAV25" s="73"/>
      <c r="LAW25" s="73"/>
      <c r="LAX25" s="73"/>
      <c r="LAY25" s="73"/>
      <c r="LAZ25" s="73"/>
      <c r="LBA25" s="73"/>
      <c r="LBB25" s="73"/>
      <c r="LBC25" s="73"/>
      <c r="LBD25" s="73"/>
      <c r="LBE25" s="73"/>
      <c r="LBF25" s="73"/>
      <c r="LBG25" s="73"/>
      <c r="LBH25" s="73"/>
      <c r="LBI25" s="73"/>
      <c r="LBJ25" s="73"/>
      <c r="LBK25" s="73"/>
      <c r="LBL25" s="73"/>
      <c r="LBM25" s="73"/>
      <c r="LBN25" s="73"/>
      <c r="LBO25" s="73"/>
      <c r="LBP25" s="73"/>
      <c r="LBQ25" s="73"/>
      <c r="LBR25" s="73"/>
      <c r="LBS25" s="73"/>
      <c r="LBT25" s="73"/>
      <c r="LBU25" s="73"/>
      <c r="LBV25" s="73"/>
      <c r="LBW25" s="73"/>
      <c r="LBX25" s="73"/>
      <c r="LBY25" s="73"/>
      <c r="LBZ25" s="73"/>
      <c r="LCA25" s="73"/>
      <c r="LCB25" s="73"/>
      <c r="LCC25" s="73"/>
      <c r="LCD25" s="73"/>
      <c r="LCE25" s="73"/>
      <c r="LCF25" s="73"/>
      <c r="LCG25" s="73"/>
      <c r="LCH25" s="73"/>
      <c r="LCI25" s="73"/>
      <c r="LCJ25" s="73"/>
      <c r="LCK25" s="73"/>
      <c r="LCL25" s="73"/>
      <c r="LCM25" s="73"/>
      <c r="LCN25" s="73"/>
      <c r="LCO25" s="73"/>
      <c r="LCP25" s="73"/>
      <c r="LCQ25" s="73"/>
      <c r="LCR25" s="73"/>
      <c r="LCS25" s="73"/>
      <c r="LCT25" s="73"/>
      <c r="LCU25" s="73"/>
      <c r="LCV25" s="73"/>
      <c r="LCW25" s="73"/>
      <c r="LCX25" s="73"/>
      <c r="LCY25" s="73"/>
      <c r="LCZ25" s="73"/>
      <c r="LDA25" s="73"/>
      <c r="LDB25" s="73"/>
      <c r="LDC25" s="73"/>
      <c r="LDD25" s="73"/>
      <c r="LDE25" s="73"/>
      <c r="LDF25" s="73"/>
      <c r="LDG25" s="73"/>
      <c r="LDH25" s="73"/>
      <c r="LDI25" s="73"/>
      <c r="LDJ25" s="73"/>
      <c r="LDK25" s="73"/>
      <c r="LDL25" s="73"/>
      <c r="LDM25" s="73"/>
      <c r="LDN25" s="73"/>
      <c r="LDO25" s="73"/>
      <c r="LDP25" s="73"/>
      <c r="LDQ25" s="73"/>
      <c r="LDR25" s="73"/>
      <c r="LDS25" s="73"/>
      <c r="LDT25" s="73"/>
      <c r="LDU25" s="73"/>
      <c r="LDV25" s="73"/>
      <c r="LDW25" s="73"/>
      <c r="LDX25" s="73"/>
      <c r="LDY25" s="73"/>
      <c r="LDZ25" s="73"/>
      <c r="LEA25" s="73"/>
      <c r="LEB25" s="73"/>
      <c r="LEC25" s="73"/>
      <c r="LED25" s="73"/>
      <c r="LEE25" s="73"/>
      <c r="LEF25" s="73"/>
      <c r="LEG25" s="73"/>
      <c r="LEH25" s="73"/>
      <c r="LEI25" s="73"/>
      <c r="LEJ25" s="73"/>
      <c r="LEK25" s="73"/>
      <c r="LEL25" s="73"/>
      <c r="LEM25" s="73"/>
      <c r="LEN25" s="73"/>
      <c r="LEO25" s="73"/>
      <c r="LEP25" s="73"/>
      <c r="LEQ25" s="73"/>
      <c r="LER25" s="73"/>
      <c r="LES25" s="73"/>
      <c r="LET25" s="73"/>
      <c r="LEU25" s="73"/>
      <c r="LEV25" s="73"/>
      <c r="LEW25" s="73"/>
      <c r="LEX25" s="73"/>
      <c r="LEY25" s="73"/>
      <c r="LEZ25" s="73"/>
      <c r="LFA25" s="73"/>
      <c r="LFB25" s="73"/>
      <c r="LFC25" s="73"/>
      <c r="LFD25" s="73"/>
      <c r="LFE25" s="73"/>
      <c r="LFF25" s="73"/>
      <c r="LFG25" s="73"/>
      <c r="LFH25" s="73"/>
      <c r="LFI25" s="73"/>
      <c r="LFJ25" s="73"/>
      <c r="LFK25" s="73"/>
      <c r="LFL25" s="73"/>
      <c r="LFM25" s="73"/>
      <c r="LFN25" s="73"/>
      <c r="LFO25" s="73"/>
      <c r="LFP25" s="73"/>
      <c r="LFQ25" s="73"/>
      <c r="LFR25" s="73"/>
      <c r="LFS25" s="73"/>
      <c r="LFT25" s="73"/>
      <c r="LFU25" s="73"/>
      <c r="LFV25" s="73"/>
      <c r="LFW25" s="73"/>
      <c r="LFX25" s="73"/>
      <c r="LFY25" s="73"/>
      <c r="LFZ25" s="73"/>
      <c r="LGA25" s="73"/>
      <c r="LGB25" s="73"/>
      <c r="LGC25" s="73"/>
      <c r="LGD25" s="73"/>
      <c r="LGE25" s="73"/>
      <c r="LGF25" s="73"/>
      <c r="LGG25" s="73"/>
      <c r="LGH25" s="73"/>
      <c r="LGI25" s="73"/>
      <c r="LGJ25" s="73"/>
      <c r="LGK25" s="73"/>
      <c r="LGL25" s="73"/>
      <c r="LGM25" s="73"/>
      <c r="LGN25" s="73"/>
      <c r="LGO25" s="73"/>
      <c r="LGP25" s="73"/>
      <c r="LGQ25" s="73"/>
      <c r="LGR25" s="73"/>
      <c r="LGS25" s="73"/>
      <c r="LGT25" s="73"/>
      <c r="LGU25" s="73"/>
      <c r="LGV25" s="73"/>
      <c r="LGW25" s="73"/>
      <c r="LGX25" s="73"/>
      <c r="LGY25" s="73"/>
      <c r="LGZ25" s="73"/>
      <c r="LHA25" s="73"/>
      <c r="LHB25" s="73"/>
      <c r="LHC25" s="73"/>
      <c r="LHD25" s="73"/>
      <c r="LHE25" s="73"/>
      <c r="LHF25" s="73"/>
      <c r="LHG25" s="73"/>
      <c r="LHH25" s="73"/>
      <c r="LHI25" s="73"/>
      <c r="LHJ25" s="73"/>
      <c r="LHK25" s="73"/>
      <c r="LHL25" s="73"/>
      <c r="LHM25" s="73"/>
      <c r="LHN25" s="73"/>
      <c r="LHO25" s="73"/>
      <c r="LHP25" s="73"/>
      <c r="LHQ25" s="73"/>
      <c r="LHR25" s="73"/>
      <c r="LHS25" s="73"/>
      <c r="LHT25" s="73"/>
      <c r="LHU25" s="73"/>
      <c r="LHV25" s="73"/>
      <c r="LHW25" s="73"/>
      <c r="LHX25" s="73"/>
      <c r="LHY25" s="73"/>
      <c r="LHZ25" s="73"/>
      <c r="LIA25" s="73"/>
      <c r="LIB25" s="73"/>
      <c r="LIC25" s="73"/>
      <c r="LID25" s="73"/>
      <c r="LIE25" s="73"/>
      <c r="LIF25" s="73"/>
      <c r="LIG25" s="73"/>
      <c r="LIH25" s="73"/>
      <c r="LII25" s="73"/>
      <c r="LIJ25" s="73"/>
      <c r="LIK25" s="73"/>
      <c r="LIL25" s="73"/>
      <c r="LIM25" s="73"/>
      <c r="LIN25" s="73"/>
      <c r="LIO25" s="73"/>
      <c r="LIP25" s="73"/>
      <c r="LIQ25" s="73"/>
      <c r="LIR25" s="73"/>
      <c r="LIS25" s="73"/>
      <c r="LIT25" s="73"/>
      <c r="LIU25" s="73"/>
      <c r="LIV25" s="73"/>
      <c r="LIW25" s="73"/>
      <c r="LIX25" s="73"/>
      <c r="LIY25" s="73"/>
      <c r="LIZ25" s="73"/>
      <c r="LJA25" s="73"/>
      <c r="LJB25" s="73"/>
      <c r="LJC25" s="73"/>
      <c r="LJD25" s="73"/>
      <c r="LJE25" s="73"/>
      <c r="LJF25" s="73"/>
      <c r="LJG25" s="73"/>
      <c r="LJH25" s="73"/>
      <c r="LJI25" s="73"/>
      <c r="LJJ25" s="73"/>
      <c r="LJK25" s="73"/>
      <c r="LJL25" s="73"/>
      <c r="LJM25" s="73"/>
      <c r="LJN25" s="73"/>
      <c r="LJO25" s="73"/>
      <c r="LJP25" s="73"/>
      <c r="LJQ25" s="73"/>
      <c r="LJR25" s="73"/>
      <c r="LJS25" s="73"/>
      <c r="LJT25" s="73"/>
      <c r="LJU25" s="73"/>
      <c r="LJV25" s="73"/>
      <c r="LJW25" s="73"/>
      <c r="LJX25" s="73"/>
      <c r="LJY25" s="73"/>
      <c r="LJZ25" s="73"/>
      <c r="LKA25" s="73"/>
      <c r="LKB25" s="73"/>
      <c r="LKC25" s="73"/>
      <c r="LKD25" s="73"/>
      <c r="LKE25" s="73"/>
      <c r="LKF25" s="73"/>
      <c r="LKG25" s="73"/>
      <c r="LKH25" s="73"/>
      <c r="LKI25" s="73"/>
      <c r="LKJ25" s="73"/>
      <c r="LKK25" s="73"/>
      <c r="LKL25" s="73"/>
      <c r="LKM25" s="73"/>
      <c r="LKN25" s="73"/>
      <c r="LKO25" s="73"/>
      <c r="LKP25" s="73"/>
      <c r="LKQ25" s="73"/>
      <c r="LKR25" s="73"/>
      <c r="LKS25" s="73"/>
      <c r="LKT25" s="73"/>
      <c r="LKU25" s="73"/>
      <c r="LKV25" s="73"/>
      <c r="LKW25" s="73"/>
      <c r="LKX25" s="73"/>
      <c r="LKY25" s="73"/>
      <c r="LKZ25" s="73"/>
      <c r="LLA25" s="73"/>
      <c r="LLB25" s="73"/>
      <c r="LLC25" s="73"/>
      <c r="LLD25" s="73"/>
      <c r="LLE25" s="73"/>
      <c r="LLF25" s="73"/>
      <c r="LLG25" s="73"/>
      <c r="LLH25" s="73"/>
      <c r="LLI25" s="73"/>
      <c r="LLJ25" s="73"/>
      <c r="LLK25" s="73"/>
      <c r="LLL25" s="73"/>
      <c r="LLM25" s="73"/>
      <c r="LLN25" s="73"/>
      <c r="LLO25" s="73"/>
      <c r="LLP25" s="73"/>
      <c r="LLQ25" s="73"/>
      <c r="LLR25" s="73"/>
      <c r="LLS25" s="73"/>
      <c r="LLT25" s="73"/>
      <c r="LLU25" s="73"/>
      <c r="LLV25" s="73"/>
      <c r="LLW25" s="73"/>
      <c r="LLX25" s="73"/>
      <c r="LLY25" s="73"/>
      <c r="LLZ25" s="73"/>
      <c r="LMA25" s="73"/>
      <c r="LMB25" s="73"/>
      <c r="LMC25" s="73"/>
      <c r="LMD25" s="73"/>
      <c r="LME25" s="73"/>
      <c r="LMF25" s="73"/>
      <c r="LMG25" s="73"/>
      <c r="LMH25" s="73"/>
      <c r="LMI25" s="73"/>
      <c r="LMJ25" s="73"/>
      <c r="LMK25" s="73"/>
      <c r="LML25" s="73"/>
      <c r="LMM25" s="73"/>
      <c r="LMN25" s="73"/>
      <c r="LMO25" s="73"/>
      <c r="LMP25" s="73"/>
      <c r="LMQ25" s="73"/>
      <c r="LMR25" s="73"/>
      <c r="LMS25" s="73"/>
      <c r="LMT25" s="73"/>
      <c r="LMU25" s="73"/>
      <c r="LMV25" s="73"/>
      <c r="LMW25" s="73"/>
      <c r="LMX25" s="73"/>
      <c r="LMY25" s="73"/>
      <c r="LMZ25" s="73"/>
      <c r="LNA25" s="73"/>
      <c r="LNB25" s="73"/>
      <c r="LNC25" s="73"/>
      <c r="LND25" s="73"/>
      <c r="LNE25" s="73"/>
      <c r="LNF25" s="73"/>
      <c r="LNG25" s="73"/>
      <c r="LNH25" s="73"/>
      <c r="LNI25" s="73"/>
      <c r="LNJ25" s="73"/>
      <c r="LNK25" s="73"/>
      <c r="LNL25" s="73"/>
      <c r="LNM25" s="73"/>
      <c r="LNN25" s="73"/>
      <c r="LNO25" s="73"/>
      <c r="LNP25" s="73"/>
      <c r="LNQ25" s="73"/>
      <c r="LNR25" s="73"/>
      <c r="LNS25" s="73"/>
      <c r="LNT25" s="73"/>
      <c r="LNU25" s="73"/>
      <c r="LNV25" s="73"/>
      <c r="LNW25" s="73"/>
      <c r="LNX25" s="73"/>
      <c r="LNY25" s="73"/>
      <c r="LNZ25" s="73"/>
      <c r="LOA25" s="73"/>
      <c r="LOB25" s="73"/>
      <c r="LOC25" s="73"/>
      <c r="LOD25" s="73"/>
      <c r="LOE25" s="73"/>
      <c r="LOF25" s="73"/>
      <c r="LOG25" s="73"/>
      <c r="LOH25" s="73"/>
      <c r="LOI25" s="73"/>
      <c r="LOJ25" s="73"/>
      <c r="LOK25" s="73"/>
      <c r="LOL25" s="73"/>
      <c r="LOM25" s="73"/>
      <c r="LON25" s="73"/>
      <c r="LOO25" s="73"/>
      <c r="LOP25" s="73"/>
      <c r="LOQ25" s="73"/>
      <c r="LOR25" s="73"/>
      <c r="LOS25" s="73"/>
      <c r="LOT25" s="73"/>
      <c r="LOU25" s="73"/>
      <c r="LOV25" s="73"/>
      <c r="LOW25" s="73"/>
      <c r="LOX25" s="73"/>
      <c r="LOY25" s="73"/>
      <c r="LOZ25" s="73"/>
      <c r="LPA25" s="73"/>
      <c r="LPB25" s="73"/>
      <c r="LPC25" s="73"/>
      <c r="LPD25" s="73"/>
      <c r="LPE25" s="73"/>
      <c r="LPF25" s="73"/>
      <c r="LPG25" s="73"/>
      <c r="LPH25" s="73"/>
      <c r="LPI25" s="73"/>
      <c r="LPJ25" s="73"/>
      <c r="LPK25" s="73"/>
      <c r="LPL25" s="73"/>
      <c r="LPM25" s="73"/>
      <c r="LPN25" s="73"/>
      <c r="LPO25" s="73"/>
      <c r="LPP25" s="73"/>
      <c r="LPQ25" s="73"/>
      <c r="LPR25" s="73"/>
      <c r="LPS25" s="73"/>
      <c r="LPT25" s="73"/>
      <c r="LPU25" s="73"/>
      <c r="LPV25" s="73"/>
      <c r="LPW25" s="73"/>
      <c r="LPX25" s="73"/>
      <c r="LPY25" s="73"/>
      <c r="LPZ25" s="73"/>
      <c r="LQA25" s="73"/>
      <c r="LQB25" s="73"/>
      <c r="LQC25" s="73"/>
      <c r="LQD25" s="73"/>
      <c r="LQE25" s="73"/>
      <c r="LQF25" s="73"/>
      <c r="LQG25" s="73"/>
      <c r="LQH25" s="73"/>
      <c r="LQI25" s="73"/>
      <c r="LQJ25" s="73"/>
      <c r="LQK25" s="73"/>
      <c r="LQL25" s="73"/>
      <c r="LQM25" s="73"/>
      <c r="LQN25" s="73"/>
      <c r="LQO25" s="73"/>
      <c r="LQP25" s="73"/>
      <c r="LQQ25" s="73"/>
      <c r="LQR25" s="73"/>
      <c r="LQS25" s="73"/>
      <c r="LQT25" s="73"/>
      <c r="LQU25" s="73"/>
      <c r="LQV25" s="73"/>
      <c r="LQW25" s="73"/>
      <c r="LQX25" s="73"/>
      <c r="LQY25" s="73"/>
      <c r="LQZ25" s="73"/>
      <c r="LRA25" s="73"/>
      <c r="LRB25" s="73"/>
      <c r="LRC25" s="73"/>
      <c r="LRD25" s="73"/>
      <c r="LRE25" s="73"/>
      <c r="LRF25" s="73"/>
      <c r="LRG25" s="73"/>
      <c r="LRH25" s="73"/>
      <c r="LRI25" s="73"/>
      <c r="LRJ25" s="73"/>
      <c r="LRK25" s="73"/>
      <c r="LRL25" s="73"/>
      <c r="LRM25" s="73"/>
      <c r="LRN25" s="73"/>
      <c r="LRO25" s="73"/>
      <c r="LRP25" s="73"/>
      <c r="LRQ25" s="73"/>
      <c r="LRR25" s="73"/>
      <c r="LRS25" s="73"/>
      <c r="LRT25" s="73"/>
      <c r="LRU25" s="73"/>
      <c r="LRV25" s="73"/>
      <c r="LRW25" s="73"/>
      <c r="LRX25" s="73"/>
      <c r="LRY25" s="73"/>
      <c r="LRZ25" s="73"/>
      <c r="LSA25" s="73"/>
      <c r="LSB25" s="73"/>
      <c r="LSC25" s="73"/>
      <c r="LSD25" s="73"/>
      <c r="LSE25" s="73"/>
      <c r="LSF25" s="73"/>
      <c r="LSG25" s="73"/>
      <c r="LSH25" s="73"/>
      <c r="LSI25" s="73"/>
      <c r="LSJ25" s="73"/>
      <c r="LSK25" s="73"/>
      <c r="LSL25" s="73"/>
      <c r="LSM25" s="73"/>
      <c r="LSN25" s="73"/>
      <c r="LSO25" s="73"/>
      <c r="LSP25" s="73"/>
      <c r="LSQ25" s="73"/>
      <c r="LSR25" s="73"/>
      <c r="LSS25" s="73"/>
      <c r="LST25" s="73"/>
      <c r="LSU25" s="73"/>
      <c r="LSV25" s="73"/>
      <c r="LSW25" s="73"/>
      <c r="LSX25" s="73"/>
      <c r="LSY25" s="73"/>
      <c r="LSZ25" s="73"/>
      <c r="LTA25" s="73"/>
      <c r="LTB25" s="73"/>
      <c r="LTC25" s="73"/>
      <c r="LTD25" s="73"/>
      <c r="LTE25" s="73"/>
      <c r="LTF25" s="73"/>
      <c r="LTG25" s="73"/>
      <c r="LTH25" s="73"/>
      <c r="LTI25" s="73"/>
      <c r="LTJ25" s="73"/>
      <c r="LTK25" s="73"/>
      <c r="LTL25" s="73"/>
      <c r="LTM25" s="73"/>
      <c r="LTN25" s="73"/>
      <c r="LTO25" s="73"/>
      <c r="LTP25" s="73"/>
      <c r="LTQ25" s="73"/>
      <c r="LTR25" s="73"/>
      <c r="LTS25" s="73"/>
      <c r="LTT25" s="73"/>
      <c r="LTU25" s="73"/>
      <c r="LTV25" s="73"/>
      <c r="LTW25" s="73"/>
      <c r="LTX25" s="73"/>
      <c r="LTY25" s="73"/>
      <c r="LTZ25" s="73"/>
      <c r="LUA25" s="73"/>
      <c r="LUB25" s="73"/>
      <c r="LUC25" s="73"/>
      <c r="LUD25" s="73"/>
      <c r="LUE25" s="73"/>
      <c r="LUF25" s="73"/>
      <c r="LUG25" s="73"/>
      <c r="LUH25" s="73"/>
      <c r="LUI25" s="73"/>
      <c r="LUJ25" s="73"/>
      <c r="LUK25" s="73"/>
      <c r="LUL25" s="73"/>
      <c r="LUM25" s="73"/>
      <c r="LUN25" s="73"/>
      <c r="LUO25" s="73"/>
      <c r="LUP25" s="73"/>
      <c r="LUQ25" s="73"/>
      <c r="LUR25" s="73"/>
      <c r="LUS25" s="73"/>
      <c r="LUT25" s="73"/>
      <c r="LUU25" s="73"/>
      <c r="LUV25" s="73"/>
      <c r="LUW25" s="73"/>
      <c r="LUX25" s="73"/>
      <c r="LUY25" s="73"/>
      <c r="LUZ25" s="73"/>
      <c r="LVA25" s="73"/>
      <c r="LVB25" s="73"/>
      <c r="LVC25" s="73"/>
      <c r="LVD25" s="73"/>
      <c r="LVE25" s="73"/>
      <c r="LVF25" s="73"/>
      <c r="LVG25" s="73"/>
      <c r="LVH25" s="73"/>
      <c r="LVI25" s="73"/>
      <c r="LVJ25" s="73"/>
      <c r="LVK25" s="73"/>
      <c r="LVL25" s="73"/>
      <c r="LVM25" s="73"/>
      <c r="LVN25" s="73"/>
      <c r="LVO25" s="73"/>
      <c r="LVP25" s="73"/>
      <c r="LVQ25" s="73"/>
      <c r="LVR25" s="73"/>
      <c r="LVS25" s="73"/>
      <c r="LVT25" s="73"/>
      <c r="LVU25" s="73"/>
      <c r="LVV25" s="73"/>
      <c r="LVW25" s="73"/>
      <c r="LVX25" s="73"/>
      <c r="LVY25" s="73"/>
      <c r="LVZ25" s="73"/>
      <c r="LWA25" s="73"/>
      <c r="LWB25" s="73"/>
      <c r="LWC25" s="73"/>
      <c r="LWD25" s="73"/>
      <c r="LWE25" s="73"/>
      <c r="LWF25" s="73"/>
      <c r="LWG25" s="73"/>
      <c r="LWH25" s="73"/>
      <c r="LWI25" s="73"/>
      <c r="LWJ25" s="73"/>
      <c r="LWK25" s="73"/>
      <c r="LWL25" s="73"/>
      <c r="LWM25" s="73"/>
      <c r="LWN25" s="73"/>
      <c r="LWO25" s="73"/>
      <c r="LWP25" s="73"/>
      <c r="LWQ25" s="73"/>
      <c r="LWR25" s="73"/>
      <c r="LWS25" s="73"/>
      <c r="LWT25" s="73"/>
      <c r="LWU25" s="73"/>
      <c r="LWV25" s="73"/>
      <c r="LWW25" s="73"/>
      <c r="LWX25" s="73"/>
      <c r="LWY25" s="73"/>
      <c r="LWZ25" s="73"/>
      <c r="LXA25" s="73"/>
      <c r="LXB25" s="73"/>
      <c r="LXC25" s="73"/>
      <c r="LXD25" s="73"/>
      <c r="LXE25" s="73"/>
      <c r="LXF25" s="73"/>
      <c r="LXG25" s="73"/>
      <c r="LXH25" s="73"/>
      <c r="LXI25" s="73"/>
      <c r="LXJ25" s="73"/>
      <c r="LXK25" s="73"/>
      <c r="LXL25" s="73"/>
      <c r="LXM25" s="73"/>
      <c r="LXN25" s="73"/>
      <c r="LXO25" s="73"/>
      <c r="LXP25" s="73"/>
      <c r="LXQ25" s="73"/>
      <c r="LXR25" s="73"/>
      <c r="LXS25" s="73"/>
      <c r="LXT25" s="73"/>
      <c r="LXU25" s="73"/>
      <c r="LXV25" s="73"/>
      <c r="LXW25" s="73"/>
      <c r="LXX25" s="73"/>
      <c r="LXY25" s="73"/>
      <c r="LXZ25" s="73"/>
      <c r="LYA25" s="73"/>
      <c r="LYB25" s="73"/>
      <c r="LYC25" s="73"/>
      <c r="LYD25" s="73"/>
      <c r="LYE25" s="73"/>
      <c r="LYF25" s="73"/>
      <c r="LYG25" s="73"/>
      <c r="LYH25" s="73"/>
      <c r="LYI25" s="73"/>
      <c r="LYJ25" s="73"/>
      <c r="LYK25" s="73"/>
      <c r="LYL25" s="73"/>
      <c r="LYM25" s="73"/>
      <c r="LYN25" s="73"/>
      <c r="LYO25" s="73"/>
      <c r="LYP25" s="73"/>
      <c r="LYQ25" s="73"/>
      <c r="LYR25" s="73"/>
      <c r="LYS25" s="73"/>
      <c r="LYT25" s="73"/>
      <c r="LYU25" s="73"/>
      <c r="LYV25" s="73"/>
      <c r="LYW25" s="73"/>
      <c r="LYX25" s="73"/>
      <c r="LYY25" s="73"/>
      <c r="LYZ25" s="73"/>
      <c r="LZA25" s="73"/>
      <c r="LZB25" s="73"/>
      <c r="LZC25" s="73"/>
      <c r="LZD25" s="73"/>
      <c r="LZE25" s="73"/>
      <c r="LZF25" s="73"/>
      <c r="LZG25" s="73"/>
      <c r="LZH25" s="73"/>
      <c r="LZI25" s="73"/>
      <c r="LZJ25" s="73"/>
      <c r="LZK25" s="73"/>
      <c r="LZL25" s="73"/>
      <c r="LZM25" s="73"/>
      <c r="LZN25" s="73"/>
      <c r="LZO25" s="73"/>
      <c r="LZP25" s="73"/>
      <c r="LZQ25" s="73"/>
      <c r="LZR25" s="73"/>
      <c r="LZS25" s="73"/>
      <c r="LZT25" s="73"/>
      <c r="LZU25" s="73"/>
      <c r="LZV25" s="73"/>
      <c r="LZW25" s="73"/>
      <c r="LZX25" s="73"/>
      <c r="LZY25" s="73"/>
      <c r="LZZ25" s="73"/>
      <c r="MAA25" s="73"/>
      <c r="MAB25" s="73"/>
      <c r="MAC25" s="73"/>
      <c r="MAD25" s="73"/>
      <c r="MAE25" s="73"/>
      <c r="MAF25" s="73"/>
      <c r="MAG25" s="73"/>
      <c r="MAH25" s="73"/>
      <c r="MAI25" s="73"/>
      <c r="MAJ25" s="73"/>
      <c r="MAK25" s="73"/>
      <c r="MAL25" s="73"/>
      <c r="MAM25" s="73"/>
      <c r="MAN25" s="73"/>
      <c r="MAO25" s="73"/>
      <c r="MAP25" s="73"/>
      <c r="MAQ25" s="73"/>
      <c r="MAR25" s="73"/>
      <c r="MAS25" s="73"/>
      <c r="MAT25" s="73"/>
      <c r="MAU25" s="73"/>
      <c r="MAV25" s="73"/>
      <c r="MAW25" s="73"/>
      <c r="MAX25" s="73"/>
      <c r="MAY25" s="73"/>
      <c r="MAZ25" s="73"/>
      <c r="MBA25" s="73"/>
      <c r="MBB25" s="73"/>
      <c r="MBC25" s="73"/>
      <c r="MBD25" s="73"/>
      <c r="MBE25" s="73"/>
      <c r="MBF25" s="73"/>
      <c r="MBG25" s="73"/>
      <c r="MBH25" s="73"/>
      <c r="MBI25" s="73"/>
      <c r="MBJ25" s="73"/>
      <c r="MBK25" s="73"/>
      <c r="MBL25" s="73"/>
      <c r="MBM25" s="73"/>
      <c r="MBN25" s="73"/>
      <c r="MBO25" s="73"/>
      <c r="MBP25" s="73"/>
      <c r="MBQ25" s="73"/>
      <c r="MBR25" s="73"/>
      <c r="MBS25" s="73"/>
      <c r="MBT25" s="73"/>
      <c r="MBU25" s="73"/>
      <c r="MBV25" s="73"/>
      <c r="MBW25" s="73"/>
      <c r="MBX25" s="73"/>
      <c r="MBY25" s="73"/>
      <c r="MBZ25" s="73"/>
      <c r="MCA25" s="73"/>
      <c r="MCB25" s="73"/>
      <c r="MCC25" s="73"/>
      <c r="MCD25" s="73"/>
      <c r="MCE25" s="73"/>
      <c r="MCF25" s="73"/>
      <c r="MCG25" s="73"/>
      <c r="MCH25" s="73"/>
      <c r="MCI25" s="73"/>
      <c r="MCJ25" s="73"/>
      <c r="MCK25" s="73"/>
      <c r="MCL25" s="73"/>
      <c r="MCM25" s="73"/>
      <c r="MCN25" s="73"/>
      <c r="MCO25" s="73"/>
      <c r="MCP25" s="73"/>
      <c r="MCQ25" s="73"/>
      <c r="MCR25" s="73"/>
      <c r="MCS25" s="73"/>
      <c r="MCT25" s="73"/>
      <c r="MCU25" s="73"/>
      <c r="MCV25" s="73"/>
      <c r="MCW25" s="73"/>
      <c r="MCX25" s="73"/>
      <c r="MCY25" s="73"/>
      <c r="MCZ25" s="73"/>
      <c r="MDA25" s="73"/>
      <c r="MDB25" s="73"/>
      <c r="MDC25" s="73"/>
      <c r="MDD25" s="73"/>
      <c r="MDE25" s="73"/>
      <c r="MDF25" s="73"/>
      <c r="MDG25" s="73"/>
      <c r="MDH25" s="73"/>
      <c r="MDI25" s="73"/>
      <c r="MDJ25" s="73"/>
      <c r="MDK25" s="73"/>
      <c r="MDL25" s="73"/>
      <c r="MDM25" s="73"/>
      <c r="MDN25" s="73"/>
      <c r="MDO25" s="73"/>
      <c r="MDP25" s="73"/>
      <c r="MDQ25" s="73"/>
      <c r="MDR25" s="73"/>
      <c r="MDS25" s="73"/>
      <c r="MDT25" s="73"/>
      <c r="MDU25" s="73"/>
      <c r="MDV25" s="73"/>
      <c r="MDW25" s="73"/>
      <c r="MDX25" s="73"/>
      <c r="MDY25" s="73"/>
      <c r="MDZ25" s="73"/>
      <c r="MEA25" s="73"/>
      <c r="MEB25" s="73"/>
      <c r="MEC25" s="73"/>
      <c r="MED25" s="73"/>
      <c r="MEE25" s="73"/>
      <c r="MEF25" s="73"/>
      <c r="MEG25" s="73"/>
      <c r="MEH25" s="73"/>
      <c r="MEI25" s="73"/>
      <c r="MEJ25" s="73"/>
      <c r="MEK25" s="73"/>
      <c r="MEL25" s="73"/>
      <c r="MEM25" s="73"/>
      <c r="MEN25" s="73"/>
      <c r="MEO25" s="73"/>
      <c r="MEP25" s="73"/>
      <c r="MEQ25" s="73"/>
      <c r="MER25" s="73"/>
      <c r="MES25" s="73"/>
      <c r="MET25" s="73"/>
      <c r="MEU25" s="73"/>
      <c r="MEV25" s="73"/>
      <c r="MEW25" s="73"/>
      <c r="MEX25" s="73"/>
      <c r="MEY25" s="73"/>
      <c r="MEZ25" s="73"/>
      <c r="MFA25" s="73"/>
      <c r="MFB25" s="73"/>
      <c r="MFC25" s="73"/>
      <c r="MFD25" s="73"/>
      <c r="MFE25" s="73"/>
      <c r="MFF25" s="73"/>
      <c r="MFG25" s="73"/>
      <c r="MFH25" s="73"/>
      <c r="MFI25" s="73"/>
      <c r="MFJ25" s="73"/>
      <c r="MFK25" s="73"/>
      <c r="MFL25" s="73"/>
      <c r="MFM25" s="73"/>
      <c r="MFN25" s="73"/>
      <c r="MFO25" s="73"/>
      <c r="MFP25" s="73"/>
      <c r="MFQ25" s="73"/>
      <c r="MFR25" s="73"/>
      <c r="MFS25" s="73"/>
      <c r="MFT25" s="73"/>
      <c r="MFU25" s="73"/>
      <c r="MFV25" s="73"/>
      <c r="MFW25" s="73"/>
      <c r="MFX25" s="73"/>
      <c r="MFY25" s="73"/>
      <c r="MFZ25" s="73"/>
      <c r="MGA25" s="73"/>
      <c r="MGB25" s="73"/>
      <c r="MGC25" s="73"/>
      <c r="MGD25" s="73"/>
      <c r="MGE25" s="73"/>
      <c r="MGF25" s="73"/>
      <c r="MGG25" s="73"/>
      <c r="MGH25" s="73"/>
      <c r="MGI25" s="73"/>
      <c r="MGJ25" s="73"/>
      <c r="MGK25" s="73"/>
      <c r="MGL25" s="73"/>
      <c r="MGM25" s="73"/>
      <c r="MGN25" s="73"/>
      <c r="MGO25" s="73"/>
      <c r="MGP25" s="73"/>
      <c r="MGQ25" s="73"/>
      <c r="MGR25" s="73"/>
      <c r="MGS25" s="73"/>
      <c r="MGT25" s="73"/>
      <c r="MGU25" s="73"/>
      <c r="MGV25" s="73"/>
      <c r="MGW25" s="73"/>
      <c r="MGX25" s="73"/>
      <c r="MGY25" s="73"/>
      <c r="MGZ25" s="73"/>
      <c r="MHA25" s="73"/>
      <c r="MHB25" s="73"/>
      <c r="MHC25" s="73"/>
      <c r="MHD25" s="73"/>
      <c r="MHE25" s="73"/>
      <c r="MHF25" s="73"/>
      <c r="MHG25" s="73"/>
      <c r="MHH25" s="73"/>
      <c r="MHI25" s="73"/>
      <c r="MHJ25" s="73"/>
      <c r="MHK25" s="73"/>
      <c r="MHL25" s="73"/>
      <c r="MHM25" s="73"/>
      <c r="MHN25" s="73"/>
      <c r="MHO25" s="73"/>
      <c r="MHP25" s="73"/>
      <c r="MHQ25" s="73"/>
      <c r="MHR25" s="73"/>
      <c r="MHS25" s="73"/>
      <c r="MHT25" s="73"/>
      <c r="MHU25" s="73"/>
      <c r="MHV25" s="73"/>
      <c r="MHW25" s="73"/>
      <c r="MHX25" s="73"/>
      <c r="MHY25" s="73"/>
      <c r="MHZ25" s="73"/>
      <c r="MIA25" s="73"/>
      <c r="MIB25" s="73"/>
      <c r="MIC25" s="73"/>
      <c r="MID25" s="73"/>
      <c r="MIE25" s="73"/>
      <c r="MIF25" s="73"/>
      <c r="MIG25" s="73"/>
      <c r="MIH25" s="73"/>
      <c r="MII25" s="73"/>
      <c r="MIJ25" s="73"/>
      <c r="MIK25" s="73"/>
      <c r="MIL25" s="73"/>
      <c r="MIM25" s="73"/>
      <c r="MIN25" s="73"/>
      <c r="MIO25" s="73"/>
      <c r="MIP25" s="73"/>
      <c r="MIQ25" s="73"/>
      <c r="MIR25" s="73"/>
      <c r="MIS25" s="73"/>
      <c r="MIT25" s="73"/>
      <c r="MIU25" s="73"/>
      <c r="MIV25" s="73"/>
      <c r="MIW25" s="73"/>
      <c r="MIX25" s="73"/>
      <c r="MIY25" s="73"/>
      <c r="MIZ25" s="73"/>
      <c r="MJA25" s="73"/>
      <c r="MJB25" s="73"/>
      <c r="MJC25" s="73"/>
      <c r="MJD25" s="73"/>
      <c r="MJE25" s="73"/>
      <c r="MJF25" s="73"/>
      <c r="MJG25" s="73"/>
      <c r="MJH25" s="73"/>
      <c r="MJI25" s="73"/>
      <c r="MJJ25" s="73"/>
      <c r="MJK25" s="73"/>
      <c r="MJL25" s="73"/>
      <c r="MJM25" s="73"/>
      <c r="MJN25" s="73"/>
      <c r="MJO25" s="73"/>
      <c r="MJP25" s="73"/>
      <c r="MJQ25" s="73"/>
      <c r="MJR25" s="73"/>
      <c r="MJS25" s="73"/>
      <c r="MJT25" s="73"/>
      <c r="MJU25" s="73"/>
      <c r="MJV25" s="73"/>
      <c r="MJW25" s="73"/>
      <c r="MJX25" s="73"/>
      <c r="MJY25" s="73"/>
      <c r="MJZ25" s="73"/>
      <c r="MKA25" s="73"/>
      <c r="MKB25" s="73"/>
      <c r="MKC25" s="73"/>
      <c r="MKD25" s="73"/>
      <c r="MKE25" s="73"/>
      <c r="MKF25" s="73"/>
      <c r="MKG25" s="73"/>
      <c r="MKH25" s="73"/>
      <c r="MKI25" s="73"/>
      <c r="MKJ25" s="73"/>
      <c r="MKK25" s="73"/>
      <c r="MKL25" s="73"/>
      <c r="MKM25" s="73"/>
      <c r="MKN25" s="73"/>
      <c r="MKO25" s="73"/>
      <c r="MKP25" s="73"/>
      <c r="MKQ25" s="73"/>
      <c r="MKR25" s="73"/>
      <c r="MKS25" s="73"/>
      <c r="MKT25" s="73"/>
      <c r="MKU25" s="73"/>
      <c r="MKV25" s="73"/>
      <c r="MKW25" s="73"/>
      <c r="MKX25" s="73"/>
      <c r="MKY25" s="73"/>
      <c r="MKZ25" s="73"/>
      <c r="MLA25" s="73"/>
      <c r="MLB25" s="73"/>
      <c r="MLC25" s="73"/>
      <c r="MLD25" s="73"/>
      <c r="MLE25" s="73"/>
      <c r="MLF25" s="73"/>
      <c r="MLG25" s="73"/>
      <c r="MLH25" s="73"/>
      <c r="MLI25" s="73"/>
      <c r="MLJ25" s="73"/>
      <c r="MLK25" s="73"/>
      <c r="MLL25" s="73"/>
      <c r="MLM25" s="73"/>
      <c r="MLN25" s="73"/>
      <c r="MLO25" s="73"/>
      <c r="MLP25" s="73"/>
      <c r="MLQ25" s="73"/>
      <c r="MLR25" s="73"/>
      <c r="MLS25" s="73"/>
      <c r="MLT25" s="73"/>
      <c r="MLU25" s="73"/>
      <c r="MLV25" s="73"/>
      <c r="MLW25" s="73"/>
      <c r="MLX25" s="73"/>
      <c r="MLY25" s="73"/>
      <c r="MLZ25" s="73"/>
      <c r="MMA25" s="73"/>
      <c r="MMB25" s="73"/>
      <c r="MMC25" s="73"/>
      <c r="MMD25" s="73"/>
      <c r="MME25" s="73"/>
      <c r="MMF25" s="73"/>
      <c r="MMG25" s="73"/>
      <c r="MMH25" s="73"/>
      <c r="MMI25" s="73"/>
      <c r="MMJ25" s="73"/>
      <c r="MMK25" s="73"/>
      <c r="MML25" s="73"/>
      <c r="MMM25" s="73"/>
      <c r="MMN25" s="73"/>
      <c r="MMO25" s="73"/>
      <c r="MMP25" s="73"/>
      <c r="MMQ25" s="73"/>
      <c r="MMR25" s="73"/>
      <c r="MMS25" s="73"/>
      <c r="MMT25" s="73"/>
      <c r="MMU25" s="73"/>
      <c r="MMV25" s="73"/>
      <c r="MMW25" s="73"/>
      <c r="MMX25" s="73"/>
      <c r="MMY25" s="73"/>
      <c r="MMZ25" s="73"/>
      <c r="MNA25" s="73"/>
      <c r="MNB25" s="73"/>
      <c r="MNC25" s="73"/>
      <c r="MND25" s="73"/>
      <c r="MNE25" s="73"/>
      <c r="MNF25" s="73"/>
      <c r="MNG25" s="73"/>
      <c r="MNH25" s="73"/>
      <c r="MNI25" s="73"/>
      <c r="MNJ25" s="73"/>
      <c r="MNK25" s="73"/>
      <c r="MNL25" s="73"/>
      <c r="MNM25" s="73"/>
      <c r="MNN25" s="73"/>
      <c r="MNO25" s="73"/>
      <c r="MNP25" s="73"/>
      <c r="MNQ25" s="73"/>
      <c r="MNR25" s="73"/>
      <c r="MNS25" s="73"/>
      <c r="MNT25" s="73"/>
      <c r="MNU25" s="73"/>
      <c r="MNV25" s="73"/>
      <c r="MNW25" s="73"/>
      <c r="MNX25" s="73"/>
      <c r="MNY25" s="73"/>
      <c r="MNZ25" s="73"/>
      <c r="MOA25" s="73"/>
      <c r="MOB25" s="73"/>
      <c r="MOC25" s="73"/>
      <c r="MOD25" s="73"/>
      <c r="MOE25" s="73"/>
      <c r="MOF25" s="73"/>
      <c r="MOG25" s="73"/>
      <c r="MOH25" s="73"/>
      <c r="MOI25" s="73"/>
      <c r="MOJ25" s="73"/>
      <c r="MOK25" s="73"/>
      <c r="MOL25" s="73"/>
      <c r="MOM25" s="73"/>
      <c r="MON25" s="73"/>
      <c r="MOO25" s="73"/>
      <c r="MOP25" s="73"/>
      <c r="MOQ25" s="73"/>
      <c r="MOR25" s="73"/>
      <c r="MOS25" s="73"/>
      <c r="MOT25" s="73"/>
      <c r="MOU25" s="73"/>
      <c r="MOV25" s="73"/>
      <c r="MOW25" s="73"/>
      <c r="MOX25" s="73"/>
      <c r="MOY25" s="73"/>
      <c r="MOZ25" s="73"/>
      <c r="MPA25" s="73"/>
      <c r="MPB25" s="73"/>
      <c r="MPC25" s="73"/>
      <c r="MPD25" s="73"/>
      <c r="MPE25" s="73"/>
      <c r="MPF25" s="73"/>
      <c r="MPG25" s="73"/>
      <c r="MPH25" s="73"/>
      <c r="MPI25" s="73"/>
      <c r="MPJ25" s="73"/>
      <c r="MPK25" s="73"/>
      <c r="MPL25" s="73"/>
      <c r="MPM25" s="73"/>
      <c r="MPN25" s="73"/>
      <c r="MPO25" s="73"/>
      <c r="MPP25" s="73"/>
      <c r="MPQ25" s="73"/>
      <c r="MPR25" s="73"/>
      <c r="MPS25" s="73"/>
      <c r="MPT25" s="73"/>
      <c r="MPU25" s="73"/>
      <c r="MPV25" s="73"/>
      <c r="MPW25" s="73"/>
      <c r="MPX25" s="73"/>
      <c r="MPY25" s="73"/>
      <c r="MPZ25" s="73"/>
      <c r="MQA25" s="73"/>
      <c r="MQB25" s="73"/>
      <c r="MQC25" s="73"/>
      <c r="MQD25" s="73"/>
      <c r="MQE25" s="73"/>
      <c r="MQF25" s="73"/>
      <c r="MQG25" s="73"/>
      <c r="MQH25" s="73"/>
      <c r="MQI25" s="73"/>
      <c r="MQJ25" s="73"/>
      <c r="MQK25" s="73"/>
      <c r="MQL25" s="73"/>
      <c r="MQM25" s="73"/>
      <c r="MQN25" s="73"/>
      <c r="MQO25" s="73"/>
      <c r="MQP25" s="73"/>
      <c r="MQQ25" s="73"/>
      <c r="MQR25" s="73"/>
      <c r="MQS25" s="73"/>
      <c r="MQT25" s="73"/>
      <c r="MQU25" s="73"/>
      <c r="MQV25" s="73"/>
      <c r="MQW25" s="73"/>
      <c r="MQX25" s="73"/>
      <c r="MQY25" s="73"/>
      <c r="MQZ25" s="73"/>
      <c r="MRA25" s="73"/>
      <c r="MRB25" s="73"/>
      <c r="MRC25" s="73"/>
      <c r="MRD25" s="73"/>
      <c r="MRE25" s="73"/>
      <c r="MRF25" s="73"/>
      <c r="MRG25" s="73"/>
      <c r="MRH25" s="73"/>
      <c r="MRI25" s="73"/>
      <c r="MRJ25" s="73"/>
      <c r="MRK25" s="73"/>
      <c r="MRL25" s="73"/>
      <c r="MRM25" s="73"/>
      <c r="MRN25" s="73"/>
      <c r="MRO25" s="73"/>
      <c r="MRP25" s="73"/>
      <c r="MRQ25" s="73"/>
      <c r="MRR25" s="73"/>
      <c r="MRS25" s="73"/>
      <c r="MRT25" s="73"/>
      <c r="MRU25" s="73"/>
      <c r="MRV25" s="73"/>
      <c r="MRW25" s="73"/>
      <c r="MRX25" s="73"/>
      <c r="MRY25" s="73"/>
      <c r="MRZ25" s="73"/>
      <c r="MSA25" s="73"/>
      <c r="MSB25" s="73"/>
      <c r="MSC25" s="73"/>
      <c r="MSD25" s="73"/>
      <c r="MSE25" s="73"/>
      <c r="MSF25" s="73"/>
      <c r="MSG25" s="73"/>
      <c r="MSH25" s="73"/>
      <c r="MSI25" s="73"/>
      <c r="MSJ25" s="73"/>
      <c r="MSK25" s="73"/>
      <c r="MSL25" s="73"/>
      <c r="MSM25" s="73"/>
      <c r="MSN25" s="73"/>
      <c r="MSO25" s="73"/>
      <c r="MSP25" s="73"/>
      <c r="MSQ25" s="73"/>
      <c r="MSR25" s="73"/>
      <c r="MSS25" s="73"/>
      <c r="MST25" s="73"/>
      <c r="MSU25" s="73"/>
      <c r="MSV25" s="73"/>
      <c r="MSW25" s="73"/>
      <c r="MSX25" s="73"/>
      <c r="MSY25" s="73"/>
      <c r="MSZ25" s="73"/>
      <c r="MTA25" s="73"/>
      <c r="MTB25" s="73"/>
      <c r="MTC25" s="73"/>
      <c r="MTD25" s="73"/>
      <c r="MTE25" s="73"/>
      <c r="MTF25" s="73"/>
      <c r="MTG25" s="73"/>
      <c r="MTH25" s="73"/>
      <c r="MTI25" s="73"/>
      <c r="MTJ25" s="73"/>
      <c r="MTK25" s="73"/>
      <c r="MTL25" s="73"/>
      <c r="MTM25" s="73"/>
      <c r="MTN25" s="73"/>
      <c r="MTO25" s="73"/>
      <c r="MTP25" s="73"/>
      <c r="MTQ25" s="73"/>
      <c r="MTR25" s="73"/>
      <c r="MTS25" s="73"/>
      <c r="MTT25" s="73"/>
      <c r="MTU25" s="73"/>
      <c r="MTV25" s="73"/>
      <c r="MTW25" s="73"/>
      <c r="MTX25" s="73"/>
      <c r="MTY25" s="73"/>
      <c r="MTZ25" s="73"/>
      <c r="MUA25" s="73"/>
      <c r="MUB25" s="73"/>
      <c r="MUC25" s="73"/>
      <c r="MUD25" s="73"/>
      <c r="MUE25" s="73"/>
      <c r="MUF25" s="73"/>
      <c r="MUG25" s="73"/>
      <c r="MUH25" s="73"/>
      <c r="MUI25" s="73"/>
      <c r="MUJ25" s="73"/>
      <c r="MUK25" s="73"/>
      <c r="MUL25" s="73"/>
      <c r="MUM25" s="73"/>
      <c r="MUN25" s="73"/>
      <c r="MUO25" s="73"/>
      <c r="MUP25" s="73"/>
      <c r="MUQ25" s="73"/>
      <c r="MUR25" s="73"/>
      <c r="MUS25" s="73"/>
      <c r="MUT25" s="73"/>
      <c r="MUU25" s="73"/>
      <c r="MUV25" s="73"/>
      <c r="MUW25" s="73"/>
      <c r="MUX25" s="73"/>
      <c r="MUY25" s="73"/>
      <c r="MUZ25" s="73"/>
      <c r="MVA25" s="73"/>
      <c r="MVB25" s="73"/>
      <c r="MVC25" s="73"/>
      <c r="MVD25" s="73"/>
      <c r="MVE25" s="73"/>
      <c r="MVF25" s="73"/>
      <c r="MVG25" s="73"/>
      <c r="MVH25" s="73"/>
      <c r="MVI25" s="73"/>
      <c r="MVJ25" s="73"/>
      <c r="MVK25" s="73"/>
      <c r="MVL25" s="73"/>
      <c r="MVM25" s="73"/>
      <c r="MVN25" s="73"/>
      <c r="MVO25" s="73"/>
      <c r="MVP25" s="73"/>
      <c r="MVQ25" s="73"/>
      <c r="MVR25" s="73"/>
      <c r="MVS25" s="73"/>
      <c r="MVT25" s="73"/>
      <c r="MVU25" s="73"/>
      <c r="MVV25" s="73"/>
      <c r="MVW25" s="73"/>
      <c r="MVX25" s="73"/>
      <c r="MVY25" s="73"/>
      <c r="MVZ25" s="73"/>
      <c r="MWA25" s="73"/>
      <c r="MWB25" s="73"/>
      <c r="MWC25" s="73"/>
      <c r="MWD25" s="73"/>
      <c r="MWE25" s="73"/>
      <c r="MWF25" s="73"/>
      <c r="MWG25" s="73"/>
      <c r="MWH25" s="73"/>
      <c r="MWI25" s="73"/>
      <c r="MWJ25" s="73"/>
      <c r="MWK25" s="73"/>
      <c r="MWL25" s="73"/>
      <c r="MWM25" s="73"/>
      <c r="MWN25" s="73"/>
      <c r="MWO25" s="73"/>
      <c r="MWP25" s="73"/>
      <c r="MWQ25" s="73"/>
      <c r="MWR25" s="73"/>
      <c r="MWS25" s="73"/>
      <c r="MWT25" s="73"/>
      <c r="MWU25" s="73"/>
      <c r="MWV25" s="73"/>
      <c r="MWW25" s="73"/>
      <c r="MWX25" s="73"/>
      <c r="MWY25" s="73"/>
      <c r="MWZ25" s="73"/>
      <c r="MXA25" s="73"/>
      <c r="MXB25" s="73"/>
      <c r="MXC25" s="73"/>
      <c r="MXD25" s="73"/>
      <c r="MXE25" s="73"/>
      <c r="MXF25" s="73"/>
      <c r="MXG25" s="73"/>
      <c r="MXH25" s="73"/>
      <c r="MXI25" s="73"/>
      <c r="MXJ25" s="73"/>
      <c r="MXK25" s="73"/>
      <c r="MXL25" s="73"/>
      <c r="MXM25" s="73"/>
      <c r="MXN25" s="73"/>
      <c r="MXO25" s="73"/>
      <c r="MXP25" s="73"/>
      <c r="MXQ25" s="73"/>
      <c r="MXR25" s="73"/>
      <c r="MXS25" s="73"/>
      <c r="MXT25" s="73"/>
      <c r="MXU25" s="73"/>
      <c r="MXV25" s="73"/>
      <c r="MXW25" s="73"/>
      <c r="MXX25" s="73"/>
      <c r="MXY25" s="73"/>
      <c r="MXZ25" s="73"/>
      <c r="MYA25" s="73"/>
      <c r="MYB25" s="73"/>
      <c r="MYC25" s="73"/>
      <c r="MYD25" s="73"/>
      <c r="MYE25" s="73"/>
      <c r="MYF25" s="73"/>
      <c r="MYG25" s="73"/>
      <c r="MYH25" s="73"/>
      <c r="MYI25" s="73"/>
      <c r="MYJ25" s="73"/>
      <c r="MYK25" s="73"/>
      <c r="MYL25" s="73"/>
      <c r="MYM25" s="73"/>
      <c r="MYN25" s="73"/>
      <c r="MYO25" s="73"/>
      <c r="MYP25" s="73"/>
      <c r="MYQ25" s="73"/>
      <c r="MYR25" s="73"/>
      <c r="MYS25" s="73"/>
      <c r="MYT25" s="73"/>
      <c r="MYU25" s="73"/>
      <c r="MYV25" s="73"/>
      <c r="MYW25" s="73"/>
      <c r="MYX25" s="73"/>
      <c r="MYY25" s="73"/>
      <c r="MYZ25" s="73"/>
      <c r="MZA25" s="73"/>
      <c r="MZB25" s="73"/>
      <c r="MZC25" s="73"/>
      <c r="MZD25" s="73"/>
      <c r="MZE25" s="73"/>
      <c r="MZF25" s="73"/>
      <c r="MZG25" s="73"/>
      <c r="MZH25" s="73"/>
      <c r="MZI25" s="73"/>
      <c r="MZJ25" s="73"/>
      <c r="MZK25" s="73"/>
      <c r="MZL25" s="73"/>
      <c r="MZM25" s="73"/>
      <c r="MZN25" s="73"/>
      <c r="MZO25" s="73"/>
      <c r="MZP25" s="73"/>
      <c r="MZQ25" s="73"/>
      <c r="MZR25" s="73"/>
      <c r="MZS25" s="73"/>
      <c r="MZT25" s="73"/>
      <c r="MZU25" s="73"/>
      <c r="MZV25" s="73"/>
      <c r="MZW25" s="73"/>
      <c r="MZX25" s="73"/>
      <c r="MZY25" s="73"/>
      <c r="MZZ25" s="73"/>
      <c r="NAA25" s="73"/>
      <c r="NAB25" s="73"/>
      <c r="NAC25" s="73"/>
      <c r="NAD25" s="73"/>
      <c r="NAE25" s="73"/>
      <c r="NAF25" s="73"/>
      <c r="NAG25" s="73"/>
      <c r="NAH25" s="73"/>
      <c r="NAI25" s="73"/>
      <c r="NAJ25" s="73"/>
      <c r="NAK25" s="73"/>
      <c r="NAL25" s="73"/>
      <c r="NAM25" s="73"/>
      <c r="NAN25" s="73"/>
      <c r="NAO25" s="73"/>
      <c r="NAP25" s="73"/>
      <c r="NAQ25" s="73"/>
      <c r="NAR25" s="73"/>
      <c r="NAS25" s="73"/>
      <c r="NAT25" s="73"/>
      <c r="NAU25" s="73"/>
      <c r="NAV25" s="73"/>
      <c r="NAW25" s="73"/>
      <c r="NAX25" s="73"/>
      <c r="NAY25" s="73"/>
      <c r="NAZ25" s="73"/>
      <c r="NBA25" s="73"/>
      <c r="NBB25" s="73"/>
      <c r="NBC25" s="73"/>
      <c r="NBD25" s="73"/>
      <c r="NBE25" s="73"/>
      <c r="NBF25" s="73"/>
      <c r="NBG25" s="73"/>
      <c r="NBH25" s="73"/>
      <c r="NBI25" s="73"/>
      <c r="NBJ25" s="73"/>
      <c r="NBK25" s="73"/>
      <c r="NBL25" s="73"/>
      <c r="NBM25" s="73"/>
      <c r="NBN25" s="73"/>
      <c r="NBO25" s="73"/>
      <c r="NBP25" s="73"/>
      <c r="NBQ25" s="73"/>
      <c r="NBR25" s="73"/>
      <c r="NBS25" s="73"/>
      <c r="NBT25" s="73"/>
      <c r="NBU25" s="73"/>
      <c r="NBV25" s="73"/>
      <c r="NBW25" s="73"/>
      <c r="NBX25" s="73"/>
      <c r="NBY25" s="73"/>
      <c r="NBZ25" s="73"/>
      <c r="NCA25" s="73"/>
      <c r="NCB25" s="73"/>
      <c r="NCC25" s="73"/>
      <c r="NCD25" s="73"/>
      <c r="NCE25" s="73"/>
      <c r="NCF25" s="73"/>
      <c r="NCG25" s="73"/>
      <c r="NCH25" s="73"/>
      <c r="NCI25" s="73"/>
      <c r="NCJ25" s="73"/>
      <c r="NCK25" s="73"/>
      <c r="NCL25" s="73"/>
      <c r="NCM25" s="73"/>
      <c r="NCN25" s="73"/>
      <c r="NCO25" s="73"/>
      <c r="NCP25" s="73"/>
      <c r="NCQ25" s="73"/>
      <c r="NCR25" s="73"/>
      <c r="NCS25" s="73"/>
      <c r="NCT25" s="73"/>
      <c r="NCU25" s="73"/>
      <c r="NCV25" s="73"/>
      <c r="NCW25" s="73"/>
      <c r="NCX25" s="73"/>
      <c r="NCY25" s="73"/>
      <c r="NCZ25" s="73"/>
      <c r="NDA25" s="73"/>
      <c r="NDB25" s="73"/>
      <c r="NDC25" s="73"/>
      <c r="NDD25" s="73"/>
      <c r="NDE25" s="73"/>
      <c r="NDF25" s="73"/>
      <c r="NDG25" s="73"/>
      <c r="NDH25" s="73"/>
      <c r="NDI25" s="73"/>
      <c r="NDJ25" s="73"/>
      <c r="NDK25" s="73"/>
      <c r="NDL25" s="73"/>
      <c r="NDM25" s="73"/>
      <c r="NDN25" s="73"/>
      <c r="NDO25" s="73"/>
      <c r="NDP25" s="73"/>
      <c r="NDQ25" s="73"/>
      <c r="NDR25" s="73"/>
      <c r="NDS25" s="73"/>
      <c r="NDT25" s="73"/>
      <c r="NDU25" s="73"/>
      <c r="NDV25" s="73"/>
      <c r="NDW25" s="73"/>
      <c r="NDX25" s="73"/>
      <c r="NDY25" s="73"/>
      <c r="NDZ25" s="73"/>
      <c r="NEA25" s="73"/>
      <c r="NEB25" s="73"/>
      <c r="NEC25" s="73"/>
      <c r="NED25" s="73"/>
      <c r="NEE25" s="73"/>
      <c r="NEF25" s="73"/>
      <c r="NEG25" s="73"/>
      <c r="NEH25" s="73"/>
      <c r="NEI25" s="73"/>
      <c r="NEJ25" s="73"/>
      <c r="NEK25" s="73"/>
      <c r="NEL25" s="73"/>
      <c r="NEM25" s="73"/>
      <c r="NEN25" s="73"/>
      <c r="NEO25" s="73"/>
      <c r="NEP25" s="73"/>
      <c r="NEQ25" s="73"/>
      <c r="NER25" s="73"/>
      <c r="NES25" s="73"/>
      <c r="NET25" s="73"/>
      <c r="NEU25" s="73"/>
      <c r="NEV25" s="73"/>
      <c r="NEW25" s="73"/>
      <c r="NEX25" s="73"/>
      <c r="NEY25" s="73"/>
      <c r="NEZ25" s="73"/>
      <c r="NFA25" s="73"/>
      <c r="NFB25" s="73"/>
      <c r="NFC25" s="73"/>
      <c r="NFD25" s="73"/>
      <c r="NFE25" s="73"/>
      <c r="NFF25" s="73"/>
      <c r="NFG25" s="73"/>
      <c r="NFH25" s="73"/>
      <c r="NFI25" s="73"/>
      <c r="NFJ25" s="73"/>
      <c r="NFK25" s="73"/>
      <c r="NFL25" s="73"/>
      <c r="NFM25" s="73"/>
      <c r="NFN25" s="73"/>
      <c r="NFO25" s="73"/>
      <c r="NFP25" s="73"/>
      <c r="NFQ25" s="73"/>
      <c r="NFR25" s="73"/>
      <c r="NFS25" s="73"/>
      <c r="NFT25" s="73"/>
      <c r="NFU25" s="73"/>
      <c r="NFV25" s="73"/>
      <c r="NFW25" s="73"/>
      <c r="NFX25" s="73"/>
      <c r="NFY25" s="73"/>
      <c r="NFZ25" s="73"/>
      <c r="NGA25" s="73"/>
      <c r="NGB25" s="73"/>
      <c r="NGC25" s="73"/>
      <c r="NGD25" s="73"/>
      <c r="NGE25" s="73"/>
      <c r="NGF25" s="73"/>
      <c r="NGG25" s="73"/>
      <c r="NGH25" s="73"/>
      <c r="NGI25" s="73"/>
      <c r="NGJ25" s="73"/>
      <c r="NGK25" s="73"/>
      <c r="NGL25" s="73"/>
      <c r="NGM25" s="73"/>
      <c r="NGN25" s="73"/>
      <c r="NGO25" s="73"/>
      <c r="NGP25" s="73"/>
      <c r="NGQ25" s="73"/>
      <c r="NGR25" s="73"/>
      <c r="NGS25" s="73"/>
      <c r="NGT25" s="73"/>
      <c r="NGU25" s="73"/>
      <c r="NGV25" s="73"/>
      <c r="NGW25" s="73"/>
      <c r="NGX25" s="73"/>
      <c r="NGY25" s="73"/>
      <c r="NGZ25" s="73"/>
      <c r="NHA25" s="73"/>
      <c r="NHB25" s="73"/>
      <c r="NHC25" s="73"/>
      <c r="NHD25" s="73"/>
      <c r="NHE25" s="73"/>
      <c r="NHF25" s="73"/>
      <c r="NHG25" s="73"/>
      <c r="NHH25" s="73"/>
      <c r="NHI25" s="73"/>
      <c r="NHJ25" s="73"/>
      <c r="NHK25" s="73"/>
      <c r="NHL25" s="73"/>
      <c r="NHM25" s="73"/>
      <c r="NHN25" s="73"/>
      <c r="NHO25" s="73"/>
      <c r="NHP25" s="73"/>
      <c r="NHQ25" s="73"/>
      <c r="NHR25" s="73"/>
      <c r="NHS25" s="73"/>
      <c r="NHT25" s="73"/>
      <c r="NHU25" s="73"/>
      <c r="NHV25" s="73"/>
      <c r="NHW25" s="73"/>
      <c r="NHX25" s="73"/>
      <c r="NHY25" s="73"/>
      <c r="NHZ25" s="73"/>
      <c r="NIA25" s="73"/>
      <c r="NIB25" s="73"/>
      <c r="NIC25" s="73"/>
      <c r="NID25" s="73"/>
      <c r="NIE25" s="73"/>
      <c r="NIF25" s="73"/>
      <c r="NIG25" s="73"/>
      <c r="NIH25" s="73"/>
      <c r="NII25" s="73"/>
      <c r="NIJ25" s="73"/>
      <c r="NIK25" s="73"/>
      <c r="NIL25" s="73"/>
      <c r="NIM25" s="73"/>
      <c r="NIN25" s="73"/>
      <c r="NIO25" s="73"/>
      <c r="NIP25" s="73"/>
      <c r="NIQ25" s="73"/>
      <c r="NIR25" s="73"/>
      <c r="NIS25" s="73"/>
      <c r="NIT25" s="73"/>
      <c r="NIU25" s="73"/>
      <c r="NIV25" s="73"/>
      <c r="NIW25" s="73"/>
      <c r="NIX25" s="73"/>
      <c r="NIY25" s="73"/>
      <c r="NIZ25" s="73"/>
      <c r="NJA25" s="73"/>
      <c r="NJB25" s="73"/>
      <c r="NJC25" s="73"/>
      <c r="NJD25" s="73"/>
      <c r="NJE25" s="73"/>
      <c r="NJF25" s="73"/>
      <c r="NJG25" s="73"/>
      <c r="NJH25" s="73"/>
      <c r="NJI25" s="73"/>
      <c r="NJJ25" s="73"/>
      <c r="NJK25" s="73"/>
      <c r="NJL25" s="73"/>
      <c r="NJM25" s="73"/>
      <c r="NJN25" s="73"/>
      <c r="NJO25" s="73"/>
      <c r="NJP25" s="73"/>
      <c r="NJQ25" s="73"/>
      <c r="NJR25" s="73"/>
      <c r="NJS25" s="73"/>
      <c r="NJT25" s="73"/>
      <c r="NJU25" s="73"/>
      <c r="NJV25" s="73"/>
      <c r="NJW25" s="73"/>
      <c r="NJX25" s="73"/>
      <c r="NJY25" s="73"/>
      <c r="NJZ25" s="73"/>
      <c r="NKA25" s="73"/>
      <c r="NKB25" s="73"/>
      <c r="NKC25" s="73"/>
      <c r="NKD25" s="73"/>
      <c r="NKE25" s="73"/>
      <c r="NKF25" s="73"/>
      <c r="NKG25" s="73"/>
      <c r="NKH25" s="73"/>
      <c r="NKI25" s="73"/>
      <c r="NKJ25" s="73"/>
      <c r="NKK25" s="73"/>
      <c r="NKL25" s="73"/>
      <c r="NKM25" s="73"/>
      <c r="NKN25" s="73"/>
      <c r="NKO25" s="73"/>
      <c r="NKP25" s="73"/>
      <c r="NKQ25" s="73"/>
      <c r="NKR25" s="73"/>
      <c r="NKS25" s="73"/>
      <c r="NKT25" s="73"/>
      <c r="NKU25" s="73"/>
      <c r="NKV25" s="73"/>
      <c r="NKW25" s="73"/>
      <c r="NKX25" s="73"/>
      <c r="NKY25" s="73"/>
      <c r="NKZ25" s="73"/>
      <c r="NLA25" s="73"/>
      <c r="NLB25" s="73"/>
      <c r="NLC25" s="73"/>
      <c r="NLD25" s="73"/>
      <c r="NLE25" s="73"/>
      <c r="NLF25" s="73"/>
      <c r="NLG25" s="73"/>
      <c r="NLH25" s="73"/>
      <c r="NLI25" s="73"/>
      <c r="NLJ25" s="73"/>
      <c r="NLK25" s="73"/>
      <c r="NLL25" s="73"/>
      <c r="NLM25" s="73"/>
      <c r="NLN25" s="73"/>
      <c r="NLO25" s="73"/>
      <c r="NLP25" s="73"/>
      <c r="NLQ25" s="73"/>
      <c r="NLR25" s="73"/>
      <c r="NLS25" s="73"/>
      <c r="NLT25" s="73"/>
      <c r="NLU25" s="73"/>
      <c r="NLV25" s="73"/>
      <c r="NLW25" s="73"/>
      <c r="NLX25" s="73"/>
      <c r="NLY25" s="73"/>
      <c r="NLZ25" s="73"/>
      <c r="NMA25" s="73"/>
      <c r="NMB25" s="73"/>
      <c r="NMC25" s="73"/>
      <c r="NMD25" s="73"/>
      <c r="NME25" s="73"/>
      <c r="NMF25" s="73"/>
      <c r="NMG25" s="73"/>
      <c r="NMH25" s="73"/>
      <c r="NMI25" s="73"/>
      <c r="NMJ25" s="73"/>
      <c r="NMK25" s="73"/>
      <c r="NML25" s="73"/>
      <c r="NMM25" s="73"/>
      <c r="NMN25" s="73"/>
      <c r="NMO25" s="73"/>
      <c r="NMP25" s="73"/>
      <c r="NMQ25" s="73"/>
      <c r="NMR25" s="73"/>
      <c r="NMS25" s="73"/>
      <c r="NMT25" s="73"/>
      <c r="NMU25" s="73"/>
      <c r="NMV25" s="73"/>
      <c r="NMW25" s="73"/>
      <c r="NMX25" s="73"/>
      <c r="NMY25" s="73"/>
      <c r="NMZ25" s="73"/>
      <c r="NNA25" s="73"/>
      <c r="NNB25" s="73"/>
      <c r="NNC25" s="73"/>
      <c r="NND25" s="73"/>
      <c r="NNE25" s="73"/>
      <c r="NNF25" s="73"/>
      <c r="NNG25" s="73"/>
      <c r="NNH25" s="73"/>
      <c r="NNI25" s="73"/>
      <c r="NNJ25" s="73"/>
      <c r="NNK25" s="73"/>
      <c r="NNL25" s="73"/>
      <c r="NNM25" s="73"/>
      <c r="NNN25" s="73"/>
      <c r="NNO25" s="73"/>
      <c r="NNP25" s="73"/>
      <c r="NNQ25" s="73"/>
      <c r="NNR25" s="73"/>
      <c r="NNS25" s="73"/>
      <c r="NNT25" s="73"/>
      <c r="NNU25" s="73"/>
      <c r="NNV25" s="73"/>
      <c r="NNW25" s="73"/>
      <c r="NNX25" s="73"/>
      <c r="NNY25" s="73"/>
      <c r="NNZ25" s="73"/>
      <c r="NOA25" s="73"/>
      <c r="NOB25" s="73"/>
      <c r="NOC25" s="73"/>
      <c r="NOD25" s="73"/>
      <c r="NOE25" s="73"/>
      <c r="NOF25" s="73"/>
      <c r="NOG25" s="73"/>
      <c r="NOH25" s="73"/>
      <c r="NOI25" s="73"/>
      <c r="NOJ25" s="73"/>
      <c r="NOK25" s="73"/>
      <c r="NOL25" s="73"/>
      <c r="NOM25" s="73"/>
      <c r="NON25" s="73"/>
      <c r="NOO25" s="73"/>
      <c r="NOP25" s="73"/>
      <c r="NOQ25" s="73"/>
      <c r="NOR25" s="73"/>
      <c r="NOS25" s="73"/>
      <c r="NOT25" s="73"/>
      <c r="NOU25" s="73"/>
      <c r="NOV25" s="73"/>
      <c r="NOW25" s="73"/>
      <c r="NOX25" s="73"/>
      <c r="NOY25" s="73"/>
      <c r="NOZ25" s="73"/>
      <c r="NPA25" s="73"/>
      <c r="NPB25" s="73"/>
      <c r="NPC25" s="73"/>
      <c r="NPD25" s="73"/>
      <c r="NPE25" s="73"/>
      <c r="NPF25" s="73"/>
      <c r="NPG25" s="73"/>
      <c r="NPH25" s="73"/>
      <c r="NPI25" s="73"/>
      <c r="NPJ25" s="73"/>
      <c r="NPK25" s="73"/>
      <c r="NPL25" s="73"/>
      <c r="NPM25" s="73"/>
      <c r="NPN25" s="73"/>
      <c r="NPO25" s="73"/>
      <c r="NPP25" s="73"/>
      <c r="NPQ25" s="73"/>
      <c r="NPR25" s="73"/>
      <c r="NPS25" s="73"/>
      <c r="NPT25" s="73"/>
      <c r="NPU25" s="73"/>
      <c r="NPV25" s="73"/>
      <c r="NPW25" s="73"/>
      <c r="NPX25" s="73"/>
      <c r="NPY25" s="73"/>
      <c r="NPZ25" s="73"/>
      <c r="NQA25" s="73"/>
      <c r="NQB25" s="73"/>
      <c r="NQC25" s="73"/>
      <c r="NQD25" s="73"/>
      <c r="NQE25" s="73"/>
      <c r="NQF25" s="73"/>
      <c r="NQG25" s="73"/>
      <c r="NQH25" s="73"/>
      <c r="NQI25" s="73"/>
      <c r="NQJ25" s="73"/>
      <c r="NQK25" s="73"/>
      <c r="NQL25" s="73"/>
      <c r="NQM25" s="73"/>
      <c r="NQN25" s="73"/>
      <c r="NQO25" s="73"/>
      <c r="NQP25" s="73"/>
      <c r="NQQ25" s="73"/>
      <c r="NQR25" s="73"/>
      <c r="NQS25" s="73"/>
      <c r="NQT25" s="73"/>
      <c r="NQU25" s="73"/>
      <c r="NQV25" s="73"/>
      <c r="NQW25" s="73"/>
      <c r="NQX25" s="73"/>
      <c r="NQY25" s="73"/>
      <c r="NQZ25" s="73"/>
      <c r="NRA25" s="73"/>
      <c r="NRB25" s="73"/>
      <c r="NRC25" s="73"/>
      <c r="NRD25" s="73"/>
      <c r="NRE25" s="73"/>
      <c r="NRF25" s="73"/>
      <c r="NRG25" s="73"/>
      <c r="NRH25" s="73"/>
      <c r="NRI25" s="73"/>
      <c r="NRJ25" s="73"/>
      <c r="NRK25" s="73"/>
      <c r="NRL25" s="73"/>
      <c r="NRM25" s="73"/>
      <c r="NRN25" s="73"/>
      <c r="NRO25" s="73"/>
      <c r="NRP25" s="73"/>
      <c r="NRQ25" s="73"/>
      <c r="NRR25" s="73"/>
      <c r="NRS25" s="73"/>
      <c r="NRT25" s="73"/>
      <c r="NRU25" s="73"/>
      <c r="NRV25" s="73"/>
      <c r="NRW25" s="73"/>
      <c r="NRX25" s="73"/>
      <c r="NRY25" s="73"/>
      <c r="NRZ25" s="73"/>
      <c r="NSA25" s="73"/>
      <c r="NSB25" s="73"/>
      <c r="NSC25" s="73"/>
      <c r="NSD25" s="73"/>
      <c r="NSE25" s="73"/>
      <c r="NSF25" s="73"/>
      <c r="NSG25" s="73"/>
      <c r="NSH25" s="73"/>
      <c r="NSI25" s="73"/>
      <c r="NSJ25" s="73"/>
      <c r="NSK25" s="73"/>
      <c r="NSL25" s="73"/>
      <c r="NSM25" s="73"/>
      <c r="NSN25" s="73"/>
      <c r="NSO25" s="73"/>
      <c r="NSP25" s="73"/>
      <c r="NSQ25" s="73"/>
      <c r="NSR25" s="73"/>
      <c r="NSS25" s="73"/>
      <c r="NST25" s="73"/>
      <c r="NSU25" s="73"/>
      <c r="NSV25" s="73"/>
      <c r="NSW25" s="73"/>
      <c r="NSX25" s="73"/>
      <c r="NSY25" s="73"/>
      <c r="NSZ25" s="73"/>
      <c r="NTA25" s="73"/>
      <c r="NTB25" s="73"/>
      <c r="NTC25" s="73"/>
      <c r="NTD25" s="73"/>
      <c r="NTE25" s="73"/>
      <c r="NTF25" s="73"/>
      <c r="NTG25" s="73"/>
      <c r="NTH25" s="73"/>
      <c r="NTI25" s="73"/>
      <c r="NTJ25" s="73"/>
      <c r="NTK25" s="73"/>
      <c r="NTL25" s="73"/>
      <c r="NTM25" s="73"/>
      <c r="NTN25" s="73"/>
      <c r="NTO25" s="73"/>
      <c r="NTP25" s="73"/>
      <c r="NTQ25" s="73"/>
      <c r="NTR25" s="73"/>
      <c r="NTS25" s="73"/>
      <c r="NTT25" s="73"/>
      <c r="NTU25" s="73"/>
      <c r="NTV25" s="73"/>
      <c r="NTW25" s="73"/>
      <c r="NTX25" s="73"/>
      <c r="NTY25" s="73"/>
      <c r="NTZ25" s="73"/>
      <c r="NUA25" s="73"/>
      <c r="NUB25" s="73"/>
      <c r="NUC25" s="73"/>
      <c r="NUD25" s="73"/>
      <c r="NUE25" s="73"/>
      <c r="NUF25" s="73"/>
      <c r="NUG25" s="73"/>
      <c r="NUH25" s="73"/>
      <c r="NUI25" s="73"/>
      <c r="NUJ25" s="73"/>
      <c r="NUK25" s="73"/>
      <c r="NUL25" s="73"/>
      <c r="NUM25" s="73"/>
      <c r="NUN25" s="73"/>
      <c r="NUO25" s="73"/>
      <c r="NUP25" s="73"/>
      <c r="NUQ25" s="73"/>
      <c r="NUR25" s="73"/>
      <c r="NUS25" s="73"/>
      <c r="NUT25" s="73"/>
      <c r="NUU25" s="73"/>
      <c r="NUV25" s="73"/>
      <c r="NUW25" s="73"/>
      <c r="NUX25" s="73"/>
      <c r="NUY25" s="73"/>
      <c r="NUZ25" s="73"/>
      <c r="NVA25" s="73"/>
      <c r="NVB25" s="73"/>
      <c r="NVC25" s="73"/>
      <c r="NVD25" s="73"/>
      <c r="NVE25" s="73"/>
      <c r="NVF25" s="73"/>
      <c r="NVG25" s="73"/>
      <c r="NVH25" s="73"/>
      <c r="NVI25" s="73"/>
      <c r="NVJ25" s="73"/>
      <c r="NVK25" s="73"/>
      <c r="NVL25" s="73"/>
      <c r="NVM25" s="73"/>
      <c r="NVN25" s="73"/>
      <c r="NVO25" s="73"/>
      <c r="NVP25" s="73"/>
      <c r="NVQ25" s="73"/>
      <c r="NVR25" s="73"/>
      <c r="NVS25" s="73"/>
      <c r="NVT25" s="73"/>
      <c r="NVU25" s="73"/>
      <c r="NVV25" s="73"/>
      <c r="NVW25" s="73"/>
      <c r="NVX25" s="73"/>
      <c r="NVY25" s="73"/>
      <c r="NVZ25" s="73"/>
      <c r="NWA25" s="73"/>
      <c r="NWB25" s="73"/>
      <c r="NWC25" s="73"/>
      <c r="NWD25" s="73"/>
      <c r="NWE25" s="73"/>
      <c r="NWF25" s="73"/>
      <c r="NWG25" s="73"/>
      <c r="NWH25" s="73"/>
      <c r="NWI25" s="73"/>
      <c r="NWJ25" s="73"/>
      <c r="NWK25" s="73"/>
      <c r="NWL25" s="73"/>
      <c r="NWM25" s="73"/>
      <c r="NWN25" s="73"/>
      <c r="NWO25" s="73"/>
      <c r="NWP25" s="73"/>
      <c r="NWQ25" s="73"/>
      <c r="NWR25" s="73"/>
      <c r="NWS25" s="73"/>
      <c r="NWT25" s="73"/>
      <c r="NWU25" s="73"/>
      <c r="NWV25" s="73"/>
      <c r="NWW25" s="73"/>
      <c r="NWX25" s="73"/>
      <c r="NWY25" s="73"/>
      <c r="NWZ25" s="73"/>
      <c r="NXA25" s="73"/>
      <c r="NXB25" s="73"/>
      <c r="NXC25" s="73"/>
      <c r="NXD25" s="73"/>
      <c r="NXE25" s="73"/>
      <c r="NXF25" s="73"/>
      <c r="NXG25" s="73"/>
      <c r="NXH25" s="73"/>
      <c r="NXI25" s="73"/>
      <c r="NXJ25" s="73"/>
      <c r="NXK25" s="73"/>
      <c r="NXL25" s="73"/>
      <c r="NXM25" s="73"/>
      <c r="NXN25" s="73"/>
      <c r="NXO25" s="73"/>
      <c r="NXP25" s="73"/>
      <c r="NXQ25" s="73"/>
      <c r="NXR25" s="73"/>
      <c r="NXS25" s="73"/>
      <c r="NXT25" s="73"/>
      <c r="NXU25" s="73"/>
      <c r="NXV25" s="73"/>
      <c r="NXW25" s="73"/>
      <c r="NXX25" s="73"/>
      <c r="NXY25" s="73"/>
      <c r="NXZ25" s="73"/>
      <c r="NYA25" s="73"/>
      <c r="NYB25" s="73"/>
      <c r="NYC25" s="73"/>
      <c r="NYD25" s="73"/>
      <c r="NYE25" s="73"/>
      <c r="NYF25" s="73"/>
      <c r="NYG25" s="73"/>
      <c r="NYH25" s="73"/>
      <c r="NYI25" s="73"/>
      <c r="NYJ25" s="73"/>
      <c r="NYK25" s="73"/>
      <c r="NYL25" s="73"/>
      <c r="NYM25" s="73"/>
      <c r="NYN25" s="73"/>
      <c r="NYO25" s="73"/>
      <c r="NYP25" s="73"/>
      <c r="NYQ25" s="73"/>
      <c r="NYR25" s="73"/>
      <c r="NYS25" s="73"/>
      <c r="NYT25" s="73"/>
      <c r="NYU25" s="73"/>
      <c r="NYV25" s="73"/>
      <c r="NYW25" s="73"/>
      <c r="NYX25" s="73"/>
      <c r="NYY25" s="73"/>
      <c r="NYZ25" s="73"/>
      <c r="NZA25" s="73"/>
      <c r="NZB25" s="73"/>
      <c r="NZC25" s="73"/>
      <c r="NZD25" s="73"/>
      <c r="NZE25" s="73"/>
      <c r="NZF25" s="73"/>
      <c r="NZG25" s="73"/>
      <c r="NZH25" s="73"/>
      <c r="NZI25" s="73"/>
      <c r="NZJ25" s="73"/>
      <c r="NZK25" s="73"/>
      <c r="NZL25" s="73"/>
      <c r="NZM25" s="73"/>
      <c r="NZN25" s="73"/>
      <c r="NZO25" s="73"/>
      <c r="NZP25" s="73"/>
      <c r="NZQ25" s="73"/>
      <c r="NZR25" s="73"/>
      <c r="NZS25" s="73"/>
      <c r="NZT25" s="73"/>
      <c r="NZU25" s="73"/>
      <c r="NZV25" s="73"/>
      <c r="NZW25" s="73"/>
      <c r="NZX25" s="73"/>
      <c r="NZY25" s="73"/>
      <c r="NZZ25" s="73"/>
      <c r="OAA25" s="73"/>
      <c r="OAB25" s="73"/>
      <c r="OAC25" s="73"/>
      <c r="OAD25" s="73"/>
      <c r="OAE25" s="73"/>
      <c r="OAF25" s="73"/>
      <c r="OAG25" s="73"/>
      <c r="OAH25" s="73"/>
      <c r="OAI25" s="73"/>
      <c r="OAJ25" s="73"/>
      <c r="OAK25" s="73"/>
      <c r="OAL25" s="73"/>
      <c r="OAM25" s="73"/>
      <c r="OAN25" s="73"/>
      <c r="OAO25" s="73"/>
      <c r="OAP25" s="73"/>
      <c r="OAQ25" s="73"/>
      <c r="OAR25" s="73"/>
      <c r="OAS25" s="73"/>
      <c r="OAT25" s="73"/>
      <c r="OAU25" s="73"/>
      <c r="OAV25" s="73"/>
      <c r="OAW25" s="73"/>
      <c r="OAX25" s="73"/>
      <c r="OAY25" s="73"/>
      <c r="OAZ25" s="73"/>
      <c r="OBA25" s="73"/>
      <c r="OBB25" s="73"/>
      <c r="OBC25" s="73"/>
      <c r="OBD25" s="73"/>
      <c r="OBE25" s="73"/>
      <c r="OBF25" s="73"/>
      <c r="OBG25" s="73"/>
      <c r="OBH25" s="73"/>
      <c r="OBI25" s="73"/>
      <c r="OBJ25" s="73"/>
      <c r="OBK25" s="73"/>
      <c r="OBL25" s="73"/>
      <c r="OBM25" s="73"/>
      <c r="OBN25" s="73"/>
      <c r="OBO25" s="73"/>
      <c r="OBP25" s="73"/>
      <c r="OBQ25" s="73"/>
      <c r="OBR25" s="73"/>
      <c r="OBS25" s="73"/>
      <c r="OBT25" s="73"/>
      <c r="OBU25" s="73"/>
      <c r="OBV25" s="73"/>
      <c r="OBW25" s="73"/>
      <c r="OBX25" s="73"/>
      <c r="OBY25" s="73"/>
      <c r="OBZ25" s="73"/>
      <c r="OCA25" s="73"/>
      <c r="OCB25" s="73"/>
      <c r="OCC25" s="73"/>
      <c r="OCD25" s="73"/>
      <c r="OCE25" s="73"/>
      <c r="OCF25" s="73"/>
      <c r="OCG25" s="73"/>
      <c r="OCH25" s="73"/>
      <c r="OCI25" s="73"/>
      <c r="OCJ25" s="73"/>
      <c r="OCK25" s="73"/>
      <c r="OCL25" s="73"/>
      <c r="OCM25" s="73"/>
      <c r="OCN25" s="73"/>
      <c r="OCO25" s="73"/>
      <c r="OCP25" s="73"/>
      <c r="OCQ25" s="73"/>
      <c r="OCR25" s="73"/>
      <c r="OCS25" s="73"/>
      <c r="OCT25" s="73"/>
      <c r="OCU25" s="73"/>
      <c r="OCV25" s="73"/>
      <c r="OCW25" s="73"/>
      <c r="OCX25" s="73"/>
      <c r="OCY25" s="73"/>
      <c r="OCZ25" s="73"/>
      <c r="ODA25" s="73"/>
      <c r="ODB25" s="73"/>
      <c r="ODC25" s="73"/>
      <c r="ODD25" s="73"/>
      <c r="ODE25" s="73"/>
      <c r="ODF25" s="73"/>
      <c r="ODG25" s="73"/>
      <c r="ODH25" s="73"/>
      <c r="ODI25" s="73"/>
      <c r="ODJ25" s="73"/>
      <c r="ODK25" s="73"/>
      <c r="ODL25" s="73"/>
      <c r="ODM25" s="73"/>
      <c r="ODN25" s="73"/>
      <c r="ODO25" s="73"/>
      <c r="ODP25" s="73"/>
      <c r="ODQ25" s="73"/>
      <c r="ODR25" s="73"/>
      <c r="ODS25" s="73"/>
      <c r="ODT25" s="73"/>
      <c r="ODU25" s="73"/>
      <c r="ODV25" s="73"/>
      <c r="ODW25" s="73"/>
      <c r="ODX25" s="73"/>
      <c r="ODY25" s="73"/>
      <c r="ODZ25" s="73"/>
      <c r="OEA25" s="73"/>
      <c r="OEB25" s="73"/>
      <c r="OEC25" s="73"/>
      <c r="OED25" s="73"/>
      <c r="OEE25" s="73"/>
      <c r="OEF25" s="73"/>
      <c r="OEG25" s="73"/>
      <c r="OEH25" s="73"/>
      <c r="OEI25" s="73"/>
      <c r="OEJ25" s="73"/>
      <c r="OEK25" s="73"/>
      <c r="OEL25" s="73"/>
      <c r="OEM25" s="73"/>
      <c r="OEN25" s="73"/>
      <c r="OEO25" s="73"/>
      <c r="OEP25" s="73"/>
      <c r="OEQ25" s="73"/>
      <c r="OER25" s="73"/>
      <c r="OES25" s="73"/>
      <c r="OET25" s="73"/>
      <c r="OEU25" s="73"/>
      <c r="OEV25" s="73"/>
      <c r="OEW25" s="73"/>
      <c r="OEX25" s="73"/>
      <c r="OEY25" s="73"/>
      <c r="OEZ25" s="73"/>
      <c r="OFA25" s="73"/>
      <c r="OFB25" s="73"/>
      <c r="OFC25" s="73"/>
      <c r="OFD25" s="73"/>
      <c r="OFE25" s="73"/>
      <c r="OFF25" s="73"/>
      <c r="OFG25" s="73"/>
      <c r="OFH25" s="73"/>
      <c r="OFI25" s="73"/>
      <c r="OFJ25" s="73"/>
      <c r="OFK25" s="73"/>
      <c r="OFL25" s="73"/>
      <c r="OFM25" s="73"/>
      <c r="OFN25" s="73"/>
      <c r="OFO25" s="73"/>
      <c r="OFP25" s="73"/>
      <c r="OFQ25" s="73"/>
      <c r="OFR25" s="73"/>
      <c r="OFS25" s="73"/>
      <c r="OFT25" s="73"/>
      <c r="OFU25" s="73"/>
      <c r="OFV25" s="73"/>
      <c r="OFW25" s="73"/>
      <c r="OFX25" s="73"/>
      <c r="OFY25" s="73"/>
      <c r="OFZ25" s="73"/>
      <c r="OGA25" s="73"/>
      <c r="OGB25" s="73"/>
      <c r="OGC25" s="73"/>
      <c r="OGD25" s="73"/>
      <c r="OGE25" s="73"/>
      <c r="OGF25" s="73"/>
      <c r="OGG25" s="73"/>
      <c r="OGH25" s="73"/>
      <c r="OGI25" s="73"/>
      <c r="OGJ25" s="73"/>
      <c r="OGK25" s="73"/>
      <c r="OGL25" s="73"/>
      <c r="OGM25" s="73"/>
      <c r="OGN25" s="73"/>
      <c r="OGO25" s="73"/>
      <c r="OGP25" s="73"/>
      <c r="OGQ25" s="73"/>
      <c r="OGR25" s="73"/>
      <c r="OGS25" s="73"/>
      <c r="OGT25" s="73"/>
      <c r="OGU25" s="73"/>
      <c r="OGV25" s="73"/>
      <c r="OGW25" s="73"/>
      <c r="OGX25" s="73"/>
      <c r="OGY25" s="73"/>
      <c r="OGZ25" s="73"/>
      <c r="OHA25" s="73"/>
      <c r="OHB25" s="73"/>
      <c r="OHC25" s="73"/>
      <c r="OHD25" s="73"/>
      <c r="OHE25" s="73"/>
      <c r="OHF25" s="73"/>
      <c r="OHG25" s="73"/>
      <c r="OHH25" s="73"/>
      <c r="OHI25" s="73"/>
      <c r="OHJ25" s="73"/>
      <c r="OHK25" s="73"/>
      <c r="OHL25" s="73"/>
      <c r="OHM25" s="73"/>
      <c r="OHN25" s="73"/>
      <c r="OHO25" s="73"/>
      <c r="OHP25" s="73"/>
      <c r="OHQ25" s="73"/>
      <c r="OHR25" s="73"/>
      <c r="OHS25" s="73"/>
      <c r="OHT25" s="73"/>
      <c r="OHU25" s="73"/>
      <c r="OHV25" s="73"/>
      <c r="OHW25" s="73"/>
      <c r="OHX25" s="73"/>
      <c r="OHY25" s="73"/>
      <c r="OHZ25" s="73"/>
      <c r="OIA25" s="73"/>
      <c r="OIB25" s="73"/>
      <c r="OIC25" s="73"/>
      <c r="OID25" s="73"/>
      <c r="OIE25" s="73"/>
      <c r="OIF25" s="73"/>
      <c r="OIG25" s="73"/>
      <c r="OIH25" s="73"/>
      <c r="OII25" s="73"/>
      <c r="OIJ25" s="73"/>
      <c r="OIK25" s="73"/>
      <c r="OIL25" s="73"/>
      <c r="OIM25" s="73"/>
      <c r="OIN25" s="73"/>
      <c r="OIO25" s="73"/>
      <c r="OIP25" s="73"/>
      <c r="OIQ25" s="73"/>
      <c r="OIR25" s="73"/>
      <c r="OIS25" s="73"/>
      <c r="OIT25" s="73"/>
      <c r="OIU25" s="73"/>
      <c r="OIV25" s="73"/>
      <c r="OIW25" s="73"/>
      <c r="OIX25" s="73"/>
      <c r="OIY25" s="73"/>
      <c r="OIZ25" s="73"/>
      <c r="OJA25" s="73"/>
      <c r="OJB25" s="73"/>
      <c r="OJC25" s="73"/>
      <c r="OJD25" s="73"/>
      <c r="OJE25" s="73"/>
      <c r="OJF25" s="73"/>
      <c r="OJG25" s="73"/>
      <c r="OJH25" s="73"/>
      <c r="OJI25" s="73"/>
      <c r="OJJ25" s="73"/>
      <c r="OJK25" s="73"/>
      <c r="OJL25" s="73"/>
      <c r="OJM25" s="73"/>
      <c r="OJN25" s="73"/>
      <c r="OJO25" s="73"/>
      <c r="OJP25" s="73"/>
      <c r="OJQ25" s="73"/>
      <c r="OJR25" s="73"/>
      <c r="OJS25" s="73"/>
      <c r="OJT25" s="73"/>
      <c r="OJU25" s="73"/>
      <c r="OJV25" s="73"/>
      <c r="OJW25" s="73"/>
      <c r="OJX25" s="73"/>
      <c r="OJY25" s="73"/>
      <c r="OJZ25" s="73"/>
      <c r="OKA25" s="73"/>
      <c r="OKB25" s="73"/>
      <c r="OKC25" s="73"/>
      <c r="OKD25" s="73"/>
      <c r="OKE25" s="73"/>
      <c r="OKF25" s="73"/>
      <c r="OKG25" s="73"/>
      <c r="OKH25" s="73"/>
      <c r="OKI25" s="73"/>
      <c r="OKJ25" s="73"/>
      <c r="OKK25" s="73"/>
      <c r="OKL25" s="73"/>
      <c r="OKM25" s="73"/>
      <c r="OKN25" s="73"/>
      <c r="OKO25" s="73"/>
      <c r="OKP25" s="73"/>
      <c r="OKQ25" s="73"/>
      <c r="OKR25" s="73"/>
      <c r="OKS25" s="73"/>
      <c r="OKT25" s="73"/>
      <c r="OKU25" s="73"/>
      <c r="OKV25" s="73"/>
      <c r="OKW25" s="73"/>
      <c r="OKX25" s="73"/>
      <c r="OKY25" s="73"/>
      <c r="OKZ25" s="73"/>
      <c r="OLA25" s="73"/>
      <c r="OLB25" s="73"/>
      <c r="OLC25" s="73"/>
      <c r="OLD25" s="73"/>
      <c r="OLE25" s="73"/>
      <c r="OLF25" s="73"/>
      <c r="OLG25" s="73"/>
      <c r="OLH25" s="73"/>
      <c r="OLI25" s="73"/>
      <c r="OLJ25" s="73"/>
      <c r="OLK25" s="73"/>
      <c r="OLL25" s="73"/>
      <c r="OLM25" s="73"/>
      <c r="OLN25" s="73"/>
      <c r="OLO25" s="73"/>
      <c r="OLP25" s="73"/>
      <c r="OLQ25" s="73"/>
      <c r="OLR25" s="73"/>
      <c r="OLS25" s="73"/>
      <c r="OLT25" s="73"/>
      <c r="OLU25" s="73"/>
      <c r="OLV25" s="73"/>
      <c r="OLW25" s="73"/>
      <c r="OLX25" s="73"/>
      <c r="OLY25" s="73"/>
      <c r="OLZ25" s="73"/>
      <c r="OMA25" s="73"/>
      <c r="OMB25" s="73"/>
      <c r="OMC25" s="73"/>
      <c r="OMD25" s="73"/>
      <c r="OME25" s="73"/>
      <c r="OMF25" s="73"/>
      <c r="OMG25" s="73"/>
      <c r="OMH25" s="73"/>
      <c r="OMI25" s="73"/>
      <c r="OMJ25" s="73"/>
      <c r="OMK25" s="73"/>
      <c r="OML25" s="73"/>
      <c r="OMM25" s="73"/>
      <c r="OMN25" s="73"/>
      <c r="OMO25" s="73"/>
      <c r="OMP25" s="73"/>
      <c r="OMQ25" s="73"/>
      <c r="OMR25" s="73"/>
      <c r="OMS25" s="73"/>
      <c r="OMT25" s="73"/>
      <c r="OMU25" s="73"/>
      <c r="OMV25" s="73"/>
      <c r="OMW25" s="73"/>
      <c r="OMX25" s="73"/>
      <c r="OMY25" s="73"/>
      <c r="OMZ25" s="73"/>
      <c r="ONA25" s="73"/>
      <c r="ONB25" s="73"/>
      <c r="ONC25" s="73"/>
      <c r="OND25" s="73"/>
      <c r="ONE25" s="73"/>
      <c r="ONF25" s="73"/>
      <c r="ONG25" s="73"/>
      <c r="ONH25" s="73"/>
      <c r="ONI25" s="73"/>
      <c r="ONJ25" s="73"/>
      <c r="ONK25" s="73"/>
      <c r="ONL25" s="73"/>
      <c r="ONM25" s="73"/>
      <c r="ONN25" s="73"/>
      <c r="ONO25" s="73"/>
      <c r="ONP25" s="73"/>
      <c r="ONQ25" s="73"/>
      <c r="ONR25" s="73"/>
      <c r="ONS25" s="73"/>
      <c r="ONT25" s="73"/>
      <c r="ONU25" s="73"/>
      <c r="ONV25" s="73"/>
      <c r="ONW25" s="73"/>
      <c r="ONX25" s="73"/>
      <c r="ONY25" s="73"/>
      <c r="ONZ25" s="73"/>
      <c r="OOA25" s="73"/>
      <c r="OOB25" s="73"/>
      <c r="OOC25" s="73"/>
      <c r="OOD25" s="73"/>
      <c r="OOE25" s="73"/>
      <c r="OOF25" s="73"/>
      <c r="OOG25" s="73"/>
      <c r="OOH25" s="73"/>
      <c r="OOI25" s="73"/>
      <c r="OOJ25" s="73"/>
      <c r="OOK25" s="73"/>
      <c r="OOL25" s="73"/>
      <c r="OOM25" s="73"/>
      <c r="OON25" s="73"/>
      <c r="OOO25" s="73"/>
      <c r="OOP25" s="73"/>
      <c r="OOQ25" s="73"/>
      <c r="OOR25" s="73"/>
      <c r="OOS25" s="73"/>
      <c r="OOT25" s="73"/>
      <c r="OOU25" s="73"/>
      <c r="OOV25" s="73"/>
      <c r="OOW25" s="73"/>
      <c r="OOX25" s="73"/>
      <c r="OOY25" s="73"/>
      <c r="OOZ25" s="73"/>
      <c r="OPA25" s="73"/>
      <c r="OPB25" s="73"/>
      <c r="OPC25" s="73"/>
      <c r="OPD25" s="73"/>
      <c r="OPE25" s="73"/>
      <c r="OPF25" s="73"/>
      <c r="OPG25" s="73"/>
      <c r="OPH25" s="73"/>
      <c r="OPI25" s="73"/>
      <c r="OPJ25" s="73"/>
      <c r="OPK25" s="73"/>
      <c r="OPL25" s="73"/>
      <c r="OPM25" s="73"/>
      <c r="OPN25" s="73"/>
      <c r="OPO25" s="73"/>
      <c r="OPP25" s="73"/>
      <c r="OPQ25" s="73"/>
      <c r="OPR25" s="73"/>
      <c r="OPS25" s="73"/>
      <c r="OPT25" s="73"/>
      <c r="OPU25" s="73"/>
      <c r="OPV25" s="73"/>
      <c r="OPW25" s="73"/>
      <c r="OPX25" s="73"/>
      <c r="OPY25" s="73"/>
      <c r="OPZ25" s="73"/>
      <c r="OQA25" s="73"/>
      <c r="OQB25" s="73"/>
      <c r="OQC25" s="73"/>
      <c r="OQD25" s="73"/>
      <c r="OQE25" s="73"/>
      <c r="OQF25" s="73"/>
      <c r="OQG25" s="73"/>
      <c r="OQH25" s="73"/>
      <c r="OQI25" s="73"/>
      <c r="OQJ25" s="73"/>
      <c r="OQK25" s="73"/>
      <c r="OQL25" s="73"/>
      <c r="OQM25" s="73"/>
      <c r="OQN25" s="73"/>
      <c r="OQO25" s="73"/>
      <c r="OQP25" s="73"/>
      <c r="OQQ25" s="73"/>
      <c r="OQR25" s="73"/>
      <c r="OQS25" s="73"/>
      <c r="OQT25" s="73"/>
      <c r="OQU25" s="73"/>
      <c r="OQV25" s="73"/>
      <c r="OQW25" s="73"/>
      <c r="OQX25" s="73"/>
      <c r="OQY25" s="73"/>
      <c r="OQZ25" s="73"/>
      <c r="ORA25" s="73"/>
      <c r="ORB25" s="73"/>
      <c r="ORC25" s="73"/>
      <c r="ORD25" s="73"/>
      <c r="ORE25" s="73"/>
      <c r="ORF25" s="73"/>
      <c r="ORG25" s="73"/>
      <c r="ORH25" s="73"/>
      <c r="ORI25" s="73"/>
      <c r="ORJ25" s="73"/>
      <c r="ORK25" s="73"/>
      <c r="ORL25" s="73"/>
      <c r="ORM25" s="73"/>
      <c r="ORN25" s="73"/>
      <c r="ORO25" s="73"/>
      <c r="ORP25" s="73"/>
      <c r="ORQ25" s="73"/>
      <c r="ORR25" s="73"/>
      <c r="ORS25" s="73"/>
      <c r="ORT25" s="73"/>
      <c r="ORU25" s="73"/>
      <c r="ORV25" s="73"/>
      <c r="ORW25" s="73"/>
      <c r="ORX25" s="73"/>
      <c r="ORY25" s="73"/>
      <c r="ORZ25" s="73"/>
      <c r="OSA25" s="73"/>
      <c r="OSB25" s="73"/>
      <c r="OSC25" s="73"/>
      <c r="OSD25" s="73"/>
      <c r="OSE25" s="73"/>
      <c r="OSF25" s="73"/>
      <c r="OSG25" s="73"/>
      <c r="OSH25" s="73"/>
      <c r="OSI25" s="73"/>
      <c r="OSJ25" s="73"/>
      <c r="OSK25" s="73"/>
      <c r="OSL25" s="73"/>
      <c r="OSM25" s="73"/>
      <c r="OSN25" s="73"/>
      <c r="OSO25" s="73"/>
      <c r="OSP25" s="73"/>
      <c r="OSQ25" s="73"/>
      <c r="OSR25" s="73"/>
      <c r="OSS25" s="73"/>
      <c r="OST25" s="73"/>
      <c r="OSU25" s="73"/>
      <c r="OSV25" s="73"/>
      <c r="OSW25" s="73"/>
      <c r="OSX25" s="73"/>
      <c r="OSY25" s="73"/>
      <c r="OSZ25" s="73"/>
      <c r="OTA25" s="73"/>
      <c r="OTB25" s="73"/>
      <c r="OTC25" s="73"/>
      <c r="OTD25" s="73"/>
      <c r="OTE25" s="73"/>
      <c r="OTF25" s="73"/>
      <c r="OTG25" s="73"/>
      <c r="OTH25" s="73"/>
      <c r="OTI25" s="73"/>
      <c r="OTJ25" s="73"/>
      <c r="OTK25" s="73"/>
      <c r="OTL25" s="73"/>
      <c r="OTM25" s="73"/>
      <c r="OTN25" s="73"/>
      <c r="OTO25" s="73"/>
      <c r="OTP25" s="73"/>
      <c r="OTQ25" s="73"/>
      <c r="OTR25" s="73"/>
      <c r="OTS25" s="73"/>
      <c r="OTT25" s="73"/>
      <c r="OTU25" s="73"/>
      <c r="OTV25" s="73"/>
      <c r="OTW25" s="73"/>
      <c r="OTX25" s="73"/>
      <c r="OTY25" s="73"/>
      <c r="OTZ25" s="73"/>
      <c r="OUA25" s="73"/>
      <c r="OUB25" s="73"/>
      <c r="OUC25" s="73"/>
      <c r="OUD25" s="73"/>
      <c r="OUE25" s="73"/>
      <c r="OUF25" s="73"/>
      <c r="OUG25" s="73"/>
      <c r="OUH25" s="73"/>
      <c r="OUI25" s="73"/>
      <c r="OUJ25" s="73"/>
      <c r="OUK25" s="73"/>
      <c r="OUL25" s="73"/>
      <c r="OUM25" s="73"/>
      <c r="OUN25" s="73"/>
      <c r="OUO25" s="73"/>
      <c r="OUP25" s="73"/>
      <c r="OUQ25" s="73"/>
      <c r="OUR25" s="73"/>
      <c r="OUS25" s="73"/>
      <c r="OUT25" s="73"/>
      <c r="OUU25" s="73"/>
      <c r="OUV25" s="73"/>
      <c r="OUW25" s="73"/>
      <c r="OUX25" s="73"/>
      <c r="OUY25" s="73"/>
      <c r="OUZ25" s="73"/>
      <c r="OVA25" s="73"/>
      <c r="OVB25" s="73"/>
      <c r="OVC25" s="73"/>
      <c r="OVD25" s="73"/>
      <c r="OVE25" s="73"/>
      <c r="OVF25" s="73"/>
      <c r="OVG25" s="73"/>
      <c r="OVH25" s="73"/>
      <c r="OVI25" s="73"/>
      <c r="OVJ25" s="73"/>
      <c r="OVK25" s="73"/>
      <c r="OVL25" s="73"/>
      <c r="OVM25" s="73"/>
      <c r="OVN25" s="73"/>
      <c r="OVO25" s="73"/>
      <c r="OVP25" s="73"/>
      <c r="OVQ25" s="73"/>
      <c r="OVR25" s="73"/>
      <c r="OVS25" s="73"/>
      <c r="OVT25" s="73"/>
      <c r="OVU25" s="73"/>
      <c r="OVV25" s="73"/>
      <c r="OVW25" s="73"/>
      <c r="OVX25" s="73"/>
      <c r="OVY25" s="73"/>
      <c r="OVZ25" s="73"/>
      <c r="OWA25" s="73"/>
      <c r="OWB25" s="73"/>
      <c r="OWC25" s="73"/>
      <c r="OWD25" s="73"/>
      <c r="OWE25" s="73"/>
      <c r="OWF25" s="73"/>
      <c r="OWG25" s="73"/>
      <c r="OWH25" s="73"/>
      <c r="OWI25" s="73"/>
      <c r="OWJ25" s="73"/>
      <c r="OWK25" s="73"/>
      <c r="OWL25" s="73"/>
      <c r="OWM25" s="73"/>
      <c r="OWN25" s="73"/>
      <c r="OWO25" s="73"/>
      <c r="OWP25" s="73"/>
      <c r="OWQ25" s="73"/>
      <c r="OWR25" s="73"/>
      <c r="OWS25" s="73"/>
      <c r="OWT25" s="73"/>
      <c r="OWU25" s="73"/>
      <c r="OWV25" s="73"/>
      <c r="OWW25" s="73"/>
      <c r="OWX25" s="73"/>
      <c r="OWY25" s="73"/>
      <c r="OWZ25" s="73"/>
      <c r="OXA25" s="73"/>
      <c r="OXB25" s="73"/>
      <c r="OXC25" s="73"/>
      <c r="OXD25" s="73"/>
      <c r="OXE25" s="73"/>
      <c r="OXF25" s="73"/>
      <c r="OXG25" s="73"/>
      <c r="OXH25" s="73"/>
      <c r="OXI25" s="73"/>
      <c r="OXJ25" s="73"/>
      <c r="OXK25" s="73"/>
      <c r="OXL25" s="73"/>
      <c r="OXM25" s="73"/>
      <c r="OXN25" s="73"/>
      <c r="OXO25" s="73"/>
      <c r="OXP25" s="73"/>
      <c r="OXQ25" s="73"/>
      <c r="OXR25" s="73"/>
      <c r="OXS25" s="73"/>
      <c r="OXT25" s="73"/>
      <c r="OXU25" s="73"/>
      <c r="OXV25" s="73"/>
      <c r="OXW25" s="73"/>
      <c r="OXX25" s="73"/>
      <c r="OXY25" s="73"/>
      <c r="OXZ25" s="73"/>
      <c r="OYA25" s="73"/>
      <c r="OYB25" s="73"/>
      <c r="OYC25" s="73"/>
      <c r="OYD25" s="73"/>
      <c r="OYE25" s="73"/>
      <c r="OYF25" s="73"/>
      <c r="OYG25" s="73"/>
      <c r="OYH25" s="73"/>
      <c r="OYI25" s="73"/>
      <c r="OYJ25" s="73"/>
      <c r="OYK25" s="73"/>
      <c r="OYL25" s="73"/>
      <c r="OYM25" s="73"/>
      <c r="OYN25" s="73"/>
      <c r="OYO25" s="73"/>
      <c r="OYP25" s="73"/>
      <c r="OYQ25" s="73"/>
      <c r="OYR25" s="73"/>
      <c r="OYS25" s="73"/>
      <c r="OYT25" s="73"/>
      <c r="OYU25" s="73"/>
      <c r="OYV25" s="73"/>
      <c r="OYW25" s="73"/>
      <c r="OYX25" s="73"/>
      <c r="OYY25" s="73"/>
      <c r="OYZ25" s="73"/>
      <c r="OZA25" s="73"/>
      <c r="OZB25" s="73"/>
      <c r="OZC25" s="73"/>
      <c r="OZD25" s="73"/>
      <c r="OZE25" s="73"/>
      <c r="OZF25" s="73"/>
      <c r="OZG25" s="73"/>
      <c r="OZH25" s="73"/>
      <c r="OZI25" s="73"/>
      <c r="OZJ25" s="73"/>
      <c r="OZK25" s="73"/>
      <c r="OZL25" s="73"/>
      <c r="OZM25" s="73"/>
      <c r="OZN25" s="73"/>
      <c r="OZO25" s="73"/>
      <c r="OZP25" s="73"/>
      <c r="OZQ25" s="73"/>
      <c r="OZR25" s="73"/>
      <c r="OZS25" s="73"/>
      <c r="OZT25" s="73"/>
      <c r="OZU25" s="73"/>
      <c r="OZV25" s="73"/>
      <c r="OZW25" s="73"/>
      <c r="OZX25" s="73"/>
      <c r="OZY25" s="73"/>
      <c r="OZZ25" s="73"/>
      <c r="PAA25" s="73"/>
      <c r="PAB25" s="73"/>
      <c r="PAC25" s="73"/>
      <c r="PAD25" s="73"/>
      <c r="PAE25" s="73"/>
      <c r="PAF25" s="73"/>
      <c r="PAG25" s="73"/>
      <c r="PAH25" s="73"/>
      <c r="PAI25" s="73"/>
      <c r="PAJ25" s="73"/>
      <c r="PAK25" s="73"/>
      <c r="PAL25" s="73"/>
      <c r="PAM25" s="73"/>
      <c r="PAN25" s="73"/>
      <c r="PAO25" s="73"/>
      <c r="PAP25" s="73"/>
      <c r="PAQ25" s="73"/>
      <c r="PAR25" s="73"/>
      <c r="PAS25" s="73"/>
      <c r="PAT25" s="73"/>
      <c r="PAU25" s="73"/>
      <c r="PAV25" s="73"/>
      <c r="PAW25" s="73"/>
      <c r="PAX25" s="73"/>
      <c r="PAY25" s="73"/>
      <c r="PAZ25" s="73"/>
      <c r="PBA25" s="73"/>
      <c r="PBB25" s="73"/>
      <c r="PBC25" s="73"/>
      <c r="PBD25" s="73"/>
      <c r="PBE25" s="73"/>
      <c r="PBF25" s="73"/>
      <c r="PBG25" s="73"/>
      <c r="PBH25" s="73"/>
      <c r="PBI25" s="73"/>
      <c r="PBJ25" s="73"/>
      <c r="PBK25" s="73"/>
      <c r="PBL25" s="73"/>
      <c r="PBM25" s="73"/>
      <c r="PBN25" s="73"/>
      <c r="PBO25" s="73"/>
      <c r="PBP25" s="73"/>
      <c r="PBQ25" s="73"/>
      <c r="PBR25" s="73"/>
      <c r="PBS25" s="73"/>
      <c r="PBT25" s="73"/>
      <c r="PBU25" s="73"/>
      <c r="PBV25" s="73"/>
      <c r="PBW25" s="73"/>
      <c r="PBX25" s="73"/>
      <c r="PBY25" s="73"/>
      <c r="PBZ25" s="73"/>
      <c r="PCA25" s="73"/>
      <c r="PCB25" s="73"/>
      <c r="PCC25" s="73"/>
      <c r="PCD25" s="73"/>
      <c r="PCE25" s="73"/>
      <c r="PCF25" s="73"/>
      <c r="PCG25" s="73"/>
      <c r="PCH25" s="73"/>
      <c r="PCI25" s="73"/>
      <c r="PCJ25" s="73"/>
      <c r="PCK25" s="73"/>
      <c r="PCL25" s="73"/>
      <c r="PCM25" s="73"/>
      <c r="PCN25" s="73"/>
      <c r="PCO25" s="73"/>
      <c r="PCP25" s="73"/>
      <c r="PCQ25" s="73"/>
      <c r="PCR25" s="73"/>
      <c r="PCS25" s="73"/>
      <c r="PCT25" s="73"/>
      <c r="PCU25" s="73"/>
      <c r="PCV25" s="73"/>
      <c r="PCW25" s="73"/>
      <c r="PCX25" s="73"/>
      <c r="PCY25" s="73"/>
      <c r="PCZ25" s="73"/>
      <c r="PDA25" s="73"/>
      <c r="PDB25" s="73"/>
      <c r="PDC25" s="73"/>
      <c r="PDD25" s="73"/>
      <c r="PDE25" s="73"/>
      <c r="PDF25" s="73"/>
      <c r="PDG25" s="73"/>
      <c r="PDH25" s="73"/>
      <c r="PDI25" s="73"/>
      <c r="PDJ25" s="73"/>
      <c r="PDK25" s="73"/>
      <c r="PDL25" s="73"/>
      <c r="PDM25" s="73"/>
      <c r="PDN25" s="73"/>
      <c r="PDO25" s="73"/>
      <c r="PDP25" s="73"/>
      <c r="PDQ25" s="73"/>
      <c r="PDR25" s="73"/>
      <c r="PDS25" s="73"/>
      <c r="PDT25" s="73"/>
      <c r="PDU25" s="73"/>
      <c r="PDV25" s="73"/>
      <c r="PDW25" s="73"/>
      <c r="PDX25" s="73"/>
      <c r="PDY25" s="73"/>
      <c r="PDZ25" s="73"/>
      <c r="PEA25" s="73"/>
      <c r="PEB25" s="73"/>
      <c r="PEC25" s="73"/>
      <c r="PED25" s="73"/>
      <c r="PEE25" s="73"/>
      <c r="PEF25" s="73"/>
      <c r="PEG25" s="73"/>
      <c r="PEH25" s="73"/>
      <c r="PEI25" s="73"/>
      <c r="PEJ25" s="73"/>
      <c r="PEK25" s="73"/>
      <c r="PEL25" s="73"/>
      <c r="PEM25" s="73"/>
      <c r="PEN25" s="73"/>
      <c r="PEO25" s="73"/>
      <c r="PEP25" s="73"/>
      <c r="PEQ25" s="73"/>
      <c r="PER25" s="73"/>
      <c r="PES25" s="73"/>
      <c r="PET25" s="73"/>
      <c r="PEU25" s="73"/>
      <c r="PEV25" s="73"/>
      <c r="PEW25" s="73"/>
      <c r="PEX25" s="73"/>
      <c r="PEY25" s="73"/>
      <c r="PEZ25" s="73"/>
      <c r="PFA25" s="73"/>
      <c r="PFB25" s="73"/>
      <c r="PFC25" s="73"/>
      <c r="PFD25" s="73"/>
      <c r="PFE25" s="73"/>
      <c r="PFF25" s="73"/>
      <c r="PFG25" s="73"/>
      <c r="PFH25" s="73"/>
      <c r="PFI25" s="73"/>
      <c r="PFJ25" s="73"/>
      <c r="PFK25" s="73"/>
      <c r="PFL25" s="73"/>
      <c r="PFM25" s="73"/>
      <c r="PFN25" s="73"/>
      <c r="PFO25" s="73"/>
      <c r="PFP25" s="73"/>
      <c r="PFQ25" s="73"/>
      <c r="PFR25" s="73"/>
      <c r="PFS25" s="73"/>
      <c r="PFT25" s="73"/>
      <c r="PFU25" s="73"/>
      <c r="PFV25" s="73"/>
      <c r="PFW25" s="73"/>
      <c r="PFX25" s="73"/>
      <c r="PFY25" s="73"/>
      <c r="PFZ25" s="73"/>
      <c r="PGA25" s="73"/>
      <c r="PGB25" s="73"/>
      <c r="PGC25" s="73"/>
      <c r="PGD25" s="73"/>
      <c r="PGE25" s="73"/>
      <c r="PGF25" s="73"/>
      <c r="PGG25" s="73"/>
      <c r="PGH25" s="73"/>
      <c r="PGI25" s="73"/>
      <c r="PGJ25" s="73"/>
      <c r="PGK25" s="73"/>
      <c r="PGL25" s="73"/>
      <c r="PGM25" s="73"/>
      <c r="PGN25" s="73"/>
      <c r="PGO25" s="73"/>
      <c r="PGP25" s="73"/>
      <c r="PGQ25" s="73"/>
      <c r="PGR25" s="73"/>
      <c r="PGS25" s="73"/>
      <c r="PGT25" s="73"/>
      <c r="PGU25" s="73"/>
      <c r="PGV25" s="73"/>
      <c r="PGW25" s="73"/>
      <c r="PGX25" s="73"/>
      <c r="PGY25" s="73"/>
      <c r="PGZ25" s="73"/>
      <c r="PHA25" s="73"/>
      <c r="PHB25" s="73"/>
      <c r="PHC25" s="73"/>
      <c r="PHD25" s="73"/>
      <c r="PHE25" s="73"/>
      <c r="PHF25" s="73"/>
      <c r="PHG25" s="73"/>
      <c r="PHH25" s="73"/>
      <c r="PHI25" s="73"/>
      <c r="PHJ25" s="73"/>
      <c r="PHK25" s="73"/>
      <c r="PHL25" s="73"/>
      <c r="PHM25" s="73"/>
      <c r="PHN25" s="73"/>
      <c r="PHO25" s="73"/>
      <c r="PHP25" s="73"/>
      <c r="PHQ25" s="73"/>
      <c r="PHR25" s="73"/>
      <c r="PHS25" s="73"/>
      <c r="PHT25" s="73"/>
      <c r="PHU25" s="73"/>
      <c r="PHV25" s="73"/>
      <c r="PHW25" s="73"/>
      <c r="PHX25" s="73"/>
      <c r="PHY25" s="73"/>
      <c r="PHZ25" s="73"/>
      <c r="PIA25" s="73"/>
      <c r="PIB25" s="73"/>
      <c r="PIC25" s="73"/>
      <c r="PID25" s="73"/>
      <c r="PIE25" s="73"/>
      <c r="PIF25" s="73"/>
      <c r="PIG25" s="73"/>
      <c r="PIH25" s="73"/>
      <c r="PII25" s="73"/>
      <c r="PIJ25" s="73"/>
      <c r="PIK25" s="73"/>
      <c r="PIL25" s="73"/>
      <c r="PIM25" s="73"/>
      <c r="PIN25" s="73"/>
      <c r="PIO25" s="73"/>
      <c r="PIP25" s="73"/>
      <c r="PIQ25" s="73"/>
      <c r="PIR25" s="73"/>
      <c r="PIS25" s="73"/>
      <c r="PIT25" s="73"/>
      <c r="PIU25" s="73"/>
      <c r="PIV25" s="73"/>
      <c r="PIW25" s="73"/>
      <c r="PIX25" s="73"/>
      <c r="PIY25" s="73"/>
      <c r="PIZ25" s="73"/>
      <c r="PJA25" s="73"/>
      <c r="PJB25" s="73"/>
      <c r="PJC25" s="73"/>
      <c r="PJD25" s="73"/>
      <c r="PJE25" s="73"/>
      <c r="PJF25" s="73"/>
      <c r="PJG25" s="73"/>
      <c r="PJH25" s="73"/>
      <c r="PJI25" s="73"/>
      <c r="PJJ25" s="73"/>
      <c r="PJK25" s="73"/>
      <c r="PJL25" s="73"/>
      <c r="PJM25" s="73"/>
      <c r="PJN25" s="73"/>
      <c r="PJO25" s="73"/>
      <c r="PJP25" s="73"/>
      <c r="PJQ25" s="73"/>
      <c r="PJR25" s="73"/>
      <c r="PJS25" s="73"/>
      <c r="PJT25" s="73"/>
      <c r="PJU25" s="73"/>
      <c r="PJV25" s="73"/>
      <c r="PJW25" s="73"/>
      <c r="PJX25" s="73"/>
      <c r="PJY25" s="73"/>
      <c r="PJZ25" s="73"/>
      <c r="PKA25" s="73"/>
      <c r="PKB25" s="73"/>
      <c r="PKC25" s="73"/>
      <c r="PKD25" s="73"/>
      <c r="PKE25" s="73"/>
      <c r="PKF25" s="73"/>
      <c r="PKG25" s="73"/>
      <c r="PKH25" s="73"/>
      <c r="PKI25" s="73"/>
      <c r="PKJ25" s="73"/>
      <c r="PKK25" s="73"/>
      <c r="PKL25" s="73"/>
      <c r="PKM25" s="73"/>
      <c r="PKN25" s="73"/>
      <c r="PKO25" s="73"/>
      <c r="PKP25" s="73"/>
      <c r="PKQ25" s="73"/>
      <c r="PKR25" s="73"/>
      <c r="PKS25" s="73"/>
      <c r="PKT25" s="73"/>
      <c r="PKU25" s="73"/>
      <c r="PKV25" s="73"/>
      <c r="PKW25" s="73"/>
      <c r="PKX25" s="73"/>
      <c r="PKY25" s="73"/>
      <c r="PKZ25" s="73"/>
      <c r="PLA25" s="73"/>
      <c r="PLB25" s="73"/>
      <c r="PLC25" s="73"/>
      <c r="PLD25" s="73"/>
      <c r="PLE25" s="73"/>
      <c r="PLF25" s="73"/>
      <c r="PLG25" s="73"/>
      <c r="PLH25" s="73"/>
      <c r="PLI25" s="73"/>
      <c r="PLJ25" s="73"/>
      <c r="PLK25" s="73"/>
      <c r="PLL25" s="73"/>
      <c r="PLM25" s="73"/>
      <c r="PLN25" s="73"/>
      <c r="PLO25" s="73"/>
      <c r="PLP25" s="73"/>
      <c r="PLQ25" s="73"/>
      <c r="PLR25" s="73"/>
      <c r="PLS25" s="73"/>
      <c r="PLT25" s="73"/>
      <c r="PLU25" s="73"/>
      <c r="PLV25" s="73"/>
      <c r="PLW25" s="73"/>
      <c r="PLX25" s="73"/>
      <c r="PLY25" s="73"/>
      <c r="PLZ25" s="73"/>
      <c r="PMA25" s="73"/>
      <c r="PMB25" s="73"/>
      <c r="PMC25" s="73"/>
      <c r="PMD25" s="73"/>
      <c r="PME25" s="73"/>
      <c r="PMF25" s="73"/>
      <c r="PMG25" s="73"/>
      <c r="PMH25" s="73"/>
      <c r="PMI25" s="73"/>
      <c r="PMJ25" s="73"/>
      <c r="PMK25" s="73"/>
      <c r="PML25" s="73"/>
      <c r="PMM25" s="73"/>
      <c r="PMN25" s="73"/>
      <c r="PMO25" s="73"/>
      <c r="PMP25" s="73"/>
      <c r="PMQ25" s="73"/>
      <c r="PMR25" s="73"/>
      <c r="PMS25" s="73"/>
      <c r="PMT25" s="73"/>
      <c r="PMU25" s="73"/>
      <c r="PMV25" s="73"/>
      <c r="PMW25" s="73"/>
      <c r="PMX25" s="73"/>
      <c r="PMY25" s="73"/>
      <c r="PMZ25" s="73"/>
      <c r="PNA25" s="73"/>
      <c r="PNB25" s="73"/>
      <c r="PNC25" s="73"/>
      <c r="PND25" s="73"/>
      <c r="PNE25" s="73"/>
      <c r="PNF25" s="73"/>
      <c r="PNG25" s="73"/>
      <c r="PNH25" s="73"/>
      <c r="PNI25" s="73"/>
      <c r="PNJ25" s="73"/>
      <c r="PNK25" s="73"/>
      <c r="PNL25" s="73"/>
      <c r="PNM25" s="73"/>
      <c r="PNN25" s="73"/>
      <c r="PNO25" s="73"/>
      <c r="PNP25" s="73"/>
      <c r="PNQ25" s="73"/>
      <c r="PNR25" s="73"/>
      <c r="PNS25" s="73"/>
      <c r="PNT25" s="73"/>
      <c r="PNU25" s="73"/>
      <c r="PNV25" s="73"/>
      <c r="PNW25" s="73"/>
      <c r="PNX25" s="73"/>
      <c r="PNY25" s="73"/>
      <c r="PNZ25" s="73"/>
      <c r="POA25" s="73"/>
      <c r="POB25" s="73"/>
      <c r="POC25" s="73"/>
      <c r="POD25" s="73"/>
      <c r="POE25" s="73"/>
      <c r="POF25" s="73"/>
      <c r="POG25" s="73"/>
      <c r="POH25" s="73"/>
      <c r="POI25" s="73"/>
      <c r="POJ25" s="73"/>
      <c r="POK25" s="73"/>
      <c r="POL25" s="73"/>
      <c r="POM25" s="73"/>
      <c r="PON25" s="73"/>
      <c r="POO25" s="73"/>
      <c r="POP25" s="73"/>
      <c r="POQ25" s="73"/>
      <c r="POR25" s="73"/>
      <c r="POS25" s="73"/>
      <c r="POT25" s="73"/>
      <c r="POU25" s="73"/>
      <c r="POV25" s="73"/>
      <c r="POW25" s="73"/>
      <c r="POX25" s="73"/>
      <c r="POY25" s="73"/>
      <c r="POZ25" s="73"/>
      <c r="PPA25" s="73"/>
      <c r="PPB25" s="73"/>
      <c r="PPC25" s="73"/>
      <c r="PPD25" s="73"/>
      <c r="PPE25" s="73"/>
      <c r="PPF25" s="73"/>
      <c r="PPG25" s="73"/>
      <c r="PPH25" s="73"/>
      <c r="PPI25" s="73"/>
      <c r="PPJ25" s="73"/>
      <c r="PPK25" s="73"/>
      <c r="PPL25" s="73"/>
      <c r="PPM25" s="73"/>
      <c r="PPN25" s="73"/>
      <c r="PPO25" s="73"/>
      <c r="PPP25" s="73"/>
      <c r="PPQ25" s="73"/>
      <c r="PPR25" s="73"/>
      <c r="PPS25" s="73"/>
      <c r="PPT25" s="73"/>
      <c r="PPU25" s="73"/>
      <c r="PPV25" s="73"/>
      <c r="PPW25" s="73"/>
      <c r="PPX25" s="73"/>
      <c r="PPY25" s="73"/>
      <c r="PPZ25" s="73"/>
      <c r="PQA25" s="73"/>
      <c r="PQB25" s="73"/>
      <c r="PQC25" s="73"/>
      <c r="PQD25" s="73"/>
      <c r="PQE25" s="73"/>
      <c r="PQF25" s="73"/>
      <c r="PQG25" s="73"/>
      <c r="PQH25" s="73"/>
      <c r="PQI25" s="73"/>
      <c r="PQJ25" s="73"/>
      <c r="PQK25" s="73"/>
      <c r="PQL25" s="73"/>
      <c r="PQM25" s="73"/>
      <c r="PQN25" s="73"/>
      <c r="PQO25" s="73"/>
      <c r="PQP25" s="73"/>
      <c r="PQQ25" s="73"/>
      <c r="PQR25" s="73"/>
      <c r="PQS25" s="73"/>
      <c r="PQT25" s="73"/>
      <c r="PQU25" s="73"/>
      <c r="PQV25" s="73"/>
      <c r="PQW25" s="73"/>
      <c r="PQX25" s="73"/>
      <c r="PQY25" s="73"/>
      <c r="PQZ25" s="73"/>
      <c r="PRA25" s="73"/>
      <c r="PRB25" s="73"/>
      <c r="PRC25" s="73"/>
      <c r="PRD25" s="73"/>
      <c r="PRE25" s="73"/>
      <c r="PRF25" s="73"/>
      <c r="PRG25" s="73"/>
      <c r="PRH25" s="73"/>
      <c r="PRI25" s="73"/>
      <c r="PRJ25" s="73"/>
      <c r="PRK25" s="73"/>
      <c r="PRL25" s="73"/>
      <c r="PRM25" s="73"/>
      <c r="PRN25" s="73"/>
      <c r="PRO25" s="73"/>
      <c r="PRP25" s="73"/>
      <c r="PRQ25" s="73"/>
      <c r="PRR25" s="73"/>
      <c r="PRS25" s="73"/>
      <c r="PRT25" s="73"/>
      <c r="PRU25" s="73"/>
      <c r="PRV25" s="73"/>
      <c r="PRW25" s="73"/>
      <c r="PRX25" s="73"/>
      <c r="PRY25" s="73"/>
      <c r="PRZ25" s="73"/>
      <c r="PSA25" s="73"/>
      <c r="PSB25" s="73"/>
      <c r="PSC25" s="73"/>
      <c r="PSD25" s="73"/>
      <c r="PSE25" s="73"/>
      <c r="PSF25" s="73"/>
      <c r="PSG25" s="73"/>
      <c r="PSH25" s="73"/>
      <c r="PSI25" s="73"/>
      <c r="PSJ25" s="73"/>
      <c r="PSK25" s="73"/>
      <c r="PSL25" s="73"/>
      <c r="PSM25" s="73"/>
      <c r="PSN25" s="73"/>
      <c r="PSO25" s="73"/>
      <c r="PSP25" s="73"/>
      <c r="PSQ25" s="73"/>
      <c r="PSR25" s="73"/>
      <c r="PSS25" s="73"/>
      <c r="PST25" s="73"/>
      <c r="PSU25" s="73"/>
      <c r="PSV25" s="73"/>
      <c r="PSW25" s="73"/>
      <c r="PSX25" s="73"/>
      <c r="PSY25" s="73"/>
      <c r="PSZ25" s="73"/>
      <c r="PTA25" s="73"/>
      <c r="PTB25" s="73"/>
      <c r="PTC25" s="73"/>
      <c r="PTD25" s="73"/>
      <c r="PTE25" s="73"/>
      <c r="PTF25" s="73"/>
      <c r="PTG25" s="73"/>
      <c r="PTH25" s="73"/>
      <c r="PTI25" s="73"/>
      <c r="PTJ25" s="73"/>
      <c r="PTK25" s="73"/>
      <c r="PTL25" s="73"/>
      <c r="PTM25" s="73"/>
      <c r="PTN25" s="73"/>
      <c r="PTO25" s="73"/>
      <c r="PTP25" s="73"/>
      <c r="PTQ25" s="73"/>
      <c r="PTR25" s="73"/>
      <c r="PTS25" s="73"/>
      <c r="PTT25" s="73"/>
      <c r="PTU25" s="73"/>
      <c r="PTV25" s="73"/>
      <c r="PTW25" s="73"/>
      <c r="PTX25" s="73"/>
      <c r="PTY25" s="73"/>
      <c r="PTZ25" s="73"/>
      <c r="PUA25" s="73"/>
      <c r="PUB25" s="73"/>
      <c r="PUC25" s="73"/>
      <c r="PUD25" s="73"/>
      <c r="PUE25" s="73"/>
      <c r="PUF25" s="73"/>
      <c r="PUG25" s="73"/>
      <c r="PUH25" s="73"/>
      <c r="PUI25" s="73"/>
      <c r="PUJ25" s="73"/>
      <c r="PUK25" s="73"/>
      <c r="PUL25" s="73"/>
      <c r="PUM25" s="73"/>
      <c r="PUN25" s="73"/>
      <c r="PUO25" s="73"/>
      <c r="PUP25" s="73"/>
      <c r="PUQ25" s="73"/>
      <c r="PUR25" s="73"/>
      <c r="PUS25" s="73"/>
      <c r="PUT25" s="73"/>
      <c r="PUU25" s="73"/>
      <c r="PUV25" s="73"/>
      <c r="PUW25" s="73"/>
      <c r="PUX25" s="73"/>
      <c r="PUY25" s="73"/>
      <c r="PUZ25" s="73"/>
      <c r="PVA25" s="73"/>
      <c r="PVB25" s="73"/>
      <c r="PVC25" s="73"/>
      <c r="PVD25" s="73"/>
      <c r="PVE25" s="73"/>
      <c r="PVF25" s="73"/>
      <c r="PVG25" s="73"/>
      <c r="PVH25" s="73"/>
      <c r="PVI25" s="73"/>
      <c r="PVJ25" s="73"/>
      <c r="PVK25" s="73"/>
      <c r="PVL25" s="73"/>
      <c r="PVM25" s="73"/>
      <c r="PVN25" s="73"/>
      <c r="PVO25" s="73"/>
      <c r="PVP25" s="73"/>
      <c r="PVQ25" s="73"/>
      <c r="PVR25" s="73"/>
      <c r="PVS25" s="73"/>
      <c r="PVT25" s="73"/>
      <c r="PVU25" s="73"/>
      <c r="PVV25" s="73"/>
      <c r="PVW25" s="73"/>
      <c r="PVX25" s="73"/>
      <c r="PVY25" s="73"/>
      <c r="PVZ25" s="73"/>
      <c r="PWA25" s="73"/>
      <c r="PWB25" s="73"/>
      <c r="PWC25" s="73"/>
      <c r="PWD25" s="73"/>
      <c r="PWE25" s="73"/>
      <c r="PWF25" s="73"/>
      <c r="PWG25" s="73"/>
      <c r="PWH25" s="73"/>
      <c r="PWI25" s="73"/>
      <c r="PWJ25" s="73"/>
      <c r="PWK25" s="73"/>
      <c r="PWL25" s="73"/>
      <c r="PWM25" s="73"/>
      <c r="PWN25" s="73"/>
      <c r="PWO25" s="73"/>
      <c r="PWP25" s="73"/>
      <c r="PWQ25" s="73"/>
      <c r="PWR25" s="73"/>
      <c r="PWS25" s="73"/>
      <c r="PWT25" s="73"/>
      <c r="PWU25" s="73"/>
      <c r="PWV25" s="73"/>
      <c r="PWW25" s="73"/>
      <c r="PWX25" s="73"/>
      <c r="PWY25" s="73"/>
      <c r="PWZ25" s="73"/>
      <c r="PXA25" s="73"/>
      <c r="PXB25" s="73"/>
      <c r="PXC25" s="73"/>
      <c r="PXD25" s="73"/>
      <c r="PXE25" s="73"/>
      <c r="PXF25" s="73"/>
      <c r="PXG25" s="73"/>
      <c r="PXH25" s="73"/>
      <c r="PXI25" s="73"/>
      <c r="PXJ25" s="73"/>
      <c r="PXK25" s="73"/>
      <c r="PXL25" s="73"/>
      <c r="PXM25" s="73"/>
      <c r="PXN25" s="73"/>
      <c r="PXO25" s="73"/>
      <c r="PXP25" s="73"/>
      <c r="PXQ25" s="73"/>
      <c r="PXR25" s="73"/>
      <c r="PXS25" s="73"/>
      <c r="PXT25" s="73"/>
      <c r="PXU25" s="73"/>
      <c r="PXV25" s="73"/>
      <c r="PXW25" s="73"/>
      <c r="PXX25" s="73"/>
      <c r="PXY25" s="73"/>
      <c r="PXZ25" s="73"/>
      <c r="PYA25" s="73"/>
      <c r="PYB25" s="73"/>
      <c r="PYC25" s="73"/>
      <c r="PYD25" s="73"/>
      <c r="PYE25" s="73"/>
      <c r="PYF25" s="73"/>
      <c r="PYG25" s="73"/>
      <c r="PYH25" s="73"/>
      <c r="PYI25" s="73"/>
      <c r="PYJ25" s="73"/>
      <c r="PYK25" s="73"/>
      <c r="PYL25" s="73"/>
      <c r="PYM25" s="73"/>
      <c r="PYN25" s="73"/>
      <c r="PYO25" s="73"/>
      <c r="PYP25" s="73"/>
      <c r="PYQ25" s="73"/>
      <c r="PYR25" s="73"/>
      <c r="PYS25" s="73"/>
      <c r="PYT25" s="73"/>
      <c r="PYU25" s="73"/>
      <c r="PYV25" s="73"/>
      <c r="PYW25" s="73"/>
      <c r="PYX25" s="73"/>
      <c r="PYY25" s="73"/>
      <c r="PYZ25" s="73"/>
      <c r="PZA25" s="73"/>
      <c r="PZB25" s="73"/>
      <c r="PZC25" s="73"/>
      <c r="PZD25" s="73"/>
      <c r="PZE25" s="73"/>
      <c r="PZF25" s="73"/>
      <c r="PZG25" s="73"/>
      <c r="PZH25" s="73"/>
      <c r="PZI25" s="73"/>
      <c r="PZJ25" s="73"/>
      <c r="PZK25" s="73"/>
      <c r="PZL25" s="73"/>
      <c r="PZM25" s="73"/>
      <c r="PZN25" s="73"/>
      <c r="PZO25" s="73"/>
      <c r="PZP25" s="73"/>
      <c r="PZQ25" s="73"/>
      <c r="PZR25" s="73"/>
      <c r="PZS25" s="73"/>
      <c r="PZT25" s="73"/>
      <c r="PZU25" s="73"/>
      <c r="PZV25" s="73"/>
      <c r="PZW25" s="73"/>
      <c r="PZX25" s="73"/>
      <c r="PZY25" s="73"/>
      <c r="PZZ25" s="73"/>
      <c r="QAA25" s="73"/>
      <c r="QAB25" s="73"/>
      <c r="QAC25" s="73"/>
      <c r="QAD25" s="73"/>
      <c r="QAE25" s="73"/>
      <c r="QAF25" s="73"/>
      <c r="QAG25" s="73"/>
      <c r="QAH25" s="73"/>
      <c r="QAI25" s="73"/>
      <c r="QAJ25" s="73"/>
      <c r="QAK25" s="73"/>
      <c r="QAL25" s="73"/>
      <c r="QAM25" s="73"/>
      <c r="QAN25" s="73"/>
      <c r="QAO25" s="73"/>
      <c r="QAP25" s="73"/>
      <c r="QAQ25" s="73"/>
      <c r="QAR25" s="73"/>
      <c r="QAS25" s="73"/>
      <c r="QAT25" s="73"/>
      <c r="QAU25" s="73"/>
      <c r="QAV25" s="73"/>
      <c r="QAW25" s="73"/>
      <c r="QAX25" s="73"/>
      <c r="QAY25" s="73"/>
      <c r="QAZ25" s="73"/>
      <c r="QBA25" s="73"/>
      <c r="QBB25" s="73"/>
      <c r="QBC25" s="73"/>
      <c r="QBD25" s="73"/>
      <c r="QBE25" s="73"/>
      <c r="QBF25" s="73"/>
      <c r="QBG25" s="73"/>
      <c r="QBH25" s="73"/>
      <c r="QBI25" s="73"/>
      <c r="QBJ25" s="73"/>
      <c r="QBK25" s="73"/>
      <c r="QBL25" s="73"/>
      <c r="QBM25" s="73"/>
      <c r="QBN25" s="73"/>
      <c r="QBO25" s="73"/>
      <c r="QBP25" s="73"/>
      <c r="QBQ25" s="73"/>
      <c r="QBR25" s="73"/>
      <c r="QBS25" s="73"/>
      <c r="QBT25" s="73"/>
      <c r="QBU25" s="73"/>
      <c r="QBV25" s="73"/>
      <c r="QBW25" s="73"/>
      <c r="QBX25" s="73"/>
      <c r="QBY25" s="73"/>
      <c r="QBZ25" s="73"/>
      <c r="QCA25" s="73"/>
      <c r="QCB25" s="73"/>
      <c r="QCC25" s="73"/>
      <c r="QCD25" s="73"/>
      <c r="QCE25" s="73"/>
      <c r="QCF25" s="73"/>
      <c r="QCG25" s="73"/>
      <c r="QCH25" s="73"/>
      <c r="QCI25" s="73"/>
      <c r="QCJ25" s="73"/>
      <c r="QCK25" s="73"/>
      <c r="QCL25" s="73"/>
      <c r="QCM25" s="73"/>
      <c r="QCN25" s="73"/>
      <c r="QCO25" s="73"/>
      <c r="QCP25" s="73"/>
      <c r="QCQ25" s="73"/>
      <c r="QCR25" s="73"/>
      <c r="QCS25" s="73"/>
      <c r="QCT25" s="73"/>
      <c r="QCU25" s="73"/>
      <c r="QCV25" s="73"/>
      <c r="QCW25" s="73"/>
      <c r="QCX25" s="73"/>
      <c r="QCY25" s="73"/>
      <c r="QCZ25" s="73"/>
      <c r="QDA25" s="73"/>
      <c r="QDB25" s="73"/>
      <c r="QDC25" s="73"/>
      <c r="QDD25" s="73"/>
      <c r="QDE25" s="73"/>
      <c r="QDF25" s="73"/>
      <c r="QDG25" s="73"/>
      <c r="QDH25" s="73"/>
      <c r="QDI25" s="73"/>
      <c r="QDJ25" s="73"/>
      <c r="QDK25" s="73"/>
      <c r="QDL25" s="73"/>
      <c r="QDM25" s="73"/>
      <c r="QDN25" s="73"/>
      <c r="QDO25" s="73"/>
      <c r="QDP25" s="73"/>
      <c r="QDQ25" s="73"/>
      <c r="QDR25" s="73"/>
      <c r="QDS25" s="73"/>
      <c r="QDT25" s="73"/>
      <c r="QDU25" s="73"/>
      <c r="QDV25" s="73"/>
      <c r="QDW25" s="73"/>
      <c r="QDX25" s="73"/>
      <c r="QDY25" s="73"/>
      <c r="QDZ25" s="73"/>
      <c r="QEA25" s="73"/>
      <c r="QEB25" s="73"/>
      <c r="QEC25" s="73"/>
      <c r="QED25" s="73"/>
      <c r="QEE25" s="73"/>
      <c r="QEF25" s="73"/>
      <c r="QEG25" s="73"/>
      <c r="QEH25" s="73"/>
      <c r="QEI25" s="73"/>
      <c r="QEJ25" s="73"/>
      <c r="QEK25" s="73"/>
      <c r="QEL25" s="73"/>
      <c r="QEM25" s="73"/>
      <c r="QEN25" s="73"/>
      <c r="QEO25" s="73"/>
      <c r="QEP25" s="73"/>
      <c r="QEQ25" s="73"/>
      <c r="QER25" s="73"/>
      <c r="QES25" s="73"/>
      <c r="QET25" s="73"/>
      <c r="QEU25" s="73"/>
      <c r="QEV25" s="73"/>
      <c r="QEW25" s="73"/>
      <c r="QEX25" s="73"/>
      <c r="QEY25" s="73"/>
      <c r="QEZ25" s="73"/>
      <c r="QFA25" s="73"/>
      <c r="QFB25" s="73"/>
      <c r="QFC25" s="73"/>
      <c r="QFD25" s="73"/>
      <c r="QFE25" s="73"/>
      <c r="QFF25" s="73"/>
      <c r="QFG25" s="73"/>
      <c r="QFH25" s="73"/>
      <c r="QFI25" s="73"/>
      <c r="QFJ25" s="73"/>
      <c r="QFK25" s="73"/>
      <c r="QFL25" s="73"/>
      <c r="QFM25" s="73"/>
      <c r="QFN25" s="73"/>
      <c r="QFO25" s="73"/>
      <c r="QFP25" s="73"/>
      <c r="QFQ25" s="73"/>
      <c r="QFR25" s="73"/>
      <c r="QFS25" s="73"/>
      <c r="QFT25" s="73"/>
      <c r="QFU25" s="73"/>
      <c r="QFV25" s="73"/>
      <c r="QFW25" s="73"/>
      <c r="QFX25" s="73"/>
      <c r="QFY25" s="73"/>
      <c r="QFZ25" s="73"/>
      <c r="QGA25" s="73"/>
      <c r="QGB25" s="73"/>
      <c r="QGC25" s="73"/>
      <c r="QGD25" s="73"/>
      <c r="QGE25" s="73"/>
      <c r="QGF25" s="73"/>
      <c r="QGG25" s="73"/>
      <c r="QGH25" s="73"/>
      <c r="QGI25" s="73"/>
      <c r="QGJ25" s="73"/>
      <c r="QGK25" s="73"/>
      <c r="QGL25" s="73"/>
      <c r="QGM25" s="73"/>
      <c r="QGN25" s="73"/>
      <c r="QGO25" s="73"/>
      <c r="QGP25" s="73"/>
      <c r="QGQ25" s="73"/>
      <c r="QGR25" s="73"/>
      <c r="QGS25" s="73"/>
      <c r="QGT25" s="73"/>
      <c r="QGU25" s="73"/>
      <c r="QGV25" s="73"/>
      <c r="QGW25" s="73"/>
      <c r="QGX25" s="73"/>
      <c r="QGY25" s="73"/>
      <c r="QGZ25" s="73"/>
      <c r="QHA25" s="73"/>
      <c r="QHB25" s="73"/>
      <c r="QHC25" s="73"/>
      <c r="QHD25" s="73"/>
      <c r="QHE25" s="73"/>
      <c r="QHF25" s="73"/>
      <c r="QHG25" s="73"/>
      <c r="QHH25" s="73"/>
      <c r="QHI25" s="73"/>
      <c r="QHJ25" s="73"/>
      <c r="QHK25" s="73"/>
      <c r="QHL25" s="73"/>
      <c r="QHM25" s="73"/>
      <c r="QHN25" s="73"/>
      <c r="QHO25" s="73"/>
      <c r="QHP25" s="73"/>
      <c r="QHQ25" s="73"/>
      <c r="QHR25" s="73"/>
      <c r="QHS25" s="73"/>
      <c r="QHT25" s="73"/>
      <c r="QHU25" s="73"/>
      <c r="QHV25" s="73"/>
      <c r="QHW25" s="73"/>
      <c r="QHX25" s="73"/>
      <c r="QHY25" s="73"/>
      <c r="QHZ25" s="73"/>
      <c r="QIA25" s="73"/>
      <c r="QIB25" s="73"/>
      <c r="QIC25" s="73"/>
      <c r="QID25" s="73"/>
      <c r="QIE25" s="73"/>
      <c r="QIF25" s="73"/>
      <c r="QIG25" s="73"/>
      <c r="QIH25" s="73"/>
      <c r="QII25" s="73"/>
      <c r="QIJ25" s="73"/>
      <c r="QIK25" s="73"/>
      <c r="QIL25" s="73"/>
      <c r="QIM25" s="73"/>
      <c r="QIN25" s="73"/>
      <c r="QIO25" s="73"/>
      <c r="QIP25" s="73"/>
      <c r="QIQ25" s="73"/>
      <c r="QIR25" s="73"/>
      <c r="QIS25" s="73"/>
      <c r="QIT25" s="73"/>
      <c r="QIU25" s="73"/>
      <c r="QIV25" s="73"/>
      <c r="QIW25" s="73"/>
      <c r="QIX25" s="73"/>
      <c r="QIY25" s="73"/>
      <c r="QIZ25" s="73"/>
      <c r="QJA25" s="73"/>
      <c r="QJB25" s="73"/>
      <c r="QJC25" s="73"/>
      <c r="QJD25" s="73"/>
      <c r="QJE25" s="73"/>
      <c r="QJF25" s="73"/>
      <c r="QJG25" s="73"/>
      <c r="QJH25" s="73"/>
      <c r="QJI25" s="73"/>
      <c r="QJJ25" s="73"/>
      <c r="QJK25" s="73"/>
      <c r="QJL25" s="73"/>
      <c r="QJM25" s="73"/>
      <c r="QJN25" s="73"/>
      <c r="QJO25" s="73"/>
      <c r="QJP25" s="73"/>
      <c r="QJQ25" s="73"/>
      <c r="QJR25" s="73"/>
      <c r="QJS25" s="73"/>
      <c r="QJT25" s="73"/>
      <c r="QJU25" s="73"/>
      <c r="QJV25" s="73"/>
      <c r="QJW25" s="73"/>
      <c r="QJX25" s="73"/>
      <c r="QJY25" s="73"/>
      <c r="QJZ25" s="73"/>
      <c r="QKA25" s="73"/>
      <c r="QKB25" s="73"/>
      <c r="QKC25" s="73"/>
      <c r="QKD25" s="73"/>
      <c r="QKE25" s="73"/>
      <c r="QKF25" s="73"/>
      <c r="QKG25" s="73"/>
      <c r="QKH25" s="73"/>
      <c r="QKI25" s="73"/>
      <c r="QKJ25" s="73"/>
      <c r="QKK25" s="73"/>
      <c r="QKL25" s="73"/>
      <c r="QKM25" s="73"/>
      <c r="QKN25" s="73"/>
      <c r="QKO25" s="73"/>
      <c r="QKP25" s="73"/>
      <c r="QKQ25" s="73"/>
      <c r="QKR25" s="73"/>
      <c r="QKS25" s="73"/>
      <c r="QKT25" s="73"/>
      <c r="QKU25" s="73"/>
      <c r="QKV25" s="73"/>
      <c r="QKW25" s="73"/>
      <c r="QKX25" s="73"/>
      <c r="QKY25" s="73"/>
      <c r="QKZ25" s="73"/>
      <c r="QLA25" s="73"/>
      <c r="QLB25" s="73"/>
      <c r="QLC25" s="73"/>
      <c r="QLD25" s="73"/>
      <c r="QLE25" s="73"/>
      <c r="QLF25" s="73"/>
      <c r="QLG25" s="73"/>
      <c r="QLH25" s="73"/>
      <c r="QLI25" s="73"/>
      <c r="QLJ25" s="73"/>
      <c r="QLK25" s="73"/>
      <c r="QLL25" s="73"/>
      <c r="QLM25" s="73"/>
      <c r="QLN25" s="73"/>
      <c r="QLO25" s="73"/>
      <c r="QLP25" s="73"/>
      <c r="QLQ25" s="73"/>
      <c r="QLR25" s="73"/>
      <c r="QLS25" s="73"/>
      <c r="QLT25" s="73"/>
      <c r="QLU25" s="73"/>
      <c r="QLV25" s="73"/>
      <c r="QLW25" s="73"/>
      <c r="QLX25" s="73"/>
      <c r="QLY25" s="73"/>
      <c r="QLZ25" s="73"/>
      <c r="QMA25" s="73"/>
      <c r="QMB25" s="73"/>
      <c r="QMC25" s="73"/>
      <c r="QMD25" s="73"/>
      <c r="QME25" s="73"/>
      <c r="QMF25" s="73"/>
      <c r="QMG25" s="73"/>
      <c r="QMH25" s="73"/>
      <c r="QMI25" s="73"/>
      <c r="QMJ25" s="73"/>
      <c r="QMK25" s="73"/>
      <c r="QML25" s="73"/>
      <c r="QMM25" s="73"/>
      <c r="QMN25" s="73"/>
      <c r="QMO25" s="73"/>
      <c r="QMP25" s="73"/>
      <c r="QMQ25" s="73"/>
      <c r="QMR25" s="73"/>
      <c r="QMS25" s="73"/>
      <c r="QMT25" s="73"/>
      <c r="QMU25" s="73"/>
      <c r="QMV25" s="73"/>
      <c r="QMW25" s="73"/>
      <c r="QMX25" s="73"/>
      <c r="QMY25" s="73"/>
      <c r="QMZ25" s="73"/>
      <c r="QNA25" s="73"/>
      <c r="QNB25" s="73"/>
      <c r="QNC25" s="73"/>
      <c r="QND25" s="73"/>
      <c r="QNE25" s="73"/>
      <c r="QNF25" s="73"/>
      <c r="QNG25" s="73"/>
      <c r="QNH25" s="73"/>
      <c r="QNI25" s="73"/>
      <c r="QNJ25" s="73"/>
      <c r="QNK25" s="73"/>
      <c r="QNL25" s="73"/>
      <c r="QNM25" s="73"/>
      <c r="QNN25" s="73"/>
      <c r="QNO25" s="73"/>
      <c r="QNP25" s="73"/>
      <c r="QNQ25" s="73"/>
      <c r="QNR25" s="73"/>
      <c r="QNS25" s="73"/>
      <c r="QNT25" s="73"/>
      <c r="QNU25" s="73"/>
      <c r="QNV25" s="73"/>
      <c r="QNW25" s="73"/>
      <c r="QNX25" s="73"/>
      <c r="QNY25" s="73"/>
      <c r="QNZ25" s="73"/>
      <c r="QOA25" s="73"/>
      <c r="QOB25" s="73"/>
      <c r="QOC25" s="73"/>
      <c r="QOD25" s="73"/>
      <c r="QOE25" s="73"/>
      <c r="QOF25" s="73"/>
      <c r="QOG25" s="73"/>
      <c r="QOH25" s="73"/>
      <c r="QOI25" s="73"/>
      <c r="QOJ25" s="73"/>
      <c r="QOK25" s="73"/>
      <c r="QOL25" s="73"/>
      <c r="QOM25" s="73"/>
      <c r="QON25" s="73"/>
      <c r="QOO25" s="73"/>
      <c r="QOP25" s="73"/>
      <c r="QOQ25" s="73"/>
      <c r="QOR25" s="73"/>
      <c r="QOS25" s="73"/>
      <c r="QOT25" s="73"/>
      <c r="QOU25" s="73"/>
      <c r="QOV25" s="73"/>
      <c r="QOW25" s="73"/>
      <c r="QOX25" s="73"/>
      <c r="QOY25" s="73"/>
      <c r="QOZ25" s="73"/>
      <c r="QPA25" s="73"/>
      <c r="QPB25" s="73"/>
      <c r="QPC25" s="73"/>
      <c r="QPD25" s="73"/>
      <c r="QPE25" s="73"/>
      <c r="QPF25" s="73"/>
      <c r="QPG25" s="73"/>
      <c r="QPH25" s="73"/>
      <c r="QPI25" s="73"/>
      <c r="QPJ25" s="73"/>
      <c r="QPK25" s="73"/>
      <c r="QPL25" s="73"/>
      <c r="QPM25" s="73"/>
      <c r="QPN25" s="73"/>
      <c r="QPO25" s="73"/>
      <c r="QPP25" s="73"/>
      <c r="QPQ25" s="73"/>
      <c r="QPR25" s="73"/>
      <c r="QPS25" s="73"/>
      <c r="QPT25" s="73"/>
      <c r="QPU25" s="73"/>
      <c r="QPV25" s="73"/>
      <c r="QPW25" s="73"/>
      <c r="QPX25" s="73"/>
      <c r="QPY25" s="73"/>
      <c r="QPZ25" s="73"/>
      <c r="QQA25" s="73"/>
      <c r="QQB25" s="73"/>
      <c r="QQC25" s="73"/>
      <c r="QQD25" s="73"/>
      <c r="QQE25" s="73"/>
      <c r="QQF25" s="73"/>
      <c r="QQG25" s="73"/>
      <c r="QQH25" s="73"/>
      <c r="QQI25" s="73"/>
      <c r="QQJ25" s="73"/>
      <c r="QQK25" s="73"/>
      <c r="QQL25" s="73"/>
      <c r="QQM25" s="73"/>
      <c r="QQN25" s="73"/>
      <c r="QQO25" s="73"/>
      <c r="QQP25" s="73"/>
      <c r="QQQ25" s="73"/>
      <c r="QQR25" s="73"/>
      <c r="QQS25" s="73"/>
      <c r="QQT25" s="73"/>
      <c r="QQU25" s="73"/>
      <c r="QQV25" s="73"/>
      <c r="QQW25" s="73"/>
      <c r="QQX25" s="73"/>
      <c r="QQY25" s="73"/>
      <c r="QQZ25" s="73"/>
      <c r="QRA25" s="73"/>
      <c r="QRB25" s="73"/>
      <c r="QRC25" s="73"/>
      <c r="QRD25" s="73"/>
      <c r="QRE25" s="73"/>
      <c r="QRF25" s="73"/>
      <c r="QRG25" s="73"/>
      <c r="QRH25" s="73"/>
      <c r="QRI25" s="73"/>
      <c r="QRJ25" s="73"/>
      <c r="QRK25" s="73"/>
      <c r="QRL25" s="73"/>
      <c r="QRM25" s="73"/>
      <c r="QRN25" s="73"/>
      <c r="QRO25" s="73"/>
      <c r="QRP25" s="73"/>
      <c r="QRQ25" s="73"/>
      <c r="QRR25" s="73"/>
      <c r="QRS25" s="73"/>
      <c r="QRT25" s="73"/>
      <c r="QRU25" s="73"/>
      <c r="QRV25" s="73"/>
      <c r="QRW25" s="73"/>
      <c r="QRX25" s="73"/>
      <c r="QRY25" s="73"/>
      <c r="QRZ25" s="73"/>
      <c r="QSA25" s="73"/>
      <c r="QSB25" s="73"/>
      <c r="QSC25" s="73"/>
      <c r="QSD25" s="73"/>
      <c r="QSE25" s="73"/>
      <c r="QSF25" s="73"/>
      <c r="QSG25" s="73"/>
      <c r="QSH25" s="73"/>
      <c r="QSI25" s="73"/>
      <c r="QSJ25" s="73"/>
      <c r="QSK25" s="73"/>
      <c r="QSL25" s="73"/>
      <c r="QSM25" s="73"/>
      <c r="QSN25" s="73"/>
      <c r="QSO25" s="73"/>
      <c r="QSP25" s="73"/>
      <c r="QSQ25" s="73"/>
      <c r="QSR25" s="73"/>
      <c r="QSS25" s="73"/>
      <c r="QST25" s="73"/>
      <c r="QSU25" s="73"/>
      <c r="QSV25" s="73"/>
      <c r="QSW25" s="73"/>
      <c r="QSX25" s="73"/>
      <c r="QSY25" s="73"/>
      <c r="QSZ25" s="73"/>
      <c r="QTA25" s="73"/>
      <c r="QTB25" s="73"/>
      <c r="QTC25" s="73"/>
      <c r="QTD25" s="73"/>
      <c r="QTE25" s="73"/>
      <c r="QTF25" s="73"/>
      <c r="QTG25" s="73"/>
      <c r="QTH25" s="73"/>
      <c r="QTI25" s="73"/>
      <c r="QTJ25" s="73"/>
      <c r="QTK25" s="73"/>
      <c r="QTL25" s="73"/>
      <c r="QTM25" s="73"/>
      <c r="QTN25" s="73"/>
      <c r="QTO25" s="73"/>
      <c r="QTP25" s="73"/>
      <c r="QTQ25" s="73"/>
      <c r="QTR25" s="73"/>
      <c r="QTS25" s="73"/>
      <c r="QTT25" s="73"/>
      <c r="QTU25" s="73"/>
      <c r="QTV25" s="73"/>
      <c r="QTW25" s="73"/>
      <c r="QTX25" s="73"/>
      <c r="QTY25" s="73"/>
      <c r="QTZ25" s="73"/>
      <c r="QUA25" s="73"/>
      <c r="QUB25" s="73"/>
      <c r="QUC25" s="73"/>
      <c r="QUD25" s="73"/>
      <c r="QUE25" s="73"/>
      <c r="QUF25" s="73"/>
      <c r="QUG25" s="73"/>
      <c r="QUH25" s="73"/>
      <c r="QUI25" s="73"/>
      <c r="QUJ25" s="73"/>
      <c r="QUK25" s="73"/>
      <c r="QUL25" s="73"/>
      <c r="QUM25" s="73"/>
      <c r="QUN25" s="73"/>
      <c r="QUO25" s="73"/>
      <c r="QUP25" s="73"/>
      <c r="QUQ25" s="73"/>
      <c r="QUR25" s="73"/>
      <c r="QUS25" s="73"/>
      <c r="QUT25" s="73"/>
      <c r="QUU25" s="73"/>
      <c r="QUV25" s="73"/>
      <c r="QUW25" s="73"/>
      <c r="QUX25" s="73"/>
      <c r="QUY25" s="73"/>
      <c r="QUZ25" s="73"/>
      <c r="QVA25" s="73"/>
      <c r="QVB25" s="73"/>
      <c r="QVC25" s="73"/>
      <c r="QVD25" s="73"/>
      <c r="QVE25" s="73"/>
      <c r="QVF25" s="73"/>
      <c r="QVG25" s="73"/>
      <c r="QVH25" s="73"/>
      <c r="QVI25" s="73"/>
      <c r="QVJ25" s="73"/>
      <c r="QVK25" s="73"/>
      <c r="QVL25" s="73"/>
      <c r="QVM25" s="73"/>
      <c r="QVN25" s="73"/>
      <c r="QVO25" s="73"/>
      <c r="QVP25" s="73"/>
      <c r="QVQ25" s="73"/>
      <c r="QVR25" s="73"/>
      <c r="QVS25" s="73"/>
      <c r="QVT25" s="73"/>
      <c r="QVU25" s="73"/>
      <c r="QVV25" s="73"/>
      <c r="QVW25" s="73"/>
      <c r="QVX25" s="73"/>
      <c r="QVY25" s="73"/>
      <c r="QVZ25" s="73"/>
      <c r="QWA25" s="73"/>
      <c r="QWB25" s="73"/>
      <c r="QWC25" s="73"/>
      <c r="QWD25" s="73"/>
      <c r="QWE25" s="73"/>
      <c r="QWF25" s="73"/>
      <c r="QWG25" s="73"/>
      <c r="QWH25" s="73"/>
      <c r="QWI25" s="73"/>
      <c r="QWJ25" s="73"/>
      <c r="QWK25" s="73"/>
      <c r="QWL25" s="73"/>
      <c r="QWM25" s="73"/>
      <c r="QWN25" s="73"/>
      <c r="QWO25" s="73"/>
      <c r="QWP25" s="73"/>
      <c r="QWQ25" s="73"/>
      <c r="QWR25" s="73"/>
      <c r="QWS25" s="73"/>
      <c r="QWT25" s="73"/>
      <c r="QWU25" s="73"/>
      <c r="QWV25" s="73"/>
      <c r="QWW25" s="73"/>
      <c r="QWX25" s="73"/>
      <c r="QWY25" s="73"/>
      <c r="QWZ25" s="73"/>
      <c r="QXA25" s="73"/>
      <c r="QXB25" s="73"/>
      <c r="QXC25" s="73"/>
      <c r="QXD25" s="73"/>
      <c r="QXE25" s="73"/>
      <c r="QXF25" s="73"/>
      <c r="QXG25" s="73"/>
      <c r="QXH25" s="73"/>
      <c r="QXI25" s="73"/>
      <c r="QXJ25" s="73"/>
      <c r="QXK25" s="73"/>
      <c r="QXL25" s="73"/>
      <c r="QXM25" s="73"/>
      <c r="QXN25" s="73"/>
      <c r="QXO25" s="73"/>
      <c r="QXP25" s="73"/>
      <c r="QXQ25" s="73"/>
      <c r="QXR25" s="73"/>
      <c r="QXS25" s="73"/>
      <c r="QXT25" s="73"/>
      <c r="QXU25" s="73"/>
      <c r="QXV25" s="73"/>
      <c r="QXW25" s="73"/>
      <c r="QXX25" s="73"/>
      <c r="QXY25" s="73"/>
      <c r="QXZ25" s="73"/>
      <c r="QYA25" s="73"/>
      <c r="QYB25" s="73"/>
      <c r="QYC25" s="73"/>
      <c r="QYD25" s="73"/>
      <c r="QYE25" s="73"/>
      <c r="QYF25" s="73"/>
      <c r="QYG25" s="73"/>
      <c r="QYH25" s="73"/>
      <c r="QYI25" s="73"/>
      <c r="QYJ25" s="73"/>
      <c r="QYK25" s="73"/>
      <c r="QYL25" s="73"/>
      <c r="QYM25" s="73"/>
      <c r="QYN25" s="73"/>
      <c r="QYO25" s="73"/>
      <c r="QYP25" s="73"/>
      <c r="QYQ25" s="73"/>
      <c r="QYR25" s="73"/>
      <c r="QYS25" s="73"/>
      <c r="QYT25" s="73"/>
      <c r="QYU25" s="73"/>
      <c r="QYV25" s="73"/>
      <c r="QYW25" s="73"/>
      <c r="QYX25" s="73"/>
      <c r="QYY25" s="73"/>
      <c r="QYZ25" s="73"/>
      <c r="QZA25" s="73"/>
      <c r="QZB25" s="73"/>
      <c r="QZC25" s="73"/>
      <c r="QZD25" s="73"/>
      <c r="QZE25" s="73"/>
      <c r="QZF25" s="73"/>
      <c r="QZG25" s="73"/>
      <c r="QZH25" s="73"/>
      <c r="QZI25" s="73"/>
      <c r="QZJ25" s="73"/>
      <c r="QZK25" s="73"/>
      <c r="QZL25" s="73"/>
      <c r="QZM25" s="73"/>
      <c r="QZN25" s="73"/>
      <c r="QZO25" s="73"/>
      <c r="QZP25" s="73"/>
      <c r="QZQ25" s="73"/>
      <c r="QZR25" s="73"/>
      <c r="QZS25" s="73"/>
      <c r="QZT25" s="73"/>
      <c r="QZU25" s="73"/>
      <c r="QZV25" s="73"/>
      <c r="QZW25" s="73"/>
      <c r="QZX25" s="73"/>
      <c r="QZY25" s="73"/>
      <c r="QZZ25" s="73"/>
      <c r="RAA25" s="73"/>
      <c r="RAB25" s="73"/>
      <c r="RAC25" s="73"/>
      <c r="RAD25" s="73"/>
      <c r="RAE25" s="73"/>
      <c r="RAF25" s="73"/>
      <c r="RAG25" s="73"/>
      <c r="RAH25" s="73"/>
      <c r="RAI25" s="73"/>
      <c r="RAJ25" s="73"/>
      <c r="RAK25" s="73"/>
      <c r="RAL25" s="73"/>
      <c r="RAM25" s="73"/>
      <c r="RAN25" s="73"/>
      <c r="RAO25" s="73"/>
      <c r="RAP25" s="73"/>
      <c r="RAQ25" s="73"/>
      <c r="RAR25" s="73"/>
      <c r="RAS25" s="73"/>
      <c r="RAT25" s="73"/>
      <c r="RAU25" s="73"/>
      <c r="RAV25" s="73"/>
      <c r="RAW25" s="73"/>
      <c r="RAX25" s="73"/>
      <c r="RAY25" s="73"/>
      <c r="RAZ25" s="73"/>
      <c r="RBA25" s="73"/>
      <c r="RBB25" s="73"/>
      <c r="RBC25" s="73"/>
      <c r="RBD25" s="73"/>
      <c r="RBE25" s="73"/>
      <c r="RBF25" s="73"/>
      <c r="RBG25" s="73"/>
      <c r="RBH25" s="73"/>
      <c r="RBI25" s="73"/>
      <c r="RBJ25" s="73"/>
      <c r="RBK25" s="73"/>
      <c r="RBL25" s="73"/>
      <c r="RBM25" s="73"/>
      <c r="RBN25" s="73"/>
      <c r="RBO25" s="73"/>
      <c r="RBP25" s="73"/>
      <c r="RBQ25" s="73"/>
      <c r="RBR25" s="73"/>
      <c r="RBS25" s="73"/>
      <c r="RBT25" s="73"/>
      <c r="RBU25" s="73"/>
      <c r="RBV25" s="73"/>
      <c r="RBW25" s="73"/>
      <c r="RBX25" s="73"/>
      <c r="RBY25" s="73"/>
      <c r="RBZ25" s="73"/>
      <c r="RCA25" s="73"/>
      <c r="RCB25" s="73"/>
      <c r="RCC25" s="73"/>
      <c r="RCD25" s="73"/>
      <c r="RCE25" s="73"/>
      <c r="RCF25" s="73"/>
      <c r="RCG25" s="73"/>
      <c r="RCH25" s="73"/>
      <c r="RCI25" s="73"/>
      <c r="RCJ25" s="73"/>
      <c r="RCK25" s="73"/>
      <c r="RCL25" s="73"/>
      <c r="RCM25" s="73"/>
      <c r="RCN25" s="73"/>
      <c r="RCO25" s="73"/>
      <c r="RCP25" s="73"/>
      <c r="RCQ25" s="73"/>
      <c r="RCR25" s="73"/>
      <c r="RCS25" s="73"/>
      <c r="RCT25" s="73"/>
      <c r="RCU25" s="73"/>
      <c r="RCV25" s="73"/>
      <c r="RCW25" s="73"/>
      <c r="RCX25" s="73"/>
      <c r="RCY25" s="73"/>
      <c r="RCZ25" s="73"/>
      <c r="RDA25" s="73"/>
      <c r="RDB25" s="73"/>
      <c r="RDC25" s="73"/>
      <c r="RDD25" s="73"/>
      <c r="RDE25" s="73"/>
      <c r="RDF25" s="73"/>
      <c r="RDG25" s="73"/>
      <c r="RDH25" s="73"/>
      <c r="RDI25" s="73"/>
      <c r="RDJ25" s="73"/>
      <c r="RDK25" s="73"/>
      <c r="RDL25" s="73"/>
      <c r="RDM25" s="73"/>
      <c r="RDN25" s="73"/>
      <c r="RDO25" s="73"/>
      <c r="RDP25" s="73"/>
      <c r="RDQ25" s="73"/>
      <c r="RDR25" s="73"/>
      <c r="RDS25" s="73"/>
      <c r="RDT25" s="73"/>
      <c r="RDU25" s="73"/>
      <c r="RDV25" s="73"/>
      <c r="RDW25" s="73"/>
      <c r="RDX25" s="73"/>
      <c r="RDY25" s="73"/>
      <c r="RDZ25" s="73"/>
      <c r="REA25" s="73"/>
      <c r="REB25" s="73"/>
      <c r="REC25" s="73"/>
      <c r="RED25" s="73"/>
      <c r="REE25" s="73"/>
      <c r="REF25" s="73"/>
      <c r="REG25" s="73"/>
      <c r="REH25" s="73"/>
      <c r="REI25" s="73"/>
      <c r="REJ25" s="73"/>
      <c r="REK25" s="73"/>
      <c r="REL25" s="73"/>
      <c r="REM25" s="73"/>
      <c r="REN25" s="73"/>
      <c r="REO25" s="73"/>
      <c r="REP25" s="73"/>
      <c r="REQ25" s="73"/>
      <c r="RER25" s="73"/>
      <c r="RES25" s="73"/>
      <c r="RET25" s="73"/>
      <c r="REU25" s="73"/>
      <c r="REV25" s="73"/>
      <c r="REW25" s="73"/>
      <c r="REX25" s="73"/>
      <c r="REY25" s="73"/>
      <c r="REZ25" s="73"/>
      <c r="RFA25" s="73"/>
      <c r="RFB25" s="73"/>
      <c r="RFC25" s="73"/>
      <c r="RFD25" s="73"/>
      <c r="RFE25" s="73"/>
      <c r="RFF25" s="73"/>
      <c r="RFG25" s="73"/>
      <c r="RFH25" s="73"/>
      <c r="RFI25" s="73"/>
      <c r="RFJ25" s="73"/>
      <c r="RFK25" s="73"/>
      <c r="RFL25" s="73"/>
      <c r="RFM25" s="73"/>
      <c r="RFN25" s="73"/>
      <c r="RFO25" s="73"/>
      <c r="RFP25" s="73"/>
      <c r="RFQ25" s="73"/>
      <c r="RFR25" s="73"/>
      <c r="RFS25" s="73"/>
      <c r="RFT25" s="73"/>
      <c r="RFU25" s="73"/>
      <c r="RFV25" s="73"/>
      <c r="RFW25" s="73"/>
      <c r="RFX25" s="73"/>
      <c r="RFY25" s="73"/>
      <c r="RFZ25" s="73"/>
      <c r="RGA25" s="73"/>
      <c r="RGB25" s="73"/>
      <c r="RGC25" s="73"/>
      <c r="RGD25" s="73"/>
      <c r="RGE25" s="73"/>
      <c r="RGF25" s="73"/>
      <c r="RGG25" s="73"/>
      <c r="RGH25" s="73"/>
      <c r="RGI25" s="73"/>
      <c r="RGJ25" s="73"/>
      <c r="RGK25" s="73"/>
      <c r="RGL25" s="73"/>
      <c r="RGM25" s="73"/>
      <c r="RGN25" s="73"/>
      <c r="RGO25" s="73"/>
      <c r="RGP25" s="73"/>
      <c r="RGQ25" s="73"/>
      <c r="RGR25" s="73"/>
      <c r="RGS25" s="73"/>
      <c r="RGT25" s="73"/>
      <c r="RGU25" s="73"/>
      <c r="RGV25" s="73"/>
      <c r="RGW25" s="73"/>
      <c r="RGX25" s="73"/>
      <c r="RGY25" s="73"/>
      <c r="RGZ25" s="73"/>
      <c r="RHA25" s="73"/>
      <c r="RHB25" s="73"/>
      <c r="RHC25" s="73"/>
      <c r="RHD25" s="73"/>
      <c r="RHE25" s="73"/>
      <c r="RHF25" s="73"/>
      <c r="RHG25" s="73"/>
      <c r="RHH25" s="73"/>
      <c r="RHI25" s="73"/>
      <c r="RHJ25" s="73"/>
      <c r="RHK25" s="73"/>
      <c r="RHL25" s="73"/>
      <c r="RHM25" s="73"/>
      <c r="RHN25" s="73"/>
      <c r="RHO25" s="73"/>
      <c r="RHP25" s="73"/>
      <c r="RHQ25" s="73"/>
      <c r="RHR25" s="73"/>
      <c r="RHS25" s="73"/>
      <c r="RHT25" s="73"/>
      <c r="RHU25" s="73"/>
      <c r="RHV25" s="73"/>
      <c r="RHW25" s="73"/>
      <c r="RHX25" s="73"/>
      <c r="RHY25" s="73"/>
      <c r="RHZ25" s="73"/>
      <c r="RIA25" s="73"/>
      <c r="RIB25" s="73"/>
      <c r="RIC25" s="73"/>
      <c r="RID25" s="73"/>
      <c r="RIE25" s="73"/>
      <c r="RIF25" s="73"/>
      <c r="RIG25" s="73"/>
      <c r="RIH25" s="73"/>
      <c r="RII25" s="73"/>
      <c r="RIJ25" s="73"/>
      <c r="RIK25" s="73"/>
      <c r="RIL25" s="73"/>
      <c r="RIM25" s="73"/>
      <c r="RIN25" s="73"/>
      <c r="RIO25" s="73"/>
      <c r="RIP25" s="73"/>
      <c r="RIQ25" s="73"/>
      <c r="RIR25" s="73"/>
      <c r="RIS25" s="73"/>
      <c r="RIT25" s="73"/>
      <c r="RIU25" s="73"/>
      <c r="RIV25" s="73"/>
      <c r="RIW25" s="73"/>
      <c r="RIX25" s="73"/>
      <c r="RIY25" s="73"/>
      <c r="RIZ25" s="73"/>
      <c r="RJA25" s="73"/>
      <c r="RJB25" s="73"/>
      <c r="RJC25" s="73"/>
      <c r="RJD25" s="73"/>
      <c r="RJE25" s="73"/>
      <c r="RJF25" s="73"/>
      <c r="RJG25" s="73"/>
      <c r="RJH25" s="73"/>
      <c r="RJI25" s="73"/>
      <c r="RJJ25" s="73"/>
      <c r="RJK25" s="73"/>
      <c r="RJL25" s="73"/>
      <c r="RJM25" s="73"/>
      <c r="RJN25" s="73"/>
      <c r="RJO25" s="73"/>
      <c r="RJP25" s="73"/>
      <c r="RJQ25" s="73"/>
      <c r="RJR25" s="73"/>
      <c r="RJS25" s="73"/>
      <c r="RJT25" s="73"/>
      <c r="RJU25" s="73"/>
      <c r="RJV25" s="73"/>
      <c r="RJW25" s="73"/>
      <c r="RJX25" s="73"/>
      <c r="RJY25" s="73"/>
      <c r="RJZ25" s="73"/>
      <c r="RKA25" s="73"/>
      <c r="RKB25" s="73"/>
      <c r="RKC25" s="73"/>
      <c r="RKD25" s="73"/>
      <c r="RKE25" s="73"/>
      <c r="RKF25" s="73"/>
      <c r="RKG25" s="73"/>
      <c r="RKH25" s="73"/>
      <c r="RKI25" s="73"/>
      <c r="RKJ25" s="73"/>
      <c r="RKK25" s="73"/>
      <c r="RKL25" s="73"/>
      <c r="RKM25" s="73"/>
      <c r="RKN25" s="73"/>
      <c r="RKO25" s="73"/>
      <c r="RKP25" s="73"/>
      <c r="RKQ25" s="73"/>
      <c r="RKR25" s="73"/>
      <c r="RKS25" s="73"/>
      <c r="RKT25" s="73"/>
      <c r="RKU25" s="73"/>
      <c r="RKV25" s="73"/>
      <c r="RKW25" s="73"/>
      <c r="RKX25" s="73"/>
      <c r="RKY25" s="73"/>
      <c r="RKZ25" s="73"/>
      <c r="RLA25" s="73"/>
      <c r="RLB25" s="73"/>
      <c r="RLC25" s="73"/>
      <c r="RLD25" s="73"/>
      <c r="RLE25" s="73"/>
      <c r="RLF25" s="73"/>
      <c r="RLG25" s="73"/>
      <c r="RLH25" s="73"/>
      <c r="RLI25" s="73"/>
      <c r="RLJ25" s="73"/>
      <c r="RLK25" s="73"/>
      <c r="RLL25" s="73"/>
      <c r="RLM25" s="73"/>
      <c r="RLN25" s="73"/>
      <c r="RLO25" s="73"/>
      <c r="RLP25" s="73"/>
      <c r="RLQ25" s="73"/>
      <c r="RLR25" s="73"/>
      <c r="RLS25" s="73"/>
      <c r="RLT25" s="73"/>
      <c r="RLU25" s="73"/>
      <c r="RLV25" s="73"/>
      <c r="RLW25" s="73"/>
      <c r="RLX25" s="73"/>
      <c r="RLY25" s="73"/>
      <c r="RLZ25" s="73"/>
      <c r="RMA25" s="73"/>
      <c r="RMB25" s="73"/>
      <c r="RMC25" s="73"/>
      <c r="RMD25" s="73"/>
      <c r="RME25" s="73"/>
      <c r="RMF25" s="73"/>
      <c r="RMG25" s="73"/>
      <c r="RMH25" s="73"/>
      <c r="RMI25" s="73"/>
      <c r="RMJ25" s="73"/>
      <c r="RMK25" s="73"/>
      <c r="RML25" s="73"/>
      <c r="RMM25" s="73"/>
      <c r="RMN25" s="73"/>
      <c r="RMO25" s="73"/>
      <c r="RMP25" s="73"/>
      <c r="RMQ25" s="73"/>
      <c r="RMR25" s="73"/>
      <c r="RMS25" s="73"/>
      <c r="RMT25" s="73"/>
      <c r="RMU25" s="73"/>
      <c r="RMV25" s="73"/>
      <c r="RMW25" s="73"/>
      <c r="RMX25" s="73"/>
      <c r="RMY25" s="73"/>
      <c r="RMZ25" s="73"/>
      <c r="RNA25" s="73"/>
      <c r="RNB25" s="73"/>
      <c r="RNC25" s="73"/>
      <c r="RND25" s="73"/>
      <c r="RNE25" s="73"/>
      <c r="RNF25" s="73"/>
      <c r="RNG25" s="73"/>
      <c r="RNH25" s="73"/>
      <c r="RNI25" s="73"/>
      <c r="RNJ25" s="73"/>
      <c r="RNK25" s="73"/>
      <c r="RNL25" s="73"/>
      <c r="RNM25" s="73"/>
      <c r="RNN25" s="73"/>
      <c r="RNO25" s="73"/>
      <c r="RNP25" s="73"/>
      <c r="RNQ25" s="73"/>
      <c r="RNR25" s="73"/>
      <c r="RNS25" s="73"/>
      <c r="RNT25" s="73"/>
      <c r="RNU25" s="73"/>
      <c r="RNV25" s="73"/>
      <c r="RNW25" s="73"/>
      <c r="RNX25" s="73"/>
      <c r="RNY25" s="73"/>
      <c r="RNZ25" s="73"/>
      <c r="ROA25" s="73"/>
      <c r="ROB25" s="73"/>
      <c r="ROC25" s="73"/>
      <c r="ROD25" s="73"/>
      <c r="ROE25" s="73"/>
      <c r="ROF25" s="73"/>
      <c r="ROG25" s="73"/>
      <c r="ROH25" s="73"/>
      <c r="ROI25" s="73"/>
      <c r="ROJ25" s="73"/>
      <c r="ROK25" s="73"/>
      <c r="ROL25" s="73"/>
      <c r="ROM25" s="73"/>
      <c r="RON25" s="73"/>
      <c r="ROO25" s="73"/>
      <c r="ROP25" s="73"/>
      <c r="ROQ25" s="73"/>
      <c r="ROR25" s="73"/>
      <c r="ROS25" s="73"/>
      <c r="ROT25" s="73"/>
      <c r="ROU25" s="73"/>
      <c r="ROV25" s="73"/>
      <c r="ROW25" s="73"/>
      <c r="ROX25" s="73"/>
      <c r="ROY25" s="73"/>
      <c r="ROZ25" s="73"/>
      <c r="RPA25" s="73"/>
      <c r="RPB25" s="73"/>
      <c r="RPC25" s="73"/>
      <c r="RPD25" s="73"/>
      <c r="RPE25" s="73"/>
      <c r="RPF25" s="73"/>
      <c r="RPG25" s="73"/>
      <c r="RPH25" s="73"/>
      <c r="RPI25" s="73"/>
      <c r="RPJ25" s="73"/>
      <c r="RPK25" s="73"/>
      <c r="RPL25" s="73"/>
      <c r="RPM25" s="73"/>
      <c r="RPN25" s="73"/>
      <c r="RPO25" s="73"/>
      <c r="RPP25" s="73"/>
      <c r="RPQ25" s="73"/>
      <c r="RPR25" s="73"/>
      <c r="RPS25" s="73"/>
      <c r="RPT25" s="73"/>
      <c r="RPU25" s="73"/>
      <c r="RPV25" s="73"/>
      <c r="RPW25" s="73"/>
      <c r="RPX25" s="73"/>
      <c r="RPY25" s="73"/>
      <c r="RPZ25" s="73"/>
      <c r="RQA25" s="73"/>
      <c r="RQB25" s="73"/>
      <c r="RQC25" s="73"/>
      <c r="RQD25" s="73"/>
      <c r="RQE25" s="73"/>
      <c r="RQF25" s="73"/>
      <c r="RQG25" s="73"/>
      <c r="RQH25" s="73"/>
      <c r="RQI25" s="73"/>
      <c r="RQJ25" s="73"/>
      <c r="RQK25" s="73"/>
      <c r="RQL25" s="73"/>
      <c r="RQM25" s="73"/>
      <c r="RQN25" s="73"/>
      <c r="RQO25" s="73"/>
      <c r="RQP25" s="73"/>
      <c r="RQQ25" s="73"/>
      <c r="RQR25" s="73"/>
      <c r="RQS25" s="73"/>
      <c r="RQT25" s="73"/>
      <c r="RQU25" s="73"/>
      <c r="RQV25" s="73"/>
      <c r="RQW25" s="73"/>
      <c r="RQX25" s="73"/>
      <c r="RQY25" s="73"/>
      <c r="RQZ25" s="73"/>
      <c r="RRA25" s="73"/>
      <c r="RRB25" s="73"/>
      <c r="RRC25" s="73"/>
      <c r="RRD25" s="73"/>
      <c r="RRE25" s="73"/>
      <c r="RRF25" s="73"/>
      <c r="RRG25" s="73"/>
      <c r="RRH25" s="73"/>
      <c r="RRI25" s="73"/>
      <c r="RRJ25" s="73"/>
      <c r="RRK25" s="73"/>
      <c r="RRL25" s="73"/>
      <c r="RRM25" s="73"/>
      <c r="RRN25" s="73"/>
      <c r="RRO25" s="73"/>
      <c r="RRP25" s="73"/>
      <c r="RRQ25" s="73"/>
      <c r="RRR25" s="73"/>
      <c r="RRS25" s="73"/>
      <c r="RRT25" s="73"/>
      <c r="RRU25" s="73"/>
      <c r="RRV25" s="73"/>
      <c r="RRW25" s="73"/>
      <c r="RRX25" s="73"/>
      <c r="RRY25" s="73"/>
      <c r="RRZ25" s="73"/>
      <c r="RSA25" s="73"/>
      <c r="RSB25" s="73"/>
      <c r="RSC25" s="73"/>
      <c r="RSD25" s="73"/>
      <c r="RSE25" s="73"/>
      <c r="RSF25" s="73"/>
      <c r="RSG25" s="73"/>
      <c r="RSH25" s="73"/>
      <c r="RSI25" s="73"/>
      <c r="RSJ25" s="73"/>
      <c r="RSK25" s="73"/>
      <c r="RSL25" s="73"/>
      <c r="RSM25" s="73"/>
      <c r="RSN25" s="73"/>
      <c r="RSO25" s="73"/>
      <c r="RSP25" s="73"/>
      <c r="RSQ25" s="73"/>
      <c r="RSR25" s="73"/>
      <c r="RSS25" s="73"/>
      <c r="RST25" s="73"/>
      <c r="RSU25" s="73"/>
      <c r="RSV25" s="73"/>
      <c r="RSW25" s="73"/>
      <c r="RSX25" s="73"/>
      <c r="RSY25" s="73"/>
      <c r="RSZ25" s="73"/>
      <c r="RTA25" s="73"/>
      <c r="RTB25" s="73"/>
      <c r="RTC25" s="73"/>
      <c r="RTD25" s="73"/>
      <c r="RTE25" s="73"/>
      <c r="RTF25" s="73"/>
      <c r="RTG25" s="73"/>
      <c r="RTH25" s="73"/>
      <c r="RTI25" s="73"/>
      <c r="RTJ25" s="73"/>
      <c r="RTK25" s="73"/>
      <c r="RTL25" s="73"/>
      <c r="RTM25" s="73"/>
      <c r="RTN25" s="73"/>
      <c r="RTO25" s="73"/>
      <c r="RTP25" s="73"/>
      <c r="RTQ25" s="73"/>
      <c r="RTR25" s="73"/>
      <c r="RTS25" s="73"/>
      <c r="RTT25" s="73"/>
      <c r="RTU25" s="73"/>
      <c r="RTV25" s="73"/>
      <c r="RTW25" s="73"/>
      <c r="RTX25" s="73"/>
      <c r="RTY25" s="73"/>
      <c r="RTZ25" s="73"/>
      <c r="RUA25" s="73"/>
      <c r="RUB25" s="73"/>
      <c r="RUC25" s="73"/>
      <c r="RUD25" s="73"/>
      <c r="RUE25" s="73"/>
      <c r="RUF25" s="73"/>
      <c r="RUG25" s="73"/>
      <c r="RUH25" s="73"/>
      <c r="RUI25" s="73"/>
      <c r="RUJ25" s="73"/>
      <c r="RUK25" s="73"/>
      <c r="RUL25" s="73"/>
      <c r="RUM25" s="73"/>
      <c r="RUN25" s="73"/>
      <c r="RUO25" s="73"/>
      <c r="RUP25" s="73"/>
      <c r="RUQ25" s="73"/>
      <c r="RUR25" s="73"/>
      <c r="RUS25" s="73"/>
      <c r="RUT25" s="73"/>
      <c r="RUU25" s="73"/>
      <c r="RUV25" s="73"/>
      <c r="RUW25" s="73"/>
      <c r="RUX25" s="73"/>
      <c r="RUY25" s="73"/>
      <c r="RUZ25" s="73"/>
      <c r="RVA25" s="73"/>
      <c r="RVB25" s="73"/>
      <c r="RVC25" s="73"/>
      <c r="RVD25" s="73"/>
      <c r="RVE25" s="73"/>
      <c r="RVF25" s="73"/>
      <c r="RVG25" s="73"/>
      <c r="RVH25" s="73"/>
      <c r="RVI25" s="73"/>
      <c r="RVJ25" s="73"/>
      <c r="RVK25" s="73"/>
      <c r="RVL25" s="73"/>
      <c r="RVM25" s="73"/>
      <c r="RVN25" s="73"/>
      <c r="RVO25" s="73"/>
      <c r="RVP25" s="73"/>
      <c r="RVQ25" s="73"/>
      <c r="RVR25" s="73"/>
      <c r="RVS25" s="73"/>
      <c r="RVT25" s="73"/>
      <c r="RVU25" s="73"/>
      <c r="RVV25" s="73"/>
      <c r="RVW25" s="73"/>
      <c r="RVX25" s="73"/>
      <c r="RVY25" s="73"/>
      <c r="RVZ25" s="73"/>
      <c r="RWA25" s="73"/>
      <c r="RWB25" s="73"/>
      <c r="RWC25" s="73"/>
      <c r="RWD25" s="73"/>
      <c r="RWE25" s="73"/>
      <c r="RWF25" s="73"/>
      <c r="RWG25" s="73"/>
      <c r="RWH25" s="73"/>
      <c r="RWI25" s="73"/>
      <c r="RWJ25" s="73"/>
      <c r="RWK25" s="73"/>
      <c r="RWL25" s="73"/>
      <c r="RWM25" s="73"/>
      <c r="RWN25" s="73"/>
      <c r="RWO25" s="73"/>
      <c r="RWP25" s="73"/>
      <c r="RWQ25" s="73"/>
      <c r="RWR25" s="73"/>
      <c r="RWS25" s="73"/>
      <c r="RWT25" s="73"/>
      <c r="RWU25" s="73"/>
      <c r="RWV25" s="73"/>
      <c r="RWW25" s="73"/>
      <c r="RWX25" s="73"/>
      <c r="RWY25" s="73"/>
      <c r="RWZ25" s="73"/>
      <c r="RXA25" s="73"/>
      <c r="RXB25" s="73"/>
      <c r="RXC25" s="73"/>
      <c r="RXD25" s="73"/>
      <c r="RXE25" s="73"/>
      <c r="RXF25" s="73"/>
      <c r="RXG25" s="73"/>
      <c r="RXH25" s="73"/>
      <c r="RXI25" s="73"/>
      <c r="RXJ25" s="73"/>
      <c r="RXK25" s="73"/>
      <c r="RXL25" s="73"/>
      <c r="RXM25" s="73"/>
      <c r="RXN25" s="73"/>
      <c r="RXO25" s="73"/>
      <c r="RXP25" s="73"/>
      <c r="RXQ25" s="73"/>
      <c r="RXR25" s="73"/>
      <c r="RXS25" s="73"/>
      <c r="RXT25" s="73"/>
      <c r="RXU25" s="73"/>
      <c r="RXV25" s="73"/>
      <c r="RXW25" s="73"/>
      <c r="RXX25" s="73"/>
      <c r="RXY25" s="73"/>
      <c r="RXZ25" s="73"/>
      <c r="RYA25" s="73"/>
      <c r="RYB25" s="73"/>
      <c r="RYC25" s="73"/>
      <c r="RYD25" s="73"/>
      <c r="RYE25" s="73"/>
      <c r="RYF25" s="73"/>
      <c r="RYG25" s="73"/>
      <c r="RYH25" s="73"/>
      <c r="RYI25" s="73"/>
      <c r="RYJ25" s="73"/>
      <c r="RYK25" s="73"/>
      <c r="RYL25" s="73"/>
      <c r="RYM25" s="73"/>
      <c r="RYN25" s="73"/>
      <c r="RYO25" s="73"/>
      <c r="RYP25" s="73"/>
      <c r="RYQ25" s="73"/>
      <c r="RYR25" s="73"/>
      <c r="RYS25" s="73"/>
      <c r="RYT25" s="73"/>
      <c r="RYU25" s="73"/>
      <c r="RYV25" s="73"/>
      <c r="RYW25" s="73"/>
      <c r="RYX25" s="73"/>
      <c r="RYY25" s="73"/>
      <c r="RYZ25" s="73"/>
      <c r="RZA25" s="73"/>
      <c r="RZB25" s="73"/>
      <c r="RZC25" s="73"/>
      <c r="RZD25" s="73"/>
      <c r="RZE25" s="73"/>
      <c r="RZF25" s="73"/>
      <c r="RZG25" s="73"/>
      <c r="RZH25" s="73"/>
      <c r="RZI25" s="73"/>
      <c r="RZJ25" s="73"/>
      <c r="RZK25" s="73"/>
      <c r="RZL25" s="73"/>
      <c r="RZM25" s="73"/>
      <c r="RZN25" s="73"/>
      <c r="RZO25" s="73"/>
      <c r="RZP25" s="73"/>
      <c r="RZQ25" s="73"/>
      <c r="RZR25" s="73"/>
      <c r="RZS25" s="73"/>
      <c r="RZT25" s="73"/>
      <c r="RZU25" s="73"/>
      <c r="RZV25" s="73"/>
      <c r="RZW25" s="73"/>
      <c r="RZX25" s="73"/>
      <c r="RZY25" s="73"/>
      <c r="RZZ25" s="73"/>
      <c r="SAA25" s="73"/>
      <c r="SAB25" s="73"/>
      <c r="SAC25" s="73"/>
      <c r="SAD25" s="73"/>
      <c r="SAE25" s="73"/>
      <c r="SAF25" s="73"/>
      <c r="SAG25" s="73"/>
      <c r="SAH25" s="73"/>
      <c r="SAI25" s="73"/>
      <c r="SAJ25" s="73"/>
      <c r="SAK25" s="73"/>
      <c r="SAL25" s="73"/>
      <c r="SAM25" s="73"/>
      <c r="SAN25" s="73"/>
      <c r="SAO25" s="73"/>
      <c r="SAP25" s="73"/>
      <c r="SAQ25" s="73"/>
      <c r="SAR25" s="73"/>
      <c r="SAS25" s="73"/>
      <c r="SAT25" s="73"/>
      <c r="SAU25" s="73"/>
      <c r="SAV25" s="73"/>
      <c r="SAW25" s="73"/>
      <c r="SAX25" s="73"/>
      <c r="SAY25" s="73"/>
      <c r="SAZ25" s="73"/>
      <c r="SBA25" s="73"/>
      <c r="SBB25" s="73"/>
      <c r="SBC25" s="73"/>
      <c r="SBD25" s="73"/>
      <c r="SBE25" s="73"/>
      <c r="SBF25" s="73"/>
      <c r="SBG25" s="73"/>
      <c r="SBH25" s="73"/>
      <c r="SBI25" s="73"/>
      <c r="SBJ25" s="73"/>
      <c r="SBK25" s="73"/>
      <c r="SBL25" s="73"/>
      <c r="SBM25" s="73"/>
      <c r="SBN25" s="73"/>
      <c r="SBO25" s="73"/>
      <c r="SBP25" s="73"/>
      <c r="SBQ25" s="73"/>
      <c r="SBR25" s="73"/>
      <c r="SBS25" s="73"/>
      <c r="SBT25" s="73"/>
      <c r="SBU25" s="73"/>
      <c r="SBV25" s="73"/>
      <c r="SBW25" s="73"/>
      <c r="SBX25" s="73"/>
      <c r="SBY25" s="73"/>
      <c r="SBZ25" s="73"/>
      <c r="SCA25" s="73"/>
      <c r="SCB25" s="73"/>
      <c r="SCC25" s="73"/>
      <c r="SCD25" s="73"/>
      <c r="SCE25" s="73"/>
      <c r="SCF25" s="73"/>
      <c r="SCG25" s="73"/>
      <c r="SCH25" s="73"/>
      <c r="SCI25" s="73"/>
      <c r="SCJ25" s="73"/>
      <c r="SCK25" s="73"/>
      <c r="SCL25" s="73"/>
      <c r="SCM25" s="73"/>
      <c r="SCN25" s="73"/>
      <c r="SCO25" s="73"/>
      <c r="SCP25" s="73"/>
      <c r="SCQ25" s="73"/>
      <c r="SCR25" s="73"/>
      <c r="SCS25" s="73"/>
      <c r="SCT25" s="73"/>
      <c r="SCU25" s="73"/>
      <c r="SCV25" s="73"/>
      <c r="SCW25" s="73"/>
      <c r="SCX25" s="73"/>
      <c r="SCY25" s="73"/>
      <c r="SCZ25" s="73"/>
      <c r="SDA25" s="73"/>
      <c r="SDB25" s="73"/>
      <c r="SDC25" s="73"/>
      <c r="SDD25" s="73"/>
      <c r="SDE25" s="73"/>
      <c r="SDF25" s="73"/>
      <c r="SDG25" s="73"/>
      <c r="SDH25" s="73"/>
      <c r="SDI25" s="73"/>
      <c r="SDJ25" s="73"/>
      <c r="SDK25" s="73"/>
      <c r="SDL25" s="73"/>
      <c r="SDM25" s="73"/>
      <c r="SDN25" s="73"/>
      <c r="SDO25" s="73"/>
      <c r="SDP25" s="73"/>
      <c r="SDQ25" s="73"/>
      <c r="SDR25" s="73"/>
      <c r="SDS25" s="73"/>
      <c r="SDT25" s="73"/>
      <c r="SDU25" s="73"/>
      <c r="SDV25" s="73"/>
      <c r="SDW25" s="73"/>
      <c r="SDX25" s="73"/>
      <c r="SDY25" s="73"/>
      <c r="SDZ25" s="73"/>
      <c r="SEA25" s="73"/>
      <c r="SEB25" s="73"/>
      <c r="SEC25" s="73"/>
      <c r="SED25" s="73"/>
      <c r="SEE25" s="73"/>
      <c r="SEF25" s="73"/>
      <c r="SEG25" s="73"/>
      <c r="SEH25" s="73"/>
      <c r="SEI25" s="73"/>
      <c r="SEJ25" s="73"/>
      <c r="SEK25" s="73"/>
      <c r="SEL25" s="73"/>
      <c r="SEM25" s="73"/>
      <c r="SEN25" s="73"/>
      <c r="SEO25" s="73"/>
      <c r="SEP25" s="73"/>
      <c r="SEQ25" s="73"/>
      <c r="SER25" s="73"/>
      <c r="SES25" s="73"/>
      <c r="SET25" s="73"/>
      <c r="SEU25" s="73"/>
      <c r="SEV25" s="73"/>
      <c r="SEW25" s="73"/>
      <c r="SEX25" s="73"/>
      <c r="SEY25" s="73"/>
      <c r="SEZ25" s="73"/>
      <c r="SFA25" s="73"/>
      <c r="SFB25" s="73"/>
      <c r="SFC25" s="73"/>
      <c r="SFD25" s="73"/>
      <c r="SFE25" s="73"/>
      <c r="SFF25" s="73"/>
      <c r="SFG25" s="73"/>
      <c r="SFH25" s="73"/>
      <c r="SFI25" s="73"/>
      <c r="SFJ25" s="73"/>
      <c r="SFK25" s="73"/>
      <c r="SFL25" s="73"/>
      <c r="SFM25" s="73"/>
      <c r="SFN25" s="73"/>
      <c r="SFO25" s="73"/>
      <c r="SFP25" s="73"/>
      <c r="SFQ25" s="73"/>
      <c r="SFR25" s="73"/>
      <c r="SFS25" s="73"/>
      <c r="SFT25" s="73"/>
      <c r="SFU25" s="73"/>
      <c r="SFV25" s="73"/>
      <c r="SFW25" s="73"/>
      <c r="SFX25" s="73"/>
      <c r="SFY25" s="73"/>
      <c r="SFZ25" s="73"/>
      <c r="SGA25" s="73"/>
      <c r="SGB25" s="73"/>
      <c r="SGC25" s="73"/>
      <c r="SGD25" s="73"/>
      <c r="SGE25" s="73"/>
      <c r="SGF25" s="73"/>
      <c r="SGG25" s="73"/>
      <c r="SGH25" s="73"/>
      <c r="SGI25" s="73"/>
      <c r="SGJ25" s="73"/>
      <c r="SGK25" s="73"/>
      <c r="SGL25" s="73"/>
      <c r="SGM25" s="73"/>
      <c r="SGN25" s="73"/>
      <c r="SGO25" s="73"/>
      <c r="SGP25" s="73"/>
      <c r="SGQ25" s="73"/>
      <c r="SGR25" s="73"/>
      <c r="SGS25" s="73"/>
      <c r="SGT25" s="73"/>
      <c r="SGU25" s="73"/>
      <c r="SGV25" s="73"/>
      <c r="SGW25" s="73"/>
      <c r="SGX25" s="73"/>
      <c r="SGY25" s="73"/>
      <c r="SGZ25" s="73"/>
      <c r="SHA25" s="73"/>
      <c r="SHB25" s="73"/>
      <c r="SHC25" s="73"/>
      <c r="SHD25" s="73"/>
      <c r="SHE25" s="73"/>
      <c r="SHF25" s="73"/>
      <c r="SHG25" s="73"/>
      <c r="SHH25" s="73"/>
      <c r="SHI25" s="73"/>
      <c r="SHJ25" s="73"/>
      <c r="SHK25" s="73"/>
      <c r="SHL25" s="73"/>
      <c r="SHM25" s="73"/>
      <c r="SHN25" s="73"/>
      <c r="SHO25" s="73"/>
      <c r="SHP25" s="73"/>
      <c r="SHQ25" s="73"/>
      <c r="SHR25" s="73"/>
      <c r="SHS25" s="73"/>
      <c r="SHT25" s="73"/>
      <c r="SHU25" s="73"/>
      <c r="SHV25" s="73"/>
      <c r="SHW25" s="73"/>
      <c r="SHX25" s="73"/>
      <c r="SHY25" s="73"/>
      <c r="SHZ25" s="73"/>
      <c r="SIA25" s="73"/>
      <c r="SIB25" s="73"/>
      <c r="SIC25" s="73"/>
      <c r="SID25" s="73"/>
      <c r="SIE25" s="73"/>
      <c r="SIF25" s="73"/>
      <c r="SIG25" s="73"/>
      <c r="SIH25" s="73"/>
      <c r="SII25" s="73"/>
      <c r="SIJ25" s="73"/>
      <c r="SIK25" s="73"/>
      <c r="SIL25" s="73"/>
      <c r="SIM25" s="73"/>
      <c r="SIN25" s="73"/>
      <c r="SIO25" s="73"/>
      <c r="SIP25" s="73"/>
      <c r="SIQ25" s="73"/>
      <c r="SIR25" s="73"/>
      <c r="SIS25" s="73"/>
      <c r="SIT25" s="73"/>
      <c r="SIU25" s="73"/>
      <c r="SIV25" s="73"/>
      <c r="SIW25" s="73"/>
      <c r="SIX25" s="73"/>
      <c r="SIY25" s="73"/>
      <c r="SIZ25" s="73"/>
      <c r="SJA25" s="73"/>
      <c r="SJB25" s="73"/>
      <c r="SJC25" s="73"/>
      <c r="SJD25" s="73"/>
      <c r="SJE25" s="73"/>
      <c r="SJF25" s="73"/>
      <c r="SJG25" s="73"/>
      <c r="SJH25" s="73"/>
      <c r="SJI25" s="73"/>
      <c r="SJJ25" s="73"/>
      <c r="SJK25" s="73"/>
      <c r="SJL25" s="73"/>
      <c r="SJM25" s="73"/>
      <c r="SJN25" s="73"/>
      <c r="SJO25" s="73"/>
      <c r="SJP25" s="73"/>
      <c r="SJQ25" s="73"/>
      <c r="SJR25" s="73"/>
      <c r="SJS25" s="73"/>
      <c r="SJT25" s="73"/>
      <c r="SJU25" s="73"/>
      <c r="SJV25" s="73"/>
      <c r="SJW25" s="73"/>
      <c r="SJX25" s="73"/>
      <c r="SJY25" s="73"/>
      <c r="SJZ25" s="73"/>
      <c r="SKA25" s="73"/>
      <c r="SKB25" s="73"/>
      <c r="SKC25" s="73"/>
      <c r="SKD25" s="73"/>
      <c r="SKE25" s="73"/>
      <c r="SKF25" s="73"/>
      <c r="SKG25" s="73"/>
      <c r="SKH25" s="73"/>
      <c r="SKI25" s="73"/>
      <c r="SKJ25" s="73"/>
      <c r="SKK25" s="73"/>
      <c r="SKL25" s="73"/>
      <c r="SKM25" s="73"/>
      <c r="SKN25" s="73"/>
      <c r="SKO25" s="73"/>
      <c r="SKP25" s="73"/>
      <c r="SKQ25" s="73"/>
      <c r="SKR25" s="73"/>
      <c r="SKS25" s="73"/>
      <c r="SKT25" s="73"/>
      <c r="SKU25" s="73"/>
      <c r="SKV25" s="73"/>
      <c r="SKW25" s="73"/>
      <c r="SKX25" s="73"/>
      <c r="SKY25" s="73"/>
      <c r="SKZ25" s="73"/>
      <c r="SLA25" s="73"/>
      <c r="SLB25" s="73"/>
      <c r="SLC25" s="73"/>
      <c r="SLD25" s="73"/>
      <c r="SLE25" s="73"/>
      <c r="SLF25" s="73"/>
      <c r="SLG25" s="73"/>
      <c r="SLH25" s="73"/>
      <c r="SLI25" s="73"/>
      <c r="SLJ25" s="73"/>
      <c r="SLK25" s="73"/>
      <c r="SLL25" s="73"/>
      <c r="SLM25" s="73"/>
      <c r="SLN25" s="73"/>
      <c r="SLO25" s="73"/>
      <c r="SLP25" s="73"/>
      <c r="SLQ25" s="73"/>
      <c r="SLR25" s="73"/>
      <c r="SLS25" s="73"/>
      <c r="SLT25" s="73"/>
      <c r="SLU25" s="73"/>
      <c r="SLV25" s="73"/>
      <c r="SLW25" s="73"/>
      <c r="SLX25" s="73"/>
      <c r="SLY25" s="73"/>
      <c r="SLZ25" s="73"/>
      <c r="SMA25" s="73"/>
      <c r="SMB25" s="73"/>
      <c r="SMC25" s="73"/>
      <c r="SMD25" s="73"/>
      <c r="SME25" s="73"/>
      <c r="SMF25" s="73"/>
      <c r="SMG25" s="73"/>
      <c r="SMH25" s="73"/>
      <c r="SMI25" s="73"/>
      <c r="SMJ25" s="73"/>
      <c r="SMK25" s="73"/>
      <c r="SML25" s="73"/>
      <c r="SMM25" s="73"/>
      <c r="SMN25" s="73"/>
      <c r="SMO25" s="73"/>
      <c r="SMP25" s="73"/>
      <c r="SMQ25" s="73"/>
      <c r="SMR25" s="73"/>
      <c r="SMS25" s="73"/>
      <c r="SMT25" s="73"/>
      <c r="SMU25" s="73"/>
      <c r="SMV25" s="73"/>
      <c r="SMW25" s="73"/>
      <c r="SMX25" s="73"/>
      <c r="SMY25" s="73"/>
      <c r="SMZ25" s="73"/>
      <c r="SNA25" s="73"/>
      <c r="SNB25" s="73"/>
      <c r="SNC25" s="73"/>
      <c r="SND25" s="73"/>
      <c r="SNE25" s="73"/>
      <c r="SNF25" s="73"/>
      <c r="SNG25" s="73"/>
      <c r="SNH25" s="73"/>
      <c r="SNI25" s="73"/>
      <c r="SNJ25" s="73"/>
      <c r="SNK25" s="73"/>
      <c r="SNL25" s="73"/>
      <c r="SNM25" s="73"/>
      <c r="SNN25" s="73"/>
      <c r="SNO25" s="73"/>
      <c r="SNP25" s="73"/>
      <c r="SNQ25" s="73"/>
      <c r="SNR25" s="73"/>
      <c r="SNS25" s="73"/>
      <c r="SNT25" s="73"/>
      <c r="SNU25" s="73"/>
      <c r="SNV25" s="73"/>
      <c r="SNW25" s="73"/>
      <c r="SNX25" s="73"/>
      <c r="SNY25" s="73"/>
      <c r="SNZ25" s="73"/>
      <c r="SOA25" s="73"/>
      <c r="SOB25" s="73"/>
      <c r="SOC25" s="73"/>
      <c r="SOD25" s="73"/>
      <c r="SOE25" s="73"/>
      <c r="SOF25" s="73"/>
      <c r="SOG25" s="73"/>
      <c r="SOH25" s="73"/>
      <c r="SOI25" s="73"/>
      <c r="SOJ25" s="73"/>
      <c r="SOK25" s="73"/>
      <c r="SOL25" s="73"/>
      <c r="SOM25" s="73"/>
      <c r="SON25" s="73"/>
      <c r="SOO25" s="73"/>
      <c r="SOP25" s="73"/>
      <c r="SOQ25" s="73"/>
      <c r="SOR25" s="73"/>
      <c r="SOS25" s="73"/>
      <c r="SOT25" s="73"/>
      <c r="SOU25" s="73"/>
      <c r="SOV25" s="73"/>
      <c r="SOW25" s="73"/>
      <c r="SOX25" s="73"/>
      <c r="SOY25" s="73"/>
      <c r="SOZ25" s="73"/>
      <c r="SPA25" s="73"/>
      <c r="SPB25" s="73"/>
      <c r="SPC25" s="73"/>
      <c r="SPD25" s="73"/>
      <c r="SPE25" s="73"/>
      <c r="SPF25" s="73"/>
      <c r="SPG25" s="73"/>
      <c r="SPH25" s="73"/>
      <c r="SPI25" s="73"/>
      <c r="SPJ25" s="73"/>
      <c r="SPK25" s="73"/>
      <c r="SPL25" s="73"/>
      <c r="SPM25" s="73"/>
      <c r="SPN25" s="73"/>
      <c r="SPO25" s="73"/>
      <c r="SPP25" s="73"/>
      <c r="SPQ25" s="73"/>
      <c r="SPR25" s="73"/>
      <c r="SPS25" s="73"/>
      <c r="SPT25" s="73"/>
      <c r="SPU25" s="73"/>
      <c r="SPV25" s="73"/>
      <c r="SPW25" s="73"/>
      <c r="SPX25" s="73"/>
      <c r="SPY25" s="73"/>
      <c r="SPZ25" s="73"/>
      <c r="SQA25" s="73"/>
      <c r="SQB25" s="73"/>
      <c r="SQC25" s="73"/>
      <c r="SQD25" s="73"/>
      <c r="SQE25" s="73"/>
      <c r="SQF25" s="73"/>
      <c r="SQG25" s="73"/>
      <c r="SQH25" s="73"/>
      <c r="SQI25" s="73"/>
      <c r="SQJ25" s="73"/>
      <c r="SQK25" s="73"/>
      <c r="SQL25" s="73"/>
      <c r="SQM25" s="73"/>
      <c r="SQN25" s="73"/>
      <c r="SQO25" s="73"/>
      <c r="SQP25" s="73"/>
      <c r="SQQ25" s="73"/>
      <c r="SQR25" s="73"/>
      <c r="SQS25" s="73"/>
      <c r="SQT25" s="73"/>
      <c r="SQU25" s="73"/>
      <c r="SQV25" s="73"/>
      <c r="SQW25" s="73"/>
      <c r="SQX25" s="73"/>
      <c r="SQY25" s="73"/>
      <c r="SQZ25" s="73"/>
      <c r="SRA25" s="73"/>
      <c r="SRB25" s="73"/>
      <c r="SRC25" s="73"/>
      <c r="SRD25" s="73"/>
      <c r="SRE25" s="73"/>
      <c r="SRF25" s="73"/>
      <c r="SRG25" s="73"/>
      <c r="SRH25" s="73"/>
      <c r="SRI25" s="73"/>
      <c r="SRJ25" s="73"/>
      <c r="SRK25" s="73"/>
      <c r="SRL25" s="73"/>
      <c r="SRM25" s="73"/>
      <c r="SRN25" s="73"/>
      <c r="SRO25" s="73"/>
      <c r="SRP25" s="73"/>
      <c r="SRQ25" s="73"/>
      <c r="SRR25" s="73"/>
      <c r="SRS25" s="73"/>
      <c r="SRT25" s="73"/>
      <c r="SRU25" s="73"/>
      <c r="SRV25" s="73"/>
      <c r="SRW25" s="73"/>
      <c r="SRX25" s="73"/>
      <c r="SRY25" s="73"/>
      <c r="SRZ25" s="73"/>
      <c r="SSA25" s="73"/>
      <c r="SSB25" s="73"/>
      <c r="SSC25" s="73"/>
      <c r="SSD25" s="73"/>
      <c r="SSE25" s="73"/>
      <c r="SSF25" s="73"/>
      <c r="SSG25" s="73"/>
      <c r="SSH25" s="73"/>
      <c r="SSI25" s="73"/>
      <c r="SSJ25" s="73"/>
      <c r="SSK25" s="73"/>
      <c r="SSL25" s="73"/>
      <c r="SSM25" s="73"/>
      <c r="SSN25" s="73"/>
      <c r="SSO25" s="73"/>
      <c r="SSP25" s="73"/>
      <c r="SSQ25" s="73"/>
      <c r="SSR25" s="73"/>
      <c r="SSS25" s="73"/>
      <c r="SST25" s="73"/>
      <c r="SSU25" s="73"/>
      <c r="SSV25" s="73"/>
      <c r="SSW25" s="73"/>
      <c r="SSX25" s="73"/>
      <c r="SSY25" s="73"/>
      <c r="SSZ25" s="73"/>
      <c r="STA25" s="73"/>
      <c r="STB25" s="73"/>
      <c r="STC25" s="73"/>
      <c r="STD25" s="73"/>
      <c r="STE25" s="73"/>
      <c r="STF25" s="73"/>
      <c r="STG25" s="73"/>
      <c r="STH25" s="73"/>
      <c r="STI25" s="73"/>
      <c r="STJ25" s="73"/>
      <c r="STK25" s="73"/>
      <c r="STL25" s="73"/>
      <c r="STM25" s="73"/>
      <c r="STN25" s="73"/>
      <c r="STO25" s="73"/>
      <c r="STP25" s="73"/>
      <c r="STQ25" s="73"/>
      <c r="STR25" s="73"/>
      <c r="STS25" s="73"/>
      <c r="STT25" s="73"/>
      <c r="STU25" s="73"/>
      <c r="STV25" s="73"/>
      <c r="STW25" s="73"/>
      <c r="STX25" s="73"/>
      <c r="STY25" s="73"/>
      <c r="STZ25" s="73"/>
      <c r="SUA25" s="73"/>
      <c r="SUB25" s="73"/>
      <c r="SUC25" s="73"/>
      <c r="SUD25" s="73"/>
      <c r="SUE25" s="73"/>
      <c r="SUF25" s="73"/>
      <c r="SUG25" s="73"/>
      <c r="SUH25" s="73"/>
      <c r="SUI25" s="73"/>
      <c r="SUJ25" s="73"/>
      <c r="SUK25" s="73"/>
      <c r="SUL25" s="73"/>
      <c r="SUM25" s="73"/>
      <c r="SUN25" s="73"/>
      <c r="SUO25" s="73"/>
      <c r="SUP25" s="73"/>
      <c r="SUQ25" s="73"/>
      <c r="SUR25" s="73"/>
      <c r="SUS25" s="73"/>
      <c r="SUT25" s="73"/>
      <c r="SUU25" s="73"/>
      <c r="SUV25" s="73"/>
      <c r="SUW25" s="73"/>
      <c r="SUX25" s="73"/>
      <c r="SUY25" s="73"/>
      <c r="SUZ25" s="73"/>
      <c r="SVA25" s="73"/>
      <c r="SVB25" s="73"/>
      <c r="SVC25" s="73"/>
      <c r="SVD25" s="73"/>
      <c r="SVE25" s="73"/>
      <c r="SVF25" s="73"/>
      <c r="SVG25" s="73"/>
      <c r="SVH25" s="73"/>
      <c r="SVI25" s="73"/>
      <c r="SVJ25" s="73"/>
      <c r="SVK25" s="73"/>
      <c r="SVL25" s="73"/>
      <c r="SVM25" s="73"/>
      <c r="SVN25" s="73"/>
      <c r="SVO25" s="73"/>
      <c r="SVP25" s="73"/>
      <c r="SVQ25" s="73"/>
      <c r="SVR25" s="73"/>
      <c r="SVS25" s="73"/>
      <c r="SVT25" s="73"/>
      <c r="SVU25" s="73"/>
      <c r="SVV25" s="73"/>
      <c r="SVW25" s="73"/>
      <c r="SVX25" s="73"/>
      <c r="SVY25" s="73"/>
      <c r="SVZ25" s="73"/>
      <c r="SWA25" s="73"/>
      <c r="SWB25" s="73"/>
      <c r="SWC25" s="73"/>
      <c r="SWD25" s="73"/>
      <c r="SWE25" s="73"/>
      <c r="SWF25" s="73"/>
      <c r="SWG25" s="73"/>
      <c r="SWH25" s="73"/>
      <c r="SWI25" s="73"/>
      <c r="SWJ25" s="73"/>
      <c r="SWK25" s="73"/>
      <c r="SWL25" s="73"/>
      <c r="SWM25" s="73"/>
      <c r="SWN25" s="73"/>
      <c r="SWO25" s="73"/>
      <c r="SWP25" s="73"/>
      <c r="SWQ25" s="73"/>
      <c r="SWR25" s="73"/>
      <c r="SWS25" s="73"/>
      <c r="SWT25" s="73"/>
      <c r="SWU25" s="73"/>
      <c r="SWV25" s="73"/>
      <c r="SWW25" s="73"/>
      <c r="SWX25" s="73"/>
      <c r="SWY25" s="73"/>
      <c r="SWZ25" s="73"/>
      <c r="SXA25" s="73"/>
      <c r="SXB25" s="73"/>
      <c r="SXC25" s="73"/>
      <c r="SXD25" s="73"/>
      <c r="SXE25" s="73"/>
      <c r="SXF25" s="73"/>
      <c r="SXG25" s="73"/>
      <c r="SXH25" s="73"/>
      <c r="SXI25" s="73"/>
      <c r="SXJ25" s="73"/>
      <c r="SXK25" s="73"/>
      <c r="SXL25" s="73"/>
      <c r="SXM25" s="73"/>
      <c r="SXN25" s="73"/>
      <c r="SXO25" s="73"/>
      <c r="SXP25" s="73"/>
      <c r="SXQ25" s="73"/>
      <c r="SXR25" s="73"/>
      <c r="SXS25" s="73"/>
      <c r="SXT25" s="73"/>
      <c r="SXU25" s="73"/>
      <c r="SXV25" s="73"/>
      <c r="SXW25" s="73"/>
      <c r="SXX25" s="73"/>
      <c r="SXY25" s="73"/>
      <c r="SXZ25" s="73"/>
      <c r="SYA25" s="73"/>
      <c r="SYB25" s="73"/>
      <c r="SYC25" s="73"/>
      <c r="SYD25" s="73"/>
      <c r="SYE25" s="73"/>
      <c r="SYF25" s="73"/>
      <c r="SYG25" s="73"/>
      <c r="SYH25" s="73"/>
      <c r="SYI25" s="73"/>
      <c r="SYJ25" s="73"/>
      <c r="SYK25" s="73"/>
      <c r="SYL25" s="73"/>
      <c r="SYM25" s="73"/>
      <c r="SYN25" s="73"/>
      <c r="SYO25" s="73"/>
      <c r="SYP25" s="73"/>
      <c r="SYQ25" s="73"/>
      <c r="SYR25" s="73"/>
      <c r="SYS25" s="73"/>
      <c r="SYT25" s="73"/>
      <c r="SYU25" s="73"/>
      <c r="SYV25" s="73"/>
      <c r="SYW25" s="73"/>
      <c r="SYX25" s="73"/>
      <c r="SYY25" s="73"/>
      <c r="SYZ25" s="73"/>
      <c r="SZA25" s="73"/>
      <c r="SZB25" s="73"/>
      <c r="SZC25" s="73"/>
      <c r="SZD25" s="73"/>
      <c r="SZE25" s="73"/>
      <c r="SZF25" s="73"/>
      <c r="SZG25" s="73"/>
      <c r="SZH25" s="73"/>
      <c r="SZI25" s="73"/>
      <c r="SZJ25" s="73"/>
      <c r="SZK25" s="73"/>
      <c r="SZL25" s="73"/>
      <c r="SZM25" s="73"/>
      <c r="SZN25" s="73"/>
      <c r="SZO25" s="73"/>
      <c r="SZP25" s="73"/>
      <c r="SZQ25" s="73"/>
      <c r="SZR25" s="73"/>
      <c r="SZS25" s="73"/>
      <c r="SZT25" s="73"/>
      <c r="SZU25" s="73"/>
      <c r="SZV25" s="73"/>
      <c r="SZW25" s="73"/>
      <c r="SZX25" s="73"/>
      <c r="SZY25" s="73"/>
      <c r="SZZ25" s="73"/>
      <c r="TAA25" s="73"/>
      <c r="TAB25" s="73"/>
      <c r="TAC25" s="73"/>
      <c r="TAD25" s="73"/>
      <c r="TAE25" s="73"/>
      <c r="TAF25" s="73"/>
      <c r="TAG25" s="73"/>
      <c r="TAH25" s="73"/>
      <c r="TAI25" s="73"/>
      <c r="TAJ25" s="73"/>
      <c r="TAK25" s="73"/>
      <c r="TAL25" s="73"/>
      <c r="TAM25" s="73"/>
      <c r="TAN25" s="73"/>
      <c r="TAO25" s="73"/>
      <c r="TAP25" s="73"/>
      <c r="TAQ25" s="73"/>
      <c r="TAR25" s="73"/>
      <c r="TAS25" s="73"/>
      <c r="TAT25" s="73"/>
      <c r="TAU25" s="73"/>
      <c r="TAV25" s="73"/>
      <c r="TAW25" s="73"/>
      <c r="TAX25" s="73"/>
      <c r="TAY25" s="73"/>
      <c r="TAZ25" s="73"/>
      <c r="TBA25" s="73"/>
      <c r="TBB25" s="73"/>
      <c r="TBC25" s="73"/>
      <c r="TBD25" s="73"/>
      <c r="TBE25" s="73"/>
      <c r="TBF25" s="73"/>
      <c r="TBG25" s="73"/>
      <c r="TBH25" s="73"/>
      <c r="TBI25" s="73"/>
      <c r="TBJ25" s="73"/>
      <c r="TBK25" s="73"/>
      <c r="TBL25" s="73"/>
      <c r="TBM25" s="73"/>
      <c r="TBN25" s="73"/>
      <c r="TBO25" s="73"/>
      <c r="TBP25" s="73"/>
      <c r="TBQ25" s="73"/>
      <c r="TBR25" s="73"/>
      <c r="TBS25" s="73"/>
      <c r="TBT25" s="73"/>
      <c r="TBU25" s="73"/>
      <c r="TBV25" s="73"/>
      <c r="TBW25" s="73"/>
      <c r="TBX25" s="73"/>
      <c r="TBY25" s="73"/>
      <c r="TBZ25" s="73"/>
      <c r="TCA25" s="73"/>
      <c r="TCB25" s="73"/>
      <c r="TCC25" s="73"/>
      <c r="TCD25" s="73"/>
      <c r="TCE25" s="73"/>
      <c r="TCF25" s="73"/>
      <c r="TCG25" s="73"/>
      <c r="TCH25" s="73"/>
      <c r="TCI25" s="73"/>
      <c r="TCJ25" s="73"/>
      <c r="TCK25" s="73"/>
      <c r="TCL25" s="73"/>
      <c r="TCM25" s="73"/>
      <c r="TCN25" s="73"/>
      <c r="TCO25" s="73"/>
      <c r="TCP25" s="73"/>
      <c r="TCQ25" s="73"/>
      <c r="TCR25" s="73"/>
      <c r="TCS25" s="73"/>
      <c r="TCT25" s="73"/>
      <c r="TCU25" s="73"/>
      <c r="TCV25" s="73"/>
      <c r="TCW25" s="73"/>
      <c r="TCX25" s="73"/>
      <c r="TCY25" s="73"/>
      <c r="TCZ25" s="73"/>
      <c r="TDA25" s="73"/>
      <c r="TDB25" s="73"/>
      <c r="TDC25" s="73"/>
      <c r="TDD25" s="73"/>
      <c r="TDE25" s="73"/>
      <c r="TDF25" s="73"/>
      <c r="TDG25" s="73"/>
      <c r="TDH25" s="73"/>
      <c r="TDI25" s="73"/>
      <c r="TDJ25" s="73"/>
      <c r="TDK25" s="73"/>
      <c r="TDL25" s="73"/>
      <c r="TDM25" s="73"/>
      <c r="TDN25" s="73"/>
      <c r="TDO25" s="73"/>
      <c r="TDP25" s="73"/>
      <c r="TDQ25" s="73"/>
      <c r="TDR25" s="73"/>
      <c r="TDS25" s="73"/>
      <c r="TDT25" s="73"/>
      <c r="TDU25" s="73"/>
      <c r="TDV25" s="73"/>
      <c r="TDW25" s="73"/>
      <c r="TDX25" s="73"/>
      <c r="TDY25" s="73"/>
      <c r="TDZ25" s="73"/>
      <c r="TEA25" s="73"/>
      <c r="TEB25" s="73"/>
      <c r="TEC25" s="73"/>
      <c r="TED25" s="73"/>
      <c r="TEE25" s="73"/>
      <c r="TEF25" s="73"/>
      <c r="TEG25" s="73"/>
      <c r="TEH25" s="73"/>
      <c r="TEI25" s="73"/>
      <c r="TEJ25" s="73"/>
      <c r="TEK25" s="73"/>
      <c r="TEL25" s="73"/>
      <c r="TEM25" s="73"/>
      <c r="TEN25" s="73"/>
      <c r="TEO25" s="73"/>
      <c r="TEP25" s="73"/>
      <c r="TEQ25" s="73"/>
      <c r="TER25" s="73"/>
      <c r="TES25" s="73"/>
      <c r="TET25" s="73"/>
      <c r="TEU25" s="73"/>
      <c r="TEV25" s="73"/>
      <c r="TEW25" s="73"/>
      <c r="TEX25" s="73"/>
      <c r="TEY25" s="73"/>
      <c r="TEZ25" s="73"/>
      <c r="TFA25" s="73"/>
      <c r="TFB25" s="73"/>
      <c r="TFC25" s="73"/>
      <c r="TFD25" s="73"/>
      <c r="TFE25" s="73"/>
      <c r="TFF25" s="73"/>
      <c r="TFG25" s="73"/>
      <c r="TFH25" s="73"/>
      <c r="TFI25" s="73"/>
      <c r="TFJ25" s="73"/>
      <c r="TFK25" s="73"/>
      <c r="TFL25" s="73"/>
      <c r="TFM25" s="73"/>
      <c r="TFN25" s="73"/>
      <c r="TFO25" s="73"/>
      <c r="TFP25" s="73"/>
      <c r="TFQ25" s="73"/>
      <c r="TFR25" s="73"/>
      <c r="TFS25" s="73"/>
      <c r="TFT25" s="73"/>
      <c r="TFU25" s="73"/>
      <c r="TFV25" s="73"/>
      <c r="TFW25" s="73"/>
      <c r="TFX25" s="73"/>
      <c r="TFY25" s="73"/>
      <c r="TFZ25" s="73"/>
      <c r="TGA25" s="73"/>
      <c r="TGB25" s="73"/>
      <c r="TGC25" s="73"/>
      <c r="TGD25" s="73"/>
      <c r="TGE25" s="73"/>
      <c r="TGF25" s="73"/>
      <c r="TGG25" s="73"/>
      <c r="TGH25" s="73"/>
      <c r="TGI25" s="73"/>
      <c r="TGJ25" s="73"/>
      <c r="TGK25" s="73"/>
      <c r="TGL25" s="73"/>
      <c r="TGM25" s="73"/>
      <c r="TGN25" s="73"/>
      <c r="TGO25" s="73"/>
      <c r="TGP25" s="73"/>
      <c r="TGQ25" s="73"/>
      <c r="TGR25" s="73"/>
      <c r="TGS25" s="73"/>
      <c r="TGT25" s="73"/>
      <c r="TGU25" s="73"/>
      <c r="TGV25" s="73"/>
      <c r="TGW25" s="73"/>
      <c r="TGX25" s="73"/>
      <c r="TGY25" s="73"/>
      <c r="TGZ25" s="73"/>
      <c r="THA25" s="73"/>
      <c r="THB25" s="73"/>
      <c r="THC25" s="73"/>
      <c r="THD25" s="73"/>
      <c r="THE25" s="73"/>
      <c r="THF25" s="73"/>
      <c r="THG25" s="73"/>
      <c r="THH25" s="73"/>
      <c r="THI25" s="73"/>
      <c r="THJ25" s="73"/>
      <c r="THK25" s="73"/>
      <c r="THL25" s="73"/>
      <c r="THM25" s="73"/>
      <c r="THN25" s="73"/>
      <c r="THO25" s="73"/>
      <c r="THP25" s="73"/>
      <c r="THQ25" s="73"/>
      <c r="THR25" s="73"/>
      <c r="THS25" s="73"/>
      <c r="THT25" s="73"/>
      <c r="THU25" s="73"/>
      <c r="THV25" s="73"/>
      <c r="THW25" s="73"/>
      <c r="THX25" s="73"/>
      <c r="THY25" s="73"/>
      <c r="THZ25" s="73"/>
      <c r="TIA25" s="73"/>
      <c r="TIB25" s="73"/>
      <c r="TIC25" s="73"/>
      <c r="TID25" s="73"/>
      <c r="TIE25" s="73"/>
      <c r="TIF25" s="73"/>
      <c r="TIG25" s="73"/>
      <c r="TIH25" s="73"/>
      <c r="TII25" s="73"/>
      <c r="TIJ25" s="73"/>
      <c r="TIK25" s="73"/>
      <c r="TIL25" s="73"/>
      <c r="TIM25" s="73"/>
      <c r="TIN25" s="73"/>
      <c r="TIO25" s="73"/>
      <c r="TIP25" s="73"/>
      <c r="TIQ25" s="73"/>
      <c r="TIR25" s="73"/>
      <c r="TIS25" s="73"/>
      <c r="TIT25" s="73"/>
      <c r="TIU25" s="73"/>
      <c r="TIV25" s="73"/>
      <c r="TIW25" s="73"/>
      <c r="TIX25" s="73"/>
      <c r="TIY25" s="73"/>
      <c r="TIZ25" s="73"/>
      <c r="TJA25" s="73"/>
      <c r="TJB25" s="73"/>
      <c r="TJC25" s="73"/>
      <c r="TJD25" s="73"/>
      <c r="TJE25" s="73"/>
      <c r="TJF25" s="73"/>
      <c r="TJG25" s="73"/>
      <c r="TJH25" s="73"/>
      <c r="TJI25" s="73"/>
      <c r="TJJ25" s="73"/>
      <c r="TJK25" s="73"/>
      <c r="TJL25" s="73"/>
      <c r="TJM25" s="73"/>
      <c r="TJN25" s="73"/>
      <c r="TJO25" s="73"/>
      <c r="TJP25" s="73"/>
      <c r="TJQ25" s="73"/>
      <c r="TJR25" s="73"/>
      <c r="TJS25" s="73"/>
      <c r="TJT25" s="73"/>
      <c r="TJU25" s="73"/>
      <c r="TJV25" s="73"/>
      <c r="TJW25" s="73"/>
      <c r="TJX25" s="73"/>
      <c r="TJY25" s="73"/>
      <c r="TJZ25" s="73"/>
      <c r="TKA25" s="73"/>
      <c r="TKB25" s="73"/>
      <c r="TKC25" s="73"/>
      <c r="TKD25" s="73"/>
      <c r="TKE25" s="73"/>
      <c r="TKF25" s="73"/>
      <c r="TKG25" s="73"/>
      <c r="TKH25" s="73"/>
      <c r="TKI25" s="73"/>
      <c r="TKJ25" s="73"/>
      <c r="TKK25" s="73"/>
      <c r="TKL25" s="73"/>
      <c r="TKM25" s="73"/>
      <c r="TKN25" s="73"/>
      <c r="TKO25" s="73"/>
      <c r="TKP25" s="73"/>
      <c r="TKQ25" s="73"/>
      <c r="TKR25" s="73"/>
      <c r="TKS25" s="73"/>
      <c r="TKT25" s="73"/>
      <c r="TKU25" s="73"/>
      <c r="TKV25" s="73"/>
      <c r="TKW25" s="73"/>
      <c r="TKX25" s="73"/>
      <c r="TKY25" s="73"/>
      <c r="TKZ25" s="73"/>
      <c r="TLA25" s="73"/>
      <c r="TLB25" s="73"/>
      <c r="TLC25" s="73"/>
      <c r="TLD25" s="73"/>
      <c r="TLE25" s="73"/>
      <c r="TLF25" s="73"/>
      <c r="TLG25" s="73"/>
      <c r="TLH25" s="73"/>
      <c r="TLI25" s="73"/>
      <c r="TLJ25" s="73"/>
      <c r="TLK25" s="73"/>
      <c r="TLL25" s="73"/>
      <c r="TLM25" s="73"/>
      <c r="TLN25" s="73"/>
      <c r="TLO25" s="73"/>
      <c r="TLP25" s="73"/>
      <c r="TLQ25" s="73"/>
      <c r="TLR25" s="73"/>
      <c r="TLS25" s="73"/>
      <c r="TLT25" s="73"/>
      <c r="TLU25" s="73"/>
      <c r="TLV25" s="73"/>
      <c r="TLW25" s="73"/>
      <c r="TLX25" s="73"/>
      <c r="TLY25" s="73"/>
      <c r="TLZ25" s="73"/>
      <c r="TMA25" s="73"/>
      <c r="TMB25" s="73"/>
      <c r="TMC25" s="73"/>
      <c r="TMD25" s="73"/>
      <c r="TME25" s="73"/>
      <c r="TMF25" s="73"/>
      <c r="TMG25" s="73"/>
      <c r="TMH25" s="73"/>
      <c r="TMI25" s="73"/>
      <c r="TMJ25" s="73"/>
      <c r="TMK25" s="73"/>
      <c r="TML25" s="73"/>
      <c r="TMM25" s="73"/>
      <c r="TMN25" s="73"/>
      <c r="TMO25" s="73"/>
      <c r="TMP25" s="73"/>
      <c r="TMQ25" s="73"/>
      <c r="TMR25" s="73"/>
      <c r="TMS25" s="73"/>
      <c r="TMT25" s="73"/>
      <c r="TMU25" s="73"/>
      <c r="TMV25" s="73"/>
      <c r="TMW25" s="73"/>
      <c r="TMX25" s="73"/>
      <c r="TMY25" s="73"/>
      <c r="TMZ25" s="73"/>
      <c r="TNA25" s="73"/>
      <c r="TNB25" s="73"/>
      <c r="TNC25" s="73"/>
      <c r="TND25" s="73"/>
      <c r="TNE25" s="73"/>
      <c r="TNF25" s="73"/>
      <c r="TNG25" s="73"/>
      <c r="TNH25" s="73"/>
      <c r="TNI25" s="73"/>
      <c r="TNJ25" s="73"/>
      <c r="TNK25" s="73"/>
      <c r="TNL25" s="73"/>
      <c r="TNM25" s="73"/>
      <c r="TNN25" s="73"/>
      <c r="TNO25" s="73"/>
      <c r="TNP25" s="73"/>
      <c r="TNQ25" s="73"/>
      <c r="TNR25" s="73"/>
      <c r="TNS25" s="73"/>
      <c r="TNT25" s="73"/>
      <c r="TNU25" s="73"/>
      <c r="TNV25" s="73"/>
      <c r="TNW25" s="73"/>
      <c r="TNX25" s="73"/>
      <c r="TNY25" s="73"/>
      <c r="TNZ25" s="73"/>
      <c r="TOA25" s="73"/>
      <c r="TOB25" s="73"/>
      <c r="TOC25" s="73"/>
      <c r="TOD25" s="73"/>
      <c r="TOE25" s="73"/>
      <c r="TOF25" s="73"/>
      <c r="TOG25" s="73"/>
      <c r="TOH25" s="73"/>
      <c r="TOI25" s="73"/>
      <c r="TOJ25" s="73"/>
      <c r="TOK25" s="73"/>
      <c r="TOL25" s="73"/>
      <c r="TOM25" s="73"/>
      <c r="TON25" s="73"/>
      <c r="TOO25" s="73"/>
      <c r="TOP25" s="73"/>
      <c r="TOQ25" s="73"/>
      <c r="TOR25" s="73"/>
      <c r="TOS25" s="73"/>
      <c r="TOT25" s="73"/>
      <c r="TOU25" s="73"/>
      <c r="TOV25" s="73"/>
      <c r="TOW25" s="73"/>
      <c r="TOX25" s="73"/>
      <c r="TOY25" s="73"/>
      <c r="TOZ25" s="73"/>
      <c r="TPA25" s="73"/>
      <c r="TPB25" s="73"/>
      <c r="TPC25" s="73"/>
      <c r="TPD25" s="73"/>
      <c r="TPE25" s="73"/>
      <c r="TPF25" s="73"/>
      <c r="TPG25" s="73"/>
      <c r="TPH25" s="73"/>
      <c r="TPI25" s="73"/>
      <c r="TPJ25" s="73"/>
      <c r="TPK25" s="73"/>
      <c r="TPL25" s="73"/>
      <c r="TPM25" s="73"/>
      <c r="TPN25" s="73"/>
      <c r="TPO25" s="73"/>
      <c r="TPP25" s="73"/>
      <c r="TPQ25" s="73"/>
      <c r="TPR25" s="73"/>
      <c r="TPS25" s="73"/>
      <c r="TPT25" s="73"/>
      <c r="TPU25" s="73"/>
      <c r="TPV25" s="73"/>
      <c r="TPW25" s="73"/>
      <c r="TPX25" s="73"/>
      <c r="TPY25" s="73"/>
      <c r="TPZ25" s="73"/>
      <c r="TQA25" s="73"/>
      <c r="TQB25" s="73"/>
      <c r="TQC25" s="73"/>
      <c r="TQD25" s="73"/>
      <c r="TQE25" s="73"/>
      <c r="TQF25" s="73"/>
      <c r="TQG25" s="73"/>
      <c r="TQH25" s="73"/>
      <c r="TQI25" s="73"/>
      <c r="TQJ25" s="73"/>
      <c r="TQK25" s="73"/>
      <c r="TQL25" s="73"/>
      <c r="TQM25" s="73"/>
      <c r="TQN25" s="73"/>
      <c r="TQO25" s="73"/>
      <c r="TQP25" s="73"/>
      <c r="TQQ25" s="73"/>
      <c r="TQR25" s="73"/>
      <c r="TQS25" s="73"/>
      <c r="TQT25" s="73"/>
      <c r="TQU25" s="73"/>
      <c r="TQV25" s="73"/>
      <c r="TQW25" s="73"/>
      <c r="TQX25" s="73"/>
      <c r="TQY25" s="73"/>
      <c r="TQZ25" s="73"/>
      <c r="TRA25" s="73"/>
      <c r="TRB25" s="73"/>
      <c r="TRC25" s="73"/>
      <c r="TRD25" s="73"/>
      <c r="TRE25" s="73"/>
      <c r="TRF25" s="73"/>
      <c r="TRG25" s="73"/>
      <c r="TRH25" s="73"/>
      <c r="TRI25" s="73"/>
      <c r="TRJ25" s="73"/>
      <c r="TRK25" s="73"/>
      <c r="TRL25" s="73"/>
      <c r="TRM25" s="73"/>
      <c r="TRN25" s="73"/>
      <c r="TRO25" s="73"/>
      <c r="TRP25" s="73"/>
      <c r="TRQ25" s="73"/>
      <c r="TRR25" s="73"/>
      <c r="TRS25" s="73"/>
      <c r="TRT25" s="73"/>
      <c r="TRU25" s="73"/>
      <c r="TRV25" s="73"/>
      <c r="TRW25" s="73"/>
      <c r="TRX25" s="73"/>
      <c r="TRY25" s="73"/>
      <c r="TRZ25" s="73"/>
      <c r="TSA25" s="73"/>
      <c r="TSB25" s="73"/>
      <c r="TSC25" s="73"/>
      <c r="TSD25" s="73"/>
      <c r="TSE25" s="73"/>
      <c r="TSF25" s="73"/>
      <c r="TSG25" s="73"/>
      <c r="TSH25" s="73"/>
      <c r="TSI25" s="73"/>
      <c r="TSJ25" s="73"/>
      <c r="TSK25" s="73"/>
      <c r="TSL25" s="73"/>
      <c r="TSM25" s="73"/>
      <c r="TSN25" s="73"/>
      <c r="TSO25" s="73"/>
      <c r="TSP25" s="73"/>
      <c r="TSQ25" s="73"/>
      <c r="TSR25" s="73"/>
      <c r="TSS25" s="73"/>
      <c r="TST25" s="73"/>
      <c r="TSU25" s="73"/>
      <c r="TSV25" s="73"/>
      <c r="TSW25" s="73"/>
      <c r="TSX25" s="73"/>
      <c r="TSY25" s="73"/>
      <c r="TSZ25" s="73"/>
      <c r="TTA25" s="73"/>
      <c r="TTB25" s="73"/>
      <c r="TTC25" s="73"/>
      <c r="TTD25" s="73"/>
      <c r="TTE25" s="73"/>
      <c r="TTF25" s="73"/>
      <c r="TTG25" s="73"/>
      <c r="TTH25" s="73"/>
      <c r="TTI25" s="73"/>
      <c r="TTJ25" s="73"/>
      <c r="TTK25" s="73"/>
      <c r="TTL25" s="73"/>
      <c r="TTM25" s="73"/>
      <c r="TTN25" s="73"/>
      <c r="TTO25" s="73"/>
      <c r="TTP25" s="73"/>
      <c r="TTQ25" s="73"/>
      <c r="TTR25" s="73"/>
      <c r="TTS25" s="73"/>
      <c r="TTT25" s="73"/>
      <c r="TTU25" s="73"/>
      <c r="TTV25" s="73"/>
      <c r="TTW25" s="73"/>
      <c r="TTX25" s="73"/>
      <c r="TTY25" s="73"/>
      <c r="TTZ25" s="73"/>
      <c r="TUA25" s="73"/>
      <c r="TUB25" s="73"/>
      <c r="TUC25" s="73"/>
      <c r="TUD25" s="73"/>
      <c r="TUE25" s="73"/>
      <c r="TUF25" s="73"/>
      <c r="TUG25" s="73"/>
      <c r="TUH25" s="73"/>
      <c r="TUI25" s="73"/>
      <c r="TUJ25" s="73"/>
      <c r="TUK25" s="73"/>
      <c r="TUL25" s="73"/>
      <c r="TUM25" s="73"/>
      <c r="TUN25" s="73"/>
      <c r="TUO25" s="73"/>
      <c r="TUP25" s="73"/>
      <c r="TUQ25" s="73"/>
      <c r="TUR25" s="73"/>
      <c r="TUS25" s="73"/>
      <c r="TUT25" s="73"/>
      <c r="TUU25" s="73"/>
      <c r="TUV25" s="73"/>
      <c r="TUW25" s="73"/>
      <c r="TUX25" s="73"/>
      <c r="TUY25" s="73"/>
      <c r="TUZ25" s="73"/>
      <c r="TVA25" s="73"/>
      <c r="TVB25" s="73"/>
      <c r="TVC25" s="73"/>
      <c r="TVD25" s="73"/>
      <c r="TVE25" s="73"/>
      <c r="TVF25" s="73"/>
      <c r="TVG25" s="73"/>
      <c r="TVH25" s="73"/>
      <c r="TVI25" s="73"/>
      <c r="TVJ25" s="73"/>
      <c r="TVK25" s="73"/>
      <c r="TVL25" s="73"/>
      <c r="TVM25" s="73"/>
      <c r="TVN25" s="73"/>
      <c r="TVO25" s="73"/>
      <c r="TVP25" s="73"/>
      <c r="TVQ25" s="73"/>
      <c r="TVR25" s="73"/>
      <c r="TVS25" s="73"/>
      <c r="TVT25" s="73"/>
      <c r="TVU25" s="73"/>
      <c r="TVV25" s="73"/>
      <c r="TVW25" s="73"/>
      <c r="TVX25" s="73"/>
      <c r="TVY25" s="73"/>
      <c r="TVZ25" s="73"/>
      <c r="TWA25" s="73"/>
      <c r="TWB25" s="73"/>
      <c r="TWC25" s="73"/>
      <c r="TWD25" s="73"/>
      <c r="TWE25" s="73"/>
      <c r="TWF25" s="73"/>
      <c r="TWG25" s="73"/>
      <c r="TWH25" s="73"/>
      <c r="TWI25" s="73"/>
      <c r="TWJ25" s="73"/>
      <c r="TWK25" s="73"/>
      <c r="TWL25" s="73"/>
      <c r="TWM25" s="73"/>
      <c r="TWN25" s="73"/>
      <c r="TWO25" s="73"/>
      <c r="TWP25" s="73"/>
      <c r="TWQ25" s="73"/>
      <c r="TWR25" s="73"/>
      <c r="TWS25" s="73"/>
      <c r="TWT25" s="73"/>
      <c r="TWU25" s="73"/>
      <c r="TWV25" s="73"/>
      <c r="TWW25" s="73"/>
      <c r="TWX25" s="73"/>
      <c r="TWY25" s="73"/>
      <c r="TWZ25" s="73"/>
      <c r="TXA25" s="73"/>
      <c r="TXB25" s="73"/>
      <c r="TXC25" s="73"/>
      <c r="TXD25" s="73"/>
      <c r="TXE25" s="73"/>
      <c r="TXF25" s="73"/>
      <c r="TXG25" s="73"/>
      <c r="TXH25" s="73"/>
      <c r="TXI25" s="73"/>
      <c r="TXJ25" s="73"/>
      <c r="TXK25" s="73"/>
      <c r="TXL25" s="73"/>
      <c r="TXM25" s="73"/>
      <c r="TXN25" s="73"/>
      <c r="TXO25" s="73"/>
      <c r="TXP25" s="73"/>
      <c r="TXQ25" s="73"/>
      <c r="TXR25" s="73"/>
      <c r="TXS25" s="73"/>
      <c r="TXT25" s="73"/>
      <c r="TXU25" s="73"/>
      <c r="TXV25" s="73"/>
      <c r="TXW25" s="73"/>
      <c r="TXX25" s="73"/>
      <c r="TXY25" s="73"/>
      <c r="TXZ25" s="73"/>
      <c r="TYA25" s="73"/>
      <c r="TYB25" s="73"/>
      <c r="TYC25" s="73"/>
      <c r="TYD25" s="73"/>
      <c r="TYE25" s="73"/>
      <c r="TYF25" s="73"/>
      <c r="TYG25" s="73"/>
      <c r="TYH25" s="73"/>
      <c r="TYI25" s="73"/>
      <c r="TYJ25" s="73"/>
      <c r="TYK25" s="73"/>
      <c r="TYL25" s="73"/>
      <c r="TYM25" s="73"/>
      <c r="TYN25" s="73"/>
      <c r="TYO25" s="73"/>
      <c r="TYP25" s="73"/>
      <c r="TYQ25" s="73"/>
      <c r="TYR25" s="73"/>
      <c r="TYS25" s="73"/>
      <c r="TYT25" s="73"/>
      <c r="TYU25" s="73"/>
      <c r="TYV25" s="73"/>
      <c r="TYW25" s="73"/>
      <c r="TYX25" s="73"/>
      <c r="TYY25" s="73"/>
      <c r="TYZ25" s="73"/>
      <c r="TZA25" s="73"/>
      <c r="TZB25" s="73"/>
      <c r="TZC25" s="73"/>
      <c r="TZD25" s="73"/>
      <c r="TZE25" s="73"/>
      <c r="TZF25" s="73"/>
      <c r="TZG25" s="73"/>
      <c r="TZH25" s="73"/>
      <c r="TZI25" s="73"/>
      <c r="TZJ25" s="73"/>
      <c r="TZK25" s="73"/>
      <c r="TZL25" s="73"/>
      <c r="TZM25" s="73"/>
      <c r="TZN25" s="73"/>
      <c r="TZO25" s="73"/>
      <c r="TZP25" s="73"/>
      <c r="TZQ25" s="73"/>
      <c r="TZR25" s="73"/>
      <c r="TZS25" s="73"/>
      <c r="TZT25" s="73"/>
      <c r="TZU25" s="73"/>
      <c r="TZV25" s="73"/>
      <c r="TZW25" s="73"/>
      <c r="TZX25" s="73"/>
      <c r="TZY25" s="73"/>
      <c r="TZZ25" s="73"/>
      <c r="UAA25" s="73"/>
      <c r="UAB25" s="73"/>
      <c r="UAC25" s="73"/>
      <c r="UAD25" s="73"/>
      <c r="UAE25" s="73"/>
      <c r="UAF25" s="73"/>
      <c r="UAG25" s="73"/>
      <c r="UAH25" s="73"/>
      <c r="UAI25" s="73"/>
      <c r="UAJ25" s="73"/>
      <c r="UAK25" s="73"/>
      <c r="UAL25" s="73"/>
      <c r="UAM25" s="73"/>
      <c r="UAN25" s="73"/>
      <c r="UAO25" s="73"/>
      <c r="UAP25" s="73"/>
      <c r="UAQ25" s="73"/>
      <c r="UAR25" s="73"/>
      <c r="UAS25" s="73"/>
      <c r="UAT25" s="73"/>
      <c r="UAU25" s="73"/>
      <c r="UAV25" s="73"/>
      <c r="UAW25" s="73"/>
      <c r="UAX25" s="73"/>
      <c r="UAY25" s="73"/>
      <c r="UAZ25" s="73"/>
      <c r="UBA25" s="73"/>
      <c r="UBB25" s="73"/>
      <c r="UBC25" s="73"/>
      <c r="UBD25" s="73"/>
      <c r="UBE25" s="73"/>
      <c r="UBF25" s="73"/>
      <c r="UBG25" s="73"/>
      <c r="UBH25" s="73"/>
      <c r="UBI25" s="73"/>
      <c r="UBJ25" s="73"/>
      <c r="UBK25" s="73"/>
      <c r="UBL25" s="73"/>
      <c r="UBM25" s="73"/>
      <c r="UBN25" s="73"/>
      <c r="UBO25" s="73"/>
      <c r="UBP25" s="73"/>
      <c r="UBQ25" s="73"/>
      <c r="UBR25" s="73"/>
      <c r="UBS25" s="73"/>
      <c r="UBT25" s="73"/>
      <c r="UBU25" s="73"/>
      <c r="UBV25" s="73"/>
      <c r="UBW25" s="73"/>
      <c r="UBX25" s="73"/>
      <c r="UBY25" s="73"/>
      <c r="UBZ25" s="73"/>
      <c r="UCA25" s="73"/>
      <c r="UCB25" s="73"/>
      <c r="UCC25" s="73"/>
      <c r="UCD25" s="73"/>
      <c r="UCE25" s="73"/>
      <c r="UCF25" s="73"/>
      <c r="UCG25" s="73"/>
      <c r="UCH25" s="73"/>
      <c r="UCI25" s="73"/>
      <c r="UCJ25" s="73"/>
      <c r="UCK25" s="73"/>
      <c r="UCL25" s="73"/>
      <c r="UCM25" s="73"/>
      <c r="UCN25" s="73"/>
      <c r="UCO25" s="73"/>
      <c r="UCP25" s="73"/>
      <c r="UCQ25" s="73"/>
      <c r="UCR25" s="73"/>
      <c r="UCS25" s="73"/>
      <c r="UCT25" s="73"/>
      <c r="UCU25" s="73"/>
      <c r="UCV25" s="73"/>
      <c r="UCW25" s="73"/>
      <c r="UCX25" s="73"/>
      <c r="UCY25" s="73"/>
      <c r="UCZ25" s="73"/>
      <c r="UDA25" s="73"/>
      <c r="UDB25" s="73"/>
      <c r="UDC25" s="73"/>
      <c r="UDD25" s="73"/>
      <c r="UDE25" s="73"/>
      <c r="UDF25" s="73"/>
      <c r="UDG25" s="73"/>
      <c r="UDH25" s="73"/>
      <c r="UDI25" s="73"/>
      <c r="UDJ25" s="73"/>
      <c r="UDK25" s="73"/>
      <c r="UDL25" s="73"/>
      <c r="UDM25" s="73"/>
      <c r="UDN25" s="73"/>
      <c r="UDO25" s="73"/>
      <c r="UDP25" s="73"/>
      <c r="UDQ25" s="73"/>
      <c r="UDR25" s="73"/>
      <c r="UDS25" s="73"/>
      <c r="UDT25" s="73"/>
      <c r="UDU25" s="73"/>
      <c r="UDV25" s="73"/>
      <c r="UDW25" s="73"/>
      <c r="UDX25" s="73"/>
      <c r="UDY25" s="73"/>
      <c r="UDZ25" s="73"/>
      <c r="UEA25" s="73"/>
      <c r="UEB25" s="73"/>
      <c r="UEC25" s="73"/>
      <c r="UED25" s="73"/>
      <c r="UEE25" s="73"/>
      <c r="UEF25" s="73"/>
      <c r="UEG25" s="73"/>
      <c r="UEH25" s="73"/>
      <c r="UEI25" s="73"/>
      <c r="UEJ25" s="73"/>
      <c r="UEK25" s="73"/>
      <c r="UEL25" s="73"/>
      <c r="UEM25" s="73"/>
      <c r="UEN25" s="73"/>
      <c r="UEO25" s="73"/>
      <c r="UEP25" s="73"/>
      <c r="UEQ25" s="73"/>
      <c r="UER25" s="73"/>
      <c r="UES25" s="73"/>
      <c r="UET25" s="73"/>
      <c r="UEU25" s="73"/>
      <c r="UEV25" s="73"/>
      <c r="UEW25" s="73"/>
      <c r="UEX25" s="73"/>
      <c r="UEY25" s="73"/>
      <c r="UEZ25" s="73"/>
      <c r="UFA25" s="73"/>
      <c r="UFB25" s="73"/>
      <c r="UFC25" s="73"/>
      <c r="UFD25" s="73"/>
      <c r="UFE25" s="73"/>
      <c r="UFF25" s="73"/>
      <c r="UFG25" s="73"/>
      <c r="UFH25" s="73"/>
      <c r="UFI25" s="73"/>
      <c r="UFJ25" s="73"/>
      <c r="UFK25" s="73"/>
      <c r="UFL25" s="73"/>
      <c r="UFM25" s="73"/>
      <c r="UFN25" s="73"/>
      <c r="UFO25" s="73"/>
      <c r="UFP25" s="73"/>
      <c r="UFQ25" s="73"/>
      <c r="UFR25" s="73"/>
      <c r="UFS25" s="73"/>
      <c r="UFT25" s="73"/>
      <c r="UFU25" s="73"/>
      <c r="UFV25" s="73"/>
      <c r="UFW25" s="73"/>
      <c r="UFX25" s="73"/>
      <c r="UFY25" s="73"/>
      <c r="UFZ25" s="73"/>
      <c r="UGA25" s="73"/>
      <c r="UGB25" s="73"/>
      <c r="UGC25" s="73"/>
      <c r="UGD25" s="73"/>
      <c r="UGE25" s="73"/>
      <c r="UGF25" s="73"/>
      <c r="UGG25" s="73"/>
      <c r="UGH25" s="73"/>
      <c r="UGI25" s="73"/>
      <c r="UGJ25" s="73"/>
      <c r="UGK25" s="73"/>
      <c r="UGL25" s="73"/>
      <c r="UGM25" s="73"/>
      <c r="UGN25" s="73"/>
      <c r="UGO25" s="73"/>
      <c r="UGP25" s="73"/>
      <c r="UGQ25" s="73"/>
      <c r="UGR25" s="73"/>
      <c r="UGS25" s="73"/>
      <c r="UGT25" s="73"/>
      <c r="UGU25" s="73"/>
      <c r="UGV25" s="73"/>
      <c r="UGW25" s="73"/>
      <c r="UGX25" s="73"/>
      <c r="UGY25" s="73"/>
      <c r="UGZ25" s="73"/>
      <c r="UHA25" s="73"/>
      <c r="UHB25" s="73"/>
      <c r="UHC25" s="73"/>
      <c r="UHD25" s="73"/>
      <c r="UHE25" s="73"/>
      <c r="UHF25" s="73"/>
      <c r="UHG25" s="73"/>
      <c r="UHH25" s="73"/>
      <c r="UHI25" s="73"/>
      <c r="UHJ25" s="73"/>
      <c r="UHK25" s="73"/>
      <c r="UHL25" s="73"/>
      <c r="UHM25" s="73"/>
      <c r="UHN25" s="73"/>
      <c r="UHO25" s="73"/>
      <c r="UHP25" s="73"/>
      <c r="UHQ25" s="73"/>
      <c r="UHR25" s="73"/>
      <c r="UHS25" s="73"/>
      <c r="UHT25" s="73"/>
      <c r="UHU25" s="73"/>
      <c r="UHV25" s="73"/>
      <c r="UHW25" s="73"/>
      <c r="UHX25" s="73"/>
      <c r="UHY25" s="73"/>
      <c r="UHZ25" s="73"/>
      <c r="UIA25" s="73"/>
      <c r="UIB25" s="73"/>
      <c r="UIC25" s="73"/>
      <c r="UID25" s="73"/>
      <c r="UIE25" s="73"/>
      <c r="UIF25" s="73"/>
      <c r="UIG25" s="73"/>
      <c r="UIH25" s="73"/>
      <c r="UII25" s="73"/>
      <c r="UIJ25" s="73"/>
      <c r="UIK25" s="73"/>
      <c r="UIL25" s="73"/>
      <c r="UIM25" s="73"/>
      <c r="UIN25" s="73"/>
      <c r="UIO25" s="73"/>
      <c r="UIP25" s="73"/>
      <c r="UIQ25" s="73"/>
      <c r="UIR25" s="73"/>
      <c r="UIS25" s="73"/>
      <c r="UIT25" s="73"/>
      <c r="UIU25" s="73"/>
      <c r="UIV25" s="73"/>
      <c r="UIW25" s="73"/>
      <c r="UIX25" s="73"/>
      <c r="UIY25" s="73"/>
      <c r="UIZ25" s="73"/>
      <c r="UJA25" s="73"/>
      <c r="UJB25" s="73"/>
      <c r="UJC25" s="73"/>
      <c r="UJD25" s="73"/>
      <c r="UJE25" s="73"/>
      <c r="UJF25" s="73"/>
      <c r="UJG25" s="73"/>
      <c r="UJH25" s="73"/>
      <c r="UJI25" s="73"/>
      <c r="UJJ25" s="73"/>
      <c r="UJK25" s="73"/>
      <c r="UJL25" s="73"/>
      <c r="UJM25" s="73"/>
      <c r="UJN25" s="73"/>
      <c r="UJO25" s="73"/>
      <c r="UJP25" s="73"/>
      <c r="UJQ25" s="73"/>
      <c r="UJR25" s="73"/>
      <c r="UJS25" s="73"/>
      <c r="UJT25" s="73"/>
      <c r="UJU25" s="73"/>
      <c r="UJV25" s="73"/>
      <c r="UJW25" s="73"/>
      <c r="UJX25" s="73"/>
      <c r="UJY25" s="73"/>
      <c r="UJZ25" s="73"/>
      <c r="UKA25" s="73"/>
      <c r="UKB25" s="73"/>
      <c r="UKC25" s="73"/>
      <c r="UKD25" s="73"/>
      <c r="UKE25" s="73"/>
      <c r="UKF25" s="73"/>
      <c r="UKG25" s="73"/>
      <c r="UKH25" s="73"/>
      <c r="UKI25" s="73"/>
      <c r="UKJ25" s="73"/>
      <c r="UKK25" s="73"/>
      <c r="UKL25" s="73"/>
      <c r="UKM25" s="73"/>
      <c r="UKN25" s="73"/>
      <c r="UKO25" s="73"/>
      <c r="UKP25" s="73"/>
      <c r="UKQ25" s="73"/>
      <c r="UKR25" s="73"/>
      <c r="UKS25" s="73"/>
      <c r="UKT25" s="73"/>
      <c r="UKU25" s="73"/>
      <c r="UKV25" s="73"/>
      <c r="UKW25" s="73"/>
      <c r="UKX25" s="73"/>
      <c r="UKY25" s="73"/>
      <c r="UKZ25" s="73"/>
      <c r="ULA25" s="73"/>
      <c r="ULB25" s="73"/>
      <c r="ULC25" s="73"/>
      <c r="ULD25" s="73"/>
      <c r="ULE25" s="73"/>
      <c r="ULF25" s="73"/>
      <c r="ULG25" s="73"/>
      <c r="ULH25" s="73"/>
      <c r="ULI25" s="73"/>
      <c r="ULJ25" s="73"/>
      <c r="ULK25" s="73"/>
      <c r="ULL25" s="73"/>
      <c r="ULM25" s="73"/>
      <c r="ULN25" s="73"/>
      <c r="ULO25" s="73"/>
      <c r="ULP25" s="73"/>
      <c r="ULQ25" s="73"/>
      <c r="ULR25" s="73"/>
      <c r="ULS25" s="73"/>
      <c r="ULT25" s="73"/>
      <c r="ULU25" s="73"/>
      <c r="ULV25" s="73"/>
      <c r="ULW25" s="73"/>
      <c r="ULX25" s="73"/>
      <c r="ULY25" s="73"/>
      <c r="ULZ25" s="73"/>
      <c r="UMA25" s="73"/>
      <c r="UMB25" s="73"/>
      <c r="UMC25" s="73"/>
      <c r="UMD25" s="73"/>
      <c r="UME25" s="73"/>
      <c r="UMF25" s="73"/>
      <c r="UMG25" s="73"/>
      <c r="UMH25" s="73"/>
      <c r="UMI25" s="73"/>
      <c r="UMJ25" s="73"/>
      <c r="UMK25" s="73"/>
      <c r="UML25" s="73"/>
      <c r="UMM25" s="73"/>
      <c r="UMN25" s="73"/>
      <c r="UMO25" s="73"/>
      <c r="UMP25" s="73"/>
      <c r="UMQ25" s="73"/>
      <c r="UMR25" s="73"/>
      <c r="UMS25" s="73"/>
      <c r="UMT25" s="73"/>
      <c r="UMU25" s="73"/>
      <c r="UMV25" s="73"/>
      <c r="UMW25" s="73"/>
      <c r="UMX25" s="73"/>
      <c r="UMY25" s="73"/>
      <c r="UMZ25" s="73"/>
      <c r="UNA25" s="73"/>
      <c r="UNB25" s="73"/>
      <c r="UNC25" s="73"/>
      <c r="UND25" s="73"/>
      <c r="UNE25" s="73"/>
      <c r="UNF25" s="73"/>
      <c r="UNG25" s="73"/>
      <c r="UNH25" s="73"/>
      <c r="UNI25" s="73"/>
      <c r="UNJ25" s="73"/>
      <c r="UNK25" s="73"/>
      <c r="UNL25" s="73"/>
      <c r="UNM25" s="73"/>
      <c r="UNN25" s="73"/>
      <c r="UNO25" s="73"/>
      <c r="UNP25" s="73"/>
      <c r="UNQ25" s="73"/>
      <c r="UNR25" s="73"/>
      <c r="UNS25" s="73"/>
      <c r="UNT25" s="73"/>
      <c r="UNU25" s="73"/>
      <c r="UNV25" s="73"/>
      <c r="UNW25" s="73"/>
      <c r="UNX25" s="73"/>
      <c r="UNY25" s="73"/>
      <c r="UNZ25" s="73"/>
      <c r="UOA25" s="73"/>
      <c r="UOB25" s="73"/>
      <c r="UOC25" s="73"/>
      <c r="UOD25" s="73"/>
      <c r="UOE25" s="73"/>
      <c r="UOF25" s="73"/>
      <c r="UOG25" s="73"/>
      <c r="UOH25" s="73"/>
      <c r="UOI25" s="73"/>
      <c r="UOJ25" s="73"/>
      <c r="UOK25" s="73"/>
      <c r="UOL25" s="73"/>
      <c r="UOM25" s="73"/>
      <c r="UON25" s="73"/>
      <c r="UOO25" s="73"/>
      <c r="UOP25" s="73"/>
      <c r="UOQ25" s="73"/>
      <c r="UOR25" s="73"/>
      <c r="UOS25" s="73"/>
      <c r="UOT25" s="73"/>
      <c r="UOU25" s="73"/>
      <c r="UOV25" s="73"/>
      <c r="UOW25" s="73"/>
      <c r="UOX25" s="73"/>
      <c r="UOY25" s="73"/>
      <c r="UOZ25" s="73"/>
      <c r="UPA25" s="73"/>
      <c r="UPB25" s="73"/>
      <c r="UPC25" s="73"/>
      <c r="UPD25" s="73"/>
      <c r="UPE25" s="73"/>
      <c r="UPF25" s="73"/>
      <c r="UPG25" s="73"/>
      <c r="UPH25" s="73"/>
      <c r="UPI25" s="73"/>
      <c r="UPJ25" s="73"/>
      <c r="UPK25" s="73"/>
      <c r="UPL25" s="73"/>
      <c r="UPM25" s="73"/>
      <c r="UPN25" s="73"/>
      <c r="UPO25" s="73"/>
      <c r="UPP25" s="73"/>
      <c r="UPQ25" s="73"/>
      <c r="UPR25" s="73"/>
      <c r="UPS25" s="73"/>
      <c r="UPT25" s="73"/>
      <c r="UPU25" s="73"/>
      <c r="UPV25" s="73"/>
      <c r="UPW25" s="73"/>
      <c r="UPX25" s="73"/>
      <c r="UPY25" s="73"/>
      <c r="UPZ25" s="73"/>
      <c r="UQA25" s="73"/>
      <c r="UQB25" s="73"/>
      <c r="UQC25" s="73"/>
      <c r="UQD25" s="73"/>
      <c r="UQE25" s="73"/>
      <c r="UQF25" s="73"/>
      <c r="UQG25" s="73"/>
      <c r="UQH25" s="73"/>
      <c r="UQI25" s="73"/>
      <c r="UQJ25" s="73"/>
      <c r="UQK25" s="73"/>
      <c r="UQL25" s="73"/>
      <c r="UQM25" s="73"/>
      <c r="UQN25" s="73"/>
      <c r="UQO25" s="73"/>
      <c r="UQP25" s="73"/>
      <c r="UQQ25" s="73"/>
      <c r="UQR25" s="73"/>
      <c r="UQS25" s="73"/>
      <c r="UQT25" s="73"/>
      <c r="UQU25" s="73"/>
      <c r="UQV25" s="73"/>
      <c r="UQW25" s="73"/>
      <c r="UQX25" s="73"/>
      <c r="UQY25" s="73"/>
      <c r="UQZ25" s="73"/>
      <c r="URA25" s="73"/>
      <c r="URB25" s="73"/>
      <c r="URC25" s="73"/>
      <c r="URD25" s="73"/>
      <c r="URE25" s="73"/>
      <c r="URF25" s="73"/>
      <c r="URG25" s="73"/>
      <c r="URH25" s="73"/>
      <c r="URI25" s="73"/>
      <c r="URJ25" s="73"/>
      <c r="URK25" s="73"/>
      <c r="URL25" s="73"/>
      <c r="URM25" s="73"/>
      <c r="URN25" s="73"/>
      <c r="URO25" s="73"/>
      <c r="URP25" s="73"/>
      <c r="URQ25" s="73"/>
      <c r="URR25" s="73"/>
      <c r="URS25" s="73"/>
      <c r="URT25" s="73"/>
      <c r="URU25" s="73"/>
      <c r="URV25" s="73"/>
      <c r="URW25" s="73"/>
      <c r="URX25" s="73"/>
      <c r="URY25" s="73"/>
      <c r="URZ25" s="73"/>
      <c r="USA25" s="73"/>
      <c r="USB25" s="73"/>
      <c r="USC25" s="73"/>
      <c r="USD25" s="73"/>
      <c r="USE25" s="73"/>
      <c r="USF25" s="73"/>
      <c r="USG25" s="73"/>
      <c r="USH25" s="73"/>
      <c r="USI25" s="73"/>
      <c r="USJ25" s="73"/>
      <c r="USK25" s="73"/>
      <c r="USL25" s="73"/>
      <c r="USM25" s="73"/>
      <c r="USN25" s="73"/>
      <c r="USO25" s="73"/>
      <c r="USP25" s="73"/>
      <c r="USQ25" s="73"/>
      <c r="USR25" s="73"/>
      <c r="USS25" s="73"/>
      <c r="UST25" s="73"/>
      <c r="USU25" s="73"/>
      <c r="USV25" s="73"/>
      <c r="USW25" s="73"/>
      <c r="USX25" s="73"/>
      <c r="USY25" s="73"/>
      <c r="USZ25" s="73"/>
      <c r="UTA25" s="73"/>
      <c r="UTB25" s="73"/>
      <c r="UTC25" s="73"/>
      <c r="UTD25" s="73"/>
      <c r="UTE25" s="73"/>
      <c r="UTF25" s="73"/>
      <c r="UTG25" s="73"/>
      <c r="UTH25" s="73"/>
      <c r="UTI25" s="73"/>
      <c r="UTJ25" s="73"/>
      <c r="UTK25" s="73"/>
      <c r="UTL25" s="73"/>
      <c r="UTM25" s="73"/>
      <c r="UTN25" s="73"/>
      <c r="UTO25" s="73"/>
      <c r="UTP25" s="73"/>
      <c r="UTQ25" s="73"/>
      <c r="UTR25" s="73"/>
      <c r="UTS25" s="73"/>
      <c r="UTT25" s="73"/>
      <c r="UTU25" s="73"/>
      <c r="UTV25" s="73"/>
      <c r="UTW25" s="73"/>
      <c r="UTX25" s="73"/>
      <c r="UTY25" s="73"/>
      <c r="UTZ25" s="73"/>
      <c r="UUA25" s="73"/>
      <c r="UUB25" s="73"/>
      <c r="UUC25" s="73"/>
      <c r="UUD25" s="73"/>
      <c r="UUE25" s="73"/>
      <c r="UUF25" s="73"/>
      <c r="UUG25" s="73"/>
      <c r="UUH25" s="73"/>
      <c r="UUI25" s="73"/>
      <c r="UUJ25" s="73"/>
      <c r="UUK25" s="73"/>
      <c r="UUL25" s="73"/>
      <c r="UUM25" s="73"/>
      <c r="UUN25" s="73"/>
      <c r="UUO25" s="73"/>
      <c r="UUP25" s="73"/>
      <c r="UUQ25" s="73"/>
      <c r="UUR25" s="73"/>
      <c r="UUS25" s="73"/>
      <c r="UUT25" s="73"/>
      <c r="UUU25" s="73"/>
      <c r="UUV25" s="73"/>
      <c r="UUW25" s="73"/>
      <c r="UUX25" s="73"/>
      <c r="UUY25" s="73"/>
      <c r="UUZ25" s="73"/>
      <c r="UVA25" s="73"/>
      <c r="UVB25" s="73"/>
      <c r="UVC25" s="73"/>
      <c r="UVD25" s="73"/>
      <c r="UVE25" s="73"/>
      <c r="UVF25" s="73"/>
      <c r="UVG25" s="73"/>
      <c r="UVH25" s="73"/>
      <c r="UVI25" s="73"/>
      <c r="UVJ25" s="73"/>
      <c r="UVK25" s="73"/>
      <c r="UVL25" s="73"/>
      <c r="UVM25" s="73"/>
      <c r="UVN25" s="73"/>
      <c r="UVO25" s="73"/>
      <c r="UVP25" s="73"/>
      <c r="UVQ25" s="73"/>
      <c r="UVR25" s="73"/>
      <c r="UVS25" s="73"/>
      <c r="UVT25" s="73"/>
      <c r="UVU25" s="73"/>
      <c r="UVV25" s="73"/>
      <c r="UVW25" s="73"/>
      <c r="UVX25" s="73"/>
      <c r="UVY25" s="73"/>
      <c r="UVZ25" s="73"/>
      <c r="UWA25" s="73"/>
      <c r="UWB25" s="73"/>
      <c r="UWC25" s="73"/>
      <c r="UWD25" s="73"/>
      <c r="UWE25" s="73"/>
      <c r="UWF25" s="73"/>
      <c r="UWG25" s="73"/>
      <c r="UWH25" s="73"/>
      <c r="UWI25" s="73"/>
      <c r="UWJ25" s="73"/>
      <c r="UWK25" s="73"/>
      <c r="UWL25" s="73"/>
      <c r="UWM25" s="73"/>
      <c r="UWN25" s="73"/>
      <c r="UWO25" s="73"/>
      <c r="UWP25" s="73"/>
      <c r="UWQ25" s="73"/>
      <c r="UWR25" s="73"/>
      <c r="UWS25" s="73"/>
      <c r="UWT25" s="73"/>
      <c r="UWU25" s="73"/>
      <c r="UWV25" s="73"/>
      <c r="UWW25" s="73"/>
      <c r="UWX25" s="73"/>
      <c r="UWY25" s="73"/>
      <c r="UWZ25" s="73"/>
      <c r="UXA25" s="73"/>
      <c r="UXB25" s="73"/>
      <c r="UXC25" s="73"/>
      <c r="UXD25" s="73"/>
      <c r="UXE25" s="73"/>
      <c r="UXF25" s="73"/>
      <c r="UXG25" s="73"/>
      <c r="UXH25" s="73"/>
      <c r="UXI25" s="73"/>
      <c r="UXJ25" s="73"/>
      <c r="UXK25" s="73"/>
      <c r="UXL25" s="73"/>
      <c r="UXM25" s="73"/>
      <c r="UXN25" s="73"/>
      <c r="UXO25" s="73"/>
      <c r="UXP25" s="73"/>
      <c r="UXQ25" s="73"/>
      <c r="UXR25" s="73"/>
      <c r="UXS25" s="73"/>
      <c r="UXT25" s="73"/>
      <c r="UXU25" s="73"/>
      <c r="UXV25" s="73"/>
      <c r="UXW25" s="73"/>
      <c r="UXX25" s="73"/>
      <c r="UXY25" s="73"/>
      <c r="UXZ25" s="73"/>
      <c r="UYA25" s="73"/>
      <c r="UYB25" s="73"/>
      <c r="UYC25" s="73"/>
      <c r="UYD25" s="73"/>
      <c r="UYE25" s="73"/>
      <c r="UYF25" s="73"/>
      <c r="UYG25" s="73"/>
      <c r="UYH25" s="73"/>
      <c r="UYI25" s="73"/>
      <c r="UYJ25" s="73"/>
      <c r="UYK25" s="73"/>
      <c r="UYL25" s="73"/>
      <c r="UYM25" s="73"/>
      <c r="UYN25" s="73"/>
      <c r="UYO25" s="73"/>
      <c r="UYP25" s="73"/>
      <c r="UYQ25" s="73"/>
      <c r="UYR25" s="73"/>
      <c r="UYS25" s="73"/>
      <c r="UYT25" s="73"/>
      <c r="UYU25" s="73"/>
      <c r="UYV25" s="73"/>
      <c r="UYW25" s="73"/>
      <c r="UYX25" s="73"/>
      <c r="UYY25" s="73"/>
      <c r="UYZ25" s="73"/>
      <c r="UZA25" s="73"/>
      <c r="UZB25" s="73"/>
      <c r="UZC25" s="73"/>
      <c r="UZD25" s="73"/>
      <c r="UZE25" s="73"/>
      <c r="UZF25" s="73"/>
      <c r="UZG25" s="73"/>
      <c r="UZH25" s="73"/>
      <c r="UZI25" s="73"/>
      <c r="UZJ25" s="73"/>
      <c r="UZK25" s="73"/>
      <c r="UZL25" s="73"/>
      <c r="UZM25" s="73"/>
      <c r="UZN25" s="73"/>
      <c r="UZO25" s="73"/>
      <c r="UZP25" s="73"/>
      <c r="UZQ25" s="73"/>
      <c r="UZR25" s="73"/>
      <c r="UZS25" s="73"/>
      <c r="UZT25" s="73"/>
      <c r="UZU25" s="73"/>
      <c r="UZV25" s="73"/>
      <c r="UZW25" s="73"/>
      <c r="UZX25" s="73"/>
      <c r="UZY25" s="73"/>
      <c r="UZZ25" s="73"/>
      <c r="VAA25" s="73"/>
      <c r="VAB25" s="73"/>
      <c r="VAC25" s="73"/>
      <c r="VAD25" s="73"/>
      <c r="VAE25" s="73"/>
      <c r="VAF25" s="73"/>
      <c r="VAG25" s="73"/>
      <c r="VAH25" s="73"/>
      <c r="VAI25" s="73"/>
      <c r="VAJ25" s="73"/>
      <c r="VAK25" s="73"/>
      <c r="VAL25" s="73"/>
      <c r="VAM25" s="73"/>
      <c r="VAN25" s="73"/>
      <c r="VAO25" s="73"/>
      <c r="VAP25" s="73"/>
      <c r="VAQ25" s="73"/>
      <c r="VAR25" s="73"/>
      <c r="VAS25" s="73"/>
      <c r="VAT25" s="73"/>
      <c r="VAU25" s="73"/>
      <c r="VAV25" s="73"/>
      <c r="VAW25" s="73"/>
      <c r="VAX25" s="73"/>
      <c r="VAY25" s="73"/>
      <c r="VAZ25" s="73"/>
      <c r="VBA25" s="73"/>
      <c r="VBB25" s="73"/>
      <c r="VBC25" s="73"/>
      <c r="VBD25" s="73"/>
      <c r="VBE25" s="73"/>
      <c r="VBF25" s="73"/>
      <c r="VBG25" s="73"/>
      <c r="VBH25" s="73"/>
      <c r="VBI25" s="73"/>
      <c r="VBJ25" s="73"/>
      <c r="VBK25" s="73"/>
      <c r="VBL25" s="73"/>
      <c r="VBM25" s="73"/>
      <c r="VBN25" s="73"/>
      <c r="VBO25" s="73"/>
      <c r="VBP25" s="73"/>
      <c r="VBQ25" s="73"/>
      <c r="VBR25" s="73"/>
      <c r="VBS25" s="73"/>
      <c r="VBT25" s="73"/>
      <c r="VBU25" s="73"/>
      <c r="VBV25" s="73"/>
      <c r="VBW25" s="73"/>
      <c r="VBX25" s="73"/>
      <c r="VBY25" s="73"/>
      <c r="VBZ25" s="73"/>
      <c r="VCA25" s="73"/>
      <c r="VCB25" s="73"/>
      <c r="VCC25" s="73"/>
      <c r="VCD25" s="73"/>
      <c r="VCE25" s="73"/>
      <c r="VCF25" s="73"/>
      <c r="VCG25" s="73"/>
      <c r="VCH25" s="73"/>
      <c r="VCI25" s="73"/>
      <c r="VCJ25" s="73"/>
      <c r="VCK25" s="73"/>
      <c r="VCL25" s="73"/>
      <c r="VCM25" s="73"/>
      <c r="VCN25" s="73"/>
      <c r="VCO25" s="73"/>
      <c r="VCP25" s="73"/>
      <c r="VCQ25" s="73"/>
      <c r="VCR25" s="73"/>
      <c r="VCS25" s="73"/>
      <c r="VCT25" s="73"/>
      <c r="VCU25" s="73"/>
      <c r="VCV25" s="73"/>
      <c r="VCW25" s="73"/>
      <c r="VCX25" s="73"/>
      <c r="VCY25" s="73"/>
      <c r="VCZ25" s="73"/>
      <c r="VDA25" s="73"/>
      <c r="VDB25" s="73"/>
      <c r="VDC25" s="73"/>
      <c r="VDD25" s="73"/>
      <c r="VDE25" s="73"/>
      <c r="VDF25" s="73"/>
      <c r="VDG25" s="73"/>
      <c r="VDH25" s="73"/>
      <c r="VDI25" s="73"/>
      <c r="VDJ25" s="73"/>
      <c r="VDK25" s="73"/>
      <c r="VDL25" s="73"/>
      <c r="VDM25" s="73"/>
      <c r="VDN25" s="73"/>
      <c r="VDO25" s="73"/>
      <c r="VDP25" s="73"/>
      <c r="VDQ25" s="73"/>
      <c r="VDR25" s="73"/>
      <c r="VDS25" s="73"/>
      <c r="VDT25" s="73"/>
      <c r="VDU25" s="73"/>
      <c r="VDV25" s="73"/>
      <c r="VDW25" s="73"/>
      <c r="VDX25" s="73"/>
      <c r="VDY25" s="73"/>
      <c r="VDZ25" s="73"/>
      <c r="VEA25" s="73"/>
      <c r="VEB25" s="73"/>
      <c r="VEC25" s="73"/>
      <c r="VED25" s="73"/>
      <c r="VEE25" s="73"/>
      <c r="VEF25" s="73"/>
      <c r="VEG25" s="73"/>
      <c r="VEH25" s="73"/>
      <c r="VEI25" s="73"/>
      <c r="VEJ25" s="73"/>
      <c r="VEK25" s="73"/>
      <c r="VEL25" s="73"/>
      <c r="VEM25" s="73"/>
      <c r="VEN25" s="73"/>
      <c r="VEO25" s="73"/>
      <c r="VEP25" s="73"/>
      <c r="VEQ25" s="73"/>
      <c r="VER25" s="73"/>
      <c r="VES25" s="73"/>
      <c r="VET25" s="73"/>
      <c r="VEU25" s="73"/>
      <c r="VEV25" s="73"/>
      <c r="VEW25" s="73"/>
      <c r="VEX25" s="73"/>
      <c r="VEY25" s="73"/>
      <c r="VEZ25" s="73"/>
      <c r="VFA25" s="73"/>
      <c r="VFB25" s="73"/>
      <c r="VFC25" s="73"/>
      <c r="VFD25" s="73"/>
      <c r="VFE25" s="73"/>
      <c r="VFF25" s="73"/>
      <c r="VFG25" s="73"/>
      <c r="VFH25" s="73"/>
      <c r="VFI25" s="73"/>
      <c r="VFJ25" s="73"/>
      <c r="VFK25" s="73"/>
      <c r="VFL25" s="73"/>
      <c r="VFM25" s="73"/>
      <c r="VFN25" s="73"/>
      <c r="VFO25" s="73"/>
      <c r="VFP25" s="73"/>
      <c r="VFQ25" s="73"/>
      <c r="VFR25" s="73"/>
      <c r="VFS25" s="73"/>
      <c r="VFT25" s="73"/>
      <c r="VFU25" s="73"/>
      <c r="VFV25" s="73"/>
      <c r="VFW25" s="73"/>
      <c r="VFX25" s="73"/>
      <c r="VFY25" s="73"/>
      <c r="VFZ25" s="73"/>
      <c r="VGA25" s="73"/>
      <c r="VGB25" s="73"/>
      <c r="VGC25" s="73"/>
      <c r="VGD25" s="73"/>
      <c r="VGE25" s="73"/>
      <c r="VGF25" s="73"/>
      <c r="VGG25" s="73"/>
      <c r="VGH25" s="73"/>
      <c r="VGI25" s="73"/>
      <c r="VGJ25" s="73"/>
      <c r="VGK25" s="73"/>
      <c r="VGL25" s="73"/>
      <c r="VGM25" s="73"/>
      <c r="VGN25" s="73"/>
      <c r="VGO25" s="73"/>
      <c r="VGP25" s="73"/>
      <c r="VGQ25" s="73"/>
      <c r="VGR25" s="73"/>
      <c r="VGS25" s="73"/>
      <c r="VGT25" s="73"/>
      <c r="VGU25" s="73"/>
      <c r="VGV25" s="73"/>
      <c r="VGW25" s="73"/>
      <c r="VGX25" s="73"/>
      <c r="VGY25" s="73"/>
      <c r="VGZ25" s="73"/>
      <c r="VHA25" s="73"/>
      <c r="VHB25" s="73"/>
      <c r="VHC25" s="73"/>
      <c r="VHD25" s="73"/>
      <c r="VHE25" s="73"/>
      <c r="VHF25" s="73"/>
      <c r="VHG25" s="73"/>
      <c r="VHH25" s="73"/>
      <c r="VHI25" s="73"/>
      <c r="VHJ25" s="73"/>
      <c r="VHK25" s="73"/>
      <c r="VHL25" s="73"/>
      <c r="VHM25" s="73"/>
      <c r="VHN25" s="73"/>
      <c r="VHO25" s="73"/>
      <c r="VHP25" s="73"/>
      <c r="VHQ25" s="73"/>
      <c r="VHR25" s="73"/>
      <c r="VHS25" s="73"/>
      <c r="VHT25" s="73"/>
      <c r="VHU25" s="73"/>
      <c r="VHV25" s="73"/>
      <c r="VHW25" s="73"/>
      <c r="VHX25" s="73"/>
      <c r="VHY25" s="73"/>
      <c r="VHZ25" s="73"/>
      <c r="VIA25" s="73"/>
      <c r="VIB25" s="73"/>
      <c r="VIC25" s="73"/>
      <c r="VID25" s="73"/>
      <c r="VIE25" s="73"/>
      <c r="VIF25" s="73"/>
      <c r="VIG25" s="73"/>
      <c r="VIH25" s="73"/>
      <c r="VII25" s="73"/>
      <c r="VIJ25" s="73"/>
      <c r="VIK25" s="73"/>
      <c r="VIL25" s="73"/>
      <c r="VIM25" s="73"/>
      <c r="VIN25" s="73"/>
      <c r="VIO25" s="73"/>
      <c r="VIP25" s="73"/>
      <c r="VIQ25" s="73"/>
      <c r="VIR25" s="73"/>
      <c r="VIS25" s="73"/>
      <c r="VIT25" s="73"/>
      <c r="VIU25" s="73"/>
      <c r="VIV25" s="73"/>
      <c r="VIW25" s="73"/>
      <c r="VIX25" s="73"/>
      <c r="VIY25" s="73"/>
      <c r="VIZ25" s="73"/>
      <c r="VJA25" s="73"/>
      <c r="VJB25" s="73"/>
      <c r="VJC25" s="73"/>
      <c r="VJD25" s="73"/>
      <c r="VJE25" s="73"/>
      <c r="VJF25" s="73"/>
      <c r="VJG25" s="73"/>
      <c r="VJH25" s="73"/>
      <c r="VJI25" s="73"/>
      <c r="VJJ25" s="73"/>
      <c r="VJK25" s="73"/>
      <c r="VJL25" s="73"/>
      <c r="VJM25" s="73"/>
      <c r="VJN25" s="73"/>
      <c r="VJO25" s="73"/>
      <c r="VJP25" s="73"/>
      <c r="VJQ25" s="73"/>
      <c r="VJR25" s="73"/>
      <c r="VJS25" s="73"/>
      <c r="VJT25" s="73"/>
      <c r="VJU25" s="73"/>
      <c r="VJV25" s="73"/>
      <c r="VJW25" s="73"/>
      <c r="VJX25" s="73"/>
      <c r="VJY25" s="73"/>
      <c r="VJZ25" s="73"/>
      <c r="VKA25" s="73"/>
      <c r="VKB25" s="73"/>
      <c r="VKC25" s="73"/>
      <c r="VKD25" s="73"/>
      <c r="VKE25" s="73"/>
      <c r="VKF25" s="73"/>
      <c r="VKG25" s="73"/>
      <c r="VKH25" s="73"/>
      <c r="VKI25" s="73"/>
      <c r="VKJ25" s="73"/>
      <c r="VKK25" s="73"/>
      <c r="VKL25" s="73"/>
      <c r="VKM25" s="73"/>
      <c r="VKN25" s="73"/>
      <c r="VKO25" s="73"/>
      <c r="VKP25" s="73"/>
      <c r="VKQ25" s="73"/>
      <c r="VKR25" s="73"/>
      <c r="VKS25" s="73"/>
      <c r="VKT25" s="73"/>
      <c r="VKU25" s="73"/>
      <c r="VKV25" s="73"/>
      <c r="VKW25" s="73"/>
      <c r="VKX25" s="73"/>
      <c r="VKY25" s="73"/>
      <c r="VKZ25" s="73"/>
      <c r="VLA25" s="73"/>
      <c r="VLB25" s="73"/>
      <c r="VLC25" s="73"/>
      <c r="VLD25" s="73"/>
      <c r="VLE25" s="73"/>
      <c r="VLF25" s="73"/>
      <c r="VLG25" s="73"/>
      <c r="VLH25" s="73"/>
      <c r="VLI25" s="73"/>
      <c r="VLJ25" s="73"/>
      <c r="VLK25" s="73"/>
      <c r="VLL25" s="73"/>
      <c r="VLM25" s="73"/>
      <c r="VLN25" s="73"/>
      <c r="VLO25" s="73"/>
      <c r="VLP25" s="73"/>
      <c r="VLQ25" s="73"/>
      <c r="VLR25" s="73"/>
      <c r="VLS25" s="73"/>
      <c r="VLT25" s="73"/>
      <c r="VLU25" s="73"/>
      <c r="VLV25" s="73"/>
      <c r="VLW25" s="73"/>
      <c r="VLX25" s="73"/>
      <c r="VLY25" s="73"/>
      <c r="VLZ25" s="73"/>
      <c r="VMA25" s="73"/>
      <c r="VMB25" s="73"/>
      <c r="VMC25" s="73"/>
      <c r="VMD25" s="73"/>
      <c r="VME25" s="73"/>
      <c r="VMF25" s="73"/>
      <c r="VMG25" s="73"/>
      <c r="VMH25" s="73"/>
      <c r="VMI25" s="73"/>
      <c r="VMJ25" s="73"/>
      <c r="VMK25" s="73"/>
      <c r="VML25" s="73"/>
      <c r="VMM25" s="73"/>
      <c r="VMN25" s="73"/>
      <c r="VMO25" s="73"/>
      <c r="VMP25" s="73"/>
      <c r="VMQ25" s="73"/>
      <c r="VMR25" s="73"/>
      <c r="VMS25" s="73"/>
      <c r="VMT25" s="73"/>
      <c r="VMU25" s="73"/>
      <c r="VMV25" s="73"/>
      <c r="VMW25" s="73"/>
      <c r="VMX25" s="73"/>
      <c r="VMY25" s="73"/>
      <c r="VMZ25" s="73"/>
      <c r="VNA25" s="73"/>
      <c r="VNB25" s="73"/>
      <c r="VNC25" s="73"/>
      <c r="VND25" s="73"/>
      <c r="VNE25" s="73"/>
      <c r="VNF25" s="73"/>
      <c r="VNG25" s="73"/>
      <c r="VNH25" s="73"/>
      <c r="VNI25" s="73"/>
      <c r="VNJ25" s="73"/>
      <c r="VNK25" s="73"/>
      <c r="VNL25" s="73"/>
      <c r="VNM25" s="73"/>
      <c r="VNN25" s="73"/>
      <c r="VNO25" s="73"/>
      <c r="VNP25" s="73"/>
      <c r="VNQ25" s="73"/>
      <c r="VNR25" s="73"/>
      <c r="VNS25" s="73"/>
      <c r="VNT25" s="73"/>
      <c r="VNU25" s="73"/>
      <c r="VNV25" s="73"/>
      <c r="VNW25" s="73"/>
      <c r="VNX25" s="73"/>
      <c r="VNY25" s="73"/>
      <c r="VNZ25" s="73"/>
      <c r="VOA25" s="73"/>
      <c r="VOB25" s="73"/>
      <c r="VOC25" s="73"/>
      <c r="VOD25" s="73"/>
      <c r="VOE25" s="73"/>
      <c r="VOF25" s="73"/>
      <c r="VOG25" s="73"/>
      <c r="VOH25" s="73"/>
      <c r="VOI25" s="73"/>
      <c r="VOJ25" s="73"/>
      <c r="VOK25" s="73"/>
      <c r="VOL25" s="73"/>
      <c r="VOM25" s="73"/>
      <c r="VON25" s="73"/>
      <c r="VOO25" s="73"/>
      <c r="VOP25" s="73"/>
      <c r="VOQ25" s="73"/>
      <c r="VOR25" s="73"/>
      <c r="VOS25" s="73"/>
      <c r="VOT25" s="73"/>
      <c r="VOU25" s="73"/>
      <c r="VOV25" s="73"/>
      <c r="VOW25" s="73"/>
      <c r="VOX25" s="73"/>
      <c r="VOY25" s="73"/>
      <c r="VOZ25" s="73"/>
      <c r="VPA25" s="73"/>
      <c r="VPB25" s="73"/>
      <c r="VPC25" s="73"/>
      <c r="VPD25" s="73"/>
      <c r="VPE25" s="73"/>
      <c r="VPF25" s="73"/>
      <c r="VPG25" s="73"/>
      <c r="VPH25" s="73"/>
      <c r="VPI25" s="73"/>
      <c r="VPJ25" s="73"/>
      <c r="VPK25" s="73"/>
      <c r="VPL25" s="73"/>
      <c r="VPM25" s="73"/>
      <c r="VPN25" s="73"/>
      <c r="VPO25" s="73"/>
      <c r="VPP25" s="73"/>
      <c r="VPQ25" s="73"/>
      <c r="VPR25" s="73"/>
      <c r="VPS25" s="73"/>
      <c r="VPT25" s="73"/>
      <c r="VPU25" s="73"/>
      <c r="VPV25" s="73"/>
      <c r="VPW25" s="73"/>
      <c r="VPX25" s="73"/>
      <c r="VPY25" s="73"/>
      <c r="VPZ25" s="73"/>
      <c r="VQA25" s="73"/>
      <c r="VQB25" s="73"/>
      <c r="VQC25" s="73"/>
      <c r="VQD25" s="73"/>
      <c r="VQE25" s="73"/>
      <c r="VQF25" s="73"/>
      <c r="VQG25" s="73"/>
      <c r="VQH25" s="73"/>
      <c r="VQI25" s="73"/>
      <c r="VQJ25" s="73"/>
      <c r="VQK25" s="73"/>
      <c r="VQL25" s="73"/>
      <c r="VQM25" s="73"/>
      <c r="VQN25" s="73"/>
      <c r="VQO25" s="73"/>
      <c r="VQP25" s="73"/>
      <c r="VQQ25" s="73"/>
      <c r="VQR25" s="73"/>
      <c r="VQS25" s="73"/>
      <c r="VQT25" s="73"/>
      <c r="VQU25" s="73"/>
      <c r="VQV25" s="73"/>
      <c r="VQW25" s="73"/>
      <c r="VQX25" s="73"/>
      <c r="VQY25" s="73"/>
      <c r="VQZ25" s="73"/>
      <c r="VRA25" s="73"/>
      <c r="VRB25" s="73"/>
      <c r="VRC25" s="73"/>
      <c r="VRD25" s="73"/>
      <c r="VRE25" s="73"/>
      <c r="VRF25" s="73"/>
      <c r="VRG25" s="73"/>
      <c r="VRH25" s="73"/>
      <c r="VRI25" s="73"/>
      <c r="VRJ25" s="73"/>
      <c r="VRK25" s="73"/>
      <c r="VRL25" s="73"/>
      <c r="VRM25" s="73"/>
      <c r="VRN25" s="73"/>
      <c r="VRO25" s="73"/>
      <c r="VRP25" s="73"/>
      <c r="VRQ25" s="73"/>
      <c r="VRR25" s="73"/>
      <c r="VRS25" s="73"/>
      <c r="VRT25" s="73"/>
      <c r="VRU25" s="73"/>
      <c r="VRV25" s="73"/>
      <c r="VRW25" s="73"/>
      <c r="VRX25" s="73"/>
      <c r="VRY25" s="73"/>
      <c r="VRZ25" s="73"/>
      <c r="VSA25" s="73"/>
      <c r="VSB25" s="73"/>
      <c r="VSC25" s="73"/>
      <c r="VSD25" s="73"/>
      <c r="VSE25" s="73"/>
      <c r="VSF25" s="73"/>
      <c r="VSG25" s="73"/>
      <c r="VSH25" s="73"/>
      <c r="VSI25" s="73"/>
      <c r="VSJ25" s="73"/>
      <c r="VSK25" s="73"/>
      <c r="VSL25" s="73"/>
      <c r="VSM25" s="73"/>
      <c r="VSN25" s="73"/>
      <c r="VSO25" s="73"/>
      <c r="VSP25" s="73"/>
      <c r="VSQ25" s="73"/>
      <c r="VSR25" s="73"/>
      <c r="VSS25" s="73"/>
      <c r="VST25" s="73"/>
      <c r="VSU25" s="73"/>
      <c r="VSV25" s="73"/>
      <c r="VSW25" s="73"/>
      <c r="VSX25" s="73"/>
      <c r="VSY25" s="73"/>
      <c r="VSZ25" s="73"/>
      <c r="VTA25" s="73"/>
      <c r="VTB25" s="73"/>
      <c r="VTC25" s="73"/>
      <c r="VTD25" s="73"/>
      <c r="VTE25" s="73"/>
      <c r="VTF25" s="73"/>
      <c r="VTG25" s="73"/>
      <c r="VTH25" s="73"/>
      <c r="VTI25" s="73"/>
      <c r="VTJ25" s="73"/>
      <c r="VTK25" s="73"/>
      <c r="VTL25" s="73"/>
      <c r="VTM25" s="73"/>
      <c r="VTN25" s="73"/>
      <c r="VTO25" s="73"/>
      <c r="VTP25" s="73"/>
      <c r="VTQ25" s="73"/>
      <c r="VTR25" s="73"/>
      <c r="VTS25" s="73"/>
      <c r="VTT25" s="73"/>
      <c r="VTU25" s="73"/>
      <c r="VTV25" s="73"/>
      <c r="VTW25" s="73"/>
      <c r="VTX25" s="73"/>
      <c r="VTY25" s="73"/>
      <c r="VTZ25" s="73"/>
      <c r="VUA25" s="73"/>
      <c r="VUB25" s="73"/>
      <c r="VUC25" s="73"/>
      <c r="VUD25" s="73"/>
      <c r="VUE25" s="73"/>
      <c r="VUF25" s="73"/>
      <c r="VUG25" s="73"/>
      <c r="VUH25" s="73"/>
      <c r="VUI25" s="73"/>
      <c r="VUJ25" s="73"/>
      <c r="VUK25" s="73"/>
      <c r="VUL25" s="73"/>
      <c r="VUM25" s="73"/>
      <c r="VUN25" s="73"/>
      <c r="VUO25" s="73"/>
      <c r="VUP25" s="73"/>
      <c r="VUQ25" s="73"/>
      <c r="VUR25" s="73"/>
      <c r="VUS25" s="73"/>
      <c r="VUT25" s="73"/>
      <c r="VUU25" s="73"/>
      <c r="VUV25" s="73"/>
      <c r="VUW25" s="73"/>
      <c r="VUX25" s="73"/>
      <c r="VUY25" s="73"/>
      <c r="VUZ25" s="73"/>
      <c r="VVA25" s="73"/>
      <c r="VVB25" s="73"/>
      <c r="VVC25" s="73"/>
      <c r="VVD25" s="73"/>
      <c r="VVE25" s="73"/>
      <c r="VVF25" s="73"/>
      <c r="VVG25" s="73"/>
      <c r="VVH25" s="73"/>
      <c r="VVI25" s="73"/>
      <c r="VVJ25" s="73"/>
      <c r="VVK25" s="73"/>
      <c r="VVL25" s="73"/>
      <c r="VVM25" s="73"/>
      <c r="VVN25" s="73"/>
      <c r="VVO25" s="73"/>
      <c r="VVP25" s="73"/>
      <c r="VVQ25" s="73"/>
      <c r="VVR25" s="73"/>
      <c r="VVS25" s="73"/>
      <c r="VVT25" s="73"/>
      <c r="VVU25" s="73"/>
      <c r="VVV25" s="73"/>
      <c r="VVW25" s="73"/>
      <c r="VVX25" s="73"/>
      <c r="VVY25" s="73"/>
      <c r="VVZ25" s="73"/>
      <c r="VWA25" s="73"/>
      <c r="VWB25" s="73"/>
      <c r="VWC25" s="73"/>
      <c r="VWD25" s="73"/>
      <c r="VWE25" s="73"/>
      <c r="VWF25" s="73"/>
      <c r="VWG25" s="73"/>
      <c r="VWH25" s="73"/>
      <c r="VWI25" s="73"/>
      <c r="VWJ25" s="73"/>
      <c r="VWK25" s="73"/>
      <c r="VWL25" s="73"/>
      <c r="VWM25" s="73"/>
      <c r="VWN25" s="73"/>
      <c r="VWO25" s="73"/>
      <c r="VWP25" s="73"/>
      <c r="VWQ25" s="73"/>
      <c r="VWR25" s="73"/>
      <c r="VWS25" s="73"/>
      <c r="VWT25" s="73"/>
      <c r="VWU25" s="73"/>
      <c r="VWV25" s="73"/>
      <c r="VWW25" s="73"/>
      <c r="VWX25" s="73"/>
      <c r="VWY25" s="73"/>
      <c r="VWZ25" s="73"/>
      <c r="VXA25" s="73"/>
      <c r="VXB25" s="73"/>
      <c r="VXC25" s="73"/>
      <c r="VXD25" s="73"/>
      <c r="VXE25" s="73"/>
      <c r="VXF25" s="73"/>
      <c r="VXG25" s="73"/>
      <c r="VXH25" s="73"/>
      <c r="VXI25" s="73"/>
      <c r="VXJ25" s="73"/>
      <c r="VXK25" s="73"/>
      <c r="VXL25" s="73"/>
      <c r="VXM25" s="73"/>
      <c r="VXN25" s="73"/>
      <c r="VXO25" s="73"/>
      <c r="VXP25" s="73"/>
      <c r="VXQ25" s="73"/>
      <c r="VXR25" s="73"/>
      <c r="VXS25" s="73"/>
      <c r="VXT25" s="73"/>
      <c r="VXU25" s="73"/>
      <c r="VXV25" s="73"/>
      <c r="VXW25" s="73"/>
      <c r="VXX25" s="73"/>
      <c r="VXY25" s="73"/>
      <c r="VXZ25" s="73"/>
      <c r="VYA25" s="73"/>
      <c r="VYB25" s="73"/>
      <c r="VYC25" s="73"/>
      <c r="VYD25" s="73"/>
      <c r="VYE25" s="73"/>
      <c r="VYF25" s="73"/>
      <c r="VYG25" s="73"/>
      <c r="VYH25" s="73"/>
      <c r="VYI25" s="73"/>
      <c r="VYJ25" s="73"/>
      <c r="VYK25" s="73"/>
      <c r="VYL25" s="73"/>
      <c r="VYM25" s="73"/>
      <c r="VYN25" s="73"/>
      <c r="VYO25" s="73"/>
      <c r="VYP25" s="73"/>
      <c r="VYQ25" s="73"/>
      <c r="VYR25" s="73"/>
      <c r="VYS25" s="73"/>
      <c r="VYT25" s="73"/>
      <c r="VYU25" s="73"/>
      <c r="VYV25" s="73"/>
      <c r="VYW25" s="73"/>
      <c r="VYX25" s="73"/>
      <c r="VYY25" s="73"/>
      <c r="VYZ25" s="73"/>
      <c r="VZA25" s="73"/>
      <c r="VZB25" s="73"/>
      <c r="VZC25" s="73"/>
      <c r="VZD25" s="73"/>
      <c r="VZE25" s="73"/>
      <c r="VZF25" s="73"/>
      <c r="VZG25" s="73"/>
      <c r="VZH25" s="73"/>
      <c r="VZI25" s="73"/>
      <c r="VZJ25" s="73"/>
      <c r="VZK25" s="73"/>
      <c r="VZL25" s="73"/>
      <c r="VZM25" s="73"/>
      <c r="VZN25" s="73"/>
      <c r="VZO25" s="73"/>
      <c r="VZP25" s="73"/>
      <c r="VZQ25" s="73"/>
      <c r="VZR25" s="73"/>
      <c r="VZS25" s="73"/>
      <c r="VZT25" s="73"/>
      <c r="VZU25" s="73"/>
      <c r="VZV25" s="73"/>
      <c r="VZW25" s="73"/>
      <c r="VZX25" s="73"/>
      <c r="VZY25" s="73"/>
      <c r="VZZ25" s="73"/>
      <c r="WAA25" s="73"/>
      <c r="WAB25" s="73"/>
      <c r="WAC25" s="73"/>
      <c r="WAD25" s="73"/>
      <c r="WAE25" s="73"/>
      <c r="WAF25" s="73"/>
      <c r="WAG25" s="73"/>
      <c r="WAH25" s="73"/>
      <c r="WAI25" s="73"/>
      <c r="WAJ25" s="73"/>
      <c r="WAK25" s="73"/>
      <c r="WAL25" s="73"/>
      <c r="WAM25" s="73"/>
      <c r="WAN25" s="73"/>
      <c r="WAO25" s="73"/>
      <c r="WAP25" s="73"/>
      <c r="WAQ25" s="73"/>
      <c r="WAR25" s="73"/>
      <c r="WAS25" s="73"/>
      <c r="WAT25" s="73"/>
      <c r="WAU25" s="73"/>
      <c r="WAV25" s="73"/>
      <c r="WAW25" s="73"/>
      <c r="WAX25" s="73"/>
      <c r="WAY25" s="73"/>
      <c r="WAZ25" s="73"/>
      <c r="WBA25" s="73"/>
      <c r="WBB25" s="73"/>
      <c r="WBC25" s="73"/>
      <c r="WBD25" s="73"/>
      <c r="WBE25" s="73"/>
      <c r="WBF25" s="73"/>
      <c r="WBG25" s="73"/>
      <c r="WBH25" s="73"/>
      <c r="WBI25" s="73"/>
      <c r="WBJ25" s="73"/>
      <c r="WBK25" s="73"/>
      <c r="WBL25" s="73"/>
      <c r="WBM25" s="73"/>
      <c r="WBN25" s="73"/>
      <c r="WBO25" s="73"/>
      <c r="WBP25" s="73"/>
      <c r="WBQ25" s="73"/>
      <c r="WBR25" s="73"/>
      <c r="WBS25" s="73"/>
      <c r="WBT25" s="73"/>
      <c r="WBU25" s="73"/>
      <c r="WBV25" s="73"/>
      <c r="WBW25" s="73"/>
      <c r="WBX25" s="73"/>
      <c r="WBY25" s="73"/>
      <c r="WBZ25" s="73"/>
      <c r="WCA25" s="73"/>
      <c r="WCB25" s="73"/>
      <c r="WCC25" s="73"/>
      <c r="WCD25" s="73"/>
      <c r="WCE25" s="73"/>
      <c r="WCF25" s="73"/>
      <c r="WCG25" s="73"/>
      <c r="WCH25" s="73"/>
      <c r="WCI25" s="73"/>
      <c r="WCJ25" s="73"/>
      <c r="WCK25" s="73"/>
      <c r="WCL25" s="73"/>
      <c r="WCM25" s="73"/>
      <c r="WCN25" s="73"/>
      <c r="WCO25" s="73"/>
      <c r="WCP25" s="73"/>
      <c r="WCQ25" s="73"/>
      <c r="WCR25" s="73"/>
      <c r="WCS25" s="73"/>
      <c r="WCT25" s="73"/>
      <c r="WCU25" s="73"/>
      <c r="WCV25" s="73"/>
      <c r="WCW25" s="73"/>
      <c r="WCX25" s="73"/>
      <c r="WCY25" s="73"/>
      <c r="WCZ25" s="73"/>
      <c r="WDA25" s="73"/>
      <c r="WDB25" s="73"/>
      <c r="WDC25" s="73"/>
      <c r="WDD25" s="73"/>
      <c r="WDE25" s="73"/>
      <c r="WDF25" s="73"/>
      <c r="WDG25" s="73"/>
      <c r="WDH25" s="73"/>
      <c r="WDI25" s="73"/>
      <c r="WDJ25" s="73"/>
      <c r="WDK25" s="73"/>
      <c r="WDL25" s="73"/>
      <c r="WDM25" s="73"/>
      <c r="WDN25" s="73"/>
      <c r="WDO25" s="73"/>
      <c r="WDP25" s="73"/>
      <c r="WDQ25" s="73"/>
      <c r="WDR25" s="73"/>
      <c r="WDS25" s="73"/>
      <c r="WDT25" s="73"/>
      <c r="WDU25" s="73"/>
      <c r="WDV25" s="73"/>
      <c r="WDW25" s="73"/>
      <c r="WDX25" s="73"/>
      <c r="WDY25" s="73"/>
      <c r="WDZ25" s="73"/>
      <c r="WEA25" s="73"/>
      <c r="WEB25" s="73"/>
      <c r="WEC25" s="73"/>
      <c r="WED25" s="73"/>
      <c r="WEE25" s="73"/>
      <c r="WEF25" s="73"/>
      <c r="WEG25" s="73"/>
      <c r="WEH25" s="73"/>
      <c r="WEI25" s="73"/>
      <c r="WEJ25" s="73"/>
      <c r="WEK25" s="73"/>
      <c r="WEL25" s="73"/>
      <c r="WEM25" s="73"/>
      <c r="WEN25" s="73"/>
      <c r="WEO25" s="73"/>
      <c r="WEP25" s="73"/>
      <c r="WEQ25" s="73"/>
      <c r="WER25" s="73"/>
      <c r="WES25" s="73"/>
      <c r="WET25" s="73"/>
      <c r="WEU25" s="73"/>
      <c r="WEV25" s="73"/>
      <c r="WEW25" s="73"/>
      <c r="WEX25" s="73"/>
      <c r="WEY25" s="73"/>
      <c r="WEZ25" s="73"/>
      <c r="WFA25" s="73"/>
      <c r="WFB25" s="73"/>
      <c r="WFC25" s="73"/>
      <c r="WFD25" s="73"/>
      <c r="WFE25" s="73"/>
      <c r="WFF25" s="73"/>
      <c r="WFG25" s="73"/>
      <c r="WFH25" s="73"/>
      <c r="WFI25" s="73"/>
      <c r="WFJ25" s="73"/>
      <c r="WFK25" s="73"/>
      <c r="WFL25" s="73"/>
      <c r="WFM25" s="73"/>
      <c r="WFN25" s="73"/>
      <c r="WFO25" s="73"/>
      <c r="WFP25" s="73"/>
      <c r="WFQ25" s="73"/>
      <c r="WFR25" s="73"/>
      <c r="WFS25" s="73"/>
      <c r="WFT25" s="73"/>
      <c r="WFU25" s="73"/>
      <c r="WFV25" s="73"/>
      <c r="WFW25" s="73"/>
      <c r="WFX25" s="73"/>
      <c r="WFY25" s="73"/>
      <c r="WFZ25" s="73"/>
      <c r="WGA25" s="73"/>
      <c r="WGB25" s="73"/>
      <c r="WGC25" s="73"/>
      <c r="WGD25" s="73"/>
      <c r="WGE25" s="73"/>
      <c r="WGF25" s="73"/>
      <c r="WGG25" s="73"/>
      <c r="WGH25" s="73"/>
      <c r="WGI25" s="73"/>
      <c r="WGJ25" s="73"/>
      <c r="WGK25" s="73"/>
      <c r="WGL25" s="73"/>
      <c r="WGM25" s="73"/>
      <c r="WGN25" s="73"/>
      <c r="WGO25" s="73"/>
      <c r="WGP25" s="73"/>
      <c r="WGQ25" s="73"/>
      <c r="WGR25" s="73"/>
      <c r="WGS25" s="73"/>
      <c r="WGT25" s="73"/>
      <c r="WGU25" s="73"/>
      <c r="WGV25" s="73"/>
      <c r="WGW25" s="73"/>
      <c r="WGX25" s="73"/>
      <c r="WGY25" s="73"/>
      <c r="WGZ25" s="73"/>
      <c r="WHA25" s="73"/>
      <c r="WHB25" s="73"/>
      <c r="WHC25" s="73"/>
      <c r="WHD25" s="73"/>
      <c r="WHE25" s="73"/>
      <c r="WHF25" s="73"/>
      <c r="WHG25" s="73"/>
      <c r="WHH25" s="73"/>
      <c r="WHI25" s="73"/>
      <c r="WHJ25" s="73"/>
      <c r="WHK25" s="73"/>
      <c r="WHL25" s="73"/>
      <c r="WHM25" s="73"/>
      <c r="WHN25" s="73"/>
      <c r="WHO25" s="73"/>
      <c r="WHP25" s="73"/>
      <c r="WHQ25" s="73"/>
      <c r="WHR25" s="73"/>
      <c r="WHS25" s="73"/>
      <c r="WHT25" s="73"/>
      <c r="WHU25" s="73"/>
      <c r="WHV25" s="73"/>
      <c r="WHW25" s="73"/>
      <c r="WHX25" s="73"/>
      <c r="WHY25" s="73"/>
      <c r="WHZ25" s="73"/>
      <c r="WIA25" s="73"/>
      <c r="WIB25" s="73"/>
      <c r="WIC25" s="73"/>
      <c r="WID25" s="73"/>
      <c r="WIE25" s="73"/>
      <c r="WIF25" s="73"/>
      <c r="WIG25" s="73"/>
      <c r="WIH25" s="73"/>
      <c r="WII25" s="73"/>
      <c r="WIJ25" s="73"/>
      <c r="WIK25" s="73"/>
      <c r="WIL25" s="73"/>
      <c r="WIM25" s="73"/>
      <c r="WIN25" s="73"/>
      <c r="WIO25" s="73"/>
      <c r="WIP25" s="73"/>
      <c r="WIQ25" s="73"/>
      <c r="WIR25" s="73"/>
      <c r="WIS25" s="73"/>
      <c r="WIT25" s="73"/>
      <c r="WIU25" s="73"/>
      <c r="WIV25" s="73"/>
      <c r="WIW25" s="73"/>
      <c r="WIX25" s="73"/>
      <c r="WIY25" s="73"/>
      <c r="WIZ25" s="73"/>
      <c r="WJA25" s="73"/>
      <c r="WJB25" s="73"/>
      <c r="WJC25" s="73"/>
      <c r="WJD25" s="73"/>
      <c r="WJE25" s="73"/>
      <c r="WJF25" s="73"/>
      <c r="WJG25" s="73"/>
      <c r="WJH25" s="73"/>
      <c r="WJI25" s="73"/>
      <c r="WJJ25" s="73"/>
      <c r="WJK25" s="73"/>
      <c r="WJL25" s="73"/>
      <c r="WJM25" s="73"/>
      <c r="WJN25" s="73"/>
      <c r="WJO25" s="73"/>
      <c r="WJP25" s="73"/>
      <c r="WJQ25" s="73"/>
      <c r="WJR25" s="73"/>
      <c r="WJS25" s="73"/>
      <c r="WJT25" s="73"/>
      <c r="WJU25" s="73"/>
      <c r="WJV25" s="73"/>
      <c r="WJW25" s="73"/>
      <c r="WJX25" s="73"/>
      <c r="WJY25" s="73"/>
      <c r="WJZ25" s="73"/>
      <c r="WKA25" s="73"/>
      <c r="WKB25" s="73"/>
      <c r="WKC25" s="73"/>
      <c r="WKD25" s="73"/>
      <c r="WKE25" s="73"/>
      <c r="WKF25" s="73"/>
      <c r="WKG25" s="73"/>
      <c r="WKH25" s="73"/>
      <c r="WKI25" s="73"/>
      <c r="WKJ25" s="73"/>
      <c r="WKK25" s="73"/>
      <c r="WKL25" s="73"/>
      <c r="WKM25" s="73"/>
      <c r="WKN25" s="73"/>
      <c r="WKO25" s="73"/>
      <c r="WKP25" s="73"/>
      <c r="WKQ25" s="73"/>
      <c r="WKR25" s="73"/>
      <c r="WKS25" s="73"/>
      <c r="WKT25" s="73"/>
      <c r="WKU25" s="73"/>
      <c r="WKV25" s="73"/>
      <c r="WKW25" s="73"/>
      <c r="WKX25" s="73"/>
      <c r="WKY25" s="73"/>
      <c r="WKZ25" s="73"/>
      <c r="WLA25" s="73"/>
      <c r="WLB25" s="73"/>
      <c r="WLC25" s="73"/>
      <c r="WLD25" s="73"/>
      <c r="WLE25" s="73"/>
      <c r="WLF25" s="73"/>
      <c r="WLG25" s="73"/>
      <c r="WLH25" s="73"/>
      <c r="WLI25" s="73"/>
      <c r="WLJ25" s="73"/>
      <c r="WLK25" s="73"/>
      <c r="WLL25" s="73"/>
      <c r="WLM25" s="73"/>
      <c r="WLN25" s="73"/>
      <c r="WLO25" s="73"/>
      <c r="WLP25" s="73"/>
      <c r="WLQ25" s="73"/>
      <c r="WLR25" s="73"/>
      <c r="WLS25" s="73"/>
      <c r="WLT25" s="73"/>
      <c r="WLU25" s="73"/>
      <c r="WLV25" s="73"/>
      <c r="WLW25" s="73"/>
      <c r="WLX25" s="73"/>
      <c r="WLY25" s="73"/>
      <c r="WLZ25" s="73"/>
      <c r="WMA25" s="73"/>
      <c r="WMB25" s="73"/>
      <c r="WMC25" s="73"/>
      <c r="WMD25" s="73"/>
      <c r="WME25" s="73"/>
      <c r="WMF25" s="73"/>
      <c r="WMG25" s="73"/>
      <c r="WMH25" s="73"/>
      <c r="WMI25" s="73"/>
      <c r="WMJ25" s="73"/>
      <c r="WMK25" s="73"/>
      <c r="WML25" s="73"/>
      <c r="WMM25" s="73"/>
      <c r="WMN25" s="73"/>
      <c r="WMO25" s="73"/>
      <c r="WMP25" s="73"/>
      <c r="WMQ25" s="73"/>
      <c r="WMR25" s="73"/>
      <c r="WMS25" s="73"/>
      <c r="WMT25" s="73"/>
      <c r="WMU25" s="73"/>
      <c r="WMV25" s="73"/>
      <c r="WMW25" s="73"/>
      <c r="WMX25" s="73"/>
      <c r="WMY25" s="73"/>
      <c r="WMZ25" s="73"/>
      <c r="WNA25" s="73"/>
      <c r="WNB25" s="73"/>
      <c r="WNC25" s="73"/>
      <c r="WND25" s="73"/>
      <c r="WNE25" s="73"/>
      <c r="WNF25" s="73"/>
      <c r="WNG25" s="73"/>
      <c r="WNH25" s="73"/>
      <c r="WNI25" s="73"/>
      <c r="WNJ25" s="73"/>
      <c r="WNK25" s="73"/>
      <c r="WNL25" s="73"/>
      <c r="WNM25" s="73"/>
      <c r="WNN25" s="73"/>
      <c r="WNO25" s="73"/>
      <c r="WNP25" s="73"/>
      <c r="WNQ25" s="73"/>
      <c r="WNR25" s="73"/>
      <c r="WNS25" s="73"/>
      <c r="WNT25" s="73"/>
      <c r="WNU25" s="73"/>
      <c r="WNV25" s="73"/>
      <c r="WNW25" s="73"/>
      <c r="WNX25" s="73"/>
      <c r="WNY25" s="73"/>
      <c r="WNZ25" s="73"/>
      <c r="WOA25" s="73"/>
      <c r="WOB25" s="73"/>
      <c r="WOC25" s="73"/>
      <c r="WOD25" s="73"/>
      <c r="WOE25" s="73"/>
      <c r="WOF25" s="73"/>
      <c r="WOG25" s="73"/>
      <c r="WOH25" s="73"/>
      <c r="WOI25" s="73"/>
      <c r="WOJ25" s="73"/>
      <c r="WOK25" s="73"/>
      <c r="WOL25" s="73"/>
      <c r="WOM25" s="73"/>
      <c r="WON25" s="73"/>
      <c r="WOO25" s="73"/>
      <c r="WOP25" s="73"/>
      <c r="WOQ25" s="73"/>
      <c r="WOR25" s="73"/>
      <c r="WOS25" s="73"/>
      <c r="WOT25" s="73"/>
      <c r="WOU25" s="73"/>
      <c r="WOV25" s="73"/>
      <c r="WOW25" s="73"/>
      <c r="WOX25" s="73"/>
      <c r="WOY25" s="73"/>
      <c r="WOZ25" s="73"/>
      <c r="WPA25" s="73"/>
      <c r="WPB25" s="73"/>
      <c r="WPC25" s="73"/>
      <c r="WPD25" s="73"/>
      <c r="WPE25" s="73"/>
      <c r="WPF25" s="73"/>
      <c r="WPG25" s="73"/>
      <c r="WPH25" s="73"/>
      <c r="WPI25" s="73"/>
      <c r="WPJ25" s="73"/>
      <c r="WPK25" s="73"/>
      <c r="WPL25" s="73"/>
      <c r="WPM25" s="73"/>
      <c r="WPN25" s="73"/>
      <c r="WPO25" s="73"/>
      <c r="WPP25" s="73"/>
      <c r="WPQ25" s="73"/>
      <c r="WPR25" s="73"/>
      <c r="WPS25" s="73"/>
      <c r="WPT25" s="73"/>
      <c r="WPU25" s="73"/>
      <c r="WPV25" s="73"/>
      <c r="WPW25" s="73"/>
      <c r="WPX25" s="73"/>
      <c r="WPY25" s="73"/>
      <c r="WPZ25" s="73"/>
      <c r="WQA25" s="73"/>
      <c r="WQB25" s="73"/>
      <c r="WQC25" s="73"/>
      <c r="WQD25" s="73"/>
      <c r="WQE25" s="73"/>
      <c r="WQF25" s="73"/>
      <c r="WQG25" s="73"/>
      <c r="WQH25" s="73"/>
      <c r="WQI25" s="73"/>
      <c r="WQJ25" s="73"/>
      <c r="WQK25" s="73"/>
      <c r="WQL25" s="73"/>
      <c r="WQM25" s="73"/>
      <c r="WQN25" s="73"/>
      <c r="WQO25" s="73"/>
      <c r="WQP25" s="73"/>
      <c r="WQQ25" s="73"/>
      <c r="WQR25" s="73"/>
      <c r="WQS25" s="73"/>
      <c r="WQT25" s="73"/>
      <c r="WQU25" s="73"/>
      <c r="WQV25" s="73"/>
      <c r="WQW25" s="73"/>
      <c r="WQX25" s="73"/>
      <c r="WQY25" s="73"/>
      <c r="WQZ25" s="73"/>
      <c r="WRA25" s="73"/>
      <c r="WRB25" s="73"/>
      <c r="WRC25" s="73"/>
      <c r="WRD25" s="73"/>
      <c r="WRE25" s="73"/>
      <c r="WRF25" s="73"/>
      <c r="WRG25" s="73"/>
      <c r="WRH25" s="73"/>
      <c r="WRI25" s="73"/>
      <c r="WRJ25" s="73"/>
      <c r="WRK25" s="73"/>
      <c r="WRL25" s="73"/>
      <c r="WRM25" s="73"/>
      <c r="WRN25" s="73"/>
      <c r="WRO25" s="73"/>
      <c r="WRP25" s="73"/>
      <c r="WRQ25" s="73"/>
      <c r="WRR25" s="73"/>
      <c r="WRS25" s="73"/>
      <c r="WRT25" s="73"/>
      <c r="WRU25" s="73"/>
      <c r="WRV25" s="73"/>
      <c r="WRW25" s="73"/>
      <c r="WRX25" s="73"/>
      <c r="WRY25" s="73"/>
      <c r="WRZ25" s="73"/>
      <c r="WSA25" s="73"/>
      <c r="WSB25" s="73"/>
      <c r="WSC25" s="73"/>
      <c r="WSD25" s="73"/>
      <c r="WSE25" s="73"/>
      <c r="WSF25" s="73"/>
      <c r="WSG25" s="73"/>
      <c r="WSH25" s="73"/>
      <c r="WSI25" s="73"/>
      <c r="WSJ25" s="73"/>
      <c r="WSK25" s="73"/>
      <c r="WSL25" s="73"/>
      <c r="WSM25" s="73"/>
      <c r="WSN25" s="73"/>
      <c r="WSO25" s="73"/>
      <c r="WSP25" s="73"/>
      <c r="WSQ25" s="73"/>
      <c r="WSR25" s="73"/>
      <c r="WSS25" s="73"/>
      <c r="WST25" s="73"/>
      <c r="WSU25" s="73"/>
      <c r="WSV25" s="73"/>
      <c r="WSW25" s="73"/>
      <c r="WSX25" s="73"/>
      <c r="WSY25" s="73"/>
      <c r="WSZ25" s="73"/>
      <c r="WTA25" s="73"/>
      <c r="WTB25" s="73"/>
      <c r="WTC25" s="73"/>
      <c r="WTD25" s="73"/>
      <c r="WTE25" s="73"/>
      <c r="WTF25" s="73"/>
      <c r="WTG25" s="73"/>
      <c r="WTH25" s="73"/>
      <c r="WTI25" s="73"/>
      <c r="WTJ25" s="73"/>
      <c r="WTK25" s="73"/>
      <c r="WTL25" s="73"/>
      <c r="WTM25" s="73"/>
      <c r="WTN25" s="73"/>
      <c r="WTO25" s="73"/>
      <c r="WTP25" s="73"/>
      <c r="WTQ25" s="73"/>
      <c r="WTR25" s="73"/>
      <c r="WTS25" s="73"/>
      <c r="WTT25" s="73"/>
      <c r="WTU25" s="73"/>
      <c r="WTV25" s="73"/>
      <c r="WTW25" s="73"/>
      <c r="WTX25" s="73"/>
      <c r="WTY25" s="73"/>
      <c r="WTZ25" s="73"/>
      <c r="WUA25" s="73"/>
      <c r="WUB25" s="73"/>
      <c r="WUC25" s="73"/>
      <c r="WUD25" s="73"/>
      <c r="WUE25" s="73"/>
      <c r="WUF25" s="73"/>
      <c r="WUG25" s="73"/>
      <c r="WUH25" s="73"/>
      <c r="WUI25" s="73"/>
      <c r="WUJ25" s="73"/>
      <c r="WUK25" s="73"/>
      <c r="WUL25" s="73"/>
      <c r="WUM25" s="73"/>
      <c r="WUN25" s="73"/>
      <c r="WUO25" s="73"/>
      <c r="WUP25" s="73"/>
      <c r="WUQ25" s="73"/>
      <c r="WUR25" s="73"/>
      <c r="WUS25" s="73"/>
      <c r="WUT25" s="73"/>
      <c r="WUU25" s="73"/>
      <c r="WUV25" s="73"/>
      <c r="WUW25" s="73"/>
      <c r="WUX25" s="73"/>
      <c r="WUY25" s="73"/>
      <c r="WUZ25" s="73"/>
      <c r="WVA25" s="73"/>
      <c r="WVB25" s="73"/>
      <c r="WVC25" s="73"/>
      <c r="WVD25" s="73"/>
      <c r="WVE25" s="73"/>
      <c r="WVF25" s="73"/>
      <c r="WVG25" s="73"/>
      <c r="WVH25" s="73"/>
      <c r="WVI25" s="73"/>
      <c r="WVJ25" s="73"/>
      <c r="WVK25" s="73"/>
      <c r="WVL25" s="73"/>
      <c r="WVM25" s="73"/>
      <c r="WVN25" s="73"/>
      <c r="WVO25" s="73"/>
      <c r="WVP25" s="73"/>
      <c r="WVQ25" s="73"/>
      <c r="WVR25" s="73"/>
      <c r="WVS25" s="73"/>
      <c r="WVT25" s="73"/>
      <c r="WVU25" s="73"/>
      <c r="WVV25" s="73"/>
      <c r="WVW25" s="73"/>
      <c r="WVX25" s="73"/>
      <c r="WVY25" s="73"/>
      <c r="WVZ25" s="73"/>
      <c r="WWA25" s="73"/>
      <c r="WWB25" s="73"/>
      <c r="WWC25" s="73"/>
      <c r="WWD25" s="73"/>
      <c r="WWE25" s="73"/>
      <c r="WWF25" s="73"/>
      <c r="WWG25" s="73"/>
      <c r="WWH25" s="73"/>
      <c r="WWI25" s="73"/>
      <c r="WWJ25" s="73"/>
      <c r="WWK25" s="73"/>
      <c r="WWL25" s="73"/>
      <c r="WWM25" s="73"/>
      <c r="WWN25" s="73"/>
      <c r="WWO25" s="73"/>
      <c r="WWP25" s="73"/>
      <c r="WWQ25" s="73"/>
      <c r="WWR25" s="73"/>
      <c r="WWS25" s="73"/>
      <c r="WWT25" s="73"/>
      <c r="WWU25" s="73"/>
      <c r="WWV25" s="73"/>
      <c r="WWW25" s="73"/>
      <c r="WWX25" s="73"/>
      <c r="WWY25" s="73"/>
      <c r="WWZ25" s="73"/>
      <c r="WXA25" s="73"/>
      <c r="WXB25" s="73"/>
      <c r="WXC25" s="73"/>
      <c r="WXD25" s="73"/>
      <c r="WXE25" s="73"/>
      <c r="WXF25" s="73"/>
      <c r="WXG25" s="73"/>
      <c r="WXH25" s="73"/>
      <c r="WXI25" s="73"/>
      <c r="WXJ25" s="73"/>
      <c r="WXK25" s="73"/>
      <c r="WXL25" s="73"/>
      <c r="WXM25" s="73"/>
      <c r="WXN25" s="73"/>
      <c r="WXO25" s="73"/>
      <c r="WXP25" s="73"/>
      <c r="WXQ25" s="73"/>
      <c r="WXR25" s="73"/>
      <c r="WXS25" s="73"/>
      <c r="WXT25" s="73"/>
      <c r="WXU25" s="73"/>
      <c r="WXV25" s="73"/>
      <c r="WXW25" s="73"/>
      <c r="WXX25" s="73"/>
      <c r="WXY25" s="73"/>
      <c r="WXZ25" s="73"/>
      <c r="WYA25" s="73"/>
      <c r="WYB25" s="73"/>
      <c r="WYC25" s="73"/>
      <c r="WYD25" s="73"/>
      <c r="WYE25" s="73"/>
      <c r="WYF25" s="73"/>
      <c r="WYG25" s="73"/>
      <c r="WYH25" s="73"/>
      <c r="WYI25" s="73"/>
      <c r="WYJ25" s="73"/>
      <c r="WYK25" s="73"/>
      <c r="WYL25" s="73"/>
      <c r="WYM25" s="73"/>
      <c r="WYN25" s="73"/>
      <c r="WYO25" s="73"/>
      <c r="WYP25" s="73"/>
      <c r="WYQ25" s="73"/>
      <c r="WYR25" s="73"/>
      <c r="WYS25" s="73"/>
      <c r="WYT25" s="73"/>
      <c r="WYU25" s="73"/>
      <c r="WYV25" s="73"/>
      <c r="WYW25" s="73"/>
      <c r="WYX25" s="73"/>
      <c r="WYY25" s="73"/>
      <c r="WYZ25" s="73"/>
      <c r="WZA25" s="73"/>
      <c r="WZB25" s="73"/>
      <c r="WZC25" s="73"/>
      <c r="WZD25" s="73"/>
      <c r="WZE25" s="73"/>
      <c r="WZF25" s="73"/>
      <c r="WZG25" s="73"/>
      <c r="WZH25" s="73"/>
      <c r="WZI25" s="73"/>
      <c r="WZJ25" s="73"/>
      <c r="WZK25" s="73"/>
      <c r="WZL25" s="73"/>
      <c r="WZM25" s="73"/>
      <c r="WZN25" s="73"/>
      <c r="WZO25" s="73"/>
      <c r="WZP25" s="73"/>
      <c r="WZQ25" s="73"/>
      <c r="WZR25" s="73"/>
      <c r="WZS25" s="73"/>
      <c r="WZT25" s="73"/>
      <c r="WZU25" s="73"/>
      <c r="WZV25" s="73"/>
      <c r="WZW25" s="73"/>
      <c r="WZX25" s="73"/>
      <c r="WZY25" s="73"/>
      <c r="WZZ25" s="73"/>
      <c r="XAA25" s="73"/>
      <c r="XAB25" s="73"/>
      <c r="XAC25" s="73"/>
      <c r="XAD25" s="73"/>
      <c r="XAE25" s="73"/>
      <c r="XAF25" s="73"/>
      <c r="XAG25" s="73"/>
      <c r="XAH25" s="73"/>
      <c r="XAI25" s="73"/>
      <c r="XAJ25" s="73"/>
      <c r="XAK25" s="73"/>
      <c r="XAL25" s="73"/>
      <c r="XAM25" s="73"/>
      <c r="XAN25" s="73"/>
      <c r="XAO25" s="73"/>
      <c r="XAP25" s="73"/>
      <c r="XAQ25" s="73"/>
      <c r="XAR25" s="73"/>
      <c r="XAS25" s="73"/>
      <c r="XAT25" s="73"/>
      <c r="XAU25" s="73"/>
      <c r="XAV25" s="73"/>
      <c r="XAW25" s="73"/>
      <c r="XAX25" s="73"/>
      <c r="XAY25" s="73"/>
      <c r="XAZ25" s="73"/>
      <c r="XBA25" s="73"/>
      <c r="XBB25" s="73"/>
      <c r="XBC25" s="73"/>
      <c r="XBD25" s="73"/>
      <c r="XBE25" s="73"/>
      <c r="XBF25" s="73"/>
      <c r="XBG25" s="73"/>
      <c r="XBH25" s="73"/>
      <c r="XBI25" s="73"/>
      <c r="XBJ25" s="73"/>
      <c r="XBK25" s="73"/>
      <c r="XBL25" s="73"/>
      <c r="XBM25" s="73"/>
      <c r="XBN25" s="73"/>
      <c r="XBO25" s="73"/>
      <c r="XBP25" s="73"/>
      <c r="XBQ25" s="73"/>
      <c r="XBR25" s="73"/>
      <c r="XBS25" s="73"/>
      <c r="XBT25" s="73"/>
      <c r="XBU25" s="73"/>
      <c r="XBV25" s="73"/>
      <c r="XBW25" s="73"/>
      <c r="XBX25" s="73"/>
      <c r="XBY25" s="73"/>
      <c r="XBZ25" s="73"/>
      <c r="XCA25" s="73"/>
      <c r="XCB25" s="73"/>
      <c r="XCC25" s="73"/>
      <c r="XCD25" s="73"/>
      <c r="XCE25" s="73"/>
      <c r="XCF25" s="73"/>
      <c r="XCG25" s="73"/>
      <c r="XCH25" s="73"/>
      <c r="XCI25" s="73"/>
      <c r="XCJ25" s="73"/>
      <c r="XCK25" s="73"/>
      <c r="XCL25" s="73"/>
      <c r="XCM25" s="73"/>
      <c r="XCN25" s="73"/>
      <c r="XCO25" s="73"/>
      <c r="XCP25" s="73"/>
      <c r="XCQ25" s="73"/>
      <c r="XCR25" s="73"/>
      <c r="XCS25" s="73"/>
      <c r="XCT25" s="73"/>
      <c r="XCU25" s="73"/>
      <c r="XCV25" s="73"/>
      <c r="XCW25" s="73"/>
      <c r="XCX25" s="73"/>
      <c r="XCY25" s="73"/>
      <c r="XCZ25" s="73"/>
      <c r="XDA25" s="73"/>
      <c r="XDB25" s="73"/>
      <c r="XDC25" s="73"/>
      <c r="XDD25" s="73"/>
      <c r="XDE25" s="73"/>
      <c r="XDF25" s="73"/>
      <c r="XDG25" s="73"/>
      <c r="XDH25" s="73"/>
      <c r="XDI25" s="73"/>
      <c r="XDJ25" s="73"/>
      <c r="XDK25" s="73"/>
      <c r="XDL25" s="73"/>
      <c r="XDM25" s="73"/>
      <c r="XDN25" s="73"/>
      <c r="XDO25" s="73"/>
      <c r="XDP25" s="73"/>
      <c r="XDQ25" s="73"/>
      <c r="XDR25" s="73"/>
      <c r="XDS25" s="73"/>
      <c r="XDT25" s="73"/>
      <c r="XDU25" s="73"/>
      <c r="XDV25" s="73"/>
      <c r="XDW25" s="73"/>
      <c r="XDX25" s="73"/>
      <c r="XDY25" s="73"/>
      <c r="XDZ25" s="73"/>
      <c r="XEA25" s="73"/>
      <c r="XEB25" s="73"/>
      <c r="XEC25" s="73"/>
      <c r="XED25" s="73"/>
      <c r="XEE25" s="73"/>
      <c r="XEF25" s="73"/>
      <c r="XEG25" s="73"/>
      <c r="XEH25" s="73"/>
      <c r="XEI25" s="73"/>
      <c r="XEJ25" s="73"/>
      <c r="XEK25" s="73"/>
      <c r="XEL25" s="73"/>
      <c r="XEM25" s="73"/>
      <c r="XEN25" s="73"/>
      <c r="XEO25" s="73"/>
      <c r="XEP25" s="73"/>
      <c r="XEQ25" s="73"/>
      <c r="XER25" s="73"/>
      <c r="XES25" s="73"/>
      <c r="XET25" s="73"/>
      <c r="XEU25" s="73"/>
      <c r="XEV25" s="73"/>
      <c r="XEW25" s="73"/>
      <c r="XEX25" s="73"/>
      <c r="XEY25" s="73"/>
    </row>
    <row r="26" spans="1:16379" s="80" customFormat="1" x14ac:dyDescent="0.3">
      <c r="A26" s="126" t="s">
        <v>872</v>
      </c>
      <c r="B26" s="126" t="s">
        <v>866</v>
      </c>
      <c r="C26" s="126" t="s">
        <v>0</v>
      </c>
      <c r="D26" s="141" t="str">
        <f>IF(EquipmentListTable[[#This Row],[Supplier]]=FilterSpecs!$A$8,EquipmentListTable[[#This Row],[Mouser SKU]], EquipmentListTable[[#This Row],[Supplier SKU]])</f>
        <v>WRL-11927</v>
      </c>
      <c r="E26" s="126">
        <v>0</v>
      </c>
      <c r="F26" s="126">
        <v>0</v>
      </c>
      <c r="G26" s="126">
        <v>0</v>
      </c>
      <c r="H26" s="126">
        <f>EquipmentListTable[[#This Row],['#/Unit]]*FilterSpecs!$C$3+EquipmentListTable[[#This Row],['# Extra]]</f>
        <v>0</v>
      </c>
      <c r="I26" s="126">
        <v>0</v>
      </c>
      <c r="J26" s="126">
        <f>IF(AND(EquipmentListTable[[#This Row],[Tag]]&lt;&gt;FilterSpecs!$H$12, EquipmentListTable[[#This Row],[Tag]]&lt;&gt;FilterSpecs!$H$9), EquipmentListTable[[#This Row],['#/Unit]]*FilterSpecs!$B$3+EquipmentListTable[Init '# Extra],0)</f>
        <v>0</v>
      </c>
      <c r="K26" s="126">
        <f>EquipmentListTable[[#This Row],[Tot '#]]-EquipmentListTable[In Stock]</f>
        <v>0</v>
      </c>
      <c r="L26" s="126">
        <f>EquipmentListTable['# Left]</f>
        <v>0</v>
      </c>
      <c r="M26" s="142" t="s">
        <v>1466</v>
      </c>
      <c r="N26" s="106">
        <v>44.95</v>
      </c>
      <c r="O26" s="104">
        <f>EquipmentListTable[[#This Row],['# Formatted]]*EquipmentListTable[[#This Row],[Price (USD)]]</f>
        <v>0</v>
      </c>
      <c r="P26" s="51" t="s">
        <v>1874</v>
      </c>
      <c r="Q26" s="126">
        <f t="shared" si="0"/>
        <v>13</v>
      </c>
      <c r="R26" s="142" t="s">
        <v>1463</v>
      </c>
      <c r="S26" s="79">
        <f>IF(EquipmentListTable[[#This Row],[Tag]]=FilterSpecs!$H$7,EquipmentListTable[[#This Row],['#/Unit]]*EquipmentListTable[[#This Row],[Price (USD)]],0)</f>
        <v>0</v>
      </c>
      <c r="T26" s="87">
        <f>EquipmentListTable[[#This Row],[Tot '#]]*EquipmentListTable[[#This Row],[Price (USD)]]</f>
        <v>0</v>
      </c>
      <c r="U26" s="96">
        <f>EquipmentListTable[[#This Row],[In Stock]]*EquipmentListTable[[#This Row],[Price (USD)]]</f>
        <v>0</v>
      </c>
      <c r="V26" s="96">
        <f>EquipmentListTable[[#This Row],['# Left]]*EquipmentListTable[[#This Row],[Price (USD)]]</f>
        <v>0</v>
      </c>
      <c r="W26" s="96">
        <f>EquipmentListTable[[#This Row],['# Left]]*EquipmentListTable[[#This Row],[Price (USD)]]</f>
        <v>0</v>
      </c>
      <c r="X26" s="74" t="s">
        <v>1464</v>
      </c>
      <c r="Y26" s="77" t="s">
        <v>1465</v>
      </c>
      <c r="Z2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https://www.sparkfun.com/products/11927</v>
      </c>
      <c r="AA2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https://www.mouser.com/ProductDetail/474-WRL-11927</v>
      </c>
      <c r="AB26" s="51"/>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73"/>
      <c r="CQ26" s="73"/>
      <c r="CR26" s="73"/>
      <c r="CS26" s="73"/>
      <c r="CT26" s="73"/>
      <c r="CU26" s="73"/>
      <c r="CV26" s="73"/>
      <c r="CW26" s="73"/>
      <c r="CX26" s="73"/>
      <c r="CY26" s="73"/>
      <c r="CZ26" s="73"/>
      <c r="DA26" s="73"/>
      <c r="DB26" s="73"/>
      <c r="DC26" s="73"/>
      <c r="DD26" s="73"/>
      <c r="DE26" s="73"/>
      <c r="DF26" s="73"/>
      <c r="DG26" s="73"/>
      <c r="DH26" s="73"/>
      <c r="DI26" s="73"/>
      <c r="DJ26" s="73"/>
      <c r="DK26" s="73"/>
      <c r="DL26" s="73"/>
      <c r="DM26" s="73"/>
      <c r="DN26" s="73"/>
      <c r="DO26" s="73"/>
      <c r="DP26" s="73"/>
      <c r="DQ26" s="73"/>
      <c r="DR26" s="73"/>
      <c r="DS26" s="73"/>
      <c r="DT26" s="73"/>
      <c r="DU26" s="73"/>
      <c r="DV26" s="73"/>
      <c r="DW26" s="73"/>
      <c r="DX26" s="73"/>
      <c r="DY26" s="73"/>
      <c r="DZ26" s="73"/>
      <c r="EA26" s="73"/>
      <c r="EB26" s="73"/>
      <c r="EC26" s="73"/>
      <c r="ED26" s="73"/>
      <c r="EE26" s="73"/>
      <c r="EF26" s="73"/>
      <c r="EG26" s="73"/>
      <c r="EH26" s="73"/>
      <c r="EI26" s="73"/>
      <c r="EJ26" s="73"/>
      <c r="EK26" s="73"/>
      <c r="EL26" s="73"/>
      <c r="EM26" s="73"/>
      <c r="EN26" s="73"/>
      <c r="EO26" s="73"/>
      <c r="EP26" s="73"/>
      <c r="EQ26" s="73"/>
      <c r="ER26" s="73"/>
      <c r="ES26" s="73"/>
      <c r="ET26" s="73"/>
      <c r="EU26" s="73"/>
      <c r="EV26" s="73"/>
      <c r="EW26" s="73"/>
      <c r="EX26" s="73"/>
      <c r="EY26" s="73"/>
      <c r="EZ26" s="73"/>
      <c r="FA26" s="73"/>
      <c r="FB26" s="73"/>
      <c r="FC26" s="73"/>
      <c r="FD26" s="73"/>
      <c r="FE26" s="73"/>
      <c r="FF26" s="73"/>
      <c r="FG26" s="73"/>
      <c r="FH26" s="73"/>
      <c r="FI26" s="73"/>
      <c r="FJ26" s="73"/>
      <c r="FK26" s="73"/>
      <c r="FL26" s="73"/>
      <c r="FM26" s="73"/>
      <c r="FN26" s="73"/>
      <c r="FO26" s="73"/>
      <c r="FP26" s="73"/>
      <c r="FQ26" s="73"/>
      <c r="FR26" s="73"/>
      <c r="FS26" s="73"/>
      <c r="FT26" s="73"/>
      <c r="FU26" s="73"/>
      <c r="FV26" s="73"/>
      <c r="FW26" s="73"/>
      <c r="FX26" s="73"/>
      <c r="FY26" s="73"/>
      <c r="FZ26" s="73"/>
      <c r="GA26" s="73"/>
      <c r="GB26" s="73"/>
      <c r="GC26" s="73"/>
      <c r="GD26" s="73"/>
      <c r="GE26" s="73"/>
      <c r="GF26" s="73"/>
      <c r="GG26" s="73"/>
      <c r="GH26" s="73"/>
      <c r="GI26" s="73"/>
      <c r="GJ26" s="73"/>
      <c r="GK26" s="73"/>
      <c r="GL26" s="73"/>
      <c r="GM26" s="73"/>
      <c r="GN26" s="73"/>
      <c r="GO26" s="73"/>
      <c r="GP26" s="73"/>
      <c r="GQ26" s="73"/>
      <c r="GR26" s="73"/>
      <c r="GS26" s="73"/>
      <c r="GT26" s="73"/>
      <c r="GU26" s="73"/>
      <c r="GV26" s="73"/>
      <c r="GW26" s="73"/>
      <c r="GX26" s="73"/>
      <c r="GY26" s="73"/>
      <c r="GZ26" s="73"/>
      <c r="HA26" s="73"/>
      <c r="HB26" s="73"/>
      <c r="HC26" s="73"/>
      <c r="HD26" s="73"/>
      <c r="HE26" s="73"/>
      <c r="HF26" s="73"/>
      <c r="HG26" s="73"/>
      <c r="HH26" s="73"/>
      <c r="HI26" s="73"/>
      <c r="HJ26" s="73"/>
      <c r="HK26" s="73"/>
      <c r="HL26" s="73"/>
      <c r="HM26" s="73"/>
      <c r="HN26" s="73"/>
      <c r="HO26" s="73"/>
      <c r="HP26" s="73"/>
      <c r="HQ26" s="73"/>
      <c r="HR26" s="73"/>
      <c r="HS26" s="73"/>
      <c r="HT26" s="73"/>
      <c r="HU26" s="73"/>
      <c r="HV26" s="73"/>
      <c r="HW26" s="73"/>
      <c r="HX26" s="73"/>
      <c r="HY26" s="73"/>
      <c r="HZ26" s="73"/>
      <c r="IA26" s="73"/>
      <c r="IB26" s="73"/>
      <c r="IC26" s="73"/>
      <c r="ID26" s="73"/>
      <c r="IE26" s="73"/>
      <c r="IF26" s="73"/>
      <c r="IG26" s="73"/>
      <c r="IH26" s="73"/>
      <c r="II26" s="73"/>
      <c r="IJ26" s="73"/>
      <c r="IK26" s="73"/>
      <c r="IL26" s="73"/>
      <c r="IM26" s="73"/>
      <c r="IN26" s="73"/>
      <c r="IO26" s="73"/>
      <c r="IP26" s="73"/>
      <c r="IQ26" s="73"/>
      <c r="IR26" s="73"/>
      <c r="IS26" s="73"/>
      <c r="IT26" s="73"/>
      <c r="IU26" s="73"/>
      <c r="IV26" s="73"/>
      <c r="IW26" s="73"/>
      <c r="IX26" s="73"/>
      <c r="IY26" s="73"/>
      <c r="IZ26" s="73"/>
      <c r="JA26" s="73"/>
      <c r="JB26" s="73"/>
      <c r="JC26" s="73"/>
      <c r="JD26" s="73"/>
      <c r="JE26" s="73"/>
      <c r="JF26" s="73"/>
      <c r="JG26" s="73"/>
      <c r="JH26" s="73"/>
      <c r="JI26" s="73"/>
      <c r="JJ26" s="73"/>
      <c r="JK26" s="73"/>
      <c r="JL26" s="73"/>
      <c r="JM26" s="73"/>
      <c r="JN26" s="73"/>
      <c r="JO26" s="73"/>
      <c r="JP26" s="73"/>
      <c r="JQ26" s="73"/>
      <c r="JR26" s="73"/>
      <c r="JS26" s="73"/>
      <c r="JT26" s="73"/>
      <c r="JU26" s="73"/>
      <c r="JV26" s="73"/>
      <c r="JW26" s="73"/>
      <c r="JX26" s="73"/>
      <c r="JY26" s="73"/>
      <c r="JZ26" s="73"/>
      <c r="KA26" s="73"/>
      <c r="KB26" s="73"/>
      <c r="KC26" s="73"/>
      <c r="KD26" s="73"/>
      <c r="KE26" s="73"/>
      <c r="KF26" s="73"/>
      <c r="KG26" s="73"/>
      <c r="KH26" s="73"/>
      <c r="KI26" s="73"/>
      <c r="KJ26" s="73"/>
      <c r="KK26" s="73"/>
      <c r="KL26" s="73"/>
      <c r="KM26" s="73"/>
      <c r="KN26" s="73"/>
      <c r="KO26" s="73"/>
      <c r="KP26" s="73"/>
      <c r="KQ26" s="73"/>
      <c r="KR26" s="73"/>
      <c r="KS26" s="73"/>
      <c r="KT26" s="73"/>
      <c r="KU26" s="73"/>
      <c r="KV26" s="73"/>
      <c r="KW26" s="73"/>
      <c r="KX26" s="73"/>
      <c r="KY26" s="73"/>
      <c r="KZ26" s="73"/>
      <c r="LA26" s="73"/>
      <c r="LB26" s="73"/>
      <c r="LC26" s="73"/>
      <c r="LD26" s="73"/>
      <c r="LE26" s="73"/>
      <c r="LF26" s="73"/>
      <c r="LG26" s="73"/>
      <c r="LH26" s="73"/>
      <c r="LI26" s="73"/>
      <c r="LJ26" s="73"/>
      <c r="LK26" s="73"/>
      <c r="LL26" s="73"/>
      <c r="LM26" s="73"/>
      <c r="LN26" s="73"/>
      <c r="LO26" s="73"/>
      <c r="LP26" s="73"/>
      <c r="LQ26" s="73"/>
      <c r="LR26" s="73"/>
      <c r="LS26" s="73"/>
      <c r="LT26" s="73"/>
      <c r="LU26" s="73"/>
      <c r="LV26" s="73"/>
      <c r="LW26" s="73"/>
      <c r="LX26" s="73"/>
      <c r="LY26" s="73"/>
      <c r="LZ26" s="73"/>
      <c r="MA26" s="73"/>
      <c r="MB26" s="73"/>
      <c r="MC26" s="73"/>
      <c r="MD26" s="73"/>
      <c r="ME26" s="73"/>
      <c r="MF26" s="73"/>
      <c r="MG26" s="73"/>
      <c r="MH26" s="73"/>
      <c r="MI26" s="73"/>
      <c r="MJ26" s="73"/>
      <c r="MK26" s="73"/>
      <c r="ML26" s="73"/>
      <c r="MM26" s="73"/>
      <c r="MN26" s="73"/>
      <c r="MO26" s="73"/>
      <c r="MP26" s="73"/>
      <c r="MQ26" s="73"/>
      <c r="MR26" s="73"/>
      <c r="MS26" s="73"/>
      <c r="MT26" s="73"/>
      <c r="MU26" s="73"/>
      <c r="MV26" s="73"/>
      <c r="MW26" s="73"/>
      <c r="MX26" s="73"/>
      <c r="MY26" s="73"/>
      <c r="MZ26" s="73"/>
      <c r="NA26" s="73"/>
      <c r="NB26" s="73"/>
      <c r="NC26" s="73"/>
      <c r="ND26" s="73"/>
      <c r="NE26" s="73"/>
      <c r="NF26" s="73"/>
      <c r="NG26" s="73"/>
      <c r="NH26" s="73"/>
      <c r="NI26" s="73"/>
      <c r="NJ26" s="73"/>
      <c r="NK26" s="73"/>
      <c r="NL26" s="73"/>
      <c r="NM26" s="73"/>
      <c r="NN26" s="73"/>
      <c r="NO26" s="73"/>
      <c r="NP26" s="73"/>
      <c r="NQ26" s="73"/>
      <c r="NR26" s="73"/>
      <c r="NS26" s="73"/>
      <c r="NT26" s="73"/>
      <c r="NU26" s="73"/>
      <c r="NV26" s="73"/>
      <c r="NW26" s="73"/>
      <c r="NX26" s="73"/>
      <c r="NY26" s="73"/>
      <c r="NZ26" s="73"/>
      <c r="OA26" s="73"/>
      <c r="OB26" s="73"/>
      <c r="OC26" s="73"/>
      <c r="OD26" s="73"/>
      <c r="OE26" s="73"/>
      <c r="OF26" s="73"/>
      <c r="OG26" s="73"/>
      <c r="OH26" s="73"/>
      <c r="OI26" s="73"/>
      <c r="OJ26" s="73"/>
      <c r="OK26" s="73"/>
      <c r="OL26" s="73"/>
      <c r="OM26" s="73"/>
      <c r="ON26" s="73"/>
      <c r="OO26" s="73"/>
      <c r="OP26" s="73"/>
      <c r="OQ26" s="73"/>
      <c r="OR26" s="73"/>
      <c r="OS26" s="73"/>
      <c r="OT26" s="73"/>
      <c r="OU26" s="73"/>
      <c r="OV26" s="73"/>
      <c r="OW26" s="73"/>
      <c r="OX26" s="73"/>
      <c r="OY26" s="73"/>
      <c r="OZ26" s="73"/>
      <c r="PA26" s="73"/>
      <c r="PB26" s="73"/>
      <c r="PC26" s="73"/>
      <c r="PD26" s="73"/>
      <c r="PE26" s="73"/>
      <c r="PF26" s="73"/>
      <c r="PG26" s="73"/>
      <c r="PH26" s="73"/>
      <c r="PI26" s="73"/>
      <c r="PJ26" s="73"/>
      <c r="PK26" s="73"/>
      <c r="PL26" s="73"/>
      <c r="PM26" s="73"/>
      <c r="PN26" s="73"/>
      <c r="PO26" s="73"/>
      <c r="PP26" s="73"/>
      <c r="PQ26" s="73"/>
      <c r="PR26" s="73"/>
      <c r="PS26" s="73"/>
      <c r="PT26" s="73"/>
      <c r="PU26" s="73"/>
      <c r="PV26" s="73"/>
      <c r="PW26" s="73"/>
      <c r="PX26" s="73"/>
      <c r="PY26" s="73"/>
      <c r="PZ26" s="73"/>
      <c r="QA26" s="73"/>
      <c r="QB26" s="73"/>
      <c r="QC26" s="73"/>
      <c r="QD26" s="73"/>
      <c r="QE26" s="73"/>
      <c r="QF26" s="73"/>
      <c r="QG26" s="73"/>
      <c r="QH26" s="73"/>
      <c r="QI26" s="73"/>
      <c r="QJ26" s="73"/>
      <c r="QK26" s="73"/>
      <c r="QL26" s="73"/>
      <c r="QM26" s="73"/>
      <c r="QN26" s="73"/>
      <c r="QO26" s="73"/>
      <c r="QP26" s="73"/>
      <c r="QQ26" s="73"/>
      <c r="QR26" s="73"/>
      <c r="QS26" s="73"/>
      <c r="QT26" s="73"/>
      <c r="QU26" s="73"/>
      <c r="QV26" s="73"/>
      <c r="QW26" s="73"/>
      <c r="QX26" s="73"/>
      <c r="QY26" s="73"/>
      <c r="QZ26" s="73"/>
      <c r="RA26" s="73"/>
      <c r="RB26" s="73"/>
      <c r="RC26" s="73"/>
      <c r="RD26" s="73"/>
      <c r="RE26" s="73"/>
      <c r="RF26" s="73"/>
      <c r="RG26" s="73"/>
      <c r="RH26" s="73"/>
      <c r="RI26" s="73"/>
      <c r="RJ26" s="73"/>
      <c r="RK26" s="73"/>
      <c r="RL26" s="73"/>
      <c r="RM26" s="73"/>
      <c r="RN26" s="73"/>
      <c r="RO26" s="73"/>
      <c r="RP26" s="73"/>
      <c r="RQ26" s="73"/>
      <c r="RR26" s="73"/>
      <c r="RS26" s="73"/>
      <c r="RT26" s="73"/>
      <c r="RU26" s="73"/>
      <c r="RV26" s="73"/>
      <c r="RW26" s="73"/>
      <c r="RX26" s="73"/>
      <c r="RY26" s="73"/>
      <c r="RZ26" s="73"/>
      <c r="SA26" s="73"/>
      <c r="SB26" s="73"/>
      <c r="SC26" s="73"/>
      <c r="SD26" s="73"/>
      <c r="SE26" s="73"/>
      <c r="SF26" s="73"/>
      <c r="SG26" s="73"/>
      <c r="SH26" s="73"/>
      <c r="SI26" s="73"/>
      <c r="SJ26" s="73"/>
      <c r="SK26" s="73"/>
      <c r="SL26" s="73"/>
      <c r="SM26" s="73"/>
      <c r="SN26" s="73"/>
      <c r="SO26" s="73"/>
      <c r="SP26" s="73"/>
      <c r="SQ26" s="73"/>
      <c r="SR26" s="73"/>
      <c r="SS26" s="73"/>
      <c r="ST26" s="73"/>
      <c r="SU26" s="73"/>
      <c r="SV26" s="73"/>
      <c r="SW26" s="73"/>
      <c r="SX26" s="73"/>
      <c r="SY26" s="73"/>
      <c r="SZ26" s="73"/>
      <c r="TA26" s="73"/>
      <c r="TB26" s="73"/>
      <c r="TC26" s="73"/>
      <c r="TD26" s="73"/>
      <c r="TE26" s="73"/>
      <c r="TF26" s="73"/>
      <c r="TG26" s="73"/>
      <c r="TH26" s="73"/>
      <c r="TI26" s="73"/>
      <c r="TJ26" s="73"/>
      <c r="TK26" s="73"/>
      <c r="TL26" s="73"/>
      <c r="TM26" s="73"/>
      <c r="TN26" s="73"/>
      <c r="TO26" s="73"/>
      <c r="TP26" s="73"/>
      <c r="TQ26" s="73"/>
      <c r="TR26" s="73"/>
      <c r="TS26" s="73"/>
      <c r="TT26" s="73"/>
      <c r="TU26" s="73"/>
      <c r="TV26" s="73"/>
      <c r="TW26" s="73"/>
      <c r="TX26" s="73"/>
      <c r="TY26" s="73"/>
      <c r="TZ26" s="73"/>
      <c r="UA26" s="73"/>
      <c r="UB26" s="73"/>
      <c r="UC26" s="73"/>
      <c r="UD26" s="73"/>
      <c r="UE26" s="73"/>
      <c r="UF26" s="73"/>
      <c r="UG26" s="73"/>
      <c r="UH26" s="73"/>
      <c r="UI26" s="73"/>
      <c r="UJ26" s="73"/>
      <c r="UK26" s="73"/>
      <c r="UL26" s="73"/>
      <c r="UM26" s="73"/>
      <c r="UN26" s="73"/>
      <c r="UO26" s="73"/>
      <c r="UP26" s="73"/>
      <c r="UQ26" s="73"/>
      <c r="UR26" s="73"/>
      <c r="US26" s="73"/>
      <c r="UT26" s="73"/>
      <c r="UU26" s="73"/>
      <c r="UV26" s="73"/>
      <c r="UW26" s="73"/>
      <c r="UX26" s="73"/>
      <c r="UY26" s="73"/>
      <c r="UZ26" s="73"/>
      <c r="VA26" s="73"/>
      <c r="VB26" s="73"/>
      <c r="VC26" s="73"/>
      <c r="VD26" s="73"/>
      <c r="VE26" s="73"/>
      <c r="VF26" s="73"/>
      <c r="VG26" s="73"/>
      <c r="VH26" s="73"/>
      <c r="VI26" s="73"/>
      <c r="VJ26" s="73"/>
      <c r="VK26" s="73"/>
      <c r="VL26" s="73"/>
      <c r="VM26" s="73"/>
      <c r="VN26" s="73"/>
      <c r="VO26" s="73"/>
      <c r="VP26" s="73"/>
      <c r="VQ26" s="73"/>
      <c r="VR26" s="73"/>
      <c r="VS26" s="73"/>
      <c r="VT26" s="73"/>
      <c r="VU26" s="73"/>
      <c r="VV26" s="73"/>
      <c r="VW26" s="73"/>
      <c r="VX26" s="73"/>
      <c r="VY26" s="73"/>
      <c r="VZ26" s="73"/>
      <c r="WA26" s="73"/>
      <c r="WB26" s="73"/>
      <c r="WC26" s="73"/>
      <c r="WD26" s="73"/>
      <c r="WE26" s="73"/>
      <c r="WF26" s="73"/>
      <c r="WG26" s="73"/>
      <c r="WH26" s="73"/>
      <c r="WI26" s="73"/>
      <c r="WJ26" s="73"/>
      <c r="WK26" s="73"/>
      <c r="WL26" s="73"/>
      <c r="WM26" s="73"/>
      <c r="WN26" s="73"/>
      <c r="WO26" s="73"/>
      <c r="WP26" s="73"/>
      <c r="WQ26" s="73"/>
      <c r="WR26" s="73"/>
      <c r="WS26" s="73"/>
      <c r="WT26" s="73"/>
      <c r="WU26" s="73"/>
      <c r="WV26" s="73"/>
      <c r="WW26" s="73"/>
      <c r="WX26" s="73"/>
      <c r="WY26" s="73"/>
      <c r="WZ26" s="73"/>
      <c r="XA26" s="73"/>
      <c r="XB26" s="73"/>
      <c r="XC26" s="73"/>
      <c r="XD26" s="73"/>
      <c r="XE26" s="73"/>
      <c r="XF26" s="73"/>
      <c r="XG26" s="73"/>
      <c r="XH26" s="73"/>
      <c r="XI26" s="73"/>
      <c r="XJ26" s="73"/>
      <c r="XK26" s="73"/>
      <c r="XL26" s="73"/>
      <c r="XM26" s="73"/>
      <c r="XN26" s="73"/>
      <c r="XO26" s="73"/>
      <c r="XP26" s="73"/>
      <c r="XQ26" s="73"/>
      <c r="XR26" s="73"/>
      <c r="XS26" s="73"/>
      <c r="XT26" s="73"/>
      <c r="XU26" s="73"/>
      <c r="XV26" s="73"/>
      <c r="XW26" s="73"/>
      <c r="XX26" s="73"/>
      <c r="XY26" s="73"/>
      <c r="XZ26" s="73"/>
      <c r="YA26" s="73"/>
      <c r="YB26" s="73"/>
      <c r="YC26" s="73"/>
      <c r="YD26" s="73"/>
      <c r="YE26" s="73"/>
      <c r="YF26" s="73"/>
      <c r="YG26" s="73"/>
      <c r="YH26" s="73"/>
      <c r="YI26" s="73"/>
      <c r="YJ26" s="73"/>
      <c r="YK26" s="73"/>
      <c r="YL26" s="73"/>
      <c r="YM26" s="73"/>
      <c r="YN26" s="73"/>
      <c r="YO26" s="73"/>
      <c r="YP26" s="73"/>
      <c r="YQ26" s="73"/>
      <c r="YR26" s="73"/>
      <c r="YS26" s="73"/>
      <c r="YT26" s="73"/>
      <c r="YU26" s="73"/>
      <c r="YV26" s="73"/>
      <c r="YW26" s="73"/>
      <c r="YX26" s="73"/>
      <c r="YY26" s="73"/>
      <c r="YZ26" s="73"/>
      <c r="ZA26" s="73"/>
      <c r="ZB26" s="73"/>
      <c r="ZC26" s="73"/>
      <c r="ZD26" s="73"/>
      <c r="ZE26" s="73"/>
      <c r="ZF26" s="73"/>
      <c r="ZG26" s="73"/>
      <c r="ZH26" s="73"/>
      <c r="ZI26" s="73"/>
      <c r="ZJ26" s="73"/>
      <c r="ZK26" s="73"/>
      <c r="ZL26" s="73"/>
      <c r="ZM26" s="73"/>
      <c r="ZN26" s="73"/>
      <c r="ZO26" s="73"/>
      <c r="ZP26" s="73"/>
      <c r="ZQ26" s="73"/>
      <c r="ZR26" s="73"/>
      <c r="ZS26" s="73"/>
      <c r="ZT26" s="73"/>
      <c r="ZU26" s="73"/>
      <c r="ZV26" s="73"/>
      <c r="ZW26" s="73"/>
      <c r="ZX26" s="73"/>
      <c r="ZY26" s="73"/>
      <c r="ZZ26" s="73"/>
      <c r="AAA26" s="73"/>
      <c r="AAB26" s="73"/>
      <c r="AAC26" s="73"/>
      <c r="AAD26" s="73"/>
      <c r="AAE26" s="73"/>
      <c r="AAF26" s="73"/>
      <c r="AAG26" s="73"/>
      <c r="AAH26" s="73"/>
      <c r="AAI26" s="73"/>
      <c r="AAJ26" s="73"/>
      <c r="AAK26" s="73"/>
      <c r="AAL26" s="73"/>
      <c r="AAM26" s="73"/>
      <c r="AAN26" s="73"/>
      <c r="AAO26" s="73"/>
      <c r="AAP26" s="73"/>
      <c r="AAQ26" s="73"/>
      <c r="AAR26" s="73"/>
      <c r="AAS26" s="73"/>
      <c r="AAT26" s="73"/>
      <c r="AAU26" s="73"/>
      <c r="AAV26" s="73"/>
      <c r="AAW26" s="73"/>
      <c r="AAX26" s="73"/>
      <c r="AAY26" s="73"/>
      <c r="AAZ26" s="73"/>
      <c r="ABA26" s="73"/>
      <c r="ABB26" s="73"/>
      <c r="ABC26" s="73"/>
      <c r="ABD26" s="73"/>
      <c r="ABE26" s="73"/>
      <c r="ABF26" s="73"/>
      <c r="ABG26" s="73"/>
      <c r="ABH26" s="73"/>
      <c r="ABI26" s="73"/>
      <c r="ABJ26" s="73"/>
      <c r="ABK26" s="73"/>
      <c r="ABL26" s="73"/>
      <c r="ABM26" s="73"/>
      <c r="ABN26" s="73"/>
      <c r="ABO26" s="73"/>
      <c r="ABP26" s="73"/>
      <c r="ABQ26" s="73"/>
      <c r="ABR26" s="73"/>
      <c r="ABS26" s="73"/>
      <c r="ABT26" s="73"/>
      <c r="ABU26" s="73"/>
      <c r="ABV26" s="73"/>
      <c r="ABW26" s="73"/>
      <c r="ABX26" s="73"/>
      <c r="ABY26" s="73"/>
      <c r="ABZ26" s="73"/>
      <c r="ACA26" s="73"/>
      <c r="ACB26" s="73"/>
      <c r="ACC26" s="73"/>
      <c r="ACD26" s="73"/>
      <c r="ACE26" s="73"/>
      <c r="ACF26" s="73"/>
      <c r="ACG26" s="73"/>
      <c r="ACH26" s="73"/>
      <c r="ACI26" s="73"/>
      <c r="ACJ26" s="73"/>
      <c r="ACK26" s="73"/>
      <c r="ACL26" s="73"/>
      <c r="ACM26" s="73"/>
      <c r="ACN26" s="73"/>
      <c r="ACO26" s="73"/>
      <c r="ACP26" s="73"/>
      <c r="ACQ26" s="73"/>
      <c r="ACR26" s="73"/>
      <c r="ACS26" s="73"/>
      <c r="ACT26" s="73"/>
      <c r="ACU26" s="73"/>
      <c r="ACV26" s="73"/>
      <c r="ACW26" s="73"/>
      <c r="ACX26" s="73"/>
      <c r="ACY26" s="73"/>
      <c r="ACZ26" s="73"/>
      <c r="ADA26" s="73"/>
      <c r="ADB26" s="73"/>
      <c r="ADC26" s="73"/>
      <c r="ADD26" s="73"/>
      <c r="ADE26" s="73"/>
      <c r="ADF26" s="73"/>
      <c r="ADG26" s="73"/>
      <c r="ADH26" s="73"/>
      <c r="ADI26" s="73"/>
      <c r="ADJ26" s="73"/>
      <c r="ADK26" s="73"/>
      <c r="ADL26" s="73"/>
      <c r="ADM26" s="73"/>
      <c r="ADN26" s="73"/>
      <c r="ADO26" s="73"/>
      <c r="ADP26" s="73"/>
      <c r="ADQ26" s="73"/>
      <c r="ADR26" s="73"/>
      <c r="ADS26" s="73"/>
      <c r="ADT26" s="73"/>
      <c r="ADU26" s="73"/>
      <c r="ADV26" s="73"/>
      <c r="ADW26" s="73"/>
      <c r="ADX26" s="73"/>
      <c r="ADY26" s="73"/>
      <c r="ADZ26" s="73"/>
      <c r="AEA26" s="73"/>
      <c r="AEB26" s="73"/>
      <c r="AEC26" s="73"/>
      <c r="AED26" s="73"/>
      <c r="AEE26" s="73"/>
      <c r="AEF26" s="73"/>
      <c r="AEG26" s="73"/>
      <c r="AEH26" s="73"/>
      <c r="AEI26" s="73"/>
      <c r="AEJ26" s="73"/>
      <c r="AEK26" s="73"/>
      <c r="AEL26" s="73"/>
      <c r="AEM26" s="73"/>
      <c r="AEN26" s="73"/>
      <c r="AEO26" s="73"/>
      <c r="AEP26" s="73"/>
      <c r="AEQ26" s="73"/>
      <c r="AER26" s="73"/>
      <c r="AES26" s="73"/>
      <c r="AET26" s="73"/>
      <c r="AEU26" s="73"/>
      <c r="AEV26" s="73"/>
      <c r="AEW26" s="73"/>
      <c r="AEX26" s="73"/>
      <c r="AEY26" s="73"/>
      <c r="AEZ26" s="73"/>
      <c r="AFA26" s="73"/>
      <c r="AFB26" s="73"/>
      <c r="AFC26" s="73"/>
      <c r="AFD26" s="73"/>
      <c r="AFE26" s="73"/>
      <c r="AFF26" s="73"/>
      <c r="AFG26" s="73"/>
      <c r="AFH26" s="73"/>
      <c r="AFI26" s="73"/>
      <c r="AFJ26" s="73"/>
      <c r="AFK26" s="73"/>
      <c r="AFL26" s="73"/>
      <c r="AFM26" s="73"/>
      <c r="AFN26" s="73"/>
      <c r="AFO26" s="73"/>
      <c r="AFP26" s="73"/>
      <c r="AFQ26" s="73"/>
      <c r="AFR26" s="73"/>
      <c r="AFS26" s="73"/>
      <c r="AFT26" s="73"/>
      <c r="AFU26" s="73"/>
      <c r="AFV26" s="73"/>
      <c r="AFW26" s="73"/>
      <c r="AFX26" s="73"/>
      <c r="AFY26" s="73"/>
      <c r="AFZ26" s="73"/>
      <c r="AGA26" s="73"/>
      <c r="AGB26" s="73"/>
      <c r="AGC26" s="73"/>
      <c r="AGD26" s="73"/>
      <c r="AGE26" s="73"/>
      <c r="AGF26" s="73"/>
      <c r="AGG26" s="73"/>
      <c r="AGH26" s="73"/>
      <c r="AGI26" s="73"/>
      <c r="AGJ26" s="73"/>
      <c r="AGK26" s="73"/>
      <c r="AGL26" s="73"/>
      <c r="AGM26" s="73"/>
      <c r="AGN26" s="73"/>
      <c r="AGO26" s="73"/>
      <c r="AGP26" s="73"/>
      <c r="AGQ26" s="73"/>
      <c r="AGR26" s="73"/>
      <c r="AGS26" s="73"/>
      <c r="AGT26" s="73"/>
      <c r="AGU26" s="73"/>
      <c r="AGV26" s="73"/>
      <c r="AGW26" s="73"/>
      <c r="AGX26" s="73"/>
      <c r="AGY26" s="73"/>
      <c r="AGZ26" s="73"/>
      <c r="AHA26" s="73"/>
      <c r="AHB26" s="73"/>
      <c r="AHC26" s="73"/>
      <c r="AHD26" s="73"/>
      <c r="AHE26" s="73"/>
      <c r="AHF26" s="73"/>
      <c r="AHG26" s="73"/>
      <c r="AHH26" s="73"/>
      <c r="AHI26" s="73"/>
      <c r="AHJ26" s="73"/>
      <c r="AHK26" s="73"/>
      <c r="AHL26" s="73"/>
      <c r="AHM26" s="73"/>
      <c r="AHN26" s="73"/>
      <c r="AHO26" s="73"/>
      <c r="AHP26" s="73"/>
      <c r="AHQ26" s="73"/>
      <c r="AHR26" s="73"/>
      <c r="AHS26" s="73"/>
      <c r="AHT26" s="73"/>
      <c r="AHU26" s="73"/>
      <c r="AHV26" s="73"/>
      <c r="AHW26" s="73"/>
      <c r="AHX26" s="73"/>
      <c r="AHY26" s="73"/>
      <c r="AHZ26" s="73"/>
      <c r="AIA26" s="73"/>
      <c r="AIB26" s="73"/>
      <c r="AIC26" s="73"/>
      <c r="AID26" s="73"/>
      <c r="AIE26" s="73"/>
      <c r="AIF26" s="73"/>
      <c r="AIG26" s="73"/>
      <c r="AIH26" s="73"/>
      <c r="AII26" s="73"/>
      <c r="AIJ26" s="73"/>
      <c r="AIK26" s="73"/>
      <c r="AIL26" s="73"/>
      <c r="AIM26" s="73"/>
      <c r="AIN26" s="73"/>
      <c r="AIO26" s="73"/>
      <c r="AIP26" s="73"/>
      <c r="AIQ26" s="73"/>
      <c r="AIR26" s="73"/>
      <c r="AIS26" s="73"/>
      <c r="AIT26" s="73"/>
      <c r="AIU26" s="73"/>
      <c r="AIV26" s="73"/>
      <c r="AIW26" s="73"/>
      <c r="AIX26" s="73"/>
      <c r="AIY26" s="73"/>
      <c r="AIZ26" s="73"/>
      <c r="AJA26" s="73"/>
      <c r="AJB26" s="73"/>
      <c r="AJC26" s="73"/>
      <c r="AJD26" s="73"/>
      <c r="AJE26" s="73"/>
      <c r="AJF26" s="73"/>
      <c r="AJG26" s="73"/>
      <c r="AJH26" s="73"/>
      <c r="AJI26" s="73"/>
      <c r="AJJ26" s="73"/>
      <c r="AJK26" s="73"/>
      <c r="AJL26" s="73"/>
      <c r="AJM26" s="73"/>
      <c r="AJN26" s="73"/>
      <c r="AJO26" s="73"/>
      <c r="AJP26" s="73"/>
      <c r="AJQ26" s="73"/>
      <c r="AJR26" s="73"/>
      <c r="AJS26" s="73"/>
      <c r="AJT26" s="73"/>
      <c r="AJU26" s="73"/>
      <c r="AJV26" s="73"/>
      <c r="AJW26" s="73"/>
      <c r="AJX26" s="73"/>
      <c r="AJY26" s="73"/>
      <c r="AJZ26" s="73"/>
      <c r="AKA26" s="73"/>
      <c r="AKB26" s="73"/>
      <c r="AKC26" s="73"/>
      <c r="AKD26" s="73"/>
      <c r="AKE26" s="73"/>
      <c r="AKF26" s="73"/>
      <c r="AKG26" s="73"/>
      <c r="AKH26" s="73"/>
      <c r="AKI26" s="73"/>
      <c r="AKJ26" s="73"/>
      <c r="AKK26" s="73"/>
      <c r="AKL26" s="73"/>
      <c r="AKM26" s="73"/>
      <c r="AKN26" s="73"/>
      <c r="AKO26" s="73"/>
      <c r="AKP26" s="73"/>
      <c r="AKQ26" s="73"/>
      <c r="AKR26" s="73"/>
      <c r="AKS26" s="73"/>
      <c r="AKT26" s="73"/>
      <c r="AKU26" s="73"/>
      <c r="AKV26" s="73"/>
      <c r="AKW26" s="73"/>
      <c r="AKX26" s="73"/>
      <c r="AKY26" s="73"/>
      <c r="AKZ26" s="73"/>
      <c r="ALA26" s="73"/>
      <c r="ALB26" s="73"/>
      <c r="ALC26" s="73"/>
      <c r="ALD26" s="73"/>
      <c r="ALE26" s="73"/>
      <c r="ALF26" s="73"/>
      <c r="ALG26" s="73"/>
      <c r="ALH26" s="73"/>
      <c r="ALI26" s="73"/>
      <c r="ALJ26" s="73"/>
      <c r="ALK26" s="73"/>
      <c r="ALL26" s="73"/>
      <c r="ALM26" s="73"/>
      <c r="ALN26" s="73"/>
      <c r="ALO26" s="73"/>
      <c r="ALP26" s="73"/>
      <c r="ALQ26" s="73"/>
      <c r="ALR26" s="73"/>
      <c r="ALS26" s="73"/>
      <c r="ALT26" s="73"/>
      <c r="ALU26" s="73"/>
      <c r="ALV26" s="73"/>
      <c r="ALW26" s="73"/>
      <c r="ALX26" s="73"/>
      <c r="ALY26" s="73"/>
      <c r="ALZ26" s="73"/>
      <c r="AMA26" s="73"/>
      <c r="AMB26" s="73"/>
      <c r="AMC26" s="73"/>
      <c r="AMD26" s="73"/>
      <c r="AME26" s="73"/>
      <c r="AMF26" s="73"/>
      <c r="AMG26" s="73"/>
      <c r="AMH26" s="73"/>
      <c r="AMI26" s="73"/>
      <c r="AMJ26" s="73"/>
      <c r="AMK26" s="73"/>
      <c r="AML26" s="73"/>
      <c r="AMM26" s="73"/>
      <c r="AMN26" s="73"/>
      <c r="AMO26" s="73"/>
      <c r="AMP26" s="73"/>
      <c r="AMQ26" s="73"/>
      <c r="AMR26" s="73"/>
      <c r="AMS26" s="73"/>
      <c r="AMT26" s="73"/>
      <c r="AMU26" s="73"/>
      <c r="AMV26" s="73"/>
      <c r="AMW26" s="73"/>
      <c r="AMX26" s="73"/>
      <c r="AMY26" s="73"/>
      <c r="AMZ26" s="73"/>
      <c r="ANA26" s="73"/>
      <c r="ANB26" s="73"/>
      <c r="ANC26" s="73"/>
      <c r="AND26" s="73"/>
      <c r="ANE26" s="73"/>
      <c r="ANF26" s="73"/>
      <c r="ANG26" s="73"/>
      <c r="ANH26" s="73"/>
      <c r="ANI26" s="73"/>
      <c r="ANJ26" s="73"/>
      <c r="ANK26" s="73"/>
      <c r="ANL26" s="73"/>
      <c r="ANM26" s="73"/>
      <c r="ANN26" s="73"/>
      <c r="ANO26" s="73"/>
      <c r="ANP26" s="73"/>
      <c r="ANQ26" s="73"/>
      <c r="ANR26" s="73"/>
      <c r="ANS26" s="73"/>
      <c r="ANT26" s="73"/>
      <c r="ANU26" s="73"/>
      <c r="ANV26" s="73"/>
      <c r="ANW26" s="73"/>
      <c r="ANX26" s="73"/>
      <c r="ANY26" s="73"/>
      <c r="ANZ26" s="73"/>
      <c r="AOA26" s="73"/>
      <c r="AOB26" s="73"/>
      <c r="AOC26" s="73"/>
      <c r="AOD26" s="73"/>
      <c r="AOE26" s="73"/>
      <c r="AOF26" s="73"/>
      <c r="AOG26" s="73"/>
      <c r="AOH26" s="73"/>
      <c r="AOI26" s="73"/>
      <c r="AOJ26" s="73"/>
      <c r="AOK26" s="73"/>
      <c r="AOL26" s="73"/>
      <c r="AOM26" s="73"/>
      <c r="AON26" s="73"/>
      <c r="AOO26" s="73"/>
      <c r="AOP26" s="73"/>
      <c r="AOQ26" s="73"/>
      <c r="AOR26" s="73"/>
      <c r="AOS26" s="73"/>
      <c r="AOT26" s="73"/>
      <c r="AOU26" s="73"/>
      <c r="AOV26" s="73"/>
      <c r="AOW26" s="73"/>
      <c r="AOX26" s="73"/>
      <c r="AOY26" s="73"/>
      <c r="AOZ26" s="73"/>
      <c r="APA26" s="73"/>
      <c r="APB26" s="73"/>
      <c r="APC26" s="73"/>
      <c r="APD26" s="73"/>
      <c r="APE26" s="73"/>
      <c r="APF26" s="73"/>
      <c r="APG26" s="73"/>
      <c r="APH26" s="73"/>
      <c r="API26" s="73"/>
      <c r="APJ26" s="73"/>
      <c r="APK26" s="73"/>
      <c r="APL26" s="73"/>
      <c r="APM26" s="73"/>
      <c r="APN26" s="73"/>
      <c r="APO26" s="73"/>
      <c r="APP26" s="73"/>
      <c r="APQ26" s="73"/>
      <c r="APR26" s="73"/>
      <c r="APS26" s="73"/>
      <c r="APT26" s="73"/>
      <c r="APU26" s="73"/>
      <c r="APV26" s="73"/>
      <c r="APW26" s="73"/>
      <c r="APX26" s="73"/>
      <c r="APY26" s="73"/>
      <c r="APZ26" s="73"/>
      <c r="AQA26" s="73"/>
      <c r="AQB26" s="73"/>
      <c r="AQC26" s="73"/>
      <c r="AQD26" s="73"/>
      <c r="AQE26" s="73"/>
      <c r="AQF26" s="73"/>
      <c r="AQG26" s="73"/>
      <c r="AQH26" s="73"/>
      <c r="AQI26" s="73"/>
      <c r="AQJ26" s="73"/>
      <c r="AQK26" s="73"/>
      <c r="AQL26" s="73"/>
      <c r="AQM26" s="73"/>
      <c r="AQN26" s="73"/>
      <c r="AQO26" s="73"/>
      <c r="AQP26" s="73"/>
      <c r="AQQ26" s="73"/>
      <c r="AQR26" s="73"/>
      <c r="AQS26" s="73"/>
      <c r="AQT26" s="73"/>
      <c r="AQU26" s="73"/>
      <c r="AQV26" s="73"/>
      <c r="AQW26" s="73"/>
      <c r="AQX26" s="73"/>
      <c r="AQY26" s="73"/>
      <c r="AQZ26" s="73"/>
      <c r="ARA26" s="73"/>
      <c r="ARB26" s="73"/>
      <c r="ARC26" s="73"/>
      <c r="ARD26" s="73"/>
      <c r="ARE26" s="73"/>
      <c r="ARF26" s="73"/>
      <c r="ARG26" s="73"/>
      <c r="ARH26" s="73"/>
      <c r="ARI26" s="73"/>
      <c r="ARJ26" s="73"/>
      <c r="ARK26" s="73"/>
      <c r="ARL26" s="73"/>
      <c r="ARM26" s="73"/>
      <c r="ARN26" s="73"/>
      <c r="ARO26" s="73"/>
      <c r="ARP26" s="73"/>
      <c r="ARQ26" s="73"/>
      <c r="ARR26" s="73"/>
      <c r="ARS26" s="73"/>
      <c r="ART26" s="73"/>
      <c r="ARU26" s="73"/>
      <c r="ARV26" s="73"/>
      <c r="ARW26" s="73"/>
      <c r="ARX26" s="73"/>
      <c r="ARY26" s="73"/>
      <c r="ARZ26" s="73"/>
      <c r="ASA26" s="73"/>
      <c r="ASB26" s="73"/>
      <c r="ASC26" s="73"/>
      <c r="ASD26" s="73"/>
      <c r="ASE26" s="73"/>
      <c r="ASF26" s="73"/>
      <c r="ASG26" s="73"/>
      <c r="ASH26" s="73"/>
      <c r="ASI26" s="73"/>
      <c r="ASJ26" s="73"/>
      <c r="ASK26" s="73"/>
      <c r="ASL26" s="73"/>
      <c r="ASM26" s="73"/>
      <c r="ASN26" s="73"/>
      <c r="ASO26" s="73"/>
      <c r="ASP26" s="73"/>
      <c r="ASQ26" s="73"/>
      <c r="ASR26" s="73"/>
      <c r="ASS26" s="73"/>
      <c r="AST26" s="73"/>
      <c r="ASU26" s="73"/>
      <c r="ASV26" s="73"/>
      <c r="ASW26" s="73"/>
      <c r="ASX26" s="73"/>
      <c r="ASY26" s="73"/>
      <c r="ASZ26" s="73"/>
      <c r="ATA26" s="73"/>
      <c r="ATB26" s="73"/>
      <c r="ATC26" s="73"/>
      <c r="ATD26" s="73"/>
      <c r="ATE26" s="73"/>
      <c r="ATF26" s="73"/>
      <c r="ATG26" s="73"/>
      <c r="ATH26" s="73"/>
      <c r="ATI26" s="73"/>
      <c r="ATJ26" s="73"/>
      <c r="ATK26" s="73"/>
      <c r="ATL26" s="73"/>
      <c r="ATM26" s="73"/>
      <c r="ATN26" s="73"/>
      <c r="ATO26" s="73"/>
      <c r="ATP26" s="73"/>
      <c r="ATQ26" s="73"/>
      <c r="ATR26" s="73"/>
      <c r="ATS26" s="73"/>
      <c r="ATT26" s="73"/>
      <c r="ATU26" s="73"/>
      <c r="ATV26" s="73"/>
      <c r="ATW26" s="73"/>
      <c r="ATX26" s="73"/>
      <c r="ATY26" s="73"/>
      <c r="ATZ26" s="73"/>
      <c r="AUA26" s="73"/>
      <c r="AUB26" s="73"/>
      <c r="AUC26" s="73"/>
      <c r="AUD26" s="73"/>
      <c r="AUE26" s="73"/>
      <c r="AUF26" s="73"/>
      <c r="AUG26" s="73"/>
      <c r="AUH26" s="73"/>
      <c r="AUI26" s="73"/>
      <c r="AUJ26" s="73"/>
      <c r="AUK26" s="73"/>
      <c r="AUL26" s="73"/>
      <c r="AUM26" s="73"/>
      <c r="AUN26" s="73"/>
      <c r="AUO26" s="73"/>
      <c r="AUP26" s="73"/>
      <c r="AUQ26" s="73"/>
      <c r="AUR26" s="73"/>
      <c r="AUS26" s="73"/>
      <c r="AUT26" s="73"/>
      <c r="AUU26" s="73"/>
      <c r="AUV26" s="73"/>
      <c r="AUW26" s="73"/>
      <c r="AUX26" s="73"/>
      <c r="AUY26" s="73"/>
      <c r="AUZ26" s="73"/>
      <c r="AVA26" s="73"/>
      <c r="AVB26" s="73"/>
      <c r="AVC26" s="73"/>
      <c r="AVD26" s="73"/>
      <c r="AVE26" s="73"/>
      <c r="AVF26" s="73"/>
      <c r="AVG26" s="73"/>
      <c r="AVH26" s="73"/>
      <c r="AVI26" s="73"/>
      <c r="AVJ26" s="73"/>
      <c r="AVK26" s="73"/>
      <c r="AVL26" s="73"/>
      <c r="AVM26" s="73"/>
      <c r="AVN26" s="73"/>
      <c r="AVO26" s="73"/>
      <c r="AVP26" s="73"/>
      <c r="AVQ26" s="73"/>
      <c r="AVR26" s="73"/>
      <c r="AVS26" s="73"/>
      <c r="AVT26" s="73"/>
      <c r="AVU26" s="73"/>
      <c r="AVV26" s="73"/>
      <c r="AVW26" s="73"/>
      <c r="AVX26" s="73"/>
      <c r="AVY26" s="73"/>
      <c r="AVZ26" s="73"/>
      <c r="AWA26" s="73"/>
      <c r="AWB26" s="73"/>
      <c r="AWC26" s="73"/>
      <c r="AWD26" s="73"/>
      <c r="AWE26" s="73"/>
      <c r="AWF26" s="73"/>
      <c r="AWG26" s="73"/>
      <c r="AWH26" s="73"/>
      <c r="AWI26" s="73"/>
      <c r="AWJ26" s="73"/>
      <c r="AWK26" s="73"/>
      <c r="AWL26" s="73"/>
      <c r="AWM26" s="73"/>
      <c r="AWN26" s="73"/>
      <c r="AWO26" s="73"/>
      <c r="AWP26" s="73"/>
      <c r="AWQ26" s="73"/>
      <c r="AWR26" s="73"/>
      <c r="AWS26" s="73"/>
      <c r="AWT26" s="73"/>
      <c r="AWU26" s="73"/>
      <c r="AWV26" s="73"/>
      <c r="AWW26" s="73"/>
      <c r="AWX26" s="73"/>
      <c r="AWY26" s="73"/>
      <c r="AWZ26" s="73"/>
      <c r="AXA26" s="73"/>
      <c r="AXB26" s="73"/>
      <c r="AXC26" s="73"/>
      <c r="AXD26" s="73"/>
      <c r="AXE26" s="73"/>
      <c r="AXF26" s="73"/>
      <c r="AXG26" s="73"/>
      <c r="AXH26" s="73"/>
      <c r="AXI26" s="73"/>
      <c r="AXJ26" s="73"/>
      <c r="AXK26" s="73"/>
      <c r="AXL26" s="73"/>
      <c r="AXM26" s="73"/>
      <c r="AXN26" s="73"/>
      <c r="AXO26" s="73"/>
      <c r="AXP26" s="73"/>
      <c r="AXQ26" s="73"/>
      <c r="AXR26" s="73"/>
      <c r="AXS26" s="73"/>
      <c r="AXT26" s="73"/>
      <c r="AXU26" s="73"/>
      <c r="AXV26" s="73"/>
      <c r="AXW26" s="73"/>
      <c r="AXX26" s="73"/>
      <c r="AXY26" s="73"/>
      <c r="AXZ26" s="73"/>
      <c r="AYA26" s="73"/>
      <c r="AYB26" s="73"/>
      <c r="AYC26" s="73"/>
      <c r="AYD26" s="73"/>
      <c r="AYE26" s="73"/>
      <c r="AYF26" s="73"/>
      <c r="AYG26" s="73"/>
      <c r="AYH26" s="73"/>
      <c r="AYI26" s="73"/>
      <c r="AYJ26" s="73"/>
      <c r="AYK26" s="73"/>
      <c r="AYL26" s="73"/>
      <c r="AYM26" s="73"/>
      <c r="AYN26" s="73"/>
      <c r="AYO26" s="73"/>
      <c r="AYP26" s="73"/>
      <c r="AYQ26" s="73"/>
      <c r="AYR26" s="73"/>
      <c r="AYS26" s="73"/>
      <c r="AYT26" s="73"/>
      <c r="AYU26" s="73"/>
      <c r="AYV26" s="73"/>
      <c r="AYW26" s="73"/>
      <c r="AYX26" s="73"/>
      <c r="AYY26" s="73"/>
      <c r="AYZ26" s="73"/>
      <c r="AZA26" s="73"/>
      <c r="AZB26" s="73"/>
      <c r="AZC26" s="73"/>
      <c r="AZD26" s="73"/>
      <c r="AZE26" s="73"/>
      <c r="AZF26" s="73"/>
      <c r="AZG26" s="73"/>
      <c r="AZH26" s="73"/>
      <c r="AZI26" s="73"/>
      <c r="AZJ26" s="73"/>
      <c r="AZK26" s="73"/>
      <c r="AZL26" s="73"/>
      <c r="AZM26" s="73"/>
      <c r="AZN26" s="73"/>
      <c r="AZO26" s="73"/>
      <c r="AZP26" s="73"/>
      <c r="AZQ26" s="73"/>
      <c r="AZR26" s="73"/>
      <c r="AZS26" s="73"/>
      <c r="AZT26" s="73"/>
      <c r="AZU26" s="73"/>
      <c r="AZV26" s="73"/>
      <c r="AZW26" s="73"/>
      <c r="AZX26" s="73"/>
      <c r="AZY26" s="73"/>
      <c r="AZZ26" s="73"/>
      <c r="BAA26" s="73"/>
      <c r="BAB26" s="73"/>
      <c r="BAC26" s="73"/>
      <c r="BAD26" s="73"/>
      <c r="BAE26" s="73"/>
      <c r="BAF26" s="73"/>
      <c r="BAG26" s="73"/>
      <c r="BAH26" s="73"/>
      <c r="BAI26" s="73"/>
      <c r="BAJ26" s="73"/>
      <c r="BAK26" s="73"/>
      <c r="BAL26" s="73"/>
      <c r="BAM26" s="73"/>
      <c r="BAN26" s="73"/>
      <c r="BAO26" s="73"/>
      <c r="BAP26" s="73"/>
      <c r="BAQ26" s="73"/>
      <c r="BAR26" s="73"/>
      <c r="BAS26" s="73"/>
      <c r="BAT26" s="73"/>
      <c r="BAU26" s="73"/>
      <c r="BAV26" s="73"/>
      <c r="BAW26" s="73"/>
      <c r="BAX26" s="73"/>
      <c r="BAY26" s="73"/>
      <c r="BAZ26" s="73"/>
      <c r="BBA26" s="73"/>
      <c r="BBB26" s="73"/>
      <c r="BBC26" s="73"/>
      <c r="BBD26" s="73"/>
      <c r="BBE26" s="73"/>
      <c r="BBF26" s="73"/>
      <c r="BBG26" s="73"/>
      <c r="BBH26" s="73"/>
      <c r="BBI26" s="73"/>
      <c r="BBJ26" s="73"/>
      <c r="BBK26" s="73"/>
      <c r="BBL26" s="73"/>
      <c r="BBM26" s="73"/>
      <c r="BBN26" s="73"/>
      <c r="BBO26" s="73"/>
      <c r="BBP26" s="73"/>
      <c r="BBQ26" s="73"/>
      <c r="BBR26" s="73"/>
      <c r="BBS26" s="73"/>
      <c r="BBT26" s="73"/>
      <c r="BBU26" s="73"/>
      <c r="BBV26" s="73"/>
      <c r="BBW26" s="73"/>
      <c r="BBX26" s="73"/>
      <c r="BBY26" s="73"/>
      <c r="BBZ26" s="73"/>
      <c r="BCA26" s="73"/>
      <c r="BCB26" s="73"/>
      <c r="BCC26" s="73"/>
      <c r="BCD26" s="73"/>
      <c r="BCE26" s="73"/>
      <c r="BCF26" s="73"/>
      <c r="BCG26" s="73"/>
      <c r="BCH26" s="73"/>
      <c r="BCI26" s="73"/>
      <c r="BCJ26" s="73"/>
      <c r="BCK26" s="73"/>
      <c r="BCL26" s="73"/>
      <c r="BCM26" s="73"/>
      <c r="BCN26" s="73"/>
      <c r="BCO26" s="73"/>
      <c r="BCP26" s="73"/>
      <c r="BCQ26" s="73"/>
      <c r="BCR26" s="73"/>
      <c r="BCS26" s="73"/>
      <c r="BCT26" s="73"/>
      <c r="BCU26" s="73"/>
      <c r="BCV26" s="73"/>
      <c r="BCW26" s="73"/>
      <c r="BCX26" s="73"/>
      <c r="BCY26" s="73"/>
      <c r="BCZ26" s="73"/>
      <c r="BDA26" s="73"/>
      <c r="BDB26" s="73"/>
      <c r="BDC26" s="73"/>
      <c r="BDD26" s="73"/>
      <c r="BDE26" s="73"/>
      <c r="BDF26" s="73"/>
      <c r="BDG26" s="73"/>
      <c r="BDH26" s="73"/>
      <c r="BDI26" s="73"/>
      <c r="BDJ26" s="73"/>
      <c r="BDK26" s="73"/>
      <c r="BDL26" s="73"/>
      <c r="BDM26" s="73"/>
      <c r="BDN26" s="73"/>
      <c r="BDO26" s="73"/>
      <c r="BDP26" s="73"/>
      <c r="BDQ26" s="73"/>
      <c r="BDR26" s="73"/>
      <c r="BDS26" s="73"/>
      <c r="BDT26" s="73"/>
      <c r="BDU26" s="73"/>
      <c r="BDV26" s="73"/>
      <c r="BDW26" s="73"/>
      <c r="BDX26" s="73"/>
      <c r="BDY26" s="73"/>
      <c r="BDZ26" s="73"/>
      <c r="BEA26" s="73"/>
      <c r="BEB26" s="73"/>
      <c r="BEC26" s="73"/>
      <c r="BED26" s="73"/>
      <c r="BEE26" s="73"/>
      <c r="BEF26" s="73"/>
      <c r="BEG26" s="73"/>
      <c r="BEH26" s="73"/>
      <c r="BEI26" s="73"/>
      <c r="BEJ26" s="73"/>
      <c r="BEK26" s="73"/>
      <c r="BEL26" s="73"/>
      <c r="BEM26" s="73"/>
      <c r="BEN26" s="73"/>
      <c r="BEO26" s="73"/>
      <c r="BEP26" s="73"/>
      <c r="BEQ26" s="73"/>
      <c r="BER26" s="73"/>
      <c r="BES26" s="73"/>
      <c r="BET26" s="73"/>
      <c r="BEU26" s="73"/>
      <c r="BEV26" s="73"/>
      <c r="BEW26" s="73"/>
      <c r="BEX26" s="73"/>
      <c r="BEY26" s="73"/>
      <c r="BEZ26" s="73"/>
      <c r="BFA26" s="73"/>
      <c r="BFB26" s="73"/>
      <c r="BFC26" s="73"/>
      <c r="BFD26" s="73"/>
      <c r="BFE26" s="73"/>
      <c r="BFF26" s="73"/>
      <c r="BFG26" s="73"/>
      <c r="BFH26" s="73"/>
      <c r="BFI26" s="73"/>
      <c r="BFJ26" s="73"/>
      <c r="BFK26" s="73"/>
      <c r="BFL26" s="73"/>
      <c r="BFM26" s="73"/>
      <c r="BFN26" s="73"/>
      <c r="BFO26" s="73"/>
      <c r="BFP26" s="73"/>
      <c r="BFQ26" s="73"/>
      <c r="BFR26" s="73"/>
      <c r="BFS26" s="73"/>
      <c r="BFT26" s="73"/>
      <c r="BFU26" s="73"/>
      <c r="BFV26" s="73"/>
      <c r="BFW26" s="73"/>
      <c r="BFX26" s="73"/>
      <c r="BFY26" s="73"/>
      <c r="BFZ26" s="73"/>
      <c r="BGA26" s="73"/>
      <c r="BGB26" s="73"/>
      <c r="BGC26" s="73"/>
      <c r="BGD26" s="73"/>
      <c r="BGE26" s="73"/>
      <c r="BGF26" s="73"/>
      <c r="BGG26" s="73"/>
      <c r="BGH26" s="73"/>
      <c r="BGI26" s="73"/>
      <c r="BGJ26" s="73"/>
      <c r="BGK26" s="73"/>
      <c r="BGL26" s="73"/>
      <c r="BGM26" s="73"/>
      <c r="BGN26" s="73"/>
      <c r="BGO26" s="73"/>
      <c r="BGP26" s="73"/>
      <c r="BGQ26" s="73"/>
      <c r="BGR26" s="73"/>
      <c r="BGS26" s="73"/>
      <c r="BGT26" s="73"/>
      <c r="BGU26" s="73"/>
      <c r="BGV26" s="73"/>
      <c r="BGW26" s="73"/>
      <c r="BGX26" s="73"/>
      <c r="BGY26" s="73"/>
      <c r="BGZ26" s="73"/>
      <c r="BHA26" s="73"/>
      <c r="BHB26" s="73"/>
      <c r="BHC26" s="73"/>
      <c r="BHD26" s="73"/>
      <c r="BHE26" s="73"/>
      <c r="BHF26" s="73"/>
      <c r="BHG26" s="73"/>
      <c r="BHH26" s="73"/>
      <c r="BHI26" s="73"/>
      <c r="BHJ26" s="73"/>
      <c r="BHK26" s="73"/>
      <c r="BHL26" s="73"/>
      <c r="BHM26" s="73"/>
      <c r="BHN26" s="73"/>
      <c r="BHO26" s="73"/>
      <c r="BHP26" s="73"/>
      <c r="BHQ26" s="73"/>
      <c r="BHR26" s="73"/>
      <c r="BHS26" s="73"/>
      <c r="BHT26" s="73"/>
      <c r="BHU26" s="73"/>
      <c r="BHV26" s="73"/>
      <c r="BHW26" s="73"/>
      <c r="BHX26" s="73"/>
      <c r="BHY26" s="73"/>
      <c r="BHZ26" s="73"/>
      <c r="BIA26" s="73"/>
      <c r="BIB26" s="73"/>
      <c r="BIC26" s="73"/>
      <c r="BID26" s="73"/>
      <c r="BIE26" s="73"/>
      <c r="BIF26" s="73"/>
      <c r="BIG26" s="73"/>
      <c r="BIH26" s="73"/>
      <c r="BII26" s="73"/>
      <c r="BIJ26" s="73"/>
      <c r="BIK26" s="73"/>
      <c r="BIL26" s="73"/>
      <c r="BIM26" s="73"/>
      <c r="BIN26" s="73"/>
      <c r="BIO26" s="73"/>
      <c r="BIP26" s="73"/>
      <c r="BIQ26" s="73"/>
      <c r="BIR26" s="73"/>
      <c r="BIS26" s="73"/>
      <c r="BIT26" s="73"/>
      <c r="BIU26" s="73"/>
      <c r="BIV26" s="73"/>
      <c r="BIW26" s="73"/>
      <c r="BIX26" s="73"/>
      <c r="BIY26" s="73"/>
      <c r="BIZ26" s="73"/>
      <c r="BJA26" s="73"/>
      <c r="BJB26" s="73"/>
      <c r="BJC26" s="73"/>
      <c r="BJD26" s="73"/>
      <c r="BJE26" s="73"/>
      <c r="BJF26" s="73"/>
      <c r="BJG26" s="73"/>
      <c r="BJH26" s="73"/>
      <c r="BJI26" s="73"/>
      <c r="BJJ26" s="73"/>
      <c r="BJK26" s="73"/>
      <c r="BJL26" s="73"/>
      <c r="BJM26" s="73"/>
      <c r="BJN26" s="73"/>
      <c r="BJO26" s="73"/>
      <c r="BJP26" s="73"/>
      <c r="BJQ26" s="73"/>
      <c r="BJR26" s="73"/>
      <c r="BJS26" s="73"/>
      <c r="BJT26" s="73"/>
      <c r="BJU26" s="73"/>
      <c r="BJV26" s="73"/>
      <c r="BJW26" s="73"/>
      <c r="BJX26" s="73"/>
      <c r="BJY26" s="73"/>
      <c r="BJZ26" s="73"/>
      <c r="BKA26" s="73"/>
      <c r="BKB26" s="73"/>
      <c r="BKC26" s="73"/>
      <c r="BKD26" s="73"/>
      <c r="BKE26" s="73"/>
      <c r="BKF26" s="73"/>
      <c r="BKG26" s="73"/>
      <c r="BKH26" s="73"/>
      <c r="BKI26" s="73"/>
      <c r="BKJ26" s="73"/>
      <c r="BKK26" s="73"/>
      <c r="BKL26" s="73"/>
      <c r="BKM26" s="73"/>
      <c r="BKN26" s="73"/>
      <c r="BKO26" s="73"/>
      <c r="BKP26" s="73"/>
      <c r="BKQ26" s="73"/>
      <c r="BKR26" s="73"/>
      <c r="BKS26" s="73"/>
      <c r="BKT26" s="73"/>
      <c r="BKU26" s="73"/>
      <c r="BKV26" s="73"/>
      <c r="BKW26" s="73"/>
      <c r="BKX26" s="73"/>
      <c r="BKY26" s="73"/>
      <c r="BKZ26" s="73"/>
      <c r="BLA26" s="73"/>
      <c r="BLB26" s="73"/>
      <c r="BLC26" s="73"/>
      <c r="BLD26" s="73"/>
      <c r="BLE26" s="73"/>
      <c r="BLF26" s="73"/>
      <c r="BLG26" s="73"/>
      <c r="BLH26" s="73"/>
      <c r="BLI26" s="73"/>
      <c r="BLJ26" s="73"/>
      <c r="BLK26" s="73"/>
      <c r="BLL26" s="73"/>
      <c r="BLM26" s="73"/>
      <c r="BLN26" s="73"/>
      <c r="BLO26" s="73"/>
      <c r="BLP26" s="73"/>
      <c r="BLQ26" s="73"/>
      <c r="BLR26" s="73"/>
      <c r="BLS26" s="73"/>
      <c r="BLT26" s="73"/>
      <c r="BLU26" s="73"/>
      <c r="BLV26" s="73"/>
      <c r="BLW26" s="73"/>
      <c r="BLX26" s="73"/>
      <c r="BLY26" s="73"/>
      <c r="BLZ26" s="73"/>
      <c r="BMA26" s="73"/>
      <c r="BMB26" s="73"/>
      <c r="BMC26" s="73"/>
      <c r="BMD26" s="73"/>
      <c r="BME26" s="73"/>
      <c r="BMF26" s="73"/>
      <c r="BMG26" s="73"/>
      <c r="BMH26" s="73"/>
      <c r="BMI26" s="73"/>
      <c r="BMJ26" s="73"/>
      <c r="BMK26" s="73"/>
      <c r="BML26" s="73"/>
      <c r="BMM26" s="73"/>
      <c r="BMN26" s="73"/>
      <c r="BMO26" s="73"/>
      <c r="BMP26" s="73"/>
      <c r="BMQ26" s="73"/>
      <c r="BMR26" s="73"/>
      <c r="BMS26" s="73"/>
      <c r="BMT26" s="73"/>
      <c r="BMU26" s="73"/>
      <c r="BMV26" s="73"/>
      <c r="BMW26" s="73"/>
      <c r="BMX26" s="73"/>
      <c r="BMY26" s="73"/>
      <c r="BMZ26" s="73"/>
      <c r="BNA26" s="73"/>
      <c r="BNB26" s="73"/>
      <c r="BNC26" s="73"/>
      <c r="BND26" s="73"/>
      <c r="BNE26" s="73"/>
      <c r="BNF26" s="73"/>
      <c r="BNG26" s="73"/>
      <c r="BNH26" s="73"/>
      <c r="BNI26" s="73"/>
      <c r="BNJ26" s="73"/>
      <c r="BNK26" s="73"/>
      <c r="BNL26" s="73"/>
      <c r="BNM26" s="73"/>
      <c r="BNN26" s="73"/>
      <c r="BNO26" s="73"/>
      <c r="BNP26" s="73"/>
      <c r="BNQ26" s="73"/>
      <c r="BNR26" s="73"/>
      <c r="BNS26" s="73"/>
      <c r="BNT26" s="73"/>
      <c r="BNU26" s="73"/>
      <c r="BNV26" s="73"/>
      <c r="BNW26" s="73"/>
      <c r="BNX26" s="73"/>
      <c r="BNY26" s="73"/>
      <c r="BNZ26" s="73"/>
      <c r="BOA26" s="73"/>
      <c r="BOB26" s="73"/>
      <c r="BOC26" s="73"/>
      <c r="BOD26" s="73"/>
      <c r="BOE26" s="73"/>
      <c r="BOF26" s="73"/>
      <c r="BOG26" s="73"/>
      <c r="BOH26" s="73"/>
      <c r="BOI26" s="73"/>
      <c r="BOJ26" s="73"/>
      <c r="BOK26" s="73"/>
      <c r="BOL26" s="73"/>
      <c r="BOM26" s="73"/>
      <c r="BON26" s="73"/>
      <c r="BOO26" s="73"/>
      <c r="BOP26" s="73"/>
      <c r="BOQ26" s="73"/>
      <c r="BOR26" s="73"/>
      <c r="BOS26" s="73"/>
      <c r="BOT26" s="73"/>
      <c r="BOU26" s="73"/>
      <c r="BOV26" s="73"/>
      <c r="BOW26" s="73"/>
      <c r="BOX26" s="73"/>
      <c r="BOY26" s="73"/>
      <c r="BOZ26" s="73"/>
      <c r="BPA26" s="73"/>
      <c r="BPB26" s="73"/>
      <c r="BPC26" s="73"/>
      <c r="BPD26" s="73"/>
      <c r="BPE26" s="73"/>
      <c r="BPF26" s="73"/>
      <c r="BPG26" s="73"/>
      <c r="BPH26" s="73"/>
      <c r="BPI26" s="73"/>
      <c r="BPJ26" s="73"/>
      <c r="BPK26" s="73"/>
      <c r="BPL26" s="73"/>
      <c r="BPM26" s="73"/>
      <c r="BPN26" s="73"/>
      <c r="BPO26" s="73"/>
      <c r="BPP26" s="73"/>
      <c r="BPQ26" s="73"/>
      <c r="BPR26" s="73"/>
      <c r="BPS26" s="73"/>
      <c r="BPT26" s="73"/>
      <c r="BPU26" s="73"/>
      <c r="BPV26" s="73"/>
      <c r="BPW26" s="73"/>
      <c r="BPX26" s="73"/>
      <c r="BPY26" s="73"/>
      <c r="BPZ26" s="73"/>
      <c r="BQA26" s="73"/>
      <c r="BQB26" s="73"/>
      <c r="BQC26" s="73"/>
      <c r="BQD26" s="73"/>
      <c r="BQE26" s="73"/>
      <c r="BQF26" s="73"/>
      <c r="BQG26" s="73"/>
      <c r="BQH26" s="73"/>
      <c r="BQI26" s="73"/>
      <c r="BQJ26" s="73"/>
      <c r="BQK26" s="73"/>
      <c r="BQL26" s="73"/>
      <c r="BQM26" s="73"/>
      <c r="BQN26" s="73"/>
      <c r="BQO26" s="73"/>
      <c r="BQP26" s="73"/>
      <c r="BQQ26" s="73"/>
      <c r="BQR26" s="73"/>
      <c r="BQS26" s="73"/>
      <c r="BQT26" s="73"/>
      <c r="BQU26" s="73"/>
      <c r="BQV26" s="73"/>
      <c r="BQW26" s="73"/>
      <c r="BQX26" s="73"/>
      <c r="BQY26" s="73"/>
      <c r="BQZ26" s="73"/>
      <c r="BRA26" s="73"/>
      <c r="BRB26" s="73"/>
      <c r="BRC26" s="73"/>
      <c r="BRD26" s="73"/>
      <c r="BRE26" s="73"/>
      <c r="BRF26" s="73"/>
      <c r="BRG26" s="73"/>
      <c r="BRH26" s="73"/>
      <c r="BRI26" s="73"/>
      <c r="BRJ26" s="73"/>
      <c r="BRK26" s="73"/>
      <c r="BRL26" s="73"/>
      <c r="BRM26" s="73"/>
      <c r="BRN26" s="73"/>
      <c r="BRO26" s="73"/>
      <c r="BRP26" s="73"/>
      <c r="BRQ26" s="73"/>
      <c r="BRR26" s="73"/>
      <c r="BRS26" s="73"/>
      <c r="BRT26" s="73"/>
      <c r="BRU26" s="73"/>
      <c r="BRV26" s="73"/>
      <c r="BRW26" s="73"/>
      <c r="BRX26" s="73"/>
      <c r="BRY26" s="73"/>
      <c r="BRZ26" s="73"/>
      <c r="BSA26" s="73"/>
      <c r="BSB26" s="73"/>
      <c r="BSC26" s="73"/>
      <c r="BSD26" s="73"/>
      <c r="BSE26" s="73"/>
      <c r="BSF26" s="73"/>
      <c r="BSG26" s="73"/>
      <c r="BSH26" s="73"/>
      <c r="BSI26" s="73"/>
      <c r="BSJ26" s="73"/>
      <c r="BSK26" s="73"/>
      <c r="BSL26" s="73"/>
      <c r="BSM26" s="73"/>
      <c r="BSN26" s="73"/>
      <c r="BSO26" s="73"/>
      <c r="BSP26" s="73"/>
      <c r="BSQ26" s="73"/>
      <c r="BSR26" s="73"/>
      <c r="BSS26" s="73"/>
      <c r="BST26" s="73"/>
      <c r="BSU26" s="73"/>
      <c r="BSV26" s="73"/>
      <c r="BSW26" s="73"/>
      <c r="BSX26" s="73"/>
      <c r="BSY26" s="73"/>
      <c r="BSZ26" s="73"/>
      <c r="BTA26" s="73"/>
      <c r="BTB26" s="73"/>
      <c r="BTC26" s="73"/>
      <c r="BTD26" s="73"/>
      <c r="BTE26" s="73"/>
      <c r="BTF26" s="73"/>
      <c r="BTG26" s="73"/>
      <c r="BTH26" s="73"/>
      <c r="BTI26" s="73"/>
      <c r="BTJ26" s="73"/>
      <c r="BTK26" s="73"/>
      <c r="BTL26" s="73"/>
      <c r="BTM26" s="73"/>
      <c r="BTN26" s="73"/>
      <c r="BTO26" s="73"/>
      <c r="BTP26" s="73"/>
      <c r="BTQ26" s="73"/>
      <c r="BTR26" s="73"/>
      <c r="BTS26" s="73"/>
      <c r="BTT26" s="73"/>
      <c r="BTU26" s="73"/>
      <c r="BTV26" s="73"/>
      <c r="BTW26" s="73"/>
      <c r="BTX26" s="73"/>
      <c r="BTY26" s="73"/>
      <c r="BTZ26" s="73"/>
      <c r="BUA26" s="73"/>
      <c r="BUB26" s="73"/>
      <c r="BUC26" s="73"/>
      <c r="BUD26" s="73"/>
      <c r="BUE26" s="73"/>
      <c r="BUF26" s="73"/>
      <c r="BUG26" s="73"/>
      <c r="BUH26" s="73"/>
      <c r="BUI26" s="73"/>
      <c r="BUJ26" s="73"/>
      <c r="BUK26" s="73"/>
      <c r="BUL26" s="73"/>
      <c r="BUM26" s="73"/>
      <c r="BUN26" s="73"/>
      <c r="BUO26" s="73"/>
      <c r="BUP26" s="73"/>
      <c r="BUQ26" s="73"/>
      <c r="BUR26" s="73"/>
      <c r="BUS26" s="73"/>
      <c r="BUT26" s="73"/>
      <c r="BUU26" s="73"/>
      <c r="BUV26" s="73"/>
      <c r="BUW26" s="73"/>
      <c r="BUX26" s="73"/>
      <c r="BUY26" s="73"/>
      <c r="BUZ26" s="73"/>
      <c r="BVA26" s="73"/>
      <c r="BVB26" s="73"/>
      <c r="BVC26" s="73"/>
      <c r="BVD26" s="73"/>
      <c r="BVE26" s="73"/>
      <c r="BVF26" s="73"/>
      <c r="BVG26" s="73"/>
      <c r="BVH26" s="73"/>
      <c r="BVI26" s="73"/>
      <c r="BVJ26" s="73"/>
      <c r="BVK26" s="73"/>
      <c r="BVL26" s="73"/>
      <c r="BVM26" s="73"/>
      <c r="BVN26" s="73"/>
      <c r="BVO26" s="73"/>
      <c r="BVP26" s="73"/>
      <c r="BVQ26" s="73"/>
      <c r="BVR26" s="73"/>
      <c r="BVS26" s="73"/>
      <c r="BVT26" s="73"/>
      <c r="BVU26" s="73"/>
      <c r="BVV26" s="73"/>
      <c r="BVW26" s="73"/>
      <c r="BVX26" s="73"/>
      <c r="BVY26" s="73"/>
      <c r="BVZ26" s="73"/>
      <c r="BWA26" s="73"/>
      <c r="BWB26" s="73"/>
      <c r="BWC26" s="73"/>
      <c r="BWD26" s="73"/>
      <c r="BWE26" s="73"/>
      <c r="BWF26" s="73"/>
      <c r="BWG26" s="73"/>
      <c r="BWH26" s="73"/>
      <c r="BWI26" s="73"/>
      <c r="BWJ26" s="73"/>
      <c r="BWK26" s="73"/>
      <c r="BWL26" s="73"/>
      <c r="BWM26" s="73"/>
      <c r="BWN26" s="73"/>
      <c r="BWO26" s="73"/>
      <c r="BWP26" s="73"/>
      <c r="BWQ26" s="73"/>
      <c r="BWR26" s="73"/>
      <c r="BWS26" s="73"/>
      <c r="BWT26" s="73"/>
      <c r="BWU26" s="73"/>
      <c r="BWV26" s="73"/>
      <c r="BWW26" s="73"/>
      <c r="BWX26" s="73"/>
      <c r="BWY26" s="73"/>
      <c r="BWZ26" s="73"/>
      <c r="BXA26" s="73"/>
      <c r="BXB26" s="73"/>
      <c r="BXC26" s="73"/>
      <c r="BXD26" s="73"/>
      <c r="BXE26" s="73"/>
      <c r="BXF26" s="73"/>
      <c r="BXG26" s="73"/>
      <c r="BXH26" s="73"/>
      <c r="BXI26" s="73"/>
      <c r="BXJ26" s="73"/>
      <c r="BXK26" s="73"/>
      <c r="BXL26" s="73"/>
      <c r="BXM26" s="73"/>
      <c r="BXN26" s="73"/>
      <c r="BXO26" s="73"/>
      <c r="BXP26" s="73"/>
      <c r="BXQ26" s="73"/>
      <c r="BXR26" s="73"/>
      <c r="BXS26" s="73"/>
      <c r="BXT26" s="73"/>
      <c r="BXU26" s="73"/>
      <c r="BXV26" s="73"/>
      <c r="BXW26" s="73"/>
      <c r="BXX26" s="73"/>
      <c r="BXY26" s="73"/>
      <c r="BXZ26" s="73"/>
      <c r="BYA26" s="73"/>
      <c r="BYB26" s="73"/>
      <c r="BYC26" s="73"/>
      <c r="BYD26" s="73"/>
      <c r="BYE26" s="73"/>
      <c r="BYF26" s="73"/>
      <c r="BYG26" s="73"/>
      <c r="BYH26" s="73"/>
      <c r="BYI26" s="73"/>
      <c r="BYJ26" s="73"/>
      <c r="BYK26" s="73"/>
      <c r="BYL26" s="73"/>
      <c r="BYM26" s="73"/>
      <c r="BYN26" s="73"/>
      <c r="BYO26" s="73"/>
      <c r="BYP26" s="73"/>
      <c r="BYQ26" s="73"/>
      <c r="BYR26" s="73"/>
      <c r="BYS26" s="73"/>
      <c r="BYT26" s="73"/>
      <c r="BYU26" s="73"/>
      <c r="BYV26" s="73"/>
      <c r="BYW26" s="73"/>
      <c r="BYX26" s="73"/>
      <c r="BYY26" s="73"/>
      <c r="BYZ26" s="73"/>
      <c r="BZA26" s="73"/>
      <c r="BZB26" s="73"/>
      <c r="BZC26" s="73"/>
      <c r="BZD26" s="73"/>
      <c r="BZE26" s="73"/>
      <c r="BZF26" s="73"/>
      <c r="BZG26" s="73"/>
      <c r="BZH26" s="73"/>
      <c r="BZI26" s="73"/>
      <c r="BZJ26" s="73"/>
      <c r="BZK26" s="73"/>
      <c r="BZL26" s="73"/>
      <c r="BZM26" s="73"/>
      <c r="BZN26" s="73"/>
      <c r="BZO26" s="73"/>
      <c r="BZP26" s="73"/>
      <c r="BZQ26" s="73"/>
      <c r="BZR26" s="73"/>
      <c r="BZS26" s="73"/>
      <c r="BZT26" s="73"/>
      <c r="BZU26" s="73"/>
      <c r="BZV26" s="73"/>
      <c r="BZW26" s="73"/>
      <c r="BZX26" s="73"/>
      <c r="BZY26" s="73"/>
      <c r="BZZ26" s="73"/>
      <c r="CAA26" s="73"/>
      <c r="CAB26" s="73"/>
      <c r="CAC26" s="73"/>
      <c r="CAD26" s="73"/>
      <c r="CAE26" s="73"/>
      <c r="CAF26" s="73"/>
      <c r="CAG26" s="73"/>
      <c r="CAH26" s="73"/>
      <c r="CAI26" s="73"/>
      <c r="CAJ26" s="73"/>
      <c r="CAK26" s="73"/>
      <c r="CAL26" s="73"/>
      <c r="CAM26" s="73"/>
      <c r="CAN26" s="73"/>
      <c r="CAO26" s="73"/>
      <c r="CAP26" s="73"/>
      <c r="CAQ26" s="73"/>
      <c r="CAR26" s="73"/>
      <c r="CAS26" s="73"/>
      <c r="CAT26" s="73"/>
      <c r="CAU26" s="73"/>
      <c r="CAV26" s="73"/>
      <c r="CAW26" s="73"/>
      <c r="CAX26" s="73"/>
      <c r="CAY26" s="73"/>
      <c r="CAZ26" s="73"/>
      <c r="CBA26" s="73"/>
      <c r="CBB26" s="73"/>
      <c r="CBC26" s="73"/>
      <c r="CBD26" s="73"/>
      <c r="CBE26" s="73"/>
      <c r="CBF26" s="73"/>
      <c r="CBG26" s="73"/>
      <c r="CBH26" s="73"/>
      <c r="CBI26" s="73"/>
      <c r="CBJ26" s="73"/>
      <c r="CBK26" s="73"/>
      <c r="CBL26" s="73"/>
      <c r="CBM26" s="73"/>
      <c r="CBN26" s="73"/>
      <c r="CBO26" s="73"/>
      <c r="CBP26" s="73"/>
      <c r="CBQ26" s="73"/>
      <c r="CBR26" s="73"/>
      <c r="CBS26" s="73"/>
      <c r="CBT26" s="73"/>
      <c r="CBU26" s="73"/>
      <c r="CBV26" s="73"/>
      <c r="CBW26" s="73"/>
      <c r="CBX26" s="73"/>
      <c r="CBY26" s="73"/>
      <c r="CBZ26" s="73"/>
      <c r="CCA26" s="73"/>
      <c r="CCB26" s="73"/>
      <c r="CCC26" s="73"/>
      <c r="CCD26" s="73"/>
      <c r="CCE26" s="73"/>
      <c r="CCF26" s="73"/>
      <c r="CCG26" s="73"/>
      <c r="CCH26" s="73"/>
      <c r="CCI26" s="73"/>
      <c r="CCJ26" s="73"/>
      <c r="CCK26" s="73"/>
      <c r="CCL26" s="73"/>
      <c r="CCM26" s="73"/>
      <c r="CCN26" s="73"/>
      <c r="CCO26" s="73"/>
      <c r="CCP26" s="73"/>
      <c r="CCQ26" s="73"/>
      <c r="CCR26" s="73"/>
      <c r="CCS26" s="73"/>
      <c r="CCT26" s="73"/>
      <c r="CCU26" s="73"/>
      <c r="CCV26" s="73"/>
      <c r="CCW26" s="73"/>
      <c r="CCX26" s="73"/>
      <c r="CCY26" s="73"/>
      <c r="CCZ26" s="73"/>
      <c r="CDA26" s="73"/>
      <c r="CDB26" s="73"/>
      <c r="CDC26" s="73"/>
      <c r="CDD26" s="73"/>
      <c r="CDE26" s="73"/>
      <c r="CDF26" s="73"/>
      <c r="CDG26" s="73"/>
      <c r="CDH26" s="73"/>
      <c r="CDI26" s="73"/>
      <c r="CDJ26" s="73"/>
      <c r="CDK26" s="73"/>
      <c r="CDL26" s="73"/>
      <c r="CDM26" s="73"/>
      <c r="CDN26" s="73"/>
      <c r="CDO26" s="73"/>
      <c r="CDP26" s="73"/>
      <c r="CDQ26" s="73"/>
      <c r="CDR26" s="73"/>
      <c r="CDS26" s="73"/>
      <c r="CDT26" s="73"/>
      <c r="CDU26" s="73"/>
      <c r="CDV26" s="73"/>
      <c r="CDW26" s="73"/>
      <c r="CDX26" s="73"/>
      <c r="CDY26" s="73"/>
      <c r="CDZ26" s="73"/>
      <c r="CEA26" s="73"/>
      <c r="CEB26" s="73"/>
      <c r="CEC26" s="73"/>
      <c r="CED26" s="73"/>
      <c r="CEE26" s="73"/>
      <c r="CEF26" s="73"/>
      <c r="CEG26" s="73"/>
      <c r="CEH26" s="73"/>
      <c r="CEI26" s="73"/>
      <c r="CEJ26" s="73"/>
      <c r="CEK26" s="73"/>
      <c r="CEL26" s="73"/>
      <c r="CEM26" s="73"/>
      <c r="CEN26" s="73"/>
      <c r="CEO26" s="73"/>
      <c r="CEP26" s="73"/>
      <c r="CEQ26" s="73"/>
      <c r="CER26" s="73"/>
      <c r="CES26" s="73"/>
      <c r="CET26" s="73"/>
      <c r="CEU26" s="73"/>
      <c r="CEV26" s="73"/>
      <c r="CEW26" s="73"/>
      <c r="CEX26" s="73"/>
      <c r="CEY26" s="73"/>
      <c r="CEZ26" s="73"/>
      <c r="CFA26" s="73"/>
      <c r="CFB26" s="73"/>
      <c r="CFC26" s="73"/>
      <c r="CFD26" s="73"/>
      <c r="CFE26" s="73"/>
      <c r="CFF26" s="73"/>
      <c r="CFG26" s="73"/>
      <c r="CFH26" s="73"/>
      <c r="CFI26" s="73"/>
      <c r="CFJ26" s="73"/>
      <c r="CFK26" s="73"/>
      <c r="CFL26" s="73"/>
      <c r="CFM26" s="73"/>
      <c r="CFN26" s="73"/>
      <c r="CFO26" s="73"/>
      <c r="CFP26" s="73"/>
      <c r="CFQ26" s="73"/>
      <c r="CFR26" s="73"/>
      <c r="CFS26" s="73"/>
      <c r="CFT26" s="73"/>
      <c r="CFU26" s="73"/>
      <c r="CFV26" s="73"/>
      <c r="CFW26" s="73"/>
      <c r="CFX26" s="73"/>
      <c r="CFY26" s="73"/>
      <c r="CFZ26" s="73"/>
      <c r="CGA26" s="73"/>
      <c r="CGB26" s="73"/>
      <c r="CGC26" s="73"/>
      <c r="CGD26" s="73"/>
      <c r="CGE26" s="73"/>
      <c r="CGF26" s="73"/>
      <c r="CGG26" s="73"/>
      <c r="CGH26" s="73"/>
      <c r="CGI26" s="73"/>
      <c r="CGJ26" s="73"/>
      <c r="CGK26" s="73"/>
      <c r="CGL26" s="73"/>
      <c r="CGM26" s="73"/>
      <c r="CGN26" s="73"/>
      <c r="CGO26" s="73"/>
      <c r="CGP26" s="73"/>
      <c r="CGQ26" s="73"/>
      <c r="CGR26" s="73"/>
      <c r="CGS26" s="73"/>
      <c r="CGT26" s="73"/>
      <c r="CGU26" s="73"/>
      <c r="CGV26" s="73"/>
      <c r="CGW26" s="73"/>
      <c r="CGX26" s="73"/>
      <c r="CGY26" s="73"/>
      <c r="CGZ26" s="73"/>
      <c r="CHA26" s="73"/>
      <c r="CHB26" s="73"/>
      <c r="CHC26" s="73"/>
      <c r="CHD26" s="73"/>
      <c r="CHE26" s="73"/>
      <c r="CHF26" s="73"/>
      <c r="CHG26" s="73"/>
      <c r="CHH26" s="73"/>
      <c r="CHI26" s="73"/>
      <c r="CHJ26" s="73"/>
      <c r="CHK26" s="73"/>
      <c r="CHL26" s="73"/>
      <c r="CHM26" s="73"/>
      <c r="CHN26" s="73"/>
      <c r="CHO26" s="73"/>
      <c r="CHP26" s="73"/>
      <c r="CHQ26" s="73"/>
      <c r="CHR26" s="73"/>
      <c r="CHS26" s="73"/>
      <c r="CHT26" s="73"/>
      <c r="CHU26" s="73"/>
      <c r="CHV26" s="73"/>
      <c r="CHW26" s="73"/>
      <c r="CHX26" s="73"/>
      <c r="CHY26" s="73"/>
      <c r="CHZ26" s="73"/>
      <c r="CIA26" s="73"/>
      <c r="CIB26" s="73"/>
      <c r="CIC26" s="73"/>
      <c r="CID26" s="73"/>
      <c r="CIE26" s="73"/>
      <c r="CIF26" s="73"/>
      <c r="CIG26" s="73"/>
      <c r="CIH26" s="73"/>
      <c r="CII26" s="73"/>
      <c r="CIJ26" s="73"/>
      <c r="CIK26" s="73"/>
      <c r="CIL26" s="73"/>
      <c r="CIM26" s="73"/>
      <c r="CIN26" s="73"/>
      <c r="CIO26" s="73"/>
      <c r="CIP26" s="73"/>
      <c r="CIQ26" s="73"/>
      <c r="CIR26" s="73"/>
      <c r="CIS26" s="73"/>
      <c r="CIT26" s="73"/>
      <c r="CIU26" s="73"/>
      <c r="CIV26" s="73"/>
      <c r="CIW26" s="73"/>
      <c r="CIX26" s="73"/>
      <c r="CIY26" s="73"/>
      <c r="CIZ26" s="73"/>
      <c r="CJA26" s="73"/>
      <c r="CJB26" s="73"/>
      <c r="CJC26" s="73"/>
      <c r="CJD26" s="73"/>
      <c r="CJE26" s="73"/>
      <c r="CJF26" s="73"/>
      <c r="CJG26" s="73"/>
      <c r="CJH26" s="73"/>
      <c r="CJI26" s="73"/>
      <c r="CJJ26" s="73"/>
      <c r="CJK26" s="73"/>
      <c r="CJL26" s="73"/>
      <c r="CJM26" s="73"/>
      <c r="CJN26" s="73"/>
      <c r="CJO26" s="73"/>
      <c r="CJP26" s="73"/>
      <c r="CJQ26" s="73"/>
      <c r="CJR26" s="73"/>
      <c r="CJS26" s="73"/>
      <c r="CJT26" s="73"/>
      <c r="CJU26" s="73"/>
      <c r="CJV26" s="73"/>
      <c r="CJW26" s="73"/>
      <c r="CJX26" s="73"/>
      <c r="CJY26" s="73"/>
      <c r="CJZ26" s="73"/>
      <c r="CKA26" s="73"/>
      <c r="CKB26" s="73"/>
      <c r="CKC26" s="73"/>
      <c r="CKD26" s="73"/>
      <c r="CKE26" s="73"/>
      <c r="CKF26" s="73"/>
      <c r="CKG26" s="73"/>
      <c r="CKH26" s="73"/>
      <c r="CKI26" s="73"/>
      <c r="CKJ26" s="73"/>
      <c r="CKK26" s="73"/>
      <c r="CKL26" s="73"/>
      <c r="CKM26" s="73"/>
      <c r="CKN26" s="73"/>
      <c r="CKO26" s="73"/>
      <c r="CKP26" s="73"/>
      <c r="CKQ26" s="73"/>
      <c r="CKR26" s="73"/>
      <c r="CKS26" s="73"/>
      <c r="CKT26" s="73"/>
      <c r="CKU26" s="73"/>
      <c r="CKV26" s="73"/>
      <c r="CKW26" s="73"/>
      <c r="CKX26" s="73"/>
      <c r="CKY26" s="73"/>
      <c r="CKZ26" s="73"/>
      <c r="CLA26" s="73"/>
      <c r="CLB26" s="73"/>
      <c r="CLC26" s="73"/>
      <c r="CLD26" s="73"/>
      <c r="CLE26" s="73"/>
      <c r="CLF26" s="73"/>
      <c r="CLG26" s="73"/>
      <c r="CLH26" s="73"/>
      <c r="CLI26" s="73"/>
      <c r="CLJ26" s="73"/>
      <c r="CLK26" s="73"/>
      <c r="CLL26" s="73"/>
      <c r="CLM26" s="73"/>
      <c r="CLN26" s="73"/>
      <c r="CLO26" s="73"/>
      <c r="CLP26" s="73"/>
      <c r="CLQ26" s="73"/>
      <c r="CLR26" s="73"/>
      <c r="CLS26" s="73"/>
      <c r="CLT26" s="73"/>
      <c r="CLU26" s="73"/>
      <c r="CLV26" s="73"/>
      <c r="CLW26" s="73"/>
      <c r="CLX26" s="73"/>
      <c r="CLY26" s="73"/>
      <c r="CLZ26" s="73"/>
      <c r="CMA26" s="73"/>
      <c r="CMB26" s="73"/>
      <c r="CMC26" s="73"/>
      <c r="CMD26" s="73"/>
      <c r="CME26" s="73"/>
      <c r="CMF26" s="73"/>
      <c r="CMG26" s="73"/>
      <c r="CMH26" s="73"/>
      <c r="CMI26" s="73"/>
      <c r="CMJ26" s="73"/>
      <c r="CMK26" s="73"/>
      <c r="CML26" s="73"/>
      <c r="CMM26" s="73"/>
      <c r="CMN26" s="73"/>
      <c r="CMO26" s="73"/>
      <c r="CMP26" s="73"/>
      <c r="CMQ26" s="73"/>
      <c r="CMR26" s="73"/>
      <c r="CMS26" s="73"/>
      <c r="CMT26" s="73"/>
      <c r="CMU26" s="73"/>
      <c r="CMV26" s="73"/>
      <c r="CMW26" s="73"/>
      <c r="CMX26" s="73"/>
      <c r="CMY26" s="73"/>
      <c r="CMZ26" s="73"/>
      <c r="CNA26" s="73"/>
      <c r="CNB26" s="73"/>
      <c r="CNC26" s="73"/>
      <c r="CND26" s="73"/>
      <c r="CNE26" s="73"/>
      <c r="CNF26" s="73"/>
      <c r="CNG26" s="73"/>
      <c r="CNH26" s="73"/>
      <c r="CNI26" s="73"/>
      <c r="CNJ26" s="73"/>
      <c r="CNK26" s="73"/>
      <c r="CNL26" s="73"/>
      <c r="CNM26" s="73"/>
      <c r="CNN26" s="73"/>
      <c r="CNO26" s="73"/>
      <c r="CNP26" s="73"/>
      <c r="CNQ26" s="73"/>
      <c r="CNR26" s="73"/>
      <c r="CNS26" s="73"/>
      <c r="CNT26" s="73"/>
      <c r="CNU26" s="73"/>
      <c r="CNV26" s="73"/>
      <c r="CNW26" s="73"/>
      <c r="CNX26" s="73"/>
      <c r="CNY26" s="73"/>
      <c r="CNZ26" s="73"/>
      <c r="COA26" s="73"/>
      <c r="COB26" s="73"/>
      <c r="COC26" s="73"/>
      <c r="COD26" s="73"/>
      <c r="COE26" s="73"/>
      <c r="COF26" s="73"/>
      <c r="COG26" s="73"/>
      <c r="COH26" s="73"/>
      <c r="COI26" s="73"/>
      <c r="COJ26" s="73"/>
      <c r="COK26" s="73"/>
      <c r="COL26" s="73"/>
      <c r="COM26" s="73"/>
      <c r="CON26" s="73"/>
      <c r="COO26" s="73"/>
      <c r="COP26" s="73"/>
      <c r="COQ26" s="73"/>
      <c r="COR26" s="73"/>
      <c r="COS26" s="73"/>
      <c r="COT26" s="73"/>
      <c r="COU26" s="73"/>
      <c r="COV26" s="73"/>
      <c r="COW26" s="73"/>
      <c r="COX26" s="73"/>
      <c r="COY26" s="73"/>
      <c r="COZ26" s="73"/>
      <c r="CPA26" s="73"/>
      <c r="CPB26" s="73"/>
      <c r="CPC26" s="73"/>
      <c r="CPD26" s="73"/>
      <c r="CPE26" s="73"/>
      <c r="CPF26" s="73"/>
      <c r="CPG26" s="73"/>
      <c r="CPH26" s="73"/>
      <c r="CPI26" s="73"/>
      <c r="CPJ26" s="73"/>
      <c r="CPK26" s="73"/>
      <c r="CPL26" s="73"/>
      <c r="CPM26" s="73"/>
      <c r="CPN26" s="73"/>
      <c r="CPO26" s="73"/>
      <c r="CPP26" s="73"/>
      <c r="CPQ26" s="73"/>
      <c r="CPR26" s="73"/>
      <c r="CPS26" s="73"/>
      <c r="CPT26" s="73"/>
      <c r="CPU26" s="73"/>
      <c r="CPV26" s="73"/>
      <c r="CPW26" s="73"/>
      <c r="CPX26" s="73"/>
      <c r="CPY26" s="73"/>
      <c r="CPZ26" s="73"/>
      <c r="CQA26" s="73"/>
      <c r="CQB26" s="73"/>
      <c r="CQC26" s="73"/>
      <c r="CQD26" s="73"/>
      <c r="CQE26" s="73"/>
      <c r="CQF26" s="73"/>
      <c r="CQG26" s="73"/>
      <c r="CQH26" s="73"/>
      <c r="CQI26" s="73"/>
      <c r="CQJ26" s="73"/>
      <c r="CQK26" s="73"/>
      <c r="CQL26" s="73"/>
      <c r="CQM26" s="73"/>
      <c r="CQN26" s="73"/>
      <c r="CQO26" s="73"/>
      <c r="CQP26" s="73"/>
      <c r="CQQ26" s="73"/>
      <c r="CQR26" s="73"/>
      <c r="CQS26" s="73"/>
      <c r="CQT26" s="73"/>
      <c r="CQU26" s="73"/>
      <c r="CQV26" s="73"/>
      <c r="CQW26" s="73"/>
      <c r="CQX26" s="73"/>
      <c r="CQY26" s="73"/>
      <c r="CQZ26" s="73"/>
      <c r="CRA26" s="73"/>
      <c r="CRB26" s="73"/>
      <c r="CRC26" s="73"/>
      <c r="CRD26" s="73"/>
      <c r="CRE26" s="73"/>
      <c r="CRF26" s="73"/>
      <c r="CRG26" s="73"/>
      <c r="CRH26" s="73"/>
      <c r="CRI26" s="73"/>
      <c r="CRJ26" s="73"/>
      <c r="CRK26" s="73"/>
      <c r="CRL26" s="73"/>
      <c r="CRM26" s="73"/>
      <c r="CRN26" s="73"/>
      <c r="CRO26" s="73"/>
      <c r="CRP26" s="73"/>
      <c r="CRQ26" s="73"/>
      <c r="CRR26" s="73"/>
      <c r="CRS26" s="73"/>
      <c r="CRT26" s="73"/>
      <c r="CRU26" s="73"/>
      <c r="CRV26" s="73"/>
      <c r="CRW26" s="73"/>
      <c r="CRX26" s="73"/>
      <c r="CRY26" s="73"/>
      <c r="CRZ26" s="73"/>
      <c r="CSA26" s="73"/>
      <c r="CSB26" s="73"/>
      <c r="CSC26" s="73"/>
      <c r="CSD26" s="73"/>
      <c r="CSE26" s="73"/>
      <c r="CSF26" s="73"/>
      <c r="CSG26" s="73"/>
      <c r="CSH26" s="73"/>
      <c r="CSI26" s="73"/>
      <c r="CSJ26" s="73"/>
      <c r="CSK26" s="73"/>
      <c r="CSL26" s="73"/>
      <c r="CSM26" s="73"/>
      <c r="CSN26" s="73"/>
      <c r="CSO26" s="73"/>
      <c r="CSP26" s="73"/>
      <c r="CSQ26" s="73"/>
      <c r="CSR26" s="73"/>
      <c r="CSS26" s="73"/>
      <c r="CST26" s="73"/>
      <c r="CSU26" s="73"/>
      <c r="CSV26" s="73"/>
      <c r="CSW26" s="73"/>
      <c r="CSX26" s="73"/>
      <c r="CSY26" s="73"/>
      <c r="CSZ26" s="73"/>
      <c r="CTA26" s="73"/>
      <c r="CTB26" s="73"/>
      <c r="CTC26" s="73"/>
      <c r="CTD26" s="73"/>
      <c r="CTE26" s="73"/>
      <c r="CTF26" s="73"/>
      <c r="CTG26" s="73"/>
      <c r="CTH26" s="73"/>
      <c r="CTI26" s="73"/>
      <c r="CTJ26" s="73"/>
      <c r="CTK26" s="73"/>
      <c r="CTL26" s="73"/>
      <c r="CTM26" s="73"/>
      <c r="CTN26" s="73"/>
      <c r="CTO26" s="73"/>
      <c r="CTP26" s="73"/>
      <c r="CTQ26" s="73"/>
      <c r="CTR26" s="73"/>
      <c r="CTS26" s="73"/>
      <c r="CTT26" s="73"/>
      <c r="CTU26" s="73"/>
      <c r="CTV26" s="73"/>
      <c r="CTW26" s="73"/>
      <c r="CTX26" s="73"/>
      <c r="CTY26" s="73"/>
      <c r="CTZ26" s="73"/>
      <c r="CUA26" s="73"/>
      <c r="CUB26" s="73"/>
      <c r="CUC26" s="73"/>
      <c r="CUD26" s="73"/>
      <c r="CUE26" s="73"/>
      <c r="CUF26" s="73"/>
      <c r="CUG26" s="73"/>
      <c r="CUH26" s="73"/>
      <c r="CUI26" s="73"/>
      <c r="CUJ26" s="73"/>
      <c r="CUK26" s="73"/>
      <c r="CUL26" s="73"/>
      <c r="CUM26" s="73"/>
      <c r="CUN26" s="73"/>
      <c r="CUO26" s="73"/>
      <c r="CUP26" s="73"/>
      <c r="CUQ26" s="73"/>
      <c r="CUR26" s="73"/>
      <c r="CUS26" s="73"/>
      <c r="CUT26" s="73"/>
      <c r="CUU26" s="73"/>
      <c r="CUV26" s="73"/>
      <c r="CUW26" s="73"/>
      <c r="CUX26" s="73"/>
      <c r="CUY26" s="73"/>
      <c r="CUZ26" s="73"/>
      <c r="CVA26" s="73"/>
      <c r="CVB26" s="73"/>
      <c r="CVC26" s="73"/>
      <c r="CVD26" s="73"/>
      <c r="CVE26" s="73"/>
      <c r="CVF26" s="73"/>
      <c r="CVG26" s="73"/>
      <c r="CVH26" s="73"/>
      <c r="CVI26" s="73"/>
      <c r="CVJ26" s="73"/>
      <c r="CVK26" s="73"/>
      <c r="CVL26" s="73"/>
      <c r="CVM26" s="73"/>
      <c r="CVN26" s="73"/>
      <c r="CVO26" s="73"/>
      <c r="CVP26" s="73"/>
      <c r="CVQ26" s="73"/>
      <c r="CVR26" s="73"/>
      <c r="CVS26" s="73"/>
      <c r="CVT26" s="73"/>
      <c r="CVU26" s="73"/>
      <c r="CVV26" s="73"/>
      <c r="CVW26" s="73"/>
      <c r="CVX26" s="73"/>
      <c r="CVY26" s="73"/>
      <c r="CVZ26" s="73"/>
      <c r="CWA26" s="73"/>
      <c r="CWB26" s="73"/>
      <c r="CWC26" s="73"/>
      <c r="CWD26" s="73"/>
      <c r="CWE26" s="73"/>
      <c r="CWF26" s="73"/>
      <c r="CWG26" s="73"/>
      <c r="CWH26" s="73"/>
      <c r="CWI26" s="73"/>
      <c r="CWJ26" s="73"/>
      <c r="CWK26" s="73"/>
      <c r="CWL26" s="73"/>
      <c r="CWM26" s="73"/>
      <c r="CWN26" s="73"/>
      <c r="CWO26" s="73"/>
      <c r="CWP26" s="73"/>
      <c r="CWQ26" s="73"/>
      <c r="CWR26" s="73"/>
      <c r="CWS26" s="73"/>
      <c r="CWT26" s="73"/>
      <c r="CWU26" s="73"/>
      <c r="CWV26" s="73"/>
      <c r="CWW26" s="73"/>
      <c r="CWX26" s="73"/>
      <c r="CWY26" s="73"/>
      <c r="CWZ26" s="73"/>
      <c r="CXA26" s="73"/>
      <c r="CXB26" s="73"/>
      <c r="CXC26" s="73"/>
      <c r="CXD26" s="73"/>
      <c r="CXE26" s="73"/>
      <c r="CXF26" s="73"/>
      <c r="CXG26" s="73"/>
      <c r="CXH26" s="73"/>
      <c r="CXI26" s="73"/>
      <c r="CXJ26" s="73"/>
      <c r="CXK26" s="73"/>
      <c r="CXL26" s="73"/>
      <c r="CXM26" s="73"/>
      <c r="CXN26" s="73"/>
      <c r="CXO26" s="73"/>
      <c r="CXP26" s="73"/>
      <c r="CXQ26" s="73"/>
      <c r="CXR26" s="73"/>
      <c r="CXS26" s="73"/>
      <c r="CXT26" s="73"/>
      <c r="CXU26" s="73"/>
      <c r="CXV26" s="73"/>
      <c r="CXW26" s="73"/>
      <c r="CXX26" s="73"/>
      <c r="CXY26" s="73"/>
      <c r="CXZ26" s="73"/>
      <c r="CYA26" s="73"/>
      <c r="CYB26" s="73"/>
      <c r="CYC26" s="73"/>
      <c r="CYD26" s="73"/>
      <c r="CYE26" s="73"/>
      <c r="CYF26" s="73"/>
      <c r="CYG26" s="73"/>
      <c r="CYH26" s="73"/>
      <c r="CYI26" s="73"/>
      <c r="CYJ26" s="73"/>
      <c r="CYK26" s="73"/>
      <c r="CYL26" s="73"/>
      <c r="CYM26" s="73"/>
      <c r="CYN26" s="73"/>
      <c r="CYO26" s="73"/>
      <c r="CYP26" s="73"/>
      <c r="CYQ26" s="73"/>
      <c r="CYR26" s="73"/>
      <c r="CYS26" s="73"/>
      <c r="CYT26" s="73"/>
      <c r="CYU26" s="73"/>
      <c r="CYV26" s="73"/>
      <c r="CYW26" s="73"/>
      <c r="CYX26" s="73"/>
      <c r="CYY26" s="73"/>
      <c r="CYZ26" s="73"/>
      <c r="CZA26" s="73"/>
      <c r="CZB26" s="73"/>
      <c r="CZC26" s="73"/>
      <c r="CZD26" s="73"/>
      <c r="CZE26" s="73"/>
      <c r="CZF26" s="73"/>
      <c r="CZG26" s="73"/>
      <c r="CZH26" s="73"/>
      <c r="CZI26" s="73"/>
      <c r="CZJ26" s="73"/>
      <c r="CZK26" s="73"/>
      <c r="CZL26" s="73"/>
      <c r="CZM26" s="73"/>
      <c r="CZN26" s="73"/>
      <c r="CZO26" s="73"/>
      <c r="CZP26" s="73"/>
      <c r="CZQ26" s="73"/>
      <c r="CZR26" s="73"/>
      <c r="CZS26" s="73"/>
      <c r="CZT26" s="73"/>
      <c r="CZU26" s="73"/>
      <c r="CZV26" s="73"/>
      <c r="CZW26" s="73"/>
      <c r="CZX26" s="73"/>
      <c r="CZY26" s="73"/>
      <c r="CZZ26" s="73"/>
      <c r="DAA26" s="73"/>
      <c r="DAB26" s="73"/>
      <c r="DAC26" s="73"/>
      <c r="DAD26" s="73"/>
      <c r="DAE26" s="73"/>
      <c r="DAF26" s="73"/>
      <c r="DAG26" s="73"/>
      <c r="DAH26" s="73"/>
      <c r="DAI26" s="73"/>
      <c r="DAJ26" s="73"/>
      <c r="DAK26" s="73"/>
      <c r="DAL26" s="73"/>
      <c r="DAM26" s="73"/>
      <c r="DAN26" s="73"/>
      <c r="DAO26" s="73"/>
      <c r="DAP26" s="73"/>
      <c r="DAQ26" s="73"/>
      <c r="DAR26" s="73"/>
      <c r="DAS26" s="73"/>
      <c r="DAT26" s="73"/>
      <c r="DAU26" s="73"/>
      <c r="DAV26" s="73"/>
      <c r="DAW26" s="73"/>
      <c r="DAX26" s="73"/>
      <c r="DAY26" s="73"/>
      <c r="DAZ26" s="73"/>
      <c r="DBA26" s="73"/>
      <c r="DBB26" s="73"/>
      <c r="DBC26" s="73"/>
      <c r="DBD26" s="73"/>
      <c r="DBE26" s="73"/>
      <c r="DBF26" s="73"/>
      <c r="DBG26" s="73"/>
      <c r="DBH26" s="73"/>
      <c r="DBI26" s="73"/>
      <c r="DBJ26" s="73"/>
      <c r="DBK26" s="73"/>
      <c r="DBL26" s="73"/>
      <c r="DBM26" s="73"/>
      <c r="DBN26" s="73"/>
      <c r="DBO26" s="73"/>
      <c r="DBP26" s="73"/>
      <c r="DBQ26" s="73"/>
      <c r="DBR26" s="73"/>
      <c r="DBS26" s="73"/>
      <c r="DBT26" s="73"/>
      <c r="DBU26" s="73"/>
      <c r="DBV26" s="73"/>
      <c r="DBW26" s="73"/>
      <c r="DBX26" s="73"/>
      <c r="DBY26" s="73"/>
      <c r="DBZ26" s="73"/>
      <c r="DCA26" s="73"/>
      <c r="DCB26" s="73"/>
      <c r="DCC26" s="73"/>
      <c r="DCD26" s="73"/>
      <c r="DCE26" s="73"/>
      <c r="DCF26" s="73"/>
      <c r="DCG26" s="73"/>
      <c r="DCH26" s="73"/>
      <c r="DCI26" s="73"/>
      <c r="DCJ26" s="73"/>
      <c r="DCK26" s="73"/>
      <c r="DCL26" s="73"/>
      <c r="DCM26" s="73"/>
      <c r="DCN26" s="73"/>
      <c r="DCO26" s="73"/>
      <c r="DCP26" s="73"/>
      <c r="DCQ26" s="73"/>
      <c r="DCR26" s="73"/>
      <c r="DCS26" s="73"/>
      <c r="DCT26" s="73"/>
      <c r="DCU26" s="73"/>
      <c r="DCV26" s="73"/>
      <c r="DCW26" s="73"/>
      <c r="DCX26" s="73"/>
      <c r="DCY26" s="73"/>
      <c r="DCZ26" s="73"/>
      <c r="DDA26" s="73"/>
      <c r="DDB26" s="73"/>
      <c r="DDC26" s="73"/>
      <c r="DDD26" s="73"/>
      <c r="DDE26" s="73"/>
      <c r="DDF26" s="73"/>
      <c r="DDG26" s="73"/>
      <c r="DDH26" s="73"/>
      <c r="DDI26" s="73"/>
      <c r="DDJ26" s="73"/>
      <c r="DDK26" s="73"/>
      <c r="DDL26" s="73"/>
      <c r="DDM26" s="73"/>
      <c r="DDN26" s="73"/>
      <c r="DDO26" s="73"/>
      <c r="DDP26" s="73"/>
      <c r="DDQ26" s="73"/>
      <c r="DDR26" s="73"/>
      <c r="DDS26" s="73"/>
      <c r="DDT26" s="73"/>
      <c r="DDU26" s="73"/>
      <c r="DDV26" s="73"/>
      <c r="DDW26" s="73"/>
      <c r="DDX26" s="73"/>
      <c r="DDY26" s="73"/>
      <c r="DDZ26" s="73"/>
      <c r="DEA26" s="73"/>
      <c r="DEB26" s="73"/>
      <c r="DEC26" s="73"/>
      <c r="DED26" s="73"/>
      <c r="DEE26" s="73"/>
      <c r="DEF26" s="73"/>
      <c r="DEG26" s="73"/>
      <c r="DEH26" s="73"/>
      <c r="DEI26" s="73"/>
      <c r="DEJ26" s="73"/>
      <c r="DEK26" s="73"/>
      <c r="DEL26" s="73"/>
      <c r="DEM26" s="73"/>
      <c r="DEN26" s="73"/>
      <c r="DEO26" s="73"/>
      <c r="DEP26" s="73"/>
      <c r="DEQ26" s="73"/>
      <c r="DER26" s="73"/>
      <c r="DES26" s="73"/>
      <c r="DET26" s="73"/>
      <c r="DEU26" s="73"/>
      <c r="DEV26" s="73"/>
      <c r="DEW26" s="73"/>
      <c r="DEX26" s="73"/>
      <c r="DEY26" s="73"/>
      <c r="DEZ26" s="73"/>
      <c r="DFA26" s="73"/>
      <c r="DFB26" s="73"/>
      <c r="DFC26" s="73"/>
      <c r="DFD26" s="73"/>
      <c r="DFE26" s="73"/>
      <c r="DFF26" s="73"/>
      <c r="DFG26" s="73"/>
      <c r="DFH26" s="73"/>
      <c r="DFI26" s="73"/>
      <c r="DFJ26" s="73"/>
      <c r="DFK26" s="73"/>
      <c r="DFL26" s="73"/>
      <c r="DFM26" s="73"/>
      <c r="DFN26" s="73"/>
      <c r="DFO26" s="73"/>
      <c r="DFP26" s="73"/>
      <c r="DFQ26" s="73"/>
      <c r="DFR26" s="73"/>
      <c r="DFS26" s="73"/>
      <c r="DFT26" s="73"/>
      <c r="DFU26" s="73"/>
      <c r="DFV26" s="73"/>
      <c r="DFW26" s="73"/>
      <c r="DFX26" s="73"/>
      <c r="DFY26" s="73"/>
      <c r="DFZ26" s="73"/>
      <c r="DGA26" s="73"/>
      <c r="DGB26" s="73"/>
      <c r="DGC26" s="73"/>
      <c r="DGD26" s="73"/>
      <c r="DGE26" s="73"/>
      <c r="DGF26" s="73"/>
      <c r="DGG26" s="73"/>
      <c r="DGH26" s="73"/>
      <c r="DGI26" s="73"/>
      <c r="DGJ26" s="73"/>
      <c r="DGK26" s="73"/>
      <c r="DGL26" s="73"/>
      <c r="DGM26" s="73"/>
      <c r="DGN26" s="73"/>
      <c r="DGO26" s="73"/>
      <c r="DGP26" s="73"/>
      <c r="DGQ26" s="73"/>
      <c r="DGR26" s="73"/>
      <c r="DGS26" s="73"/>
      <c r="DGT26" s="73"/>
      <c r="DGU26" s="73"/>
      <c r="DGV26" s="73"/>
      <c r="DGW26" s="73"/>
      <c r="DGX26" s="73"/>
      <c r="DGY26" s="73"/>
      <c r="DGZ26" s="73"/>
      <c r="DHA26" s="73"/>
      <c r="DHB26" s="73"/>
      <c r="DHC26" s="73"/>
      <c r="DHD26" s="73"/>
      <c r="DHE26" s="73"/>
      <c r="DHF26" s="73"/>
      <c r="DHG26" s="73"/>
      <c r="DHH26" s="73"/>
      <c r="DHI26" s="73"/>
      <c r="DHJ26" s="73"/>
      <c r="DHK26" s="73"/>
      <c r="DHL26" s="73"/>
      <c r="DHM26" s="73"/>
      <c r="DHN26" s="73"/>
      <c r="DHO26" s="73"/>
      <c r="DHP26" s="73"/>
      <c r="DHQ26" s="73"/>
      <c r="DHR26" s="73"/>
      <c r="DHS26" s="73"/>
      <c r="DHT26" s="73"/>
      <c r="DHU26" s="73"/>
      <c r="DHV26" s="73"/>
      <c r="DHW26" s="73"/>
      <c r="DHX26" s="73"/>
      <c r="DHY26" s="73"/>
      <c r="DHZ26" s="73"/>
      <c r="DIA26" s="73"/>
      <c r="DIB26" s="73"/>
      <c r="DIC26" s="73"/>
      <c r="DID26" s="73"/>
      <c r="DIE26" s="73"/>
      <c r="DIF26" s="73"/>
      <c r="DIG26" s="73"/>
      <c r="DIH26" s="73"/>
      <c r="DII26" s="73"/>
      <c r="DIJ26" s="73"/>
      <c r="DIK26" s="73"/>
      <c r="DIL26" s="73"/>
      <c r="DIM26" s="73"/>
      <c r="DIN26" s="73"/>
      <c r="DIO26" s="73"/>
      <c r="DIP26" s="73"/>
      <c r="DIQ26" s="73"/>
      <c r="DIR26" s="73"/>
      <c r="DIS26" s="73"/>
      <c r="DIT26" s="73"/>
      <c r="DIU26" s="73"/>
      <c r="DIV26" s="73"/>
      <c r="DIW26" s="73"/>
      <c r="DIX26" s="73"/>
      <c r="DIY26" s="73"/>
      <c r="DIZ26" s="73"/>
      <c r="DJA26" s="73"/>
      <c r="DJB26" s="73"/>
      <c r="DJC26" s="73"/>
      <c r="DJD26" s="73"/>
      <c r="DJE26" s="73"/>
      <c r="DJF26" s="73"/>
      <c r="DJG26" s="73"/>
      <c r="DJH26" s="73"/>
      <c r="DJI26" s="73"/>
      <c r="DJJ26" s="73"/>
      <c r="DJK26" s="73"/>
      <c r="DJL26" s="73"/>
      <c r="DJM26" s="73"/>
      <c r="DJN26" s="73"/>
      <c r="DJO26" s="73"/>
      <c r="DJP26" s="73"/>
      <c r="DJQ26" s="73"/>
      <c r="DJR26" s="73"/>
      <c r="DJS26" s="73"/>
      <c r="DJT26" s="73"/>
      <c r="DJU26" s="73"/>
      <c r="DJV26" s="73"/>
      <c r="DJW26" s="73"/>
      <c r="DJX26" s="73"/>
      <c r="DJY26" s="73"/>
      <c r="DJZ26" s="73"/>
      <c r="DKA26" s="73"/>
      <c r="DKB26" s="73"/>
      <c r="DKC26" s="73"/>
      <c r="DKD26" s="73"/>
      <c r="DKE26" s="73"/>
      <c r="DKF26" s="73"/>
      <c r="DKG26" s="73"/>
      <c r="DKH26" s="73"/>
      <c r="DKI26" s="73"/>
      <c r="DKJ26" s="73"/>
      <c r="DKK26" s="73"/>
      <c r="DKL26" s="73"/>
      <c r="DKM26" s="73"/>
      <c r="DKN26" s="73"/>
      <c r="DKO26" s="73"/>
      <c r="DKP26" s="73"/>
      <c r="DKQ26" s="73"/>
      <c r="DKR26" s="73"/>
      <c r="DKS26" s="73"/>
      <c r="DKT26" s="73"/>
      <c r="DKU26" s="73"/>
      <c r="DKV26" s="73"/>
      <c r="DKW26" s="73"/>
      <c r="DKX26" s="73"/>
      <c r="DKY26" s="73"/>
      <c r="DKZ26" s="73"/>
      <c r="DLA26" s="73"/>
      <c r="DLB26" s="73"/>
      <c r="DLC26" s="73"/>
      <c r="DLD26" s="73"/>
      <c r="DLE26" s="73"/>
      <c r="DLF26" s="73"/>
      <c r="DLG26" s="73"/>
      <c r="DLH26" s="73"/>
      <c r="DLI26" s="73"/>
      <c r="DLJ26" s="73"/>
      <c r="DLK26" s="73"/>
      <c r="DLL26" s="73"/>
      <c r="DLM26" s="73"/>
      <c r="DLN26" s="73"/>
      <c r="DLO26" s="73"/>
      <c r="DLP26" s="73"/>
      <c r="DLQ26" s="73"/>
      <c r="DLR26" s="73"/>
      <c r="DLS26" s="73"/>
      <c r="DLT26" s="73"/>
      <c r="DLU26" s="73"/>
      <c r="DLV26" s="73"/>
      <c r="DLW26" s="73"/>
      <c r="DLX26" s="73"/>
      <c r="DLY26" s="73"/>
      <c r="DLZ26" s="73"/>
      <c r="DMA26" s="73"/>
      <c r="DMB26" s="73"/>
      <c r="DMC26" s="73"/>
      <c r="DMD26" s="73"/>
      <c r="DME26" s="73"/>
      <c r="DMF26" s="73"/>
      <c r="DMG26" s="73"/>
      <c r="DMH26" s="73"/>
      <c r="DMI26" s="73"/>
      <c r="DMJ26" s="73"/>
      <c r="DMK26" s="73"/>
      <c r="DML26" s="73"/>
      <c r="DMM26" s="73"/>
      <c r="DMN26" s="73"/>
      <c r="DMO26" s="73"/>
      <c r="DMP26" s="73"/>
      <c r="DMQ26" s="73"/>
      <c r="DMR26" s="73"/>
      <c r="DMS26" s="73"/>
      <c r="DMT26" s="73"/>
      <c r="DMU26" s="73"/>
      <c r="DMV26" s="73"/>
      <c r="DMW26" s="73"/>
      <c r="DMX26" s="73"/>
      <c r="DMY26" s="73"/>
      <c r="DMZ26" s="73"/>
      <c r="DNA26" s="73"/>
      <c r="DNB26" s="73"/>
      <c r="DNC26" s="73"/>
      <c r="DND26" s="73"/>
      <c r="DNE26" s="73"/>
      <c r="DNF26" s="73"/>
      <c r="DNG26" s="73"/>
      <c r="DNH26" s="73"/>
      <c r="DNI26" s="73"/>
      <c r="DNJ26" s="73"/>
      <c r="DNK26" s="73"/>
      <c r="DNL26" s="73"/>
      <c r="DNM26" s="73"/>
      <c r="DNN26" s="73"/>
      <c r="DNO26" s="73"/>
      <c r="DNP26" s="73"/>
      <c r="DNQ26" s="73"/>
      <c r="DNR26" s="73"/>
      <c r="DNS26" s="73"/>
      <c r="DNT26" s="73"/>
      <c r="DNU26" s="73"/>
      <c r="DNV26" s="73"/>
      <c r="DNW26" s="73"/>
      <c r="DNX26" s="73"/>
      <c r="DNY26" s="73"/>
      <c r="DNZ26" s="73"/>
      <c r="DOA26" s="73"/>
      <c r="DOB26" s="73"/>
      <c r="DOC26" s="73"/>
      <c r="DOD26" s="73"/>
      <c r="DOE26" s="73"/>
      <c r="DOF26" s="73"/>
      <c r="DOG26" s="73"/>
      <c r="DOH26" s="73"/>
      <c r="DOI26" s="73"/>
      <c r="DOJ26" s="73"/>
      <c r="DOK26" s="73"/>
      <c r="DOL26" s="73"/>
      <c r="DOM26" s="73"/>
      <c r="DON26" s="73"/>
      <c r="DOO26" s="73"/>
      <c r="DOP26" s="73"/>
      <c r="DOQ26" s="73"/>
      <c r="DOR26" s="73"/>
      <c r="DOS26" s="73"/>
      <c r="DOT26" s="73"/>
      <c r="DOU26" s="73"/>
      <c r="DOV26" s="73"/>
      <c r="DOW26" s="73"/>
      <c r="DOX26" s="73"/>
      <c r="DOY26" s="73"/>
      <c r="DOZ26" s="73"/>
      <c r="DPA26" s="73"/>
      <c r="DPB26" s="73"/>
      <c r="DPC26" s="73"/>
      <c r="DPD26" s="73"/>
      <c r="DPE26" s="73"/>
      <c r="DPF26" s="73"/>
      <c r="DPG26" s="73"/>
      <c r="DPH26" s="73"/>
      <c r="DPI26" s="73"/>
      <c r="DPJ26" s="73"/>
      <c r="DPK26" s="73"/>
      <c r="DPL26" s="73"/>
      <c r="DPM26" s="73"/>
      <c r="DPN26" s="73"/>
      <c r="DPO26" s="73"/>
      <c r="DPP26" s="73"/>
      <c r="DPQ26" s="73"/>
      <c r="DPR26" s="73"/>
      <c r="DPS26" s="73"/>
      <c r="DPT26" s="73"/>
      <c r="DPU26" s="73"/>
      <c r="DPV26" s="73"/>
      <c r="DPW26" s="73"/>
      <c r="DPX26" s="73"/>
      <c r="DPY26" s="73"/>
      <c r="DPZ26" s="73"/>
      <c r="DQA26" s="73"/>
      <c r="DQB26" s="73"/>
      <c r="DQC26" s="73"/>
      <c r="DQD26" s="73"/>
      <c r="DQE26" s="73"/>
      <c r="DQF26" s="73"/>
      <c r="DQG26" s="73"/>
      <c r="DQH26" s="73"/>
      <c r="DQI26" s="73"/>
      <c r="DQJ26" s="73"/>
      <c r="DQK26" s="73"/>
      <c r="DQL26" s="73"/>
      <c r="DQM26" s="73"/>
      <c r="DQN26" s="73"/>
      <c r="DQO26" s="73"/>
      <c r="DQP26" s="73"/>
      <c r="DQQ26" s="73"/>
      <c r="DQR26" s="73"/>
      <c r="DQS26" s="73"/>
      <c r="DQT26" s="73"/>
      <c r="DQU26" s="73"/>
      <c r="DQV26" s="73"/>
      <c r="DQW26" s="73"/>
      <c r="DQX26" s="73"/>
      <c r="DQY26" s="73"/>
      <c r="DQZ26" s="73"/>
      <c r="DRA26" s="73"/>
      <c r="DRB26" s="73"/>
      <c r="DRC26" s="73"/>
      <c r="DRD26" s="73"/>
      <c r="DRE26" s="73"/>
      <c r="DRF26" s="73"/>
      <c r="DRG26" s="73"/>
      <c r="DRH26" s="73"/>
      <c r="DRI26" s="73"/>
      <c r="DRJ26" s="73"/>
      <c r="DRK26" s="73"/>
      <c r="DRL26" s="73"/>
      <c r="DRM26" s="73"/>
      <c r="DRN26" s="73"/>
      <c r="DRO26" s="73"/>
      <c r="DRP26" s="73"/>
      <c r="DRQ26" s="73"/>
      <c r="DRR26" s="73"/>
      <c r="DRS26" s="73"/>
      <c r="DRT26" s="73"/>
      <c r="DRU26" s="73"/>
      <c r="DRV26" s="73"/>
      <c r="DRW26" s="73"/>
      <c r="DRX26" s="73"/>
      <c r="DRY26" s="73"/>
      <c r="DRZ26" s="73"/>
      <c r="DSA26" s="73"/>
      <c r="DSB26" s="73"/>
      <c r="DSC26" s="73"/>
      <c r="DSD26" s="73"/>
      <c r="DSE26" s="73"/>
      <c r="DSF26" s="73"/>
      <c r="DSG26" s="73"/>
      <c r="DSH26" s="73"/>
      <c r="DSI26" s="73"/>
      <c r="DSJ26" s="73"/>
      <c r="DSK26" s="73"/>
      <c r="DSL26" s="73"/>
      <c r="DSM26" s="73"/>
      <c r="DSN26" s="73"/>
      <c r="DSO26" s="73"/>
      <c r="DSP26" s="73"/>
      <c r="DSQ26" s="73"/>
      <c r="DSR26" s="73"/>
      <c r="DSS26" s="73"/>
      <c r="DST26" s="73"/>
      <c r="DSU26" s="73"/>
      <c r="DSV26" s="73"/>
      <c r="DSW26" s="73"/>
      <c r="DSX26" s="73"/>
      <c r="DSY26" s="73"/>
      <c r="DSZ26" s="73"/>
      <c r="DTA26" s="73"/>
      <c r="DTB26" s="73"/>
      <c r="DTC26" s="73"/>
      <c r="DTD26" s="73"/>
      <c r="DTE26" s="73"/>
      <c r="DTF26" s="73"/>
      <c r="DTG26" s="73"/>
      <c r="DTH26" s="73"/>
      <c r="DTI26" s="73"/>
      <c r="DTJ26" s="73"/>
      <c r="DTK26" s="73"/>
      <c r="DTL26" s="73"/>
      <c r="DTM26" s="73"/>
      <c r="DTN26" s="73"/>
      <c r="DTO26" s="73"/>
      <c r="DTP26" s="73"/>
      <c r="DTQ26" s="73"/>
      <c r="DTR26" s="73"/>
      <c r="DTS26" s="73"/>
      <c r="DTT26" s="73"/>
      <c r="DTU26" s="73"/>
      <c r="DTV26" s="73"/>
      <c r="DTW26" s="73"/>
      <c r="DTX26" s="73"/>
      <c r="DTY26" s="73"/>
      <c r="DTZ26" s="73"/>
      <c r="DUA26" s="73"/>
      <c r="DUB26" s="73"/>
      <c r="DUC26" s="73"/>
      <c r="DUD26" s="73"/>
      <c r="DUE26" s="73"/>
      <c r="DUF26" s="73"/>
      <c r="DUG26" s="73"/>
      <c r="DUH26" s="73"/>
      <c r="DUI26" s="73"/>
      <c r="DUJ26" s="73"/>
      <c r="DUK26" s="73"/>
      <c r="DUL26" s="73"/>
      <c r="DUM26" s="73"/>
      <c r="DUN26" s="73"/>
      <c r="DUO26" s="73"/>
      <c r="DUP26" s="73"/>
      <c r="DUQ26" s="73"/>
      <c r="DUR26" s="73"/>
      <c r="DUS26" s="73"/>
      <c r="DUT26" s="73"/>
      <c r="DUU26" s="73"/>
      <c r="DUV26" s="73"/>
      <c r="DUW26" s="73"/>
      <c r="DUX26" s="73"/>
      <c r="DUY26" s="73"/>
      <c r="DUZ26" s="73"/>
      <c r="DVA26" s="73"/>
      <c r="DVB26" s="73"/>
      <c r="DVC26" s="73"/>
      <c r="DVD26" s="73"/>
      <c r="DVE26" s="73"/>
      <c r="DVF26" s="73"/>
      <c r="DVG26" s="73"/>
      <c r="DVH26" s="73"/>
      <c r="DVI26" s="73"/>
      <c r="DVJ26" s="73"/>
      <c r="DVK26" s="73"/>
      <c r="DVL26" s="73"/>
      <c r="DVM26" s="73"/>
      <c r="DVN26" s="73"/>
      <c r="DVO26" s="73"/>
      <c r="DVP26" s="73"/>
      <c r="DVQ26" s="73"/>
      <c r="DVR26" s="73"/>
      <c r="DVS26" s="73"/>
      <c r="DVT26" s="73"/>
      <c r="DVU26" s="73"/>
      <c r="DVV26" s="73"/>
      <c r="DVW26" s="73"/>
      <c r="DVX26" s="73"/>
      <c r="DVY26" s="73"/>
      <c r="DVZ26" s="73"/>
      <c r="DWA26" s="73"/>
      <c r="DWB26" s="73"/>
      <c r="DWC26" s="73"/>
      <c r="DWD26" s="73"/>
      <c r="DWE26" s="73"/>
      <c r="DWF26" s="73"/>
      <c r="DWG26" s="73"/>
      <c r="DWH26" s="73"/>
      <c r="DWI26" s="73"/>
      <c r="DWJ26" s="73"/>
      <c r="DWK26" s="73"/>
      <c r="DWL26" s="73"/>
      <c r="DWM26" s="73"/>
      <c r="DWN26" s="73"/>
      <c r="DWO26" s="73"/>
      <c r="DWP26" s="73"/>
      <c r="DWQ26" s="73"/>
      <c r="DWR26" s="73"/>
      <c r="DWS26" s="73"/>
      <c r="DWT26" s="73"/>
      <c r="DWU26" s="73"/>
      <c r="DWV26" s="73"/>
      <c r="DWW26" s="73"/>
      <c r="DWX26" s="73"/>
      <c r="DWY26" s="73"/>
      <c r="DWZ26" s="73"/>
      <c r="DXA26" s="73"/>
      <c r="DXB26" s="73"/>
      <c r="DXC26" s="73"/>
      <c r="DXD26" s="73"/>
      <c r="DXE26" s="73"/>
      <c r="DXF26" s="73"/>
      <c r="DXG26" s="73"/>
      <c r="DXH26" s="73"/>
      <c r="DXI26" s="73"/>
      <c r="DXJ26" s="73"/>
      <c r="DXK26" s="73"/>
      <c r="DXL26" s="73"/>
      <c r="DXM26" s="73"/>
      <c r="DXN26" s="73"/>
      <c r="DXO26" s="73"/>
      <c r="DXP26" s="73"/>
      <c r="DXQ26" s="73"/>
      <c r="DXR26" s="73"/>
      <c r="DXS26" s="73"/>
      <c r="DXT26" s="73"/>
      <c r="DXU26" s="73"/>
      <c r="DXV26" s="73"/>
      <c r="DXW26" s="73"/>
      <c r="DXX26" s="73"/>
      <c r="DXY26" s="73"/>
      <c r="DXZ26" s="73"/>
      <c r="DYA26" s="73"/>
      <c r="DYB26" s="73"/>
      <c r="DYC26" s="73"/>
      <c r="DYD26" s="73"/>
      <c r="DYE26" s="73"/>
      <c r="DYF26" s="73"/>
      <c r="DYG26" s="73"/>
      <c r="DYH26" s="73"/>
      <c r="DYI26" s="73"/>
      <c r="DYJ26" s="73"/>
      <c r="DYK26" s="73"/>
      <c r="DYL26" s="73"/>
      <c r="DYM26" s="73"/>
      <c r="DYN26" s="73"/>
      <c r="DYO26" s="73"/>
      <c r="DYP26" s="73"/>
      <c r="DYQ26" s="73"/>
      <c r="DYR26" s="73"/>
      <c r="DYS26" s="73"/>
      <c r="DYT26" s="73"/>
      <c r="DYU26" s="73"/>
      <c r="DYV26" s="73"/>
      <c r="DYW26" s="73"/>
      <c r="DYX26" s="73"/>
      <c r="DYY26" s="73"/>
      <c r="DYZ26" s="73"/>
      <c r="DZA26" s="73"/>
      <c r="DZB26" s="73"/>
      <c r="DZC26" s="73"/>
      <c r="DZD26" s="73"/>
      <c r="DZE26" s="73"/>
      <c r="DZF26" s="73"/>
      <c r="DZG26" s="73"/>
      <c r="DZH26" s="73"/>
      <c r="DZI26" s="73"/>
      <c r="DZJ26" s="73"/>
      <c r="DZK26" s="73"/>
      <c r="DZL26" s="73"/>
      <c r="DZM26" s="73"/>
      <c r="DZN26" s="73"/>
      <c r="DZO26" s="73"/>
      <c r="DZP26" s="73"/>
      <c r="DZQ26" s="73"/>
      <c r="DZR26" s="73"/>
      <c r="DZS26" s="73"/>
      <c r="DZT26" s="73"/>
      <c r="DZU26" s="73"/>
      <c r="DZV26" s="73"/>
      <c r="DZW26" s="73"/>
      <c r="DZX26" s="73"/>
      <c r="DZY26" s="73"/>
      <c r="DZZ26" s="73"/>
      <c r="EAA26" s="73"/>
      <c r="EAB26" s="73"/>
      <c r="EAC26" s="73"/>
      <c r="EAD26" s="73"/>
      <c r="EAE26" s="73"/>
      <c r="EAF26" s="73"/>
      <c r="EAG26" s="73"/>
      <c r="EAH26" s="73"/>
      <c r="EAI26" s="73"/>
      <c r="EAJ26" s="73"/>
      <c r="EAK26" s="73"/>
      <c r="EAL26" s="73"/>
      <c r="EAM26" s="73"/>
      <c r="EAN26" s="73"/>
      <c r="EAO26" s="73"/>
      <c r="EAP26" s="73"/>
      <c r="EAQ26" s="73"/>
      <c r="EAR26" s="73"/>
      <c r="EAS26" s="73"/>
      <c r="EAT26" s="73"/>
      <c r="EAU26" s="73"/>
      <c r="EAV26" s="73"/>
      <c r="EAW26" s="73"/>
      <c r="EAX26" s="73"/>
      <c r="EAY26" s="73"/>
      <c r="EAZ26" s="73"/>
      <c r="EBA26" s="73"/>
      <c r="EBB26" s="73"/>
      <c r="EBC26" s="73"/>
      <c r="EBD26" s="73"/>
      <c r="EBE26" s="73"/>
      <c r="EBF26" s="73"/>
      <c r="EBG26" s="73"/>
      <c r="EBH26" s="73"/>
      <c r="EBI26" s="73"/>
      <c r="EBJ26" s="73"/>
      <c r="EBK26" s="73"/>
      <c r="EBL26" s="73"/>
      <c r="EBM26" s="73"/>
      <c r="EBN26" s="73"/>
      <c r="EBO26" s="73"/>
      <c r="EBP26" s="73"/>
      <c r="EBQ26" s="73"/>
      <c r="EBR26" s="73"/>
      <c r="EBS26" s="73"/>
      <c r="EBT26" s="73"/>
      <c r="EBU26" s="73"/>
      <c r="EBV26" s="73"/>
      <c r="EBW26" s="73"/>
      <c r="EBX26" s="73"/>
      <c r="EBY26" s="73"/>
      <c r="EBZ26" s="73"/>
      <c r="ECA26" s="73"/>
      <c r="ECB26" s="73"/>
      <c r="ECC26" s="73"/>
      <c r="ECD26" s="73"/>
      <c r="ECE26" s="73"/>
      <c r="ECF26" s="73"/>
      <c r="ECG26" s="73"/>
      <c r="ECH26" s="73"/>
      <c r="ECI26" s="73"/>
      <c r="ECJ26" s="73"/>
      <c r="ECK26" s="73"/>
      <c r="ECL26" s="73"/>
      <c r="ECM26" s="73"/>
      <c r="ECN26" s="73"/>
      <c r="ECO26" s="73"/>
      <c r="ECP26" s="73"/>
      <c r="ECQ26" s="73"/>
      <c r="ECR26" s="73"/>
      <c r="ECS26" s="73"/>
      <c r="ECT26" s="73"/>
      <c r="ECU26" s="73"/>
      <c r="ECV26" s="73"/>
      <c r="ECW26" s="73"/>
      <c r="ECX26" s="73"/>
      <c r="ECY26" s="73"/>
      <c r="ECZ26" s="73"/>
      <c r="EDA26" s="73"/>
      <c r="EDB26" s="73"/>
      <c r="EDC26" s="73"/>
      <c r="EDD26" s="73"/>
      <c r="EDE26" s="73"/>
      <c r="EDF26" s="73"/>
      <c r="EDG26" s="73"/>
      <c r="EDH26" s="73"/>
      <c r="EDI26" s="73"/>
      <c r="EDJ26" s="73"/>
      <c r="EDK26" s="73"/>
      <c r="EDL26" s="73"/>
      <c r="EDM26" s="73"/>
      <c r="EDN26" s="73"/>
      <c r="EDO26" s="73"/>
      <c r="EDP26" s="73"/>
      <c r="EDQ26" s="73"/>
      <c r="EDR26" s="73"/>
      <c r="EDS26" s="73"/>
      <c r="EDT26" s="73"/>
      <c r="EDU26" s="73"/>
      <c r="EDV26" s="73"/>
      <c r="EDW26" s="73"/>
      <c r="EDX26" s="73"/>
      <c r="EDY26" s="73"/>
      <c r="EDZ26" s="73"/>
      <c r="EEA26" s="73"/>
      <c r="EEB26" s="73"/>
      <c r="EEC26" s="73"/>
      <c r="EED26" s="73"/>
      <c r="EEE26" s="73"/>
      <c r="EEF26" s="73"/>
      <c r="EEG26" s="73"/>
      <c r="EEH26" s="73"/>
      <c r="EEI26" s="73"/>
      <c r="EEJ26" s="73"/>
      <c r="EEK26" s="73"/>
      <c r="EEL26" s="73"/>
      <c r="EEM26" s="73"/>
      <c r="EEN26" s="73"/>
      <c r="EEO26" s="73"/>
      <c r="EEP26" s="73"/>
      <c r="EEQ26" s="73"/>
      <c r="EER26" s="73"/>
      <c r="EES26" s="73"/>
      <c r="EET26" s="73"/>
      <c r="EEU26" s="73"/>
      <c r="EEV26" s="73"/>
      <c r="EEW26" s="73"/>
      <c r="EEX26" s="73"/>
      <c r="EEY26" s="73"/>
      <c r="EEZ26" s="73"/>
      <c r="EFA26" s="73"/>
      <c r="EFB26" s="73"/>
      <c r="EFC26" s="73"/>
      <c r="EFD26" s="73"/>
      <c r="EFE26" s="73"/>
      <c r="EFF26" s="73"/>
      <c r="EFG26" s="73"/>
      <c r="EFH26" s="73"/>
      <c r="EFI26" s="73"/>
      <c r="EFJ26" s="73"/>
      <c r="EFK26" s="73"/>
      <c r="EFL26" s="73"/>
      <c r="EFM26" s="73"/>
      <c r="EFN26" s="73"/>
      <c r="EFO26" s="73"/>
      <c r="EFP26" s="73"/>
      <c r="EFQ26" s="73"/>
      <c r="EFR26" s="73"/>
      <c r="EFS26" s="73"/>
      <c r="EFT26" s="73"/>
      <c r="EFU26" s="73"/>
      <c r="EFV26" s="73"/>
      <c r="EFW26" s="73"/>
      <c r="EFX26" s="73"/>
      <c r="EFY26" s="73"/>
      <c r="EFZ26" s="73"/>
      <c r="EGA26" s="73"/>
      <c r="EGB26" s="73"/>
      <c r="EGC26" s="73"/>
      <c r="EGD26" s="73"/>
      <c r="EGE26" s="73"/>
      <c r="EGF26" s="73"/>
      <c r="EGG26" s="73"/>
      <c r="EGH26" s="73"/>
      <c r="EGI26" s="73"/>
      <c r="EGJ26" s="73"/>
      <c r="EGK26" s="73"/>
      <c r="EGL26" s="73"/>
      <c r="EGM26" s="73"/>
      <c r="EGN26" s="73"/>
      <c r="EGO26" s="73"/>
      <c r="EGP26" s="73"/>
      <c r="EGQ26" s="73"/>
      <c r="EGR26" s="73"/>
      <c r="EGS26" s="73"/>
      <c r="EGT26" s="73"/>
      <c r="EGU26" s="73"/>
      <c r="EGV26" s="73"/>
      <c r="EGW26" s="73"/>
      <c r="EGX26" s="73"/>
      <c r="EGY26" s="73"/>
      <c r="EGZ26" s="73"/>
      <c r="EHA26" s="73"/>
      <c r="EHB26" s="73"/>
      <c r="EHC26" s="73"/>
      <c r="EHD26" s="73"/>
      <c r="EHE26" s="73"/>
      <c r="EHF26" s="73"/>
      <c r="EHG26" s="73"/>
      <c r="EHH26" s="73"/>
      <c r="EHI26" s="73"/>
      <c r="EHJ26" s="73"/>
      <c r="EHK26" s="73"/>
      <c r="EHL26" s="73"/>
      <c r="EHM26" s="73"/>
      <c r="EHN26" s="73"/>
      <c r="EHO26" s="73"/>
      <c r="EHP26" s="73"/>
      <c r="EHQ26" s="73"/>
      <c r="EHR26" s="73"/>
      <c r="EHS26" s="73"/>
      <c r="EHT26" s="73"/>
      <c r="EHU26" s="73"/>
      <c r="EHV26" s="73"/>
      <c r="EHW26" s="73"/>
      <c r="EHX26" s="73"/>
      <c r="EHY26" s="73"/>
      <c r="EHZ26" s="73"/>
      <c r="EIA26" s="73"/>
      <c r="EIB26" s="73"/>
      <c r="EIC26" s="73"/>
      <c r="EID26" s="73"/>
      <c r="EIE26" s="73"/>
      <c r="EIF26" s="73"/>
      <c r="EIG26" s="73"/>
      <c r="EIH26" s="73"/>
      <c r="EII26" s="73"/>
      <c r="EIJ26" s="73"/>
      <c r="EIK26" s="73"/>
      <c r="EIL26" s="73"/>
      <c r="EIM26" s="73"/>
      <c r="EIN26" s="73"/>
      <c r="EIO26" s="73"/>
      <c r="EIP26" s="73"/>
      <c r="EIQ26" s="73"/>
      <c r="EIR26" s="73"/>
      <c r="EIS26" s="73"/>
      <c r="EIT26" s="73"/>
      <c r="EIU26" s="73"/>
      <c r="EIV26" s="73"/>
      <c r="EIW26" s="73"/>
      <c r="EIX26" s="73"/>
      <c r="EIY26" s="73"/>
      <c r="EIZ26" s="73"/>
      <c r="EJA26" s="73"/>
      <c r="EJB26" s="73"/>
      <c r="EJC26" s="73"/>
      <c r="EJD26" s="73"/>
      <c r="EJE26" s="73"/>
      <c r="EJF26" s="73"/>
      <c r="EJG26" s="73"/>
      <c r="EJH26" s="73"/>
      <c r="EJI26" s="73"/>
      <c r="EJJ26" s="73"/>
      <c r="EJK26" s="73"/>
      <c r="EJL26" s="73"/>
      <c r="EJM26" s="73"/>
      <c r="EJN26" s="73"/>
      <c r="EJO26" s="73"/>
      <c r="EJP26" s="73"/>
      <c r="EJQ26" s="73"/>
      <c r="EJR26" s="73"/>
      <c r="EJS26" s="73"/>
      <c r="EJT26" s="73"/>
      <c r="EJU26" s="73"/>
      <c r="EJV26" s="73"/>
      <c r="EJW26" s="73"/>
      <c r="EJX26" s="73"/>
      <c r="EJY26" s="73"/>
      <c r="EJZ26" s="73"/>
      <c r="EKA26" s="73"/>
      <c r="EKB26" s="73"/>
      <c r="EKC26" s="73"/>
      <c r="EKD26" s="73"/>
      <c r="EKE26" s="73"/>
      <c r="EKF26" s="73"/>
      <c r="EKG26" s="73"/>
      <c r="EKH26" s="73"/>
      <c r="EKI26" s="73"/>
      <c r="EKJ26" s="73"/>
      <c r="EKK26" s="73"/>
      <c r="EKL26" s="73"/>
      <c r="EKM26" s="73"/>
      <c r="EKN26" s="73"/>
      <c r="EKO26" s="73"/>
      <c r="EKP26" s="73"/>
      <c r="EKQ26" s="73"/>
      <c r="EKR26" s="73"/>
      <c r="EKS26" s="73"/>
      <c r="EKT26" s="73"/>
      <c r="EKU26" s="73"/>
      <c r="EKV26" s="73"/>
      <c r="EKW26" s="73"/>
      <c r="EKX26" s="73"/>
      <c r="EKY26" s="73"/>
      <c r="EKZ26" s="73"/>
      <c r="ELA26" s="73"/>
      <c r="ELB26" s="73"/>
      <c r="ELC26" s="73"/>
      <c r="ELD26" s="73"/>
      <c r="ELE26" s="73"/>
      <c r="ELF26" s="73"/>
      <c r="ELG26" s="73"/>
      <c r="ELH26" s="73"/>
      <c r="ELI26" s="73"/>
      <c r="ELJ26" s="73"/>
      <c r="ELK26" s="73"/>
      <c r="ELL26" s="73"/>
      <c r="ELM26" s="73"/>
      <c r="ELN26" s="73"/>
      <c r="ELO26" s="73"/>
      <c r="ELP26" s="73"/>
      <c r="ELQ26" s="73"/>
      <c r="ELR26" s="73"/>
      <c r="ELS26" s="73"/>
      <c r="ELT26" s="73"/>
      <c r="ELU26" s="73"/>
      <c r="ELV26" s="73"/>
      <c r="ELW26" s="73"/>
      <c r="ELX26" s="73"/>
      <c r="ELY26" s="73"/>
      <c r="ELZ26" s="73"/>
      <c r="EMA26" s="73"/>
      <c r="EMB26" s="73"/>
      <c r="EMC26" s="73"/>
      <c r="EMD26" s="73"/>
      <c r="EME26" s="73"/>
      <c r="EMF26" s="73"/>
      <c r="EMG26" s="73"/>
      <c r="EMH26" s="73"/>
      <c r="EMI26" s="73"/>
      <c r="EMJ26" s="73"/>
      <c r="EMK26" s="73"/>
      <c r="EML26" s="73"/>
      <c r="EMM26" s="73"/>
      <c r="EMN26" s="73"/>
      <c r="EMO26" s="73"/>
      <c r="EMP26" s="73"/>
      <c r="EMQ26" s="73"/>
      <c r="EMR26" s="73"/>
      <c r="EMS26" s="73"/>
      <c r="EMT26" s="73"/>
      <c r="EMU26" s="73"/>
      <c r="EMV26" s="73"/>
      <c r="EMW26" s="73"/>
      <c r="EMX26" s="73"/>
      <c r="EMY26" s="73"/>
      <c r="EMZ26" s="73"/>
      <c r="ENA26" s="73"/>
      <c r="ENB26" s="73"/>
      <c r="ENC26" s="73"/>
      <c r="END26" s="73"/>
      <c r="ENE26" s="73"/>
      <c r="ENF26" s="73"/>
      <c r="ENG26" s="73"/>
      <c r="ENH26" s="73"/>
      <c r="ENI26" s="73"/>
      <c r="ENJ26" s="73"/>
      <c r="ENK26" s="73"/>
      <c r="ENL26" s="73"/>
      <c r="ENM26" s="73"/>
      <c r="ENN26" s="73"/>
      <c r="ENO26" s="73"/>
      <c r="ENP26" s="73"/>
      <c r="ENQ26" s="73"/>
      <c r="ENR26" s="73"/>
      <c r="ENS26" s="73"/>
      <c r="ENT26" s="73"/>
      <c r="ENU26" s="73"/>
      <c r="ENV26" s="73"/>
      <c r="ENW26" s="73"/>
      <c r="ENX26" s="73"/>
      <c r="ENY26" s="73"/>
      <c r="ENZ26" s="73"/>
      <c r="EOA26" s="73"/>
      <c r="EOB26" s="73"/>
      <c r="EOC26" s="73"/>
      <c r="EOD26" s="73"/>
      <c r="EOE26" s="73"/>
      <c r="EOF26" s="73"/>
      <c r="EOG26" s="73"/>
      <c r="EOH26" s="73"/>
      <c r="EOI26" s="73"/>
      <c r="EOJ26" s="73"/>
      <c r="EOK26" s="73"/>
      <c r="EOL26" s="73"/>
      <c r="EOM26" s="73"/>
      <c r="EON26" s="73"/>
      <c r="EOO26" s="73"/>
      <c r="EOP26" s="73"/>
      <c r="EOQ26" s="73"/>
      <c r="EOR26" s="73"/>
      <c r="EOS26" s="73"/>
      <c r="EOT26" s="73"/>
      <c r="EOU26" s="73"/>
      <c r="EOV26" s="73"/>
      <c r="EOW26" s="73"/>
      <c r="EOX26" s="73"/>
      <c r="EOY26" s="73"/>
      <c r="EOZ26" s="73"/>
      <c r="EPA26" s="73"/>
      <c r="EPB26" s="73"/>
      <c r="EPC26" s="73"/>
      <c r="EPD26" s="73"/>
      <c r="EPE26" s="73"/>
      <c r="EPF26" s="73"/>
      <c r="EPG26" s="73"/>
      <c r="EPH26" s="73"/>
      <c r="EPI26" s="73"/>
      <c r="EPJ26" s="73"/>
      <c r="EPK26" s="73"/>
      <c r="EPL26" s="73"/>
      <c r="EPM26" s="73"/>
      <c r="EPN26" s="73"/>
      <c r="EPO26" s="73"/>
      <c r="EPP26" s="73"/>
      <c r="EPQ26" s="73"/>
      <c r="EPR26" s="73"/>
      <c r="EPS26" s="73"/>
      <c r="EPT26" s="73"/>
      <c r="EPU26" s="73"/>
      <c r="EPV26" s="73"/>
      <c r="EPW26" s="73"/>
      <c r="EPX26" s="73"/>
      <c r="EPY26" s="73"/>
      <c r="EPZ26" s="73"/>
      <c r="EQA26" s="73"/>
      <c r="EQB26" s="73"/>
      <c r="EQC26" s="73"/>
      <c r="EQD26" s="73"/>
      <c r="EQE26" s="73"/>
      <c r="EQF26" s="73"/>
      <c r="EQG26" s="73"/>
      <c r="EQH26" s="73"/>
      <c r="EQI26" s="73"/>
      <c r="EQJ26" s="73"/>
      <c r="EQK26" s="73"/>
      <c r="EQL26" s="73"/>
      <c r="EQM26" s="73"/>
      <c r="EQN26" s="73"/>
      <c r="EQO26" s="73"/>
      <c r="EQP26" s="73"/>
      <c r="EQQ26" s="73"/>
      <c r="EQR26" s="73"/>
      <c r="EQS26" s="73"/>
      <c r="EQT26" s="73"/>
      <c r="EQU26" s="73"/>
      <c r="EQV26" s="73"/>
      <c r="EQW26" s="73"/>
      <c r="EQX26" s="73"/>
      <c r="EQY26" s="73"/>
      <c r="EQZ26" s="73"/>
      <c r="ERA26" s="73"/>
      <c r="ERB26" s="73"/>
      <c r="ERC26" s="73"/>
      <c r="ERD26" s="73"/>
      <c r="ERE26" s="73"/>
      <c r="ERF26" s="73"/>
      <c r="ERG26" s="73"/>
      <c r="ERH26" s="73"/>
      <c r="ERI26" s="73"/>
      <c r="ERJ26" s="73"/>
      <c r="ERK26" s="73"/>
      <c r="ERL26" s="73"/>
      <c r="ERM26" s="73"/>
      <c r="ERN26" s="73"/>
      <c r="ERO26" s="73"/>
      <c r="ERP26" s="73"/>
      <c r="ERQ26" s="73"/>
      <c r="ERR26" s="73"/>
      <c r="ERS26" s="73"/>
      <c r="ERT26" s="73"/>
      <c r="ERU26" s="73"/>
      <c r="ERV26" s="73"/>
      <c r="ERW26" s="73"/>
      <c r="ERX26" s="73"/>
      <c r="ERY26" s="73"/>
      <c r="ERZ26" s="73"/>
      <c r="ESA26" s="73"/>
      <c r="ESB26" s="73"/>
      <c r="ESC26" s="73"/>
      <c r="ESD26" s="73"/>
      <c r="ESE26" s="73"/>
      <c r="ESF26" s="73"/>
      <c r="ESG26" s="73"/>
      <c r="ESH26" s="73"/>
      <c r="ESI26" s="73"/>
      <c r="ESJ26" s="73"/>
      <c r="ESK26" s="73"/>
      <c r="ESL26" s="73"/>
      <c r="ESM26" s="73"/>
      <c r="ESN26" s="73"/>
      <c r="ESO26" s="73"/>
      <c r="ESP26" s="73"/>
      <c r="ESQ26" s="73"/>
      <c r="ESR26" s="73"/>
      <c r="ESS26" s="73"/>
      <c r="EST26" s="73"/>
      <c r="ESU26" s="73"/>
      <c r="ESV26" s="73"/>
      <c r="ESW26" s="73"/>
      <c r="ESX26" s="73"/>
      <c r="ESY26" s="73"/>
      <c r="ESZ26" s="73"/>
      <c r="ETA26" s="73"/>
      <c r="ETB26" s="73"/>
      <c r="ETC26" s="73"/>
      <c r="ETD26" s="73"/>
      <c r="ETE26" s="73"/>
      <c r="ETF26" s="73"/>
      <c r="ETG26" s="73"/>
      <c r="ETH26" s="73"/>
      <c r="ETI26" s="73"/>
      <c r="ETJ26" s="73"/>
      <c r="ETK26" s="73"/>
      <c r="ETL26" s="73"/>
      <c r="ETM26" s="73"/>
      <c r="ETN26" s="73"/>
      <c r="ETO26" s="73"/>
      <c r="ETP26" s="73"/>
      <c r="ETQ26" s="73"/>
      <c r="ETR26" s="73"/>
      <c r="ETS26" s="73"/>
      <c r="ETT26" s="73"/>
      <c r="ETU26" s="73"/>
      <c r="ETV26" s="73"/>
      <c r="ETW26" s="73"/>
      <c r="ETX26" s="73"/>
      <c r="ETY26" s="73"/>
      <c r="ETZ26" s="73"/>
      <c r="EUA26" s="73"/>
      <c r="EUB26" s="73"/>
      <c r="EUC26" s="73"/>
      <c r="EUD26" s="73"/>
      <c r="EUE26" s="73"/>
      <c r="EUF26" s="73"/>
      <c r="EUG26" s="73"/>
      <c r="EUH26" s="73"/>
      <c r="EUI26" s="73"/>
      <c r="EUJ26" s="73"/>
      <c r="EUK26" s="73"/>
      <c r="EUL26" s="73"/>
      <c r="EUM26" s="73"/>
      <c r="EUN26" s="73"/>
      <c r="EUO26" s="73"/>
      <c r="EUP26" s="73"/>
      <c r="EUQ26" s="73"/>
      <c r="EUR26" s="73"/>
      <c r="EUS26" s="73"/>
      <c r="EUT26" s="73"/>
      <c r="EUU26" s="73"/>
      <c r="EUV26" s="73"/>
      <c r="EUW26" s="73"/>
      <c r="EUX26" s="73"/>
      <c r="EUY26" s="73"/>
      <c r="EUZ26" s="73"/>
      <c r="EVA26" s="73"/>
      <c r="EVB26" s="73"/>
      <c r="EVC26" s="73"/>
      <c r="EVD26" s="73"/>
      <c r="EVE26" s="73"/>
      <c r="EVF26" s="73"/>
      <c r="EVG26" s="73"/>
      <c r="EVH26" s="73"/>
      <c r="EVI26" s="73"/>
      <c r="EVJ26" s="73"/>
      <c r="EVK26" s="73"/>
      <c r="EVL26" s="73"/>
      <c r="EVM26" s="73"/>
      <c r="EVN26" s="73"/>
      <c r="EVO26" s="73"/>
      <c r="EVP26" s="73"/>
      <c r="EVQ26" s="73"/>
      <c r="EVR26" s="73"/>
      <c r="EVS26" s="73"/>
      <c r="EVT26" s="73"/>
      <c r="EVU26" s="73"/>
      <c r="EVV26" s="73"/>
      <c r="EVW26" s="73"/>
      <c r="EVX26" s="73"/>
      <c r="EVY26" s="73"/>
      <c r="EVZ26" s="73"/>
      <c r="EWA26" s="73"/>
      <c r="EWB26" s="73"/>
      <c r="EWC26" s="73"/>
      <c r="EWD26" s="73"/>
      <c r="EWE26" s="73"/>
      <c r="EWF26" s="73"/>
      <c r="EWG26" s="73"/>
      <c r="EWH26" s="73"/>
      <c r="EWI26" s="73"/>
      <c r="EWJ26" s="73"/>
      <c r="EWK26" s="73"/>
      <c r="EWL26" s="73"/>
      <c r="EWM26" s="73"/>
      <c r="EWN26" s="73"/>
      <c r="EWO26" s="73"/>
      <c r="EWP26" s="73"/>
      <c r="EWQ26" s="73"/>
      <c r="EWR26" s="73"/>
      <c r="EWS26" s="73"/>
      <c r="EWT26" s="73"/>
      <c r="EWU26" s="73"/>
      <c r="EWV26" s="73"/>
      <c r="EWW26" s="73"/>
      <c r="EWX26" s="73"/>
      <c r="EWY26" s="73"/>
      <c r="EWZ26" s="73"/>
      <c r="EXA26" s="73"/>
      <c r="EXB26" s="73"/>
      <c r="EXC26" s="73"/>
      <c r="EXD26" s="73"/>
      <c r="EXE26" s="73"/>
      <c r="EXF26" s="73"/>
      <c r="EXG26" s="73"/>
      <c r="EXH26" s="73"/>
      <c r="EXI26" s="73"/>
      <c r="EXJ26" s="73"/>
      <c r="EXK26" s="73"/>
      <c r="EXL26" s="73"/>
      <c r="EXM26" s="73"/>
      <c r="EXN26" s="73"/>
      <c r="EXO26" s="73"/>
      <c r="EXP26" s="73"/>
      <c r="EXQ26" s="73"/>
      <c r="EXR26" s="73"/>
      <c r="EXS26" s="73"/>
      <c r="EXT26" s="73"/>
      <c r="EXU26" s="73"/>
      <c r="EXV26" s="73"/>
      <c r="EXW26" s="73"/>
      <c r="EXX26" s="73"/>
      <c r="EXY26" s="73"/>
      <c r="EXZ26" s="73"/>
      <c r="EYA26" s="73"/>
      <c r="EYB26" s="73"/>
      <c r="EYC26" s="73"/>
      <c r="EYD26" s="73"/>
      <c r="EYE26" s="73"/>
      <c r="EYF26" s="73"/>
      <c r="EYG26" s="73"/>
      <c r="EYH26" s="73"/>
      <c r="EYI26" s="73"/>
      <c r="EYJ26" s="73"/>
      <c r="EYK26" s="73"/>
      <c r="EYL26" s="73"/>
      <c r="EYM26" s="73"/>
      <c r="EYN26" s="73"/>
      <c r="EYO26" s="73"/>
      <c r="EYP26" s="73"/>
      <c r="EYQ26" s="73"/>
      <c r="EYR26" s="73"/>
      <c r="EYS26" s="73"/>
      <c r="EYT26" s="73"/>
      <c r="EYU26" s="73"/>
      <c r="EYV26" s="73"/>
      <c r="EYW26" s="73"/>
      <c r="EYX26" s="73"/>
      <c r="EYY26" s="73"/>
      <c r="EYZ26" s="73"/>
      <c r="EZA26" s="73"/>
      <c r="EZB26" s="73"/>
      <c r="EZC26" s="73"/>
      <c r="EZD26" s="73"/>
      <c r="EZE26" s="73"/>
      <c r="EZF26" s="73"/>
      <c r="EZG26" s="73"/>
      <c r="EZH26" s="73"/>
      <c r="EZI26" s="73"/>
      <c r="EZJ26" s="73"/>
      <c r="EZK26" s="73"/>
      <c r="EZL26" s="73"/>
      <c r="EZM26" s="73"/>
      <c r="EZN26" s="73"/>
      <c r="EZO26" s="73"/>
      <c r="EZP26" s="73"/>
      <c r="EZQ26" s="73"/>
      <c r="EZR26" s="73"/>
      <c r="EZS26" s="73"/>
      <c r="EZT26" s="73"/>
      <c r="EZU26" s="73"/>
      <c r="EZV26" s="73"/>
      <c r="EZW26" s="73"/>
      <c r="EZX26" s="73"/>
      <c r="EZY26" s="73"/>
      <c r="EZZ26" s="73"/>
      <c r="FAA26" s="73"/>
      <c r="FAB26" s="73"/>
      <c r="FAC26" s="73"/>
      <c r="FAD26" s="73"/>
      <c r="FAE26" s="73"/>
      <c r="FAF26" s="73"/>
      <c r="FAG26" s="73"/>
      <c r="FAH26" s="73"/>
      <c r="FAI26" s="73"/>
      <c r="FAJ26" s="73"/>
      <c r="FAK26" s="73"/>
      <c r="FAL26" s="73"/>
      <c r="FAM26" s="73"/>
      <c r="FAN26" s="73"/>
      <c r="FAO26" s="73"/>
      <c r="FAP26" s="73"/>
      <c r="FAQ26" s="73"/>
      <c r="FAR26" s="73"/>
      <c r="FAS26" s="73"/>
      <c r="FAT26" s="73"/>
      <c r="FAU26" s="73"/>
      <c r="FAV26" s="73"/>
      <c r="FAW26" s="73"/>
      <c r="FAX26" s="73"/>
      <c r="FAY26" s="73"/>
      <c r="FAZ26" s="73"/>
      <c r="FBA26" s="73"/>
      <c r="FBB26" s="73"/>
      <c r="FBC26" s="73"/>
      <c r="FBD26" s="73"/>
      <c r="FBE26" s="73"/>
      <c r="FBF26" s="73"/>
      <c r="FBG26" s="73"/>
      <c r="FBH26" s="73"/>
      <c r="FBI26" s="73"/>
      <c r="FBJ26" s="73"/>
      <c r="FBK26" s="73"/>
      <c r="FBL26" s="73"/>
      <c r="FBM26" s="73"/>
      <c r="FBN26" s="73"/>
      <c r="FBO26" s="73"/>
      <c r="FBP26" s="73"/>
      <c r="FBQ26" s="73"/>
      <c r="FBR26" s="73"/>
      <c r="FBS26" s="73"/>
      <c r="FBT26" s="73"/>
      <c r="FBU26" s="73"/>
      <c r="FBV26" s="73"/>
      <c r="FBW26" s="73"/>
      <c r="FBX26" s="73"/>
      <c r="FBY26" s="73"/>
      <c r="FBZ26" s="73"/>
      <c r="FCA26" s="73"/>
      <c r="FCB26" s="73"/>
      <c r="FCC26" s="73"/>
      <c r="FCD26" s="73"/>
      <c r="FCE26" s="73"/>
      <c r="FCF26" s="73"/>
      <c r="FCG26" s="73"/>
      <c r="FCH26" s="73"/>
      <c r="FCI26" s="73"/>
      <c r="FCJ26" s="73"/>
      <c r="FCK26" s="73"/>
      <c r="FCL26" s="73"/>
      <c r="FCM26" s="73"/>
      <c r="FCN26" s="73"/>
      <c r="FCO26" s="73"/>
      <c r="FCP26" s="73"/>
      <c r="FCQ26" s="73"/>
      <c r="FCR26" s="73"/>
      <c r="FCS26" s="73"/>
      <c r="FCT26" s="73"/>
      <c r="FCU26" s="73"/>
      <c r="FCV26" s="73"/>
      <c r="FCW26" s="73"/>
      <c r="FCX26" s="73"/>
      <c r="FCY26" s="73"/>
      <c r="FCZ26" s="73"/>
      <c r="FDA26" s="73"/>
      <c r="FDB26" s="73"/>
      <c r="FDC26" s="73"/>
      <c r="FDD26" s="73"/>
      <c r="FDE26" s="73"/>
      <c r="FDF26" s="73"/>
      <c r="FDG26" s="73"/>
      <c r="FDH26" s="73"/>
      <c r="FDI26" s="73"/>
      <c r="FDJ26" s="73"/>
      <c r="FDK26" s="73"/>
      <c r="FDL26" s="73"/>
      <c r="FDM26" s="73"/>
      <c r="FDN26" s="73"/>
      <c r="FDO26" s="73"/>
      <c r="FDP26" s="73"/>
      <c r="FDQ26" s="73"/>
      <c r="FDR26" s="73"/>
      <c r="FDS26" s="73"/>
      <c r="FDT26" s="73"/>
      <c r="FDU26" s="73"/>
      <c r="FDV26" s="73"/>
      <c r="FDW26" s="73"/>
      <c r="FDX26" s="73"/>
      <c r="FDY26" s="73"/>
      <c r="FDZ26" s="73"/>
      <c r="FEA26" s="73"/>
      <c r="FEB26" s="73"/>
      <c r="FEC26" s="73"/>
      <c r="FED26" s="73"/>
      <c r="FEE26" s="73"/>
      <c r="FEF26" s="73"/>
      <c r="FEG26" s="73"/>
      <c r="FEH26" s="73"/>
      <c r="FEI26" s="73"/>
      <c r="FEJ26" s="73"/>
      <c r="FEK26" s="73"/>
      <c r="FEL26" s="73"/>
      <c r="FEM26" s="73"/>
      <c r="FEN26" s="73"/>
      <c r="FEO26" s="73"/>
      <c r="FEP26" s="73"/>
      <c r="FEQ26" s="73"/>
      <c r="FER26" s="73"/>
      <c r="FES26" s="73"/>
      <c r="FET26" s="73"/>
      <c r="FEU26" s="73"/>
      <c r="FEV26" s="73"/>
      <c r="FEW26" s="73"/>
      <c r="FEX26" s="73"/>
      <c r="FEY26" s="73"/>
      <c r="FEZ26" s="73"/>
      <c r="FFA26" s="73"/>
      <c r="FFB26" s="73"/>
      <c r="FFC26" s="73"/>
      <c r="FFD26" s="73"/>
      <c r="FFE26" s="73"/>
      <c r="FFF26" s="73"/>
      <c r="FFG26" s="73"/>
      <c r="FFH26" s="73"/>
      <c r="FFI26" s="73"/>
      <c r="FFJ26" s="73"/>
      <c r="FFK26" s="73"/>
      <c r="FFL26" s="73"/>
      <c r="FFM26" s="73"/>
      <c r="FFN26" s="73"/>
      <c r="FFO26" s="73"/>
      <c r="FFP26" s="73"/>
      <c r="FFQ26" s="73"/>
      <c r="FFR26" s="73"/>
      <c r="FFS26" s="73"/>
      <c r="FFT26" s="73"/>
      <c r="FFU26" s="73"/>
      <c r="FFV26" s="73"/>
      <c r="FFW26" s="73"/>
      <c r="FFX26" s="73"/>
      <c r="FFY26" s="73"/>
      <c r="FFZ26" s="73"/>
      <c r="FGA26" s="73"/>
      <c r="FGB26" s="73"/>
      <c r="FGC26" s="73"/>
      <c r="FGD26" s="73"/>
      <c r="FGE26" s="73"/>
      <c r="FGF26" s="73"/>
      <c r="FGG26" s="73"/>
      <c r="FGH26" s="73"/>
      <c r="FGI26" s="73"/>
      <c r="FGJ26" s="73"/>
      <c r="FGK26" s="73"/>
      <c r="FGL26" s="73"/>
      <c r="FGM26" s="73"/>
      <c r="FGN26" s="73"/>
      <c r="FGO26" s="73"/>
      <c r="FGP26" s="73"/>
      <c r="FGQ26" s="73"/>
      <c r="FGR26" s="73"/>
      <c r="FGS26" s="73"/>
      <c r="FGT26" s="73"/>
      <c r="FGU26" s="73"/>
      <c r="FGV26" s="73"/>
      <c r="FGW26" s="73"/>
      <c r="FGX26" s="73"/>
      <c r="FGY26" s="73"/>
      <c r="FGZ26" s="73"/>
      <c r="FHA26" s="73"/>
      <c r="FHB26" s="73"/>
      <c r="FHC26" s="73"/>
      <c r="FHD26" s="73"/>
      <c r="FHE26" s="73"/>
      <c r="FHF26" s="73"/>
      <c r="FHG26" s="73"/>
      <c r="FHH26" s="73"/>
      <c r="FHI26" s="73"/>
      <c r="FHJ26" s="73"/>
      <c r="FHK26" s="73"/>
      <c r="FHL26" s="73"/>
      <c r="FHM26" s="73"/>
      <c r="FHN26" s="73"/>
      <c r="FHO26" s="73"/>
      <c r="FHP26" s="73"/>
      <c r="FHQ26" s="73"/>
      <c r="FHR26" s="73"/>
      <c r="FHS26" s="73"/>
      <c r="FHT26" s="73"/>
      <c r="FHU26" s="73"/>
      <c r="FHV26" s="73"/>
      <c r="FHW26" s="73"/>
      <c r="FHX26" s="73"/>
      <c r="FHY26" s="73"/>
      <c r="FHZ26" s="73"/>
      <c r="FIA26" s="73"/>
      <c r="FIB26" s="73"/>
      <c r="FIC26" s="73"/>
      <c r="FID26" s="73"/>
      <c r="FIE26" s="73"/>
      <c r="FIF26" s="73"/>
      <c r="FIG26" s="73"/>
      <c r="FIH26" s="73"/>
      <c r="FII26" s="73"/>
      <c r="FIJ26" s="73"/>
      <c r="FIK26" s="73"/>
      <c r="FIL26" s="73"/>
      <c r="FIM26" s="73"/>
      <c r="FIN26" s="73"/>
      <c r="FIO26" s="73"/>
      <c r="FIP26" s="73"/>
      <c r="FIQ26" s="73"/>
      <c r="FIR26" s="73"/>
      <c r="FIS26" s="73"/>
      <c r="FIT26" s="73"/>
      <c r="FIU26" s="73"/>
      <c r="FIV26" s="73"/>
      <c r="FIW26" s="73"/>
      <c r="FIX26" s="73"/>
      <c r="FIY26" s="73"/>
      <c r="FIZ26" s="73"/>
      <c r="FJA26" s="73"/>
      <c r="FJB26" s="73"/>
      <c r="FJC26" s="73"/>
      <c r="FJD26" s="73"/>
      <c r="FJE26" s="73"/>
      <c r="FJF26" s="73"/>
      <c r="FJG26" s="73"/>
      <c r="FJH26" s="73"/>
      <c r="FJI26" s="73"/>
      <c r="FJJ26" s="73"/>
      <c r="FJK26" s="73"/>
      <c r="FJL26" s="73"/>
      <c r="FJM26" s="73"/>
      <c r="FJN26" s="73"/>
      <c r="FJO26" s="73"/>
      <c r="FJP26" s="73"/>
      <c r="FJQ26" s="73"/>
      <c r="FJR26" s="73"/>
      <c r="FJS26" s="73"/>
      <c r="FJT26" s="73"/>
      <c r="FJU26" s="73"/>
      <c r="FJV26" s="73"/>
      <c r="FJW26" s="73"/>
      <c r="FJX26" s="73"/>
      <c r="FJY26" s="73"/>
      <c r="FJZ26" s="73"/>
      <c r="FKA26" s="73"/>
      <c r="FKB26" s="73"/>
      <c r="FKC26" s="73"/>
      <c r="FKD26" s="73"/>
      <c r="FKE26" s="73"/>
      <c r="FKF26" s="73"/>
      <c r="FKG26" s="73"/>
      <c r="FKH26" s="73"/>
      <c r="FKI26" s="73"/>
      <c r="FKJ26" s="73"/>
      <c r="FKK26" s="73"/>
      <c r="FKL26" s="73"/>
      <c r="FKM26" s="73"/>
      <c r="FKN26" s="73"/>
      <c r="FKO26" s="73"/>
      <c r="FKP26" s="73"/>
      <c r="FKQ26" s="73"/>
      <c r="FKR26" s="73"/>
      <c r="FKS26" s="73"/>
      <c r="FKT26" s="73"/>
      <c r="FKU26" s="73"/>
      <c r="FKV26" s="73"/>
      <c r="FKW26" s="73"/>
      <c r="FKX26" s="73"/>
      <c r="FKY26" s="73"/>
      <c r="FKZ26" s="73"/>
      <c r="FLA26" s="73"/>
      <c r="FLB26" s="73"/>
      <c r="FLC26" s="73"/>
      <c r="FLD26" s="73"/>
      <c r="FLE26" s="73"/>
      <c r="FLF26" s="73"/>
      <c r="FLG26" s="73"/>
      <c r="FLH26" s="73"/>
      <c r="FLI26" s="73"/>
      <c r="FLJ26" s="73"/>
      <c r="FLK26" s="73"/>
      <c r="FLL26" s="73"/>
      <c r="FLM26" s="73"/>
      <c r="FLN26" s="73"/>
      <c r="FLO26" s="73"/>
      <c r="FLP26" s="73"/>
      <c r="FLQ26" s="73"/>
      <c r="FLR26" s="73"/>
      <c r="FLS26" s="73"/>
      <c r="FLT26" s="73"/>
      <c r="FLU26" s="73"/>
      <c r="FLV26" s="73"/>
      <c r="FLW26" s="73"/>
      <c r="FLX26" s="73"/>
      <c r="FLY26" s="73"/>
      <c r="FLZ26" s="73"/>
      <c r="FMA26" s="73"/>
      <c r="FMB26" s="73"/>
      <c r="FMC26" s="73"/>
      <c r="FMD26" s="73"/>
      <c r="FME26" s="73"/>
      <c r="FMF26" s="73"/>
      <c r="FMG26" s="73"/>
      <c r="FMH26" s="73"/>
      <c r="FMI26" s="73"/>
      <c r="FMJ26" s="73"/>
      <c r="FMK26" s="73"/>
      <c r="FML26" s="73"/>
      <c r="FMM26" s="73"/>
      <c r="FMN26" s="73"/>
      <c r="FMO26" s="73"/>
      <c r="FMP26" s="73"/>
      <c r="FMQ26" s="73"/>
      <c r="FMR26" s="73"/>
      <c r="FMS26" s="73"/>
      <c r="FMT26" s="73"/>
      <c r="FMU26" s="73"/>
      <c r="FMV26" s="73"/>
      <c r="FMW26" s="73"/>
      <c r="FMX26" s="73"/>
      <c r="FMY26" s="73"/>
      <c r="FMZ26" s="73"/>
      <c r="FNA26" s="73"/>
      <c r="FNB26" s="73"/>
      <c r="FNC26" s="73"/>
      <c r="FND26" s="73"/>
      <c r="FNE26" s="73"/>
      <c r="FNF26" s="73"/>
      <c r="FNG26" s="73"/>
      <c r="FNH26" s="73"/>
      <c r="FNI26" s="73"/>
      <c r="FNJ26" s="73"/>
      <c r="FNK26" s="73"/>
      <c r="FNL26" s="73"/>
      <c r="FNM26" s="73"/>
      <c r="FNN26" s="73"/>
      <c r="FNO26" s="73"/>
      <c r="FNP26" s="73"/>
      <c r="FNQ26" s="73"/>
      <c r="FNR26" s="73"/>
      <c r="FNS26" s="73"/>
      <c r="FNT26" s="73"/>
      <c r="FNU26" s="73"/>
      <c r="FNV26" s="73"/>
      <c r="FNW26" s="73"/>
      <c r="FNX26" s="73"/>
      <c r="FNY26" s="73"/>
      <c r="FNZ26" s="73"/>
      <c r="FOA26" s="73"/>
      <c r="FOB26" s="73"/>
      <c r="FOC26" s="73"/>
      <c r="FOD26" s="73"/>
      <c r="FOE26" s="73"/>
      <c r="FOF26" s="73"/>
      <c r="FOG26" s="73"/>
      <c r="FOH26" s="73"/>
      <c r="FOI26" s="73"/>
      <c r="FOJ26" s="73"/>
      <c r="FOK26" s="73"/>
      <c r="FOL26" s="73"/>
      <c r="FOM26" s="73"/>
      <c r="FON26" s="73"/>
      <c r="FOO26" s="73"/>
      <c r="FOP26" s="73"/>
      <c r="FOQ26" s="73"/>
      <c r="FOR26" s="73"/>
      <c r="FOS26" s="73"/>
      <c r="FOT26" s="73"/>
      <c r="FOU26" s="73"/>
      <c r="FOV26" s="73"/>
      <c r="FOW26" s="73"/>
      <c r="FOX26" s="73"/>
      <c r="FOY26" s="73"/>
      <c r="FOZ26" s="73"/>
      <c r="FPA26" s="73"/>
      <c r="FPB26" s="73"/>
      <c r="FPC26" s="73"/>
      <c r="FPD26" s="73"/>
      <c r="FPE26" s="73"/>
      <c r="FPF26" s="73"/>
      <c r="FPG26" s="73"/>
      <c r="FPH26" s="73"/>
      <c r="FPI26" s="73"/>
      <c r="FPJ26" s="73"/>
      <c r="FPK26" s="73"/>
      <c r="FPL26" s="73"/>
      <c r="FPM26" s="73"/>
      <c r="FPN26" s="73"/>
      <c r="FPO26" s="73"/>
      <c r="FPP26" s="73"/>
      <c r="FPQ26" s="73"/>
      <c r="FPR26" s="73"/>
      <c r="FPS26" s="73"/>
      <c r="FPT26" s="73"/>
      <c r="FPU26" s="73"/>
      <c r="FPV26" s="73"/>
      <c r="FPW26" s="73"/>
      <c r="FPX26" s="73"/>
      <c r="FPY26" s="73"/>
      <c r="FPZ26" s="73"/>
      <c r="FQA26" s="73"/>
      <c r="FQB26" s="73"/>
      <c r="FQC26" s="73"/>
      <c r="FQD26" s="73"/>
      <c r="FQE26" s="73"/>
      <c r="FQF26" s="73"/>
      <c r="FQG26" s="73"/>
      <c r="FQH26" s="73"/>
      <c r="FQI26" s="73"/>
      <c r="FQJ26" s="73"/>
      <c r="FQK26" s="73"/>
      <c r="FQL26" s="73"/>
      <c r="FQM26" s="73"/>
      <c r="FQN26" s="73"/>
      <c r="FQO26" s="73"/>
      <c r="FQP26" s="73"/>
      <c r="FQQ26" s="73"/>
      <c r="FQR26" s="73"/>
      <c r="FQS26" s="73"/>
      <c r="FQT26" s="73"/>
      <c r="FQU26" s="73"/>
      <c r="FQV26" s="73"/>
      <c r="FQW26" s="73"/>
      <c r="FQX26" s="73"/>
      <c r="FQY26" s="73"/>
      <c r="FQZ26" s="73"/>
      <c r="FRA26" s="73"/>
      <c r="FRB26" s="73"/>
      <c r="FRC26" s="73"/>
      <c r="FRD26" s="73"/>
      <c r="FRE26" s="73"/>
      <c r="FRF26" s="73"/>
      <c r="FRG26" s="73"/>
      <c r="FRH26" s="73"/>
      <c r="FRI26" s="73"/>
      <c r="FRJ26" s="73"/>
      <c r="FRK26" s="73"/>
      <c r="FRL26" s="73"/>
      <c r="FRM26" s="73"/>
      <c r="FRN26" s="73"/>
      <c r="FRO26" s="73"/>
      <c r="FRP26" s="73"/>
      <c r="FRQ26" s="73"/>
      <c r="FRR26" s="73"/>
      <c r="FRS26" s="73"/>
      <c r="FRT26" s="73"/>
      <c r="FRU26" s="73"/>
      <c r="FRV26" s="73"/>
      <c r="FRW26" s="73"/>
      <c r="FRX26" s="73"/>
      <c r="FRY26" s="73"/>
      <c r="FRZ26" s="73"/>
      <c r="FSA26" s="73"/>
      <c r="FSB26" s="73"/>
      <c r="FSC26" s="73"/>
      <c r="FSD26" s="73"/>
      <c r="FSE26" s="73"/>
      <c r="FSF26" s="73"/>
      <c r="FSG26" s="73"/>
      <c r="FSH26" s="73"/>
      <c r="FSI26" s="73"/>
      <c r="FSJ26" s="73"/>
      <c r="FSK26" s="73"/>
      <c r="FSL26" s="73"/>
      <c r="FSM26" s="73"/>
      <c r="FSN26" s="73"/>
      <c r="FSO26" s="73"/>
      <c r="FSP26" s="73"/>
      <c r="FSQ26" s="73"/>
      <c r="FSR26" s="73"/>
      <c r="FSS26" s="73"/>
      <c r="FST26" s="73"/>
      <c r="FSU26" s="73"/>
      <c r="FSV26" s="73"/>
      <c r="FSW26" s="73"/>
      <c r="FSX26" s="73"/>
      <c r="FSY26" s="73"/>
      <c r="FSZ26" s="73"/>
      <c r="FTA26" s="73"/>
      <c r="FTB26" s="73"/>
      <c r="FTC26" s="73"/>
      <c r="FTD26" s="73"/>
      <c r="FTE26" s="73"/>
      <c r="FTF26" s="73"/>
      <c r="FTG26" s="73"/>
      <c r="FTH26" s="73"/>
      <c r="FTI26" s="73"/>
      <c r="FTJ26" s="73"/>
      <c r="FTK26" s="73"/>
      <c r="FTL26" s="73"/>
      <c r="FTM26" s="73"/>
      <c r="FTN26" s="73"/>
      <c r="FTO26" s="73"/>
      <c r="FTP26" s="73"/>
      <c r="FTQ26" s="73"/>
      <c r="FTR26" s="73"/>
      <c r="FTS26" s="73"/>
      <c r="FTT26" s="73"/>
      <c r="FTU26" s="73"/>
      <c r="FTV26" s="73"/>
      <c r="FTW26" s="73"/>
      <c r="FTX26" s="73"/>
      <c r="FTY26" s="73"/>
      <c r="FTZ26" s="73"/>
      <c r="FUA26" s="73"/>
      <c r="FUB26" s="73"/>
      <c r="FUC26" s="73"/>
      <c r="FUD26" s="73"/>
      <c r="FUE26" s="73"/>
      <c r="FUF26" s="73"/>
      <c r="FUG26" s="73"/>
      <c r="FUH26" s="73"/>
      <c r="FUI26" s="73"/>
      <c r="FUJ26" s="73"/>
      <c r="FUK26" s="73"/>
      <c r="FUL26" s="73"/>
      <c r="FUM26" s="73"/>
      <c r="FUN26" s="73"/>
      <c r="FUO26" s="73"/>
      <c r="FUP26" s="73"/>
      <c r="FUQ26" s="73"/>
      <c r="FUR26" s="73"/>
      <c r="FUS26" s="73"/>
      <c r="FUT26" s="73"/>
      <c r="FUU26" s="73"/>
      <c r="FUV26" s="73"/>
      <c r="FUW26" s="73"/>
      <c r="FUX26" s="73"/>
      <c r="FUY26" s="73"/>
      <c r="FUZ26" s="73"/>
      <c r="FVA26" s="73"/>
      <c r="FVB26" s="73"/>
      <c r="FVC26" s="73"/>
      <c r="FVD26" s="73"/>
      <c r="FVE26" s="73"/>
      <c r="FVF26" s="73"/>
      <c r="FVG26" s="73"/>
      <c r="FVH26" s="73"/>
      <c r="FVI26" s="73"/>
      <c r="FVJ26" s="73"/>
      <c r="FVK26" s="73"/>
      <c r="FVL26" s="73"/>
      <c r="FVM26" s="73"/>
      <c r="FVN26" s="73"/>
      <c r="FVO26" s="73"/>
      <c r="FVP26" s="73"/>
      <c r="FVQ26" s="73"/>
      <c r="FVR26" s="73"/>
      <c r="FVS26" s="73"/>
      <c r="FVT26" s="73"/>
      <c r="FVU26" s="73"/>
      <c r="FVV26" s="73"/>
      <c r="FVW26" s="73"/>
      <c r="FVX26" s="73"/>
      <c r="FVY26" s="73"/>
      <c r="FVZ26" s="73"/>
      <c r="FWA26" s="73"/>
      <c r="FWB26" s="73"/>
      <c r="FWC26" s="73"/>
      <c r="FWD26" s="73"/>
      <c r="FWE26" s="73"/>
      <c r="FWF26" s="73"/>
      <c r="FWG26" s="73"/>
      <c r="FWH26" s="73"/>
      <c r="FWI26" s="73"/>
      <c r="FWJ26" s="73"/>
      <c r="FWK26" s="73"/>
      <c r="FWL26" s="73"/>
      <c r="FWM26" s="73"/>
      <c r="FWN26" s="73"/>
      <c r="FWO26" s="73"/>
      <c r="FWP26" s="73"/>
      <c r="FWQ26" s="73"/>
      <c r="FWR26" s="73"/>
      <c r="FWS26" s="73"/>
      <c r="FWT26" s="73"/>
      <c r="FWU26" s="73"/>
      <c r="FWV26" s="73"/>
      <c r="FWW26" s="73"/>
      <c r="FWX26" s="73"/>
      <c r="FWY26" s="73"/>
      <c r="FWZ26" s="73"/>
      <c r="FXA26" s="73"/>
      <c r="FXB26" s="73"/>
      <c r="FXC26" s="73"/>
      <c r="FXD26" s="73"/>
      <c r="FXE26" s="73"/>
      <c r="FXF26" s="73"/>
      <c r="FXG26" s="73"/>
      <c r="FXH26" s="73"/>
      <c r="FXI26" s="73"/>
      <c r="FXJ26" s="73"/>
      <c r="FXK26" s="73"/>
      <c r="FXL26" s="73"/>
      <c r="FXM26" s="73"/>
      <c r="FXN26" s="73"/>
      <c r="FXO26" s="73"/>
      <c r="FXP26" s="73"/>
      <c r="FXQ26" s="73"/>
      <c r="FXR26" s="73"/>
      <c r="FXS26" s="73"/>
      <c r="FXT26" s="73"/>
      <c r="FXU26" s="73"/>
      <c r="FXV26" s="73"/>
      <c r="FXW26" s="73"/>
      <c r="FXX26" s="73"/>
      <c r="FXY26" s="73"/>
      <c r="FXZ26" s="73"/>
      <c r="FYA26" s="73"/>
      <c r="FYB26" s="73"/>
      <c r="FYC26" s="73"/>
      <c r="FYD26" s="73"/>
      <c r="FYE26" s="73"/>
      <c r="FYF26" s="73"/>
      <c r="FYG26" s="73"/>
      <c r="FYH26" s="73"/>
      <c r="FYI26" s="73"/>
      <c r="FYJ26" s="73"/>
      <c r="FYK26" s="73"/>
      <c r="FYL26" s="73"/>
      <c r="FYM26" s="73"/>
      <c r="FYN26" s="73"/>
      <c r="FYO26" s="73"/>
      <c r="FYP26" s="73"/>
      <c r="FYQ26" s="73"/>
      <c r="FYR26" s="73"/>
      <c r="FYS26" s="73"/>
      <c r="FYT26" s="73"/>
      <c r="FYU26" s="73"/>
      <c r="FYV26" s="73"/>
      <c r="FYW26" s="73"/>
      <c r="FYX26" s="73"/>
      <c r="FYY26" s="73"/>
      <c r="FYZ26" s="73"/>
      <c r="FZA26" s="73"/>
      <c r="FZB26" s="73"/>
      <c r="FZC26" s="73"/>
      <c r="FZD26" s="73"/>
      <c r="FZE26" s="73"/>
      <c r="FZF26" s="73"/>
      <c r="FZG26" s="73"/>
      <c r="FZH26" s="73"/>
      <c r="FZI26" s="73"/>
      <c r="FZJ26" s="73"/>
      <c r="FZK26" s="73"/>
      <c r="FZL26" s="73"/>
      <c r="FZM26" s="73"/>
      <c r="FZN26" s="73"/>
      <c r="FZO26" s="73"/>
      <c r="FZP26" s="73"/>
      <c r="FZQ26" s="73"/>
      <c r="FZR26" s="73"/>
      <c r="FZS26" s="73"/>
      <c r="FZT26" s="73"/>
      <c r="FZU26" s="73"/>
      <c r="FZV26" s="73"/>
      <c r="FZW26" s="73"/>
      <c r="FZX26" s="73"/>
      <c r="FZY26" s="73"/>
      <c r="FZZ26" s="73"/>
      <c r="GAA26" s="73"/>
      <c r="GAB26" s="73"/>
      <c r="GAC26" s="73"/>
      <c r="GAD26" s="73"/>
      <c r="GAE26" s="73"/>
      <c r="GAF26" s="73"/>
      <c r="GAG26" s="73"/>
      <c r="GAH26" s="73"/>
      <c r="GAI26" s="73"/>
      <c r="GAJ26" s="73"/>
      <c r="GAK26" s="73"/>
      <c r="GAL26" s="73"/>
      <c r="GAM26" s="73"/>
      <c r="GAN26" s="73"/>
      <c r="GAO26" s="73"/>
      <c r="GAP26" s="73"/>
      <c r="GAQ26" s="73"/>
      <c r="GAR26" s="73"/>
      <c r="GAS26" s="73"/>
      <c r="GAT26" s="73"/>
      <c r="GAU26" s="73"/>
      <c r="GAV26" s="73"/>
      <c r="GAW26" s="73"/>
      <c r="GAX26" s="73"/>
      <c r="GAY26" s="73"/>
      <c r="GAZ26" s="73"/>
      <c r="GBA26" s="73"/>
      <c r="GBB26" s="73"/>
      <c r="GBC26" s="73"/>
      <c r="GBD26" s="73"/>
      <c r="GBE26" s="73"/>
      <c r="GBF26" s="73"/>
      <c r="GBG26" s="73"/>
      <c r="GBH26" s="73"/>
      <c r="GBI26" s="73"/>
      <c r="GBJ26" s="73"/>
      <c r="GBK26" s="73"/>
      <c r="GBL26" s="73"/>
      <c r="GBM26" s="73"/>
      <c r="GBN26" s="73"/>
      <c r="GBO26" s="73"/>
      <c r="GBP26" s="73"/>
      <c r="GBQ26" s="73"/>
      <c r="GBR26" s="73"/>
      <c r="GBS26" s="73"/>
      <c r="GBT26" s="73"/>
      <c r="GBU26" s="73"/>
      <c r="GBV26" s="73"/>
      <c r="GBW26" s="73"/>
      <c r="GBX26" s="73"/>
      <c r="GBY26" s="73"/>
      <c r="GBZ26" s="73"/>
      <c r="GCA26" s="73"/>
      <c r="GCB26" s="73"/>
      <c r="GCC26" s="73"/>
      <c r="GCD26" s="73"/>
      <c r="GCE26" s="73"/>
      <c r="GCF26" s="73"/>
      <c r="GCG26" s="73"/>
      <c r="GCH26" s="73"/>
      <c r="GCI26" s="73"/>
      <c r="GCJ26" s="73"/>
      <c r="GCK26" s="73"/>
      <c r="GCL26" s="73"/>
      <c r="GCM26" s="73"/>
      <c r="GCN26" s="73"/>
      <c r="GCO26" s="73"/>
      <c r="GCP26" s="73"/>
      <c r="GCQ26" s="73"/>
      <c r="GCR26" s="73"/>
      <c r="GCS26" s="73"/>
      <c r="GCT26" s="73"/>
      <c r="GCU26" s="73"/>
      <c r="GCV26" s="73"/>
      <c r="GCW26" s="73"/>
      <c r="GCX26" s="73"/>
      <c r="GCY26" s="73"/>
      <c r="GCZ26" s="73"/>
      <c r="GDA26" s="73"/>
      <c r="GDB26" s="73"/>
      <c r="GDC26" s="73"/>
      <c r="GDD26" s="73"/>
      <c r="GDE26" s="73"/>
      <c r="GDF26" s="73"/>
      <c r="GDG26" s="73"/>
      <c r="GDH26" s="73"/>
      <c r="GDI26" s="73"/>
      <c r="GDJ26" s="73"/>
      <c r="GDK26" s="73"/>
      <c r="GDL26" s="73"/>
      <c r="GDM26" s="73"/>
      <c r="GDN26" s="73"/>
      <c r="GDO26" s="73"/>
      <c r="GDP26" s="73"/>
      <c r="GDQ26" s="73"/>
      <c r="GDR26" s="73"/>
      <c r="GDS26" s="73"/>
      <c r="GDT26" s="73"/>
      <c r="GDU26" s="73"/>
      <c r="GDV26" s="73"/>
      <c r="GDW26" s="73"/>
      <c r="GDX26" s="73"/>
      <c r="GDY26" s="73"/>
      <c r="GDZ26" s="73"/>
      <c r="GEA26" s="73"/>
      <c r="GEB26" s="73"/>
      <c r="GEC26" s="73"/>
      <c r="GED26" s="73"/>
      <c r="GEE26" s="73"/>
      <c r="GEF26" s="73"/>
      <c r="GEG26" s="73"/>
      <c r="GEH26" s="73"/>
      <c r="GEI26" s="73"/>
      <c r="GEJ26" s="73"/>
      <c r="GEK26" s="73"/>
      <c r="GEL26" s="73"/>
      <c r="GEM26" s="73"/>
      <c r="GEN26" s="73"/>
      <c r="GEO26" s="73"/>
      <c r="GEP26" s="73"/>
      <c r="GEQ26" s="73"/>
      <c r="GER26" s="73"/>
      <c r="GES26" s="73"/>
      <c r="GET26" s="73"/>
      <c r="GEU26" s="73"/>
      <c r="GEV26" s="73"/>
      <c r="GEW26" s="73"/>
      <c r="GEX26" s="73"/>
      <c r="GEY26" s="73"/>
      <c r="GEZ26" s="73"/>
      <c r="GFA26" s="73"/>
      <c r="GFB26" s="73"/>
      <c r="GFC26" s="73"/>
      <c r="GFD26" s="73"/>
      <c r="GFE26" s="73"/>
      <c r="GFF26" s="73"/>
      <c r="GFG26" s="73"/>
      <c r="GFH26" s="73"/>
      <c r="GFI26" s="73"/>
      <c r="GFJ26" s="73"/>
      <c r="GFK26" s="73"/>
      <c r="GFL26" s="73"/>
      <c r="GFM26" s="73"/>
      <c r="GFN26" s="73"/>
      <c r="GFO26" s="73"/>
      <c r="GFP26" s="73"/>
      <c r="GFQ26" s="73"/>
      <c r="GFR26" s="73"/>
      <c r="GFS26" s="73"/>
      <c r="GFT26" s="73"/>
      <c r="GFU26" s="73"/>
      <c r="GFV26" s="73"/>
      <c r="GFW26" s="73"/>
      <c r="GFX26" s="73"/>
      <c r="GFY26" s="73"/>
      <c r="GFZ26" s="73"/>
      <c r="GGA26" s="73"/>
      <c r="GGB26" s="73"/>
      <c r="GGC26" s="73"/>
      <c r="GGD26" s="73"/>
      <c r="GGE26" s="73"/>
      <c r="GGF26" s="73"/>
      <c r="GGG26" s="73"/>
      <c r="GGH26" s="73"/>
      <c r="GGI26" s="73"/>
      <c r="GGJ26" s="73"/>
      <c r="GGK26" s="73"/>
      <c r="GGL26" s="73"/>
      <c r="GGM26" s="73"/>
      <c r="GGN26" s="73"/>
      <c r="GGO26" s="73"/>
      <c r="GGP26" s="73"/>
      <c r="GGQ26" s="73"/>
      <c r="GGR26" s="73"/>
      <c r="GGS26" s="73"/>
      <c r="GGT26" s="73"/>
      <c r="GGU26" s="73"/>
      <c r="GGV26" s="73"/>
      <c r="GGW26" s="73"/>
      <c r="GGX26" s="73"/>
      <c r="GGY26" s="73"/>
      <c r="GGZ26" s="73"/>
      <c r="GHA26" s="73"/>
      <c r="GHB26" s="73"/>
      <c r="GHC26" s="73"/>
      <c r="GHD26" s="73"/>
      <c r="GHE26" s="73"/>
      <c r="GHF26" s="73"/>
      <c r="GHG26" s="73"/>
      <c r="GHH26" s="73"/>
      <c r="GHI26" s="73"/>
      <c r="GHJ26" s="73"/>
      <c r="GHK26" s="73"/>
      <c r="GHL26" s="73"/>
      <c r="GHM26" s="73"/>
      <c r="GHN26" s="73"/>
      <c r="GHO26" s="73"/>
      <c r="GHP26" s="73"/>
      <c r="GHQ26" s="73"/>
      <c r="GHR26" s="73"/>
      <c r="GHS26" s="73"/>
      <c r="GHT26" s="73"/>
      <c r="GHU26" s="73"/>
      <c r="GHV26" s="73"/>
      <c r="GHW26" s="73"/>
      <c r="GHX26" s="73"/>
      <c r="GHY26" s="73"/>
      <c r="GHZ26" s="73"/>
      <c r="GIA26" s="73"/>
      <c r="GIB26" s="73"/>
      <c r="GIC26" s="73"/>
      <c r="GID26" s="73"/>
      <c r="GIE26" s="73"/>
      <c r="GIF26" s="73"/>
      <c r="GIG26" s="73"/>
      <c r="GIH26" s="73"/>
      <c r="GII26" s="73"/>
      <c r="GIJ26" s="73"/>
      <c r="GIK26" s="73"/>
      <c r="GIL26" s="73"/>
      <c r="GIM26" s="73"/>
      <c r="GIN26" s="73"/>
      <c r="GIO26" s="73"/>
      <c r="GIP26" s="73"/>
      <c r="GIQ26" s="73"/>
      <c r="GIR26" s="73"/>
      <c r="GIS26" s="73"/>
      <c r="GIT26" s="73"/>
      <c r="GIU26" s="73"/>
      <c r="GIV26" s="73"/>
      <c r="GIW26" s="73"/>
      <c r="GIX26" s="73"/>
      <c r="GIY26" s="73"/>
      <c r="GIZ26" s="73"/>
      <c r="GJA26" s="73"/>
      <c r="GJB26" s="73"/>
      <c r="GJC26" s="73"/>
      <c r="GJD26" s="73"/>
      <c r="GJE26" s="73"/>
      <c r="GJF26" s="73"/>
      <c r="GJG26" s="73"/>
      <c r="GJH26" s="73"/>
      <c r="GJI26" s="73"/>
      <c r="GJJ26" s="73"/>
      <c r="GJK26" s="73"/>
      <c r="GJL26" s="73"/>
      <c r="GJM26" s="73"/>
      <c r="GJN26" s="73"/>
      <c r="GJO26" s="73"/>
      <c r="GJP26" s="73"/>
      <c r="GJQ26" s="73"/>
      <c r="GJR26" s="73"/>
      <c r="GJS26" s="73"/>
      <c r="GJT26" s="73"/>
      <c r="GJU26" s="73"/>
      <c r="GJV26" s="73"/>
      <c r="GJW26" s="73"/>
      <c r="GJX26" s="73"/>
      <c r="GJY26" s="73"/>
      <c r="GJZ26" s="73"/>
      <c r="GKA26" s="73"/>
      <c r="GKB26" s="73"/>
      <c r="GKC26" s="73"/>
      <c r="GKD26" s="73"/>
      <c r="GKE26" s="73"/>
      <c r="GKF26" s="73"/>
      <c r="GKG26" s="73"/>
      <c r="GKH26" s="73"/>
      <c r="GKI26" s="73"/>
      <c r="GKJ26" s="73"/>
      <c r="GKK26" s="73"/>
      <c r="GKL26" s="73"/>
      <c r="GKM26" s="73"/>
      <c r="GKN26" s="73"/>
      <c r="GKO26" s="73"/>
      <c r="GKP26" s="73"/>
      <c r="GKQ26" s="73"/>
      <c r="GKR26" s="73"/>
      <c r="GKS26" s="73"/>
      <c r="GKT26" s="73"/>
      <c r="GKU26" s="73"/>
      <c r="GKV26" s="73"/>
      <c r="GKW26" s="73"/>
      <c r="GKX26" s="73"/>
      <c r="GKY26" s="73"/>
      <c r="GKZ26" s="73"/>
      <c r="GLA26" s="73"/>
      <c r="GLB26" s="73"/>
      <c r="GLC26" s="73"/>
      <c r="GLD26" s="73"/>
      <c r="GLE26" s="73"/>
      <c r="GLF26" s="73"/>
      <c r="GLG26" s="73"/>
      <c r="GLH26" s="73"/>
      <c r="GLI26" s="73"/>
      <c r="GLJ26" s="73"/>
      <c r="GLK26" s="73"/>
      <c r="GLL26" s="73"/>
      <c r="GLM26" s="73"/>
      <c r="GLN26" s="73"/>
      <c r="GLO26" s="73"/>
      <c r="GLP26" s="73"/>
      <c r="GLQ26" s="73"/>
      <c r="GLR26" s="73"/>
      <c r="GLS26" s="73"/>
      <c r="GLT26" s="73"/>
      <c r="GLU26" s="73"/>
      <c r="GLV26" s="73"/>
      <c r="GLW26" s="73"/>
      <c r="GLX26" s="73"/>
      <c r="GLY26" s="73"/>
      <c r="GLZ26" s="73"/>
      <c r="GMA26" s="73"/>
      <c r="GMB26" s="73"/>
      <c r="GMC26" s="73"/>
      <c r="GMD26" s="73"/>
      <c r="GME26" s="73"/>
      <c r="GMF26" s="73"/>
      <c r="GMG26" s="73"/>
      <c r="GMH26" s="73"/>
      <c r="GMI26" s="73"/>
      <c r="GMJ26" s="73"/>
      <c r="GMK26" s="73"/>
      <c r="GML26" s="73"/>
      <c r="GMM26" s="73"/>
      <c r="GMN26" s="73"/>
      <c r="GMO26" s="73"/>
      <c r="GMP26" s="73"/>
      <c r="GMQ26" s="73"/>
      <c r="GMR26" s="73"/>
      <c r="GMS26" s="73"/>
      <c r="GMT26" s="73"/>
      <c r="GMU26" s="73"/>
      <c r="GMV26" s="73"/>
      <c r="GMW26" s="73"/>
      <c r="GMX26" s="73"/>
      <c r="GMY26" s="73"/>
      <c r="GMZ26" s="73"/>
      <c r="GNA26" s="73"/>
      <c r="GNB26" s="73"/>
      <c r="GNC26" s="73"/>
      <c r="GND26" s="73"/>
      <c r="GNE26" s="73"/>
      <c r="GNF26" s="73"/>
      <c r="GNG26" s="73"/>
      <c r="GNH26" s="73"/>
      <c r="GNI26" s="73"/>
      <c r="GNJ26" s="73"/>
      <c r="GNK26" s="73"/>
      <c r="GNL26" s="73"/>
      <c r="GNM26" s="73"/>
      <c r="GNN26" s="73"/>
      <c r="GNO26" s="73"/>
      <c r="GNP26" s="73"/>
      <c r="GNQ26" s="73"/>
      <c r="GNR26" s="73"/>
      <c r="GNS26" s="73"/>
      <c r="GNT26" s="73"/>
      <c r="GNU26" s="73"/>
      <c r="GNV26" s="73"/>
      <c r="GNW26" s="73"/>
      <c r="GNX26" s="73"/>
      <c r="GNY26" s="73"/>
      <c r="GNZ26" s="73"/>
      <c r="GOA26" s="73"/>
      <c r="GOB26" s="73"/>
      <c r="GOC26" s="73"/>
      <c r="GOD26" s="73"/>
      <c r="GOE26" s="73"/>
      <c r="GOF26" s="73"/>
      <c r="GOG26" s="73"/>
      <c r="GOH26" s="73"/>
      <c r="GOI26" s="73"/>
      <c r="GOJ26" s="73"/>
      <c r="GOK26" s="73"/>
      <c r="GOL26" s="73"/>
      <c r="GOM26" s="73"/>
      <c r="GON26" s="73"/>
      <c r="GOO26" s="73"/>
      <c r="GOP26" s="73"/>
      <c r="GOQ26" s="73"/>
      <c r="GOR26" s="73"/>
      <c r="GOS26" s="73"/>
      <c r="GOT26" s="73"/>
      <c r="GOU26" s="73"/>
      <c r="GOV26" s="73"/>
      <c r="GOW26" s="73"/>
      <c r="GOX26" s="73"/>
      <c r="GOY26" s="73"/>
      <c r="GOZ26" s="73"/>
      <c r="GPA26" s="73"/>
      <c r="GPB26" s="73"/>
      <c r="GPC26" s="73"/>
      <c r="GPD26" s="73"/>
      <c r="GPE26" s="73"/>
      <c r="GPF26" s="73"/>
      <c r="GPG26" s="73"/>
      <c r="GPH26" s="73"/>
      <c r="GPI26" s="73"/>
      <c r="GPJ26" s="73"/>
      <c r="GPK26" s="73"/>
      <c r="GPL26" s="73"/>
      <c r="GPM26" s="73"/>
      <c r="GPN26" s="73"/>
      <c r="GPO26" s="73"/>
      <c r="GPP26" s="73"/>
      <c r="GPQ26" s="73"/>
      <c r="GPR26" s="73"/>
      <c r="GPS26" s="73"/>
      <c r="GPT26" s="73"/>
      <c r="GPU26" s="73"/>
      <c r="GPV26" s="73"/>
      <c r="GPW26" s="73"/>
      <c r="GPX26" s="73"/>
      <c r="GPY26" s="73"/>
      <c r="GPZ26" s="73"/>
      <c r="GQA26" s="73"/>
      <c r="GQB26" s="73"/>
      <c r="GQC26" s="73"/>
      <c r="GQD26" s="73"/>
      <c r="GQE26" s="73"/>
      <c r="GQF26" s="73"/>
      <c r="GQG26" s="73"/>
      <c r="GQH26" s="73"/>
      <c r="GQI26" s="73"/>
      <c r="GQJ26" s="73"/>
      <c r="GQK26" s="73"/>
      <c r="GQL26" s="73"/>
      <c r="GQM26" s="73"/>
      <c r="GQN26" s="73"/>
      <c r="GQO26" s="73"/>
      <c r="GQP26" s="73"/>
      <c r="GQQ26" s="73"/>
      <c r="GQR26" s="73"/>
      <c r="GQS26" s="73"/>
      <c r="GQT26" s="73"/>
      <c r="GQU26" s="73"/>
      <c r="GQV26" s="73"/>
      <c r="GQW26" s="73"/>
      <c r="GQX26" s="73"/>
      <c r="GQY26" s="73"/>
      <c r="GQZ26" s="73"/>
      <c r="GRA26" s="73"/>
      <c r="GRB26" s="73"/>
      <c r="GRC26" s="73"/>
      <c r="GRD26" s="73"/>
      <c r="GRE26" s="73"/>
      <c r="GRF26" s="73"/>
      <c r="GRG26" s="73"/>
      <c r="GRH26" s="73"/>
      <c r="GRI26" s="73"/>
      <c r="GRJ26" s="73"/>
      <c r="GRK26" s="73"/>
      <c r="GRL26" s="73"/>
      <c r="GRM26" s="73"/>
      <c r="GRN26" s="73"/>
      <c r="GRO26" s="73"/>
      <c r="GRP26" s="73"/>
      <c r="GRQ26" s="73"/>
      <c r="GRR26" s="73"/>
      <c r="GRS26" s="73"/>
      <c r="GRT26" s="73"/>
      <c r="GRU26" s="73"/>
      <c r="GRV26" s="73"/>
      <c r="GRW26" s="73"/>
      <c r="GRX26" s="73"/>
      <c r="GRY26" s="73"/>
      <c r="GRZ26" s="73"/>
      <c r="GSA26" s="73"/>
      <c r="GSB26" s="73"/>
      <c r="GSC26" s="73"/>
      <c r="GSD26" s="73"/>
      <c r="GSE26" s="73"/>
      <c r="GSF26" s="73"/>
      <c r="GSG26" s="73"/>
      <c r="GSH26" s="73"/>
      <c r="GSI26" s="73"/>
      <c r="GSJ26" s="73"/>
      <c r="GSK26" s="73"/>
      <c r="GSL26" s="73"/>
      <c r="GSM26" s="73"/>
      <c r="GSN26" s="73"/>
      <c r="GSO26" s="73"/>
      <c r="GSP26" s="73"/>
      <c r="GSQ26" s="73"/>
      <c r="GSR26" s="73"/>
      <c r="GSS26" s="73"/>
      <c r="GST26" s="73"/>
      <c r="GSU26" s="73"/>
      <c r="GSV26" s="73"/>
      <c r="GSW26" s="73"/>
      <c r="GSX26" s="73"/>
      <c r="GSY26" s="73"/>
      <c r="GSZ26" s="73"/>
      <c r="GTA26" s="73"/>
      <c r="GTB26" s="73"/>
      <c r="GTC26" s="73"/>
      <c r="GTD26" s="73"/>
      <c r="GTE26" s="73"/>
      <c r="GTF26" s="73"/>
      <c r="GTG26" s="73"/>
      <c r="GTH26" s="73"/>
      <c r="GTI26" s="73"/>
      <c r="GTJ26" s="73"/>
      <c r="GTK26" s="73"/>
      <c r="GTL26" s="73"/>
      <c r="GTM26" s="73"/>
      <c r="GTN26" s="73"/>
      <c r="GTO26" s="73"/>
      <c r="GTP26" s="73"/>
      <c r="GTQ26" s="73"/>
      <c r="GTR26" s="73"/>
      <c r="GTS26" s="73"/>
      <c r="GTT26" s="73"/>
      <c r="GTU26" s="73"/>
      <c r="GTV26" s="73"/>
      <c r="GTW26" s="73"/>
      <c r="GTX26" s="73"/>
      <c r="GTY26" s="73"/>
      <c r="GTZ26" s="73"/>
      <c r="GUA26" s="73"/>
      <c r="GUB26" s="73"/>
      <c r="GUC26" s="73"/>
      <c r="GUD26" s="73"/>
      <c r="GUE26" s="73"/>
      <c r="GUF26" s="73"/>
      <c r="GUG26" s="73"/>
      <c r="GUH26" s="73"/>
      <c r="GUI26" s="73"/>
      <c r="GUJ26" s="73"/>
      <c r="GUK26" s="73"/>
      <c r="GUL26" s="73"/>
      <c r="GUM26" s="73"/>
      <c r="GUN26" s="73"/>
      <c r="GUO26" s="73"/>
      <c r="GUP26" s="73"/>
      <c r="GUQ26" s="73"/>
      <c r="GUR26" s="73"/>
      <c r="GUS26" s="73"/>
      <c r="GUT26" s="73"/>
      <c r="GUU26" s="73"/>
      <c r="GUV26" s="73"/>
      <c r="GUW26" s="73"/>
      <c r="GUX26" s="73"/>
      <c r="GUY26" s="73"/>
      <c r="GUZ26" s="73"/>
      <c r="GVA26" s="73"/>
      <c r="GVB26" s="73"/>
      <c r="GVC26" s="73"/>
      <c r="GVD26" s="73"/>
      <c r="GVE26" s="73"/>
      <c r="GVF26" s="73"/>
      <c r="GVG26" s="73"/>
      <c r="GVH26" s="73"/>
      <c r="GVI26" s="73"/>
      <c r="GVJ26" s="73"/>
      <c r="GVK26" s="73"/>
      <c r="GVL26" s="73"/>
      <c r="GVM26" s="73"/>
      <c r="GVN26" s="73"/>
      <c r="GVO26" s="73"/>
      <c r="GVP26" s="73"/>
      <c r="GVQ26" s="73"/>
      <c r="GVR26" s="73"/>
      <c r="GVS26" s="73"/>
      <c r="GVT26" s="73"/>
      <c r="GVU26" s="73"/>
      <c r="GVV26" s="73"/>
      <c r="GVW26" s="73"/>
      <c r="GVX26" s="73"/>
      <c r="GVY26" s="73"/>
      <c r="GVZ26" s="73"/>
      <c r="GWA26" s="73"/>
      <c r="GWB26" s="73"/>
      <c r="GWC26" s="73"/>
      <c r="GWD26" s="73"/>
      <c r="GWE26" s="73"/>
      <c r="GWF26" s="73"/>
      <c r="GWG26" s="73"/>
      <c r="GWH26" s="73"/>
      <c r="GWI26" s="73"/>
      <c r="GWJ26" s="73"/>
      <c r="GWK26" s="73"/>
      <c r="GWL26" s="73"/>
      <c r="GWM26" s="73"/>
      <c r="GWN26" s="73"/>
      <c r="GWO26" s="73"/>
      <c r="GWP26" s="73"/>
      <c r="GWQ26" s="73"/>
      <c r="GWR26" s="73"/>
      <c r="GWS26" s="73"/>
      <c r="GWT26" s="73"/>
      <c r="GWU26" s="73"/>
      <c r="GWV26" s="73"/>
      <c r="GWW26" s="73"/>
      <c r="GWX26" s="73"/>
      <c r="GWY26" s="73"/>
      <c r="GWZ26" s="73"/>
      <c r="GXA26" s="73"/>
      <c r="GXB26" s="73"/>
      <c r="GXC26" s="73"/>
      <c r="GXD26" s="73"/>
      <c r="GXE26" s="73"/>
      <c r="GXF26" s="73"/>
      <c r="GXG26" s="73"/>
      <c r="GXH26" s="73"/>
      <c r="GXI26" s="73"/>
      <c r="GXJ26" s="73"/>
      <c r="GXK26" s="73"/>
      <c r="GXL26" s="73"/>
      <c r="GXM26" s="73"/>
      <c r="GXN26" s="73"/>
      <c r="GXO26" s="73"/>
      <c r="GXP26" s="73"/>
      <c r="GXQ26" s="73"/>
      <c r="GXR26" s="73"/>
      <c r="GXS26" s="73"/>
      <c r="GXT26" s="73"/>
      <c r="GXU26" s="73"/>
      <c r="GXV26" s="73"/>
      <c r="GXW26" s="73"/>
      <c r="GXX26" s="73"/>
      <c r="GXY26" s="73"/>
      <c r="GXZ26" s="73"/>
      <c r="GYA26" s="73"/>
      <c r="GYB26" s="73"/>
      <c r="GYC26" s="73"/>
      <c r="GYD26" s="73"/>
      <c r="GYE26" s="73"/>
      <c r="GYF26" s="73"/>
      <c r="GYG26" s="73"/>
      <c r="GYH26" s="73"/>
      <c r="GYI26" s="73"/>
      <c r="GYJ26" s="73"/>
      <c r="GYK26" s="73"/>
      <c r="GYL26" s="73"/>
      <c r="GYM26" s="73"/>
      <c r="GYN26" s="73"/>
      <c r="GYO26" s="73"/>
      <c r="GYP26" s="73"/>
      <c r="GYQ26" s="73"/>
      <c r="GYR26" s="73"/>
      <c r="GYS26" s="73"/>
      <c r="GYT26" s="73"/>
      <c r="GYU26" s="73"/>
      <c r="GYV26" s="73"/>
      <c r="GYW26" s="73"/>
      <c r="GYX26" s="73"/>
      <c r="GYY26" s="73"/>
      <c r="GYZ26" s="73"/>
      <c r="GZA26" s="73"/>
      <c r="GZB26" s="73"/>
      <c r="GZC26" s="73"/>
      <c r="GZD26" s="73"/>
      <c r="GZE26" s="73"/>
      <c r="GZF26" s="73"/>
      <c r="GZG26" s="73"/>
      <c r="GZH26" s="73"/>
      <c r="GZI26" s="73"/>
      <c r="GZJ26" s="73"/>
      <c r="GZK26" s="73"/>
      <c r="GZL26" s="73"/>
      <c r="GZM26" s="73"/>
      <c r="GZN26" s="73"/>
      <c r="GZO26" s="73"/>
      <c r="GZP26" s="73"/>
      <c r="GZQ26" s="73"/>
      <c r="GZR26" s="73"/>
      <c r="GZS26" s="73"/>
      <c r="GZT26" s="73"/>
      <c r="GZU26" s="73"/>
      <c r="GZV26" s="73"/>
      <c r="GZW26" s="73"/>
      <c r="GZX26" s="73"/>
      <c r="GZY26" s="73"/>
      <c r="GZZ26" s="73"/>
      <c r="HAA26" s="73"/>
      <c r="HAB26" s="73"/>
      <c r="HAC26" s="73"/>
      <c r="HAD26" s="73"/>
      <c r="HAE26" s="73"/>
      <c r="HAF26" s="73"/>
      <c r="HAG26" s="73"/>
      <c r="HAH26" s="73"/>
      <c r="HAI26" s="73"/>
      <c r="HAJ26" s="73"/>
      <c r="HAK26" s="73"/>
      <c r="HAL26" s="73"/>
      <c r="HAM26" s="73"/>
      <c r="HAN26" s="73"/>
      <c r="HAO26" s="73"/>
      <c r="HAP26" s="73"/>
      <c r="HAQ26" s="73"/>
      <c r="HAR26" s="73"/>
      <c r="HAS26" s="73"/>
      <c r="HAT26" s="73"/>
      <c r="HAU26" s="73"/>
      <c r="HAV26" s="73"/>
      <c r="HAW26" s="73"/>
      <c r="HAX26" s="73"/>
      <c r="HAY26" s="73"/>
      <c r="HAZ26" s="73"/>
      <c r="HBA26" s="73"/>
      <c r="HBB26" s="73"/>
      <c r="HBC26" s="73"/>
      <c r="HBD26" s="73"/>
      <c r="HBE26" s="73"/>
      <c r="HBF26" s="73"/>
      <c r="HBG26" s="73"/>
      <c r="HBH26" s="73"/>
      <c r="HBI26" s="73"/>
      <c r="HBJ26" s="73"/>
      <c r="HBK26" s="73"/>
      <c r="HBL26" s="73"/>
      <c r="HBM26" s="73"/>
      <c r="HBN26" s="73"/>
      <c r="HBO26" s="73"/>
      <c r="HBP26" s="73"/>
      <c r="HBQ26" s="73"/>
      <c r="HBR26" s="73"/>
      <c r="HBS26" s="73"/>
      <c r="HBT26" s="73"/>
      <c r="HBU26" s="73"/>
      <c r="HBV26" s="73"/>
      <c r="HBW26" s="73"/>
      <c r="HBX26" s="73"/>
      <c r="HBY26" s="73"/>
      <c r="HBZ26" s="73"/>
      <c r="HCA26" s="73"/>
      <c r="HCB26" s="73"/>
      <c r="HCC26" s="73"/>
      <c r="HCD26" s="73"/>
      <c r="HCE26" s="73"/>
      <c r="HCF26" s="73"/>
      <c r="HCG26" s="73"/>
      <c r="HCH26" s="73"/>
      <c r="HCI26" s="73"/>
      <c r="HCJ26" s="73"/>
      <c r="HCK26" s="73"/>
      <c r="HCL26" s="73"/>
      <c r="HCM26" s="73"/>
      <c r="HCN26" s="73"/>
      <c r="HCO26" s="73"/>
      <c r="HCP26" s="73"/>
      <c r="HCQ26" s="73"/>
      <c r="HCR26" s="73"/>
      <c r="HCS26" s="73"/>
      <c r="HCT26" s="73"/>
      <c r="HCU26" s="73"/>
      <c r="HCV26" s="73"/>
      <c r="HCW26" s="73"/>
      <c r="HCX26" s="73"/>
      <c r="HCY26" s="73"/>
      <c r="HCZ26" s="73"/>
      <c r="HDA26" s="73"/>
      <c r="HDB26" s="73"/>
      <c r="HDC26" s="73"/>
      <c r="HDD26" s="73"/>
      <c r="HDE26" s="73"/>
      <c r="HDF26" s="73"/>
      <c r="HDG26" s="73"/>
      <c r="HDH26" s="73"/>
      <c r="HDI26" s="73"/>
      <c r="HDJ26" s="73"/>
      <c r="HDK26" s="73"/>
      <c r="HDL26" s="73"/>
      <c r="HDM26" s="73"/>
      <c r="HDN26" s="73"/>
      <c r="HDO26" s="73"/>
      <c r="HDP26" s="73"/>
      <c r="HDQ26" s="73"/>
      <c r="HDR26" s="73"/>
      <c r="HDS26" s="73"/>
      <c r="HDT26" s="73"/>
      <c r="HDU26" s="73"/>
      <c r="HDV26" s="73"/>
      <c r="HDW26" s="73"/>
      <c r="HDX26" s="73"/>
      <c r="HDY26" s="73"/>
      <c r="HDZ26" s="73"/>
      <c r="HEA26" s="73"/>
      <c r="HEB26" s="73"/>
      <c r="HEC26" s="73"/>
      <c r="HED26" s="73"/>
      <c r="HEE26" s="73"/>
      <c r="HEF26" s="73"/>
      <c r="HEG26" s="73"/>
      <c r="HEH26" s="73"/>
      <c r="HEI26" s="73"/>
      <c r="HEJ26" s="73"/>
      <c r="HEK26" s="73"/>
      <c r="HEL26" s="73"/>
      <c r="HEM26" s="73"/>
      <c r="HEN26" s="73"/>
      <c r="HEO26" s="73"/>
      <c r="HEP26" s="73"/>
      <c r="HEQ26" s="73"/>
      <c r="HER26" s="73"/>
      <c r="HES26" s="73"/>
      <c r="HET26" s="73"/>
      <c r="HEU26" s="73"/>
      <c r="HEV26" s="73"/>
      <c r="HEW26" s="73"/>
      <c r="HEX26" s="73"/>
      <c r="HEY26" s="73"/>
      <c r="HEZ26" s="73"/>
      <c r="HFA26" s="73"/>
      <c r="HFB26" s="73"/>
      <c r="HFC26" s="73"/>
      <c r="HFD26" s="73"/>
      <c r="HFE26" s="73"/>
      <c r="HFF26" s="73"/>
      <c r="HFG26" s="73"/>
      <c r="HFH26" s="73"/>
      <c r="HFI26" s="73"/>
      <c r="HFJ26" s="73"/>
      <c r="HFK26" s="73"/>
      <c r="HFL26" s="73"/>
      <c r="HFM26" s="73"/>
      <c r="HFN26" s="73"/>
      <c r="HFO26" s="73"/>
      <c r="HFP26" s="73"/>
      <c r="HFQ26" s="73"/>
      <c r="HFR26" s="73"/>
      <c r="HFS26" s="73"/>
      <c r="HFT26" s="73"/>
      <c r="HFU26" s="73"/>
      <c r="HFV26" s="73"/>
      <c r="HFW26" s="73"/>
      <c r="HFX26" s="73"/>
      <c r="HFY26" s="73"/>
      <c r="HFZ26" s="73"/>
      <c r="HGA26" s="73"/>
      <c r="HGB26" s="73"/>
      <c r="HGC26" s="73"/>
      <c r="HGD26" s="73"/>
      <c r="HGE26" s="73"/>
      <c r="HGF26" s="73"/>
      <c r="HGG26" s="73"/>
      <c r="HGH26" s="73"/>
      <c r="HGI26" s="73"/>
      <c r="HGJ26" s="73"/>
      <c r="HGK26" s="73"/>
      <c r="HGL26" s="73"/>
      <c r="HGM26" s="73"/>
      <c r="HGN26" s="73"/>
      <c r="HGO26" s="73"/>
      <c r="HGP26" s="73"/>
      <c r="HGQ26" s="73"/>
      <c r="HGR26" s="73"/>
      <c r="HGS26" s="73"/>
      <c r="HGT26" s="73"/>
      <c r="HGU26" s="73"/>
      <c r="HGV26" s="73"/>
      <c r="HGW26" s="73"/>
      <c r="HGX26" s="73"/>
      <c r="HGY26" s="73"/>
      <c r="HGZ26" s="73"/>
      <c r="HHA26" s="73"/>
      <c r="HHB26" s="73"/>
      <c r="HHC26" s="73"/>
      <c r="HHD26" s="73"/>
      <c r="HHE26" s="73"/>
      <c r="HHF26" s="73"/>
      <c r="HHG26" s="73"/>
      <c r="HHH26" s="73"/>
      <c r="HHI26" s="73"/>
      <c r="HHJ26" s="73"/>
      <c r="HHK26" s="73"/>
      <c r="HHL26" s="73"/>
      <c r="HHM26" s="73"/>
      <c r="HHN26" s="73"/>
      <c r="HHO26" s="73"/>
      <c r="HHP26" s="73"/>
      <c r="HHQ26" s="73"/>
      <c r="HHR26" s="73"/>
      <c r="HHS26" s="73"/>
      <c r="HHT26" s="73"/>
      <c r="HHU26" s="73"/>
      <c r="HHV26" s="73"/>
      <c r="HHW26" s="73"/>
      <c r="HHX26" s="73"/>
      <c r="HHY26" s="73"/>
      <c r="HHZ26" s="73"/>
      <c r="HIA26" s="73"/>
      <c r="HIB26" s="73"/>
      <c r="HIC26" s="73"/>
      <c r="HID26" s="73"/>
      <c r="HIE26" s="73"/>
      <c r="HIF26" s="73"/>
      <c r="HIG26" s="73"/>
      <c r="HIH26" s="73"/>
      <c r="HII26" s="73"/>
      <c r="HIJ26" s="73"/>
      <c r="HIK26" s="73"/>
      <c r="HIL26" s="73"/>
      <c r="HIM26" s="73"/>
      <c r="HIN26" s="73"/>
      <c r="HIO26" s="73"/>
      <c r="HIP26" s="73"/>
      <c r="HIQ26" s="73"/>
      <c r="HIR26" s="73"/>
      <c r="HIS26" s="73"/>
      <c r="HIT26" s="73"/>
      <c r="HIU26" s="73"/>
      <c r="HIV26" s="73"/>
      <c r="HIW26" s="73"/>
      <c r="HIX26" s="73"/>
      <c r="HIY26" s="73"/>
      <c r="HIZ26" s="73"/>
      <c r="HJA26" s="73"/>
      <c r="HJB26" s="73"/>
      <c r="HJC26" s="73"/>
      <c r="HJD26" s="73"/>
      <c r="HJE26" s="73"/>
      <c r="HJF26" s="73"/>
      <c r="HJG26" s="73"/>
      <c r="HJH26" s="73"/>
      <c r="HJI26" s="73"/>
      <c r="HJJ26" s="73"/>
      <c r="HJK26" s="73"/>
      <c r="HJL26" s="73"/>
      <c r="HJM26" s="73"/>
      <c r="HJN26" s="73"/>
      <c r="HJO26" s="73"/>
      <c r="HJP26" s="73"/>
      <c r="HJQ26" s="73"/>
      <c r="HJR26" s="73"/>
      <c r="HJS26" s="73"/>
      <c r="HJT26" s="73"/>
      <c r="HJU26" s="73"/>
      <c r="HJV26" s="73"/>
      <c r="HJW26" s="73"/>
      <c r="HJX26" s="73"/>
      <c r="HJY26" s="73"/>
      <c r="HJZ26" s="73"/>
      <c r="HKA26" s="73"/>
      <c r="HKB26" s="73"/>
      <c r="HKC26" s="73"/>
      <c r="HKD26" s="73"/>
      <c r="HKE26" s="73"/>
      <c r="HKF26" s="73"/>
      <c r="HKG26" s="73"/>
      <c r="HKH26" s="73"/>
      <c r="HKI26" s="73"/>
      <c r="HKJ26" s="73"/>
      <c r="HKK26" s="73"/>
      <c r="HKL26" s="73"/>
      <c r="HKM26" s="73"/>
      <c r="HKN26" s="73"/>
      <c r="HKO26" s="73"/>
      <c r="HKP26" s="73"/>
      <c r="HKQ26" s="73"/>
      <c r="HKR26" s="73"/>
      <c r="HKS26" s="73"/>
      <c r="HKT26" s="73"/>
      <c r="HKU26" s="73"/>
      <c r="HKV26" s="73"/>
      <c r="HKW26" s="73"/>
      <c r="HKX26" s="73"/>
      <c r="HKY26" s="73"/>
      <c r="HKZ26" s="73"/>
      <c r="HLA26" s="73"/>
      <c r="HLB26" s="73"/>
      <c r="HLC26" s="73"/>
      <c r="HLD26" s="73"/>
      <c r="HLE26" s="73"/>
      <c r="HLF26" s="73"/>
      <c r="HLG26" s="73"/>
      <c r="HLH26" s="73"/>
      <c r="HLI26" s="73"/>
      <c r="HLJ26" s="73"/>
      <c r="HLK26" s="73"/>
      <c r="HLL26" s="73"/>
      <c r="HLM26" s="73"/>
      <c r="HLN26" s="73"/>
      <c r="HLO26" s="73"/>
      <c r="HLP26" s="73"/>
      <c r="HLQ26" s="73"/>
      <c r="HLR26" s="73"/>
      <c r="HLS26" s="73"/>
      <c r="HLT26" s="73"/>
      <c r="HLU26" s="73"/>
      <c r="HLV26" s="73"/>
      <c r="HLW26" s="73"/>
      <c r="HLX26" s="73"/>
      <c r="HLY26" s="73"/>
      <c r="HLZ26" s="73"/>
      <c r="HMA26" s="73"/>
      <c r="HMB26" s="73"/>
      <c r="HMC26" s="73"/>
      <c r="HMD26" s="73"/>
      <c r="HME26" s="73"/>
      <c r="HMF26" s="73"/>
      <c r="HMG26" s="73"/>
      <c r="HMH26" s="73"/>
      <c r="HMI26" s="73"/>
      <c r="HMJ26" s="73"/>
      <c r="HMK26" s="73"/>
      <c r="HML26" s="73"/>
      <c r="HMM26" s="73"/>
      <c r="HMN26" s="73"/>
      <c r="HMO26" s="73"/>
      <c r="HMP26" s="73"/>
      <c r="HMQ26" s="73"/>
      <c r="HMR26" s="73"/>
      <c r="HMS26" s="73"/>
      <c r="HMT26" s="73"/>
      <c r="HMU26" s="73"/>
      <c r="HMV26" s="73"/>
      <c r="HMW26" s="73"/>
      <c r="HMX26" s="73"/>
      <c r="HMY26" s="73"/>
      <c r="HMZ26" s="73"/>
      <c r="HNA26" s="73"/>
      <c r="HNB26" s="73"/>
      <c r="HNC26" s="73"/>
      <c r="HND26" s="73"/>
      <c r="HNE26" s="73"/>
      <c r="HNF26" s="73"/>
      <c r="HNG26" s="73"/>
      <c r="HNH26" s="73"/>
      <c r="HNI26" s="73"/>
      <c r="HNJ26" s="73"/>
      <c r="HNK26" s="73"/>
      <c r="HNL26" s="73"/>
      <c r="HNM26" s="73"/>
      <c r="HNN26" s="73"/>
      <c r="HNO26" s="73"/>
      <c r="HNP26" s="73"/>
      <c r="HNQ26" s="73"/>
      <c r="HNR26" s="73"/>
      <c r="HNS26" s="73"/>
      <c r="HNT26" s="73"/>
      <c r="HNU26" s="73"/>
      <c r="HNV26" s="73"/>
      <c r="HNW26" s="73"/>
      <c r="HNX26" s="73"/>
      <c r="HNY26" s="73"/>
      <c r="HNZ26" s="73"/>
      <c r="HOA26" s="73"/>
      <c r="HOB26" s="73"/>
      <c r="HOC26" s="73"/>
      <c r="HOD26" s="73"/>
      <c r="HOE26" s="73"/>
      <c r="HOF26" s="73"/>
      <c r="HOG26" s="73"/>
      <c r="HOH26" s="73"/>
      <c r="HOI26" s="73"/>
      <c r="HOJ26" s="73"/>
      <c r="HOK26" s="73"/>
      <c r="HOL26" s="73"/>
      <c r="HOM26" s="73"/>
      <c r="HON26" s="73"/>
      <c r="HOO26" s="73"/>
      <c r="HOP26" s="73"/>
      <c r="HOQ26" s="73"/>
      <c r="HOR26" s="73"/>
      <c r="HOS26" s="73"/>
      <c r="HOT26" s="73"/>
      <c r="HOU26" s="73"/>
      <c r="HOV26" s="73"/>
      <c r="HOW26" s="73"/>
      <c r="HOX26" s="73"/>
      <c r="HOY26" s="73"/>
      <c r="HOZ26" s="73"/>
      <c r="HPA26" s="73"/>
      <c r="HPB26" s="73"/>
      <c r="HPC26" s="73"/>
      <c r="HPD26" s="73"/>
      <c r="HPE26" s="73"/>
      <c r="HPF26" s="73"/>
      <c r="HPG26" s="73"/>
      <c r="HPH26" s="73"/>
      <c r="HPI26" s="73"/>
      <c r="HPJ26" s="73"/>
      <c r="HPK26" s="73"/>
      <c r="HPL26" s="73"/>
      <c r="HPM26" s="73"/>
      <c r="HPN26" s="73"/>
      <c r="HPO26" s="73"/>
      <c r="HPP26" s="73"/>
      <c r="HPQ26" s="73"/>
      <c r="HPR26" s="73"/>
      <c r="HPS26" s="73"/>
      <c r="HPT26" s="73"/>
      <c r="HPU26" s="73"/>
      <c r="HPV26" s="73"/>
      <c r="HPW26" s="73"/>
      <c r="HPX26" s="73"/>
      <c r="HPY26" s="73"/>
      <c r="HPZ26" s="73"/>
      <c r="HQA26" s="73"/>
      <c r="HQB26" s="73"/>
      <c r="HQC26" s="73"/>
      <c r="HQD26" s="73"/>
      <c r="HQE26" s="73"/>
      <c r="HQF26" s="73"/>
      <c r="HQG26" s="73"/>
      <c r="HQH26" s="73"/>
      <c r="HQI26" s="73"/>
      <c r="HQJ26" s="73"/>
      <c r="HQK26" s="73"/>
      <c r="HQL26" s="73"/>
      <c r="HQM26" s="73"/>
      <c r="HQN26" s="73"/>
      <c r="HQO26" s="73"/>
      <c r="HQP26" s="73"/>
      <c r="HQQ26" s="73"/>
      <c r="HQR26" s="73"/>
      <c r="HQS26" s="73"/>
      <c r="HQT26" s="73"/>
      <c r="HQU26" s="73"/>
      <c r="HQV26" s="73"/>
      <c r="HQW26" s="73"/>
      <c r="HQX26" s="73"/>
      <c r="HQY26" s="73"/>
      <c r="HQZ26" s="73"/>
      <c r="HRA26" s="73"/>
      <c r="HRB26" s="73"/>
      <c r="HRC26" s="73"/>
      <c r="HRD26" s="73"/>
      <c r="HRE26" s="73"/>
      <c r="HRF26" s="73"/>
      <c r="HRG26" s="73"/>
      <c r="HRH26" s="73"/>
      <c r="HRI26" s="73"/>
      <c r="HRJ26" s="73"/>
      <c r="HRK26" s="73"/>
      <c r="HRL26" s="73"/>
      <c r="HRM26" s="73"/>
      <c r="HRN26" s="73"/>
      <c r="HRO26" s="73"/>
      <c r="HRP26" s="73"/>
      <c r="HRQ26" s="73"/>
      <c r="HRR26" s="73"/>
      <c r="HRS26" s="73"/>
      <c r="HRT26" s="73"/>
      <c r="HRU26" s="73"/>
      <c r="HRV26" s="73"/>
      <c r="HRW26" s="73"/>
      <c r="HRX26" s="73"/>
      <c r="HRY26" s="73"/>
      <c r="HRZ26" s="73"/>
      <c r="HSA26" s="73"/>
      <c r="HSB26" s="73"/>
      <c r="HSC26" s="73"/>
      <c r="HSD26" s="73"/>
      <c r="HSE26" s="73"/>
      <c r="HSF26" s="73"/>
      <c r="HSG26" s="73"/>
      <c r="HSH26" s="73"/>
      <c r="HSI26" s="73"/>
      <c r="HSJ26" s="73"/>
      <c r="HSK26" s="73"/>
      <c r="HSL26" s="73"/>
      <c r="HSM26" s="73"/>
      <c r="HSN26" s="73"/>
      <c r="HSO26" s="73"/>
      <c r="HSP26" s="73"/>
      <c r="HSQ26" s="73"/>
      <c r="HSR26" s="73"/>
      <c r="HSS26" s="73"/>
      <c r="HST26" s="73"/>
      <c r="HSU26" s="73"/>
      <c r="HSV26" s="73"/>
      <c r="HSW26" s="73"/>
      <c r="HSX26" s="73"/>
      <c r="HSY26" s="73"/>
      <c r="HSZ26" s="73"/>
      <c r="HTA26" s="73"/>
      <c r="HTB26" s="73"/>
      <c r="HTC26" s="73"/>
      <c r="HTD26" s="73"/>
      <c r="HTE26" s="73"/>
      <c r="HTF26" s="73"/>
      <c r="HTG26" s="73"/>
      <c r="HTH26" s="73"/>
      <c r="HTI26" s="73"/>
      <c r="HTJ26" s="73"/>
      <c r="HTK26" s="73"/>
      <c r="HTL26" s="73"/>
      <c r="HTM26" s="73"/>
      <c r="HTN26" s="73"/>
      <c r="HTO26" s="73"/>
      <c r="HTP26" s="73"/>
      <c r="HTQ26" s="73"/>
      <c r="HTR26" s="73"/>
      <c r="HTS26" s="73"/>
      <c r="HTT26" s="73"/>
      <c r="HTU26" s="73"/>
      <c r="HTV26" s="73"/>
      <c r="HTW26" s="73"/>
      <c r="HTX26" s="73"/>
      <c r="HTY26" s="73"/>
      <c r="HTZ26" s="73"/>
      <c r="HUA26" s="73"/>
      <c r="HUB26" s="73"/>
      <c r="HUC26" s="73"/>
      <c r="HUD26" s="73"/>
      <c r="HUE26" s="73"/>
      <c r="HUF26" s="73"/>
      <c r="HUG26" s="73"/>
      <c r="HUH26" s="73"/>
      <c r="HUI26" s="73"/>
      <c r="HUJ26" s="73"/>
      <c r="HUK26" s="73"/>
      <c r="HUL26" s="73"/>
      <c r="HUM26" s="73"/>
      <c r="HUN26" s="73"/>
      <c r="HUO26" s="73"/>
      <c r="HUP26" s="73"/>
      <c r="HUQ26" s="73"/>
      <c r="HUR26" s="73"/>
      <c r="HUS26" s="73"/>
      <c r="HUT26" s="73"/>
      <c r="HUU26" s="73"/>
      <c r="HUV26" s="73"/>
      <c r="HUW26" s="73"/>
      <c r="HUX26" s="73"/>
      <c r="HUY26" s="73"/>
      <c r="HUZ26" s="73"/>
      <c r="HVA26" s="73"/>
      <c r="HVB26" s="73"/>
      <c r="HVC26" s="73"/>
      <c r="HVD26" s="73"/>
      <c r="HVE26" s="73"/>
      <c r="HVF26" s="73"/>
      <c r="HVG26" s="73"/>
      <c r="HVH26" s="73"/>
      <c r="HVI26" s="73"/>
      <c r="HVJ26" s="73"/>
      <c r="HVK26" s="73"/>
      <c r="HVL26" s="73"/>
      <c r="HVM26" s="73"/>
      <c r="HVN26" s="73"/>
      <c r="HVO26" s="73"/>
      <c r="HVP26" s="73"/>
      <c r="HVQ26" s="73"/>
      <c r="HVR26" s="73"/>
      <c r="HVS26" s="73"/>
      <c r="HVT26" s="73"/>
      <c r="HVU26" s="73"/>
      <c r="HVV26" s="73"/>
      <c r="HVW26" s="73"/>
      <c r="HVX26" s="73"/>
      <c r="HVY26" s="73"/>
      <c r="HVZ26" s="73"/>
      <c r="HWA26" s="73"/>
      <c r="HWB26" s="73"/>
      <c r="HWC26" s="73"/>
      <c r="HWD26" s="73"/>
      <c r="HWE26" s="73"/>
      <c r="HWF26" s="73"/>
      <c r="HWG26" s="73"/>
      <c r="HWH26" s="73"/>
      <c r="HWI26" s="73"/>
      <c r="HWJ26" s="73"/>
      <c r="HWK26" s="73"/>
      <c r="HWL26" s="73"/>
      <c r="HWM26" s="73"/>
      <c r="HWN26" s="73"/>
      <c r="HWO26" s="73"/>
      <c r="HWP26" s="73"/>
      <c r="HWQ26" s="73"/>
      <c r="HWR26" s="73"/>
      <c r="HWS26" s="73"/>
      <c r="HWT26" s="73"/>
      <c r="HWU26" s="73"/>
      <c r="HWV26" s="73"/>
      <c r="HWW26" s="73"/>
      <c r="HWX26" s="73"/>
      <c r="HWY26" s="73"/>
      <c r="HWZ26" s="73"/>
      <c r="HXA26" s="73"/>
      <c r="HXB26" s="73"/>
      <c r="HXC26" s="73"/>
      <c r="HXD26" s="73"/>
      <c r="HXE26" s="73"/>
      <c r="HXF26" s="73"/>
      <c r="HXG26" s="73"/>
      <c r="HXH26" s="73"/>
      <c r="HXI26" s="73"/>
      <c r="HXJ26" s="73"/>
      <c r="HXK26" s="73"/>
      <c r="HXL26" s="73"/>
      <c r="HXM26" s="73"/>
      <c r="HXN26" s="73"/>
      <c r="HXO26" s="73"/>
      <c r="HXP26" s="73"/>
      <c r="HXQ26" s="73"/>
      <c r="HXR26" s="73"/>
      <c r="HXS26" s="73"/>
      <c r="HXT26" s="73"/>
      <c r="HXU26" s="73"/>
      <c r="HXV26" s="73"/>
      <c r="HXW26" s="73"/>
      <c r="HXX26" s="73"/>
      <c r="HXY26" s="73"/>
      <c r="HXZ26" s="73"/>
      <c r="HYA26" s="73"/>
      <c r="HYB26" s="73"/>
      <c r="HYC26" s="73"/>
      <c r="HYD26" s="73"/>
      <c r="HYE26" s="73"/>
      <c r="HYF26" s="73"/>
      <c r="HYG26" s="73"/>
      <c r="HYH26" s="73"/>
      <c r="HYI26" s="73"/>
      <c r="HYJ26" s="73"/>
      <c r="HYK26" s="73"/>
      <c r="HYL26" s="73"/>
      <c r="HYM26" s="73"/>
      <c r="HYN26" s="73"/>
      <c r="HYO26" s="73"/>
      <c r="HYP26" s="73"/>
      <c r="HYQ26" s="73"/>
      <c r="HYR26" s="73"/>
      <c r="HYS26" s="73"/>
      <c r="HYT26" s="73"/>
      <c r="HYU26" s="73"/>
      <c r="HYV26" s="73"/>
      <c r="HYW26" s="73"/>
      <c r="HYX26" s="73"/>
      <c r="HYY26" s="73"/>
      <c r="HYZ26" s="73"/>
      <c r="HZA26" s="73"/>
      <c r="HZB26" s="73"/>
      <c r="HZC26" s="73"/>
      <c r="HZD26" s="73"/>
      <c r="HZE26" s="73"/>
      <c r="HZF26" s="73"/>
      <c r="HZG26" s="73"/>
      <c r="HZH26" s="73"/>
      <c r="HZI26" s="73"/>
      <c r="HZJ26" s="73"/>
      <c r="HZK26" s="73"/>
      <c r="HZL26" s="73"/>
      <c r="HZM26" s="73"/>
      <c r="HZN26" s="73"/>
      <c r="HZO26" s="73"/>
      <c r="HZP26" s="73"/>
      <c r="HZQ26" s="73"/>
      <c r="HZR26" s="73"/>
      <c r="HZS26" s="73"/>
      <c r="HZT26" s="73"/>
      <c r="HZU26" s="73"/>
      <c r="HZV26" s="73"/>
      <c r="HZW26" s="73"/>
      <c r="HZX26" s="73"/>
      <c r="HZY26" s="73"/>
      <c r="HZZ26" s="73"/>
      <c r="IAA26" s="73"/>
      <c r="IAB26" s="73"/>
      <c r="IAC26" s="73"/>
      <c r="IAD26" s="73"/>
      <c r="IAE26" s="73"/>
      <c r="IAF26" s="73"/>
      <c r="IAG26" s="73"/>
      <c r="IAH26" s="73"/>
      <c r="IAI26" s="73"/>
      <c r="IAJ26" s="73"/>
      <c r="IAK26" s="73"/>
      <c r="IAL26" s="73"/>
      <c r="IAM26" s="73"/>
      <c r="IAN26" s="73"/>
      <c r="IAO26" s="73"/>
      <c r="IAP26" s="73"/>
      <c r="IAQ26" s="73"/>
      <c r="IAR26" s="73"/>
      <c r="IAS26" s="73"/>
      <c r="IAT26" s="73"/>
      <c r="IAU26" s="73"/>
      <c r="IAV26" s="73"/>
      <c r="IAW26" s="73"/>
      <c r="IAX26" s="73"/>
      <c r="IAY26" s="73"/>
      <c r="IAZ26" s="73"/>
      <c r="IBA26" s="73"/>
      <c r="IBB26" s="73"/>
      <c r="IBC26" s="73"/>
      <c r="IBD26" s="73"/>
      <c r="IBE26" s="73"/>
      <c r="IBF26" s="73"/>
      <c r="IBG26" s="73"/>
      <c r="IBH26" s="73"/>
      <c r="IBI26" s="73"/>
      <c r="IBJ26" s="73"/>
      <c r="IBK26" s="73"/>
      <c r="IBL26" s="73"/>
      <c r="IBM26" s="73"/>
      <c r="IBN26" s="73"/>
      <c r="IBO26" s="73"/>
      <c r="IBP26" s="73"/>
      <c r="IBQ26" s="73"/>
      <c r="IBR26" s="73"/>
      <c r="IBS26" s="73"/>
      <c r="IBT26" s="73"/>
      <c r="IBU26" s="73"/>
      <c r="IBV26" s="73"/>
      <c r="IBW26" s="73"/>
      <c r="IBX26" s="73"/>
      <c r="IBY26" s="73"/>
      <c r="IBZ26" s="73"/>
      <c r="ICA26" s="73"/>
      <c r="ICB26" s="73"/>
      <c r="ICC26" s="73"/>
      <c r="ICD26" s="73"/>
      <c r="ICE26" s="73"/>
      <c r="ICF26" s="73"/>
      <c r="ICG26" s="73"/>
      <c r="ICH26" s="73"/>
      <c r="ICI26" s="73"/>
      <c r="ICJ26" s="73"/>
      <c r="ICK26" s="73"/>
      <c r="ICL26" s="73"/>
      <c r="ICM26" s="73"/>
      <c r="ICN26" s="73"/>
      <c r="ICO26" s="73"/>
      <c r="ICP26" s="73"/>
      <c r="ICQ26" s="73"/>
      <c r="ICR26" s="73"/>
      <c r="ICS26" s="73"/>
      <c r="ICT26" s="73"/>
      <c r="ICU26" s="73"/>
      <c r="ICV26" s="73"/>
      <c r="ICW26" s="73"/>
      <c r="ICX26" s="73"/>
      <c r="ICY26" s="73"/>
      <c r="ICZ26" s="73"/>
      <c r="IDA26" s="73"/>
      <c r="IDB26" s="73"/>
      <c r="IDC26" s="73"/>
      <c r="IDD26" s="73"/>
      <c r="IDE26" s="73"/>
      <c r="IDF26" s="73"/>
      <c r="IDG26" s="73"/>
      <c r="IDH26" s="73"/>
      <c r="IDI26" s="73"/>
      <c r="IDJ26" s="73"/>
      <c r="IDK26" s="73"/>
      <c r="IDL26" s="73"/>
      <c r="IDM26" s="73"/>
      <c r="IDN26" s="73"/>
      <c r="IDO26" s="73"/>
      <c r="IDP26" s="73"/>
      <c r="IDQ26" s="73"/>
      <c r="IDR26" s="73"/>
      <c r="IDS26" s="73"/>
      <c r="IDT26" s="73"/>
      <c r="IDU26" s="73"/>
      <c r="IDV26" s="73"/>
      <c r="IDW26" s="73"/>
      <c r="IDX26" s="73"/>
      <c r="IDY26" s="73"/>
      <c r="IDZ26" s="73"/>
      <c r="IEA26" s="73"/>
      <c r="IEB26" s="73"/>
      <c r="IEC26" s="73"/>
      <c r="IED26" s="73"/>
      <c r="IEE26" s="73"/>
      <c r="IEF26" s="73"/>
      <c r="IEG26" s="73"/>
      <c r="IEH26" s="73"/>
      <c r="IEI26" s="73"/>
      <c r="IEJ26" s="73"/>
      <c r="IEK26" s="73"/>
      <c r="IEL26" s="73"/>
      <c r="IEM26" s="73"/>
      <c r="IEN26" s="73"/>
      <c r="IEO26" s="73"/>
      <c r="IEP26" s="73"/>
      <c r="IEQ26" s="73"/>
      <c r="IER26" s="73"/>
      <c r="IES26" s="73"/>
      <c r="IET26" s="73"/>
      <c r="IEU26" s="73"/>
      <c r="IEV26" s="73"/>
      <c r="IEW26" s="73"/>
      <c r="IEX26" s="73"/>
      <c r="IEY26" s="73"/>
      <c r="IEZ26" s="73"/>
      <c r="IFA26" s="73"/>
      <c r="IFB26" s="73"/>
      <c r="IFC26" s="73"/>
      <c r="IFD26" s="73"/>
      <c r="IFE26" s="73"/>
      <c r="IFF26" s="73"/>
      <c r="IFG26" s="73"/>
      <c r="IFH26" s="73"/>
      <c r="IFI26" s="73"/>
      <c r="IFJ26" s="73"/>
      <c r="IFK26" s="73"/>
      <c r="IFL26" s="73"/>
      <c r="IFM26" s="73"/>
      <c r="IFN26" s="73"/>
      <c r="IFO26" s="73"/>
      <c r="IFP26" s="73"/>
      <c r="IFQ26" s="73"/>
      <c r="IFR26" s="73"/>
      <c r="IFS26" s="73"/>
      <c r="IFT26" s="73"/>
      <c r="IFU26" s="73"/>
      <c r="IFV26" s="73"/>
      <c r="IFW26" s="73"/>
      <c r="IFX26" s="73"/>
      <c r="IFY26" s="73"/>
      <c r="IFZ26" s="73"/>
      <c r="IGA26" s="73"/>
      <c r="IGB26" s="73"/>
      <c r="IGC26" s="73"/>
      <c r="IGD26" s="73"/>
      <c r="IGE26" s="73"/>
      <c r="IGF26" s="73"/>
      <c r="IGG26" s="73"/>
      <c r="IGH26" s="73"/>
      <c r="IGI26" s="73"/>
      <c r="IGJ26" s="73"/>
      <c r="IGK26" s="73"/>
      <c r="IGL26" s="73"/>
      <c r="IGM26" s="73"/>
      <c r="IGN26" s="73"/>
      <c r="IGO26" s="73"/>
      <c r="IGP26" s="73"/>
      <c r="IGQ26" s="73"/>
      <c r="IGR26" s="73"/>
      <c r="IGS26" s="73"/>
      <c r="IGT26" s="73"/>
      <c r="IGU26" s="73"/>
      <c r="IGV26" s="73"/>
      <c r="IGW26" s="73"/>
      <c r="IGX26" s="73"/>
      <c r="IGY26" s="73"/>
      <c r="IGZ26" s="73"/>
      <c r="IHA26" s="73"/>
      <c r="IHB26" s="73"/>
      <c r="IHC26" s="73"/>
      <c r="IHD26" s="73"/>
      <c r="IHE26" s="73"/>
      <c r="IHF26" s="73"/>
      <c r="IHG26" s="73"/>
      <c r="IHH26" s="73"/>
      <c r="IHI26" s="73"/>
      <c r="IHJ26" s="73"/>
      <c r="IHK26" s="73"/>
      <c r="IHL26" s="73"/>
      <c r="IHM26" s="73"/>
      <c r="IHN26" s="73"/>
      <c r="IHO26" s="73"/>
      <c r="IHP26" s="73"/>
      <c r="IHQ26" s="73"/>
      <c r="IHR26" s="73"/>
      <c r="IHS26" s="73"/>
      <c r="IHT26" s="73"/>
      <c r="IHU26" s="73"/>
      <c r="IHV26" s="73"/>
      <c r="IHW26" s="73"/>
      <c r="IHX26" s="73"/>
      <c r="IHY26" s="73"/>
      <c r="IHZ26" s="73"/>
      <c r="IIA26" s="73"/>
      <c r="IIB26" s="73"/>
      <c r="IIC26" s="73"/>
      <c r="IID26" s="73"/>
      <c r="IIE26" s="73"/>
      <c r="IIF26" s="73"/>
      <c r="IIG26" s="73"/>
      <c r="IIH26" s="73"/>
      <c r="III26" s="73"/>
      <c r="IIJ26" s="73"/>
      <c r="IIK26" s="73"/>
      <c r="IIL26" s="73"/>
      <c r="IIM26" s="73"/>
      <c r="IIN26" s="73"/>
      <c r="IIO26" s="73"/>
      <c r="IIP26" s="73"/>
      <c r="IIQ26" s="73"/>
      <c r="IIR26" s="73"/>
      <c r="IIS26" s="73"/>
      <c r="IIT26" s="73"/>
      <c r="IIU26" s="73"/>
      <c r="IIV26" s="73"/>
      <c r="IIW26" s="73"/>
      <c r="IIX26" s="73"/>
      <c r="IIY26" s="73"/>
      <c r="IIZ26" s="73"/>
      <c r="IJA26" s="73"/>
      <c r="IJB26" s="73"/>
      <c r="IJC26" s="73"/>
      <c r="IJD26" s="73"/>
      <c r="IJE26" s="73"/>
      <c r="IJF26" s="73"/>
      <c r="IJG26" s="73"/>
      <c r="IJH26" s="73"/>
      <c r="IJI26" s="73"/>
      <c r="IJJ26" s="73"/>
      <c r="IJK26" s="73"/>
      <c r="IJL26" s="73"/>
      <c r="IJM26" s="73"/>
      <c r="IJN26" s="73"/>
      <c r="IJO26" s="73"/>
      <c r="IJP26" s="73"/>
      <c r="IJQ26" s="73"/>
      <c r="IJR26" s="73"/>
      <c r="IJS26" s="73"/>
      <c r="IJT26" s="73"/>
      <c r="IJU26" s="73"/>
      <c r="IJV26" s="73"/>
      <c r="IJW26" s="73"/>
      <c r="IJX26" s="73"/>
      <c r="IJY26" s="73"/>
      <c r="IJZ26" s="73"/>
      <c r="IKA26" s="73"/>
      <c r="IKB26" s="73"/>
      <c r="IKC26" s="73"/>
      <c r="IKD26" s="73"/>
      <c r="IKE26" s="73"/>
      <c r="IKF26" s="73"/>
      <c r="IKG26" s="73"/>
      <c r="IKH26" s="73"/>
      <c r="IKI26" s="73"/>
      <c r="IKJ26" s="73"/>
      <c r="IKK26" s="73"/>
      <c r="IKL26" s="73"/>
      <c r="IKM26" s="73"/>
      <c r="IKN26" s="73"/>
      <c r="IKO26" s="73"/>
      <c r="IKP26" s="73"/>
      <c r="IKQ26" s="73"/>
      <c r="IKR26" s="73"/>
      <c r="IKS26" s="73"/>
      <c r="IKT26" s="73"/>
      <c r="IKU26" s="73"/>
      <c r="IKV26" s="73"/>
      <c r="IKW26" s="73"/>
      <c r="IKX26" s="73"/>
      <c r="IKY26" s="73"/>
      <c r="IKZ26" s="73"/>
      <c r="ILA26" s="73"/>
      <c r="ILB26" s="73"/>
      <c r="ILC26" s="73"/>
      <c r="ILD26" s="73"/>
      <c r="ILE26" s="73"/>
      <c r="ILF26" s="73"/>
      <c r="ILG26" s="73"/>
      <c r="ILH26" s="73"/>
      <c r="ILI26" s="73"/>
      <c r="ILJ26" s="73"/>
      <c r="ILK26" s="73"/>
      <c r="ILL26" s="73"/>
      <c r="ILM26" s="73"/>
      <c r="ILN26" s="73"/>
      <c r="ILO26" s="73"/>
      <c r="ILP26" s="73"/>
      <c r="ILQ26" s="73"/>
      <c r="ILR26" s="73"/>
      <c r="ILS26" s="73"/>
      <c r="ILT26" s="73"/>
      <c r="ILU26" s="73"/>
      <c r="ILV26" s="73"/>
      <c r="ILW26" s="73"/>
      <c r="ILX26" s="73"/>
      <c r="ILY26" s="73"/>
      <c r="ILZ26" s="73"/>
      <c r="IMA26" s="73"/>
      <c r="IMB26" s="73"/>
      <c r="IMC26" s="73"/>
      <c r="IMD26" s="73"/>
      <c r="IME26" s="73"/>
      <c r="IMF26" s="73"/>
      <c r="IMG26" s="73"/>
      <c r="IMH26" s="73"/>
      <c r="IMI26" s="73"/>
      <c r="IMJ26" s="73"/>
      <c r="IMK26" s="73"/>
      <c r="IML26" s="73"/>
      <c r="IMM26" s="73"/>
      <c r="IMN26" s="73"/>
      <c r="IMO26" s="73"/>
      <c r="IMP26" s="73"/>
      <c r="IMQ26" s="73"/>
      <c r="IMR26" s="73"/>
      <c r="IMS26" s="73"/>
      <c r="IMT26" s="73"/>
      <c r="IMU26" s="73"/>
      <c r="IMV26" s="73"/>
      <c r="IMW26" s="73"/>
      <c r="IMX26" s="73"/>
      <c r="IMY26" s="73"/>
      <c r="IMZ26" s="73"/>
      <c r="INA26" s="73"/>
      <c r="INB26" s="73"/>
      <c r="INC26" s="73"/>
      <c r="IND26" s="73"/>
      <c r="INE26" s="73"/>
      <c r="INF26" s="73"/>
      <c r="ING26" s="73"/>
      <c r="INH26" s="73"/>
      <c r="INI26" s="73"/>
      <c r="INJ26" s="73"/>
      <c r="INK26" s="73"/>
      <c r="INL26" s="73"/>
      <c r="INM26" s="73"/>
      <c r="INN26" s="73"/>
      <c r="INO26" s="73"/>
      <c r="INP26" s="73"/>
      <c r="INQ26" s="73"/>
      <c r="INR26" s="73"/>
      <c r="INS26" s="73"/>
      <c r="INT26" s="73"/>
      <c r="INU26" s="73"/>
      <c r="INV26" s="73"/>
      <c r="INW26" s="73"/>
      <c r="INX26" s="73"/>
      <c r="INY26" s="73"/>
      <c r="INZ26" s="73"/>
      <c r="IOA26" s="73"/>
      <c r="IOB26" s="73"/>
      <c r="IOC26" s="73"/>
      <c r="IOD26" s="73"/>
      <c r="IOE26" s="73"/>
      <c r="IOF26" s="73"/>
      <c r="IOG26" s="73"/>
      <c r="IOH26" s="73"/>
      <c r="IOI26" s="73"/>
      <c r="IOJ26" s="73"/>
      <c r="IOK26" s="73"/>
      <c r="IOL26" s="73"/>
      <c r="IOM26" s="73"/>
      <c r="ION26" s="73"/>
      <c r="IOO26" s="73"/>
      <c r="IOP26" s="73"/>
      <c r="IOQ26" s="73"/>
      <c r="IOR26" s="73"/>
      <c r="IOS26" s="73"/>
      <c r="IOT26" s="73"/>
      <c r="IOU26" s="73"/>
      <c r="IOV26" s="73"/>
      <c r="IOW26" s="73"/>
      <c r="IOX26" s="73"/>
      <c r="IOY26" s="73"/>
      <c r="IOZ26" s="73"/>
      <c r="IPA26" s="73"/>
      <c r="IPB26" s="73"/>
      <c r="IPC26" s="73"/>
      <c r="IPD26" s="73"/>
      <c r="IPE26" s="73"/>
      <c r="IPF26" s="73"/>
      <c r="IPG26" s="73"/>
      <c r="IPH26" s="73"/>
      <c r="IPI26" s="73"/>
      <c r="IPJ26" s="73"/>
      <c r="IPK26" s="73"/>
      <c r="IPL26" s="73"/>
      <c r="IPM26" s="73"/>
      <c r="IPN26" s="73"/>
      <c r="IPO26" s="73"/>
      <c r="IPP26" s="73"/>
      <c r="IPQ26" s="73"/>
      <c r="IPR26" s="73"/>
      <c r="IPS26" s="73"/>
      <c r="IPT26" s="73"/>
      <c r="IPU26" s="73"/>
      <c r="IPV26" s="73"/>
      <c r="IPW26" s="73"/>
      <c r="IPX26" s="73"/>
      <c r="IPY26" s="73"/>
      <c r="IPZ26" s="73"/>
      <c r="IQA26" s="73"/>
      <c r="IQB26" s="73"/>
      <c r="IQC26" s="73"/>
      <c r="IQD26" s="73"/>
      <c r="IQE26" s="73"/>
      <c r="IQF26" s="73"/>
      <c r="IQG26" s="73"/>
      <c r="IQH26" s="73"/>
      <c r="IQI26" s="73"/>
      <c r="IQJ26" s="73"/>
      <c r="IQK26" s="73"/>
      <c r="IQL26" s="73"/>
      <c r="IQM26" s="73"/>
      <c r="IQN26" s="73"/>
      <c r="IQO26" s="73"/>
      <c r="IQP26" s="73"/>
      <c r="IQQ26" s="73"/>
      <c r="IQR26" s="73"/>
      <c r="IQS26" s="73"/>
      <c r="IQT26" s="73"/>
      <c r="IQU26" s="73"/>
      <c r="IQV26" s="73"/>
      <c r="IQW26" s="73"/>
      <c r="IQX26" s="73"/>
      <c r="IQY26" s="73"/>
      <c r="IQZ26" s="73"/>
      <c r="IRA26" s="73"/>
      <c r="IRB26" s="73"/>
      <c r="IRC26" s="73"/>
      <c r="IRD26" s="73"/>
      <c r="IRE26" s="73"/>
      <c r="IRF26" s="73"/>
      <c r="IRG26" s="73"/>
      <c r="IRH26" s="73"/>
      <c r="IRI26" s="73"/>
      <c r="IRJ26" s="73"/>
      <c r="IRK26" s="73"/>
      <c r="IRL26" s="73"/>
      <c r="IRM26" s="73"/>
      <c r="IRN26" s="73"/>
      <c r="IRO26" s="73"/>
      <c r="IRP26" s="73"/>
      <c r="IRQ26" s="73"/>
      <c r="IRR26" s="73"/>
      <c r="IRS26" s="73"/>
      <c r="IRT26" s="73"/>
      <c r="IRU26" s="73"/>
      <c r="IRV26" s="73"/>
      <c r="IRW26" s="73"/>
      <c r="IRX26" s="73"/>
      <c r="IRY26" s="73"/>
      <c r="IRZ26" s="73"/>
      <c r="ISA26" s="73"/>
      <c r="ISB26" s="73"/>
      <c r="ISC26" s="73"/>
      <c r="ISD26" s="73"/>
      <c r="ISE26" s="73"/>
      <c r="ISF26" s="73"/>
      <c r="ISG26" s="73"/>
      <c r="ISH26" s="73"/>
      <c r="ISI26" s="73"/>
      <c r="ISJ26" s="73"/>
      <c r="ISK26" s="73"/>
      <c r="ISL26" s="73"/>
      <c r="ISM26" s="73"/>
      <c r="ISN26" s="73"/>
      <c r="ISO26" s="73"/>
      <c r="ISP26" s="73"/>
      <c r="ISQ26" s="73"/>
      <c r="ISR26" s="73"/>
      <c r="ISS26" s="73"/>
      <c r="IST26" s="73"/>
      <c r="ISU26" s="73"/>
      <c r="ISV26" s="73"/>
      <c r="ISW26" s="73"/>
      <c r="ISX26" s="73"/>
      <c r="ISY26" s="73"/>
      <c r="ISZ26" s="73"/>
      <c r="ITA26" s="73"/>
      <c r="ITB26" s="73"/>
      <c r="ITC26" s="73"/>
      <c r="ITD26" s="73"/>
      <c r="ITE26" s="73"/>
      <c r="ITF26" s="73"/>
      <c r="ITG26" s="73"/>
      <c r="ITH26" s="73"/>
      <c r="ITI26" s="73"/>
      <c r="ITJ26" s="73"/>
      <c r="ITK26" s="73"/>
      <c r="ITL26" s="73"/>
      <c r="ITM26" s="73"/>
      <c r="ITN26" s="73"/>
      <c r="ITO26" s="73"/>
      <c r="ITP26" s="73"/>
      <c r="ITQ26" s="73"/>
      <c r="ITR26" s="73"/>
      <c r="ITS26" s="73"/>
      <c r="ITT26" s="73"/>
      <c r="ITU26" s="73"/>
      <c r="ITV26" s="73"/>
      <c r="ITW26" s="73"/>
      <c r="ITX26" s="73"/>
      <c r="ITY26" s="73"/>
      <c r="ITZ26" s="73"/>
      <c r="IUA26" s="73"/>
      <c r="IUB26" s="73"/>
      <c r="IUC26" s="73"/>
      <c r="IUD26" s="73"/>
      <c r="IUE26" s="73"/>
      <c r="IUF26" s="73"/>
      <c r="IUG26" s="73"/>
      <c r="IUH26" s="73"/>
      <c r="IUI26" s="73"/>
      <c r="IUJ26" s="73"/>
      <c r="IUK26" s="73"/>
      <c r="IUL26" s="73"/>
      <c r="IUM26" s="73"/>
      <c r="IUN26" s="73"/>
      <c r="IUO26" s="73"/>
      <c r="IUP26" s="73"/>
      <c r="IUQ26" s="73"/>
      <c r="IUR26" s="73"/>
      <c r="IUS26" s="73"/>
      <c r="IUT26" s="73"/>
      <c r="IUU26" s="73"/>
      <c r="IUV26" s="73"/>
      <c r="IUW26" s="73"/>
      <c r="IUX26" s="73"/>
      <c r="IUY26" s="73"/>
      <c r="IUZ26" s="73"/>
      <c r="IVA26" s="73"/>
      <c r="IVB26" s="73"/>
      <c r="IVC26" s="73"/>
      <c r="IVD26" s="73"/>
      <c r="IVE26" s="73"/>
      <c r="IVF26" s="73"/>
      <c r="IVG26" s="73"/>
      <c r="IVH26" s="73"/>
      <c r="IVI26" s="73"/>
      <c r="IVJ26" s="73"/>
      <c r="IVK26" s="73"/>
      <c r="IVL26" s="73"/>
      <c r="IVM26" s="73"/>
      <c r="IVN26" s="73"/>
      <c r="IVO26" s="73"/>
      <c r="IVP26" s="73"/>
      <c r="IVQ26" s="73"/>
      <c r="IVR26" s="73"/>
      <c r="IVS26" s="73"/>
      <c r="IVT26" s="73"/>
      <c r="IVU26" s="73"/>
      <c r="IVV26" s="73"/>
      <c r="IVW26" s="73"/>
      <c r="IVX26" s="73"/>
      <c r="IVY26" s="73"/>
      <c r="IVZ26" s="73"/>
      <c r="IWA26" s="73"/>
      <c r="IWB26" s="73"/>
      <c r="IWC26" s="73"/>
      <c r="IWD26" s="73"/>
      <c r="IWE26" s="73"/>
      <c r="IWF26" s="73"/>
      <c r="IWG26" s="73"/>
      <c r="IWH26" s="73"/>
      <c r="IWI26" s="73"/>
      <c r="IWJ26" s="73"/>
      <c r="IWK26" s="73"/>
      <c r="IWL26" s="73"/>
      <c r="IWM26" s="73"/>
      <c r="IWN26" s="73"/>
      <c r="IWO26" s="73"/>
      <c r="IWP26" s="73"/>
      <c r="IWQ26" s="73"/>
      <c r="IWR26" s="73"/>
      <c r="IWS26" s="73"/>
      <c r="IWT26" s="73"/>
      <c r="IWU26" s="73"/>
      <c r="IWV26" s="73"/>
      <c r="IWW26" s="73"/>
      <c r="IWX26" s="73"/>
      <c r="IWY26" s="73"/>
      <c r="IWZ26" s="73"/>
      <c r="IXA26" s="73"/>
      <c r="IXB26" s="73"/>
      <c r="IXC26" s="73"/>
      <c r="IXD26" s="73"/>
      <c r="IXE26" s="73"/>
      <c r="IXF26" s="73"/>
      <c r="IXG26" s="73"/>
      <c r="IXH26" s="73"/>
      <c r="IXI26" s="73"/>
      <c r="IXJ26" s="73"/>
      <c r="IXK26" s="73"/>
      <c r="IXL26" s="73"/>
      <c r="IXM26" s="73"/>
      <c r="IXN26" s="73"/>
      <c r="IXO26" s="73"/>
      <c r="IXP26" s="73"/>
      <c r="IXQ26" s="73"/>
      <c r="IXR26" s="73"/>
      <c r="IXS26" s="73"/>
      <c r="IXT26" s="73"/>
      <c r="IXU26" s="73"/>
      <c r="IXV26" s="73"/>
      <c r="IXW26" s="73"/>
      <c r="IXX26" s="73"/>
      <c r="IXY26" s="73"/>
      <c r="IXZ26" s="73"/>
      <c r="IYA26" s="73"/>
      <c r="IYB26" s="73"/>
      <c r="IYC26" s="73"/>
      <c r="IYD26" s="73"/>
      <c r="IYE26" s="73"/>
      <c r="IYF26" s="73"/>
      <c r="IYG26" s="73"/>
      <c r="IYH26" s="73"/>
      <c r="IYI26" s="73"/>
      <c r="IYJ26" s="73"/>
      <c r="IYK26" s="73"/>
      <c r="IYL26" s="73"/>
      <c r="IYM26" s="73"/>
      <c r="IYN26" s="73"/>
      <c r="IYO26" s="73"/>
      <c r="IYP26" s="73"/>
      <c r="IYQ26" s="73"/>
      <c r="IYR26" s="73"/>
      <c r="IYS26" s="73"/>
      <c r="IYT26" s="73"/>
      <c r="IYU26" s="73"/>
      <c r="IYV26" s="73"/>
      <c r="IYW26" s="73"/>
      <c r="IYX26" s="73"/>
      <c r="IYY26" s="73"/>
      <c r="IYZ26" s="73"/>
      <c r="IZA26" s="73"/>
      <c r="IZB26" s="73"/>
      <c r="IZC26" s="73"/>
      <c r="IZD26" s="73"/>
      <c r="IZE26" s="73"/>
      <c r="IZF26" s="73"/>
      <c r="IZG26" s="73"/>
      <c r="IZH26" s="73"/>
      <c r="IZI26" s="73"/>
      <c r="IZJ26" s="73"/>
      <c r="IZK26" s="73"/>
      <c r="IZL26" s="73"/>
      <c r="IZM26" s="73"/>
      <c r="IZN26" s="73"/>
      <c r="IZO26" s="73"/>
      <c r="IZP26" s="73"/>
      <c r="IZQ26" s="73"/>
      <c r="IZR26" s="73"/>
      <c r="IZS26" s="73"/>
      <c r="IZT26" s="73"/>
      <c r="IZU26" s="73"/>
      <c r="IZV26" s="73"/>
      <c r="IZW26" s="73"/>
      <c r="IZX26" s="73"/>
      <c r="IZY26" s="73"/>
      <c r="IZZ26" s="73"/>
      <c r="JAA26" s="73"/>
      <c r="JAB26" s="73"/>
      <c r="JAC26" s="73"/>
      <c r="JAD26" s="73"/>
      <c r="JAE26" s="73"/>
      <c r="JAF26" s="73"/>
      <c r="JAG26" s="73"/>
      <c r="JAH26" s="73"/>
      <c r="JAI26" s="73"/>
      <c r="JAJ26" s="73"/>
      <c r="JAK26" s="73"/>
      <c r="JAL26" s="73"/>
      <c r="JAM26" s="73"/>
      <c r="JAN26" s="73"/>
      <c r="JAO26" s="73"/>
      <c r="JAP26" s="73"/>
      <c r="JAQ26" s="73"/>
      <c r="JAR26" s="73"/>
      <c r="JAS26" s="73"/>
      <c r="JAT26" s="73"/>
      <c r="JAU26" s="73"/>
      <c r="JAV26" s="73"/>
      <c r="JAW26" s="73"/>
      <c r="JAX26" s="73"/>
      <c r="JAY26" s="73"/>
      <c r="JAZ26" s="73"/>
      <c r="JBA26" s="73"/>
      <c r="JBB26" s="73"/>
      <c r="JBC26" s="73"/>
      <c r="JBD26" s="73"/>
      <c r="JBE26" s="73"/>
      <c r="JBF26" s="73"/>
      <c r="JBG26" s="73"/>
      <c r="JBH26" s="73"/>
      <c r="JBI26" s="73"/>
      <c r="JBJ26" s="73"/>
      <c r="JBK26" s="73"/>
      <c r="JBL26" s="73"/>
      <c r="JBM26" s="73"/>
      <c r="JBN26" s="73"/>
      <c r="JBO26" s="73"/>
      <c r="JBP26" s="73"/>
      <c r="JBQ26" s="73"/>
      <c r="JBR26" s="73"/>
      <c r="JBS26" s="73"/>
      <c r="JBT26" s="73"/>
      <c r="JBU26" s="73"/>
      <c r="JBV26" s="73"/>
      <c r="JBW26" s="73"/>
      <c r="JBX26" s="73"/>
      <c r="JBY26" s="73"/>
      <c r="JBZ26" s="73"/>
      <c r="JCA26" s="73"/>
      <c r="JCB26" s="73"/>
      <c r="JCC26" s="73"/>
      <c r="JCD26" s="73"/>
      <c r="JCE26" s="73"/>
      <c r="JCF26" s="73"/>
      <c r="JCG26" s="73"/>
      <c r="JCH26" s="73"/>
      <c r="JCI26" s="73"/>
      <c r="JCJ26" s="73"/>
      <c r="JCK26" s="73"/>
      <c r="JCL26" s="73"/>
      <c r="JCM26" s="73"/>
      <c r="JCN26" s="73"/>
      <c r="JCO26" s="73"/>
      <c r="JCP26" s="73"/>
      <c r="JCQ26" s="73"/>
      <c r="JCR26" s="73"/>
      <c r="JCS26" s="73"/>
      <c r="JCT26" s="73"/>
      <c r="JCU26" s="73"/>
      <c r="JCV26" s="73"/>
      <c r="JCW26" s="73"/>
      <c r="JCX26" s="73"/>
      <c r="JCY26" s="73"/>
      <c r="JCZ26" s="73"/>
      <c r="JDA26" s="73"/>
      <c r="JDB26" s="73"/>
      <c r="JDC26" s="73"/>
      <c r="JDD26" s="73"/>
      <c r="JDE26" s="73"/>
      <c r="JDF26" s="73"/>
      <c r="JDG26" s="73"/>
      <c r="JDH26" s="73"/>
      <c r="JDI26" s="73"/>
      <c r="JDJ26" s="73"/>
      <c r="JDK26" s="73"/>
      <c r="JDL26" s="73"/>
      <c r="JDM26" s="73"/>
      <c r="JDN26" s="73"/>
      <c r="JDO26" s="73"/>
      <c r="JDP26" s="73"/>
      <c r="JDQ26" s="73"/>
      <c r="JDR26" s="73"/>
      <c r="JDS26" s="73"/>
      <c r="JDT26" s="73"/>
      <c r="JDU26" s="73"/>
      <c r="JDV26" s="73"/>
      <c r="JDW26" s="73"/>
      <c r="JDX26" s="73"/>
      <c r="JDY26" s="73"/>
      <c r="JDZ26" s="73"/>
      <c r="JEA26" s="73"/>
      <c r="JEB26" s="73"/>
      <c r="JEC26" s="73"/>
      <c r="JED26" s="73"/>
      <c r="JEE26" s="73"/>
      <c r="JEF26" s="73"/>
      <c r="JEG26" s="73"/>
      <c r="JEH26" s="73"/>
      <c r="JEI26" s="73"/>
      <c r="JEJ26" s="73"/>
      <c r="JEK26" s="73"/>
      <c r="JEL26" s="73"/>
      <c r="JEM26" s="73"/>
      <c r="JEN26" s="73"/>
      <c r="JEO26" s="73"/>
      <c r="JEP26" s="73"/>
      <c r="JEQ26" s="73"/>
      <c r="JER26" s="73"/>
      <c r="JES26" s="73"/>
      <c r="JET26" s="73"/>
      <c r="JEU26" s="73"/>
      <c r="JEV26" s="73"/>
      <c r="JEW26" s="73"/>
      <c r="JEX26" s="73"/>
      <c r="JEY26" s="73"/>
      <c r="JEZ26" s="73"/>
      <c r="JFA26" s="73"/>
      <c r="JFB26" s="73"/>
      <c r="JFC26" s="73"/>
      <c r="JFD26" s="73"/>
      <c r="JFE26" s="73"/>
      <c r="JFF26" s="73"/>
      <c r="JFG26" s="73"/>
      <c r="JFH26" s="73"/>
      <c r="JFI26" s="73"/>
      <c r="JFJ26" s="73"/>
      <c r="JFK26" s="73"/>
      <c r="JFL26" s="73"/>
      <c r="JFM26" s="73"/>
      <c r="JFN26" s="73"/>
      <c r="JFO26" s="73"/>
      <c r="JFP26" s="73"/>
      <c r="JFQ26" s="73"/>
      <c r="JFR26" s="73"/>
      <c r="JFS26" s="73"/>
      <c r="JFT26" s="73"/>
      <c r="JFU26" s="73"/>
      <c r="JFV26" s="73"/>
      <c r="JFW26" s="73"/>
      <c r="JFX26" s="73"/>
      <c r="JFY26" s="73"/>
      <c r="JFZ26" s="73"/>
      <c r="JGA26" s="73"/>
      <c r="JGB26" s="73"/>
      <c r="JGC26" s="73"/>
      <c r="JGD26" s="73"/>
      <c r="JGE26" s="73"/>
      <c r="JGF26" s="73"/>
      <c r="JGG26" s="73"/>
      <c r="JGH26" s="73"/>
      <c r="JGI26" s="73"/>
      <c r="JGJ26" s="73"/>
      <c r="JGK26" s="73"/>
      <c r="JGL26" s="73"/>
      <c r="JGM26" s="73"/>
      <c r="JGN26" s="73"/>
      <c r="JGO26" s="73"/>
      <c r="JGP26" s="73"/>
      <c r="JGQ26" s="73"/>
      <c r="JGR26" s="73"/>
      <c r="JGS26" s="73"/>
      <c r="JGT26" s="73"/>
      <c r="JGU26" s="73"/>
      <c r="JGV26" s="73"/>
      <c r="JGW26" s="73"/>
      <c r="JGX26" s="73"/>
      <c r="JGY26" s="73"/>
      <c r="JGZ26" s="73"/>
      <c r="JHA26" s="73"/>
      <c r="JHB26" s="73"/>
      <c r="JHC26" s="73"/>
      <c r="JHD26" s="73"/>
      <c r="JHE26" s="73"/>
      <c r="JHF26" s="73"/>
      <c r="JHG26" s="73"/>
      <c r="JHH26" s="73"/>
      <c r="JHI26" s="73"/>
      <c r="JHJ26" s="73"/>
      <c r="JHK26" s="73"/>
      <c r="JHL26" s="73"/>
      <c r="JHM26" s="73"/>
      <c r="JHN26" s="73"/>
      <c r="JHO26" s="73"/>
      <c r="JHP26" s="73"/>
      <c r="JHQ26" s="73"/>
      <c r="JHR26" s="73"/>
      <c r="JHS26" s="73"/>
      <c r="JHT26" s="73"/>
      <c r="JHU26" s="73"/>
      <c r="JHV26" s="73"/>
      <c r="JHW26" s="73"/>
      <c r="JHX26" s="73"/>
      <c r="JHY26" s="73"/>
      <c r="JHZ26" s="73"/>
      <c r="JIA26" s="73"/>
      <c r="JIB26" s="73"/>
      <c r="JIC26" s="73"/>
      <c r="JID26" s="73"/>
      <c r="JIE26" s="73"/>
      <c r="JIF26" s="73"/>
      <c r="JIG26" s="73"/>
      <c r="JIH26" s="73"/>
      <c r="JII26" s="73"/>
      <c r="JIJ26" s="73"/>
      <c r="JIK26" s="73"/>
      <c r="JIL26" s="73"/>
      <c r="JIM26" s="73"/>
      <c r="JIN26" s="73"/>
      <c r="JIO26" s="73"/>
      <c r="JIP26" s="73"/>
      <c r="JIQ26" s="73"/>
      <c r="JIR26" s="73"/>
      <c r="JIS26" s="73"/>
      <c r="JIT26" s="73"/>
      <c r="JIU26" s="73"/>
      <c r="JIV26" s="73"/>
      <c r="JIW26" s="73"/>
      <c r="JIX26" s="73"/>
      <c r="JIY26" s="73"/>
      <c r="JIZ26" s="73"/>
      <c r="JJA26" s="73"/>
      <c r="JJB26" s="73"/>
      <c r="JJC26" s="73"/>
      <c r="JJD26" s="73"/>
      <c r="JJE26" s="73"/>
      <c r="JJF26" s="73"/>
      <c r="JJG26" s="73"/>
      <c r="JJH26" s="73"/>
      <c r="JJI26" s="73"/>
      <c r="JJJ26" s="73"/>
      <c r="JJK26" s="73"/>
      <c r="JJL26" s="73"/>
      <c r="JJM26" s="73"/>
      <c r="JJN26" s="73"/>
      <c r="JJO26" s="73"/>
      <c r="JJP26" s="73"/>
      <c r="JJQ26" s="73"/>
      <c r="JJR26" s="73"/>
      <c r="JJS26" s="73"/>
      <c r="JJT26" s="73"/>
      <c r="JJU26" s="73"/>
      <c r="JJV26" s="73"/>
      <c r="JJW26" s="73"/>
      <c r="JJX26" s="73"/>
      <c r="JJY26" s="73"/>
      <c r="JJZ26" s="73"/>
      <c r="JKA26" s="73"/>
      <c r="JKB26" s="73"/>
      <c r="JKC26" s="73"/>
      <c r="JKD26" s="73"/>
      <c r="JKE26" s="73"/>
      <c r="JKF26" s="73"/>
      <c r="JKG26" s="73"/>
      <c r="JKH26" s="73"/>
      <c r="JKI26" s="73"/>
      <c r="JKJ26" s="73"/>
      <c r="JKK26" s="73"/>
      <c r="JKL26" s="73"/>
      <c r="JKM26" s="73"/>
      <c r="JKN26" s="73"/>
      <c r="JKO26" s="73"/>
      <c r="JKP26" s="73"/>
      <c r="JKQ26" s="73"/>
      <c r="JKR26" s="73"/>
      <c r="JKS26" s="73"/>
      <c r="JKT26" s="73"/>
      <c r="JKU26" s="73"/>
      <c r="JKV26" s="73"/>
      <c r="JKW26" s="73"/>
      <c r="JKX26" s="73"/>
      <c r="JKY26" s="73"/>
      <c r="JKZ26" s="73"/>
      <c r="JLA26" s="73"/>
      <c r="JLB26" s="73"/>
      <c r="JLC26" s="73"/>
      <c r="JLD26" s="73"/>
      <c r="JLE26" s="73"/>
      <c r="JLF26" s="73"/>
      <c r="JLG26" s="73"/>
      <c r="JLH26" s="73"/>
      <c r="JLI26" s="73"/>
      <c r="JLJ26" s="73"/>
      <c r="JLK26" s="73"/>
      <c r="JLL26" s="73"/>
      <c r="JLM26" s="73"/>
      <c r="JLN26" s="73"/>
      <c r="JLO26" s="73"/>
      <c r="JLP26" s="73"/>
      <c r="JLQ26" s="73"/>
      <c r="JLR26" s="73"/>
      <c r="JLS26" s="73"/>
      <c r="JLT26" s="73"/>
      <c r="JLU26" s="73"/>
      <c r="JLV26" s="73"/>
      <c r="JLW26" s="73"/>
      <c r="JLX26" s="73"/>
      <c r="JLY26" s="73"/>
      <c r="JLZ26" s="73"/>
      <c r="JMA26" s="73"/>
      <c r="JMB26" s="73"/>
      <c r="JMC26" s="73"/>
      <c r="JMD26" s="73"/>
      <c r="JME26" s="73"/>
      <c r="JMF26" s="73"/>
      <c r="JMG26" s="73"/>
      <c r="JMH26" s="73"/>
      <c r="JMI26" s="73"/>
      <c r="JMJ26" s="73"/>
      <c r="JMK26" s="73"/>
      <c r="JML26" s="73"/>
      <c r="JMM26" s="73"/>
      <c r="JMN26" s="73"/>
      <c r="JMO26" s="73"/>
      <c r="JMP26" s="73"/>
      <c r="JMQ26" s="73"/>
      <c r="JMR26" s="73"/>
      <c r="JMS26" s="73"/>
      <c r="JMT26" s="73"/>
      <c r="JMU26" s="73"/>
      <c r="JMV26" s="73"/>
      <c r="JMW26" s="73"/>
      <c r="JMX26" s="73"/>
      <c r="JMY26" s="73"/>
      <c r="JMZ26" s="73"/>
      <c r="JNA26" s="73"/>
      <c r="JNB26" s="73"/>
      <c r="JNC26" s="73"/>
      <c r="JND26" s="73"/>
      <c r="JNE26" s="73"/>
      <c r="JNF26" s="73"/>
      <c r="JNG26" s="73"/>
      <c r="JNH26" s="73"/>
      <c r="JNI26" s="73"/>
      <c r="JNJ26" s="73"/>
      <c r="JNK26" s="73"/>
      <c r="JNL26" s="73"/>
      <c r="JNM26" s="73"/>
      <c r="JNN26" s="73"/>
      <c r="JNO26" s="73"/>
      <c r="JNP26" s="73"/>
      <c r="JNQ26" s="73"/>
      <c r="JNR26" s="73"/>
      <c r="JNS26" s="73"/>
      <c r="JNT26" s="73"/>
      <c r="JNU26" s="73"/>
      <c r="JNV26" s="73"/>
      <c r="JNW26" s="73"/>
      <c r="JNX26" s="73"/>
      <c r="JNY26" s="73"/>
      <c r="JNZ26" s="73"/>
      <c r="JOA26" s="73"/>
      <c r="JOB26" s="73"/>
      <c r="JOC26" s="73"/>
      <c r="JOD26" s="73"/>
      <c r="JOE26" s="73"/>
      <c r="JOF26" s="73"/>
      <c r="JOG26" s="73"/>
      <c r="JOH26" s="73"/>
      <c r="JOI26" s="73"/>
      <c r="JOJ26" s="73"/>
      <c r="JOK26" s="73"/>
      <c r="JOL26" s="73"/>
      <c r="JOM26" s="73"/>
      <c r="JON26" s="73"/>
      <c r="JOO26" s="73"/>
      <c r="JOP26" s="73"/>
      <c r="JOQ26" s="73"/>
      <c r="JOR26" s="73"/>
      <c r="JOS26" s="73"/>
      <c r="JOT26" s="73"/>
      <c r="JOU26" s="73"/>
      <c r="JOV26" s="73"/>
      <c r="JOW26" s="73"/>
      <c r="JOX26" s="73"/>
      <c r="JOY26" s="73"/>
      <c r="JOZ26" s="73"/>
      <c r="JPA26" s="73"/>
      <c r="JPB26" s="73"/>
      <c r="JPC26" s="73"/>
      <c r="JPD26" s="73"/>
      <c r="JPE26" s="73"/>
      <c r="JPF26" s="73"/>
      <c r="JPG26" s="73"/>
      <c r="JPH26" s="73"/>
      <c r="JPI26" s="73"/>
      <c r="JPJ26" s="73"/>
      <c r="JPK26" s="73"/>
      <c r="JPL26" s="73"/>
      <c r="JPM26" s="73"/>
      <c r="JPN26" s="73"/>
      <c r="JPO26" s="73"/>
      <c r="JPP26" s="73"/>
      <c r="JPQ26" s="73"/>
      <c r="JPR26" s="73"/>
      <c r="JPS26" s="73"/>
      <c r="JPT26" s="73"/>
      <c r="JPU26" s="73"/>
      <c r="JPV26" s="73"/>
      <c r="JPW26" s="73"/>
      <c r="JPX26" s="73"/>
      <c r="JPY26" s="73"/>
      <c r="JPZ26" s="73"/>
      <c r="JQA26" s="73"/>
      <c r="JQB26" s="73"/>
      <c r="JQC26" s="73"/>
      <c r="JQD26" s="73"/>
      <c r="JQE26" s="73"/>
      <c r="JQF26" s="73"/>
      <c r="JQG26" s="73"/>
      <c r="JQH26" s="73"/>
      <c r="JQI26" s="73"/>
      <c r="JQJ26" s="73"/>
      <c r="JQK26" s="73"/>
      <c r="JQL26" s="73"/>
      <c r="JQM26" s="73"/>
      <c r="JQN26" s="73"/>
      <c r="JQO26" s="73"/>
      <c r="JQP26" s="73"/>
      <c r="JQQ26" s="73"/>
      <c r="JQR26" s="73"/>
      <c r="JQS26" s="73"/>
      <c r="JQT26" s="73"/>
      <c r="JQU26" s="73"/>
      <c r="JQV26" s="73"/>
      <c r="JQW26" s="73"/>
      <c r="JQX26" s="73"/>
      <c r="JQY26" s="73"/>
      <c r="JQZ26" s="73"/>
      <c r="JRA26" s="73"/>
      <c r="JRB26" s="73"/>
      <c r="JRC26" s="73"/>
      <c r="JRD26" s="73"/>
      <c r="JRE26" s="73"/>
      <c r="JRF26" s="73"/>
      <c r="JRG26" s="73"/>
      <c r="JRH26" s="73"/>
      <c r="JRI26" s="73"/>
      <c r="JRJ26" s="73"/>
      <c r="JRK26" s="73"/>
      <c r="JRL26" s="73"/>
      <c r="JRM26" s="73"/>
      <c r="JRN26" s="73"/>
      <c r="JRO26" s="73"/>
      <c r="JRP26" s="73"/>
      <c r="JRQ26" s="73"/>
      <c r="JRR26" s="73"/>
      <c r="JRS26" s="73"/>
      <c r="JRT26" s="73"/>
      <c r="JRU26" s="73"/>
      <c r="JRV26" s="73"/>
      <c r="JRW26" s="73"/>
      <c r="JRX26" s="73"/>
      <c r="JRY26" s="73"/>
      <c r="JRZ26" s="73"/>
      <c r="JSA26" s="73"/>
      <c r="JSB26" s="73"/>
      <c r="JSC26" s="73"/>
      <c r="JSD26" s="73"/>
      <c r="JSE26" s="73"/>
      <c r="JSF26" s="73"/>
      <c r="JSG26" s="73"/>
      <c r="JSH26" s="73"/>
      <c r="JSI26" s="73"/>
      <c r="JSJ26" s="73"/>
      <c r="JSK26" s="73"/>
      <c r="JSL26" s="73"/>
      <c r="JSM26" s="73"/>
      <c r="JSN26" s="73"/>
      <c r="JSO26" s="73"/>
      <c r="JSP26" s="73"/>
      <c r="JSQ26" s="73"/>
      <c r="JSR26" s="73"/>
      <c r="JSS26" s="73"/>
      <c r="JST26" s="73"/>
      <c r="JSU26" s="73"/>
      <c r="JSV26" s="73"/>
      <c r="JSW26" s="73"/>
      <c r="JSX26" s="73"/>
      <c r="JSY26" s="73"/>
      <c r="JSZ26" s="73"/>
      <c r="JTA26" s="73"/>
      <c r="JTB26" s="73"/>
      <c r="JTC26" s="73"/>
      <c r="JTD26" s="73"/>
      <c r="JTE26" s="73"/>
      <c r="JTF26" s="73"/>
      <c r="JTG26" s="73"/>
      <c r="JTH26" s="73"/>
      <c r="JTI26" s="73"/>
      <c r="JTJ26" s="73"/>
      <c r="JTK26" s="73"/>
      <c r="JTL26" s="73"/>
      <c r="JTM26" s="73"/>
      <c r="JTN26" s="73"/>
      <c r="JTO26" s="73"/>
      <c r="JTP26" s="73"/>
      <c r="JTQ26" s="73"/>
      <c r="JTR26" s="73"/>
      <c r="JTS26" s="73"/>
      <c r="JTT26" s="73"/>
      <c r="JTU26" s="73"/>
      <c r="JTV26" s="73"/>
      <c r="JTW26" s="73"/>
      <c r="JTX26" s="73"/>
      <c r="JTY26" s="73"/>
      <c r="JTZ26" s="73"/>
      <c r="JUA26" s="73"/>
      <c r="JUB26" s="73"/>
      <c r="JUC26" s="73"/>
      <c r="JUD26" s="73"/>
      <c r="JUE26" s="73"/>
      <c r="JUF26" s="73"/>
      <c r="JUG26" s="73"/>
      <c r="JUH26" s="73"/>
      <c r="JUI26" s="73"/>
      <c r="JUJ26" s="73"/>
      <c r="JUK26" s="73"/>
      <c r="JUL26" s="73"/>
      <c r="JUM26" s="73"/>
      <c r="JUN26" s="73"/>
      <c r="JUO26" s="73"/>
      <c r="JUP26" s="73"/>
      <c r="JUQ26" s="73"/>
      <c r="JUR26" s="73"/>
      <c r="JUS26" s="73"/>
      <c r="JUT26" s="73"/>
      <c r="JUU26" s="73"/>
      <c r="JUV26" s="73"/>
      <c r="JUW26" s="73"/>
      <c r="JUX26" s="73"/>
      <c r="JUY26" s="73"/>
      <c r="JUZ26" s="73"/>
      <c r="JVA26" s="73"/>
      <c r="JVB26" s="73"/>
      <c r="JVC26" s="73"/>
      <c r="JVD26" s="73"/>
      <c r="JVE26" s="73"/>
      <c r="JVF26" s="73"/>
      <c r="JVG26" s="73"/>
      <c r="JVH26" s="73"/>
      <c r="JVI26" s="73"/>
      <c r="JVJ26" s="73"/>
      <c r="JVK26" s="73"/>
      <c r="JVL26" s="73"/>
      <c r="JVM26" s="73"/>
      <c r="JVN26" s="73"/>
      <c r="JVO26" s="73"/>
      <c r="JVP26" s="73"/>
      <c r="JVQ26" s="73"/>
      <c r="JVR26" s="73"/>
      <c r="JVS26" s="73"/>
      <c r="JVT26" s="73"/>
      <c r="JVU26" s="73"/>
      <c r="JVV26" s="73"/>
      <c r="JVW26" s="73"/>
      <c r="JVX26" s="73"/>
      <c r="JVY26" s="73"/>
      <c r="JVZ26" s="73"/>
      <c r="JWA26" s="73"/>
      <c r="JWB26" s="73"/>
      <c r="JWC26" s="73"/>
      <c r="JWD26" s="73"/>
      <c r="JWE26" s="73"/>
      <c r="JWF26" s="73"/>
      <c r="JWG26" s="73"/>
      <c r="JWH26" s="73"/>
      <c r="JWI26" s="73"/>
      <c r="JWJ26" s="73"/>
      <c r="JWK26" s="73"/>
      <c r="JWL26" s="73"/>
      <c r="JWM26" s="73"/>
      <c r="JWN26" s="73"/>
      <c r="JWO26" s="73"/>
      <c r="JWP26" s="73"/>
      <c r="JWQ26" s="73"/>
      <c r="JWR26" s="73"/>
      <c r="JWS26" s="73"/>
      <c r="JWT26" s="73"/>
      <c r="JWU26" s="73"/>
      <c r="JWV26" s="73"/>
      <c r="JWW26" s="73"/>
      <c r="JWX26" s="73"/>
      <c r="JWY26" s="73"/>
      <c r="JWZ26" s="73"/>
      <c r="JXA26" s="73"/>
      <c r="JXB26" s="73"/>
      <c r="JXC26" s="73"/>
      <c r="JXD26" s="73"/>
      <c r="JXE26" s="73"/>
      <c r="JXF26" s="73"/>
      <c r="JXG26" s="73"/>
      <c r="JXH26" s="73"/>
      <c r="JXI26" s="73"/>
      <c r="JXJ26" s="73"/>
      <c r="JXK26" s="73"/>
      <c r="JXL26" s="73"/>
      <c r="JXM26" s="73"/>
      <c r="JXN26" s="73"/>
      <c r="JXO26" s="73"/>
      <c r="JXP26" s="73"/>
      <c r="JXQ26" s="73"/>
      <c r="JXR26" s="73"/>
      <c r="JXS26" s="73"/>
      <c r="JXT26" s="73"/>
      <c r="JXU26" s="73"/>
      <c r="JXV26" s="73"/>
      <c r="JXW26" s="73"/>
      <c r="JXX26" s="73"/>
      <c r="JXY26" s="73"/>
      <c r="JXZ26" s="73"/>
      <c r="JYA26" s="73"/>
      <c r="JYB26" s="73"/>
      <c r="JYC26" s="73"/>
      <c r="JYD26" s="73"/>
      <c r="JYE26" s="73"/>
      <c r="JYF26" s="73"/>
      <c r="JYG26" s="73"/>
      <c r="JYH26" s="73"/>
      <c r="JYI26" s="73"/>
      <c r="JYJ26" s="73"/>
      <c r="JYK26" s="73"/>
      <c r="JYL26" s="73"/>
      <c r="JYM26" s="73"/>
      <c r="JYN26" s="73"/>
      <c r="JYO26" s="73"/>
      <c r="JYP26" s="73"/>
      <c r="JYQ26" s="73"/>
      <c r="JYR26" s="73"/>
      <c r="JYS26" s="73"/>
      <c r="JYT26" s="73"/>
      <c r="JYU26" s="73"/>
      <c r="JYV26" s="73"/>
      <c r="JYW26" s="73"/>
      <c r="JYX26" s="73"/>
      <c r="JYY26" s="73"/>
      <c r="JYZ26" s="73"/>
      <c r="JZA26" s="73"/>
      <c r="JZB26" s="73"/>
      <c r="JZC26" s="73"/>
      <c r="JZD26" s="73"/>
      <c r="JZE26" s="73"/>
      <c r="JZF26" s="73"/>
      <c r="JZG26" s="73"/>
      <c r="JZH26" s="73"/>
      <c r="JZI26" s="73"/>
      <c r="JZJ26" s="73"/>
      <c r="JZK26" s="73"/>
      <c r="JZL26" s="73"/>
      <c r="JZM26" s="73"/>
      <c r="JZN26" s="73"/>
      <c r="JZO26" s="73"/>
      <c r="JZP26" s="73"/>
      <c r="JZQ26" s="73"/>
      <c r="JZR26" s="73"/>
      <c r="JZS26" s="73"/>
      <c r="JZT26" s="73"/>
      <c r="JZU26" s="73"/>
      <c r="JZV26" s="73"/>
      <c r="JZW26" s="73"/>
      <c r="JZX26" s="73"/>
      <c r="JZY26" s="73"/>
      <c r="JZZ26" s="73"/>
      <c r="KAA26" s="73"/>
      <c r="KAB26" s="73"/>
      <c r="KAC26" s="73"/>
      <c r="KAD26" s="73"/>
      <c r="KAE26" s="73"/>
      <c r="KAF26" s="73"/>
      <c r="KAG26" s="73"/>
      <c r="KAH26" s="73"/>
      <c r="KAI26" s="73"/>
      <c r="KAJ26" s="73"/>
      <c r="KAK26" s="73"/>
      <c r="KAL26" s="73"/>
      <c r="KAM26" s="73"/>
      <c r="KAN26" s="73"/>
      <c r="KAO26" s="73"/>
      <c r="KAP26" s="73"/>
      <c r="KAQ26" s="73"/>
      <c r="KAR26" s="73"/>
      <c r="KAS26" s="73"/>
      <c r="KAT26" s="73"/>
      <c r="KAU26" s="73"/>
      <c r="KAV26" s="73"/>
      <c r="KAW26" s="73"/>
      <c r="KAX26" s="73"/>
      <c r="KAY26" s="73"/>
      <c r="KAZ26" s="73"/>
      <c r="KBA26" s="73"/>
      <c r="KBB26" s="73"/>
      <c r="KBC26" s="73"/>
      <c r="KBD26" s="73"/>
      <c r="KBE26" s="73"/>
      <c r="KBF26" s="73"/>
      <c r="KBG26" s="73"/>
      <c r="KBH26" s="73"/>
      <c r="KBI26" s="73"/>
      <c r="KBJ26" s="73"/>
      <c r="KBK26" s="73"/>
      <c r="KBL26" s="73"/>
      <c r="KBM26" s="73"/>
      <c r="KBN26" s="73"/>
      <c r="KBO26" s="73"/>
      <c r="KBP26" s="73"/>
      <c r="KBQ26" s="73"/>
      <c r="KBR26" s="73"/>
      <c r="KBS26" s="73"/>
      <c r="KBT26" s="73"/>
      <c r="KBU26" s="73"/>
      <c r="KBV26" s="73"/>
      <c r="KBW26" s="73"/>
      <c r="KBX26" s="73"/>
      <c r="KBY26" s="73"/>
      <c r="KBZ26" s="73"/>
      <c r="KCA26" s="73"/>
      <c r="KCB26" s="73"/>
      <c r="KCC26" s="73"/>
      <c r="KCD26" s="73"/>
      <c r="KCE26" s="73"/>
      <c r="KCF26" s="73"/>
      <c r="KCG26" s="73"/>
      <c r="KCH26" s="73"/>
      <c r="KCI26" s="73"/>
      <c r="KCJ26" s="73"/>
      <c r="KCK26" s="73"/>
      <c r="KCL26" s="73"/>
      <c r="KCM26" s="73"/>
      <c r="KCN26" s="73"/>
      <c r="KCO26" s="73"/>
      <c r="KCP26" s="73"/>
      <c r="KCQ26" s="73"/>
      <c r="KCR26" s="73"/>
      <c r="KCS26" s="73"/>
      <c r="KCT26" s="73"/>
      <c r="KCU26" s="73"/>
      <c r="KCV26" s="73"/>
      <c r="KCW26" s="73"/>
      <c r="KCX26" s="73"/>
      <c r="KCY26" s="73"/>
      <c r="KCZ26" s="73"/>
      <c r="KDA26" s="73"/>
      <c r="KDB26" s="73"/>
      <c r="KDC26" s="73"/>
      <c r="KDD26" s="73"/>
      <c r="KDE26" s="73"/>
      <c r="KDF26" s="73"/>
      <c r="KDG26" s="73"/>
      <c r="KDH26" s="73"/>
      <c r="KDI26" s="73"/>
      <c r="KDJ26" s="73"/>
      <c r="KDK26" s="73"/>
      <c r="KDL26" s="73"/>
      <c r="KDM26" s="73"/>
      <c r="KDN26" s="73"/>
      <c r="KDO26" s="73"/>
      <c r="KDP26" s="73"/>
      <c r="KDQ26" s="73"/>
      <c r="KDR26" s="73"/>
      <c r="KDS26" s="73"/>
      <c r="KDT26" s="73"/>
      <c r="KDU26" s="73"/>
      <c r="KDV26" s="73"/>
      <c r="KDW26" s="73"/>
      <c r="KDX26" s="73"/>
      <c r="KDY26" s="73"/>
      <c r="KDZ26" s="73"/>
      <c r="KEA26" s="73"/>
      <c r="KEB26" s="73"/>
      <c r="KEC26" s="73"/>
      <c r="KED26" s="73"/>
      <c r="KEE26" s="73"/>
      <c r="KEF26" s="73"/>
      <c r="KEG26" s="73"/>
      <c r="KEH26" s="73"/>
      <c r="KEI26" s="73"/>
      <c r="KEJ26" s="73"/>
      <c r="KEK26" s="73"/>
      <c r="KEL26" s="73"/>
      <c r="KEM26" s="73"/>
      <c r="KEN26" s="73"/>
      <c r="KEO26" s="73"/>
      <c r="KEP26" s="73"/>
      <c r="KEQ26" s="73"/>
      <c r="KER26" s="73"/>
      <c r="KES26" s="73"/>
      <c r="KET26" s="73"/>
      <c r="KEU26" s="73"/>
      <c r="KEV26" s="73"/>
      <c r="KEW26" s="73"/>
      <c r="KEX26" s="73"/>
      <c r="KEY26" s="73"/>
      <c r="KEZ26" s="73"/>
      <c r="KFA26" s="73"/>
      <c r="KFB26" s="73"/>
      <c r="KFC26" s="73"/>
      <c r="KFD26" s="73"/>
      <c r="KFE26" s="73"/>
      <c r="KFF26" s="73"/>
      <c r="KFG26" s="73"/>
      <c r="KFH26" s="73"/>
      <c r="KFI26" s="73"/>
      <c r="KFJ26" s="73"/>
      <c r="KFK26" s="73"/>
      <c r="KFL26" s="73"/>
      <c r="KFM26" s="73"/>
      <c r="KFN26" s="73"/>
      <c r="KFO26" s="73"/>
      <c r="KFP26" s="73"/>
      <c r="KFQ26" s="73"/>
      <c r="KFR26" s="73"/>
      <c r="KFS26" s="73"/>
      <c r="KFT26" s="73"/>
      <c r="KFU26" s="73"/>
      <c r="KFV26" s="73"/>
      <c r="KFW26" s="73"/>
      <c r="KFX26" s="73"/>
      <c r="KFY26" s="73"/>
      <c r="KFZ26" s="73"/>
      <c r="KGA26" s="73"/>
      <c r="KGB26" s="73"/>
      <c r="KGC26" s="73"/>
      <c r="KGD26" s="73"/>
      <c r="KGE26" s="73"/>
      <c r="KGF26" s="73"/>
      <c r="KGG26" s="73"/>
      <c r="KGH26" s="73"/>
      <c r="KGI26" s="73"/>
      <c r="KGJ26" s="73"/>
      <c r="KGK26" s="73"/>
      <c r="KGL26" s="73"/>
      <c r="KGM26" s="73"/>
      <c r="KGN26" s="73"/>
      <c r="KGO26" s="73"/>
      <c r="KGP26" s="73"/>
      <c r="KGQ26" s="73"/>
      <c r="KGR26" s="73"/>
      <c r="KGS26" s="73"/>
      <c r="KGT26" s="73"/>
      <c r="KGU26" s="73"/>
      <c r="KGV26" s="73"/>
      <c r="KGW26" s="73"/>
      <c r="KGX26" s="73"/>
      <c r="KGY26" s="73"/>
      <c r="KGZ26" s="73"/>
      <c r="KHA26" s="73"/>
      <c r="KHB26" s="73"/>
      <c r="KHC26" s="73"/>
      <c r="KHD26" s="73"/>
      <c r="KHE26" s="73"/>
      <c r="KHF26" s="73"/>
      <c r="KHG26" s="73"/>
      <c r="KHH26" s="73"/>
      <c r="KHI26" s="73"/>
      <c r="KHJ26" s="73"/>
      <c r="KHK26" s="73"/>
      <c r="KHL26" s="73"/>
      <c r="KHM26" s="73"/>
      <c r="KHN26" s="73"/>
      <c r="KHO26" s="73"/>
      <c r="KHP26" s="73"/>
      <c r="KHQ26" s="73"/>
      <c r="KHR26" s="73"/>
      <c r="KHS26" s="73"/>
      <c r="KHT26" s="73"/>
      <c r="KHU26" s="73"/>
      <c r="KHV26" s="73"/>
      <c r="KHW26" s="73"/>
      <c r="KHX26" s="73"/>
      <c r="KHY26" s="73"/>
      <c r="KHZ26" s="73"/>
      <c r="KIA26" s="73"/>
      <c r="KIB26" s="73"/>
      <c r="KIC26" s="73"/>
      <c r="KID26" s="73"/>
      <c r="KIE26" s="73"/>
      <c r="KIF26" s="73"/>
      <c r="KIG26" s="73"/>
      <c r="KIH26" s="73"/>
      <c r="KII26" s="73"/>
      <c r="KIJ26" s="73"/>
      <c r="KIK26" s="73"/>
      <c r="KIL26" s="73"/>
      <c r="KIM26" s="73"/>
      <c r="KIN26" s="73"/>
      <c r="KIO26" s="73"/>
      <c r="KIP26" s="73"/>
      <c r="KIQ26" s="73"/>
      <c r="KIR26" s="73"/>
      <c r="KIS26" s="73"/>
      <c r="KIT26" s="73"/>
      <c r="KIU26" s="73"/>
      <c r="KIV26" s="73"/>
      <c r="KIW26" s="73"/>
      <c r="KIX26" s="73"/>
      <c r="KIY26" s="73"/>
      <c r="KIZ26" s="73"/>
      <c r="KJA26" s="73"/>
      <c r="KJB26" s="73"/>
      <c r="KJC26" s="73"/>
      <c r="KJD26" s="73"/>
      <c r="KJE26" s="73"/>
      <c r="KJF26" s="73"/>
      <c r="KJG26" s="73"/>
      <c r="KJH26" s="73"/>
      <c r="KJI26" s="73"/>
      <c r="KJJ26" s="73"/>
      <c r="KJK26" s="73"/>
      <c r="KJL26" s="73"/>
      <c r="KJM26" s="73"/>
      <c r="KJN26" s="73"/>
      <c r="KJO26" s="73"/>
      <c r="KJP26" s="73"/>
      <c r="KJQ26" s="73"/>
      <c r="KJR26" s="73"/>
      <c r="KJS26" s="73"/>
      <c r="KJT26" s="73"/>
      <c r="KJU26" s="73"/>
      <c r="KJV26" s="73"/>
      <c r="KJW26" s="73"/>
      <c r="KJX26" s="73"/>
      <c r="KJY26" s="73"/>
      <c r="KJZ26" s="73"/>
      <c r="KKA26" s="73"/>
      <c r="KKB26" s="73"/>
      <c r="KKC26" s="73"/>
      <c r="KKD26" s="73"/>
      <c r="KKE26" s="73"/>
      <c r="KKF26" s="73"/>
      <c r="KKG26" s="73"/>
      <c r="KKH26" s="73"/>
      <c r="KKI26" s="73"/>
      <c r="KKJ26" s="73"/>
      <c r="KKK26" s="73"/>
      <c r="KKL26" s="73"/>
      <c r="KKM26" s="73"/>
      <c r="KKN26" s="73"/>
      <c r="KKO26" s="73"/>
      <c r="KKP26" s="73"/>
      <c r="KKQ26" s="73"/>
      <c r="KKR26" s="73"/>
      <c r="KKS26" s="73"/>
      <c r="KKT26" s="73"/>
      <c r="KKU26" s="73"/>
      <c r="KKV26" s="73"/>
      <c r="KKW26" s="73"/>
      <c r="KKX26" s="73"/>
      <c r="KKY26" s="73"/>
      <c r="KKZ26" s="73"/>
      <c r="KLA26" s="73"/>
      <c r="KLB26" s="73"/>
      <c r="KLC26" s="73"/>
      <c r="KLD26" s="73"/>
      <c r="KLE26" s="73"/>
      <c r="KLF26" s="73"/>
      <c r="KLG26" s="73"/>
      <c r="KLH26" s="73"/>
      <c r="KLI26" s="73"/>
      <c r="KLJ26" s="73"/>
      <c r="KLK26" s="73"/>
      <c r="KLL26" s="73"/>
      <c r="KLM26" s="73"/>
      <c r="KLN26" s="73"/>
      <c r="KLO26" s="73"/>
      <c r="KLP26" s="73"/>
      <c r="KLQ26" s="73"/>
      <c r="KLR26" s="73"/>
      <c r="KLS26" s="73"/>
      <c r="KLT26" s="73"/>
      <c r="KLU26" s="73"/>
      <c r="KLV26" s="73"/>
      <c r="KLW26" s="73"/>
      <c r="KLX26" s="73"/>
      <c r="KLY26" s="73"/>
      <c r="KLZ26" s="73"/>
      <c r="KMA26" s="73"/>
      <c r="KMB26" s="73"/>
      <c r="KMC26" s="73"/>
      <c r="KMD26" s="73"/>
      <c r="KME26" s="73"/>
      <c r="KMF26" s="73"/>
      <c r="KMG26" s="73"/>
      <c r="KMH26" s="73"/>
      <c r="KMI26" s="73"/>
      <c r="KMJ26" s="73"/>
      <c r="KMK26" s="73"/>
      <c r="KML26" s="73"/>
      <c r="KMM26" s="73"/>
      <c r="KMN26" s="73"/>
      <c r="KMO26" s="73"/>
      <c r="KMP26" s="73"/>
      <c r="KMQ26" s="73"/>
      <c r="KMR26" s="73"/>
      <c r="KMS26" s="73"/>
      <c r="KMT26" s="73"/>
      <c r="KMU26" s="73"/>
      <c r="KMV26" s="73"/>
      <c r="KMW26" s="73"/>
      <c r="KMX26" s="73"/>
      <c r="KMY26" s="73"/>
      <c r="KMZ26" s="73"/>
      <c r="KNA26" s="73"/>
      <c r="KNB26" s="73"/>
      <c r="KNC26" s="73"/>
      <c r="KND26" s="73"/>
      <c r="KNE26" s="73"/>
      <c r="KNF26" s="73"/>
      <c r="KNG26" s="73"/>
      <c r="KNH26" s="73"/>
      <c r="KNI26" s="73"/>
      <c r="KNJ26" s="73"/>
      <c r="KNK26" s="73"/>
      <c r="KNL26" s="73"/>
      <c r="KNM26" s="73"/>
      <c r="KNN26" s="73"/>
      <c r="KNO26" s="73"/>
      <c r="KNP26" s="73"/>
      <c r="KNQ26" s="73"/>
      <c r="KNR26" s="73"/>
      <c r="KNS26" s="73"/>
      <c r="KNT26" s="73"/>
      <c r="KNU26" s="73"/>
      <c r="KNV26" s="73"/>
      <c r="KNW26" s="73"/>
      <c r="KNX26" s="73"/>
      <c r="KNY26" s="73"/>
      <c r="KNZ26" s="73"/>
      <c r="KOA26" s="73"/>
      <c r="KOB26" s="73"/>
      <c r="KOC26" s="73"/>
      <c r="KOD26" s="73"/>
      <c r="KOE26" s="73"/>
      <c r="KOF26" s="73"/>
      <c r="KOG26" s="73"/>
      <c r="KOH26" s="73"/>
      <c r="KOI26" s="73"/>
      <c r="KOJ26" s="73"/>
      <c r="KOK26" s="73"/>
      <c r="KOL26" s="73"/>
      <c r="KOM26" s="73"/>
      <c r="KON26" s="73"/>
      <c r="KOO26" s="73"/>
      <c r="KOP26" s="73"/>
      <c r="KOQ26" s="73"/>
      <c r="KOR26" s="73"/>
      <c r="KOS26" s="73"/>
      <c r="KOT26" s="73"/>
      <c r="KOU26" s="73"/>
      <c r="KOV26" s="73"/>
      <c r="KOW26" s="73"/>
      <c r="KOX26" s="73"/>
      <c r="KOY26" s="73"/>
      <c r="KOZ26" s="73"/>
      <c r="KPA26" s="73"/>
      <c r="KPB26" s="73"/>
      <c r="KPC26" s="73"/>
      <c r="KPD26" s="73"/>
      <c r="KPE26" s="73"/>
      <c r="KPF26" s="73"/>
      <c r="KPG26" s="73"/>
      <c r="KPH26" s="73"/>
      <c r="KPI26" s="73"/>
      <c r="KPJ26" s="73"/>
      <c r="KPK26" s="73"/>
      <c r="KPL26" s="73"/>
      <c r="KPM26" s="73"/>
      <c r="KPN26" s="73"/>
      <c r="KPO26" s="73"/>
      <c r="KPP26" s="73"/>
      <c r="KPQ26" s="73"/>
      <c r="KPR26" s="73"/>
      <c r="KPS26" s="73"/>
      <c r="KPT26" s="73"/>
      <c r="KPU26" s="73"/>
      <c r="KPV26" s="73"/>
      <c r="KPW26" s="73"/>
      <c r="KPX26" s="73"/>
      <c r="KPY26" s="73"/>
      <c r="KPZ26" s="73"/>
      <c r="KQA26" s="73"/>
      <c r="KQB26" s="73"/>
      <c r="KQC26" s="73"/>
      <c r="KQD26" s="73"/>
      <c r="KQE26" s="73"/>
      <c r="KQF26" s="73"/>
      <c r="KQG26" s="73"/>
      <c r="KQH26" s="73"/>
      <c r="KQI26" s="73"/>
      <c r="KQJ26" s="73"/>
      <c r="KQK26" s="73"/>
      <c r="KQL26" s="73"/>
      <c r="KQM26" s="73"/>
      <c r="KQN26" s="73"/>
      <c r="KQO26" s="73"/>
      <c r="KQP26" s="73"/>
      <c r="KQQ26" s="73"/>
      <c r="KQR26" s="73"/>
      <c r="KQS26" s="73"/>
      <c r="KQT26" s="73"/>
      <c r="KQU26" s="73"/>
      <c r="KQV26" s="73"/>
      <c r="KQW26" s="73"/>
      <c r="KQX26" s="73"/>
      <c r="KQY26" s="73"/>
      <c r="KQZ26" s="73"/>
      <c r="KRA26" s="73"/>
      <c r="KRB26" s="73"/>
      <c r="KRC26" s="73"/>
      <c r="KRD26" s="73"/>
      <c r="KRE26" s="73"/>
      <c r="KRF26" s="73"/>
      <c r="KRG26" s="73"/>
      <c r="KRH26" s="73"/>
      <c r="KRI26" s="73"/>
      <c r="KRJ26" s="73"/>
      <c r="KRK26" s="73"/>
      <c r="KRL26" s="73"/>
      <c r="KRM26" s="73"/>
      <c r="KRN26" s="73"/>
      <c r="KRO26" s="73"/>
      <c r="KRP26" s="73"/>
      <c r="KRQ26" s="73"/>
      <c r="KRR26" s="73"/>
      <c r="KRS26" s="73"/>
      <c r="KRT26" s="73"/>
      <c r="KRU26" s="73"/>
      <c r="KRV26" s="73"/>
      <c r="KRW26" s="73"/>
      <c r="KRX26" s="73"/>
      <c r="KRY26" s="73"/>
      <c r="KRZ26" s="73"/>
      <c r="KSA26" s="73"/>
      <c r="KSB26" s="73"/>
      <c r="KSC26" s="73"/>
      <c r="KSD26" s="73"/>
      <c r="KSE26" s="73"/>
      <c r="KSF26" s="73"/>
      <c r="KSG26" s="73"/>
      <c r="KSH26" s="73"/>
      <c r="KSI26" s="73"/>
      <c r="KSJ26" s="73"/>
      <c r="KSK26" s="73"/>
      <c r="KSL26" s="73"/>
      <c r="KSM26" s="73"/>
      <c r="KSN26" s="73"/>
      <c r="KSO26" s="73"/>
      <c r="KSP26" s="73"/>
      <c r="KSQ26" s="73"/>
      <c r="KSR26" s="73"/>
      <c r="KSS26" s="73"/>
      <c r="KST26" s="73"/>
      <c r="KSU26" s="73"/>
      <c r="KSV26" s="73"/>
      <c r="KSW26" s="73"/>
      <c r="KSX26" s="73"/>
      <c r="KSY26" s="73"/>
      <c r="KSZ26" s="73"/>
      <c r="KTA26" s="73"/>
      <c r="KTB26" s="73"/>
      <c r="KTC26" s="73"/>
      <c r="KTD26" s="73"/>
      <c r="KTE26" s="73"/>
      <c r="KTF26" s="73"/>
      <c r="KTG26" s="73"/>
      <c r="KTH26" s="73"/>
      <c r="KTI26" s="73"/>
      <c r="KTJ26" s="73"/>
      <c r="KTK26" s="73"/>
      <c r="KTL26" s="73"/>
      <c r="KTM26" s="73"/>
      <c r="KTN26" s="73"/>
      <c r="KTO26" s="73"/>
      <c r="KTP26" s="73"/>
      <c r="KTQ26" s="73"/>
      <c r="KTR26" s="73"/>
      <c r="KTS26" s="73"/>
      <c r="KTT26" s="73"/>
      <c r="KTU26" s="73"/>
      <c r="KTV26" s="73"/>
      <c r="KTW26" s="73"/>
      <c r="KTX26" s="73"/>
      <c r="KTY26" s="73"/>
      <c r="KTZ26" s="73"/>
      <c r="KUA26" s="73"/>
      <c r="KUB26" s="73"/>
      <c r="KUC26" s="73"/>
      <c r="KUD26" s="73"/>
      <c r="KUE26" s="73"/>
      <c r="KUF26" s="73"/>
      <c r="KUG26" s="73"/>
      <c r="KUH26" s="73"/>
      <c r="KUI26" s="73"/>
      <c r="KUJ26" s="73"/>
      <c r="KUK26" s="73"/>
      <c r="KUL26" s="73"/>
      <c r="KUM26" s="73"/>
      <c r="KUN26" s="73"/>
      <c r="KUO26" s="73"/>
      <c r="KUP26" s="73"/>
      <c r="KUQ26" s="73"/>
      <c r="KUR26" s="73"/>
      <c r="KUS26" s="73"/>
      <c r="KUT26" s="73"/>
      <c r="KUU26" s="73"/>
      <c r="KUV26" s="73"/>
      <c r="KUW26" s="73"/>
      <c r="KUX26" s="73"/>
      <c r="KUY26" s="73"/>
      <c r="KUZ26" s="73"/>
      <c r="KVA26" s="73"/>
      <c r="KVB26" s="73"/>
      <c r="KVC26" s="73"/>
      <c r="KVD26" s="73"/>
      <c r="KVE26" s="73"/>
      <c r="KVF26" s="73"/>
      <c r="KVG26" s="73"/>
      <c r="KVH26" s="73"/>
      <c r="KVI26" s="73"/>
      <c r="KVJ26" s="73"/>
      <c r="KVK26" s="73"/>
      <c r="KVL26" s="73"/>
      <c r="KVM26" s="73"/>
      <c r="KVN26" s="73"/>
      <c r="KVO26" s="73"/>
      <c r="KVP26" s="73"/>
      <c r="KVQ26" s="73"/>
      <c r="KVR26" s="73"/>
      <c r="KVS26" s="73"/>
      <c r="KVT26" s="73"/>
      <c r="KVU26" s="73"/>
      <c r="KVV26" s="73"/>
      <c r="KVW26" s="73"/>
      <c r="KVX26" s="73"/>
      <c r="KVY26" s="73"/>
      <c r="KVZ26" s="73"/>
      <c r="KWA26" s="73"/>
      <c r="KWB26" s="73"/>
      <c r="KWC26" s="73"/>
      <c r="KWD26" s="73"/>
      <c r="KWE26" s="73"/>
      <c r="KWF26" s="73"/>
      <c r="KWG26" s="73"/>
      <c r="KWH26" s="73"/>
      <c r="KWI26" s="73"/>
      <c r="KWJ26" s="73"/>
      <c r="KWK26" s="73"/>
      <c r="KWL26" s="73"/>
      <c r="KWM26" s="73"/>
      <c r="KWN26" s="73"/>
      <c r="KWO26" s="73"/>
      <c r="KWP26" s="73"/>
      <c r="KWQ26" s="73"/>
      <c r="KWR26" s="73"/>
      <c r="KWS26" s="73"/>
      <c r="KWT26" s="73"/>
      <c r="KWU26" s="73"/>
      <c r="KWV26" s="73"/>
      <c r="KWW26" s="73"/>
      <c r="KWX26" s="73"/>
      <c r="KWY26" s="73"/>
      <c r="KWZ26" s="73"/>
      <c r="KXA26" s="73"/>
      <c r="KXB26" s="73"/>
      <c r="KXC26" s="73"/>
      <c r="KXD26" s="73"/>
      <c r="KXE26" s="73"/>
      <c r="KXF26" s="73"/>
      <c r="KXG26" s="73"/>
      <c r="KXH26" s="73"/>
      <c r="KXI26" s="73"/>
      <c r="KXJ26" s="73"/>
      <c r="KXK26" s="73"/>
      <c r="KXL26" s="73"/>
      <c r="KXM26" s="73"/>
      <c r="KXN26" s="73"/>
      <c r="KXO26" s="73"/>
      <c r="KXP26" s="73"/>
      <c r="KXQ26" s="73"/>
      <c r="KXR26" s="73"/>
      <c r="KXS26" s="73"/>
      <c r="KXT26" s="73"/>
      <c r="KXU26" s="73"/>
      <c r="KXV26" s="73"/>
      <c r="KXW26" s="73"/>
      <c r="KXX26" s="73"/>
      <c r="KXY26" s="73"/>
      <c r="KXZ26" s="73"/>
      <c r="KYA26" s="73"/>
      <c r="KYB26" s="73"/>
      <c r="KYC26" s="73"/>
      <c r="KYD26" s="73"/>
      <c r="KYE26" s="73"/>
      <c r="KYF26" s="73"/>
      <c r="KYG26" s="73"/>
      <c r="KYH26" s="73"/>
      <c r="KYI26" s="73"/>
      <c r="KYJ26" s="73"/>
      <c r="KYK26" s="73"/>
      <c r="KYL26" s="73"/>
      <c r="KYM26" s="73"/>
      <c r="KYN26" s="73"/>
      <c r="KYO26" s="73"/>
      <c r="KYP26" s="73"/>
      <c r="KYQ26" s="73"/>
      <c r="KYR26" s="73"/>
      <c r="KYS26" s="73"/>
      <c r="KYT26" s="73"/>
      <c r="KYU26" s="73"/>
      <c r="KYV26" s="73"/>
      <c r="KYW26" s="73"/>
      <c r="KYX26" s="73"/>
      <c r="KYY26" s="73"/>
      <c r="KYZ26" s="73"/>
      <c r="KZA26" s="73"/>
      <c r="KZB26" s="73"/>
      <c r="KZC26" s="73"/>
      <c r="KZD26" s="73"/>
      <c r="KZE26" s="73"/>
      <c r="KZF26" s="73"/>
      <c r="KZG26" s="73"/>
      <c r="KZH26" s="73"/>
      <c r="KZI26" s="73"/>
      <c r="KZJ26" s="73"/>
      <c r="KZK26" s="73"/>
      <c r="KZL26" s="73"/>
      <c r="KZM26" s="73"/>
      <c r="KZN26" s="73"/>
      <c r="KZO26" s="73"/>
      <c r="KZP26" s="73"/>
      <c r="KZQ26" s="73"/>
      <c r="KZR26" s="73"/>
      <c r="KZS26" s="73"/>
      <c r="KZT26" s="73"/>
      <c r="KZU26" s="73"/>
      <c r="KZV26" s="73"/>
      <c r="KZW26" s="73"/>
      <c r="KZX26" s="73"/>
      <c r="KZY26" s="73"/>
      <c r="KZZ26" s="73"/>
      <c r="LAA26" s="73"/>
      <c r="LAB26" s="73"/>
      <c r="LAC26" s="73"/>
      <c r="LAD26" s="73"/>
      <c r="LAE26" s="73"/>
      <c r="LAF26" s="73"/>
      <c r="LAG26" s="73"/>
      <c r="LAH26" s="73"/>
      <c r="LAI26" s="73"/>
      <c r="LAJ26" s="73"/>
      <c r="LAK26" s="73"/>
      <c r="LAL26" s="73"/>
      <c r="LAM26" s="73"/>
      <c r="LAN26" s="73"/>
      <c r="LAO26" s="73"/>
      <c r="LAP26" s="73"/>
      <c r="LAQ26" s="73"/>
      <c r="LAR26" s="73"/>
      <c r="LAS26" s="73"/>
      <c r="LAT26" s="73"/>
      <c r="LAU26" s="73"/>
      <c r="LAV26" s="73"/>
      <c r="LAW26" s="73"/>
      <c r="LAX26" s="73"/>
      <c r="LAY26" s="73"/>
      <c r="LAZ26" s="73"/>
      <c r="LBA26" s="73"/>
      <c r="LBB26" s="73"/>
      <c r="LBC26" s="73"/>
      <c r="LBD26" s="73"/>
      <c r="LBE26" s="73"/>
      <c r="LBF26" s="73"/>
      <c r="LBG26" s="73"/>
      <c r="LBH26" s="73"/>
      <c r="LBI26" s="73"/>
      <c r="LBJ26" s="73"/>
      <c r="LBK26" s="73"/>
      <c r="LBL26" s="73"/>
      <c r="LBM26" s="73"/>
      <c r="LBN26" s="73"/>
      <c r="LBO26" s="73"/>
      <c r="LBP26" s="73"/>
      <c r="LBQ26" s="73"/>
      <c r="LBR26" s="73"/>
      <c r="LBS26" s="73"/>
      <c r="LBT26" s="73"/>
      <c r="LBU26" s="73"/>
      <c r="LBV26" s="73"/>
      <c r="LBW26" s="73"/>
      <c r="LBX26" s="73"/>
      <c r="LBY26" s="73"/>
      <c r="LBZ26" s="73"/>
      <c r="LCA26" s="73"/>
      <c r="LCB26" s="73"/>
      <c r="LCC26" s="73"/>
      <c r="LCD26" s="73"/>
      <c r="LCE26" s="73"/>
      <c r="LCF26" s="73"/>
      <c r="LCG26" s="73"/>
      <c r="LCH26" s="73"/>
      <c r="LCI26" s="73"/>
      <c r="LCJ26" s="73"/>
      <c r="LCK26" s="73"/>
      <c r="LCL26" s="73"/>
      <c r="LCM26" s="73"/>
      <c r="LCN26" s="73"/>
      <c r="LCO26" s="73"/>
      <c r="LCP26" s="73"/>
      <c r="LCQ26" s="73"/>
      <c r="LCR26" s="73"/>
      <c r="LCS26" s="73"/>
      <c r="LCT26" s="73"/>
      <c r="LCU26" s="73"/>
      <c r="LCV26" s="73"/>
      <c r="LCW26" s="73"/>
      <c r="LCX26" s="73"/>
      <c r="LCY26" s="73"/>
      <c r="LCZ26" s="73"/>
      <c r="LDA26" s="73"/>
      <c r="LDB26" s="73"/>
      <c r="LDC26" s="73"/>
      <c r="LDD26" s="73"/>
      <c r="LDE26" s="73"/>
      <c r="LDF26" s="73"/>
      <c r="LDG26" s="73"/>
      <c r="LDH26" s="73"/>
      <c r="LDI26" s="73"/>
      <c r="LDJ26" s="73"/>
      <c r="LDK26" s="73"/>
      <c r="LDL26" s="73"/>
      <c r="LDM26" s="73"/>
      <c r="LDN26" s="73"/>
      <c r="LDO26" s="73"/>
      <c r="LDP26" s="73"/>
      <c r="LDQ26" s="73"/>
      <c r="LDR26" s="73"/>
      <c r="LDS26" s="73"/>
      <c r="LDT26" s="73"/>
      <c r="LDU26" s="73"/>
      <c r="LDV26" s="73"/>
      <c r="LDW26" s="73"/>
      <c r="LDX26" s="73"/>
      <c r="LDY26" s="73"/>
      <c r="LDZ26" s="73"/>
      <c r="LEA26" s="73"/>
      <c r="LEB26" s="73"/>
      <c r="LEC26" s="73"/>
      <c r="LED26" s="73"/>
      <c r="LEE26" s="73"/>
      <c r="LEF26" s="73"/>
      <c r="LEG26" s="73"/>
      <c r="LEH26" s="73"/>
      <c r="LEI26" s="73"/>
      <c r="LEJ26" s="73"/>
      <c r="LEK26" s="73"/>
      <c r="LEL26" s="73"/>
      <c r="LEM26" s="73"/>
      <c r="LEN26" s="73"/>
      <c r="LEO26" s="73"/>
      <c r="LEP26" s="73"/>
      <c r="LEQ26" s="73"/>
      <c r="LER26" s="73"/>
      <c r="LES26" s="73"/>
      <c r="LET26" s="73"/>
      <c r="LEU26" s="73"/>
      <c r="LEV26" s="73"/>
      <c r="LEW26" s="73"/>
      <c r="LEX26" s="73"/>
      <c r="LEY26" s="73"/>
      <c r="LEZ26" s="73"/>
      <c r="LFA26" s="73"/>
      <c r="LFB26" s="73"/>
      <c r="LFC26" s="73"/>
      <c r="LFD26" s="73"/>
      <c r="LFE26" s="73"/>
      <c r="LFF26" s="73"/>
      <c r="LFG26" s="73"/>
      <c r="LFH26" s="73"/>
      <c r="LFI26" s="73"/>
      <c r="LFJ26" s="73"/>
      <c r="LFK26" s="73"/>
      <c r="LFL26" s="73"/>
      <c r="LFM26" s="73"/>
      <c r="LFN26" s="73"/>
      <c r="LFO26" s="73"/>
      <c r="LFP26" s="73"/>
      <c r="LFQ26" s="73"/>
      <c r="LFR26" s="73"/>
      <c r="LFS26" s="73"/>
      <c r="LFT26" s="73"/>
      <c r="LFU26" s="73"/>
      <c r="LFV26" s="73"/>
      <c r="LFW26" s="73"/>
      <c r="LFX26" s="73"/>
      <c r="LFY26" s="73"/>
      <c r="LFZ26" s="73"/>
      <c r="LGA26" s="73"/>
      <c r="LGB26" s="73"/>
      <c r="LGC26" s="73"/>
      <c r="LGD26" s="73"/>
      <c r="LGE26" s="73"/>
      <c r="LGF26" s="73"/>
      <c r="LGG26" s="73"/>
      <c r="LGH26" s="73"/>
      <c r="LGI26" s="73"/>
      <c r="LGJ26" s="73"/>
      <c r="LGK26" s="73"/>
      <c r="LGL26" s="73"/>
      <c r="LGM26" s="73"/>
      <c r="LGN26" s="73"/>
      <c r="LGO26" s="73"/>
      <c r="LGP26" s="73"/>
      <c r="LGQ26" s="73"/>
      <c r="LGR26" s="73"/>
      <c r="LGS26" s="73"/>
      <c r="LGT26" s="73"/>
      <c r="LGU26" s="73"/>
      <c r="LGV26" s="73"/>
      <c r="LGW26" s="73"/>
      <c r="LGX26" s="73"/>
      <c r="LGY26" s="73"/>
      <c r="LGZ26" s="73"/>
      <c r="LHA26" s="73"/>
      <c r="LHB26" s="73"/>
      <c r="LHC26" s="73"/>
      <c r="LHD26" s="73"/>
      <c r="LHE26" s="73"/>
      <c r="LHF26" s="73"/>
      <c r="LHG26" s="73"/>
      <c r="LHH26" s="73"/>
      <c r="LHI26" s="73"/>
      <c r="LHJ26" s="73"/>
      <c r="LHK26" s="73"/>
      <c r="LHL26" s="73"/>
      <c r="LHM26" s="73"/>
      <c r="LHN26" s="73"/>
      <c r="LHO26" s="73"/>
      <c r="LHP26" s="73"/>
      <c r="LHQ26" s="73"/>
      <c r="LHR26" s="73"/>
      <c r="LHS26" s="73"/>
      <c r="LHT26" s="73"/>
      <c r="LHU26" s="73"/>
      <c r="LHV26" s="73"/>
      <c r="LHW26" s="73"/>
      <c r="LHX26" s="73"/>
      <c r="LHY26" s="73"/>
      <c r="LHZ26" s="73"/>
      <c r="LIA26" s="73"/>
      <c r="LIB26" s="73"/>
      <c r="LIC26" s="73"/>
      <c r="LID26" s="73"/>
      <c r="LIE26" s="73"/>
      <c r="LIF26" s="73"/>
      <c r="LIG26" s="73"/>
      <c r="LIH26" s="73"/>
      <c r="LII26" s="73"/>
      <c r="LIJ26" s="73"/>
      <c r="LIK26" s="73"/>
      <c r="LIL26" s="73"/>
      <c r="LIM26" s="73"/>
      <c r="LIN26" s="73"/>
      <c r="LIO26" s="73"/>
      <c r="LIP26" s="73"/>
      <c r="LIQ26" s="73"/>
      <c r="LIR26" s="73"/>
      <c r="LIS26" s="73"/>
      <c r="LIT26" s="73"/>
      <c r="LIU26" s="73"/>
      <c r="LIV26" s="73"/>
      <c r="LIW26" s="73"/>
      <c r="LIX26" s="73"/>
      <c r="LIY26" s="73"/>
      <c r="LIZ26" s="73"/>
      <c r="LJA26" s="73"/>
      <c r="LJB26" s="73"/>
      <c r="LJC26" s="73"/>
      <c r="LJD26" s="73"/>
      <c r="LJE26" s="73"/>
      <c r="LJF26" s="73"/>
      <c r="LJG26" s="73"/>
      <c r="LJH26" s="73"/>
      <c r="LJI26" s="73"/>
      <c r="LJJ26" s="73"/>
      <c r="LJK26" s="73"/>
      <c r="LJL26" s="73"/>
      <c r="LJM26" s="73"/>
      <c r="LJN26" s="73"/>
      <c r="LJO26" s="73"/>
      <c r="LJP26" s="73"/>
      <c r="LJQ26" s="73"/>
      <c r="LJR26" s="73"/>
      <c r="LJS26" s="73"/>
      <c r="LJT26" s="73"/>
      <c r="LJU26" s="73"/>
      <c r="LJV26" s="73"/>
      <c r="LJW26" s="73"/>
      <c r="LJX26" s="73"/>
      <c r="LJY26" s="73"/>
      <c r="LJZ26" s="73"/>
      <c r="LKA26" s="73"/>
      <c r="LKB26" s="73"/>
      <c r="LKC26" s="73"/>
      <c r="LKD26" s="73"/>
      <c r="LKE26" s="73"/>
      <c r="LKF26" s="73"/>
      <c r="LKG26" s="73"/>
      <c r="LKH26" s="73"/>
      <c r="LKI26" s="73"/>
      <c r="LKJ26" s="73"/>
      <c r="LKK26" s="73"/>
      <c r="LKL26" s="73"/>
      <c r="LKM26" s="73"/>
      <c r="LKN26" s="73"/>
      <c r="LKO26" s="73"/>
      <c r="LKP26" s="73"/>
      <c r="LKQ26" s="73"/>
      <c r="LKR26" s="73"/>
      <c r="LKS26" s="73"/>
      <c r="LKT26" s="73"/>
      <c r="LKU26" s="73"/>
      <c r="LKV26" s="73"/>
      <c r="LKW26" s="73"/>
      <c r="LKX26" s="73"/>
      <c r="LKY26" s="73"/>
      <c r="LKZ26" s="73"/>
      <c r="LLA26" s="73"/>
      <c r="LLB26" s="73"/>
      <c r="LLC26" s="73"/>
      <c r="LLD26" s="73"/>
      <c r="LLE26" s="73"/>
      <c r="LLF26" s="73"/>
      <c r="LLG26" s="73"/>
      <c r="LLH26" s="73"/>
      <c r="LLI26" s="73"/>
      <c r="LLJ26" s="73"/>
      <c r="LLK26" s="73"/>
      <c r="LLL26" s="73"/>
      <c r="LLM26" s="73"/>
      <c r="LLN26" s="73"/>
      <c r="LLO26" s="73"/>
      <c r="LLP26" s="73"/>
      <c r="LLQ26" s="73"/>
      <c r="LLR26" s="73"/>
      <c r="LLS26" s="73"/>
      <c r="LLT26" s="73"/>
      <c r="LLU26" s="73"/>
      <c r="LLV26" s="73"/>
      <c r="LLW26" s="73"/>
      <c r="LLX26" s="73"/>
      <c r="LLY26" s="73"/>
      <c r="LLZ26" s="73"/>
      <c r="LMA26" s="73"/>
      <c r="LMB26" s="73"/>
      <c r="LMC26" s="73"/>
      <c r="LMD26" s="73"/>
      <c r="LME26" s="73"/>
      <c r="LMF26" s="73"/>
      <c r="LMG26" s="73"/>
      <c r="LMH26" s="73"/>
      <c r="LMI26" s="73"/>
      <c r="LMJ26" s="73"/>
      <c r="LMK26" s="73"/>
      <c r="LML26" s="73"/>
      <c r="LMM26" s="73"/>
      <c r="LMN26" s="73"/>
      <c r="LMO26" s="73"/>
      <c r="LMP26" s="73"/>
      <c r="LMQ26" s="73"/>
      <c r="LMR26" s="73"/>
      <c r="LMS26" s="73"/>
      <c r="LMT26" s="73"/>
      <c r="LMU26" s="73"/>
      <c r="LMV26" s="73"/>
      <c r="LMW26" s="73"/>
      <c r="LMX26" s="73"/>
      <c r="LMY26" s="73"/>
      <c r="LMZ26" s="73"/>
      <c r="LNA26" s="73"/>
      <c r="LNB26" s="73"/>
      <c r="LNC26" s="73"/>
      <c r="LND26" s="73"/>
      <c r="LNE26" s="73"/>
      <c r="LNF26" s="73"/>
      <c r="LNG26" s="73"/>
      <c r="LNH26" s="73"/>
      <c r="LNI26" s="73"/>
      <c r="LNJ26" s="73"/>
      <c r="LNK26" s="73"/>
      <c r="LNL26" s="73"/>
      <c r="LNM26" s="73"/>
      <c r="LNN26" s="73"/>
      <c r="LNO26" s="73"/>
      <c r="LNP26" s="73"/>
      <c r="LNQ26" s="73"/>
      <c r="LNR26" s="73"/>
      <c r="LNS26" s="73"/>
      <c r="LNT26" s="73"/>
      <c r="LNU26" s="73"/>
      <c r="LNV26" s="73"/>
      <c r="LNW26" s="73"/>
      <c r="LNX26" s="73"/>
      <c r="LNY26" s="73"/>
      <c r="LNZ26" s="73"/>
      <c r="LOA26" s="73"/>
      <c r="LOB26" s="73"/>
      <c r="LOC26" s="73"/>
      <c r="LOD26" s="73"/>
      <c r="LOE26" s="73"/>
      <c r="LOF26" s="73"/>
      <c r="LOG26" s="73"/>
      <c r="LOH26" s="73"/>
      <c r="LOI26" s="73"/>
      <c r="LOJ26" s="73"/>
      <c r="LOK26" s="73"/>
      <c r="LOL26" s="73"/>
      <c r="LOM26" s="73"/>
      <c r="LON26" s="73"/>
      <c r="LOO26" s="73"/>
      <c r="LOP26" s="73"/>
      <c r="LOQ26" s="73"/>
      <c r="LOR26" s="73"/>
      <c r="LOS26" s="73"/>
      <c r="LOT26" s="73"/>
      <c r="LOU26" s="73"/>
      <c r="LOV26" s="73"/>
      <c r="LOW26" s="73"/>
      <c r="LOX26" s="73"/>
      <c r="LOY26" s="73"/>
      <c r="LOZ26" s="73"/>
      <c r="LPA26" s="73"/>
      <c r="LPB26" s="73"/>
      <c r="LPC26" s="73"/>
      <c r="LPD26" s="73"/>
      <c r="LPE26" s="73"/>
      <c r="LPF26" s="73"/>
      <c r="LPG26" s="73"/>
      <c r="LPH26" s="73"/>
      <c r="LPI26" s="73"/>
      <c r="LPJ26" s="73"/>
      <c r="LPK26" s="73"/>
      <c r="LPL26" s="73"/>
      <c r="LPM26" s="73"/>
      <c r="LPN26" s="73"/>
      <c r="LPO26" s="73"/>
      <c r="LPP26" s="73"/>
      <c r="LPQ26" s="73"/>
      <c r="LPR26" s="73"/>
      <c r="LPS26" s="73"/>
      <c r="LPT26" s="73"/>
      <c r="LPU26" s="73"/>
      <c r="LPV26" s="73"/>
      <c r="LPW26" s="73"/>
      <c r="LPX26" s="73"/>
      <c r="LPY26" s="73"/>
      <c r="LPZ26" s="73"/>
      <c r="LQA26" s="73"/>
      <c r="LQB26" s="73"/>
      <c r="LQC26" s="73"/>
      <c r="LQD26" s="73"/>
      <c r="LQE26" s="73"/>
      <c r="LQF26" s="73"/>
      <c r="LQG26" s="73"/>
      <c r="LQH26" s="73"/>
      <c r="LQI26" s="73"/>
      <c r="LQJ26" s="73"/>
      <c r="LQK26" s="73"/>
      <c r="LQL26" s="73"/>
      <c r="LQM26" s="73"/>
      <c r="LQN26" s="73"/>
      <c r="LQO26" s="73"/>
      <c r="LQP26" s="73"/>
      <c r="LQQ26" s="73"/>
      <c r="LQR26" s="73"/>
      <c r="LQS26" s="73"/>
      <c r="LQT26" s="73"/>
      <c r="LQU26" s="73"/>
      <c r="LQV26" s="73"/>
      <c r="LQW26" s="73"/>
      <c r="LQX26" s="73"/>
      <c r="LQY26" s="73"/>
      <c r="LQZ26" s="73"/>
      <c r="LRA26" s="73"/>
      <c r="LRB26" s="73"/>
      <c r="LRC26" s="73"/>
      <c r="LRD26" s="73"/>
      <c r="LRE26" s="73"/>
      <c r="LRF26" s="73"/>
      <c r="LRG26" s="73"/>
      <c r="LRH26" s="73"/>
      <c r="LRI26" s="73"/>
      <c r="LRJ26" s="73"/>
      <c r="LRK26" s="73"/>
      <c r="LRL26" s="73"/>
      <c r="LRM26" s="73"/>
      <c r="LRN26" s="73"/>
      <c r="LRO26" s="73"/>
      <c r="LRP26" s="73"/>
      <c r="LRQ26" s="73"/>
      <c r="LRR26" s="73"/>
      <c r="LRS26" s="73"/>
      <c r="LRT26" s="73"/>
      <c r="LRU26" s="73"/>
      <c r="LRV26" s="73"/>
      <c r="LRW26" s="73"/>
      <c r="LRX26" s="73"/>
      <c r="LRY26" s="73"/>
      <c r="LRZ26" s="73"/>
      <c r="LSA26" s="73"/>
      <c r="LSB26" s="73"/>
      <c r="LSC26" s="73"/>
      <c r="LSD26" s="73"/>
      <c r="LSE26" s="73"/>
      <c r="LSF26" s="73"/>
      <c r="LSG26" s="73"/>
      <c r="LSH26" s="73"/>
      <c r="LSI26" s="73"/>
      <c r="LSJ26" s="73"/>
      <c r="LSK26" s="73"/>
      <c r="LSL26" s="73"/>
      <c r="LSM26" s="73"/>
      <c r="LSN26" s="73"/>
      <c r="LSO26" s="73"/>
      <c r="LSP26" s="73"/>
      <c r="LSQ26" s="73"/>
      <c r="LSR26" s="73"/>
      <c r="LSS26" s="73"/>
      <c r="LST26" s="73"/>
      <c r="LSU26" s="73"/>
      <c r="LSV26" s="73"/>
      <c r="LSW26" s="73"/>
      <c r="LSX26" s="73"/>
      <c r="LSY26" s="73"/>
      <c r="LSZ26" s="73"/>
      <c r="LTA26" s="73"/>
      <c r="LTB26" s="73"/>
      <c r="LTC26" s="73"/>
      <c r="LTD26" s="73"/>
      <c r="LTE26" s="73"/>
      <c r="LTF26" s="73"/>
      <c r="LTG26" s="73"/>
      <c r="LTH26" s="73"/>
      <c r="LTI26" s="73"/>
      <c r="LTJ26" s="73"/>
      <c r="LTK26" s="73"/>
      <c r="LTL26" s="73"/>
      <c r="LTM26" s="73"/>
      <c r="LTN26" s="73"/>
      <c r="LTO26" s="73"/>
      <c r="LTP26" s="73"/>
      <c r="LTQ26" s="73"/>
      <c r="LTR26" s="73"/>
      <c r="LTS26" s="73"/>
      <c r="LTT26" s="73"/>
      <c r="LTU26" s="73"/>
      <c r="LTV26" s="73"/>
      <c r="LTW26" s="73"/>
      <c r="LTX26" s="73"/>
      <c r="LTY26" s="73"/>
      <c r="LTZ26" s="73"/>
      <c r="LUA26" s="73"/>
      <c r="LUB26" s="73"/>
      <c r="LUC26" s="73"/>
      <c r="LUD26" s="73"/>
      <c r="LUE26" s="73"/>
      <c r="LUF26" s="73"/>
      <c r="LUG26" s="73"/>
      <c r="LUH26" s="73"/>
      <c r="LUI26" s="73"/>
      <c r="LUJ26" s="73"/>
      <c r="LUK26" s="73"/>
      <c r="LUL26" s="73"/>
      <c r="LUM26" s="73"/>
      <c r="LUN26" s="73"/>
      <c r="LUO26" s="73"/>
      <c r="LUP26" s="73"/>
      <c r="LUQ26" s="73"/>
      <c r="LUR26" s="73"/>
      <c r="LUS26" s="73"/>
      <c r="LUT26" s="73"/>
      <c r="LUU26" s="73"/>
      <c r="LUV26" s="73"/>
      <c r="LUW26" s="73"/>
      <c r="LUX26" s="73"/>
      <c r="LUY26" s="73"/>
      <c r="LUZ26" s="73"/>
      <c r="LVA26" s="73"/>
      <c r="LVB26" s="73"/>
      <c r="LVC26" s="73"/>
      <c r="LVD26" s="73"/>
      <c r="LVE26" s="73"/>
      <c r="LVF26" s="73"/>
      <c r="LVG26" s="73"/>
      <c r="LVH26" s="73"/>
      <c r="LVI26" s="73"/>
      <c r="LVJ26" s="73"/>
      <c r="LVK26" s="73"/>
      <c r="LVL26" s="73"/>
      <c r="LVM26" s="73"/>
      <c r="LVN26" s="73"/>
      <c r="LVO26" s="73"/>
      <c r="LVP26" s="73"/>
      <c r="LVQ26" s="73"/>
      <c r="LVR26" s="73"/>
      <c r="LVS26" s="73"/>
      <c r="LVT26" s="73"/>
      <c r="LVU26" s="73"/>
      <c r="LVV26" s="73"/>
      <c r="LVW26" s="73"/>
      <c r="LVX26" s="73"/>
      <c r="LVY26" s="73"/>
      <c r="LVZ26" s="73"/>
      <c r="LWA26" s="73"/>
      <c r="LWB26" s="73"/>
      <c r="LWC26" s="73"/>
      <c r="LWD26" s="73"/>
      <c r="LWE26" s="73"/>
      <c r="LWF26" s="73"/>
      <c r="LWG26" s="73"/>
      <c r="LWH26" s="73"/>
      <c r="LWI26" s="73"/>
      <c r="LWJ26" s="73"/>
      <c r="LWK26" s="73"/>
      <c r="LWL26" s="73"/>
      <c r="LWM26" s="73"/>
      <c r="LWN26" s="73"/>
      <c r="LWO26" s="73"/>
      <c r="LWP26" s="73"/>
      <c r="LWQ26" s="73"/>
      <c r="LWR26" s="73"/>
      <c r="LWS26" s="73"/>
      <c r="LWT26" s="73"/>
      <c r="LWU26" s="73"/>
      <c r="LWV26" s="73"/>
      <c r="LWW26" s="73"/>
      <c r="LWX26" s="73"/>
      <c r="LWY26" s="73"/>
      <c r="LWZ26" s="73"/>
      <c r="LXA26" s="73"/>
      <c r="LXB26" s="73"/>
      <c r="LXC26" s="73"/>
      <c r="LXD26" s="73"/>
      <c r="LXE26" s="73"/>
      <c r="LXF26" s="73"/>
      <c r="LXG26" s="73"/>
      <c r="LXH26" s="73"/>
      <c r="LXI26" s="73"/>
      <c r="LXJ26" s="73"/>
      <c r="LXK26" s="73"/>
      <c r="LXL26" s="73"/>
      <c r="LXM26" s="73"/>
      <c r="LXN26" s="73"/>
      <c r="LXO26" s="73"/>
      <c r="LXP26" s="73"/>
      <c r="LXQ26" s="73"/>
      <c r="LXR26" s="73"/>
      <c r="LXS26" s="73"/>
      <c r="LXT26" s="73"/>
      <c r="LXU26" s="73"/>
      <c r="LXV26" s="73"/>
      <c r="LXW26" s="73"/>
      <c r="LXX26" s="73"/>
      <c r="LXY26" s="73"/>
      <c r="LXZ26" s="73"/>
      <c r="LYA26" s="73"/>
      <c r="LYB26" s="73"/>
      <c r="LYC26" s="73"/>
      <c r="LYD26" s="73"/>
      <c r="LYE26" s="73"/>
      <c r="LYF26" s="73"/>
      <c r="LYG26" s="73"/>
      <c r="LYH26" s="73"/>
      <c r="LYI26" s="73"/>
      <c r="LYJ26" s="73"/>
      <c r="LYK26" s="73"/>
      <c r="LYL26" s="73"/>
      <c r="LYM26" s="73"/>
      <c r="LYN26" s="73"/>
      <c r="LYO26" s="73"/>
      <c r="LYP26" s="73"/>
      <c r="LYQ26" s="73"/>
      <c r="LYR26" s="73"/>
      <c r="LYS26" s="73"/>
      <c r="LYT26" s="73"/>
      <c r="LYU26" s="73"/>
      <c r="LYV26" s="73"/>
      <c r="LYW26" s="73"/>
      <c r="LYX26" s="73"/>
      <c r="LYY26" s="73"/>
      <c r="LYZ26" s="73"/>
      <c r="LZA26" s="73"/>
      <c r="LZB26" s="73"/>
      <c r="LZC26" s="73"/>
      <c r="LZD26" s="73"/>
      <c r="LZE26" s="73"/>
      <c r="LZF26" s="73"/>
      <c r="LZG26" s="73"/>
      <c r="LZH26" s="73"/>
      <c r="LZI26" s="73"/>
      <c r="LZJ26" s="73"/>
      <c r="LZK26" s="73"/>
      <c r="LZL26" s="73"/>
      <c r="LZM26" s="73"/>
      <c r="LZN26" s="73"/>
      <c r="LZO26" s="73"/>
      <c r="LZP26" s="73"/>
      <c r="LZQ26" s="73"/>
      <c r="LZR26" s="73"/>
      <c r="LZS26" s="73"/>
      <c r="LZT26" s="73"/>
      <c r="LZU26" s="73"/>
      <c r="LZV26" s="73"/>
      <c r="LZW26" s="73"/>
      <c r="LZX26" s="73"/>
      <c r="LZY26" s="73"/>
      <c r="LZZ26" s="73"/>
      <c r="MAA26" s="73"/>
      <c r="MAB26" s="73"/>
      <c r="MAC26" s="73"/>
      <c r="MAD26" s="73"/>
      <c r="MAE26" s="73"/>
      <c r="MAF26" s="73"/>
      <c r="MAG26" s="73"/>
      <c r="MAH26" s="73"/>
      <c r="MAI26" s="73"/>
      <c r="MAJ26" s="73"/>
      <c r="MAK26" s="73"/>
      <c r="MAL26" s="73"/>
      <c r="MAM26" s="73"/>
      <c r="MAN26" s="73"/>
      <c r="MAO26" s="73"/>
      <c r="MAP26" s="73"/>
      <c r="MAQ26" s="73"/>
      <c r="MAR26" s="73"/>
      <c r="MAS26" s="73"/>
      <c r="MAT26" s="73"/>
      <c r="MAU26" s="73"/>
      <c r="MAV26" s="73"/>
      <c r="MAW26" s="73"/>
      <c r="MAX26" s="73"/>
      <c r="MAY26" s="73"/>
      <c r="MAZ26" s="73"/>
      <c r="MBA26" s="73"/>
      <c r="MBB26" s="73"/>
      <c r="MBC26" s="73"/>
      <c r="MBD26" s="73"/>
      <c r="MBE26" s="73"/>
      <c r="MBF26" s="73"/>
      <c r="MBG26" s="73"/>
      <c r="MBH26" s="73"/>
      <c r="MBI26" s="73"/>
      <c r="MBJ26" s="73"/>
      <c r="MBK26" s="73"/>
      <c r="MBL26" s="73"/>
      <c r="MBM26" s="73"/>
      <c r="MBN26" s="73"/>
      <c r="MBO26" s="73"/>
      <c r="MBP26" s="73"/>
      <c r="MBQ26" s="73"/>
      <c r="MBR26" s="73"/>
      <c r="MBS26" s="73"/>
      <c r="MBT26" s="73"/>
      <c r="MBU26" s="73"/>
      <c r="MBV26" s="73"/>
      <c r="MBW26" s="73"/>
      <c r="MBX26" s="73"/>
      <c r="MBY26" s="73"/>
      <c r="MBZ26" s="73"/>
      <c r="MCA26" s="73"/>
      <c r="MCB26" s="73"/>
      <c r="MCC26" s="73"/>
      <c r="MCD26" s="73"/>
      <c r="MCE26" s="73"/>
      <c r="MCF26" s="73"/>
      <c r="MCG26" s="73"/>
      <c r="MCH26" s="73"/>
      <c r="MCI26" s="73"/>
      <c r="MCJ26" s="73"/>
      <c r="MCK26" s="73"/>
      <c r="MCL26" s="73"/>
      <c r="MCM26" s="73"/>
      <c r="MCN26" s="73"/>
      <c r="MCO26" s="73"/>
      <c r="MCP26" s="73"/>
      <c r="MCQ26" s="73"/>
      <c r="MCR26" s="73"/>
      <c r="MCS26" s="73"/>
      <c r="MCT26" s="73"/>
      <c r="MCU26" s="73"/>
      <c r="MCV26" s="73"/>
      <c r="MCW26" s="73"/>
      <c r="MCX26" s="73"/>
      <c r="MCY26" s="73"/>
      <c r="MCZ26" s="73"/>
      <c r="MDA26" s="73"/>
      <c r="MDB26" s="73"/>
      <c r="MDC26" s="73"/>
      <c r="MDD26" s="73"/>
      <c r="MDE26" s="73"/>
      <c r="MDF26" s="73"/>
      <c r="MDG26" s="73"/>
      <c r="MDH26" s="73"/>
      <c r="MDI26" s="73"/>
      <c r="MDJ26" s="73"/>
      <c r="MDK26" s="73"/>
      <c r="MDL26" s="73"/>
      <c r="MDM26" s="73"/>
      <c r="MDN26" s="73"/>
      <c r="MDO26" s="73"/>
      <c r="MDP26" s="73"/>
      <c r="MDQ26" s="73"/>
      <c r="MDR26" s="73"/>
      <c r="MDS26" s="73"/>
      <c r="MDT26" s="73"/>
      <c r="MDU26" s="73"/>
      <c r="MDV26" s="73"/>
      <c r="MDW26" s="73"/>
      <c r="MDX26" s="73"/>
      <c r="MDY26" s="73"/>
      <c r="MDZ26" s="73"/>
      <c r="MEA26" s="73"/>
      <c r="MEB26" s="73"/>
      <c r="MEC26" s="73"/>
      <c r="MED26" s="73"/>
      <c r="MEE26" s="73"/>
      <c r="MEF26" s="73"/>
      <c r="MEG26" s="73"/>
      <c r="MEH26" s="73"/>
      <c r="MEI26" s="73"/>
      <c r="MEJ26" s="73"/>
      <c r="MEK26" s="73"/>
      <c r="MEL26" s="73"/>
      <c r="MEM26" s="73"/>
      <c r="MEN26" s="73"/>
      <c r="MEO26" s="73"/>
      <c r="MEP26" s="73"/>
      <c r="MEQ26" s="73"/>
      <c r="MER26" s="73"/>
      <c r="MES26" s="73"/>
      <c r="MET26" s="73"/>
      <c r="MEU26" s="73"/>
      <c r="MEV26" s="73"/>
      <c r="MEW26" s="73"/>
      <c r="MEX26" s="73"/>
      <c r="MEY26" s="73"/>
      <c r="MEZ26" s="73"/>
      <c r="MFA26" s="73"/>
      <c r="MFB26" s="73"/>
      <c r="MFC26" s="73"/>
      <c r="MFD26" s="73"/>
      <c r="MFE26" s="73"/>
      <c r="MFF26" s="73"/>
      <c r="MFG26" s="73"/>
      <c r="MFH26" s="73"/>
      <c r="MFI26" s="73"/>
      <c r="MFJ26" s="73"/>
      <c r="MFK26" s="73"/>
      <c r="MFL26" s="73"/>
      <c r="MFM26" s="73"/>
      <c r="MFN26" s="73"/>
      <c r="MFO26" s="73"/>
      <c r="MFP26" s="73"/>
      <c r="MFQ26" s="73"/>
      <c r="MFR26" s="73"/>
      <c r="MFS26" s="73"/>
      <c r="MFT26" s="73"/>
      <c r="MFU26" s="73"/>
      <c r="MFV26" s="73"/>
      <c r="MFW26" s="73"/>
      <c r="MFX26" s="73"/>
      <c r="MFY26" s="73"/>
      <c r="MFZ26" s="73"/>
      <c r="MGA26" s="73"/>
      <c r="MGB26" s="73"/>
      <c r="MGC26" s="73"/>
      <c r="MGD26" s="73"/>
      <c r="MGE26" s="73"/>
      <c r="MGF26" s="73"/>
      <c r="MGG26" s="73"/>
      <c r="MGH26" s="73"/>
      <c r="MGI26" s="73"/>
      <c r="MGJ26" s="73"/>
      <c r="MGK26" s="73"/>
      <c r="MGL26" s="73"/>
      <c r="MGM26" s="73"/>
      <c r="MGN26" s="73"/>
      <c r="MGO26" s="73"/>
      <c r="MGP26" s="73"/>
      <c r="MGQ26" s="73"/>
      <c r="MGR26" s="73"/>
      <c r="MGS26" s="73"/>
      <c r="MGT26" s="73"/>
      <c r="MGU26" s="73"/>
      <c r="MGV26" s="73"/>
      <c r="MGW26" s="73"/>
      <c r="MGX26" s="73"/>
      <c r="MGY26" s="73"/>
      <c r="MGZ26" s="73"/>
      <c r="MHA26" s="73"/>
      <c r="MHB26" s="73"/>
      <c r="MHC26" s="73"/>
      <c r="MHD26" s="73"/>
      <c r="MHE26" s="73"/>
      <c r="MHF26" s="73"/>
      <c r="MHG26" s="73"/>
      <c r="MHH26" s="73"/>
      <c r="MHI26" s="73"/>
      <c r="MHJ26" s="73"/>
      <c r="MHK26" s="73"/>
      <c r="MHL26" s="73"/>
      <c r="MHM26" s="73"/>
      <c r="MHN26" s="73"/>
      <c r="MHO26" s="73"/>
      <c r="MHP26" s="73"/>
      <c r="MHQ26" s="73"/>
      <c r="MHR26" s="73"/>
      <c r="MHS26" s="73"/>
      <c r="MHT26" s="73"/>
      <c r="MHU26" s="73"/>
      <c r="MHV26" s="73"/>
      <c r="MHW26" s="73"/>
      <c r="MHX26" s="73"/>
      <c r="MHY26" s="73"/>
      <c r="MHZ26" s="73"/>
      <c r="MIA26" s="73"/>
      <c r="MIB26" s="73"/>
      <c r="MIC26" s="73"/>
      <c r="MID26" s="73"/>
      <c r="MIE26" s="73"/>
      <c r="MIF26" s="73"/>
      <c r="MIG26" s="73"/>
      <c r="MIH26" s="73"/>
      <c r="MII26" s="73"/>
      <c r="MIJ26" s="73"/>
      <c r="MIK26" s="73"/>
      <c r="MIL26" s="73"/>
      <c r="MIM26" s="73"/>
      <c r="MIN26" s="73"/>
      <c r="MIO26" s="73"/>
      <c r="MIP26" s="73"/>
      <c r="MIQ26" s="73"/>
      <c r="MIR26" s="73"/>
      <c r="MIS26" s="73"/>
      <c r="MIT26" s="73"/>
      <c r="MIU26" s="73"/>
      <c r="MIV26" s="73"/>
      <c r="MIW26" s="73"/>
      <c r="MIX26" s="73"/>
      <c r="MIY26" s="73"/>
      <c r="MIZ26" s="73"/>
      <c r="MJA26" s="73"/>
      <c r="MJB26" s="73"/>
      <c r="MJC26" s="73"/>
      <c r="MJD26" s="73"/>
      <c r="MJE26" s="73"/>
      <c r="MJF26" s="73"/>
      <c r="MJG26" s="73"/>
      <c r="MJH26" s="73"/>
      <c r="MJI26" s="73"/>
      <c r="MJJ26" s="73"/>
      <c r="MJK26" s="73"/>
      <c r="MJL26" s="73"/>
      <c r="MJM26" s="73"/>
      <c r="MJN26" s="73"/>
      <c r="MJO26" s="73"/>
      <c r="MJP26" s="73"/>
      <c r="MJQ26" s="73"/>
      <c r="MJR26" s="73"/>
      <c r="MJS26" s="73"/>
      <c r="MJT26" s="73"/>
      <c r="MJU26" s="73"/>
      <c r="MJV26" s="73"/>
      <c r="MJW26" s="73"/>
      <c r="MJX26" s="73"/>
      <c r="MJY26" s="73"/>
      <c r="MJZ26" s="73"/>
      <c r="MKA26" s="73"/>
      <c r="MKB26" s="73"/>
      <c r="MKC26" s="73"/>
      <c r="MKD26" s="73"/>
      <c r="MKE26" s="73"/>
      <c r="MKF26" s="73"/>
      <c r="MKG26" s="73"/>
      <c r="MKH26" s="73"/>
      <c r="MKI26" s="73"/>
      <c r="MKJ26" s="73"/>
      <c r="MKK26" s="73"/>
      <c r="MKL26" s="73"/>
      <c r="MKM26" s="73"/>
      <c r="MKN26" s="73"/>
      <c r="MKO26" s="73"/>
      <c r="MKP26" s="73"/>
      <c r="MKQ26" s="73"/>
      <c r="MKR26" s="73"/>
      <c r="MKS26" s="73"/>
      <c r="MKT26" s="73"/>
      <c r="MKU26" s="73"/>
      <c r="MKV26" s="73"/>
      <c r="MKW26" s="73"/>
      <c r="MKX26" s="73"/>
      <c r="MKY26" s="73"/>
      <c r="MKZ26" s="73"/>
      <c r="MLA26" s="73"/>
      <c r="MLB26" s="73"/>
      <c r="MLC26" s="73"/>
      <c r="MLD26" s="73"/>
      <c r="MLE26" s="73"/>
      <c r="MLF26" s="73"/>
      <c r="MLG26" s="73"/>
      <c r="MLH26" s="73"/>
      <c r="MLI26" s="73"/>
      <c r="MLJ26" s="73"/>
      <c r="MLK26" s="73"/>
      <c r="MLL26" s="73"/>
      <c r="MLM26" s="73"/>
      <c r="MLN26" s="73"/>
      <c r="MLO26" s="73"/>
      <c r="MLP26" s="73"/>
      <c r="MLQ26" s="73"/>
      <c r="MLR26" s="73"/>
      <c r="MLS26" s="73"/>
      <c r="MLT26" s="73"/>
      <c r="MLU26" s="73"/>
      <c r="MLV26" s="73"/>
      <c r="MLW26" s="73"/>
      <c r="MLX26" s="73"/>
      <c r="MLY26" s="73"/>
      <c r="MLZ26" s="73"/>
      <c r="MMA26" s="73"/>
      <c r="MMB26" s="73"/>
      <c r="MMC26" s="73"/>
      <c r="MMD26" s="73"/>
      <c r="MME26" s="73"/>
      <c r="MMF26" s="73"/>
      <c r="MMG26" s="73"/>
      <c r="MMH26" s="73"/>
      <c r="MMI26" s="73"/>
      <c r="MMJ26" s="73"/>
      <c r="MMK26" s="73"/>
      <c r="MML26" s="73"/>
      <c r="MMM26" s="73"/>
      <c r="MMN26" s="73"/>
      <c r="MMO26" s="73"/>
      <c r="MMP26" s="73"/>
      <c r="MMQ26" s="73"/>
      <c r="MMR26" s="73"/>
      <c r="MMS26" s="73"/>
      <c r="MMT26" s="73"/>
      <c r="MMU26" s="73"/>
      <c r="MMV26" s="73"/>
      <c r="MMW26" s="73"/>
      <c r="MMX26" s="73"/>
      <c r="MMY26" s="73"/>
      <c r="MMZ26" s="73"/>
      <c r="MNA26" s="73"/>
      <c r="MNB26" s="73"/>
      <c r="MNC26" s="73"/>
      <c r="MND26" s="73"/>
      <c r="MNE26" s="73"/>
      <c r="MNF26" s="73"/>
      <c r="MNG26" s="73"/>
      <c r="MNH26" s="73"/>
      <c r="MNI26" s="73"/>
      <c r="MNJ26" s="73"/>
      <c r="MNK26" s="73"/>
      <c r="MNL26" s="73"/>
      <c r="MNM26" s="73"/>
      <c r="MNN26" s="73"/>
      <c r="MNO26" s="73"/>
      <c r="MNP26" s="73"/>
      <c r="MNQ26" s="73"/>
      <c r="MNR26" s="73"/>
      <c r="MNS26" s="73"/>
      <c r="MNT26" s="73"/>
      <c r="MNU26" s="73"/>
      <c r="MNV26" s="73"/>
      <c r="MNW26" s="73"/>
      <c r="MNX26" s="73"/>
      <c r="MNY26" s="73"/>
      <c r="MNZ26" s="73"/>
      <c r="MOA26" s="73"/>
      <c r="MOB26" s="73"/>
      <c r="MOC26" s="73"/>
      <c r="MOD26" s="73"/>
      <c r="MOE26" s="73"/>
      <c r="MOF26" s="73"/>
      <c r="MOG26" s="73"/>
      <c r="MOH26" s="73"/>
      <c r="MOI26" s="73"/>
      <c r="MOJ26" s="73"/>
      <c r="MOK26" s="73"/>
      <c r="MOL26" s="73"/>
      <c r="MOM26" s="73"/>
      <c r="MON26" s="73"/>
      <c r="MOO26" s="73"/>
      <c r="MOP26" s="73"/>
      <c r="MOQ26" s="73"/>
      <c r="MOR26" s="73"/>
      <c r="MOS26" s="73"/>
      <c r="MOT26" s="73"/>
      <c r="MOU26" s="73"/>
      <c r="MOV26" s="73"/>
      <c r="MOW26" s="73"/>
      <c r="MOX26" s="73"/>
      <c r="MOY26" s="73"/>
      <c r="MOZ26" s="73"/>
      <c r="MPA26" s="73"/>
      <c r="MPB26" s="73"/>
      <c r="MPC26" s="73"/>
      <c r="MPD26" s="73"/>
      <c r="MPE26" s="73"/>
      <c r="MPF26" s="73"/>
      <c r="MPG26" s="73"/>
      <c r="MPH26" s="73"/>
      <c r="MPI26" s="73"/>
      <c r="MPJ26" s="73"/>
      <c r="MPK26" s="73"/>
      <c r="MPL26" s="73"/>
      <c r="MPM26" s="73"/>
      <c r="MPN26" s="73"/>
      <c r="MPO26" s="73"/>
      <c r="MPP26" s="73"/>
      <c r="MPQ26" s="73"/>
      <c r="MPR26" s="73"/>
      <c r="MPS26" s="73"/>
      <c r="MPT26" s="73"/>
      <c r="MPU26" s="73"/>
      <c r="MPV26" s="73"/>
      <c r="MPW26" s="73"/>
      <c r="MPX26" s="73"/>
      <c r="MPY26" s="73"/>
      <c r="MPZ26" s="73"/>
      <c r="MQA26" s="73"/>
      <c r="MQB26" s="73"/>
      <c r="MQC26" s="73"/>
      <c r="MQD26" s="73"/>
      <c r="MQE26" s="73"/>
      <c r="MQF26" s="73"/>
      <c r="MQG26" s="73"/>
      <c r="MQH26" s="73"/>
      <c r="MQI26" s="73"/>
      <c r="MQJ26" s="73"/>
      <c r="MQK26" s="73"/>
      <c r="MQL26" s="73"/>
      <c r="MQM26" s="73"/>
      <c r="MQN26" s="73"/>
      <c r="MQO26" s="73"/>
      <c r="MQP26" s="73"/>
      <c r="MQQ26" s="73"/>
      <c r="MQR26" s="73"/>
      <c r="MQS26" s="73"/>
      <c r="MQT26" s="73"/>
      <c r="MQU26" s="73"/>
      <c r="MQV26" s="73"/>
      <c r="MQW26" s="73"/>
      <c r="MQX26" s="73"/>
      <c r="MQY26" s="73"/>
      <c r="MQZ26" s="73"/>
      <c r="MRA26" s="73"/>
      <c r="MRB26" s="73"/>
      <c r="MRC26" s="73"/>
      <c r="MRD26" s="73"/>
      <c r="MRE26" s="73"/>
      <c r="MRF26" s="73"/>
      <c r="MRG26" s="73"/>
      <c r="MRH26" s="73"/>
      <c r="MRI26" s="73"/>
      <c r="MRJ26" s="73"/>
      <c r="MRK26" s="73"/>
      <c r="MRL26" s="73"/>
      <c r="MRM26" s="73"/>
      <c r="MRN26" s="73"/>
      <c r="MRO26" s="73"/>
      <c r="MRP26" s="73"/>
      <c r="MRQ26" s="73"/>
      <c r="MRR26" s="73"/>
      <c r="MRS26" s="73"/>
      <c r="MRT26" s="73"/>
      <c r="MRU26" s="73"/>
      <c r="MRV26" s="73"/>
      <c r="MRW26" s="73"/>
      <c r="MRX26" s="73"/>
      <c r="MRY26" s="73"/>
      <c r="MRZ26" s="73"/>
      <c r="MSA26" s="73"/>
      <c r="MSB26" s="73"/>
      <c r="MSC26" s="73"/>
      <c r="MSD26" s="73"/>
      <c r="MSE26" s="73"/>
      <c r="MSF26" s="73"/>
      <c r="MSG26" s="73"/>
      <c r="MSH26" s="73"/>
      <c r="MSI26" s="73"/>
      <c r="MSJ26" s="73"/>
      <c r="MSK26" s="73"/>
      <c r="MSL26" s="73"/>
      <c r="MSM26" s="73"/>
      <c r="MSN26" s="73"/>
      <c r="MSO26" s="73"/>
      <c r="MSP26" s="73"/>
      <c r="MSQ26" s="73"/>
      <c r="MSR26" s="73"/>
      <c r="MSS26" s="73"/>
      <c r="MST26" s="73"/>
      <c r="MSU26" s="73"/>
      <c r="MSV26" s="73"/>
      <c r="MSW26" s="73"/>
      <c r="MSX26" s="73"/>
      <c r="MSY26" s="73"/>
      <c r="MSZ26" s="73"/>
      <c r="MTA26" s="73"/>
      <c r="MTB26" s="73"/>
      <c r="MTC26" s="73"/>
      <c r="MTD26" s="73"/>
      <c r="MTE26" s="73"/>
      <c r="MTF26" s="73"/>
      <c r="MTG26" s="73"/>
      <c r="MTH26" s="73"/>
      <c r="MTI26" s="73"/>
      <c r="MTJ26" s="73"/>
      <c r="MTK26" s="73"/>
      <c r="MTL26" s="73"/>
      <c r="MTM26" s="73"/>
      <c r="MTN26" s="73"/>
      <c r="MTO26" s="73"/>
      <c r="MTP26" s="73"/>
      <c r="MTQ26" s="73"/>
      <c r="MTR26" s="73"/>
      <c r="MTS26" s="73"/>
      <c r="MTT26" s="73"/>
      <c r="MTU26" s="73"/>
      <c r="MTV26" s="73"/>
      <c r="MTW26" s="73"/>
      <c r="MTX26" s="73"/>
      <c r="MTY26" s="73"/>
      <c r="MTZ26" s="73"/>
      <c r="MUA26" s="73"/>
      <c r="MUB26" s="73"/>
      <c r="MUC26" s="73"/>
      <c r="MUD26" s="73"/>
      <c r="MUE26" s="73"/>
      <c r="MUF26" s="73"/>
      <c r="MUG26" s="73"/>
      <c r="MUH26" s="73"/>
      <c r="MUI26" s="73"/>
      <c r="MUJ26" s="73"/>
      <c r="MUK26" s="73"/>
      <c r="MUL26" s="73"/>
      <c r="MUM26" s="73"/>
      <c r="MUN26" s="73"/>
      <c r="MUO26" s="73"/>
      <c r="MUP26" s="73"/>
      <c r="MUQ26" s="73"/>
      <c r="MUR26" s="73"/>
      <c r="MUS26" s="73"/>
      <c r="MUT26" s="73"/>
      <c r="MUU26" s="73"/>
      <c r="MUV26" s="73"/>
      <c r="MUW26" s="73"/>
      <c r="MUX26" s="73"/>
      <c r="MUY26" s="73"/>
      <c r="MUZ26" s="73"/>
      <c r="MVA26" s="73"/>
      <c r="MVB26" s="73"/>
      <c r="MVC26" s="73"/>
      <c r="MVD26" s="73"/>
      <c r="MVE26" s="73"/>
      <c r="MVF26" s="73"/>
      <c r="MVG26" s="73"/>
      <c r="MVH26" s="73"/>
      <c r="MVI26" s="73"/>
      <c r="MVJ26" s="73"/>
      <c r="MVK26" s="73"/>
      <c r="MVL26" s="73"/>
      <c r="MVM26" s="73"/>
      <c r="MVN26" s="73"/>
      <c r="MVO26" s="73"/>
      <c r="MVP26" s="73"/>
      <c r="MVQ26" s="73"/>
      <c r="MVR26" s="73"/>
      <c r="MVS26" s="73"/>
      <c r="MVT26" s="73"/>
      <c r="MVU26" s="73"/>
      <c r="MVV26" s="73"/>
      <c r="MVW26" s="73"/>
      <c r="MVX26" s="73"/>
      <c r="MVY26" s="73"/>
      <c r="MVZ26" s="73"/>
      <c r="MWA26" s="73"/>
      <c r="MWB26" s="73"/>
      <c r="MWC26" s="73"/>
      <c r="MWD26" s="73"/>
      <c r="MWE26" s="73"/>
      <c r="MWF26" s="73"/>
      <c r="MWG26" s="73"/>
      <c r="MWH26" s="73"/>
      <c r="MWI26" s="73"/>
      <c r="MWJ26" s="73"/>
      <c r="MWK26" s="73"/>
      <c r="MWL26" s="73"/>
      <c r="MWM26" s="73"/>
      <c r="MWN26" s="73"/>
      <c r="MWO26" s="73"/>
      <c r="MWP26" s="73"/>
      <c r="MWQ26" s="73"/>
      <c r="MWR26" s="73"/>
      <c r="MWS26" s="73"/>
      <c r="MWT26" s="73"/>
      <c r="MWU26" s="73"/>
      <c r="MWV26" s="73"/>
      <c r="MWW26" s="73"/>
      <c r="MWX26" s="73"/>
      <c r="MWY26" s="73"/>
      <c r="MWZ26" s="73"/>
      <c r="MXA26" s="73"/>
      <c r="MXB26" s="73"/>
      <c r="MXC26" s="73"/>
      <c r="MXD26" s="73"/>
      <c r="MXE26" s="73"/>
      <c r="MXF26" s="73"/>
      <c r="MXG26" s="73"/>
      <c r="MXH26" s="73"/>
      <c r="MXI26" s="73"/>
      <c r="MXJ26" s="73"/>
      <c r="MXK26" s="73"/>
      <c r="MXL26" s="73"/>
      <c r="MXM26" s="73"/>
      <c r="MXN26" s="73"/>
      <c r="MXO26" s="73"/>
      <c r="MXP26" s="73"/>
      <c r="MXQ26" s="73"/>
      <c r="MXR26" s="73"/>
      <c r="MXS26" s="73"/>
      <c r="MXT26" s="73"/>
      <c r="MXU26" s="73"/>
      <c r="MXV26" s="73"/>
      <c r="MXW26" s="73"/>
      <c r="MXX26" s="73"/>
      <c r="MXY26" s="73"/>
      <c r="MXZ26" s="73"/>
      <c r="MYA26" s="73"/>
      <c r="MYB26" s="73"/>
      <c r="MYC26" s="73"/>
      <c r="MYD26" s="73"/>
      <c r="MYE26" s="73"/>
      <c r="MYF26" s="73"/>
      <c r="MYG26" s="73"/>
      <c r="MYH26" s="73"/>
      <c r="MYI26" s="73"/>
      <c r="MYJ26" s="73"/>
      <c r="MYK26" s="73"/>
      <c r="MYL26" s="73"/>
      <c r="MYM26" s="73"/>
      <c r="MYN26" s="73"/>
      <c r="MYO26" s="73"/>
      <c r="MYP26" s="73"/>
      <c r="MYQ26" s="73"/>
      <c r="MYR26" s="73"/>
      <c r="MYS26" s="73"/>
      <c r="MYT26" s="73"/>
      <c r="MYU26" s="73"/>
      <c r="MYV26" s="73"/>
      <c r="MYW26" s="73"/>
      <c r="MYX26" s="73"/>
      <c r="MYY26" s="73"/>
      <c r="MYZ26" s="73"/>
      <c r="MZA26" s="73"/>
      <c r="MZB26" s="73"/>
      <c r="MZC26" s="73"/>
      <c r="MZD26" s="73"/>
      <c r="MZE26" s="73"/>
      <c r="MZF26" s="73"/>
      <c r="MZG26" s="73"/>
      <c r="MZH26" s="73"/>
      <c r="MZI26" s="73"/>
      <c r="MZJ26" s="73"/>
      <c r="MZK26" s="73"/>
      <c r="MZL26" s="73"/>
      <c r="MZM26" s="73"/>
      <c r="MZN26" s="73"/>
      <c r="MZO26" s="73"/>
      <c r="MZP26" s="73"/>
      <c r="MZQ26" s="73"/>
      <c r="MZR26" s="73"/>
      <c r="MZS26" s="73"/>
      <c r="MZT26" s="73"/>
      <c r="MZU26" s="73"/>
      <c r="MZV26" s="73"/>
      <c r="MZW26" s="73"/>
      <c r="MZX26" s="73"/>
      <c r="MZY26" s="73"/>
      <c r="MZZ26" s="73"/>
      <c r="NAA26" s="73"/>
      <c r="NAB26" s="73"/>
      <c r="NAC26" s="73"/>
      <c r="NAD26" s="73"/>
      <c r="NAE26" s="73"/>
      <c r="NAF26" s="73"/>
      <c r="NAG26" s="73"/>
      <c r="NAH26" s="73"/>
      <c r="NAI26" s="73"/>
      <c r="NAJ26" s="73"/>
      <c r="NAK26" s="73"/>
      <c r="NAL26" s="73"/>
      <c r="NAM26" s="73"/>
      <c r="NAN26" s="73"/>
      <c r="NAO26" s="73"/>
      <c r="NAP26" s="73"/>
      <c r="NAQ26" s="73"/>
      <c r="NAR26" s="73"/>
      <c r="NAS26" s="73"/>
      <c r="NAT26" s="73"/>
      <c r="NAU26" s="73"/>
      <c r="NAV26" s="73"/>
      <c r="NAW26" s="73"/>
      <c r="NAX26" s="73"/>
      <c r="NAY26" s="73"/>
      <c r="NAZ26" s="73"/>
      <c r="NBA26" s="73"/>
      <c r="NBB26" s="73"/>
      <c r="NBC26" s="73"/>
      <c r="NBD26" s="73"/>
      <c r="NBE26" s="73"/>
      <c r="NBF26" s="73"/>
      <c r="NBG26" s="73"/>
      <c r="NBH26" s="73"/>
      <c r="NBI26" s="73"/>
      <c r="NBJ26" s="73"/>
      <c r="NBK26" s="73"/>
      <c r="NBL26" s="73"/>
      <c r="NBM26" s="73"/>
      <c r="NBN26" s="73"/>
      <c r="NBO26" s="73"/>
      <c r="NBP26" s="73"/>
      <c r="NBQ26" s="73"/>
      <c r="NBR26" s="73"/>
      <c r="NBS26" s="73"/>
      <c r="NBT26" s="73"/>
      <c r="NBU26" s="73"/>
      <c r="NBV26" s="73"/>
      <c r="NBW26" s="73"/>
      <c r="NBX26" s="73"/>
      <c r="NBY26" s="73"/>
      <c r="NBZ26" s="73"/>
      <c r="NCA26" s="73"/>
      <c r="NCB26" s="73"/>
      <c r="NCC26" s="73"/>
      <c r="NCD26" s="73"/>
      <c r="NCE26" s="73"/>
      <c r="NCF26" s="73"/>
      <c r="NCG26" s="73"/>
      <c r="NCH26" s="73"/>
      <c r="NCI26" s="73"/>
      <c r="NCJ26" s="73"/>
      <c r="NCK26" s="73"/>
      <c r="NCL26" s="73"/>
      <c r="NCM26" s="73"/>
      <c r="NCN26" s="73"/>
      <c r="NCO26" s="73"/>
      <c r="NCP26" s="73"/>
      <c r="NCQ26" s="73"/>
      <c r="NCR26" s="73"/>
      <c r="NCS26" s="73"/>
      <c r="NCT26" s="73"/>
      <c r="NCU26" s="73"/>
      <c r="NCV26" s="73"/>
      <c r="NCW26" s="73"/>
      <c r="NCX26" s="73"/>
      <c r="NCY26" s="73"/>
      <c r="NCZ26" s="73"/>
      <c r="NDA26" s="73"/>
      <c r="NDB26" s="73"/>
      <c r="NDC26" s="73"/>
      <c r="NDD26" s="73"/>
      <c r="NDE26" s="73"/>
      <c r="NDF26" s="73"/>
      <c r="NDG26" s="73"/>
      <c r="NDH26" s="73"/>
      <c r="NDI26" s="73"/>
      <c r="NDJ26" s="73"/>
      <c r="NDK26" s="73"/>
      <c r="NDL26" s="73"/>
      <c r="NDM26" s="73"/>
      <c r="NDN26" s="73"/>
      <c r="NDO26" s="73"/>
      <c r="NDP26" s="73"/>
      <c r="NDQ26" s="73"/>
      <c r="NDR26" s="73"/>
      <c r="NDS26" s="73"/>
      <c r="NDT26" s="73"/>
      <c r="NDU26" s="73"/>
      <c r="NDV26" s="73"/>
      <c r="NDW26" s="73"/>
      <c r="NDX26" s="73"/>
      <c r="NDY26" s="73"/>
      <c r="NDZ26" s="73"/>
      <c r="NEA26" s="73"/>
      <c r="NEB26" s="73"/>
      <c r="NEC26" s="73"/>
      <c r="NED26" s="73"/>
      <c r="NEE26" s="73"/>
      <c r="NEF26" s="73"/>
      <c r="NEG26" s="73"/>
      <c r="NEH26" s="73"/>
      <c r="NEI26" s="73"/>
      <c r="NEJ26" s="73"/>
      <c r="NEK26" s="73"/>
      <c r="NEL26" s="73"/>
      <c r="NEM26" s="73"/>
      <c r="NEN26" s="73"/>
      <c r="NEO26" s="73"/>
      <c r="NEP26" s="73"/>
      <c r="NEQ26" s="73"/>
      <c r="NER26" s="73"/>
      <c r="NES26" s="73"/>
      <c r="NET26" s="73"/>
      <c r="NEU26" s="73"/>
      <c r="NEV26" s="73"/>
      <c r="NEW26" s="73"/>
      <c r="NEX26" s="73"/>
      <c r="NEY26" s="73"/>
      <c r="NEZ26" s="73"/>
      <c r="NFA26" s="73"/>
      <c r="NFB26" s="73"/>
      <c r="NFC26" s="73"/>
      <c r="NFD26" s="73"/>
      <c r="NFE26" s="73"/>
      <c r="NFF26" s="73"/>
      <c r="NFG26" s="73"/>
      <c r="NFH26" s="73"/>
      <c r="NFI26" s="73"/>
      <c r="NFJ26" s="73"/>
      <c r="NFK26" s="73"/>
      <c r="NFL26" s="73"/>
      <c r="NFM26" s="73"/>
      <c r="NFN26" s="73"/>
      <c r="NFO26" s="73"/>
      <c r="NFP26" s="73"/>
      <c r="NFQ26" s="73"/>
      <c r="NFR26" s="73"/>
      <c r="NFS26" s="73"/>
      <c r="NFT26" s="73"/>
      <c r="NFU26" s="73"/>
      <c r="NFV26" s="73"/>
      <c r="NFW26" s="73"/>
      <c r="NFX26" s="73"/>
      <c r="NFY26" s="73"/>
      <c r="NFZ26" s="73"/>
      <c r="NGA26" s="73"/>
      <c r="NGB26" s="73"/>
      <c r="NGC26" s="73"/>
      <c r="NGD26" s="73"/>
      <c r="NGE26" s="73"/>
      <c r="NGF26" s="73"/>
      <c r="NGG26" s="73"/>
      <c r="NGH26" s="73"/>
      <c r="NGI26" s="73"/>
      <c r="NGJ26" s="73"/>
      <c r="NGK26" s="73"/>
      <c r="NGL26" s="73"/>
      <c r="NGM26" s="73"/>
      <c r="NGN26" s="73"/>
      <c r="NGO26" s="73"/>
      <c r="NGP26" s="73"/>
      <c r="NGQ26" s="73"/>
      <c r="NGR26" s="73"/>
      <c r="NGS26" s="73"/>
      <c r="NGT26" s="73"/>
      <c r="NGU26" s="73"/>
      <c r="NGV26" s="73"/>
      <c r="NGW26" s="73"/>
      <c r="NGX26" s="73"/>
      <c r="NGY26" s="73"/>
      <c r="NGZ26" s="73"/>
      <c r="NHA26" s="73"/>
      <c r="NHB26" s="73"/>
      <c r="NHC26" s="73"/>
      <c r="NHD26" s="73"/>
      <c r="NHE26" s="73"/>
      <c r="NHF26" s="73"/>
      <c r="NHG26" s="73"/>
      <c r="NHH26" s="73"/>
      <c r="NHI26" s="73"/>
      <c r="NHJ26" s="73"/>
      <c r="NHK26" s="73"/>
      <c r="NHL26" s="73"/>
      <c r="NHM26" s="73"/>
      <c r="NHN26" s="73"/>
      <c r="NHO26" s="73"/>
      <c r="NHP26" s="73"/>
      <c r="NHQ26" s="73"/>
      <c r="NHR26" s="73"/>
      <c r="NHS26" s="73"/>
      <c r="NHT26" s="73"/>
      <c r="NHU26" s="73"/>
      <c r="NHV26" s="73"/>
      <c r="NHW26" s="73"/>
      <c r="NHX26" s="73"/>
      <c r="NHY26" s="73"/>
      <c r="NHZ26" s="73"/>
      <c r="NIA26" s="73"/>
      <c r="NIB26" s="73"/>
      <c r="NIC26" s="73"/>
      <c r="NID26" s="73"/>
      <c r="NIE26" s="73"/>
      <c r="NIF26" s="73"/>
      <c r="NIG26" s="73"/>
      <c r="NIH26" s="73"/>
      <c r="NII26" s="73"/>
      <c r="NIJ26" s="73"/>
      <c r="NIK26" s="73"/>
      <c r="NIL26" s="73"/>
      <c r="NIM26" s="73"/>
      <c r="NIN26" s="73"/>
      <c r="NIO26" s="73"/>
      <c r="NIP26" s="73"/>
      <c r="NIQ26" s="73"/>
      <c r="NIR26" s="73"/>
      <c r="NIS26" s="73"/>
      <c r="NIT26" s="73"/>
      <c r="NIU26" s="73"/>
      <c r="NIV26" s="73"/>
      <c r="NIW26" s="73"/>
      <c r="NIX26" s="73"/>
      <c r="NIY26" s="73"/>
      <c r="NIZ26" s="73"/>
      <c r="NJA26" s="73"/>
      <c r="NJB26" s="73"/>
      <c r="NJC26" s="73"/>
      <c r="NJD26" s="73"/>
      <c r="NJE26" s="73"/>
      <c r="NJF26" s="73"/>
      <c r="NJG26" s="73"/>
      <c r="NJH26" s="73"/>
      <c r="NJI26" s="73"/>
      <c r="NJJ26" s="73"/>
      <c r="NJK26" s="73"/>
      <c r="NJL26" s="73"/>
      <c r="NJM26" s="73"/>
      <c r="NJN26" s="73"/>
      <c r="NJO26" s="73"/>
      <c r="NJP26" s="73"/>
      <c r="NJQ26" s="73"/>
      <c r="NJR26" s="73"/>
      <c r="NJS26" s="73"/>
      <c r="NJT26" s="73"/>
      <c r="NJU26" s="73"/>
      <c r="NJV26" s="73"/>
      <c r="NJW26" s="73"/>
      <c r="NJX26" s="73"/>
      <c r="NJY26" s="73"/>
      <c r="NJZ26" s="73"/>
      <c r="NKA26" s="73"/>
      <c r="NKB26" s="73"/>
      <c r="NKC26" s="73"/>
      <c r="NKD26" s="73"/>
      <c r="NKE26" s="73"/>
      <c r="NKF26" s="73"/>
      <c r="NKG26" s="73"/>
      <c r="NKH26" s="73"/>
      <c r="NKI26" s="73"/>
      <c r="NKJ26" s="73"/>
      <c r="NKK26" s="73"/>
      <c r="NKL26" s="73"/>
      <c r="NKM26" s="73"/>
      <c r="NKN26" s="73"/>
      <c r="NKO26" s="73"/>
      <c r="NKP26" s="73"/>
      <c r="NKQ26" s="73"/>
      <c r="NKR26" s="73"/>
      <c r="NKS26" s="73"/>
      <c r="NKT26" s="73"/>
      <c r="NKU26" s="73"/>
      <c r="NKV26" s="73"/>
      <c r="NKW26" s="73"/>
      <c r="NKX26" s="73"/>
      <c r="NKY26" s="73"/>
      <c r="NKZ26" s="73"/>
      <c r="NLA26" s="73"/>
      <c r="NLB26" s="73"/>
      <c r="NLC26" s="73"/>
      <c r="NLD26" s="73"/>
      <c r="NLE26" s="73"/>
      <c r="NLF26" s="73"/>
      <c r="NLG26" s="73"/>
      <c r="NLH26" s="73"/>
      <c r="NLI26" s="73"/>
      <c r="NLJ26" s="73"/>
      <c r="NLK26" s="73"/>
      <c r="NLL26" s="73"/>
      <c r="NLM26" s="73"/>
      <c r="NLN26" s="73"/>
      <c r="NLO26" s="73"/>
      <c r="NLP26" s="73"/>
      <c r="NLQ26" s="73"/>
      <c r="NLR26" s="73"/>
      <c r="NLS26" s="73"/>
      <c r="NLT26" s="73"/>
      <c r="NLU26" s="73"/>
      <c r="NLV26" s="73"/>
      <c r="NLW26" s="73"/>
      <c r="NLX26" s="73"/>
      <c r="NLY26" s="73"/>
      <c r="NLZ26" s="73"/>
      <c r="NMA26" s="73"/>
      <c r="NMB26" s="73"/>
      <c r="NMC26" s="73"/>
      <c r="NMD26" s="73"/>
      <c r="NME26" s="73"/>
      <c r="NMF26" s="73"/>
      <c r="NMG26" s="73"/>
      <c r="NMH26" s="73"/>
      <c r="NMI26" s="73"/>
      <c r="NMJ26" s="73"/>
      <c r="NMK26" s="73"/>
      <c r="NML26" s="73"/>
      <c r="NMM26" s="73"/>
      <c r="NMN26" s="73"/>
      <c r="NMO26" s="73"/>
      <c r="NMP26" s="73"/>
      <c r="NMQ26" s="73"/>
      <c r="NMR26" s="73"/>
      <c r="NMS26" s="73"/>
      <c r="NMT26" s="73"/>
      <c r="NMU26" s="73"/>
      <c r="NMV26" s="73"/>
      <c r="NMW26" s="73"/>
      <c r="NMX26" s="73"/>
      <c r="NMY26" s="73"/>
      <c r="NMZ26" s="73"/>
      <c r="NNA26" s="73"/>
      <c r="NNB26" s="73"/>
      <c r="NNC26" s="73"/>
      <c r="NND26" s="73"/>
      <c r="NNE26" s="73"/>
      <c r="NNF26" s="73"/>
      <c r="NNG26" s="73"/>
      <c r="NNH26" s="73"/>
      <c r="NNI26" s="73"/>
      <c r="NNJ26" s="73"/>
      <c r="NNK26" s="73"/>
      <c r="NNL26" s="73"/>
      <c r="NNM26" s="73"/>
      <c r="NNN26" s="73"/>
      <c r="NNO26" s="73"/>
      <c r="NNP26" s="73"/>
      <c r="NNQ26" s="73"/>
      <c r="NNR26" s="73"/>
      <c r="NNS26" s="73"/>
      <c r="NNT26" s="73"/>
      <c r="NNU26" s="73"/>
      <c r="NNV26" s="73"/>
      <c r="NNW26" s="73"/>
      <c r="NNX26" s="73"/>
      <c r="NNY26" s="73"/>
      <c r="NNZ26" s="73"/>
      <c r="NOA26" s="73"/>
      <c r="NOB26" s="73"/>
      <c r="NOC26" s="73"/>
      <c r="NOD26" s="73"/>
      <c r="NOE26" s="73"/>
      <c r="NOF26" s="73"/>
      <c r="NOG26" s="73"/>
      <c r="NOH26" s="73"/>
      <c r="NOI26" s="73"/>
      <c r="NOJ26" s="73"/>
      <c r="NOK26" s="73"/>
      <c r="NOL26" s="73"/>
      <c r="NOM26" s="73"/>
      <c r="NON26" s="73"/>
      <c r="NOO26" s="73"/>
      <c r="NOP26" s="73"/>
      <c r="NOQ26" s="73"/>
      <c r="NOR26" s="73"/>
      <c r="NOS26" s="73"/>
      <c r="NOT26" s="73"/>
      <c r="NOU26" s="73"/>
      <c r="NOV26" s="73"/>
      <c r="NOW26" s="73"/>
      <c r="NOX26" s="73"/>
      <c r="NOY26" s="73"/>
      <c r="NOZ26" s="73"/>
      <c r="NPA26" s="73"/>
      <c r="NPB26" s="73"/>
      <c r="NPC26" s="73"/>
      <c r="NPD26" s="73"/>
      <c r="NPE26" s="73"/>
      <c r="NPF26" s="73"/>
      <c r="NPG26" s="73"/>
      <c r="NPH26" s="73"/>
      <c r="NPI26" s="73"/>
      <c r="NPJ26" s="73"/>
      <c r="NPK26" s="73"/>
      <c r="NPL26" s="73"/>
      <c r="NPM26" s="73"/>
      <c r="NPN26" s="73"/>
      <c r="NPO26" s="73"/>
      <c r="NPP26" s="73"/>
      <c r="NPQ26" s="73"/>
      <c r="NPR26" s="73"/>
      <c r="NPS26" s="73"/>
      <c r="NPT26" s="73"/>
      <c r="NPU26" s="73"/>
      <c r="NPV26" s="73"/>
      <c r="NPW26" s="73"/>
      <c r="NPX26" s="73"/>
      <c r="NPY26" s="73"/>
      <c r="NPZ26" s="73"/>
      <c r="NQA26" s="73"/>
      <c r="NQB26" s="73"/>
      <c r="NQC26" s="73"/>
      <c r="NQD26" s="73"/>
      <c r="NQE26" s="73"/>
      <c r="NQF26" s="73"/>
      <c r="NQG26" s="73"/>
      <c r="NQH26" s="73"/>
      <c r="NQI26" s="73"/>
      <c r="NQJ26" s="73"/>
      <c r="NQK26" s="73"/>
      <c r="NQL26" s="73"/>
      <c r="NQM26" s="73"/>
      <c r="NQN26" s="73"/>
      <c r="NQO26" s="73"/>
      <c r="NQP26" s="73"/>
      <c r="NQQ26" s="73"/>
      <c r="NQR26" s="73"/>
      <c r="NQS26" s="73"/>
      <c r="NQT26" s="73"/>
      <c r="NQU26" s="73"/>
      <c r="NQV26" s="73"/>
      <c r="NQW26" s="73"/>
      <c r="NQX26" s="73"/>
      <c r="NQY26" s="73"/>
      <c r="NQZ26" s="73"/>
      <c r="NRA26" s="73"/>
      <c r="NRB26" s="73"/>
      <c r="NRC26" s="73"/>
      <c r="NRD26" s="73"/>
      <c r="NRE26" s="73"/>
      <c r="NRF26" s="73"/>
      <c r="NRG26" s="73"/>
      <c r="NRH26" s="73"/>
      <c r="NRI26" s="73"/>
      <c r="NRJ26" s="73"/>
      <c r="NRK26" s="73"/>
      <c r="NRL26" s="73"/>
      <c r="NRM26" s="73"/>
      <c r="NRN26" s="73"/>
      <c r="NRO26" s="73"/>
      <c r="NRP26" s="73"/>
      <c r="NRQ26" s="73"/>
      <c r="NRR26" s="73"/>
      <c r="NRS26" s="73"/>
      <c r="NRT26" s="73"/>
      <c r="NRU26" s="73"/>
      <c r="NRV26" s="73"/>
      <c r="NRW26" s="73"/>
      <c r="NRX26" s="73"/>
      <c r="NRY26" s="73"/>
      <c r="NRZ26" s="73"/>
      <c r="NSA26" s="73"/>
      <c r="NSB26" s="73"/>
      <c r="NSC26" s="73"/>
      <c r="NSD26" s="73"/>
      <c r="NSE26" s="73"/>
      <c r="NSF26" s="73"/>
      <c r="NSG26" s="73"/>
      <c r="NSH26" s="73"/>
      <c r="NSI26" s="73"/>
      <c r="NSJ26" s="73"/>
      <c r="NSK26" s="73"/>
      <c r="NSL26" s="73"/>
      <c r="NSM26" s="73"/>
      <c r="NSN26" s="73"/>
      <c r="NSO26" s="73"/>
      <c r="NSP26" s="73"/>
      <c r="NSQ26" s="73"/>
      <c r="NSR26" s="73"/>
      <c r="NSS26" s="73"/>
      <c r="NST26" s="73"/>
      <c r="NSU26" s="73"/>
      <c r="NSV26" s="73"/>
      <c r="NSW26" s="73"/>
      <c r="NSX26" s="73"/>
      <c r="NSY26" s="73"/>
      <c r="NSZ26" s="73"/>
      <c r="NTA26" s="73"/>
      <c r="NTB26" s="73"/>
      <c r="NTC26" s="73"/>
      <c r="NTD26" s="73"/>
      <c r="NTE26" s="73"/>
      <c r="NTF26" s="73"/>
      <c r="NTG26" s="73"/>
      <c r="NTH26" s="73"/>
      <c r="NTI26" s="73"/>
      <c r="NTJ26" s="73"/>
      <c r="NTK26" s="73"/>
      <c r="NTL26" s="73"/>
      <c r="NTM26" s="73"/>
      <c r="NTN26" s="73"/>
      <c r="NTO26" s="73"/>
      <c r="NTP26" s="73"/>
      <c r="NTQ26" s="73"/>
      <c r="NTR26" s="73"/>
      <c r="NTS26" s="73"/>
      <c r="NTT26" s="73"/>
      <c r="NTU26" s="73"/>
      <c r="NTV26" s="73"/>
      <c r="NTW26" s="73"/>
      <c r="NTX26" s="73"/>
      <c r="NTY26" s="73"/>
      <c r="NTZ26" s="73"/>
      <c r="NUA26" s="73"/>
      <c r="NUB26" s="73"/>
      <c r="NUC26" s="73"/>
      <c r="NUD26" s="73"/>
      <c r="NUE26" s="73"/>
      <c r="NUF26" s="73"/>
      <c r="NUG26" s="73"/>
      <c r="NUH26" s="73"/>
      <c r="NUI26" s="73"/>
      <c r="NUJ26" s="73"/>
      <c r="NUK26" s="73"/>
      <c r="NUL26" s="73"/>
      <c r="NUM26" s="73"/>
      <c r="NUN26" s="73"/>
      <c r="NUO26" s="73"/>
      <c r="NUP26" s="73"/>
      <c r="NUQ26" s="73"/>
      <c r="NUR26" s="73"/>
      <c r="NUS26" s="73"/>
      <c r="NUT26" s="73"/>
      <c r="NUU26" s="73"/>
      <c r="NUV26" s="73"/>
      <c r="NUW26" s="73"/>
      <c r="NUX26" s="73"/>
      <c r="NUY26" s="73"/>
      <c r="NUZ26" s="73"/>
      <c r="NVA26" s="73"/>
      <c r="NVB26" s="73"/>
      <c r="NVC26" s="73"/>
      <c r="NVD26" s="73"/>
      <c r="NVE26" s="73"/>
      <c r="NVF26" s="73"/>
      <c r="NVG26" s="73"/>
      <c r="NVH26" s="73"/>
      <c r="NVI26" s="73"/>
      <c r="NVJ26" s="73"/>
      <c r="NVK26" s="73"/>
      <c r="NVL26" s="73"/>
      <c r="NVM26" s="73"/>
      <c r="NVN26" s="73"/>
      <c r="NVO26" s="73"/>
      <c r="NVP26" s="73"/>
      <c r="NVQ26" s="73"/>
      <c r="NVR26" s="73"/>
      <c r="NVS26" s="73"/>
      <c r="NVT26" s="73"/>
      <c r="NVU26" s="73"/>
      <c r="NVV26" s="73"/>
      <c r="NVW26" s="73"/>
      <c r="NVX26" s="73"/>
      <c r="NVY26" s="73"/>
      <c r="NVZ26" s="73"/>
      <c r="NWA26" s="73"/>
      <c r="NWB26" s="73"/>
      <c r="NWC26" s="73"/>
      <c r="NWD26" s="73"/>
      <c r="NWE26" s="73"/>
      <c r="NWF26" s="73"/>
      <c r="NWG26" s="73"/>
      <c r="NWH26" s="73"/>
      <c r="NWI26" s="73"/>
      <c r="NWJ26" s="73"/>
      <c r="NWK26" s="73"/>
      <c r="NWL26" s="73"/>
      <c r="NWM26" s="73"/>
      <c r="NWN26" s="73"/>
      <c r="NWO26" s="73"/>
      <c r="NWP26" s="73"/>
      <c r="NWQ26" s="73"/>
      <c r="NWR26" s="73"/>
      <c r="NWS26" s="73"/>
      <c r="NWT26" s="73"/>
      <c r="NWU26" s="73"/>
      <c r="NWV26" s="73"/>
      <c r="NWW26" s="73"/>
      <c r="NWX26" s="73"/>
      <c r="NWY26" s="73"/>
      <c r="NWZ26" s="73"/>
      <c r="NXA26" s="73"/>
      <c r="NXB26" s="73"/>
      <c r="NXC26" s="73"/>
      <c r="NXD26" s="73"/>
      <c r="NXE26" s="73"/>
      <c r="NXF26" s="73"/>
      <c r="NXG26" s="73"/>
      <c r="NXH26" s="73"/>
      <c r="NXI26" s="73"/>
      <c r="NXJ26" s="73"/>
      <c r="NXK26" s="73"/>
      <c r="NXL26" s="73"/>
      <c r="NXM26" s="73"/>
      <c r="NXN26" s="73"/>
      <c r="NXO26" s="73"/>
      <c r="NXP26" s="73"/>
      <c r="NXQ26" s="73"/>
      <c r="NXR26" s="73"/>
      <c r="NXS26" s="73"/>
      <c r="NXT26" s="73"/>
      <c r="NXU26" s="73"/>
      <c r="NXV26" s="73"/>
      <c r="NXW26" s="73"/>
      <c r="NXX26" s="73"/>
      <c r="NXY26" s="73"/>
      <c r="NXZ26" s="73"/>
      <c r="NYA26" s="73"/>
      <c r="NYB26" s="73"/>
      <c r="NYC26" s="73"/>
      <c r="NYD26" s="73"/>
      <c r="NYE26" s="73"/>
      <c r="NYF26" s="73"/>
      <c r="NYG26" s="73"/>
      <c r="NYH26" s="73"/>
      <c r="NYI26" s="73"/>
      <c r="NYJ26" s="73"/>
      <c r="NYK26" s="73"/>
      <c r="NYL26" s="73"/>
      <c r="NYM26" s="73"/>
      <c r="NYN26" s="73"/>
      <c r="NYO26" s="73"/>
      <c r="NYP26" s="73"/>
      <c r="NYQ26" s="73"/>
      <c r="NYR26" s="73"/>
      <c r="NYS26" s="73"/>
      <c r="NYT26" s="73"/>
      <c r="NYU26" s="73"/>
      <c r="NYV26" s="73"/>
      <c r="NYW26" s="73"/>
      <c r="NYX26" s="73"/>
      <c r="NYY26" s="73"/>
      <c r="NYZ26" s="73"/>
      <c r="NZA26" s="73"/>
      <c r="NZB26" s="73"/>
      <c r="NZC26" s="73"/>
      <c r="NZD26" s="73"/>
      <c r="NZE26" s="73"/>
      <c r="NZF26" s="73"/>
      <c r="NZG26" s="73"/>
      <c r="NZH26" s="73"/>
      <c r="NZI26" s="73"/>
      <c r="NZJ26" s="73"/>
      <c r="NZK26" s="73"/>
      <c r="NZL26" s="73"/>
      <c r="NZM26" s="73"/>
      <c r="NZN26" s="73"/>
      <c r="NZO26" s="73"/>
      <c r="NZP26" s="73"/>
      <c r="NZQ26" s="73"/>
      <c r="NZR26" s="73"/>
      <c r="NZS26" s="73"/>
      <c r="NZT26" s="73"/>
      <c r="NZU26" s="73"/>
      <c r="NZV26" s="73"/>
      <c r="NZW26" s="73"/>
      <c r="NZX26" s="73"/>
      <c r="NZY26" s="73"/>
      <c r="NZZ26" s="73"/>
      <c r="OAA26" s="73"/>
      <c r="OAB26" s="73"/>
      <c r="OAC26" s="73"/>
      <c r="OAD26" s="73"/>
      <c r="OAE26" s="73"/>
      <c r="OAF26" s="73"/>
      <c r="OAG26" s="73"/>
      <c r="OAH26" s="73"/>
      <c r="OAI26" s="73"/>
      <c r="OAJ26" s="73"/>
      <c r="OAK26" s="73"/>
      <c r="OAL26" s="73"/>
      <c r="OAM26" s="73"/>
      <c r="OAN26" s="73"/>
      <c r="OAO26" s="73"/>
      <c r="OAP26" s="73"/>
      <c r="OAQ26" s="73"/>
      <c r="OAR26" s="73"/>
      <c r="OAS26" s="73"/>
      <c r="OAT26" s="73"/>
      <c r="OAU26" s="73"/>
      <c r="OAV26" s="73"/>
      <c r="OAW26" s="73"/>
      <c r="OAX26" s="73"/>
      <c r="OAY26" s="73"/>
      <c r="OAZ26" s="73"/>
      <c r="OBA26" s="73"/>
      <c r="OBB26" s="73"/>
      <c r="OBC26" s="73"/>
      <c r="OBD26" s="73"/>
      <c r="OBE26" s="73"/>
      <c r="OBF26" s="73"/>
      <c r="OBG26" s="73"/>
      <c r="OBH26" s="73"/>
      <c r="OBI26" s="73"/>
      <c r="OBJ26" s="73"/>
      <c r="OBK26" s="73"/>
      <c r="OBL26" s="73"/>
      <c r="OBM26" s="73"/>
      <c r="OBN26" s="73"/>
      <c r="OBO26" s="73"/>
      <c r="OBP26" s="73"/>
      <c r="OBQ26" s="73"/>
      <c r="OBR26" s="73"/>
      <c r="OBS26" s="73"/>
      <c r="OBT26" s="73"/>
      <c r="OBU26" s="73"/>
      <c r="OBV26" s="73"/>
      <c r="OBW26" s="73"/>
      <c r="OBX26" s="73"/>
      <c r="OBY26" s="73"/>
      <c r="OBZ26" s="73"/>
      <c r="OCA26" s="73"/>
      <c r="OCB26" s="73"/>
      <c r="OCC26" s="73"/>
      <c r="OCD26" s="73"/>
      <c r="OCE26" s="73"/>
      <c r="OCF26" s="73"/>
      <c r="OCG26" s="73"/>
      <c r="OCH26" s="73"/>
      <c r="OCI26" s="73"/>
      <c r="OCJ26" s="73"/>
      <c r="OCK26" s="73"/>
      <c r="OCL26" s="73"/>
      <c r="OCM26" s="73"/>
      <c r="OCN26" s="73"/>
      <c r="OCO26" s="73"/>
      <c r="OCP26" s="73"/>
      <c r="OCQ26" s="73"/>
      <c r="OCR26" s="73"/>
      <c r="OCS26" s="73"/>
      <c r="OCT26" s="73"/>
      <c r="OCU26" s="73"/>
      <c r="OCV26" s="73"/>
      <c r="OCW26" s="73"/>
      <c r="OCX26" s="73"/>
      <c r="OCY26" s="73"/>
      <c r="OCZ26" s="73"/>
      <c r="ODA26" s="73"/>
      <c r="ODB26" s="73"/>
      <c r="ODC26" s="73"/>
      <c r="ODD26" s="73"/>
      <c r="ODE26" s="73"/>
      <c r="ODF26" s="73"/>
      <c r="ODG26" s="73"/>
      <c r="ODH26" s="73"/>
      <c r="ODI26" s="73"/>
      <c r="ODJ26" s="73"/>
      <c r="ODK26" s="73"/>
      <c r="ODL26" s="73"/>
      <c r="ODM26" s="73"/>
      <c r="ODN26" s="73"/>
      <c r="ODO26" s="73"/>
      <c r="ODP26" s="73"/>
      <c r="ODQ26" s="73"/>
      <c r="ODR26" s="73"/>
      <c r="ODS26" s="73"/>
      <c r="ODT26" s="73"/>
      <c r="ODU26" s="73"/>
      <c r="ODV26" s="73"/>
      <c r="ODW26" s="73"/>
      <c r="ODX26" s="73"/>
      <c r="ODY26" s="73"/>
      <c r="ODZ26" s="73"/>
      <c r="OEA26" s="73"/>
      <c r="OEB26" s="73"/>
      <c r="OEC26" s="73"/>
      <c r="OED26" s="73"/>
      <c r="OEE26" s="73"/>
      <c r="OEF26" s="73"/>
      <c r="OEG26" s="73"/>
      <c r="OEH26" s="73"/>
      <c r="OEI26" s="73"/>
      <c r="OEJ26" s="73"/>
      <c r="OEK26" s="73"/>
      <c r="OEL26" s="73"/>
      <c r="OEM26" s="73"/>
      <c r="OEN26" s="73"/>
      <c r="OEO26" s="73"/>
      <c r="OEP26" s="73"/>
      <c r="OEQ26" s="73"/>
      <c r="OER26" s="73"/>
      <c r="OES26" s="73"/>
      <c r="OET26" s="73"/>
      <c r="OEU26" s="73"/>
      <c r="OEV26" s="73"/>
      <c r="OEW26" s="73"/>
      <c r="OEX26" s="73"/>
      <c r="OEY26" s="73"/>
      <c r="OEZ26" s="73"/>
      <c r="OFA26" s="73"/>
      <c r="OFB26" s="73"/>
      <c r="OFC26" s="73"/>
      <c r="OFD26" s="73"/>
      <c r="OFE26" s="73"/>
      <c r="OFF26" s="73"/>
      <c r="OFG26" s="73"/>
      <c r="OFH26" s="73"/>
      <c r="OFI26" s="73"/>
      <c r="OFJ26" s="73"/>
      <c r="OFK26" s="73"/>
      <c r="OFL26" s="73"/>
      <c r="OFM26" s="73"/>
      <c r="OFN26" s="73"/>
      <c r="OFO26" s="73"/>
      <c r="OFP26" s="73"/>
      <c r="OFQ26" s="73"/>
      <c r="OFR26" s="73"/>
      <c r="OFS26" s="73"/>
      <c r="OFT26" s="73"/>
      <c r="OFU26" s="73"/>
      <c r="OFV26" s="73"/>
      <c r="OFW26" s="73"/>
      <c r="OFX26" s="73"/>
      <c r="OFY26" s="73"/>
      <c r="OFZ26" s="73"/>
      <c r="OGA26" s="73"/>
      <c r="OGB26" s="73"/>
      <c r="OGC26" s="73"/>
      <c r="OGD26" s="73"/>
      <c r="OGE26" s="73"/>
      <c r="OGF26" s="73"/>
      <c r="OGG26" s="73"/>
      <c r="OGH26" s="73"/>
      <c r="OGI26" s="73"/>
      <c r="OGJ26" s="73"/>
      <c r="OGK26" s="73"/>
      <c r="OGL26" s="73"/>
      <c r="OGM26" s="73"/>
      <c r="OGN26" s="73"/>
      <c r="OGO26" s="73"/>
      <c r="OGP26" s="73"/>
      <c r="OGQ26" s="73"/>
      <c r="OGR26" s="73"/>
      <c r="OGS26" s="73"/>
      <c r="OGT26" s="73"/>
      <c r="OGU26" s="73"/>
      <c r="OGV26" s="73"/>
      <c r="OGW26" s="73"/>
      <c r="OGX26" s="73"/>
      <c r="OGY26" s="73"/>
      <c r="OGZ26" s="73"/>
      <c r="OHA26" s="73"/>
      <c r="OHB26" s="73"/>
      <c r="OHC26" s="73"/>
      <c r="OHD26" s="73"/>
      <c r="OHE26" s="73"/>
      <c r="OHF26" s="73"/>
      <c r="OHG26" s="73"/>
      <c r="OHH26" s="73"/>
      <c r="OHI26" s="73"/>
      <c r="OHJ26" s="73"/>
      <c r="OHK26" s="73"/>
      <c r="OHL26" s="73"/>
      <c r="OHM26" s="73"/>
      <c r="OHN26" s="73"/>
      <c r="OHO26" s="73"/>
      <c r="OHP26" s="73"/>
      <c r="OHQ26" s="73"/>
      <c r="OHR26" s="73"/>
      <c r="OHS26" s="73"/>
      <c r="OHT26" s="73"/>
      <c r="OHU26" s="73"/>
      <c r="OHV26" s="73"/>
      <c r="OHW26" s="73"/>
      <c r="OHX26" s="73"/>
      <c r="OHY26" s="73"/>
      <c r="OHZ26" s="73"/>
      <c r="OIA26" s="73"/>
      <c r="OIB26" s="73"/>
      <c r="OIC26" s="73"/>
      <c r="OID26" s="73"/>
      <c r="OIE26" s="73"/>
      <c r="OIF26" s="73"/>
      <c r="OIG26" s="73"/>
      <c r="OIH26" s="73"/>
      <c r="OII26" s="73"/>
      <c r="OIJ26" s="73"/>
      <c r="OIK26" s="73"/>
      <c r="OIL26" s="73"/>
      <c r="OIM26" s="73"/>
      <c r="OIN26" s="73"/>
      <c r="OIO26" s="73"/>
      <c r="OIP26" s="73"/>
      <c r="OIQ26" s="73"/>
      <c r="OIR26" s="73"/>
      <c r="OIS26" s="73"/>
      <c r="OIT26" s="73"/>
      <c r="OIU26" s="73"/>
      <c r="OIV26" s="73"/>
      <c r="OIW26" s="73"/>
      <c r="OIX26" s="73"/>
      <c r="OIY26" s="73"/>
      <c r="OIZ26" s="73"/>
      <c r="OJA26" s="73"/>
      <c r="OJB26" s="73"/>
      <c r="OJC26" s="73"/>
      <c r="OJD26" s="73"/>
      <c r="OJE26" s="73"/>
      <c r="OJF26" s="73"/>
      <c r="OJG26" s="73"/>
      <c r="OJH26" s="73"/>
      <c r="OJI26" s="73"/>
      <c r="OJJ26" s="73"/>
      <c r="OJK26" s="73"/>
      <c r="OJL26" s="73"/>
      <c r="OJM26" s="73"/>
      <c r="OJN26" s="73"/>
      <c r="OJO26" s="73"/>
      <c r="OJP26" s="73"/>
      <c r="OJQ26" s="73"/>
      <c r="OJR26" s="73"/>
      <c r="OJS26" s="73"/>
      <c r="OJT26" s="73"/>
      <c r="OJU26" s="73"/>
      <c r="OJV26" s="73"/>
      <c r="OJW26" s="73"/>
      <c r="OJX26" s="73"/>
      <c r="OJY26" s="73"/>
      <c r="OJZ26" s="73"/>
      <c r="OKA26" s="73"/>
      <c r="OKB26" s="73"/>
      <c r="OKC26" s="73"/>
      <c r="OKD26" s="73"/>
      <c r="OKE26" s="73"/>
      <c r="OKF26" s="73"/>
      <c r="OKG26" s="73"/>
      <c r="OKH26" s="73"/>
      <c r="OKI26" s="73"/>
      <c r="OKJ26" s="73"/>
      <c r="OKK26" s="73"/>
      <c r="OKL26" s="73"/>
      <c r="OKM26" s="73"/>
      <c r="OKN26" s="73"/>
      <c r="OKO26" s="73"/>
      <c r="OKP26" s="73"/>
      <c r="OKQ26" s="73"/>
      <c r="OKR26" s="73"/>
      <c r="OKS26" s="73"/>
      <c r="OKT26" s="73"/>
      <c r="OKU26" s="73"/>
      <c r="OKV26" s="73"/>
      <c r="OKW26" s="73"/>
      <c r="OKX26" s="73"/>
      <c r="OKY26" s="73"/>
      <c r="OKZ26" s="73"/>
      <c r="OLA26" s="73"/>
      <c r="OLB26" s="73"/>
      <c r="OLC26" s="73"/>
      <c r="OLD26" s="73"/>
      <c r="OLE26" s="73"/>
      <c r="OLF26" s="73"/>
      <c r="OLG26" s="73"/>
      <c r="OLH26" s="73"/>
      <c r="OLI26" s="73"/>
      <c r="OLJ26" s="73"/>
      <c r="OLK26" s="73"/>
      <c r="OLL26" s="73"/>
      <c r="OLM26" s="73"/>
      <c r="OLN26" s="73"/>
      <c r="OLO26" s="73"/>
      <c r="OLP26" s="73"/>
      <c r="OLQ26" s="73"/>
      <c r="OLR26" s="73"/>
      <c r="OLS26" s="73"/>
      <c r="OLT26" s="73"/>
      <c r="OLU26" s="73"/>
      <c r="OLV26" s="73"/>
      <c r="OLW26" s="73"/>
      <c r="OLX26" s="73"/>
      <c r="OLY26" s="73"/>
      <c r="OLZ26" s="73"/>
      <c r="OMA26" s="73"/>
      <c r="OMB26" s="73"/>
      <c r="OMC26" s="73"/>
      <c r="OMD26" s="73"/>
      <c r="OME26" s="73"/>
      <c r="OMF26" s="73"/>
      <c r="OMG26" s="73"/>
      <c r="OMH26" s="73"/>
      <c r="OMI26" s="73"/>
      <c r="OMJ26" s="73"/>
      <c r="OMK26" s="73"/>
      <c r="OML26" s="73"/>
      <c r="OMM26" s="73"/>
      <c r="OMN26" s="73"/>
      <c r="OMO26" s="73"/>
      <c r="OMP26" s="73"/>
      <c r="OMQ26" s="73"/>
      <c r="OMR26" s="73"/>
      <c r="OMS26" s="73"/>
      <c r="OMT26" s="73"/>
      <c r="OMU26" s="73"/>
      <c r="OMV26" s="73"/>
      <c r="OMW26" s="73"/>
      <c r="OMX26" s="73"/>
      <c r="OMY26" s="73"/>
      <c r="OMZ26" s="73"/>
      <c r="ONA26" s="73"/>
      <c r="ONB26" s="73"/>
      <c r="ONC26" s="73"/>
      <c r="OND26" s="73"/>
      <c r="ONE26" s="73"/>
      <c r="ONF26" s="73"/>
      <c r="ONG26" s="73"/>
      <c r="ONH26" s="73"/>
      <c r="ONI26" s="73"/>
      <c r="ONJ26" s="73"/>
      <c r="ONK26" s="73"/>
      <c r="ONL26" s="73"/>
      <c r="ONM26" s="73"/>
      <c r="ONN26" s="73"/>
      <c r="ONO26" s="73"/>
      <c r="ONP26" s="73"/>
      <c r="ONQ26" s="73"/>
      <c r="ONR26" s="73"/>
      <c r="ONS26" s="73"/>
      <c r="ONT26" s="73"/>
      <c r="ONU26" s="73"/>
      <c r="ONV26" s="73"/>
      <c r="ONW26" s="73"/>
      <c r="ONX26" s="73"/>
      <c r="ONY26" s="73"/>
      <c r="ONZ26" s="73"/>
      <c r="OOA26" s="73"/>
      <c r="OOB26" s="73"/>
      <c r="OOC26" s="73"/>
      <c r="OOD26" s="73"/>
      <c r="OOE26" s="73"/>
      <c r="OOF26" s="73"/>
      <c r="OOG26" s="73"/>
      <c r="OOH26" s="73"/>
      <c r="OOI26" s="73"/>
      <c r="OOJ26" s="73"/>
      <c r="OOK26" s="73"/>
      <c r="OOL26" s="73"/>
      <c r="OOM26" s="73"/>
      <c r="OON26" s="73"/>
      <c r="OOO26" s="73"/>
      <c r="OOP26" s="73"/>
      <c r="OOQ26" s="73"/>
      <c r="OOR26" s="73"/>
      <c r="OOS26" s="73"/>
      <c r="OOT26" s="73"/>
      <c r="OOU26" s="73"/>
      <c r="OOV26" s="73"/>
      <c r="OOW26" s="73"/>
      <c r="OOX26" s="73"/>
      <c r="OOY26" s="73"/>
      <c r="OOZ26" s="73"/>
      <c r="OPA26" s="73"/>
      <c r="OPB26" s="73"/>
      <c r="OPC26" s="73"/>
      <c r="OPD26" s="73"/>
      <c r="OPE26" s="73"/>
      <c r="OPF26" s="73"/>
      <c r="OPG26" s="73"/>
      <c r="OPH26" s="73"/>
      <c r="OPI26" s="73"/>
      <c r="OPJ26" s="73"/>
      <c r="OPK26" s="73"/>
      <c r="OPL26" s="73"/>
      <c r="OPM26" s="73"/>
      <c r="OPN26" s="73"/>
      <c r="OPO26" s="73"/>
      <c r="OPP26" s="73"/>
      <c r="OPQ26" s="73"/>
      <c r="OPR26" s="73"/>
      <c r="OPS26" s="73"/>
      <c r="OPT26" s="73"/>
      <c r="OPU26" s="73"/>
      <c r="OPV26" s="73"/>
      <c r="OPW26" s="73"/>
      <c r="OPX26" s="73"/>
      <c r="OPY26" s="73"/>
      <c r="OPZ26" s="73"/>
      <c r="OQA26" s="73"/>
      <c r="OQB26" s="73"/>
      <c r="OQC26" s="73"/>
      <c r="OQD26" s="73"/>
      <c r="OQE26" s="73"/>
      <c r="OQF26" s="73"/>
      <c r="OQG26" s="73"/>
      <c r="OQH26" s="73"/>
      <c r="OQI26" s="73"/>
      <c r="OQJ26" s="73"/>
      <c r="OQK26" s="73"/>
      <c r="OQL26" s="73"/>
      <c r="OQM26" s="73"/>
      <c r="OQN26" s="73"/>
      <c r="OQO26" s="73"/>
      <c r="OQP26" s="73"/>
      <c r="OQQ26" s="73"/>
      <c r="OQR26" s="73"/>
      <c r="OQS26" s="73"/>
      <c r="OQT26" s="73"/>
      <c r="OQU26" s="73"/>
      <c r="OQV26" s="73"/>
      <c r="OQW26" s="73"/>
      <c r="OQX26" s="73"/>
      <c r="OQY26" s="73"/>
      <c r="OQZ26" s="73"/>
      <c r="ORA26" s="73"/>
      <c r="ORB26" s="73"/>
      <c r="ORC26" s="73"/>
      <c r="ORD26" s="73"/>
      <c r="ORE26" s="73"/>
      <c r="ORF26" s="73"/>
      <c r="ORG26" s="73"/>
      <c r="ORH26" s="73"/>
      <c r="ORI26" s="73"/>
      <c r="ORJ26" s="73"/>
      <c r="ORK26" s="73"/>
      <c r="ORL26" s="73"/>
      <c r="ORM26" s="73"/>
      <c r="ORN26" s="73"/>
      <c r="ORO26" s="73"/>
      <c r="ORP26" s="73"/>
      <c r="ORQ26" s="73"/>
      <c r="ORR26" s="73"/>
      <c r="ORS26" s="73"/>
      <c r="ORT26" s="73"/>
      <c r="ORU26" s="73"/>
      <c r="ORV26" s="73"/>
      <c r="ORW26" s="73"/>
      <c r="ORX26" s="73"/>
      <c r="ORY26" s="73"/>
      <c r="ORZ26" s="73"/>
      <c r="OSA26" s="73"/>
      <c r="OSB26" s="73"/>
      <c r="OSC26" s="73"/>
      <c r="OSD26" s="73"/>
      <c r="OSE26" s="73"/>
      <c r="OSF26" s="73"/>
      <c r="OSG26" s="73"/>
      <c r="OSH26" s="73"/>
      <c r="OSI26" s="73"/>
      <c r="OSJ26" s="73"/>
      <c r="OSK26" s="73"/>
      <c r="OSL26" s="73"/>
      <c r="OSM26" s="73"/>
      <c r="OSN26" s="73"/>
      <c r="OSO26" s="73"/>
      <c r="OSP26" s="73"/>
      <c r="OSQ26" s="73"/>
      <c r="OSR26" s="73"/>
      <c r="OSS26" s="73"/>
      <c r="OST26" s="73"/>
      <c r="OSU26" s="73"/>
      <c r="OSV26" s="73"/>
      <c r="OSW26" s="73"/>
      <c r="OSX26" s="73"/>
      <c r="OSY26" s="73"/>
      <c r="OSZ26" s="73"/>
      <c r="OTA26" s="73"/>
      <c r="OTB26" s="73"/>
      <c r="OTC26" s="73"/>
      <c r="OTD26" s="73"/>
      <c r="OTE26" s="73"/>
      <c r="OTF26" s="73"/>
      <c r="OTG26" s="73"/>
      <c r="OTH26" s="73"/>
      <c r="OTI26" s="73"/>
      <c r="OTJ26" s="73"/>
      <c r="OTK26" s="73"/>
      <c r="OTL26" s="73"/>
      <c r="OTM26" s="73"/>
      <c r="OTN26" s="73"/>
      <c r="OTO26" s="73"/>
      <c r="OTP26" s="73"/>
      <c r="OTQ26" s="73"/>
      <c r="OTR26" s="73"/>
      <c r="OTS26" s="73"/>
      <c r="OTT26" s="73"/>
      <c r="OTU26" s="73"/>
      <c r="OTV26" s="73"/>
      <c r="OTW26" s="73"/>
      <c r="OTX26" s="73"/>
      <c r="OTY26" s="73"/>
      <c r="OTZ26" s="73"/>
      <c r="OUA26" s="73"/>
      <c r="OUB26" s="73"/>
      <c r="OUC26" s="73"/>
      <c r="OUD26" s="73"/>
      <c r="OUE26" s="73"/>
      <c r="OUF26" s="73"/>
      <c r="OUG26" s="73"/>
      <c r="OUH26" s="73"/>
      <c r="OUI26" s="73"/>
      <c r="OUJ26" s="73"/>
      <c r="OUK26" s="73"/>
      <c r="OUL26" s="73"/>
      <c r="OUM26" s="73"/>
      <c r="OUN26" s="73"/>
      <c r="OUO26" s="73"/>
      <c r="OUP26" s="73"/>
      <c r="OUQ26" s="73"/>
      <c r="OUR26" s="73"/>
      <c r="OUS26" s="73"/>
      <c r="OUT26" s="73"/>
      <c r="OUU26" s="73"/>
      <c r="OUV26" s="73"/>
      <c r="OUW26" s="73"/>
      <c r="OUX26" s="73"/>
      <c r="OUY26" s="73"/>
      <c r="OUZ26" s="73"/>
      <c r="OVA26" s="73"/>
      <c r="OVB26" s="73"/>
      <c r="OVC26" s="73"/>
      <c r="OVD26" s="73"/>
      <c r="OVE26" s="73"/>
      <c r="OVF26" s="73"/>
      <c r="OVG26" s="73"/>
      <c r="OVH26" s="73"/>
      <c r="OVI26" s="73"/>
      <c r="OVJ26" s="73"/>
      <c r="OVK26" s="73"/>
      <c r="OVL26" s="73"/>
      <c r="OVM26" s="73"/>
      <c r="OVN26" s="73"/>
      <c r="OVO26" s="73"/>
      <c r="OVP26" s="73"/>
      <c r="OVQ26" s="73"/>
      <c r="OVR26" s="73"/>
      <c r="OVS26" s="73"/>
      <c r="OVT26" s="73"/>
      <c r="OVU26" s="73"/>
      <c r="OVV26" s="73"/>
      <c r="OVW26" s="73"/>
      <c r="OVX26" s="73"/>
      <c r="OVY26" s="73"/>
      <c r="OVZ26" s="73"/>
      <c r="OWA26" s="73"/>
      <c r="OWB26" s="73"/>
      <c r="OWC26" s="73"/>
      <c r="OWD26" s="73"/>
      <c r="OWE26" s="73"/>
      <c r="OWF26" s="73"/>
      <c r="OWG26" s="73"/>
      <c r="OWH26" s="73"/>
      <c r="OWI26" s="73"/>
      <c r="OWJ26" s="73"/>
      <c r="OWK26" s="73"/>
      <c r="OWL26" s="73"/>
      <c r="OWM26" s="73"/>
      <c r="OWN26" s="73"/>
      <c r="OWO26" s="73"/>
      <c r="OWP26" s="73"/>
      <c r="OWQ26" s="73"/>
      <c r="OWR26" s="73"/>
      <c r="OWS26" s="73"/>
      <c r="OWT26" s="73"/>
      <c r="OWU26" s="73"/>
      <c r="OWV26" s="73"/>
      <c r="OWW26" s="73"/>
      <c r="OWX26" s="73"/>
      <c r="OWY26" s="73"/>
      <c r="OWZ26" s="73"/>
      <c r="OXA26" s="73"/>
      <c r="OXB26" s="73"/>
      <c r="OXC26" s="73"/>
      <c r="OXD26" s="73"/>
      <c r="OXE26" s="73"/>
      <c r="OXF26" s="73"/>
      <c r="OXG26" s="73"/>
      <c r="OXH26" s="73"/>
      <c r="OXI26" s="73"/>
      <c r="OXJ26" s="73"/>
      <c r="OXK26" s="73"/>
      <c r="OXL26" s="73"/>
      <c r="OXM26" s="73"/>
      <c r="OXN26" s="73"/>
      <c r="OXO26" s="73"/>
      <c r="OXP26" s="73"/>
      <c r="OXQ26" s="73"/>
      <c r="OXR26" s="73"/>
      <c r="OXS26" s="73"/>
      <c r="OXT26" s="73"/>
      <c r="OXU26" s="73"/>
      <c r="OXV26" s="73"/>
      <c r="OXW26" s="73"/>
      <c r="OXX26" s="73"/>
      <c r="OXY26" s="73"/>
      <c r="OXZ26" s="73"/>
      <c r="OYA26" s="73"/>
      <c r="OYB26" s="73"/>
      <c r="OYC26" s="73"/>
      <c r="OYD26" s="73"/>
      <c r="OYE26" s="73"/>
      <c r="OYF26" s="73"/>
      <c r="OYG26" s="73"/>
      <c r="OYH26" s="73"/>
      <c r="OYI26" s="73"/>
      <c r="OYJ26" s="73"/>
      <c r="OYK26" s="73"/>
      <c r="OYL26" s="73"/>
      <c r="OYM26" s="73"/>
      <c r="OYN26" s="73"/>
      <c r="OYO26" s="73"/>
      <c r="OYP26" s="73"/>
      <c r="OYQ26" s="73"/>
      <c r="OYR26" s="73"/>
      <c r="OYS26" s="73"/>
      <c r="OYT26" s="73"/>
      <c r="OYU26" s="73"/>
      <c r="OYV26" s="73"/>
      <c r="OYW26" s="73"/>
      <c r="OYX26" s="73"/>
      <c r="OYY26" s="73"/>
      <c r="OYZ26" s="73"/>
      <c r="OZA26" s="73"/>
      <c r="OZB26" s="73"/>
      <c r="OZC26" s="73"/>
      <c r="OZD26" s="73"/>
      <c r="OZE26" s="73"/>
      <c r="OZF26" s="73"/>
      <c r="OZG26" s="73"/>
      <c r="OZH26" s="73"/>
      <c r="OZI26" s="73"/>
      <c r="OZJ26" s="73"/>
      <c r="OZK26" s="73"/>
      <c r="OZL26" s="73"/>
      <c r="OZM26" s="73"/>
      <c r="OZN26" s="73"/>
      <c r="OZO26" s="73"/>
      <c r="OZP26" s="73"/>
      <c r="OZQ26" s="73"/>
      <c r="OZR26" s="73"/>
      <c r="OZS26" s="73"/>
      <c r="OZT26" s="73"/>
      <c r="OZU26" s="73"/>
      <c r="OZV26" s="73"/>
      <c r="OZW26" s="73"/>
      <c r="OZX26" s="73"/>
      <c r="OZY26" s="73"/>
      <c r="OZZ26" s="73"/>
      <c r="PAA26" s="73"/>
      <c r="PAB26" s="73"/>
      <c r="PAC26" s="73"/>
      <c r="PAD26" s="73"/>
      <c r="PAE26" s="73"/>
      <c r="PAF26" s="73"/>
      <c r="PAG26" s="73"/>
      <c r="PAH26" s="73"/>
      <c r="PAI26" s="73"/>
      <c r="PAJ26" s="73"/>
      <c r="PAK26" s="73"/>
      <c r="PAL26" s="73"/>
      <c r="PAM26" s="73"/>
      <c r="PAN26" s="73"/>
      <c r="PAO26" s="73"/>
      <c r="PAP26" s="73"/>
      <c r="PAQ26" s="73"/>
      <c r="PAR26" s="73"/>
      <c r="PAS26" s="73"/>
      <c r="PAT26" s="73"/>
      <c r="PAU26" s="73"/>
      <c r="PAV26" s="73"/>
      <c r="PAW26" s="73"/>
      <c r="PAX26" s="73"/>
      <c r="PAY26" s="73"/>
      <c r="PAZ26" s="73"/>
      <c r="PBA26" s="73"/>
      <c r="PBB26" s="73"/>
      <c r="PBC26" s="73"/>
      <c r="PBD26" s="73"/>
      <c r="PBE26" s="73"/>
      <c r="PBF26" s="73"/>
      <c r="PBG26" s="73"/>
      <c r="PBH26" s="73"/>
      <c r="PBI26" s="73"/>
      <c r="PBJ26" s="73"/>
      <c r="PBK26" s="73"/>
      <c r="PBL26" s="73"/>
      <c r="PBM26" s="73"/>
      <c r="PBN26" s="73"/>
      <c r="PBO26" s="73"/>
      <c r="PBP26" s="73"/>
      <c r="PBQ26" s="73"/>
      <c r="PBR26" s="73"/>
      <c r="PBS26" s="73"/>
      <c r="PBT26" s="73"/>
      <c r="PBU26" s="73"/>
      <c r="PBV26" s="73"/>
      <c r="PBW26" s="73"/>
      <c r="PBX26" s="73"/>
      <c r="PBY26" s="73"/>
      <c r="PBZ26" s="73"/>
      <c r="PCA26" s="73"/>
      <c r="PCB26" s="73"/>
      <c r="PCC26" s="73"/>
      <c r="PCD26" s="73"/>
      <c r="PCE26" s="73"/>
      <c r="PCF26" s="73"/>
      <c r="PCG26" s="73"/>
      <c r="PCH26" s="73"/>
      <c r="PCI26" s="73"/>
      <c r="PCJ26" s="73"/>
      <c r="PCK26" s="73"/>
      <c r="PCL26" s="73"/>
      <c r="PCM26" s="73"/>
      <c r="PCN26" s="73"/>
      <c r="PCO26" s="73"/>
      <c r="PCP26" s="73"/>
      <c r="PCQ26" s="73"/>
      <c r="PCR26" s="73"/>
      <c r="PCS26" s="73"/>
      <c r="PCT26" s="73"/>
      <c r="PCU26" s="73"/>
      <c r="PCV26" s="73"/>
      <c r="PCW26" s="73"/>
      <c r="PCX26" s="73"/>
      <c r="PCY26" s="73"/>
      <c r="PCZ26" s="73"/>
      <c r="PDA26" s="73"/>
      <c r="PDB26" s="73"/>
      <c r="PDC26" s="73"/>
      <c r="PDD26" s="73"/>
      <c r="PDE26" s="73"/>
      <c r="PDF26" s="73"/>
      <c r="PDG26" s="73"/>
      <c r="PDH26" s="73"/>
      <c r="PDI26" s="73"/>
      <c r="PDJ26" s="73"/>
      <c r="PDK26" s="73"/>
      <c r="PDL26" s="73"/>
      <c r="PDM26" s="73"/>
      <c r="PDN26" s="73"/>
      <c r="PDO26" s="73"/>
      <c r="PDP26" s="73"/>
      <c r="PDQ26" s="73"/>
      <c r="PDR26" s="73"/>
      <c r="PDS26" s="73"/>
      <c r="PDT26" s="73"/>
      <c r="PDU26" s="73"/>
      <c r="PDV26" s="73"/>
      <c r="PDW26" s="73"/>
      <c r="PDX26" s="73"/>
      <c r="PDY26" s="73"/>
      <c r="PDZ26" s="73"/>
      <c r="PEA26" s="73"/>
      <c r="PEB26" s="73"/>
      <c r="PEC26" s="73"/>
      <c r="PED26" s="73"/>
      <c r="PEE26" s="73"/>
      <c r="PEF26" s="73"/>
      <c r="PEG26" s="73"/>
      <c r="PEH26" s="73"/>
      <c r="PEI26" s="73"/>
      <c r="PEJ26" s="73"/>
      <c r="PEK26" s="73"/>
      <c r="PEL26" s="73"/>
      <c r="PEM26" s="73"/>
      <c r="PEN26" s="73"/>
      <c r="PEO26" s="73"/>
      <c r="PEP26" s="73"/>
      <c r="PEQ26" s="73"/>
      <c r="PER26" s="73"/>
      <c r="PES26" s="73"/>
      <c r="PET26" s="73"/>
      <c r="PEU26" s="73"/>
      <c r="PEV26" s="73"/>
      <c r="PEW26" s="73"/>
      <c r="PEX26" s="73"/>
      <c r="PEY26" s="73"/>
      <c r="PEZ26" s="73"/>
      <c r="PFA26" s="73"/>
      <c r="PFB26" s="73"/>
      <c r="PFC26" s="73"/>
      <c r="PFD26" s="73"/>
      <c r="PFE26" s="73"/>
      <c r="PFF26" s="73"/>
      <c r="PFG26" s="73"/>
      <c r="PFH26" s="73"/>
      <c r="PFI26" s="73"/>
      <c r="PFJ26" s="73"/>
      <c r="PFK26" s="73"/>
      <c r="PFL26" s="73"/>
      <c r="PFM26" s="73"/>
      <c r="PFN26" s="73"/>
      <c r="PFO26" s="73"/>
      <c r="PFP26" s="73"/>
      <c r="PFQ26" s="73"/>
      <c r="PFR26" s="73"/>
      <c r="PFS26" s="73"/>
      <c r="PFT26" s="73"/>
      <c r="PFU26" s="73"/>
      <c r="PFV26" s="73"/>
      <c r="PFW26" s="73"/>
      <c r="PFX26" s="73"/>
      <c r="PFY26" s="73"/>
      <c r="PFZ26" s="73"/>
      <c r="PGA26" s="73"/>
      <c r="PGB26" s="73"/>
      <c r="PGC26" s="73"/>
      <c r="PGD26" s="73"/>
      <c r="PGE26" s="73"/>
      <c r="PGF26" s="73"/>
      <c r="PGG26" s="73"/>
      <c r="PGH26" s="73"/>
      <c r="PGI26" s="73"/>
      <c r="PGJ26" s="73"/>
      <c r="PGK26" s="73"/>
      <c r="PGL26" s="73"/>
      <c r="PGM26" s="73"/>
      <c r="PGN26" s="73"/>
      <c r="PGO26" s="73"/>
      <c r="PGP26" s="73"/>
      <c r="PGQ26" s="73"/>
      <c r="PGR26" s="73"/>
      <c r="PGS26" s="73"/>
      <c r="PGT26" s="73"/>
      <c r="PGU26" s="73"/>
      <c r="PGV26" s="73"/>
      <c r="PGW26" s="73"/>
      <c r="PGX26" s="73"/>
      <c r="PGY26" s="73"/>
      <c r="PGZ26" s="73"/>
      <c r="PHA26" s="73"/>
      <c r="PHB26" s="73"/>
      <c r="PHC26" s="73"/>
      <c r="PHD26" s="73"/>
      <c r="PHE26" s="73"/>
      <c r="PHF26" s="73"/>
      <c r="PHG26" s="73"/>
      <c r="PHH26" s="73"/>
      <c r="PHI26" s="73"/>
      <c r="PHJ26" s="73"/>
      <c r="PHK26" s="73"/>
      <c r="PHL26" s="73"/>
      <c r="PHM26" s="73"/>
      <c r="PHN26" s="73"/>
      <c r="PHO26" s="73"/>
      <c r="PHP26" s="73"/>
      <c r="PHQ26" s="73"/>
      <c r="PHR26" s="73"/>
      <c r="PHS26" s="73"/>
      <c r="PHT26" s="73"/>
      <c r="PHU26" s="73"/>
      <c r="PHV26" s="73"/>
      <c r="PHW26" s="73"/>
      <c r="PHX26" s="73"/>
      <c r="PHY26" s="73"/>
      <c r="PHZ26" s="73"/>
      <c r="PIA26" s="73"/>
      <c r="PIB26" s="73"/>
      <c r="PIC26" s="73"/>
      <c r="PID26" s="73"/>
      <c r="PIE26" s="73"/>
      <c r="PIF26" s="73"/>
      <c r="PIG26" s="73"/>
      <c r="PIH26" s="73"/>
      <c r="PII26" s="73"/>
      <c r="PIJ26" s="73"/>
      <c r="PIK26" s="73"/>
      <c r="PIL26" s="73"/>
      <c r="PIM26" s="73"/>
      <c r="PIN26" s="73"/>
      <c r="PIO26" s="73"/>
      <c r="PIP26" s="73"/>
      <c r="PIQ26" s="73"/>
      <c r="PIR26" s="73"/>
      <c r="PIS26" s="73"/>
      <c r="PIT26" s="73"/>
      <c r="PIU26" s="73"/>
      <c r="PIV26" s="73"/>
      <c r="PIW26" s="73"/>
      <c r="PIX26" s="73"/>
      <c r="PIY26" s="73"/>
      <c r="PIZ26" s="73"/>
      <c r="PJA26" s="73"/>
      <c r="PJB26" s="73"/>
      <c r="PJC26" s="73"/>
      <c r="PJD26" s="73"/>
      <c r="PJE26" s="73"/>
      <c r="PJF26" s="73"/>
      <c r="PJG26" s="73"/>
      <c r="PJH26" s="73"/>
      <c r="PJI26" s="73"/>
      <c r="PJJ26" s="73"/>
      <c r="PJK26" s="73"/>
      <c r="PJL26" s="73"/>
      <c r="PJM26" s="73"/>
      <c r="PJN26" s="73"/>
      <c r="PJO26" s="73"/>
      <c r="PJP26" s="73"/>
      <c r="PJQ26" s="73"/>
      <c r="PJR26" s="73"/>
      <c r="PJS26" s="73"/>
      <c r="PJT26" s="73"/>
      <c r="PJU26" s="73"/>
      <c r="PJV26" s="73"/>
      <c r="PJW26" s="73"/>
      <c r="PJX26" s="73"/>
      <c r="PJY26" s="73"/>
      <c r="PJZ26" s="73"/>
      <c r="PKA26" s="73"/>
      <c r="PKB26" s="73"/>
      <c r="PKC26" s="73"/>
      <c r="PKD26" s="73"/>
      <c r="PKE26" s="73"/>
      <c r="PKF26" s="73"/>
      <c r="PKG26" s="73"/>
      <c r="PKH26" s="73"/>
      <c r="PKI26" s="73"/>
      <c r="PKJ26" s="73"/>
      <c r="PKK26" s="73"/>
      <c r="PKL26" s="73"/>
      <c r="PKM26" s="73"/>
      <c r="PKN26" s="73"/>
      <c r="PKO26" s="73"/>
      <c r="PKP26" s="73"/>
      <c r="PKQ26" s="73"/>
      <c r="PKR26" s="73"/>
      <c r="PKS26" s="73"/>
      <c r="PKT26" s="73"/>
      <c r="PKU26" s="73"/>
      <c r="PKV26" s="73"/>
      <c r="PKW26" s="73"/>
      <c r="PKX26" s="73"/>
      <c r="PKY26" s="73"/>
      <c r="PKZ26" s="73"/>
      <c r="PLA26" s="73"/>
      <c r="PLB26" s="73"/>
      <c r="PLC26" s="73"/>
      <c r="PLD26" s="73"/>
      <c r="PLE26" s="73"/>
      <c r="PLF26" s="73"/>
      <c r="PLG26" s="73"/>
      <c r="PLH26" s="73"/>
      <c r="PLI26" s="73"/>
      <c r="PLJ26" s="73"/>
      <c r="PLK26" s="73"/>
      <c r="PLL26" s="73"/>
      <c r="PLM26" s="73"/>
      <c r="PLN26" s="73"/>
      <c r="PLO26" s="73"/>
      <c r="PLP26" s="73"/>
      <c r="PLQ26" s="73"/>
      <c r="PLR26" s="73"/>
      <c r="PLS26" s="73"/>
      <c r="PLT26" s="73"/>
      <c r="PLU26" s="73"/>
      <c r="PLV26" s="73"/>
      <c r="PLW26" s="73"/>
      <c r="PLX26" s="73"/>
      <c r="PLY26" s="73"/>
      <c r="PLZ26" s="73"/>
      <c r="PMA26" s="73"/>
      <c r="PMB26" s="73"/>
      <c r="PMC26" s="73"/>
      <c r="PMD26" s="73"/>
      <c r="PME26" s="73"/>
      <c r="PMF26" s="73"/>
      <c r="PMG26" s="73"/>
      <c r="PMH26" s="73"/>
      <c r="PMI26" s="73"/>
      <c r="PMJ26" s="73"/>
      <c r="PMK26" s="73"/>
      <c r="PML26" s="73"/>
      <c r="PMM26" s="73"/>
      <c r="PMN26" s="73"/>
      <c r="PMO26" s="73"/>
      <c r="PMP26" s="73"/>
      <c r="PMQ26" s="73"/>
      <c r="PMR26" s="73"/>
      <c r="PMS26" s="73"/>
      <c r="PMT26" s="73"/>
      <c r="PMU26" s="73"/>
      <c r="PMV26" s="73"/>
      <c r="PMW26" s="73"/>
      <c r="PMX26" s="73"/>
      <c r="PMY26" s="73"/>
      <c r="PMZ26" s="73"/>
      <c r="PNA26" s="73"/>
      <c r="PNB26" s="73"/>
      <c r="PNC26" s="73"/>
      <c r="PND26" s="73"/>
      <c r="PNE26" s="73"/>
      <c r="PNF26" s="73"/>
      <c r="PNG26" s="73"/>
      <c r="PNH26" s="73"/>
      <c r="PNI26" s="73"/>
      <c r="PNJ26" s="73"/>
      <c r="PNK26" s="73"/>
      <c r="PNL26" s="73"/>
      <c r="PNM26" s="73"/>
      <c r="PNN26" s="73"/>
      <c r="PNO26" s="73"/>
      <c r="PNP26" s="73"/>
      <c r="PNQ26" s="73"/>
      <c r="PNR26" s="73"/>
      <c r="PNS26" s="73"/>
      <c r="PNT26" s="73"/>
      <c r="PNU26" s="73"/>
      <c r="PNV26" s="73"/>
      <c r="PNW26" s="73"/>
      <c r="PNX26" s="73"/>
      <c r="PNY26" s="73"/>
      <c r="PNZ26" s="73"/>
      <c r="POA26" s="73"/>
      <c r="POB26" s="73"/>
      <c r="POC26" s="73"/>
      <c r="POD26" s="73"/>
      <c r="POE26" s="73"/>
      <c r="POF26" s="73"/>
      <c r="POG26" s="73"/>
      <c r="POH26" s="73"/>
      <c r="POI26" s="73"/>
      <c r="POJ26" s="73"/>
      <c r="POK26" s="73"/>
      <c r="POL26" s="73"/>
      <c r="POM26" s="73"/>
      <c r="PON26" s="73"/>
      <c r="POO26" s="73"/>
      <c r="POP26" s="73"/>
      <c r="POQ26" s="73"/>
      <c r="POR26" s="73"/>
      <c r="POS26" s="73"/>
      <c r="POT26" s="73"/>
      <c r="POU26" s="73"/>
      <c r="POV26" s="73"/>
      <c r="POW26" s="73"/>
      <c r="POX26" s="73"/>
      <c r="POY26" s="73"/>
      <c r="POZ26" s="73"/>
      <c r="PPA26" s="73"/>
      <c r="PPB26" s="73"/>
      <c r="PPC26" s="73"/>
      <c r="PPD26" s="73"/>
      <c r="PPE26" s="73"/>
      <c r="PPF26" s="73"/>
      <c r="PPG26" s="73"/>
      <c r="PPH26" s="73"/>
      <c r="PPI26" s="73"/>
      <c r="PPJ26" s="73"/>
      <c r="PPK26" s="73"/>
      <c r="PPL26" s="73"/>
      <c r="PPM26" s="73"/>
      <c r="PPN26" s="73"/>
      <c r="PPO26" s="73"/>
      <c r="PPP26" s="73"/>
      <c r="PPQ26" s="73"/>
      <c r="PPR26" s="73"/>
      <c r="PPS26" s="73"/>
      <c r="PPT26" s="73"/>
      <c r="PPU26" s="73"/>
      <c r="PPV26" s="73"/>
      <c r="PPW26" s="73"/>
      <c r="PPX26" s="73"/>
      <c r="PPY26" s="73"/>
      <c r="PPZ26" s="73"/>
      <c r="PQA26" s="73"/>
      <c r="PQB26" s="73"/>
      <c r="PQC26" s="73"/>
      <c r="PQD26" s="73"/>
      <c r="PQE26" s="73"/>
      <c r="PQF26" s="73"/>
      <c r="PQG26" s="73"/>
      <c r="PQH26" s="73"/>
      <c r="PQI26" s="73"/>
      <c r="PQJ26" s="73"/>
      <c r="PQK26" s="73"/>
      <c r="PQL26" s="73"/>
      <c r="PQM26" s="73"/>
      <c r="PQN26" s="73"/>
      <c r="PQO26" s="73"/>
      <c r="PQP26" s="73"/>
      <c r="PQQ26" s="73"/>
      <c r="PQR26" s="73"/>
      <c r="PQS26" s="73"/>
      <c r="PQT26" s="73"/>
      <c r="PQU26" s="73"/>
      <c r="PQV26" s="73"/>
      <c r="PQW26" s="73"/>
      <c r="PQX26" s="73"/>
      <c r="PQY26" s="73"/>
      <c r="PQZ26" s="73"/>
      <c r="PRA26" s="73"/>
      <c r="PRB26" s="73"/>
      <c r="PRC26" s="73"/>
      <c r="PRD26" s="73"/>
      <c r="PRE26" s="73"/>
      <c r="PRF26" s="73"/>
      <c r="PRG26" s="73"/>
      <c r="PRH26" s="73"/>
      <c r="PRI26" s="73"/>
      <c r="PRJ26" s="73"/>
      <c r="PRK26" s="73"/>
      <c r="PRL26" s="73"/>
      <c r="PRM26" s="73"/>
      <c r="PRN26" s="73"/>
      <c r="PRO26" s="73"/>
      <c r="PRP26" s="73"/>
      <c r="PRQ26" s="73"/>
      <c r="PRR26" s="73"/>
      <c r="PRS26" s="73"/>
      <c r="PRT26" s="73"/>
      <c r="PRU26" s="73"/>
      <c r="PRV26" s="73"/>
      <c r="PRW26" s="73"/>
      <c r="PRX26" s="73"/>
      <c r="PRY26" s="73"/>
      <c r="PRZ26" s="73"/>
      <c r="PSA26" s="73"/>
      <c r="PSB26" s="73"/>
      <c r="PSC26" s="73"/>
      <c r="PSD26" s="73"/>
      <c r="PSE26" s="73"/>
      <c r="PSF26" s="73"/>
      <c r="PSG26" s="73"/>
      <c r="PSH26" s="73"/>
      <c r="PSI26" s="73"/>
      <c r="PSJ26" s="73"/>
      <c r="PSK26" s="73"/>
      <c r="PSL26" s="73"/>
      <c r="PSM26" s="73"/>
      <c r="PSN26" s="73"/>
      <c r="PSO26" s="73"/>
      <c r="PSP26" s="73"/>
      <c r="PSQ26" s="73"/>
      <c r="PSR26" s="73"/>
      <c r="PSS26" s="73"/>
      <c r="PST26" s="73"/>
      <c r="PSU26" s="73"/>
      <c r="PSV26" s="73"/>
      <c r="PSW26" s="73"/>
      <c r="PSX26" s="73"/>
      <c r="PSY26" s="73"/>
      <c r="PSZ26" s="73"/>
      <c r="PTA26" s="73"/>
      <c r="PTB26" s="73"/>
      <c r="PTC26" s="73"/>
      <c r="PTD26" s="73"/>
      <c r="PTE26" s="73"/>
      <c r="PTF26" s="73"/>
      <c r="PTG26" s="73"/>
      <c r="PTH26" s="73"/>
      <c r="PTI26" s="73"/>
      <c r="PTJ26" s="73"/>
      <c r="PTK26" s="73"/>
      <c r="PTL26" s="73"/>
      <c r="PTM26" s="73"/>
      <c r="PTN26" s="73"/>
      <c r="PTO26" s="73"/>
      <c r="PTP26" s="73"/>
      <c r="PTQ26" s="73"/>
      <c r="PTR26" s="73"/>
      <c r="PTS26" s="73"/>
      <c r="PTT26" s="73"/>
      <c r="PTU26" s="73"/>
      <c r="PTV26" s="73"/>
      <c r="PTW26" s="73"/>
      <c r="PTX26" s="73"/>
      <c r="PTY26" s="73"/>
      <c r="PTZ26" s="73"/>
      <c r="PUA26" s="73"/>
      <c r="PUB26" s="73"/>
      <c r="PUC26" s="73"/>
      <c r="PUD26" s="73"/>
      <c r="PUE26" s="73"/>
      <c r="PUF26" s="73"/>
      <c r="PUG26" s="73"/>
      <c r="PUH26" s="73"/>
      <c r="PUI26" s="73"/>
      <c r="PUJ26" s="73"/>
      <c r="PUK26" s="73"/>
      <c r="PUL26" s="73"/>
      <c r="PUM26" s="73"/>
      <c r="PUN26" s="73"/>
      <c r="PUO26" s="73"/>
      <c r="PUP26" s="73"/>
      <c r="PUQ26" s="73"/>
      <c r="PUR26" s="73"/>
      <c r="PUS26" s="73"/>
      <c r="PUT26" s="73"/>
      <c r="PUU26" s="73"/>
      <c r="PUV26" s="73"/>
      <c r="PUW26" s="73"/>
      <c r="PUX26" s="73"/>
      <c r="PUY26" s="73"/>
      <c r="PUZ26" s="73"/>
      <c r="PVA26" s="73"/>
      <c r="PVB26" s="73"/>
      <c r="PVC26" s="73"/>
      <c r="PVD26" s="73"/>
      <c r="PVE26" s="73"/>
      <c r="PVF26" s="73"/>
      <c r="PVG26" s="73"/>
      <c r="PVH26" s="73"/>
      <c r="PVI26" s="73"/>
      <c r="PVJ26" s="73"/>
      <c r="PVK26" s="73"/>
      <c r="PVL26" s="73"/>
      <c r="PVM26" s="73"/>
      <c r="PVN26" s="73"/>
      <c r="PVO26" s="73"/>
      <c r="PVP26" s="73"/>
      <c r="PVQ26" s="73"/>
      <c r="PVR26" s="73"/>
      <c r="PVS26" s="73"/>
      <c r="PVT26" s="73"/>
      <c r="PVU26" s="73"/>
      <c r="PVV26" s="73"/>
      <c r="PVW26" s="73"/>
      <c r="PVX26" s="73"/>
      <c r="PVY26" s="73"/>
      <c r="PVZ26" s="73"/>
      <c r="PWA26" s="73"/>
      <c r="PWB26" s="73"/>
      <c r="PWC26" s="73"/>
      <c r="PWD26" s="73"/>
      <c r="PWE26" s="73"/>
      <c r="PWF26" s="73"/>
      <c r="PWG26" s="73"/>
      <c r="PWH26" s="73"/>
      <c r="PWI26" s="73"/>
      <c r="PWJ26" s="73"/>
      <c r="PWK26" s="73"/>
      <c r="PWL26" s="73"/>
      <c r="PWM26" s="73"/>
      <c r="PWN26" s="73"/>
      <c r="PWO26" s="73"/>
      <c r="PWP26" s="73"/>
      <c r="PWQ26" s="73"/>
      <c r="PWR26" s="73"/>
      <c r="PWS26" s="73"/>
      <c r="PWT26" s="73"/>
      <c r="PWU26" s="73"/>
      <c r="PWV26" s="73"/>
      <c r="PWW26" s="73"/>
      <c r="PWX26" s="73"/>
      <c r="PWY26" s="73"/>
      <c r="PWZ26" s="73"/>
      <c r="PXA26" s="73"/>
      <c r="PXB26" s="73"/>
      <c r="PXC26" s="73"/>
      <c r="PXD26" s="73"/>
      <c r="PXE26" s="73"/>
      <c r="PXF26" s="73"/>
      <c r="PXG26" s="73"/>
      <c r="PXH26" s="73"/>
      <c r="PXI26" s="73"/>
      <c r="PXJ26" s="73"/>
      <c r="PXK26" s="73"/>
      <c r="PXL26" s="73"/>
      <c r="PXM26" s="73"/>
      <c r="PXN26" s="73"/>
      <c r="PXO26" s="73"/>
      <c r="PXP26" s="73"/>
      <c r="PXQ26" s="73"/>
      <c r="PXR26" s="73"/>
      <c r="PXS26" s="73"/>
      <c r="PXT26" s="73"/>
      <c r="PXU26" s="73"/>
      <c r="PXV26" s="73"/>
      <c r="PXW26" s="73"/>
      <c r="PXX26" s="73"/>
      <c r="PXY26" s="73"/>
      <c r="PXZ26" s="73"/>
      <c r="PYA26" s="73"/>
      <c r="PYB26" s="73"/>
      <c r="PYC26" s="73"/>
      <c r="PYD26" s="73"/>
      <c r="PYE26" s="73"/>
      <c r="PYF26" s="73"/>
      <c r="PYG26" s="73"/>
      <c r="PYH26" s="73"/>
      <c r="PYI26" s="73"/>
      <c r="PYJ26" s="73"/>
      <c r="PYK26" s="73"/>
      <c r="PYL26" s="73"/>
      <c r="PYM26" s="73"/>
      <c r="PYN26" s="73"/>
      <c r="PYO26" s="73"/>
      <c r="PYP26" s="73"/>
      <c r="PYQ26" s="73"/>
      <c r="PYR26" s="73"/>
      <c r="PYS26" s="73"/>
      <c r="PYT26" s="73"/>
      <c r="PYU26" s="73"/>
      <c r="PYV26" s="73"/>
      <c r="PYW26" s="73"/>
      <c r="PYX26" s="73"/>
      <c r="PYY26" s="73"/>
      <c r="PYZ26" s="73"/>
      <c r="PZA26" s="73"/>
      <c r="PZB26" s="73"/>
      <c r="PZC26" s="73"/>
      <c r="PZD26" s="73"/>
      <c r="PZE26" s="73"/>
      <c r="PZF26" s="73"/>
      <c r="PZG26" s="73"/>
      <c r="PZH26" s="73"/>
      <c r="PZI26" s="73"/>
      <c r="PZJ26" s="73"/>
      <c r="PZK26" s="73"/>
      <c r="PZL26" s="73"/>
      <c r="PZM26" s="73"/>
      <c r="PZN26" s="73"/>
      <c r="PZO26" s="73"/>
      <c r="PZP26" s="73"/>
      <c r="PZQ26" s="73"/>
      <c r="PZR26" s="73"/>
      <c r="PZS26" s="73"/>
      <c r="PZT26" s="73"/>
      <c r="PZU26" s="73"/>
      <c r="PZV26" s="73"/>
      <c r="PZW26" s="73"/>
      <c r="PZX26" s="73"/>
      <c r="PZY26" s="73"/>
      <c r="PZZ26" s="73"/>
      <c r="QAA26" s="73"/>
      <c r="QAB26" s="73"/>
      <c r="QAC26" s="73"/>
      <c r="QAD26" s="73"/>
      <c r="QAE26" s="73"/>
      <c r="QAF26" s="73"/>
      <c r="QAG26" s="73"/>
      <c r="QAH26" s="73"/>
      <c r="QAI26" s="73"/>
      <c r="QAJ26" s="73"/>
      <c r="QAK26" s="73"/>
      <c r="QAL26" s="73"/>
      <c r="QAM26" s="73"/>
      <c r="QAN26" s="73"/>
      <c r="QAO26" s="73"/>
      <c r="QAP26" s="73"/>
      <c r="QAQ26" s="73"/>
      <c r="QAR26" s="73"/>
      <c r="QAS26" s="73"/>
      <c r="QAT26" s="73"/>
      <c r="QAU26" s="73"/>
      <c r="QAV26" s="73"/>
      <c r="QAW26" s="73"/>
      <c r="QAX26" s="73"/>
      <c r="QAY26" s="73"/>
      <c r="QAZ26" s="73"/>
      <c r="QBA26" s="73"/>
      <c r="QBB26" s="73"/>
      <c r="QBC26" s="73"/>
      <c r="QBD26" s="73"/>
      <c r="QBE26" s="73"/>
      <c r="QBF26" s="73"/>
      <c r="QBG26" s="73"/>
      <c r="QBH26" s="73"/>
      <c r="QBI26" s="73"/>
      <c r="QBJ26" s="73"/>
      <c r="QBK26" s="73"/>
      <c r="QBL26" s="73"/>
      <c r="QBM26" s="73"/>
      <c r="QBN26" s="73"/>
      <c r="QBO26" s="73"/>
      <c r="QBP26" s="73"/>
      <c r="QBQ26" s="73"/>
      <c r="QBR26" s="73"/>
      <c r="QBS26" s="73"/>
      <c r="QBT26" s="73"/>
      <c r="QBU26" s="73"/>
      <c r="QBV26" s="73"/>
      <c r="QBW26" s="73"/>
      <c r="QBX26" s="73"/>
      <c r="QBY26" s="73"/>
      <c r="QBZ26" s="73"/>
      <c r="QCA26" s="73"/>
      <c r="QCB26" s="73"/>
      <c r="QCC26" s="73"/>
      <c r="QCD26" s="73"/>
      <c r="QCE26" s="73"/>
      <c r="QCF26" s="73"/>
      <c r="QCG26" s="73"/>
      <c r="QCH26" s="73"/>
      <c r="QCI26" s="73"/>
      <c r="QCJ26" s="73"/>
      <c r="QCK26" s="73"/>
      <c r="QCL26" s="73"/>
      <c r="QCM26" s="73"/>
      <c r="QCN26" s="73"/>
      <c r="QCO26" s="73"/>
      <c r="QCP26" s="73"/>
      <c r="QCQ26" s="73"/>
      <c r="QCR26" s="73"/>
      <c r="QCS26" s="73"/>
      <c r="QCT26" s="73"/>
      <c r="QCU26" s="73"/>
      <c r="QCV26" s="73"/>
      <c r="QCW26" s="73"/>
      <c r="QCX26" s="73"/>
      <c r="QCY26" s="73"/>
      <c r="QCZ26" s="73"/>
      <c r="QDA26" s="73"/>
      <c r="QDB26" s="73"/>
      <c r="QDC26" s="73"/>
      <c r="QDD26" s="73"/>
      <c r="QDE26" s="73"/>
      <c r="QDF26" s="73"/>
      <c r="QDG26" s="73"/>
      <c r="QDH26" s="73"/>
      <c r="QDI26" s="73"/>
      <c r="QDJ26" s="73"/>
      <c r="QDK26" s="73"/>
      <c r="QDL26" s="73"/>
      <c r="QDM26" s="73"/>
      <c r="QDN26" s="73"/>
      <c r="QDO26" s="73"/>
      <c r="QDP26" s="73"/>
      <c r="QDQ26" s="73"/>
      <c r="QDR26" s="73"/>
      <c r="QDS26" s="73"/>
      <c r="QDT26" s="73"/>
      <c r="QDU26" s="73"/>
      <c r="QDV26" s="73"/>
      <c r="QDW26" s="73"/>
      <c r="QDX26" s="73"/>
      <c r="QDY26" s="73"/>
      <c r="QDZ26" s="73"/>
      <c r="QEA26" s="73"/>
      <c r="QEB26" s="73"/>
      <c r="QEC26" s="73"/>
      <c r="QED26" s="73"/>
      <c r="QEE26" s="73"/>
      <c r="QEF26" s="73"/>
      <c r="QEG26" s="73"/>
      <c r="QEH26" s="73"/>
      <c r="QEI26" s="73"/>
      <c r="QEJ26" s="73"/>
      <c r="QEK26" s="73"/>
      <c r="QEL26" s="73"/>
      <c r="QEM26" s="73"/>
      <c r="QEN26" s="73"/>
      <c r="QEO26" s="73"/>
      <c r="QEP26" s="73"/>
      <c r="QEQ26" s="73"/>
      <c r="QER26" s="73"/>
      <c r="QES26" s="73"/>
      <c r="QET26" s="73"/>
      <c r="QEU26" s="73"/>
      <c r="QEV26" s="73"/>
      <c r="QEW26" s="73"/>
      <c r="QEX26" s="73"/>
      <c r="QEY26" s="73"/>
      <c r="QEZ26" s="73"/>
      <c r="QFA26" s="73"/>
      <c r="QFB26" s="73"/>
      <c r="QFC26" s="73"/>
      <c r="QFD26" s="73"/>
      <c r="QFE26" s="73"/>
      <c r="QFF26" s="73"/>
      <c r="QFG26" s="73"/>
      <c r="QFH26" s="73"/>
      <c r="QFI26" s="73"/>
      <c r="QFJ26" s="73"/>
      <c r="QFK26" s="73"/>
      <c r="QFL26" s="73"/>
      <c r="QFM26" s="73"/>
      <c r="QFN26" s="73"/>
      <c r="QFO26" s="73"/>
      <c r="QFP26" s="73"/>
      <c r="QFQ26" s="73"/>
      <c r="QFR26" s="73"/>
      <c r="QFS26" s="73"/>
      <c r="QFT26" s="73"/>
      <c r="QFU26" s="73"/>
      <c r="QFV26" s="73"/>
      <c r="QFW26" s="73"/>
      <c r="QFX26" s="73"/>
      <c r="QFY26" s="73"/>
      <c r="QFZ26" s="73"/>
      <c r="QGA26" s="73"/>
      <c r="QGB26" s="73"/>
      <c r="QGC26" s="73"/>
      <c r="QGD26" s="73"/>
      <c r="QGE26" s="73"/>
      <c r="QGF26" s="73"/>
      <c r="QGG26" s="73"/>
      <c r="QGH26" s="73"/>
      <c r="QGI26" s="73"/>
      <c r="QGJ26" s="73"/>
      <c r="QGK26" s="73"/>
      <c r="QGL26" s="73"/>
      <c r="QGM26" s="73"/>
      <c r="QGN26" s="73"/>
      <c r="QGO26" s="73"/>
      <c r="QGP26" s="73"/>
      <c r="QGQ26" s="73"/>
      <c r="QGR26" s="73"/>
      <c r="QGS26" s="73"/>
      <c r="QGT26" s="73"/>
      <c r="QGU26" s="73"/>
      <c r="QGV26" s="73"/>
      <c r="QGW26" s="73"/>
      <c r="QGX26" s="73"/>
      <c r="QGY26" s="73"/>
      <c r="QGZ26" s="73"/>
      <c r="QHA26" s="73"/>
      <c r="QHB26" s="73"/>
      <c r="QHC26" s="73"/>
      <c r="QHD26" s="73"/>
      <c r="QHE26" s="73"/>
      <c r="QHF26" s="73"/>
      <c r="QHG26" s="73"/>
      <c r="QHH26" s="73"/>
      <c r="QHI26" s="73"/>
      <c r="QHJ26" s="73"/>
      <c r="QHK26" s="73"/>
      <c r="QHL26" s="73"/>
      <c r="QHM26" s="73"/>
      <c r="QHN26" s="73"/>
      <c r="QHO26" s="73"/>
      <c r="QHP26" s="73"/>
      <c r="QHQ26" s="73"/>
      <c r="QHR26" s="73"/>
      <c r="QHS26" s="73"/>
      <c r="QHT26" s="73"/>
      <c r="QHU26" s="73"/>
      <c r="QHV26" s="73"/>
      <c r="QHW26" s="73"/>
      <c r="QHX26" s="73"/>
      <c r="QHY26" s="73"/>
      <c r="QHZ26" s="73"/>
      <c r="QIA26" s="73"/>
      <c r="QIB26" s="73"/>
      <c r="QIC26" s="73"/>
      <c r="QID26" s="73"/>
      <c r="QIE26" s="73"/>
      <c r="QIF26" s="73"/>
      <c r="QIG26" s="73"/>
      <c r="QIH26" s="73"/>
      <c r="QII26" s="73"/>
      <c r="QIJ26" s="73"/>
      <c r="QIK26" s="73"/>
      <c r="QIL26" s="73"/>
      <c r="QIM26" s="73"/>
      <c r="QIN26" s="73"/>
      <c r="QIO26" s="73"/>
      <c r="QIP26" s="73"/>
      <c r="QIQ26" s="73"/>
      <c r="QIR26" s="73"/>
      <c r="QIS26" s="73"/>
      <c r="QIT26" s="73"/>
      <c r="QIU26" s="73"/>
      <c r="QIV26" s="73"/>
      <c r="QIW26" s="73"/>
      <c r="QIX26" s="73"/>
      <c r="QIY26" s="73"/>
      <c r="QIZ26" s="73"/>
      <c r="QJA26" s="73"/>
      <c r="QJB26" s="73"/>
      <c r="QJC26" s="73"/>
      <c r="QJD26" s="73"/>
      <c r="QJE26" s="73"/>
      <c r="QJF26" s="73"/>
      <c r="QJG26" s="73"/>
      <c r="QJH26" s="73"/>
      <c r="QJI26" s="73"/>
      <c r="QJJ26" s="73"/>
      <c r="QJK26" s="73"/>
      <c r="QJL26" s="73"/>
      <c r="QJM26" s="73"/>
      <c r="QJN26" s="73"/>
      <c r="QJO26" s="73"/>
      <c r="QJP26" s="73"/>
      <c r="QJQ26" s="73"/>
      <c r="QJR26" s="73"/>
      <c r="QJS26" s="73"/>
      <c r="QJT26" s="73"/>
      <c r="QJU26" s="73"/>
      <c r="QJV26" s="73"/>
      <c r="QJW26" s="73"/>
      <c r="QJX26" s="73"/>
      <c r="QJY26" s="73"/>
      <c r="QJZ26" s="73"/>
      <c r="QKA26" s="73"/>
      <c r="QKB26" s="73"/>
      <c r="QKC26" s="73"/>
      <c r="QKD26" s="73"/>
      <c r="QKE26" s="73"/>
      <c r="QKF26" s="73"/>
      <c r="QKG26" s="73"/>
      <c r="QKH26" s="73"/>
      <c r="QKI26" s="73"/>
      <c r="QKJ26" s="73"/>
      <c r="QKK26" s="73"/>
      <c r="QKL26" s="73"/>
      <c r="QKM26" s="73"/>
      <c r="QKN26" s="73"/>
      <c r="QKO26" s="73"/>
      <c r="QKP26" s="73"/>
      <c r="QKQ26" s="73"/>
      <c r="QKR26" s="73"/>
      <c r="QKS26" s="73"/>
      <c r="QKT26" s="73"/>
      <c r="QKU26" s="73"/>
      <c r="QKV26" s="73"/>
      <c r="QKW26" s="73"/>
      <c r="QKX26" s="73"/>
      <c r="QKY26" s="73"/>
      <c r="QKZ26" s="73"/>
      <c r="QLA26" s="73"/>
      <c r="QLB26" s="73"/>
      <c r="QLC26" s="73"/>
      <c r="QLD26" s="73"/>
      <c r="QLE26" s="73"/>
      <c r="QLF26" s="73"/>
      <c r="QLG26" s="73"/>
      <c r="QLH26" s="73"/>
      <c r="QLI26" s="73"/>
      <c r="QLJ26" s="73"/>
      <c r="QLK26" s="73"/>
      <c r="QLL26" s="73"/>
      <c r="QLM26" s="73"/>
      <c r="QLN26" s="73"/>
      <c r="QLO26" s="73"/>
      <c r="QLP26" s="73"/>
      <c r="QLQ26" s="73"/>
      <c r="QLR26" s="73"/>
      <c r="QLS26" s="73"/>
      <c r="QLT26" s="73"/>
      <c r="QLU26" s="73"/>
      <c r="QLV26" s="73"/>
      <c r="QLW26" s="73"/>
      <c r="QLX26" s="73"/>
      <c r="QLY26" s="73"/>
      <c r="QLZ26" s="73"/>
      <c r="QMA26" s="73"/>
      <c r="QMB26" s="73"/>
      <c r="QMC26" s="73"/>
      <c r="QMD26" s="73"/>
      <c r="QME26" s="73"/>
      <c r="QMF26" s="73"/>
      <c r="QMG26" s="73"/>
      <c r="QMH26" s="73"/>
      <c r="QMI26" s="73"/>
      <c r="QMJ26" s="73"/>
      <c r="QMK26" s="73"/>
      <c r="QML26" s="73"/>
      <c r="QMM26" s="73"/>
      <c r="QMN26" s="73"/>
      <c r="QMO26" s="73"/>
      <c r="QMP26" s="73"/>
      <c r="QMQ26" s="73"/>
      <c r="QMR26" s="73"/>
      <c r="QMS26" s="73"/>
      <c r="QMT26" s="73"/>
      <c r="QMU26" s="73"/>
      <c r="QMV26" s="73"/>
      <c r="QMW26" s="73"/>
      <c r="QMX26" s="73"/>
      <c r="QMY26" s="73"/>
      <c r="QMZ26" s="73"/>
      <c r="QNA26" s="73"/>
      <c r="QNB26" s="73"/>
      <c r="QNC26" s="73"/>
      <c r="QND26" s="73"/>
      <c r="QNE26" s="73"/>
      <c r="QNF26" s="73"/>
      <c r="QNG26" s="73"/>
      <c r="QNH26" s="73"/>
      <c r="QNI26" s="73"/>
      <c r="QNJ26" s="73"/>
      <c r="QNK26" s="73"/>
      <c r="QNL26" s="73"/>
      <c r="QNM26" s="73"/>
      <c r="QNN26" s="73"/>
      <c r="QNO26" s="73"/>
      <c r="QNP26" s="73"/>
      <c r="QNQ26" s="73"/>
      <c r="QNR26" s="73"/>
      <c r="QNS26" s="73"/>
      <c r="QNT26" s="73"/>
      <c r="QNU26" s="73"/>
      <c r="QNV26" s="73"/>
      <c r="QNW26" s="73"/>
      <c r="QNX26" s="73"/>
      <c r="QNY26" s="73"/>
      <c r="QNZ26" s="73"/>
      <c r="QOA26" s="73"/>
      <c r="QOB26" s="73"/>
      <c r="QOC26" s="73"/>
      <c r="QOD26" s="73"/>
      <c r="QOE26" s="73"/>
      <c r="QOF26" s="73"/>
      <c r="QOG26" s="73"/>
      <c r="QOH26" s="73"/>
      <c r="QOI26" s="73"/>
      <c r="QOJ26" s="73"/>
      <c r="QOK26" s="73"/>
      <c r="QOL26" s="73"/>
      <c r="QOM26" s="73"/>
      <c r="QON26" s="73"/>
      <c r="QOO26" s="73"/>
      <c r="QOP26" s="73"/>
      <c r="QOQ26" s="73"/>
      <c r="QOR26" s="73"/>
      <c r="QOS26" s="73"/>
      <c r="QOT26" s="73"/>
      <c r="QOU26" s="73"/>
      <c r="QOV26" s="73"/>
      <c r="QOW26" s="73"/>
      <c r="QOX26" s="73"/>
      <c r="QOY26" s="73"/>
      <c r="QOZ26" s="73"/>
      <c r="QPA26" s="73"/>
      <c r="QPB26" s="73"/>
      <c r="QPC26" s="73"/>
      <c r="QPD26" s="73"/>
      <c r="QPE26" s="73"/>
      <c r="QPF26" s="73"/>
      <c r="QPG26" s="73"/>
      <c r="QPH26" s="73"/>
      <c r="QPI26" s="73"/>
      <c r="QPJ26" s="73"/>
      <c r="QPK26" s="73"/>
      <c r="QPL26" s="73"/>
      <c r="QPM26" s="73"/>
      <c r="QPN26" s="73"/>
      <c r="QPO26" s="73"/>
      <c r="QPP26" s="73"/>
      <c r="QPQ26" s="73"/>
      <c r="QPR26" s="73"/>
      <c r="QPS26" s="73"/>
      <c r="QPT26" s="73"/>
      <c r="QPU26" s="73"/>
      <c r="QPV26" s="73"/>
      <c r="QPW26" s="73"/>
      <c r="QPX26" s="73"/>
      <c r="QPY26" s="73"/>
      <c r="QPZ26" s="73"/>
      <c r="QQA26" s="73"/>
      <c r="QQB26" s="73"/>
      <c r="QQC26" s="73"/>
      <c r="QQD26" s="73"/>
      <c r="QQE26" s="73"/>
      <c r="QQF26" s="73"/>
      <c r="QQG26" s="73"/>
      <c r="QQH26" s="73"/>
      <c r="QQI26" s="73"/>
      <c r="QQJ26" s="73"/>
      <c r="QQK26" s="73"/>
      <c r="QQL26" s="73"/>
      <c r="QQM26" s="73"/>
      <c r="QQN26" s="73"/>
      <c r="QQO26" s="73"/>
      <c r="QQP26" s="73"/>
      <c r="QQQ26" s="73"/>
      <c r="QQR26" s="73"/>
      <c r="QQS26" s="73"/>
      <c r="QQT26" s="73"/>
      <c r="QQU26" s="73"/>
      <c r="QQV26" s="73"/>
      <c r="QQW26" s="73"/>
      <c r="QQX26" s="73"/>
      <c r="QQY26" s="73"/>
      <c r="QQZ26" s="73"/>
      <c r="QRA26" s="73"/>
      <c r="QRB26" s="73"/>
      <c r="QRC26" s="73"/>
      <c r="QRD26" s="73"/>
      <c r="QRE26" s="73"/>
      <c r="QRF26" s="73"/>
      <c r="QRG26" s="73"/>
      <c r="QRH26" s="73"/>
      <c r="QRI26" s="73"/>
      <c r="QRJ26" s="73"/>
      <c r="QRK26" s="73"/>
      <c r="QRL26" s="73"/>
      <c r="QRM26" s="73"/>
      <c r="QRN26" s="73"/>
      <c r="QRO26" s="73"/>
      <c r="QRP26" s="73"/>
      <c r="QRQ26" s="73"/>
      <c r="QRR26" s="73"/>
      <c r="QRS26" s="73"/>
      <c r="QRT26" s="73"/>
      <c r="QRU26" s="73"/>
      <c r="QRV26" s="73"/>
      <c r="QRW26" s="73"/>
      <c r="QRX26" s="73"/>
      <c r="QRY26" s="73"/>
      <c r="QRZ26" s="73"/>
      <c r="QSA26" s="73"/>
      <c r="QSB26" s="73"/>
      <c r="QSC26" s="73"/>
      <c r="QSD26" s="73"/>
      <c r="QSE26" s="73"/>
      <c r="QSF26" s="73"/>
      <c r="QSG26" s="73"/>
      <c r="QSH26" s="73"/>
      <c r="QSI26" s="73"/>
      <c r="QSJ26" s="73"/>
      <c r="QSK26" s="73"/>
      <c r="QSL26" s="73"/>
      <c r="QSM26" s="73"/>
      <c r="QSN26" s="73"/>
      <c r="QSO26" s="73"/>
      <c r="QSP26" s="73"/>
      <c r="QSQ26" s="73"/>
      <c r="QSR26" s="73"/>
      <c r="QSS26" s="73"/>
      <c r="QST26" s="73"/>
      <c r="QSU26" s="73"/>
      <c r="QSV26" s="73"/>
      <c r="QSW26" s="73"/>
      <c r="QSX26" s="73"/>
      <c r="QSY26" s="73"/>
      <c r="QSZ26" s="73"/>
      <c r="QTA26" s="73"/>
      <c r="QTB26" s="73"/>
      <c r="QTC26" s="73"/>
      <c r="QTD26" s="73"/>
      <c r="QTE26" s="73"/>
      <c r="QTF26" s="73"/>
      <c r="QTG26" s="73"/>
      <c r="QTH26" s="73"/>
      <c r="QTI26" s="73"/>
      <c r="QTJ26" s="73"/>
      <c r="QTK26" s="73"/>
      <c r="QTL26" s="73"/>
      <c r="QTM26" s="73"/>
      <c r="QTN26" s="73"/>
      <c r="QTO26" s="73"/>
      <c r="QTP26" s="73"/>
      <c r="QTQ26" s="73"/>
      <c r="QTR26" s="73"/>
      <c r="QTS26" s="73"/>
      <c r="QTT26" s="73"/>
      <c r="QTU26" s="73"/>
      <c r="QTV26" s="73"/>
      <c r="QTW26" s="73"/>
      <c r="QTX26" s="73"/>
      <c r="QTY26" s="73"/>
      <c r="QTZ26" s="73"/>
      <c r="QUA26" s="73"/>
      <c r="QUB26" s="73"/>
      <c r="QUC26" s="73"/>
      <c r="QUD26" s="73"/>
      <c r="QUE26" s="73"/>
      <c r="QUF26" s="73"/>
      <c r="QUG26" s="73"/>
      <c r="QUH26" s="73"/>
      <c r="QUI26" s="73"/>
      <c r="QUJ26" s="73"/>
      <c r="QUK26" s="73"/>
      <c r="QUL26" s="73"/>
      <c r="QUM26" s="73"/>
      <c r="QUN26" s="73"/>
      <c r="QUO26" s="73"/>
      <c r="QUP26" s="73"/>
      <c r="QUQ26" s="73"/>
      <c r="QUR26" s="73"/>
      <c r="QUS26" s="73"/>
      <c r="QUT26" s="73"/>
      <c r="QUU26" s="73"/>
      <c r="QUV26" s="73"/>
      <c r="QUW26" s="73"/>
      <c r="QUX26" s="73"/>
      <c r="QUY26" s="73"/>
      <c r="QUZ26" s="73"/>
      <c r="QVA26" s="73"/>
      <c r="QVB26" s="73"/>
      <c r="QVC26" s="73"/>
      <c r="QVD26" s="73"/>
      <c r="QVE26" s="73"/>
      <c r="QVF26" s="73"/>
      <c r="QVG26" s="73"/>
      <c r="QVH26" s="73"/>
      <c r="QVI26" s="73"/>
      <c r="QVJ26" s="73"/>
      <c r="QVK26" s="73"/>
      <c r="QVL26" s="73"/>
      <c r="QVM26" s="73"/>
      <c r="QVN26" s="73"/>
      <c r="QVO26" s="73"/>
      <c r="QVP26" s="73"/>
      <c r="QVQ26" s="73"/>
      <c r="QVR26" s="73"/>
      <c r="QVS26" s="73"/>
      <c r="QVT26" s="73"/>
      <c r="QVU26" s="73"/>
      <c r="QVV26" s="73"/>
      <c r="QVW26" s="73"/>
      <c r="QVX26" s="73"/>
      <c r="QVY26" s="73"/>
      <c r="QVZ26" s="73"/>
      <c r="QWA26" s="73"/>
      <c r="QWB26" s="73"/>
      <c r="QWC26" s="73"/>
      <c r="QWD26" s="73"/>
      <c r="QWE26" s="73"/>
      <c r="QWF26" s="73"/>
      <c r="QWG26" s="73"/>
      <c r="QWH26" s="73"/>
      <c r="QWI26" s="73"/>
      <c r="QWJ26" s="73"/>
      <c r="QWK26" s="73"/>
      <c r="QWL26" s="73"/>
      <c r="QWM26" s="73"/>
      <c r="QWN26" s="73"/>
      <c r="QWO26" s="73"/>
      <c r="QWP26" s="73"/>
      <c r="QWQ26" s="73"/>
      <c r="QWR26" s="73"/>
      <c r="QWS26" s="73"/>
      <c r="QWT26" s="73"/>
      <c r="QWU26" s="73"/>
      <c r="QWV26" s="73"/>
      <c r="QWW26" s="73"/>
      <c r="QWX26" s="73"/>
      <c r="QWY26" s="73"/>
      <c r="QWZ26" s="73"/>
      <c r="QXA26" s="73"/>
      <c r="QXB26" s="73"/>
      <c r="QXC26" s="73"/>
      <c r="QXD26" s="73"/>
      <c r="QXE26" s="73"/>
      <c r="QXF26" s="73"/>
      <c r="QXG26" s="73"/>
      <c r="QXH26" s="73"/>
      <c r="QXI26" s="73"/>
      <c r="QXJ26" s="73"/>
      <c r="QXK26" s="73"/>
      <c r="QXL26" s="73"/>
      <c r="QXM26" s="73"/>
      <c r="QXN26" s="73"/>
      <c r="QXO26" s="73"/>
      <c r="QXP26" s="73"/>
      <c r="QXQ26" s="73"/>
      <c r="QXR26" s="73"/>
      <c r="QXS26" s="73"/>
      <c r="QXT26" s="73"/>
      <c r="QXU26" s="73"/>
      <c r="QXV26" s="73"/>
      <c r="QXW26" s="73"/>
      <c r="QXX26" s="73"/>
      <c r="QXY26" s="73"/>
      <c r="QXZ26" s="73"/>
      <c r="QYA26" s="73"/>
      <c r="QYB26" s="73"/>
      <c r="QYC26" s="73"/>
      <c r="QYD26" s="73"/>
      <c r="QYE26" s="73"/>
      <c r="QYF26" s="73"/>
      <c r="QYG26" s="73"/>
      <c r="QYH26" s="73"/>
      <c r="QYI26" s="73"/>
      <c r="QYJ26" s="73"/>
      <c r="QYK26" s="73"/>
      <c r="QYL26" s="73"/>
      <c r="QYM26" s="73"/>
      <c r="QYN26" s="73"/>
      <c r="QYO26" s="73"/>
      <c r="QYP26" s="73"/>
      <c r="QYQ26" s="73"/>
      <c r="QYR26" s="73"/>
      <c r="QYS26" s="73"/>
      <c r="QYT26" s="73"/>
      <c r="QYU26" s="73"/>
      <c r="QYV26" s="73"/>
      <c r="QYW26" s="73"/>
      <c r="QYX26" s="73"/>
      <c r="QYY26" s="73"/>
      <c r="QYZ26" s="73"/>
      <c r="QZA26" s="73"/>
      <c r="QZB26" s="73"/>
      <c r="QZC26" s="73"/>
      <c r="QZD26" s="73"/>
      <c r="QZE26" s="73"/>
      <c r="QZF26" s="73"/>
      <c r="QZG26" s="73"/>
      <c r="QZH26" s="73"/>
      <c r="QZI26" s="73"/>
      <c r="QZJ26" s="73"/>
      <c r="QZK26" s="73"/>
      <c r="QZL26" s="73"/>
      <c r="QZM26" s="73"/>
      <c r="QZN26" s="73"/>
      <c r="QZO26" s="73"/>
      <c r="QZP26" s="73"/>
      <c r="QZQ26" s="73"/>
      <c r="QZR26" s="73"/>
      <c r="QZS26" s="73"/>
      <c r="QZT26" s="73"/>
      <c r="QZU26" s="73"/>
      <c r="QZV26" s="73"/>
      <c r="QZW26" s="73"/>
      <c r="QZX26" s="73"/>
      <c r="QZY26" s="73"/>
      <c r="QZZ26" s="73"/>
      <c r="RAA26" s="73"/>
      <c r="RAB26" s="73"/>
      <c r="RAC26" s="73"/>
      <c r="RAD26" s="73"/>
      <c r="RAE26" s="73"/>
      <c r="RAF26" s="73"/>
      <c r="RAG26" s="73"/>
      <c r="RAH26" s="73"/>
      <c r="RAI26" s="73"/>
      <c r="RAJ26" s="73"/>
      <c r="RAK26" s="73"/>
      <c r="RAL26" s="73"/>
      <c r="RAM26" s="73"/>
      <c r="RAN26" s="73"/>
      <c r="RAO26" s="73"/>
      <c r="RAP26" s="73"/>
      <c r="RAQ26" s="73"/>
      <c r="RAR26" s="73"/>
      <c r="RAS26" s="73"/>
      <c r="RAT26" s="73"/>
      <c r="RAU26" s="73"/>
      <c r="RAV26" s="73"/>
      <c r="RAW26" s="73"/>
      <c r="RAX26" s="73"/>
      <c r="RAY26" s="73"/>
      <c r="RAZ26" s="73"/>
      <c r="RBA26" s="73"/>
      <c r="RBB26" s="73"/>
      <c r="RBC26" s="73"/>
      <c r="RBD26" s="73"/>
      <c r="RBE26" s="73"/>
      <c r="RBF26" s="73"/>
      <c r="RBG26" s="73"/>
      <c r="RBH26" s="73"/>
      <c r="RBI26" s="73"/>
      <c r="RBJ26" s="73"/>
      <c r="RBK26" s="73"/>
      <c r="RBL26" s="73"/>
      <c r="RBM26" s="73"/>
      <c r="RBN26" s="73"/>
      <c r="RBO26" s="73"/>
      <c r="RBP26" s="73"/>
      <c r="RBQ26" s="73"/>
      <c r="RBR26" s="73"/>
      <c r="RBS26" s="73"/>
      <c r="RBT26" s="73"/>
      <c r="RBU26" s="73"/>
      <c r="RBV26" s="73"/>
      <c r="RBW26" s="73"/>
      <c r="RBX26" s="73"/>
      <c r="RBY26" s="73"/>
      <c r="RBZ26" s="73"/>
      <c r="RCA26" s="73"/>
      <c r="RCB26" s="73"/>
      <c r="RCC26" s="73"/>
      <c r="RCD26" s="73"/>
      <c r="RCE26" s="73"/>
      <c r="RCF26" s="73"/>
      <c r="RCG26" s="73"/>
      <c r="RCH26" s="73"/>
      <c r="RCI26" s="73"/>
      <c r="RCJ26" s="73"/>
      <c r="RCK26" s="73"/>
      <c r="RCL26" s="73"/>
      <c r="RCM26" s="73"/>
      <c r="RCN26" s="73"/>
      <c r="RCO26" s="73"/>
      <c r="RCP26" s="73"/>
      <c r="RCQ26" s="73"/>
      <c r="RCR26" s="73"/>
      <c r="RCS26" s="73"/>
      <c r="RCT26" s="73"/>
      <c r="RCU26" s="73"/>
      <c r="RCV26" s="73"/>
      <c r="RCW26" s="73"/>
      <c r="RCX26" s="73"/>
      <c r="RCY26" s="73"/>
      <c r="RCZ26" s="73"/>
      <c r="RDA26" s="73"/>
      <c r="RDB26" s="73"/>
      <c r="RDC26" s="73"/>
      <c r="RDD26" s="73"/>
      <c r="RDE26" s="73"/>
      <c r="RDF26" s="73"/>
      <c r="RDG26" s="73"/>
      <c r="RDH26" s="73"/>
      <c r="RDI26" s="73"/>
      <c r="RDJ26" s="73"/>
      <c r="RDK26" s="73"/>
      <c r="RDL26" s="73"/>
      <c r="RDM26" s="73"/>
      <c r="RDN26" s="73"/>
      <c r="RDO26" s="73"/>
      <c r="RDP26" s="73"/>
      <c r="RDQ26" s="73"/>
      <c r="RDR26" s="73"/>
      <c r="RDS26" s="73"/>
      <c r="RDT26" s="73"/>
      <c r="RDU26" s="73"/>
      <c r="RDV26" s="73"/>
      <c r="RDW26" s="73"/>
      <c r="RDX26" s="73"/>
      <c r="RDY26" s="73"/>
      <c r="RDZ26" s="73"/>
      <c r="REA26" s="73"/>
      <c r="REB26" s="73"/>
      <c r="REC26" s="73"/>
      <c r="RED26" s="73"/>
      <c r="REE26" s="73"/>
      <c r="REF26" s="73"/>
      <c r="REG26" s="73"/>
      <c r="REH26" s="73"/>
      <c r="REI26" s="73"/>
      <c r="REJ26" s="73"/>
      <c r="REK26" s="73"/>
      <c r="REL26" s="73"/>
      <c r="REM26" s="73"/>
      <c r="REN26" s="73"/>
      <c r="REO26" s="73"/>
      <c r="REP26" s="73"/>
      <c r="REQ26" s="73"/>
      <c r="RER26" s="73"/>
      <c r="RES26" s="73"/>
      <c r="RET26" s="73"/>
      <c r="REU26" s="73"/>
      <c r="REV26" s="73"/>
      <c r="REW26" s="73"/>
      <c r="REX26" s="73"/>
      <c r="REY26" s="73"/>
      <c r="REZ26" s="73"/>
      <c r="RFA26" s="73"/>
      <c r="RFB26" s="73"/>
      <c r="RFC26" s="73"/>
      <c r="RFD26" s="73"/>
      <c r="RFE26" s="73"/>
      <c r="RFF26" s="73"/>
      <c r="RFG26" s="73"/>
      <c r="RFH26" s="73"/>
      <c r="RFI26" s="73"/>
      <c r="RFJ26" s="73"/>
      <c r="RFK26" s="73"/>
      <c r="RFL26" s="73"/>
      <c r="RFM26" s="73"/>
      <c r="RFN26" s="73"/>
      <c r="RFO26" s="73"/>
      <c r="RFP26" s="73"/>
      <c r="RFQ26" s="73"/>
      <c r="RFR26" s="73"/>
      <c r="RFS26" s="73"/>
      <c r="RFT26" s="73"/>
      <c r="RFU26" s="73"/>
      <c r="RFV26" s="73"/>
      <c r="RFW26" s="73"/>
      <c r="RFX26" s="73"/>
      <c r="RFY26" s="73"/>
      <c r="RFZ26" s="73"/>
      <c r="RGA26" s="73"/>
      <c r="RGB26" s="73"/>
      <c r="RGC26" s="73"/>
      <c r="RGD26" s="73"/>
      <c r="RGE26" s="73"/>
      <c r="RGF26" s="73"/>
      <c r="RGG26" s="73"/>
      <c r="RGH26" s="73"/>
      <c r="RGI26" s="73"/>
      <c r="RGJ26" s="73"/>
      <c r="RGK26" s="73"/>
      <c r="RGL26" s="73"/>
      <c r="RGM26" s="73"/>
      <c r="RGN26" s="73"/>
      <c r="RGO26" s="73"/>
      <c r="RGP26" s="73"/>
      <c r="RGQ26" s="73"/>
      <c r="RGR26" s="73"/>
      <c r="RGS26" s="73"/>
      <c r="RGT26" s="73"/>
      <c r="RGU26" s="73"/>
      <c r="RGV26" s="73"/>
      <c r="RGW26" s="73"/>
      <c r="RGX26" s="73"/>
      <c r="RGY26" s="73"/>
      <c r="RGZ26" s="73"/>
      <c r="RHA26" s="73"/>
      <c r="RHB26" s="73"/>
      <c r="RHC26" s="73"/>
      <c r="RHD26" s="73"/>
      <c r="RHE26" s="73"/>
      <c r="RHF26" s="73"/>
      <c r="RHG26" s="73"/>
      <c r="RHH26" s="73"/>
      <c r="RHI26" s="73"/>
      <c r="RHJ26" s="73"/>
      <c r="RHK26" s="73"/>
      <c r="RHL26" s="73"/>
      <c r="RHM26" s="73"/>
      <c r="RHN26" s="73"/>
      <c r="RHO26" s="73"/>
      <c r="RHP26" s="73"/>
      <c r="RHQ26" s="73"/>
      <c r="RHR26" s="73"/>
      <c r="RHS26" s="73"/>
      <c r="RHT26" s="73"/>
      <c r="RHU26" s="73"/>
      <c r="RHV26" s="73"/>
      <c r="RHW26" s="73"/>
      <c r="RHX26" s="73"/>
      <c r="RHY26" s="73"/>
      <c r="RHZ26" s="73"/>
      <c r="RIA26" s="73"/>
      <c r="RIB26" s="73"/>
      <c r="RIC26" s="73"/>
      <c r="RID26" s="73"/>
      <c r="RIE26" s="73"/>
      <c r="RIF26" s="73"/>
      <c r="RIG26" s="73"/>
      <c r="RIH26" s="73"/>
      <c r="RII26" s="73"/>
      <c r="RIJ26" s="73"/>
      <c r="RIK26" s="73"/>
      <c r="RIL26" s="73"/>
      <c r="RIM26" s="73"/>
      <c r="RIN26" s="73"/>
      <c r="RIO26" s="73"/>
      <c r="RIP26" s="73"/>
      <c r="RIQ26" s="73"/>
      <c r="RIR26" s="73"/>
      <c r="RIS26" s="73"/>
      <c r="RIT26" s="73"/>
      <c r="RIU26" s="73"/>
      <c r="RIV26" s="73"/>
      <c r="RIW26" s="73"/>
      <c r="RIX26" s="73"/>
      <c r="RIY26" s="73"/>
      <c r="RIZ26" s="73"/>
      <c r="RJA26" s="73"/>
      <c r="RJB26" s="73"/>
      <c r="RJC26" s="73"/>
      <c r="RJD26" s="73"/>
      <c r="RJE26" s="73"/>
      <c r="RJF26" s="73"/>
      <c r="RJG26" s="73"/>
      <c r="RJH26" s="73"/>
      <c r="RJI26" s="73"/>
      <c r="RJJ26" s="73"/>
      <c r="RJK26" s="73"/>
      <c r="RJL26" s="73"/>
      <c r="RJM26" s="73"/>
      <c r="RJN26" s="73"/>
      <c r="RJO26" s="73"/>
      <c r="RJP26" s="73"/>
      <c r="RJQ26" s="73"/>
      <c r="RJR26" s="73"/>
      <c r="RJS26" s="73"/>
      <c r="RJT26" s="73"/>
      <c r="RJU26" s="73"/>
      <c r="RJV26" s="73"/>
      <c r="RJW26" s="73"/>
      <c r="RJX26" s="73"/>
      <c r="RJY26" s="73"/>
      <c r="RJZ26" s="73"/>
      <c r="RKA26" s="73"/>
      <c r="RKB26" s="73"/>
      <c r="RKC26" s="73"/>
      <c r="RKD26" s="73"/>
      <c r="RKE26" s="73"/>
      <c r="RKF26" s="73"/>
      <c r="RKG26" s="73"/>
      <c r="RKH26" s="73"/>
      <c r="RKI26" s="73"/>
      <c r="RKJ26" s="73"/>
      <c r="RKK26" s="73"/>
      <c r="RKL26" s="73"/>
      <c r="RKM26" s="73"/>
      <c r="RKN26" s="73"/>
      <c r="RKO26" s="73"/>
      <c r="RKP26" s="73"/>
      <c r="RKQ26" s="73"/>
      <c r="RKR26" s="73"/>
      <c r="RKS26" s="73"/>
      <c r="RKT26" s="73"/>
      <c r="RKU26" s="73"/>
      <c r="RKV26" s="73"/>
      <c r="RKW26" s="73"/>
      <c r="RKX26" s="73"/>
      <c r="RKY26" s="73"/>
      <c r="RKZ26" s="73"/>
      <c r="RLA26" s="73"/>
      <c r="RLB26" s="73"/>
      <c r="RLC26" s="73"/>
      <c r="RLD26" s="73"/>
      <c r="RLE26" s="73"/>
      <c r="RLF26" s="73"/>
      <c r="RLG26" s="73"/>
      <c r="RLH26" s="73"/>
      <c r="RLI26" s="73"/>
      <c r="RLJ26" s="73"/>
      <c r="RLK26" s="73"/>
      <c r="RLL26" s="73"/>
      <c r="RLM26" s="73"/>
      <c r="RLN26" s="73"/>
      <c r="RLO26" s="73"/>
      <c r="RLP26" s="73"/>
      <c r="RLQ26" s="73"/>
      <c r="RLR26" s="73"/>
      <c r="RLS26" s="73"/>
      <c r="RLT26" s="73"/>
      <c r="RLU26" s="73"/>
      <c r="RLV26" s="73"/>
      <c r="RLW26" s="73"/>
      <c r="RLX26" s="73"/>
      <c r="RLY26" s="73"/>
      <c r="RLZ26" s="73"/>
      <c r="RMA26" s="73"/>
      <c r="RMB26" s="73"/>
      <c r="RMC26" s="73"/>
      <c r="RMD26" s="73"/>
      <c r="RME26" s="73"/>
      <c r="RMF26" s="73"/>
      <c r="RMG26" s="73"/>
      <c r="RMH26" s="73"/>
      <c r="RMI26" s="73"/>
      <c r="RMJ26" s="73"/>
      <c r="RMK26" s="73"/>
      <c r="RML26" s="73"/>
      <c r="RMM26" s="73"/>
      <c r="RMN26" s="73"/>
      <c r="RMO26" s="73"/>
      <c r="RMP26" s="73"/>
      <c r="RMQ26" s="73"/>
      <c r="RMR26" s="73"/>
      <c r="RMS26" s="73"/>
      <c r="RMT26" s="73"/>
      <c r="RMU26" s="73"/>
      <c r="RMV26" s="73"/>
      <c r="RMW26" s="73"/>
      <c r="RMX26" s="73"/>
      <c r="RMY26" s="73"/>
      <c r="RMZ26" s="73"/>
      <c r="RNA26" s="73"/>
      <c r="RNB26" s="73"/>
      <c r="RNC26" s="73"/>
      <c r="RND26" s="73"/>
      <c r="RNE26" s="73"/>
      <c r="RNF26" s="73"/>
      <c r="RNG26" s="73"/>
      <c r="RNH26" s="73"/>
      <c r="RNI26" s="73"/>
      <c r="RNJ26" s="73"/>
      <c r="RNK26" s="73"/>
      <c r="RNL26" s="73"/>
      <c r="RNM26" s="73"/>
      <c r="RNN26" s="73"/>
      <c r="RNO26" s="73"/>
      <c r="RNP26" s="73"/>
      <c r="RNQ26" s="73"/>
      <c r="RNR26" s="73"/>
      <c r="RNS26" s="73"/>
      <c r="RNT26" s="73"/>
      <c r="RNU26" s="73"/>
      <c r="RNV26" s="73"/>
      <c r="RNW26" s="73"/>
      <c r="RNX26" s="73"/>
      <c r="RNY26" s="73"/>
      <c r="RNZ26" s="73"/>
      <c r="ROA26" s="73"/>
      <c r="ROB26" s="73"/>
      <c r="ROC26" s="73"/>
      <c r="ROD26" s="73"/>
      <c r="ROE26" s="73"/>
      <c r="ROF26" s="73"/>
      <c r="ROG26" s="73"/>
      <c r="ROH26" s="73"/>
      <c r="ROI26" s="73"/>
      <c r="ROJ26" s="73"/>
      <c r="ROK26" s="73"/>
      <c r="ROL26" s="73"/>
      <c r="ROM26" s="73"/>
      <c r="RON26" s="73"/>
      <c r="ROO26" s="73"/>
      <c r="ROP26" s="73"/>
      <c r="ROQ26" s="73"/>
      <c r="ROR26" s="73"/>
      <c r="ROS26" s="73"/>
      <c r="ROT26" s="73"/>
      <c r="ROU26" s="73"/>
      <c r="ROV26" s="73"/>
      <c r="ROW26" s="73"/>
      <c r="ROX26" s="73"/>
      <c r="ROY26" s="73"/>
      <c r="ROZ26" s="73"/>
      <c r="RPA26" s="73"/>
      <c r="RPB26" s="73"/>
      <c r="RPC26" s="73"/>
      <c r="RPD26" s="73"/>
      <c r="RPE26" s="73"/>
      <c r="RPF26" s="73"/>
      <c r="RPG26" s="73"/>
      <c r="RPH26" s="73"/>
      <c r="RPI26" s="73"/>
      <c r="RPJ26" s="73"/>
      <c r="RPK26" s="73"/>
      <c r="RPL26" s="73"/>
      <c r="RPM26" s="73"/>
      <c r="RPN26" s="73"/>
      <c r="RPO26" s="73"/>
      <c r="RPP26" s="73"/>
      <c r="RPQ26" s="73"/>
      <c r="RPR26" s="73"/>
      <c r="RPS26" s="73"/>
      <c r="RPT26" s="73"/>
      <c r="RPU26" s="73"/>
      <c r="RPV26" s="73"/>
      <c r="RPW26" s="73"/>
      <c r="RPX26" s="73"/>
      <c r="RPY26" s="73"/>
      <c r="RPZ26" s="73"/>
      <c r="RQA26" s="73"/>
      <c r="RQB26" s="73"/>
      <c r="RQC26" s="73"/>
      <c r="RQD26" s="73"/>
      <c r="RQE26" s="73"/>
      <c r="RQF26" s="73"/>
      <c r="RQG26" s="73"/>
      <c r="RQH26" s="73"/>
      <c r="RQI26" s="73"/>
      <c r="RQJ26" s="73"/>
      <c r="RQK26" s="73"/>
      <c r="RQL26" s="73"/>
      <c r="RQM26" s="73"/>
      <c r="RQN26" s="73"/>
      <c r="RQO26" s="73"/>
      <c r="RQP26" s="73"/>
      <c r="RQQ26" s="73"/>
      <c r="RQR26" s="73"/>
      <c r="RQS26" s="73"/>
      <c r="RQT26" s="73"/>
      <c r="RQU26" s="73"/>
      <c r="RQV26" s="73"/>
      <c r="RQW26" s="73"/>
      <c r="RQX26" s="73"/>
      <c r="RQY26" s="73"/>
      <c r="RQZ26" s="73"/>
      <c r="RRA26" s="73"/>
      <c r="RRB26" s="73"/>
      <c r="RRC26" s="73"/>
      <c r="RRD26" s="73"/>
      <c r="RRE26" s="73"/>
      <c r="RRF26" s="73"/>
      <c r="RRG26" s="73"/>
      <c r="RRH26" s="73"/>
      <c r="RRI26" s="73"/>
      <c r="RRJ26" s="73"/>
      <c r="RRK26" s="73"/>
      <c r="RRL26" s="73"/>
      <c r="RRM26" s="73"/>
      <c r="RRN26" s="73"/>
      <c r="RRO26" s="73"/>
      <c r="RRP26" s="73"/>
      <c r="RRQ26" s="73"/>
      <c r="RRR26" s="73"/>
      <c r="RRS26" s="73"/>
      <c r="RRT26" s="73"/>
      <c r="RRU26" s="73"/>
      <c r="RRV26" s="73"/>
      <c r="RRW26" s="73"/>
      <c r="RRX26" s="73"/>
      <c r="RRY26" s="73"/>
      <c r="RRZ26" s="73"/>
      <c r="RSA26" s="73"/>
      <c r="RSB26" s="73"/>
      <c r="RSC26" s="73"/>
      <c r="RSD26" s="73"/>
      <c r="RSE26" s="73"/>
      <c r="RSF26" s="73"/>
      <c r="RSG26" s="73"/>
      <c r="RSH26" s="73"/>
      <c r="RSI26" s="73"/>
      <c r="RSJ26" s="73"/>
      <c r="RSK26" s="73"/>
      <c r="RSL26" s="73"/>
      <c r="RSM26" s="73"/>
      <c r="RSN26" s="73"/>
      <c r="RSO26" s="73"/>
      <c r="RSP26" s="73"/>
      <c r="RSQ26" s="73"/>
      <c r="RSR26" s="73"/>
      <c r="RSS26" s="73"/>
      <c r="RST26" s="73"/>
      <c r="RSU26" s="73"/>
      <c r="RSV26" s="73"/>
      <c r="RSW26" s="73"/>
      <c r="RSX26" s="73"/>
      <c r="RSY26" s="73"/>
      <c r="RSZ26" s="73"/>
      <c r="RTA26" s="73"/>
      <c r="RTB26" s="73"/>
      <c r="RTC26" s="73"/>
      <c r="RTD26" s="73"/>
      <c r="RTE26" s="73"/>
      <c r="RTF26" s="73"/>
      <c r="RTG26" s="73"/>
      <c r="RTH26" s="73"/>
      <c r="RTI26" s="73"/>
      <c r="RTJ26" s="73"/>
      <c r="RTK26" s="73"/>
      <c r="RTL26" s="73"/>
      <c r="RTM26" s="73"/>
      <c r="RTN26" s="73"/>
      <c r="RTO26" s="73"/>
      <c r="RTP26" s="73"/>
      <c r="RTQ26" s="73"/>
      <c r="RTR26" s="73"/>
      <c r="RTS26" s="73"/>
      <c r="RTT26" s="73"/>
      <c r="RTU26" s="73"/>
      <c r="RTV26" s="73"/>
      <c r="RTW26" s="73"/>
      <c r="RTX26" s="73"/>
      <c r="RTY26" s="73"/>
      <c r="RTZ26" s="73"/>
      <c r="RUA26" s="73"/>
      <c r="RUB26" s="73"/>
      <c r="RUC26" s="73"/>
      <c r="RUD26" s="73"/>
      <c r="RUE26" s="73"/>
      <c r="RUF26" s="73"/>
      <c r="RUG26" s="73"/>
      <c r="RUH26" s="73"/>
      <c r="RUI26" s="73"/>
      <c r="RUJ26" s="73"/>
      <c r="RUK26" s="73"/>
      <c r="RUL26" s="73"/>
      <c r="RUM26" s="73"/>
      <c r="RUN26" s="73"/>
      <c r="RUO26" s="73"/>
      <c r="RUP26" s="73"/>
      <c r="RUQ26" s="73"/>
      <c r="RUR26" s="73"/>
      <c r="RUS26" s="73"/>
      <c r="RUT26" s="73"/>
      <c r="RUU26" s="73"/>
      <c r="RUV26" s="73"/>
      <c r="RUW26" s="73"/>
      <c r="RUX26" s="73"/>
      <c r="RUY26" s="73"/>
      <c r="RUZ26" s="73"/>
      <c r="RVA26" s="73"/>
      <c r="RVB26" s="73"/>
      <c r="RVC26" s="73"/>
      <c r="RVD26" s="73"/>
      <c r="RVE26" s="73"/>
      <c r="RVF26" s="73"/>
      <c r="RVG26" s="73"/>
      <c r="RVH26" s="73"/>
      <c r="RVI26" s="73"/>
      <c r="RVJ26" s="73"/>
      <c r="RVK26" s="73"/>
      <c r="RVL26" s="73"/>
      <c r="RVM26" s="73"/>
      <c r="RVN26" s="73"/>
      <c r="RVO26" s="73"/>
      <c r="RVP26" s="73"/>
      <c r="RVQ26" s="73"/>
      <c r="RVR26" s="73"/>
      <c r="RVS26" s="73"/>
      <c r="RVT26" s="73"/>
      <c r="RVU26" s="73"/>
      <c r="RVV26" s="73"/>
      <c r="RVW26" s="73"/>
      <c r="RVX26" s="73"/>
      <c r="RVY26" s="73"/>
      <c r="RVZ26" s="73"/>
      <c r="RWA26" s="73"/>
      <c r="RWB26" s="73"/>
      <c r="RWC26" s="73"/>
      <c r="RWD26" s="73"/>
      <c r="RWE26" s="73"/>
      <c r="RWF26" s="73"/>
      <c r="RWG26" s="73"/>
      <c r="RWH26" s="73"/>
      <c r="RWI26" s="73"/>
      <c r="RWJ26" s="73"/>
      <c r="RWK26" s="73"/>
      <c r="RWL26" s="73"/>
      <c r="RWM26" s="73"/>
      <c r="RWN26" s="73"/>
      <c r="RWO26" s="73"/>
      <c r="RWP26" s="73"/>
      <c r="RWQ26" s="73"/>
      <c r="RWR26" s="73"/>
      <c r="RWS26" s="73"/>
      <c r="RWT26" s="73"/>
      <c r="RWU26" s="73"/>
      <c r="RWV26" s="73"/>
      <c r="RWW26" s="73"/>
      <c r="RWX26" s="73"/>
      <c r="RWY26" s="73"/>
      <c r="RWZ26" s="73"/>
      <c r="RXA26" s="73"/>
      <c r="RXB26" s="73"/>
      <c r="RXC26" s="73"/>
      <c r="RXD26" s="73"/>
      <c r="RXE26" s="73"/>
      <c r="RXF26" s="73"/>
      <c r="RXG26" s="73"/>
      <c r="RXH26" s="73"/>
      <c r="RXI26" s="73"/>
      <c r="RXJ26" s="73"/>
      <c r="RXK26" s="73"/>
      <c r="RXL26" s="73"/>
      <c r="RXM26" s="73"/>
      <c r="RXN26" s="73"/>
      <c r="RXO26" s="73"/>
      <c r="RXP26" s="73"/>
      <c r="RXQ26" s="73"/>
      <c r="RXR26" s="73"/>
      <c r="RXS26" s="73"/>
      <c r="RXT26" s="73"/>
      <c r="RXU26" s="73"/>
      <c r="RXV26" s="73"/>
      <c r="RXW26" s="73"/>
      <c r="RXX26" s="73"/>
      <c r="RXY26" s="73"/>
      <c r="RXZ26" s="73"/>
      <c r="RYA26" s="73"/>
      <c r="RYB26" s="73"/>
      <c r="RYC26" s="73"/>
      <c r="RYD26" s="73"/>
      <c r="RYE26" s="73"/>
      <c r="RYF26" s="73"/>
      <c r="RYG26" s="73"/>
      <c r="RYH26" s="73"/>
      <c r="RYI26" s="73"/>
      <c r="RYJ26" s="73"/>
      <c r="RYK26" s="73"/>
      <c r="RYL26" s="73"/>
      <c r="RYM26" s="73"/>
      <c r="RYN26" s="73"/>
      <c r="RYO26" s="73"/>
      <c r="RYP26" s="73"/>
      <c r="RYQ26" s="73"/>
      <c r="RYR26" s="73"/>
      <c r="RYS26" s="73"/>
      <c r="RYT26" s="73"/>
      <c r="RYU26" s="73"/>
      <c r="RYV26" s="73"/>
      <c r="RYW26" s="73"/>
      <c r="RYX26" s="73"/>
      <c r="RYY26" s="73"/>
      <c r="RYZ26" s="73"/>
      <c r="RZA26" s="73"/>
      <c r="RZB26" s="73"/>
      <c r="RZC26" s="73"/>
      <c r="RZD26" s="73"/>
      <c r="RZE26" s="73"/>
      <c r="RZF26" s="73"/>
      <c r="RZG26" s="73"/>
      <c r="RZH26" s="73"/>
      <c r="RZI26" s="73"/>
      <c r="RZJ26" s="73"/>
      <c r="RZK26" s="73"/>
      <c r="RZL26" s="73"/>
      <c r="RZM26" s="73"/>
      <c r="RZN26" s="73"/>
      <c r="RZO26" s="73"/>
      <c r="RZP26" s="73"/>
      <c r="RZQ26" s="73"/>
      <c r="RZR26" s="73"/>
      <c r="RZS26" s="73"/>
      <c r="RZT26" s="73"/>
      <c r="RZU26" s="73"/>
      <c r="RZV26" s="73"/>
      <c r="RZW26" s="73"/>
      <c r="RZX26" s="73"/>
      <c r="RZY26" s="73"/>
      <c r="RZZ26" s="73"/>
      <c r="SAA26" s="73"/>
      <c r="SAB26" s="73"/>
      <c r="SAC26" s="73"/>
      <c r="SAD26" s="73"/>
      <c r="SAE26" s="73"/>
      <c r="SAF26" s="73"/>
      <c r="SAG26" s="73"/>
      <c r="SAH26" s="73"/>
      <c r="SAI26" s="73"/>
      <c r="SAJ26" s="73"/>
      <c r="SAK26" s="73"/>
      <c r="SAL26" s="73"/>
      <c r="SAM26" s="73"/>
      <c r="SAN26" s="73"/>
      <c r="SAO26" s="73"/>
      <c r="SAP26" s="73"/>
      <c r="SAQ26" s="73"/>
      <c r="SAR26" s="73"/>
      <c r="SAS26" s="73"/>
      <c r="SAT26" s="73"/>
      <c r="SAU26" s="73"/>
      <c r="SAV26" s="73"/>
      <c r="SAW26" s="73"/>
      <c r="SAX26" s="73"/>
      <c r="SAY26" s="73"/>
      <c r="SAZ26" s="73"/>
      <c r="SBA26" s="73"/>
      <c r="SBB26" s="73"/>
      <c r="SBC26" s="73"/>
      <c r="SBD26" s="73"/>
      <c r="SBE26" s="73"/>
      <c r="SBF26" s="73"/>
      <c r="SBG26" s="73"/>
      <c r="SBH26" s="73"/>
      <c r="SBI26" s="73"/>
      <c r="SBJ26" s="73"/>
      <c r="SBK26" s="73"/>
      <c r="SBL26" s="73"/>
      <c r="SBM26" s="73"/>
      <c r="SBN26" s="73"/>
      <c r="SBO26" s="73"/>
      <c r="SBP26" s="73"/>
      <c r="SBQ26" s="73"/>
      <c r="SBR26" s="73"/>
      <c r="SBS26" s="73"/>
      <c r="SBT26" s="73"/>
      <c r="SBU26" s="73"/>
      <c r="SBV26" s="73"/>
      <c r="SBW26" s="73"/>
      <c r="SBX26" s="73"/>
      <c r="SBY26" s="73"/>
      <c r="SBZ26" s="73"/>
      <c r="SCA26" s="73"/>
      <c r="SCB26" s="73"/>
      <c r="SCC26" s="73"/>
      <c r="SCD26" s="73"/>
      <c r="SCE26" s="73"/>
      <c r="SCF26" s="73"/>
      <c r="SCG26" s="73"/>
      <c r="SCH26" s="73"/>
      <c r="SCI26" s="73"/>
      <c r="SCJ26" s="73"/>
      <c r="SCK26" s="73"/>
      <c r="SCL26" s="73"/>
      <c r="SCM26" s="73"/>
      <c r="SCN26" s="73"/>
      <c r="SCO26" s="73"/>
      <c r="SCP26" s="73"/>
      <c r="SCQ26" s="73"/>
      <c r="SCR26" s="73"/>
      <c r="SCS26" s="73"/>
      <c r="SCT26" s="73"/>
      <c r="SCU26" s="73"/>
      <c r="SCV26" s="73"/>
      <c r="SCW26" s="73"/>
      <c r="SCX26" s="73"/>
      <c r="SCY26" s="73"/>
      <c r="SCZ26" s="73"/>
      <c r="SDA26" s="73"/>
      <c r="SDB26" s="73"/>
      <c r="SDC26" s="73"/>
      <c r="SDD26" s="73"/>
      <c r="SDE26" s="73"/>
      <c r="SDF26" s="73"/>
      <c r="SDG26" s="73"/>
      <c r="SDH26" s="73"/>
      <c r="SDI26" s="73"/>
      <c r="SDJ26" s="73"/>
      <c r="SDK26" s="73"/>
      <c r="SDL26" s="73"/>
      <c r="SDM26" s="73"/>
      <c r="SDN26" s="73"/>
      <c r="SDO26" s="73"/>
      <c r="SDP26" s="73"/>
      <c r="SDQ26" s="73"/>
      <c r="SDR26" s="73"/>
      <c r="SDS26" s="73"/>
      <c r="SDT26" s="73"/>
      <c r="SDU26" s="73"/>
      <c r="SDV26" s="73"/>
      <c r="SDW26" s="73"/>
      <c r="SDX26" s="73"/>
      <c r="SDY26" s="73"/>
      <c r="SDZ26" s="73"/>
      <c r="SEA26" s="73"/>
      <c r="SEB26" s="73"/>
      <c r="SEC26" s="73"/>
      <c r="SED26" s="73"/>
      <c r="SEE26" s="73"/>
      <c r="SEF26" s="73"/>
      <c r="SEG26" s="73"/>
      <c r="SEH26" s="73"/>
      <c r="SEI26" s="73"/>
      <c r="SEJ26" s="73"/>
      <c r="SEK26" s="73"/>
      <c r="SEL26" s="73"/>
      <c r="SEM26" s="73"/>
      <c r="SEN26" s="73"/>
      <c r="SEO26" s="73"/>
      <c r="SEP26" s="73"/>
      <c r="SEQ26" s="73"/>
      <c r="SER26" s="73"/>
      <c r="SES26" s="73"/>
      <c r="SET26" s="73"/>
      <c r="SEU26" s="73"/>
      <c r="SEV26" s="73"/>
      <c r="SEW26" s="73"/>
      <c r="SEX26" s="73"/>
      <c r="SEY26" s="73"/>
      <c r="SEZ26" s="73"/>
      <c r="SFA26" s="73"/>
      <c r="SFB26" s="73"/>
      <c r="SFC26" s="73"/>
      <c r="SFD26" s="73"/>
      <c r="SFE26" s="73"/>
      <c r="SFF26" s="73"/>
      <c r="SFG26" s="73"/>
      <c r="SFH26" s="73"/>
      <c r="SFI26" s="73"/>
      <c r="SFJ26" s="73"/>
      <c r="SFK26" s="73"/>
      <c r="SFL26" s="73"/>
      <c r="SFM26" s="73"/>
      <c r="SFN26" s="73"/>
      <c r="SFO26" s="73"/>
      <c r="SFP26" s="73"/>
      <c r="SFQ26" s="73"/>
      <c r="SFR26" s="73"/>
      <c r="SFS26" s="73"/>
      <c r="SFT26" s="73"/>
      <c r="SFU26" s="73"/>
      <c r="SFV26" s="73"/>
      <c r="SFW26" s="73"/>
      <c r="SFX26" s="73"/>
      <c r="SFY26" s="73"/>
      <c r="SFZ26" s="73"/>
      <c r="SGA26" s="73"/>
      <c r="SGB26" s="73"/>
      <c r="SGC26" s="73"/>
      <c r="SGD26" s="73"/>
      <c r="SGE26" s="73"/>
      <c r="SGF26" s="73"/>
      <c r="SGG26" s="73"/>
      <c r="SGH26" s="73"/>
      <c r="SGI26" s="73"/>
      <c r="SGJ26" s="73"/>
      <c r="SGK26" s="73"/>
      <c r="SGL26" s="73"/>
      <c r="SGM26" s="73"/>
      <c r="SGN26" s="73"/>
      <c r="SGO26" s="73"/>
      <c r="SGP26" s="73"/>
      <c r="SGQ26" s="73"/>
      <c r="SGR26" s="73"/>
      <c r="SGS26" s="73"/>
      <c r="SGT26" s="73"/>
      <c r="SGU26" s="73"/>
      <c r="SGV26" s="73"/>
      <c r="SGW26" s="73"/>
      <c r="SGX26" s="73"/>
      <c r="SGY26" s="73"/>
      <c r="SGZ26" s="73"/>
      <c r="SHA26" s="73"/>
      <c r="SHB26" s="73"/>
      <c r="SHC26" s="73"/>
      <c r="SHD26" s="73"/>
      <c r="SHE26" s="73"/>
      <c r="SHF26" s="73"/>
      <c r="SHG26" s="73"/>
      <c r="SHH26" s="73"/>
      <c r="SHI26" s="73"/>
      <c r="SHJ26" s="73"/>
      <c r="SHK26" s="73"/>
      <c r="SHL26" s="73"/>
      <c r="SHM26" s="73"/>
      <c r="SHN26" s="73"/>
      <c r="SHO26" s="73"/>
      <c r="SHP26" s="73"/>
      <c r="SHQ26" s="73"/>
      <c r="SHR26" s="73"/>
      <c r="SHS26" s="73"/>
      <c r="SHT26" s="73"/>
      <c r="SHU26" s="73"/>
      <c r="SHV26" s="73"/>
      <c r="SHW26" s="73"/>
      <c r="SHX26" s="73"/>
      <c r="SHY26" s="73"/>
      <c r="SHZ26" s="73"/>
      <c r="SIA26" s="73"/>
      <c r="SIB26" s="73"/>
      <c r="SIC26" s="73"/>
      <c r="SID26" s="73"/>
      <c r="SIE26" s="73"/>
      <c r="SIF26" s="73"/>
      <c r="SIG26" s="73"/>
      <c r="SIH26" s="73"/>
      <c r="SII26" s="73"/>
      <c r="SIJ26" s="73"/>
      <c r="SIK26" s="73"/>
      <c r="SIL26" s="73"/>
      <c r="SIM26" s="73"/>
      <c r="SIN26" s="73"/>
      <c r="SIO26" s="73"/>
      <c r="SIP26" s="73"/>
      <c r="SIQ26" s="73"/>
      <c r="SIR26" s="73"/>
      <c r="SIS26" s="73"/>
      <c r="SIT26" s="73"/>
      <c r="SIU26" s="73"/>
      <c r="SIV26" s="73"/>
      <c r="SIW26" s="73"/>
      <c r="SIX26" s="73"/>
      <c r="SIY26" s="73"/>
      <c r="SIZ26" s="73"/>
      <c r="SJA26" s="73"/>
      <c r="SJB26" s="73"/>
      <c r="SJC26" s="73"/>
      <c r="SJD26" s="73"/>
      <c r="SJE26" s="73"/>
      <c r="SJF26" s="73"/>
      <c r="SJG26" s="73"/>
      <c r="SJH26" s="73"/>
      <c r="SJI26" s="73"/>
      <c r="SJJ26" s="73"/>
      <c r="SJK26" s="73"/>
      <c r="SJL26" s="73"/>
      <c r="SJM26" s="73"/>
      <c r="SJN26" s="73"/>
      <c r="SJO26" s="73"/>
      <c r="SJP26" s="73"/>
      <c r="SJQ26" s="73"/>
      <c r="SJR26" s="73"/>
      <c r="SJS26" s="73"/>
      <c r="SJT26" s="73"/>
      <c r="SJU26" s="73"/>
      <c r="SJV26" s="73"/>
      <c r="SJW26" s="73"/>
      <c r="SJX26" s="73"/>
      <c r="SJY26" s="73"/>
      <c r="SJZ26" s="73"/>
      <c r="SKA26" s="73"/>
      <c r="SKB26" s="73"/>
      <c r="SKC26" s="73"/>
      <c r="SKD26" s="73"/>
      <c r="SKE26" s="73"/>
      <c r="SKF26" s="73"/>
      <c r="SKG26" s="73"/>
      <c r="SKH26" s="73"/>
      <c r="SKI26" s="73"/>
      <c r="SKJ26" s="73"/>
      <c r="SKK26" s="73"/>
      <c r="SKL26" s="73"/>
      <c r="SKM26" s="73"/>
      <c r="SKN26" s="73"/>
      <c r="SKO26" s="73"/>
      <c r="SKP26" s="73"/>
      <c r="SKQ26" s="73"/>
      <c r="SKR26" s="73"/>
      <c r="SKS26" s="73"/>
      <c r="SKT26" s="73"/>
      <c r="SKU26" s="73"/>
      <c r="SKV26" s="73"/>
      <c r="SKW26" s="73"/>
      <c r="SKX26" s="73"/>
      <c r="SKY26" s="73"/>
      <c r="SKZ26" s="73"/>
      <c r="SLA26" s="73"/>
      <c r="SLB26" s="73"/>
      <c r="SLC26" s="73"/>
      <c r="SLD26" s="73"/>
      <c r="SLE26" s="73"/>
      <c r="SLF26" s="73"/>
      <c r="SLG26" s="73"/>
      <c r="SLH26" s="73"/>
      <c r="SLI26" s="73"/>
      <c r="SLJ26" s="73"/>
      <c r="SLK26" s="73"/>
      <c r="SLL26" s="73"/>
      <c r="SLM26" s="73"/>
      <c r="SLN26" s="73"/>
      <c r="SLO26" s="73"/>
      <c r="SLP26" s="73"/>
      <c r="SLQ26" s="73"/>
      <c r="SLR26" s="73"/>
      <c r="SLS26" s="73"/>
      <c r="SLT26" s="73"/>
      <c r="SLU26" s="73"/>
      <c r="SLV26" s="73"/>
      <c r="SLW26" s="73"/>
      <c r="SLX26" s="73"/>
      <c r="SLY26" s="73"/>
      <c r="SLZ26" s="73"/>
      <c r="SMA26" s="73"/>
      <c r="SMB26" s="73"/>
      <c r="SMC26" s="73"/>
      <c r="SMD26" s="73"/>
      <c r="SME26" s="73"/>
      <c r="SMF26" s="73"/>
      <c r="SMG26" s="73"/>
      <c r="SMH26" s="73"/>
      <c r="SMI26" s="73"/>
      <c r="SMJ26" s="73"/>
      <c r="SMK26" s="73"/>
      <c r="SML26" s="73"/>
      <c r="SMM26" s="73"/>
      <c r="SMN26" s="73"/>
      <c r="SMO26" s="73"/>
      <c r="SMP26" s="73"/>
      <c r="SMQ26" s="73"/>
      <c r="SMR26" s="73"/>
      <c r="SMS26" s="73"/>
      <c r="SMT26" s="73"/>
      <c r="SMU26" s="73"/>
      <c r="SMV26" s="73"/>
      <c r="SMW26" s="73"/>
      <c r="SMX26" s="73"/>
      <c r="SMY26" s="73"/>
      <c r="SMZ26" s="73"/>
      <c r="SNA26" s="73"/>
      <c r="SNB26" s="73"/>
      <c r="SNC26" s="73"/>
      <c r="SND26" s="73"/>
      <c r="SNE26" s="73"/>
      <c r="SNF26" s="73"/>
      <c r="SNG26" s="73"/>
      <c r="SNH26" s="73"/>
      <c r="SNI26" s="73"/>
      <c r="SNJ26" s="73"/>
      <c r="SNK26" s="73"/>
      <c r="SNL26" s="73"/>
      <c r="SNM26" s="73"/>
      <c r="SNN26" s="73"/>
      <c r="SNO26" s="73"/>
      <c r="SNP26" s="73"/>
      <c r="SNQ26" s="73"/>
      <c r="SNR26" s="73"/>
      <c r="SNS26" s="73"/>
      <c r="SNT26" s="73"/>
      <c r="SNU26" s="73"/>
      <c r="SNV26" s="73"/>
      <c r="SNW26" s="73"/>
      <c r="SNX26" s="73"/>
      <c r="SNY26" s="73"/>
      <c r="SNZ26" s="73"/>
      <c r="SOA26" s="73"/>
      <c r="SOB26" s="73"/>
      <c r="SOC26" s="73"/>
      <c r="SOD26" s="73"/>
      <c r="SOE26" s="73"/>
      <c r="SOF26" s="73"/>
      <c r="SOG26" s="73"/>
      <c r="SOH26" s="73"/>
      <c r="SOI26" s="73"/>
      <c r="SOJ26" s="73"/>
      <c r="SOK26" s="73"/>
      <c r="SOL26" s="73"/>
      <c r="SOM26" s="73"/>
      <c r="SON26" s="73"/>
      <c r="SOO26" s="73"/>
      <c r="SOP26" s="73"/>
      <c r="SOQ26" s="73"/>
      <c r="SOR26" s="73"/>
      <c r="SOS26" s="73"/>
      <c r="SOT26" s="73"/>
      <c r="SOU26" s="73"/>
      <c r="SOV26" s="73"/>
      <c r="SOW26" s="73"/>
      <c r="SOX26" s="73"/>
      <c r="SOY26" s="73"/>
      <c r="SOZ26" s="73"/>
      <c r="SPA26" s="73"/>
      <c r="SPB26" s="73"/>
      <c r="SPC26" s="73"/>
      <c r="SPD26" s="73"/>
      <c r="SPE26" s="73"/>
      <c r="SPF26" s="73"/>
      <c r="SPG26" s="73"/>
      <c r="SPH26" s="73"/>
      <c r="SPI26" s="73"/>
      <c r="SPJ26" s="73"/>
      <c r="SPK26" s="73"/>
      <c r="SPL26" s="73"/>
      <c r="SPM26" s="73"/>
      <c r="SPN26" s="73"/>
      <c r="SPO26" s="73"/>
      <c r="SPP26" s="73"/>
      <c r="SPQ26" s="73"/>
      <c r="SPR26" s="73"/>
      <c r="SPS26" s="73"/>
      <c r="SPT26" s="73"/>
      <c r="SPU26" s="73"/>
      <c r="SPV26" s="73"/>
      <c r="SPW26" s="73"/>
      <c r="SPX26" s="73"/>
      <c r="SPY26" s="73"/>
      <c r="SPZ26" s="73"/>
      <c r="SQA26" s="73"/>
      <c r="SQB26" s="73"/>
      <c r="SQC26" s="73"/>
      <c r="SQD26" s="73"/>
      <c r="SQE26" s="73"/>
      <c r="SQF26" s="73"/>
      <c r="SQG26" s="73"/>
      <c r="SQH26" s="73"/>
      <c r="SQI26" s="73"/>
      <c r="SQJ26" s="73"/>
      <c r="SQK26" s="73"/>
      <c r="SQL26" s="73"/>
      <c r="SQM26" s="73"/>
      <c r="SQN26" s="73"/>
      <c r="SQO26" s="73"/>
      <c r="SQP26" s="73"/>
      <c r="SQQ26" s="73"/>
      <c r="SQR26" s="73"/>
      <c r="SQS26" s="73"/>
      <c r="SQT26" s="73"/>
      <c r="SQU26" s="73"/>
      <c r="SQV26" s="73"/>
      <c r="SQW26" s="73"/>
      <c r="SQX26" s="73"/>
      <c r="SQY26" s="73"/>
      <c r="SQZ26" s="73"/>
      <c r="SRA26" s="73"/>
      <c r="SRB26" s="73"/>
      <c r="SRC26" s="73"/>
      <c r="SRD26" s="73"/>
      <c r="SRE26" s="73"/>
      <c r="SRF26" s="73"/>
      <c r="SRG26" s="73"/>
      <c r="SRH26" s="73"/>
      <c r="SRI26" s="73"/>
      <c r="SRJ26" s="73"/>
      <c r="SRK26" s="73"/>
      <c r="SRL26" s="73"/>
      <c r="SRM26" s="73"/>
      <c r="SRN26" s="73"/>
      <c r="SRO26" s="73"/>
      <c r="SRP26" s="73"/>
      <c r="SRQ26" s="73"/>
      <c r="SRR26" s="73"/>
      <c r="SRS26" s="73"/>
      <c r="SRT26" s="73"/>
      <c r="SRU26" s="73"/>
      <c r="SRV26" s="73"/>
      <c r="SRW26" s="73"/>
      <c r="SRX26" s="73"/>
      <c r="SRY26" s="73"/>
      <c r="SRZ26" s="73"/>
      <c r="SSA26" s="73"/>
      <c r="SSB26" s="73"/>
      <c r="SSC26" s="73"/>
      <c r="SSD26" s="73"/>
      <c r="SSE26" s="73"/>
      <c r="SSF26" s="73"/>
      <c r="SSG26" s="73"/>
      <c r="SSH26" s="73"/>
      <c r="SSI26" s="73"/>
      <c r="SSJ26" s="73"/>
      <c r="SSK26" s="73"/>
      <c r="SSL26" s="73"/>
      <c r="SSM26" s="73"/>
      <c r="SSN26" s="73"/>
      <c r="SSO26" s="73"/>
      <c r="SSP26" s="73"/>
      <c r="SSQ26" s="73"/>
      <c r="SSR26" s="73"/>
      <c r="SSS26" s="73"/>
      <c r="SST26" s="73"/>
      <c r="SSU26" s="73"/>
      <c r="SSV26" s="73"/>
      <c r="SSW26" s="73"/>
      <c r="SSX26" s="73"/>
      <c r="SSY26" s="73"/>
      <c r="SSZ26" s="73"/>
      <c r="STA26" s="73"/>
      <c r="STB26" s="73"/>
      <c r="STC26" s="73"/>
      <c r="STD26" s="73"/>
      <c r="STE26" s="73"/>
      <c r="STF26" s="73"/>
      <c r="STG26" s="73"/>
      <c r="STH26" s="73"/>
      <c r="STI26" s="73"/>
      <c r="STJ26" s="73"/>
      <c r="STK26" s="73"/>
      <c r="STL26" s="73"/>
      <c r="STM26" s="73"/>
      <c r="STN26" s="73"/>
      <c r="STO26" s="73"/>
      <c r="STP26" s="73"/>
      <c r="STQ26" s="73"/>
      <c r="STR26" s="73"/>
      <c r="STS26" s="73"/>
      <c r="STT26" s="73"/>
      <c r="STU26" s="73"/>
      <c r="STV26" s="73"/>
      <c r="STW26" s="73"/>
      <c r="STX26" s="73"/>
      <c r="STY26" s="73"/>
      <c r="STZ26" s="73"/>
      <c r="SUA26" s="73"/>
      <c r="SUB26" s="73"/>
      <c r="SUC26" s="73"/>
      <c r="SUD26" s="73"/>
      <c r="SUE26" s="73"/>
      <c r="SUF26" s="73"/>
      <c r="SUG26" s="73"/>
      <c r="SUH26" s="73"/>
      <c r="SUI26" s="73"/>
      <c r="SUJ26" s="73"/>
      <c r="SUK26" s="73"/>
      <c r="SUL26" s="73"/>
      <c r="SUM26" s="73"/>
      <c r="SUN26" s="73"/>
      <c r="SUO26" s="73"/>
      <c r="SUP26" s="73"/>
      <c r="SUQ26" s="73"/>
      <c r="SUR26" s="73"/>
      <c r="SUS26" s="73"/>
      <c r="SUT26" s="73"/>
      <c r="SUU26" s="73"/>
      <c r="SUV26" s="73"/>
      <c r="SUW26" s="73"/>
      <c r="SUX26" s="73"/>
      <c r="SUY26" s="73"/>
      <c r="SUZ26" s="73"/>
      <c r="SVA26" s="73"/>
      <c r="SVB26" s="73"/>
      <c r="SVC26" s="73"/>
      <c r="SVD26" s="73"/>
      <c r="SVE26" s="73"/>
      <c r="SVF26" s="73"/>
      <c r="SVG26" s="73"/>
      <c r="SVH26" s="73"/>
      <c r="SVI26" s="73"/>
      <c r="SVJ26" s="73"/>
      <c r="SVK26" s="73"/>
      <c r="SVL26" s="73"/>
      <c r="SVM26" s="73"/>
      <c r="SVN26" s="73"/>
      <c r="SVO26" s="73"/>
      <c r="SVP26" s="73"/>
      <c r="SVQ26" s="73"/>
      <c r="SVR26" s="73"/>
      <c r="SVS26" s="73"/>
      <c r="SVT26" s="73"/>
      <c r="SVU26" s="73"/>
      <c r="SVV26" s="73"/>
      <c r="SVW26" s="73"/>
      <c r="SVX26" s="73"/>
      <c r="SVY26" s="73"/>
      <c r="SVZ26" s="73"/>
      <c r="SWA26" s="73"/>
      <c r="SWB26" s="73"/>
      <c r="SWC26" s="73"/>
      <c r="SWD26" s="73"/>
      <c r="SWE26" s="73"/>
      <c r="SWF26" s="73"/>
      <c r="SWG26" s="73"/>
      <c r="SWH26" s="73"/>
      <c r="SWI26" s="73"/>
      <c r="SWJ26" s="73"/>
      <c r="SWK26" s="73"/>
      <c r="SWL26" s="73"/>
      <c r="SWM26" s="73"/>
      <c r="SWN26" s="73"/>
      <c r="SWO26" s="73"/>
      <c r="SWP26" s="73"/>
      <c r="SWQ26" s="73"/>
      <c r="SWR26" s="73"/>
      <c r="SWS26" s="73"/>
      <c r="SWT26" s="73"/>
      <c r="SWU26" s="73"/>
      <c r="SWV26" s="73"/>
      <c r="SWW26" s="73"/>
      <c r="SWX26" s="73"/>
      <c r="SWY26" s="73"/>
      <c r="SWZ26" s="73"/>
      <c r="SXA26" s="73"/>
      <c r="SXB26" s="73"/>
      <c r="SXC26" s="73"/>
      <c r="SXD26" s="73"/>
      <c r="SXE26" s="73"/>
      <c r="SXF26" s="73"/>
      <c r="SXG26" s="73"/>
      <c r="SXH26" s="73"/>
      <c r="SXI26" s="73"/>
      <c r="SXJ26" s="73"/>
      <c r="SXK26" s="73"/>
      <c r="SXL26" s="73"/>
      <c r="SXM26" s="73"/>
      <c r="SXN26" s="73"/>
      <c r="SXO26" s="73"/>
      <c r="SXP26" s="73"/>
      <c r="SXQ26" s="73"/>
      <c r="SXR26" s="73"/>
      <c r="SXS26" s="73"/>
      <c r="SXT26" s="73"/>
      <c r="SXU26" s="73"/>
      <c r="SXV26" s="73"/>
      <c r="SXW26" s="73"/>
      <c r="SXX26" s="73"/>
      <c r="SXY26" s="73"/>
      <c r="SXZ26" s="73"/>
      <c r="SYA26" s="73"/>
      <c r="SYB26" s="73"/>
      <c r="SYC26" s="73"/>
      <c r="SYD26" s="73"/>
      <c r="SYE26" s="73"/>
      <c r="SYF26" s="73"/>
      <c r="SYG26" s="73"/>
      <c r="SYH26" s="73"/>
      <c r="SYI26" s="73"/>
      <c r="SYJ26" s="73"/>
      <c r="SYK26" s="73"/>
      <c r="SYL26" s="73"/>
      <c r="SYM26" s="73"/>
      <c r="SYN26" s="73"/>
      <c r="SYO26" s="73"/>
      <c r="SYP26" s="73"/>
      <c r="SYQ26" s="73"/>
      <c r="SYR26" s="73"/>
      <c r="SYS26" s="73"/>
      <c r="SYT26" s="73"/>
      <c r="SYU26" s="73"/>
      <c r="SYV26" s="73"/>
      <c r="SYW26" s="73"/>
      <c r="SYX26" s="73"/>
      <c r="SYY26" s="73"/>
      <c r="SYZ26" s="73"/>
      <c r="SZA26" s="73"/>
      <c r="SZB26" s="73"/>
      <c r="SZC26" s="73"/>
      <c r="SZD26" s="73"/>
      <c r="SZE26" s="73"/>
      <c r="SZF26" s="73"/>
      <c r="SZG26" s="73"/>
      <c r="SZH26" s="73"/>
      <c r="SZI26" s="73"/>
      <c r="SZJ26" s="73"/>
      <c r="SZK26" s="73"/>
      <c r="SZL26" s="73"/>
      <c r="SZM26" s="73"/>
      <c r="SZN26" s="73"/>
      <c r="SZO26" s="73"/>
      <c r="SZP26" s="73"/>
      <c r="SZQ26" s="73"/>
      <c r="SZR26" s="73"/>
      <c r="SZS26" s="73"/>
      <c r="SZT26" s="73"/>
      <c r="SZU26" s="73"/>
      <c r="SZV26" s="73"/>
      <c r="SZW26" s="73"/>
      <c r="SZX26" s="73"/>
      <c r="SZY26" s="73"/>
      <c r="SZZ26" s="73"/>
      <c r="TAA26" s="73"/>
      <c r="TAB26" s="73"/>
      <c r="TAC26" s="73"/>
      <c r="TAD26" s="73"/>
      <c r="TAE26" s="73"/>
      <c r="TAF26" s="73"/>
      <c r="TAG26" s="73"/>
      <c r="TAH26" s="73"/>
      <c r="TAI26" s="73"/>
      <c r="TAJ26" s="73"/>
      <c r="TAK26" s="73"/>
      <c r="TAL26" s="73"/>
      <c r="TAM26" s="73"/>
      <c r="TAN26" s="73"/>
      <c r="TAO26" s="73"/>
      <c r="TAP26" s="73"/>
      <c r="TAQ26" s="73"/>
      <c r="TAR26" s="73"/>
      <c r="TAS26" s="73"/>
      <c r="TAT26" s="73"/>
      <c r="TAU26" s="73"/>
      <c r="TAV26" s="73"/>
      <c r="TAW26" s="73"/>
      <c r="TAX26" s="73"/>
      <c r="TAY26" s="73"/>
      <c r="TAZ26" s="73"/>
      <c r="TBA26" s="73"/>
      <c r="TBB26" s="73"/>
      <c r="TBC26" s="73"/>
      <c r="TBD26" s="73"/>
      <c r="TBE26" s="73"/>
      <c r="TBF26" s="73"/>
      <c r="TBG26" s="73"/>
      <c r="TBH26" s="73"/>
      <c r="TBI26" s="73"/>
      <c r="TBJ26" s="73"/>
      <c r="TBK26" s="73"/>
      <c r="TBL26" s="73"/>
      <c r="TBM26" s="73"/>
      <c r="TBN26" s="73"/>
      <c r="TBO26" s="73"/>
      <c r="TBP26" s="73"/>
      <c r="TBQ26" s="73"/>
      <c r="TBR26" s="73"/>
      <c r="TBS26" s="73"/>
      <c r="TBT26" s="73"/>
      <c r="TBU26" s="73"/>
      <c r="TBV26" s="73"/>
      <c r="TBW26" s="73"/>
      <c r="TBX26" s="73"/>
      <c r="TBY26" s="73"/>
      <c r="TBZ26" s="73"/>
      <c r="TCA26" s="73"/>
      <c r="TCB26" s="73"/>
      <c r="TCC26" s="73"/>
      <c r="TCD26" s="73"/>
      <c r="TCE26" s="73"/>
      <c r="TCF26" s="73"/>
      <c r="TCG26" s="73"/>
      <c r="TCH26" s="73"/>
      <c r="TCI26" s="73"/>
      <c r="TCJ26" s="73"/>
      <c r="TCK26" s="73"/>
      <c r="TCL26" s="73"/>
      <c r="TCM26" s="73"/>
      <c r="TCN26" s="73"/>
      <c r="TCO26" s="73"/>
      <c r="TCP26" s="73"/>
      <c r="TCQ26" s="73"/>
      <c r="TCR26" s="73"/>
      <c r="TCS26" s="73"/>
      <c r="TCT26" s="73"/>
      <c r="TCU26" s="73"/>
      <c r="TCV26" s="73"/>
      <c r="TCW26" s="73"/>
      <c r="TCX26" s="73"/>
      <c r="TCY26" s="73"/>
      <c r="TCZ26" s="73"/>
      <c r="TDA26" s="73"/>
      <c r="TDB26" s="73"/>
      <c r="TDC26" s="73"/>
      <c r="TDD26" s="73"/>
      <c r="TDE26" s="73"/>
      <c r="TDF26" s="73"/>
      <c r="TDG26" s="73"/>
      <c r="TDH26" s="73"/>
      <c r="TDI26" s="73"/>
      <c r="TDJ26" s="73"/>
      <c r="TDK26" s="73"/>
      <c r="TDL26" s="73"/>
      <c r="TDM26" s="73"/>
      <c r="TDN26" s="73"/>
      <c r="TDO26" s="73"/>
      <c r="TDP26" s="73"/>
      <c r="TDQ26" s="73"/>
      <c r="TDR26" s="73"/>
      <c r="TDS26" s="73"/>
      <c r="TDT26" s="73"/>
      <c r="TDU26" s="73"/>
      <c r="TDV26" s="73"/>
      <c r="TDW26" s="73"/>
      <c r="TDX26" s="73"/>
      <c r="TDY26" s="73"/>
      <c r="TDZ26" s="73"/>
      <c r="TEA26" s="73"/>
      <c r="TEB26" s="73"/>
      <c r="TEC26" s="73"/>
      <c r="TED26" s="73"/>
      <c r="TEE26" s="73"/>
      <c r="TEF26" s="73"/>
      <c r="TEG26" s="73"/>
      <c r="TEH26" s="73"/>
      <c r="TEI26" s="73"/>
      <c r="TEJ26" s="73"/>
      <c r="TEK26" s="73"/>
      <c r="TEL26" s="73"/>
      <c r="TEM26" s="73"/>
      <c r="TEN26" s="73"/>
      <c r="TEO26" s="73"/>
      <c r="TEP26" s="73"/>
      <c r="TEQ26" s="73"/>
      <c r="TER26" s="73"/>
      <c r="TES26" s="73"/>
      <c r="TET26" s="73"/>
      <c r="TEU26" s="73"/>
      <c r="TEV26" s="73"/>
      <c r="TEW26" s="73"/>
      <c r="TEX26" s="73"/>
      <c r="TEY26" s="73"/>
      <c r="TEZ26" s="73"/>
      <c r="TFA26" s="73"/>
      <c r="TFB26" s="73"/>
      <c r="TFC26" s="73"/>
      <c r="TFD26" s="73"/>
      <c r="TFE26" s="73"/>
      <c r="TFF26" s="73"/>
      <c r="TFG26" s="73"/>
      <c r="TFH26" s="73"/>
      <c r="TFI26" s="73"/>
      <c r="TFJ26" s="73"/>
      <c r="TFK26" s="73"/>
      <c r="TFL26" s="73"/>
      <c r="TFM26" s="73"/>
      <c r="TFN26" s="73"/>
      <c r="TFO26" s="73"/>
      <c r="TFP26" s="73"/>
      <c r="TFQ26" s="73"/>
      <c r="TFR26" s="73"/>
      <c r="TFS26" s="73"/>
      <c r="TFT26" s="73"/>
      <c r="TFU26" s="73"/>
      <c r="TFV26" s="73"/>
      <c r="TFW26" s="73"/>
      <c r="TFX26" s="73"/>
      <c r="TFY26" s="73"/>
      <c r="TFZ26" s="73"/>
      <c r="TGA26" s="73"/>
      <c r="TGB26" s="73"/>
      <c r="TGC26" s="73"/>
      <c r="TGD26" s="73"/>
      <c r="TGE26" s="73"/>
      <c r="TGF26" s="73"/>
      <c r="TGG26" s="73"/>
      <c r="TGH26" s="73"/>
      <c r="TGI26" s="73"/>
      <c r="TGJ26" s="73"/>
      <c r="TGK26" s="73"/>
      <c r="TGL26" s="73"/>
      <c r="TGM26" s="73"/>
      <c r="TGN26" s="73"/>
      <c r="TGO26" s="73"/>
      <c r="TGP26" s="73"/>
      <c r="TGQ26" s="73"/>
      <c r="TGR26" s="73"/>
      <c r="TGS26" s="73"/>
      <c r="TGT26" s="73"/>
      <c r="TGU26" s="73"/>
      <c r="TGV26" s="73"/>
      <c r="TGW26" s="73"/>
      <c r="TGX26" s="73"/>
      <c r="TGY26" s="73"/>
      <c r="TGZ26" s="73"/>
      <c r="THA26" s="73"/>
      <c r="THB26" s="73"/>
      <c r="THC26" s="73"/>
      <c r="THD26" s="73"/>
      <c r="THE26" s="73"/>
      <c r="THF26" s="73"/>
      <c r="THG26" s="73"/>
      <c r="THH26" s="73"/>
      <c r="THI26" s="73"/>
      <c r="THJ26" s="73"/>
      <c r="THK26" s="73"/>
      <c r="THL26" s="73"/>
      <c r="THM26" s="73"/>
      <c r="THN26" s="73"/>
      <c r="THO26" s="73"/>
      <c r="THP26" s="73"/>
      <c r="THQ26" s="73"/>
      <c r="THR26" s="73"/>
      <c r="THS26" s="73"/>
      <c r="THT26" s="73"/>
      <c r="THU26" s="73"/>
      <c r="THV26" s="73"/>
      <c r="THW26" s="73"/>
      <c r="THX26" s="73"/>
      <c r="THY26" s="73"/>
      <c r="THZ26" s="73"/>
      <c r="TIA26" s="73"/>
      <c r="TIB26" s="73"/>
      <c r="TIC26" s="73"/>
      <c r="TID26" s="73"/>
      <c r="TIE26" s="73"/>
      <c r="TIF26" s="73"/>
      <c r="TIG26" s="73"/>
      <c r="TIH26" s="73"/>
      <c r="TII26" s="73"/>
      <c r="TIJ26" s="73"/>
      <c r="TIK26" s="73"/>
      <c r="TIL26" s="73"/>
      <c r="TIM26" s="73"/>
      <c r="TIN26" s="73"/>
      <c r="TIO26" s="73"/>
      <c r="TIP26" s="73"/>
      <c r="TIQ26" s="73"/>
      <c r="TIR26" s="73"/>
      <c r="TIS26" s="73"/>
      <c r="TIT26" s="73"/>
      <c r="TIU26" s="73"/>
      <c r="TIV26" s="73"/>
      <c r="TIW26" s="73"/>
      <c r="TIX26" s="73"/>
      <c r="TIY26" s="73"/>
      <c r="TIZ26" s="73"/>
      <c r="TJA26" s="73"/>
      <c r="TJB26" s="73"/>
      <c r="TJC26" s="73"/>
      <c r="TJD26" s="73"/>
      <c r="TJE26" s="73"/>
      <c r="TJF26" s="73"/>
      <c r="TJG26" s="73"/>
      <c r="TJH26" s="73"/>
      <c r="TJI26" s="73"/>
      <c r="TJJ26" s="73"/>
      <c r="TJK26" s="73"/>
      <c r="TJL26" s="73"/>
      <c r="TJM26" s="73"/>
      <c r="TJN26" s="73"/>
      <c r="TJO26" s="73"/>
      <c r="TJP26" s="73"/>
      <c r="TJQ26" s="73"/>
      <c r="TJR26" s="73"/>
      <c r="TJS26" s="73"/>
      <c r="TJT26" s="73"/>
      <c r="TJU26" s="73"/>
      <c r="TJV26" s="73"/>
      <c r="TJW26" s="73"/>
      <c r="TJX26" s="73"/>
      <c r="TJY26" s="73"/>
      <c r="TJZ26" s="73"/>
      <c r="TKA26" s="73"/>
      <c r="TKB26" s="73"/>
      <c r="TKC26" s="73"/>
      <c r="TKD26" s="73"/>
      <c r="TKE26" s="73"/>
      <c r="TKF26" s="73"/>
      <c r="TKG26" s="73"/>
      <c r="TKH26" s="73"/>
      <c r="TKI26" s="73"/>
      <c r="TKJ26" s="73"/>
      <c r="TKK26" s="73"/>
      <c r="TKL26" s="73"/>
      <c r="TKM26" s="73"/>
      <c r="TKN26" s="73"/>
      <c r="TKO26" s="73"/>
      <c r="TKP26" s="73"/>
      <c r="TKQ26" s="73"/>
      <c r="TKR26" s="73"/>
      <c r="TKS26" s="73"/>
      <c r="TKT26" s="73"/>
      <c r="TKU26" s="73"/>
      <c r="TKV26" s="73"/>
      <c r="TKW26" s="73"/>
      <c r="TKX26" s="73"/>
      <c r="TKY26" s="73"/>
      <c r="TKZ26" s="73"/>
      <c r="TLA26" s="73"/>
      <c r="TLB26" s="73"/>
      <c r="TLC26" s="73"/>
      <c r="TLD26" s="73"/>
      <c r="TLE26" s="73"/>
      <c r="TLF26" s="73"/>
      <c r="TLG26" s="73"/>
      <c r="TLH26" s="73"/>
      <c r="TLI26" s="73"/>
      <c r="TLJ26" s="73"/>
      <c r="TLK26" s="73"/>
      <c r="TLL26" s="73"/>
      <c r="TLM26" s="73"/>
      <c r="TLN26" s="73"/>
      <c r="TLO26" s="73"/>
      <c r="TLP26" s="73"/>
      <c r="TLQ26" s="73"/>
      <c r="TLR26" s="73"/>
      <c r="TLS26" s="73"/>
      <c r="TLT26" s="73"/>
      <c r="TLU26" s="73"/>
      <c r="TLV26" s="73"/>
      <c r="TLW26" s="73"/>
      <c r="TLX26" s="73"/>
      <c r="TLY26" s="73"/>
      <c r="TLZ26" s="73"/>
      <c r="TMA26" s="73"/>
      <c r="TMB26" s="73"/>
      <c r="TMC26" s="73"/>
      <c r="TMD26" s="73"/>
      <c r="TME26" s="73"/>
      <c r="TMF26" s="73"/>
      <c r="TMG26" s="73"/>
      <c r="TMH26" s="73"/>
      <c r="TMI26" s="73"/>
      <c r="TMJ26" s="73"/>
      <c r="TMK26" s="73"/>
      <c r="TML26" s="73"/>
      <c r="TMM26" s="73"/>
      <c r="TMN26" s="73"/>
      <c r="TMO26" s="73"/>
      <c r="TMP26" s="73"/>
      <c r="TMQ26" s="73"/>
      <c r="TMR26" s="73"/>
      <c r="TMS26" s="73"/>
      <c r="TMT26" s="73"/>
      <c r="TMU26" s="73"/>
      <c r="TMV26" s="73"/>
      <c r="TMW26" s="73"/>
      <c r="TMX26" s="73"/>
      <c r="TMY26" s="73"/>
      <c r="TMZ26" s="73"/>
      <c r="TNA26" s="73"/>
      <c r="TNB26" s="73"/>
      <c r="TNC26" s="73"/>
      <c r="TND26" s="73"/>
      <c r="TNE26" s="73"/>
      <c r="TNF26" s="73"/>
      <c r="TNG26" s="73"/>
      <c r="TNH26" s="73"/>
      <c r="TNI26" s="73"/>
      <c r="TNJ26" s="73"/>
      <c r="TNK26" s="73"/>
      <c r="TNL26" s="73"/>
      <c r="TNM26" s="73"/>
      <c r="TNN26" s="73"/>
      <c r="TNO26" s="73"/>
      <c r="TNP26" s="73"/>
      <c r="TNQ26" s="73"/>
      <c r="TNR26" s="73"/>
      <c r="TNS26" s="73"/>
      <c r="TNT26" s="73"/>
      <c r="TNU26" s="73"/>
      <c r="TNV26" s="73"/>
      <c r="TNW26" s="73"/>
      <c r="TNX26" s="73"/>
      <c r="TNY26" s="73"/>
      <c r="TNZ26" s="73"/>
      <c r="TOA26" s="73"/>
      <c r="TOB26" s="73"/>
      <c r="TOC26" s="73"/>
      <c r="TOD26" s="73"/>
      <c r="TOE26" s="73"/>
      <c r="TOF26" s="73"/>
      <c r="TOG26" s="73"/>
      <c r="TOH26" s="73"/>
      <c r="TOI26" s="73"/>
      <c r="TOJ26" s="73"/>
      <c r="TOK26" s="73"/>
      <c r="TOL26" s="73"/>
      <c r="TOM26" s="73"/>
      <c r="TON26" s="73"/>
      <c r="TOO26" s="73"/>
      <c r="TOP26" s="73"/>
      <c r="TOQ26" s="73"/>
      <c r="TOR26" s="73"/>
      <c r="TOS26" s="73"/>
      <c r="TOT26" s="73"/>
      <c r="TOU26" s="73"/>
      <c r="TOV26" s="73"/>
      <c r="TOW26" s="73"/>
      <c r="TOX26" s="73"/>
      <c r="TOY26" s="73"/>
      <c r="TOZ26" s="73"/>
      <c r="TPA26" s="73"/>
      <c r="TPB26" s="73"/>
      <c r="TPC26" s="73"/>
      <c r="TPD26" s="73"/>
      <c r="TPE26" s="73"/>
      <c r="TPF26" s="73"/>
      <c r="TPG26" s="73"/>
      <c r="TPH26" s="73"/>
      <c r="TPI26" s="73"/>
      <c r="TPJ26" s="73"/>
      <c r="TPK26" s="73"/>
      <c r="TPL26" s="73"/>
      <c r="TPM26" s="73"/>
      <c r="TPN26" s="73"/>
      <c r="TPO26" s="73"/>
      <c r="TPP26" s="73"/>
      <c r="TPQ26" s="73"/>
      <c r="TPR26" s="73"/>
      <c r="TPS26" s="73"/>
      <c r="TPT26" s="73"/>
      <c r="TPU26" s="73"/>
      <c r="TPV26" s="73"/>
      <c r="TPW26" s="73"/>
      <c r="TPX26" s="73"/>
      <c r="TPY26" s="73"/>
      <c r="TPZ26" s="73"/>
      <c r="TQA26" s="73"/>
      <c r="TQB26" s="73"/>
      <c r="TQC26" s="73"/>
      <c r="TQD26" s="73"/>
      <c r="TQE26" s="73"/>
      <c r="TQF26" s="73"/>
      <c r="TQG26" s="73"/>
      <c r="TQH26" s="73"/>
      <c r="TQI26" s="73"/>
      <c r="TQJ26" s="73"/>
      <c r="TQK26" s="73"/>
      <c r="TQL26" s="73"/>
      <c r="TQM26" s="73"/>
      <c r="TQN26" s="73"/>
      <c r="TQO26" s="73"/>
      <c r="TQP26" s="73"/>
      <c r="TQQ26" s="73"/>
      <c r="TQR26" s="73"/>
      <c r="TQS26" s="73"/>
      <c r="TQT26" s="73"/>
      <c r="TQU26" s="73"/>
      <c r="TQV26" s="73"/>
      <c r="TQW26" s="73"/>
      <c r="TQX26" s="73"/>
      <c r="TQY26" s="73"/>
      <c r="TQZ26" s="73"/>
      <c r="TRA26" s="73"/>
      <c r="TRB26" s="73"/>
      <c r="TRC26" s="73"/>
      <c r="TRD26" s="73"/>
      <c r="TRE26" s="73"/>
      <c r="TRF26" s="73"/>
      <c r="TRG26" s="73"/>
      <c r="TRH26" s="73"/>
      <c r="TRI26" s="73"/>
      <c r="TRJ26" s="73"/>
      <c r="TRK26" s="73"/>
      <c r="TRL26" s="73"/>
      <c r="TRM26" s="73"/>
      <c r="TRN26" s="73"/>
      <c r="TRO26" s="73"/>
      <c r="TRP26" s="73"/>
      <c r="TRQ26" s="73"/>
      <c r="TRR26" s="73"/>
      <c r="TRS26" s="73"/>
      <c r="TRT26" s="73"/>
      <c r="TRU26" s="73"/>
      <c r="TRV26" s="73"/>
      <c r="TRW26" s="73"/>
      <c r="TRX26" s="73"/>
      <c r="TRY26" s="73"/>
      <c r="TRZ26" s="73"/>
      <c r="TSA26" s="73"/>
      <c r="TSB26" s="73"/>
      <c r="TSC26" s="73"/>
      <c r="TSD26" s="73"/>
      <c r="TSE26" s="73"/>
      <c r="TSF26" s="73"/>
      <c r="TSG26" s="73"/>
      <c r="TSH26" s="73"/>
      <c r="TSI26" s="73"/>
      <c r="TSJ26" s="73"/>
      <c r="TSK26" s="73"/>
      <c r="TSL26" s="73"/>
      <c r="TSM26" s="73"/>
      <c r="TSN26" s="73"/>
      <c r="TSO26" s="73"/>
      <c r="TSP26" s="73"/>
      <c r="TSQ26" s="73"/>
      <c r="TSR26" s="73"/>
      <c r="TSS26" s="73"/>
      <c r="TST26" s="73"/>
      <c r="TSU26" s="73"/>
      <c r="TSV26" s="73"/>
      <c r="TSW26" s="73"/>
      <c r="TSX26" s="73"/>
      <c r="TSY26" s="73"/>
      <c r="TSZ26" s="73"/>
      <c r="TTA26" s="73"/>
      <c r="TTB26" s="73"/>
      <c r="TTC26" s="73"/>
      <c r="TTD26" s="73"/>
      <c r="TTE26" s="73"/>
      <c r="TTF26" s="73"/>
      <c r="TTG26" s="73"/>
      <c r="TTH26" s="73"/>
      <c r="TTI26" s="73"/>
      <c r="TTJ26" s="73"/>
      <c r="TTK26" s="73"/>
      <c r="TTL26" s="73"/>
      <c r="TTM26" s="73"/>
      <c r="TTN26" s="73"/>
      <c r="TTO26" s="73"/>
      <c r="TTP26" s="73"/>
      <c r="TTQ26" s="73"/>
      <c r="TTR26" s="73"/>
      <c r="TTS26" s="73"/>
      <c r="TTT26" s="73"/>
      <c r="TTU26" s="73"/>
      <c r="TTV26" s="73"/>
      <c r="TTW26" s="73"/>
      <c r="TTX26" s="73"/>
      <c r="TTY26" s="73"/>
      <c r="TTZ26" s="73"/>
      <c r="TUA26" s="73"/>
      <c r="TUB26" s="73"/>
      <c r="TUC26" s="73"/>
      <c r="TUD26" s="73"/>
      <c r="TUE26" s="73"/>
      <c r="TUF26" s="73"/>
      <c r="TUG26" s="73"/>
      <c r="TUH26" s="73"/>
      <c r="TUI26" s="73"/>
      <c r="TUJ26" s="73"/>
      <c r="TUK26" s="73"/>
      <c r="TUL26" s="73"/>
      <c r="TUM26" s="73"/>
      <c r="TUN26" s="73"/>
      <c r="TUO26" s="73"/>
      <c r="TUP26" s="73"/>
      <c r="TUQ26" s="73"/>
      <c r="TUR26" s="73"/>
      <c r="TUS26" s="73"/>
      <c r="TUT26" s="73"/>
      <c r="TUU26" s="73"/>
      <c r="TUV26" s="73"/>
      <c r="TUW26" s="73"/>
      <c r="TUX26" s="73"/>
      <c r="TUY26" s="73"/>
      <c r="TUZ26" s="73"/>
      <c r="TVA26" s="73"/>
      <c r="TVB26" s="73"/>
      <c r="TVC26" s="73"/>
      <c r="TVD26" s="73"/>
      <c r="TVE26" s="73"/>
      <c r="TVF26" s="73"/>
      <c r="TVG26" s="73"/>
      <c r="TVH26" s="73"/>
      <c r="TVI26" s="73"/>
      <c r="TVJ26" s="73"/>
      <c r="TVK26" s="73"/>
      <c r="TVL26" s="73"/>
      <c r="TVM26" s="73"/>
      <c r="TVN26" s="73"/>
      <c r="TVO26" s="73"/>
      <c r="TVP26" s="73"/>
      <c r="TVQ26" s="73"/>
      <c r="TVR26" s="73"/>
      <c r="TVS26" s="73"/>
      <c r="TVT26" s="73"/>
      <c r="TVU26" s="73"/>
      <c r="TVV26" s="73"/>
      <c r="TVW26" s="73"/>
      <c r="TVX26" s="73"/>
      <c r="TVY26" s="73"/>
      <c r="TVZ26" s="73"/>
      <c r="TWA26" s="73"/>
      <c r="TWB26" s="73"/>
      <c r="TWC26" s="73"/>
      <c r="TWD26" s="73"/>
      <c r="TWE26" s="73"/>
      <c r="TWF26" s="73"/>
      <c r="TWG26" s="73"/>
      <c r="TWH26" s="73"/>
      <c r="TWI26" s="73"/>
      <c r="TWJ26" s="73"/>
      <c r="TWK26" s="73"/>
      <c r="TWL26" s="73"/>
      <c r="TWM26" s="73"/>
      <c r="TWN26" s="73"/>
      <c r="TWO26" s="73"/>
      <c r="TWP26" s="73"/>
      <c r="TWQ26" s="73"/>
      <c r="TWR26" s="73"/>
      <c r="TWS26" s="73"/>
      <c r="TWT26" s="73"/>
      <c r="TWU26" s="73"/>
      <c r="TWV26" s="73"/>
      <c r="TWW26" s="73"/>
      <c r="TWX26" s="73"/>
      <c r="TWY26" s="73"/>
      <c r="TWZ26" s="73"/>
      <c r="TXA26" s="73"/>
      <c r="TXB26" s="73"/>
      <c r="TXC26" s="73"/>
      <c r="TXD26" s="73"/>
      <c r="TXE26" s="73"/>
      <c r="TXF26" s="73"/>
      <c r="TXG26" s="73"/>
      <c r="TXH26" s="73"/>
      <c r="TXI26" s="73"/>
      <c r="TXJ26" s="73"/>
      <c r="TXK26" s="73"/>
      <c r="TXL26" s="73"/>
      <c r="TXM26" s="73"/>
      <c r="TXN26" s="73"/>
      <c r="TXO26" s="73"/>
      <c r="TXP26" s="73"/>
      <c r="TXQ26" s="73"/>
      <c r="TXR26" s="73"/>
      <c r="TXS26" s="73"/>
      <c r="TXT26" s="73"/>
      <c r="TXU26" s="73"/>
      <c r="TXV26" s="73"/>
      <c r="TXW26" s="73"/>
      <c r="TXX26" s="73"/>
      <c r="TXY26" s="73"/>
      <c r="TXZ26" s="73"/>
      <c r="TYA26" s="73"/>
      <c r="TYB26" s="73"/>
      <c r="TYC26" s="73"/>
      <c r="TYD26" s="73"/>
      <c r="TYE26" s="73"/>
      <c r="TYF26" s="73"/>
      <c r="TYG26" s="73"/>
      <c r="TYH26" s="73"/>
      <c r="TYI26" s="73"/>
      <c r="TYJ26" s="73"/>
      <c r="TYK26" s="73"/>
      <c r="TYL26" s="73"/>
      <c r="TYM26" s="73"/>
      <c r="TYN26" s="73"/>
      <c r="TYO26" s="73"/>
      <c r="TYP26" s="73"/>
      <c r="TYQ26" s="73"/>
      <c r="TYR26" s="73"/>
      <c r="TYS26" s="73"/>
      <c r="TYT26" s="73"/>
      <c r="TYU26" s="73"/>
      <c r="TYV26" s="73"/>
      <c r="TYW26" s="73"/>
      <c r="TYX26" s="73"/>
      <c r="TYY26" s="73"/>
      <c r="TYZ26" s="73"/>
      <c r="TZA26" s="73"/>
      <c r="TZB26" s="73"/>
      <c r="TZC26" s="73"/>
      <c r="TZD26" s="73"/>
      <c r="TZE26" s="73"/>
      <c r="TZF26" s="73"/>
      <c r="TZG26" s="73"/>
      <c r="TZH26" s="73"/>
      <c r="TZI26" s="73"/>
      <c r="TZJ26" s="73"/>
      <c r="TZK26" s="73"/>
      <c r="TZL26" s="73"/>
      <c r="TZM26" s="73"/>
      <c r="TZN26" s="73"/>
      <c r="TZO26" s="73"/>
      <c r="TZP26" s="73"/>
      <c r="TZQ26" s="73"/>
      <c r="TZR26" s="73"/>
      <c r="TZS26" s="73"/>
      <c r="TZT26" s="73"/>
      <c r="TZU26" s="73"/>
      <c r="TZV26" s="73"/>
      <c r="TZW26" s="73"/>
      <c r="TZX26" s="73"/>
      <c r="TZY26" s="73"/>
      <c r="TZZ26" s="73"/>
      <c r="UAA26" s="73"/>
      <c r="UAB26" s="73"/>
      <c r="UAC26" s="73"/>
      <c r="UAD26" s="73"/>
      <c r="UAE26" s="73"/>
      <c r="UAF26" s="73"/>
      <c r="UAG26" s="73"/>
      <c r="UAH26" s="73"/>
      <c r="UAI26" s="73"/>
      <c r="UAJ26" s="73"/>
      <c r="UAK26" s="73"/>
      <c r="UAL26" s="73"/>
      <c r="UAM26" s="73"/>
      <c r="UAN26" s="73"/>
      <c r="UAO26" s="73"/>
      <c r="UAP26" s="73"/>
      <c r="UAQ26" s="73"/>
      <c r="UAR26" s="73"/>
      <c r="UAS26" s="73"/>
      <c r="UAT26" s="73"/>
      <c r="UAU26" s="73"/>
      <c r="UAV26" s="73"/>
      <c r="UAW26" s="73"/>
      <c r="UAX26" s="73"/>
      <c r="UAY26" s="73"/>
      <c r="UAZ26" s="73"/>
      <c r="UBA26" s="73"/>
      <c r="UBB26" s="73"/>
      <c r="UBC26" s="73"/>
      <c r="UBD26" s="73"/>
      <c r="UBE26" s="73"/>
      <c r="UBF26" s="73"/>
      <c r="UBG26" s="73"/>
      <c r="UBH26" s="73"/>
      <c r="UBI26" s="73"/>
      <c r="UBJ26" s="73"/>
      <c r="UBK26" s="73"/>
      <c r="UBL26" s="73"/>
      <c r="UBM26" s="73"/>
      <c r="UBN26" s="73"/>
      <c r="UBO26" s="73"/>
      <c r="UBP26" s="73"/>
      <c r="UBQ26" s="73"/>
      <c r="UBR26" s="73"/>
      <c r="UBS26" s="73"/>
      <c r="UBT26" s="73"/>
      <c r="UBU26" s="73"/>
      <c r="UBV26" s="73"/>
      <c r="UBW26" s="73"/>
      <c r="UBX26" s="73"/>
      <c r="UBY26" s="73"/>
      <c r="UBZ26" s="73"/>
      <c r="UCA26" s="73"/>
      <c r="UCB26" s="73"/>
      <c r="UCC26" s="73"/>
      <c r="UCD26" s="73"/>
      <c r="UCE26" s="73"/>
      <c r="UCF26" s="73"/>
      <c r="UCG26" s="73"/>
      <c r="UCH26" s="73"/>
      <c r="UCI26" s="73"/>
      <c r="UCJ26" s="73"/>
      <c r="UCK26" s="73"/>
      <c r="UCL26" s="73"/>
      <c r="UCM26" s="73"/>
      <c r="UCN26" s="73"/>
      <c r="UCO26" s="73"/>
      <c r="UCP26" s="73"/>
      <c r="UCQ26" s="73"/>
      <c r="UCR26" s="73"/>
      <c r="UCS26" s="73"/>
      <c r="UCT26" s="73"/>
      <c r="UCU26" s="73"/>
      <c r="UCV26" s="73"/>
      <c r="UCW26" s="73"/>
      <c r="UCX26" s="73"/>
      <c r="UCY26" s="73"/>
      <c r="UCZ26" s="73"/>
      <c r="UDA26" s="73"/>
      <c r="UDB26" s="73"/>
      <c r="UDC26" s="73"/>
      <c r="UDD26" s="73"/>
      <c r="UDE26" s="73"/>
      <c r="UDF26" s="73"/>
      <c r="UDG26" s="73"/>
      <c r="UDH26" s="73"/>
      <c r="UDI26" s="73"/>
      <c r="UDJ26" s="73"/>
      <c r="UDK26" s="73"/>
      <c r="UDL26" s="73"/>
      <c r="UDM26" s="73"/>
      <c r="UDN26" s="73"/>
      <c r="UDO26" s="73"/>
      <c r="UDP26" s="73"/>
      <c r="UDQ26" s="73"/>
      <c r="UDR26" s="73"/>
      <c r="UDS26" s="73"/>
      <c r="UDT26" s="73"/>
      <c r="UDU26" s="73"/>
      <c r="UDV26" s="73"/>
      <c r="UDW26" s="73"/>
      <c r="UDX26" s="73"/>
      <c r="UDY26" s="73"/>
      <c r="UDZ26" s="73"/>
      <c r="UEA26" s="73"/>
      <c r="UEB26" s="73"/>
      <c r="UEC26" s="73"/>
      <c r="UED26" s="73"/>
      <c r="UEE26" s="73"/>
      <c r="UEF26" s="73"/>
      <c r="UEG26" s="73"/>
      <c r="UEH26" s="73"/>
      <c r="UEI26" s="73"/>
      <c r="UEJ26" s="73"/>
      <c r="UEK26" s="73"/>
      <c r="UEL26" s="73"/>
      <c r="UEM26" s="73"/>
      <c r="UEN26" s="73"/>
      <c r="UEO26" s="73"/>
      <c r="UEP26" s="73"/>
      <c r="UEQ26" s="73"/>
      <c r="UER26" s="73"/>
      <c r="UES26" s="73"/>
      <c r="UET26" s="73"/>
      <c r="UEU26" s="73"/>
      <c r="UEV26" s="73"/>
      <c r="UEW26" s="73"/>
      <c r="UEX26" s="73"/>
      <c r="UEY26" s="73"/>
      <c r="UEZ26" s="73"/>
      <c r="UFA26" s="73"/>
      <c r="UFB26" s="73"/>
      <c r="UFC26" s="73"/>
      <c r="UFD26" s="73"/>
      <c r="UFE26" s="73"/>
      <c r="UFF26" s="73"/>
      <c r="UFG26" s="73"/>
      <c r="UFH26" s="73"/>
      <c r="UFI26" s="73"/>
      <c r="UFJ26" s="73"/>
      <c r="UFK26" s="73"/>
      <c r="UFL26" s="73"/>
      <c r="UFM26" s="73"/>
      <c r="UFN26" s="73"/>
      <c r="UFO26" s="73"/>
      <c r="UFP26" s="73"/>
      <c r="UFQ26" s="73"/>
      <c r="UFR26" s="73"/>
      <c r="UFS26" s="73"/>
      <c r="UFT26" s="73"/>
      <c r="UFU26" s="73"/>
      <c r="UFV26" s="73"/>
      <c r="UFW26" s="73"/>
      <c r="UFX26" s="73"/>
      <c r="UFY26" s="73"/>
      <c r="UFZ26" s="73"/>
      <c r="UGA26" s="73"/>
      <c r="UGB26" s="73"/>
      <c r="UGC26" s="73"/>
      <c r="UGD26" s="73"/>
      <c r="UGE26" s="73"/>
      <c r="UGF26" s="73"/>
      <c r="UGG26" s="73"/>
      <c r="UGH26" s="73"/>
      <c r="UGI26" s="73"/>
      <c r="UGJ26" s="73"/>
      <c r="UGK26" s="73"/>
      <c r="UGL26" s="73"/>
      <c r="UGM26" s="73"/>
      <c r="UGN26" s="73"/>
      <c r="UGO26" s="73"/>
      <c r="UGP26" s="73"/>
      <c r="UGQ26" s="73"/>
      <c r="UGR26" s="73"/>
      <c r="UGS26" s="73"/>
      <c r="UGT26" s="73"/>
      <c r="UGU26" s="73"/>
      <c r="UGV26" s="73"/>
      <c r="UGW26" s="73"/>
      <c r="UGX26" s="73"/>
      <c r="UGY26" s="73"/>
      <c r="UGZ26" s="73"/>
      <c r="UHA26" s="73"/>
      <c r="UHB26" s="73"/>
      <c r="UHC26" s="73"/>
      <c r="UHD26" s="73"/>
      <c r="UHE26" s="73"/>
      <c r="UHF26" s="73"/>
      <c r="UHG26" s="73"/>
      <c r="UHH26" s="73"/>
      <c r="UHI26" s="73"/>
      <c r="UHJ26" s="73"/>
      <c r="UHK26" s="73"/>
      <c r="UHL26" s="73"/>
      <c r="UHM26" s="73"/>
      <c r="UHN26" s="73"/>
      <c r="UHO26" s="73"/>
      <c r="UHP26" s="73"/>
      <c r="UHQ26" s="73"/>
      <c r="UHR26" s="73"/>
      <c r="UHS26" s="73"/>
      <c r="UHT26" s="73"/>
      <c r="UHU26" s="73"/>
      <c r="UHV26" s="73"/>
      <c r="UHW26" s="73"/>
      <c r="UHX26" s="73"/>
      <c r="UHY26" s="73"/>
      <c r="UHZ26" s="73"/>
      <c r="UIA26" s="73"/>
      <c r="UIB26" s="73"/>
      <c r="UIC26" s="73"/>
      <c r="UID26" s="73"/>
      <c r="UIE26" s="73"/>
      <c r="UIF26" s="73"/>
      <c r="UIG26" s="73"/>
      <c r="UIH26" s="73"/>
      <c r="UII26" s="73"/>
      <c r="UIJ26" s="73"/>
      <c r="UIK26" s="73"/>
      <c r="UIL26" s="73"/>
      <c r="UIM26" s="73"/>
      <c r="UIN26" s="73"/>
      <c r="UIO26" s="73"/>
      <c r="UIP26" s="73"/>
      <c r="UIQ26" s="73"/>
      <c r="UIR26" s="73"/>
      <c r="UIS26" s="73"/>
      <c r="UIT26" s="73"/>
      <c r="UIU26" s="73"/>
      <c r="UIV26" s="73"/>
      <c r="UIW26" s="73"/>
      <c r="UIX26" s="73"/>
      <c r="UIY26" s="73"/>
      <c r="UIZ26" s="73"/>
      <c r="UJA26" s="73"/>
      <c r="UJB26" s="73"/>
      <c r="UJC26" s="73"/>
      <c r="UJD26" s="73"/>
      <c r="UJE26" s="73"/>
      <c r="UJF26" s="73"/>
      <c r="UJG26" s="73"/>
      <c r="UJH26" s="73"/>
      <c r="UJI26" s="73"/>
      <c r="UJJ26" s="73"/>
      <c r="UJK26" s="73"/>
      <c r="UJL26" s="73"/>
      <c r="UJM26" s="73"/>
      <c r="UJN26" s="73"/>
      <c r="UJO26" s="73"/>
      <c r="UJP26" s="73"/>
      <c r="UJQ26" s="73"/>
      <c r="UJR26" s="73"/>
      <c r="UJS26" s="73"/>
      <c r="UJT26" s="73"/>
      <c r="UJU26" s="73"/>
      <c r="UJV26" s="73"/>
      <c r="UJW26" s="73"/>
      <c r="UJX26" s="73"/>
      <c r="UJY26" s="73"/>
      <c r="UJZ26" s="73"/>
      <c r="UKA26" s="73"/>
      <c r="UKB26" s="73"/>
      <c r="UKC26" s="73"/>
      <c r="UKD26" s="73"/>
      <c r="UKE26" s="73"/>
      <c r="UKF26" s="73"/>
      <c r="UKG26" s="73"/>
      <c r="UKH26" s="73"/>
      <c r="UKI26" s="73"/>
      <c r="UKJ26" s="73"/>
      <c r="UKK26" s="73"/>
      <c r="UKL26" s="73"/>
      <c r="UKM26" s="73"/>
      <c r="UKN26" s="73"/>
      <c r="UKO26" s="73"/>
      <c r="UKP26" s="73"/>
      <c r="UKQ26" s="73"/>
      <c r="UKR26" s="73"/>
      <c r="UKS26" s="73"/>
      <c r="UKT26" s="73"/>
      <c r="UKU26" s="73"/>
      <c r="UKV26" s="73"/>
      <c r="UKW26" s="73"/>
      <c r="UKX26" s="73"/>
      <c r="UKY26" s="73"/>
      <c r="UKZ26" s="73"/>
      <c r="ULA26" s="73"/>
      <c r="ULB26" s="73"/>
      <c r="ULC26" s="73"/>
      <c r="ULD26" s="73"/>
      <c r="ULE26" s="73"/>
      <c r="ULF26" s="73"/>
      <c r="ULG26" s="73"/>
      <c r="ULH26" s="73"/>
      <c r="ULI26" s="73"/>
      <c r="ULJ26" s="73"/>
      <c r="ULK26" s="73"/>
      <c r="ULL26" s="73"/>
      <c r="ULM26" s="73"/>
      <c r="ULN26" s="73"/>
      <c r="ULO26" s="73"/>
      <c r="ULP26" s="73"/>
      <c r="ULQ26" s="73"/>
      <c r="ULR26" s="73"/>
      <c r="ULS26" s="73"/>
      <c r="ULT26" s="73"/>
      <c r="ULU26" s="73"/>
      <c r="ULV26" s="73"/>
      <c r="ULW26" s="73"/>
      <c r="ULX26" s="73"/>
      <c r="ULY26" s="73"/>
      <c r="ULZ26" s="73"/>
      <c r="UMA26" s="73"/>
      <c r="UMB26" s="73"/>
      <c r="UMC26" s="73"/>
      <c r="UMD26" s="73"/>
      <c r="UME26" s="73"/>
      <c r="UMF26" s="73"/>
      <c r="UMG26" s="73"/>
      <c r="UMH26" s="73"/>
      <c r="UMI26" s="73"/>
      <c r="UMJ26" s="73"/>
      <c r="UMK26" s="73"/>
      <c r="UML26" s="73"/>
      <c r="UMM26" s="73"/>
      <c r="UMN26" s="73"/>
      <c r="UMO26" s="73"/>
      <c r="UMP26" s="73"/>
      <c r="UMQ26" s="73"/>
      <c r="UMR26" s="73"/>
      <c r="UMS26" s="73"/>
      <c r="UMT26" s="73"/>
      <c r="UMU26" s="73"/>
      <c r="UMV26" s="73"/>
      <c r="UMW26" s="73"/>
      <c r="UMX26" s="73"/>
      <c r="UMY26" s="73"/>
      <c r="UMZ26" s="73"/>
      <c r="UNA26" s="73"/>
      <c r="UNB26" s="73"/>
      <c r="UNC26" s="73"/>
      <c r="UND26" s="73"/>
      <c r="UNE26" s="73"/>
      <c r="UNF26" s="73"/>
      <c r="UNG26" s="73"/>
      <c r="UNH26" s="73"/>
      <c r="UNI26" s="73"/>
      <c r="UNJ26" s="73"/>
      <c r="UNK26" s="73"/>
      <c r="UNL26" s="73"/>
      <c r="UNM26" s="73"/>
      <c r="UNN26" s="73"/>
      <c r="UNO26" s="73"/>
      <c r="UNP26" s="73"/>
      <c r="UNQ26" s="73"/>
      <c r="UNR26" s="73"/>
      <c r="UNS26" s="73"/>
      <c r="UNT26" s="73"/>
      <c r="UNU26" s="73"/>
      <c r="UNV26" s="73"/>
      <c r="UNW26" s="73"/>
      <c r="UNX26" s="73"/>
      <c r="UNY26" s="73"/>
      <c r="UNZ26" s="73"/>
      <c r="UOA26" s="73"/>
      <c r="UOB26" s="73"/>
      <c r="UOC26" s="73"/>
      <c r="UOD26" s="73"/>
      <c r="UOE26" s="73"/>
      <c r="UOF26" s="73"/>
      <c r="UOG26" s="73"/>
      <c r="UOH26" s="73"/>
      <c r="UOI26" s="73"/>
      <c r="UOJ26" s="73"/>
      <c r="UOK26" s="73"/>
      <c r="UOL26" s="73"/>
      <c r="UOM26" s="73"/>
      <c r="UON26" s="73"/>
      <c r="UOO26" s="73"/>
      <c r="UOP26" s="73"/>
      <c r="UOQ26" s="73"/>
      <c r="UOR26" s="73"/>
      <c r="UOS26" s="73"/>
      <c r="UOT26" s="73"/>
      <c r="UOU26" s="73"/>
      <c r="UOV26" s="73"/>
      <c r="UOW26" s="73"/>
      <c r="UOX26" s="73"/>
      <c r="UOY26" s="73"/>
      <c r="UOZ26" s="73"/>
      <c r="UPA26" s="73"/>
      <c r="UPB26" s="73"/>
      <c r="UPC26" s="73"/>
      <c r="UPD26" s="73"/>
      <c r="UPE26" s="73"/>
      <c r="UPF26" s="73"/>
      <c r="UPG26" s="73"/>
      <c r="UPH26" s="73"/>
      <c r="UPI26" s="73"/>
      <c r="UPJ26" s="73"/>
      <c r="UPK26" s="73"/>
      <c r="UPL26" s="73"/>
      <c r="UPM26" s="73"/>
      <c r="UPN26" s="73"/>
      <c r="UPO26" s="73"/>
      <c r="UPP26" s="73"/>
      <c r="UPQ26" s="73"/>
      <c r="UPR26" s="73"/>
      <c r="UPS26" s="73"/>
      <c r="UPT26" s="73"/>
      <c r="UPU26" s="73"/>
      <c r="UPV26" s="73"/>
      <c r="UPW26" s="73"/>
      <c r="UPX26" s="73"/>
      <c r="UPY26" s="73"/>
      <c r="UPZ26" s="73"/>
      <c r="UQA26" s="73"/>
      <c r="UQB26" s="73"/>
      <c r="UQC26" s="73"/>
      <c r="UQD26" s="73"/>
      <c r="UQE26" s="73"/>
      <c r="UQF26" s="73"/>
      <c r="UQG26" s="73"/>
      <c r="UQH26" s="73"/>
      <c r="UQI26" s="73"/>
      <c r="UQJ26" s="73"/>
      <c r="UQK26" s="73"/>
      <c r="UQL26" s="73"/>
      <c r="UQM26" s="73"/>
      <c r="UQN26" s="73"/>
      <c r="UQO26" s="73"/>
      <c r="UQP26" s="73"/>
      <c r="UQQ26" s="73"/>
      <c r="UQR26" s="73"/>
      <c r="UQS26" s="73"/>
      <c r="UQT26" s="73"/>
      <c r="UQU26" s="73"/>
      <c r="UQV26" s="73"/>
      <c r="UQW26" s="73"/>
      <c r="UQX26" s="73"/>
      <c r="UQY26" s="73"/>
      <c r="UQZ26" s="73"/>
      <c r="URA26" s="73"/>
      <c r="URB26" s="73"/>
      <c r="URC26" s="73"/>
      <c r="URD26" s="73"/>
      <c r="URE26" s="73"/>
      <c r="URF26" s="73"/>
      <c r="URG26" s="73"/>
      <c r="URH26" s="73"/>
      <c r="URI26" s="73"/>
      <c r="URJ26" s="73"/>
      <c r="URK26" s="73"/>
      <c r="URL26" s="73"/>
      <c r="URM26" s="73"/>
      <c r="URN26" s="73"/>
      <c r="URO26" s="73"/>
      <c r="URP26" s="73"/>
      <c r="URQ26" s="73"/>
      <c r="URR26" s="73"/>
      <c r="URS26" s="73"/>
      <c r="URT26" s="73"/>
      <c r="URU26" s="73"/>
      <c r="URV26" s="73"/>
      <c r="URW26" s="73"/>
      <c r="URX26" s="73"/>
      <c r="URY26" s="73"/>
      <c r="URZ26" s="73"/>
      <c r="USA26" s="73"/>
      <c r="USB26" s="73"/>
      <c r="USC26" s="73"/>
      <c r="USD26" s="73"/>
      <c r="USE26" s="73"/>
      <c r="USF26" s="73"/>
      <c r="USG26" s="73"/>
      <c r="USH26" s="73"/>
      <c r="USI26" s="73"/>
      <c r="USJ26" s="73"/>
      <c r="USK26" s="73"/>
      <c r="USL26" s="73"/>
      <c r="USM26" s="73"/>
      <c r="USN26" s="73"/>
      <c r="USO26" s="73"/>
      <c r="USP26" s="73"/>
      <c r="USQ26" s="73"/>
      <c r="USR26" s="73"/>
      <c r="USS26" s="73"/>
      <c r="UST26" s="73"/>
      <c r="USU26" s="73"/>
      <c r="USV26" s="73"/>
      <c r="USW26" s="73"/>
      <c r="USX26" s="73"/>
      <c r="USY26" s="73"/>
      <c r="USZ26" s="73"/>
      <c r="UTA26" s="73"/>
      <c r="UTB26" s="73"/>
      <c r="UTC26" s="73"/>
      <c r="UTD26" s="73"/>
      <c r="UTE26" s="73"/>
      <c r="UTF26" s="73"/>
      <c r="UTG26" s="73"/>
      <c r="UTH26" s="73"/>
      <c r="UTI26" s="73"/>
      <c r="UTJ26" s="73"/>
      <c r="UTK26" s="73"/>
      <c r="UTL26" s="73"/>
      <c r="UTM26" s="73"/>
      <c r="UTN26" s="73"/>
      <c r="UTO26" s="73"/>
      <c r="UTP26" s="73"/>
      <c r="UTQ26" s="73"/>
      <c r="UTR26" s="73"/>
      <c r="UTS26" s="73"/>
      <c r="UTT26" s="73"/>
      <c r="UTU26" s="73"/>
      <c r="UTV26" s="73"/>
      <c r="UTW26" s="73"/>
      <c r="UTX26" s="73"/>
      <c r="UTY26" s="73"/>
      <c r="UTZ26" s="73"/>
      <c r="UUA26" s="73"/>
      <c r="UUB26" s="73"/>
      <c r="UUC26" s="73"/>
      <c r="UUD26" s="73"/>
      <c r="UUE26" s="73"/>
      <c r="UUF26" s="73"/>
      <c r="UUG26" s="73"/>
      <c r="UUH26" s="73"/>
      <c r="UUI26" s="73"/>
      <c r="UUJ26" s="73"/>
      <c r="UUK26" s="73"/>
      <c r="UUL26" s="73"/>
      <c r="UUM26" s="73"/>
      <c r="UUN26" s="73"/>
      <c r="UUO26" s="73"/>
      <c r="UUP26" s="73"/>
      <c r="UUQ26" s="73"/>
      <c r="UUR26" s="73"/>
      <c r="UUS26" s="73"/>
      <c r="UUT26" s="73"/>
      <c r="UUU26" s="73"/>
      <c r="UUV26" s="73"/>
      <c r="UUW26" s="73"/>
      <c r="UUX26" s="73"/>
      <c r="UUY26" s="73"/>
      <c r="UUZ26" s="73"/>
      <c r="UVA26" s="73"/>
      <c r="UVB26" s="73"/>
      <c r="UVC26" s="73"/>
      <c r="UVD26" s="73"/>
      <c r="UVE26" s="73"/>
      <c r="UVF26" s="73"/>
      <c r="UVG26" s="73"/>
      <c r="UVH26" s="73"/>
      <c r="UVI26" s="73"/>
      <c r="UVJ26" s="73"/>
      <c r="UVK26" s="73"/>
      <c r="UVL26" s="73"/>
      <c r="UVM26" s="73"/>
      <c r="UVN26" s="73"/>
      <c r="UVO26" s="73"/>
      <c r="UVP26" s="73"/>
      <c r="UVQ26" s="73"/>
      <c r="UVR26" s="73"/>
      <c r="UVS26" s="73"/>
      <c r="UVT26" s="73"/>
      <c r="UVU26" s="73"/>
      <c r="UVV26" s="73"/>
      <c r="UVW26" s="73"/>
      <c r="UVX26" s="73"/>
      <c r="UVY26" s="73"/>
      <c r="UVZ26" s="73"/>
      <c r="UWA26" s="73"/>
      <c r="UWB26" s="73"/>
      <c r="UWC26" s="73"/>
      <c r="UWD26" s="73"/>
      <c r="UWE26" s="73"/>
      <c r="UWF26" s="73"/>
      <c r="UWG26" s="73"/>
      <c r="UWH26" s="73"/>
      <c r="UWI26" s="73"/>
      <c r="UWJ26" s="73"/>
      <c r="UWK26" s="73"/>
      <c r="UWL26" s="73"/>
      <c r="UWM26" s="73"/>
      <c r="UWN26" s="73"/>
      <c r="UWO26" s="73"/>
      <c r="UWP26" s="73"/>
      <c r="UWQ26" s="73"/>
      <c r="UWR26" s="73"/>
      <c r="UWS26" s="73"/>
      <c r="UWT26" s="73"/>
      <c r="UWU26" s="73"/>
      <c r="UWV26" s="73"/>
      <c r="UWW26" s="73"/>
      <c r="UWX26" s="73"/>
      <c r="UWY26" s="73"/>
      <c r="UWZ26" s="73"/>
      <c r="UXA26" s="73"/>
      <c r="UXB26" s="73"/>
      <c r="UXC26" s="73"/>
      <c r="UXD26" s="73"/>
      <c r="UXE26" s="73"/>
      <c r="UXF26" s="73"/>
      <c r="UXG26" s="73"/>
      <c r="UXH26" s="73"/>
      <c r="UXI26" s="73"/>
      <c r="UXJ26" s="73"/>
      <c r="UXK26" s="73"/>
      <c r="UXL26" s="73"/>
      <c r="UXM26" s="73"/>
      <c r="UXN26" s="73"/>
      <c r="UXO26" s="73"/>
      <c r="UXP26" s="73"/>
      <c r="UXQ26" s="73"/>
      <c r="UXR26" s="73"/>
      <c r="UXS26" s="73"/>
      <c r="UXT26" s="73"/>
      <c r="UXU26" s="73"/>
      <c r="UXV26" s="73"/>
      <c r="UXW26" s="73"/>
      <c r="UXX26" s="73"/>
      <c r="UXY26" s="73"/>
      <c r="UXZ26" s="73"/>
      <c r="UYA26" s="73"/>
      <c r="UYB26" s="73"/>
      <c r="UYC26" s="73"/>
      <c r="UYD26" s="73"/>
      <c r="UYE26" s="73"/>
      <c r="UYF26" s="73"/>
      <c r="UYG26" s="73"/>
      <c r="UYH26" s="73"/>
      <c r="UYI26" s="73"/>
      <c r="UYJ26" s="73"/>
      <c r="UYK26" s="73"/>
      <c r="UYL26" s="73"/>
      <c r="UYM26" s="73"/>
      <c r="UYN26" s="73"/>
      <c r="UYO26" s="73"/>
      <c r="UYP26" s="73"/>
      <c r="UYQ26" s="73"/>
      <c r="UYR26" s="73"/>
      <c r="UYS26" s="73"/>
      <c r="UYT26" s="73"/>
      <c r="UYU26" s="73"/>
      <c r="UYV26" s="73"/>
      <c r="UYW26" s="73"/>
      <c r="UYX26" s="73"/>
      <c r="UYY26" s="73"/>
      <c r="UYZ26" s="73"/>
      <c r="UZA26" s="73"/>
      <c r="UZB26" s="73"/>
      <c r="UZC26" s="73"/>
      <c r="UZD26" s="73"/>
      <c r="UZE26" s="73"/>
      <c r="UZF26" s="73"/>
      <c r="UZG26" s="73"/>
      <c r="UZH26" s="73"/>
      <c r="UZI26" s="73"/>
      <c r="UZJ26" s="73"/>
      <c r="UZK26" s="73"/>
      <c r="UZL26" s="73"/>
      <c r="UZM26" s="73"/>
      <c r="UZN26" s="73"/>
      <c r="UZO26" s="73"/>
      <c r="UZP26" s="73"/>
      <c r="UZQ26" s="73"/>
      <c r="UZR26" s="73"/>
      <c r="UZS26" s="73"/>
      <c r="UZT26" s="73"/>
      <c r="UZU26" s="73"/>
      <c r="UZV26" s="73"/>
      <c r="UZW26" s="73"/>
      <c r="UZX26" s="73"/>
      <c r="UZY26" s="73"/>
      <c r="UZZ26" s="73"/>
      <c r="VAA26" s="73"/>
      <c r="VAB26" s="73"/>
      <c r="VAC26" s="73"/>
      <c r="VAD26" s="73"/>
      <c r="VAE26" s="73"/>
      <c r="VAF26" s="73"/>
      <c r="VAG26" s="73"/>
      <c r="VAH26" s="73"/>
      <c r="VAI26" s="73"/>
      <c r="VAJ26" s="73"/>
      <c r="VAK26" s="73"/>
      <c r="VAL26" s="73"/>
      <c r="VAM26" s="73"/>
      <c r="VAN26" s="73"/>
      <c r="VAO26" s="73"/>
      <c r="VAP26" s="73"/>
      <c r="VAQ26" s="73"/>
      <c r="VAR26" s="73"/>
      <c r="VAS26" s="73"/>
      <c r="VAT26" s="73"/>
      <c r="VAU26" s="73"/>
      <c r="VAV26" s="73"/>
      <c r="VAW26" s="73"/>
      <c r="VAX26" s="73"/>
      <c r="VAY26" s="73"/>
      <c r="VAZ26" s="73"/>
      <c r="VBA26" s="73"/>
      <c r="VBB26" s="73"/>
      <c r="VBC26" s="73"/>
      <c r="VBD26" s="73"/>
      <c r="VBE26" s="73"/>
      <c r="VBF26" s="73"/>
      <c r="VBG26" s="73"/>
      <c r="VBH26" s="73"/>
      <c r="VBI26" s="73"/>
      <c r="VBJ26" s="73"/>
      <c r="VBK26" s="73"/>
      <c r="VBL26" s="73"/>
      <c r="VBM26" s="73"/>
      <c r="VBN26" s="73"/>
      <c r="VBO26" s="73"/>
      <c r="VBP26" s="73"/>
      <c r="VBQ26" s="73"/>
      <c r="VBR26" s="73"/>
      <c r="VBS26" s="73"/>
      <c r="VBT26" s="73"/>
      <c r="VBU26" s="73"/>
      <c r="VBV26" s="73"/>
      <c r="VBW26" s="73"/>
      <c r="VBX26" s="73"/>
      <c r="VBY26" s="73"/>
      <c r="VBZ26" s="73"/>
      <c r="VCA26" s="73"/>
      <c r="VCB26" s="73"/>
      <c r="VCC26" s="73"/>
      <c r="VCD26" s="73"/>
      <c r="VCE26" s="73"/>
      <c r="VCF26" s="73"/>
      <c r="VCG26" s="73"/>
      <c r="VCH26" s="73"/>
      <c r="VCI26" s="73"/>
      <c r="VCJ26" s="73"/>
      <c r="VCK26" s="73"/>
      <c r="VCL26" s="73"/>
      <c r="VCM26" s="73"/>
      <c r="VCN26" s="73"/>
      <c r="VCO26" s="73"/>
      <c r="VCP26" s="73"/>
      <c r="VCQ26" s="73"/>
      <c r="VCR26" s="73"/>
      <c r="VCS26" s="73"/>
      <c r="VCT26" s="73"/>
      <c r="VCU26" s="73"/>
      <c r="VCV26" s="73"/>
      <c r="VCW26" s="73"/>
      <c r="VCX26" s="73"/>
      <c r="VCY26" s="73"/>
      <c r="VCZ26" s="73"/>
      <c r="VDA26" s="73"/>
      <c r="VDB26" s="73"/>
      <c r="VDC26" s="73"/>
      <c r="VDD26" s="73"/>
      <c r="VDE26" s="73"/>
      <c r="VDF26" s="73"/>
      <c r="VDG26" s="73"/>
      <c r="VDH26" s="73"/>
      <c r="VDI26" s="73"/>
      <c r="VDJ26" s="73"/>
      <c r="VDK26" s="73"/>
      <c r="VDL26" s="73"/>
      <c r="VDM26" s="73"/>
      <c r="VDN26" s="73"/>
      <c r="VDO26" s="73"/>
      <c r="VDP26" s="73"/>
      <c r="VDQ26" s="73"/>
      <c r="VDR26" s="73"/>
      <c r="VDS26" s="73"/>
      <c r="VDT26" s="73"/>
      <c r="VDU26" s="73"/>
      <c r="VDV26" s="73"/>
      <c r="VDW26" s="73"/>
      <c r="VDX26" s="73"/>
      <c r="VDY26" s="73"/>
      <c r="VDZ26" s="73"/>
      <c r="VEA26" s="73"/>
      <c r="VEB26" s="73"/>
      <c r="VEC26" s="73"/>
      <c r="VED26" s="73"/>
      <c r="VEE26" s="73"/>
      <c r="VEF26" s="73"/>
      <c r="VEG26" s="73"/>
      <c r="VEH26" s="73"/>
      <c r="VEI26" s="73"/>
      <c r="VEJ26" s="73"/>
      <c r="VEK26" s="73"/>
      <c r="VEL26" s="73"/>
      <c r="VEM26" s="73"/>
      <c r="VEN26" s="73"/>
      <c r="VEO26" s="73"/>
      <c r="VEP26" s="73"/>
      <c r="VEQ26" s="73"/>
      <c r="VER26" s="73"/>
      <c r="VES26" s="73"/>
      <c r="VET26" s="73"/>
      <c r="VEU26" s="73"/>
      <c r="VEV26" s="73"/>
      <c r="VEW26" s="73"/>
      <c r="VEX26" s="73"/>
      <c r="VEY26" s="73"/>
      <c r="VEZ26" s="73"/>
      <c r="VFA26" s="73"/>
      <c r="VFB26" s="73"/>
      <c r="VFC26" s="73"/>
      <c r="VFD26" s="73"/>
      <c r="VFE26" s="73"/>
      <c r="VFF26" s="73"/>
      <c r="VFG26" s="73"/>
      <c r="VFH26" s="73"/>
      <c r="VFI26" s="73"/>
      <c r="VFJ26" s="73"/>
      <c r="VFK26" s="73"/>
      <c r="VFL26" s="73"/>
      <c r="VFM26" s="73"/>
      <c r="VFN26" s="73"/>
      <c r="VFO26" s="73"/>
      <c r="VFP26" s="73"/>
      <c r="VFQ26" s="73"/>
      <c r="VFR26" s="73"/>
      <c r="VFS26" s="73"/>
      <c r="VFT26" s="73"/>
      <c r="VFU26" s="73"/>
      <c r="VFV26" s="73"/>
      <c r="VFW26" s="73"/>
      <c r="VFX26" s="73"/>
      <c r="VFY26" s="73"/>
      <c r="VFZ26" s="73"/>
      <c r="VGA26" s="73"/>
      <c r="VGB26" s="73"/>
      <c r="VGC26" s="73"/>
      <c r="VGD26" s="73"/>
      <c r="VGE26" s="73"/>
      <c r="VGF26" s="73"/>
      <c r="VGG26" s="73"/>
      <c r="VGH26" s="73"/>
      <c r="VGI26" s="73"/>
      <c r="VGJ26" s="73"/>
      <c r="VGK26" s="73"/>
      <c r="VGL26" s="73"/>
      <c r="VGM26" s="73"/>
      <c r="VGN26" s="73"/>
      <c r="VGO26" s="73"/>
      <c r="VGP26" s="73"/>
      <c r="VGQ26" s="73"/>
      <c r="VGR26" s="73"/>
      <c r="VGS26" s="73"/>
      <c r="VGT26" s="73"/>
      <c r="VGU26" s="73"/>
      <c r="VGV26" s="73"/>
      <c r="VGW26" s="73"/>
      <c r="VGX26" s="73"/>
      <c r="VGY26" s="73"/>
      <c r="VGZ26" s="73"/>
      <c r="VHA26" s="73"/>
      <c r="VHB26" s="73"/>
      <c r="VHC26" s="73"/>
      <c r="VHD26" s="73"/>
      <c r="VHE26" s="73"/>
      <c r="VHF26" s="73"/>
      <c r="VHG26" s="73"/>
      <c r="VHH26" s="73"/>
      <c r="VHI26" s="73"/>
      <c r="VHJ26" s="73"/>
      <c r="VHK26" s="73"/>
      <c r="VHL26" s="73"/>
      <c r="VHM26" s="73"/>
      <c r="VHN26" s="73"/>
      <c r="VHO26" s="73"/>
      <c r="VHP26" s="73"/>
      <c r="VHQ26" s="73"/>
      <c r="VHR26" s="73"/>
      <c r="VHS26" s="73"/>
      <c r="VHT26" s="73"/>
      <c r="VHU26" s="73"/>
      <c r="VHV26" s="73"/>
      <c r="VHW26" s="73"/>
      <c r="VHX26" s="73"/>
      <c r="VHY26" s="73"/>
      <c r="VHZ26" s="73"/>
      <c r="VIA26" s="73"/>
      <c r="VIB26" s="73"/>
      <c r="VIC26" s="73"/>
      <c r="VID26" s="73"/>
      <c r="VIE26" s="73"/>
      <c r="VIF26" s="73"/>
      <c r="VIG26" s="73"/>
      <c r="VIH26" s="73"/>
      <c r="VII26" s="73"/>
      <c r="VIJ26" s="73"/>
      <c r="VIK26" s="73"/>
      <c r="VIL26" s="73"/>
      <c r="VIM26" s="73"/>
      <c r="VIN26" s="73"/>
      <c r="VIO26" s="73"/>
      <c r="VIP26" s="73"/>
      <c r="VIQ26" s="73"/>
      <c r="VIR26" s="73"/>
      <c r="VIS26" s="73"/>
      <c r="VIT26" s="73"/>
      <c r="VIU26" s="73"/>
      <c r="VIV26" s="73"/>
      <c r="VIW26" s="73"/>
      <c r="VIX26" s="73"/>
      <c r="VIY26" s="73"/>
      <c r="VIZ26" s="73"/>
      <c r="VJA26" s="73"/>
      <c r="VJB26" s="73"/>
      <c r="VJC26" s="73"/>
      <c r="VJD26" s="73"/>
      <c r="VJE26" s="73"/>
      <c r="VJF26" s="73"/>
      <c r="VJG26" s="73"/>
      <c r="VJH26" s="73"/>
      <c r="VJI26" s="73"/>
      <c r="VJJ26" s="73"/>
      <c r="VJK26" s="73"/>
      <c r="VJL26" s="73"/>
      <c r="VJM26" s="73"/>
      <c r="VJN26" s="73"/>
      <c r="VJO26" s="73"/>
      <c r="VJP26" s="73"/>
      <c r="VJQ26" s="73"/>
      <c r="VJR26" s="73"/>
      <c r="VJS26" s="73"/>
      <c r="VJT26" s="73"/>
      <c r="VJU26" s="73"/>
      <c r="VJV26" s="73"/>
      <c r="VJW26" s="73"/>
      <c r="VJX26" s="73"/>
      <c r="VJY26" s="73"/>
      <c r="VJZ26" s="73"/>
      <c r="VKA26" s="73"/>
      <c r="VKB26" s="73"/>
      <c r="VKC26" s="73"/>
      <c r="VKD26" s="73"/>
      <c r="VKE26" s="73"/>
      <c r="VKF26" s="73"/>
      <c r="VKG26" s="73"/>
      <c r="VKH26" s="73"/>
      <c r="VKI26" s="73"/>
      <c r="VKJ26" s="73"/>
      <c r="VKK26" s="73"/>
      <c r="VKL26" s="73"/>
      <c r="VKM26" s="73"/>
      <c r="VKN26" s="73"/>
      <c r="VKO26" s="73"/>
      <c r="VKP26" s="73"/>
      <c r="VKQ26" s="73"/>
      <c r="VKR26" s="73"/>
      <c r="VKS26" s="73"/>
      <c r="VKT26" s="73"/>
      <c r="VKU26" s="73"/>
      <c r="VKV26" s="73"/>
      <c r="VKW26" s="73"/>
      <c r="VKX26" s="73"/>
      <c r="VKY26" s="73"/>
      <c r="VKZ26" s="73"/>
      <c r="VLA26" s="73"/>
      <c r="VLB26" s="73"/>
      <c r="VLC26" s="73"/>
      <c r="VLD26" s="73"/>
      <c r="VLE26" s="73"/>
      <c r="VLF26" s="73"/>
      <c r="VLG26" s="73"/>
      <c r="VLH26" s="73"/>
      <c r="VLI26" s="73"/>
      <c r="VLJ26" s="73"/>
      <c r="VLK26" s="73"/>
      <c r="VLL26" s="73"/>
      <c r="VLM26" s="73"/>
      <c r="VLN26" s="73"/>
      <c r="VLO26" s="73"/>
      <c r="VLP26" s="73"/>
      <c r="VLQ26" s="73"/>
      <c r="VLR26" s="73"/>
      <c r="VLS26" s="73"/>
      <c r="VLT26" s="73"/>
      <c r="VLU26" s="73"/>
      <c r="VLV26" s="73"/>
      <c r="VLW26" s="73"/>
      <c r="VLX26" s="73"/>
      <c r="VLY26" s="73"/>
      <c r="VLZ26" s="73"/>
      <c r="VMA26" s="73"/>
      <c r="VMB26" s="73"/>
      <c r="VMC26" s="73"/>
      <c r="VMD26" s="73"/>
      <c r="VME26" s="73"/>
      <c r="VMF26" s="73"/>
      <c r="VMG26" s="73"/>
      <c r="VMH26" s="73"/>
      <c r="VMI26" s="73"/>
      <c r="VMJ26" s="73"/>
      <c r="VMK26" s="73"/>
      <c r="VML26" s="73"/>
      <c r="VMM26" s="73"/>
      <c r="VMN26" s="73"/>
      <c r="VMO26" s="73"/>
      <c r="VMP26" s="73"/>
      <c r="VMQ26" s="73"/>
      <c r="VMR26" s="73"/>
      <c r="VMS26" s="73"/>
      <c r="VMT26" s="73"/>
      <c r="VMU26" s="73"/>
      <c r="VMV26" s="73"/>
      <c r="VMW26" s="73"/>
      <c r="VMX26" s="73"/>
      <c r="VMY26" s="73"/>
      <c r="VMZ26" s="73"/>
      <c r="VNA26" s="73"/>
      <c r="VNB26" s="73"/>
      <c r="VNC26" s="73"/>
      <c r="VND26" s="73"/>
      <c r="VNE26" s="73"/>
      <c r="VNF26" s="73"/>
      <c r="VNG26" s="73"/>
      <c r="VNH26" s="73"/>
      <c r="VNI26" s="73"/>
      <c r="VNJ26" s="73"/>
      <c r="VNK26" s="73"/>
      <c r="VNL26" s="73"/>
      <c r="VNM26" s="73"/>
      <c r="VNN26" s="73"/>
      <c r="VNO26" s="73"/>
      <c r="VNP26" s="73"/>
      <c r="VNQ26" s="73"/>
      <c r="VNR26" s="73"/>
      <c r="VNS26" s="73"/>
      <c r="VNT26" s="73"/>
      <c r="VNU26" s="73"/>
      <c r="VNV26" s="73"/>
      <c r="VNW26" s="73"/>
      <c r="VNX26" s="73"/>
      <c r="VNY26" s="73"/>
      <c r="VNZ26" s="73"/>
      <c r="VOA26" s="73"/>
      <c r="VOB26" s="73"/>
      <c r="VOC26" s="73"/>
      <c r="VOD26" s="73"/>
      <c r="VOE26" s="73"/>
      <c r="VOF26" s="73"/>
      <c r="VOG26" s="73"/>
      <c r="VOH26" s="73"/>
      <c r="VOI26" s="73"/>
      <c r="VOJ26" s="73"/>
      <c r="VOK26" s="73"/>
      <c r="VOL26" s="73"/>
      <c r="VOM26" s="73"/>
      <c r="VON26" s="73"/>
      <c r="VOO26" s="73"/>
      <c r="VOP26" s="73"/>
      <c r="VOQ26" s="73"/>
      <c r="VOR26" s="73"/>
      <c r="VOS26" s="73"/>
      <c r="VOT26" s="73"/>
      <c r="VOU26" s="73"/>
      <c r="VOV26" s="73"/>
      <c r="VOW26" s="73"/>
      <c r="VOX26" s="73"/>
      <c r="VOY26" s="73"/>
      <c r="VOZ26" s="73"/>
      <c r="VPA26" s="73"/>
      <c r="VPB26" s="73"/>
      <c r="VPC26" s="73"/>
      <c r="VPD26" s="73"/>
      <c r="VPE26" s="73"/>
      <c r="VPF26" s="73"/>
      <c r="VPG26" s="73"/>
      <c r="VPH26" s="73"/>
      <c r="VPI26" s="73"/>
      <c r="VPJ26" s="73"/>
      <c r="VPK26" s="73"/>
      <c r="VPL26" s="73"/>
      <c r="VPM26" s="73"/>
      <c r="VPN26" s="73"/>
      <c r="VPO26" s="73"/>
      <c r="VPP26" s="73"/>
      <c r="VPQ26" s="73"/>
      <c r="VPR26" s="73"/>
      <c r="VPS26" s="73"/>
      <c r="VPT26" s="73"/>
      <c r="VPU26" s="73"/>
      <c r="VPV26" s="73"/>
      <c r="VPW26" s="73"/>
      <c r="VPX26" s="73"/>
      <c r="VPY26" s="73"/>
      <c r="VPZ26" s="73"/>
      <c r="VQA26" s="73"/>
      <c r="VQB26" s="73"/>
      <c r="VQC26" s="73"/>
      <c r="VQD26" s="73"/>
      <c r="VQE26" s="73"/>
      <c r="VQF26" s="73"/>
      <c r="VQG26" s="73"/>
      <c r="VQH26" s="73"/>
      <c r="VQI26" s="73"/>
      <c r="VQJ26" s="73"/>
      <c r="VQK26" s="73"/>
      <c r="VQL26" s="73"/>
      <c r="VQM26" s="73"/>
      <c r="VQN26" s="73"/>
      <c r="VQO26" s="73"/>
      <c r="VQP26" s="73"/>
      <c r="VQQ26" s="73"/>
      <c r="VQR26" s="73"/>
      <c r="VQS26" s="73"/>
      <c r="VQT26" s="73"/>
      <c r="VQU26" s="73"/>
      <c r="VQV26" s="73"/>
      <c r="VQW26" s="73"/>
      <c r="VQX26" s="73"/>
      <c r="VQY26" s="73"/>
      <c r="VQZ26" s="73"/>
      <c r="VRA26" s="73"/>
      <c r="VRB26" s="73"/>
      <c r="VRC26" s="73"/>
      <c r="VRD26" s="73"/>
      <c r="VRE26" s="73"/>
      <c r="VRF26" s="73"/>
      <c r="VRG26" s="73"/>
      <c r="VRH26" s="73"/>
      <c r="VRI26" s="73"/>
      <c r="VRJ26" s="73"/>
      <c r="VRK26" s="73"/>
      <c r="VRL26" s="73"/>
      <c r="VRM26" s="73"/>
      <c r="VRN26" s="73"/>
      <c r="VRO26" s="73"/>
      <c r="VRP26" s="73"/>
      <c r="VRQ26" s="73"/>
      <c r="VRR26" s="73"/>
      <c r="VRS26" s="73"/>
      <c r="VRT26" s="73"/>
      <c r="VRU26" s="73"/>
      <c r="VRV26" s="73"/>
      <c r="VRW26" s="73"/>
      <c r="VRX26" s="73"/>
      <c r="VRY26" s="73"/>
      <c r="VRZ26" s="73"/>
      <c r="VSA26" s="73"/>
      <c r="VSB26" s="73"/>
      <c r="VSC26" s="73"/>
      <c r="VSD26" s="73"/>
      <c r="VSE26" s="73"/>
      <c r="VSF26" s="73"/>
      <c r="VSG26" s="73"/>
      <c r="VSH26" s="73"/>
      <c r="VSI26" s="73"/>
      <c r="VSJ26" s="73"/>
      <c r="VSK26" s="73"/>
      <c r="VSL26" s="73"/>
      <c r="VSM26" s="73"/>
      <c r="VSN26" s="73"/>
      <c r="VSO26" s="73"/>
      <c r="VSP26" s="73"/>
      <c r="VSQ26" s="73"/>
      <c r="VSR26" s="73"/>
      <c r="VSS26" s="73"/>
      <c r="VST26" s="73"/>
      <c r="VSU26" s="73"/>
      <c r="VSV26" s="73"/>
      <c r="VSW26" s="73"/>
      <c r="VSX26" s="73"/>
      <c r="VSY26" s="73"/>
      <c r="VSZ26" s="73"/>
      <c r="VTA26" s="73"/>
      <c r="VTB26" s="73"/>
      <c r="VTC26" s="73"/>
      <c r="VTD26" s="73"/>
      <c r="VTE26" s="73"/>
      <c r="VTF26" s="73"/>
      <c r="VTG26" s="73"/>
      <c r="VTH26" s="73"/>
      <c r="VTI26" s="73"/>
      <c r="VTJ26" s="73"/>
      <c r="VTK26" s="73"/>
      <c r="VTL26" s="73"/>
      <c r="VTM26" s="73"/>
      <c r="VTN26" s="73"/>
      <c r="VTO26" s="73"/>
      <c r="VTP26" s="73"/>
      <c r="VTQ26" s="73"/>
      <c r="VTR26" s="73"/>
      <c r="VTS26" s="73"/>
      <c r="VTT26" s="73"/>
      <c r="VTU26" s="73"/>
      <c r="VTV26" s="73"/>
      <c r="VTW26" s="73"/>
      <c r="VTX26" s="73"/>
      <c r="VTY26" s="73"/>
      <c r="VTZ26" s="73"/>
      <c r="VUA26" s="73"/>
      <c r="VUB26" s="73"/>
      <c r="VUC26" s="73"/>
      <c r="VUD26" s="73"/>
      <c r="VUE26" s="73"/>
      <c r="VUF26" s="73"/>
      <c r="VUG26" s="73"/>
      <c r="VUH26" s="73"/>
      <c r="VUI26" s="73"/>
      <c r="VUJ26" s="73"/>
      <c r="VUK26" s="73"/>
      <c r="VUL26" s="73"/>
      <c r="VUM26" s="73"/>
      <c r="VUN26" s="73"/>
      <c r="VUO26" s="73"/>
      <c r="VUP26" s="73"/>
      <c r="VUQ26" s="73"/>
      <c r="VUR26" s="73"/>
      <c r="VUS26" s="73"/>
      <c r="VUT26" s="73"/>
      <c r="VUU26" s="73"/>
      <c r="VUV26" s="73"/>
      <c r="VUW26" s="73"/>
      <c r="VUX26" s="73"/>
      <c r="VUY26" s="73"/>
      <c r="VUZ26" s="73"/>
      <c r="VVA26" s="73"/>
      <c r="VVB26" s="73"/>
      <c r="VVC26" s="73"/>
      <c r="VVD26" s="73"/>
      <c r="VVE26" s="73"/>
      <c r="VVF26" s="73"/>
      <c r="VVG26" s="73"/>
      <c r="VVH26" s="73"/>
      <c r="VVI26" s="73"/>
      <c r="VVJ26" s="73"/>
      <c r="VVK26" s="73"/>
      <c r="VVL26" s="73"/>
      <c r="VVM26" s="73"/>
      <c r="VVN26" s="73"/>
      <c r="VVO26" s="73"/>
      <c r="VVP26" s="73"/>
      <c r="VVQ26" s="73"/>
      <c r="VVR26" s="73"/>
      <c r="VVS26" s="73"/>
      <c r="VVT26" s="73"/>
      <c r="VVU26" s="73"/>
      <c r="VVV26" s="73"/>
      <c r="VVW26" s="73"/>
      <c r="VVX26" s="73"/>
      <c r="VVY26" s="73"/>
      <c r="VVZ26" s="73"/>
      <c r="VWA26" s="73"/>
      <c r="VWB26" s="73"/>
      <c r="VWC26" s="73"/>
      <c r="VWD26" s="73"/>
      <c r="VWE26" s="73"/>
      <c r="VWF26" s="73"/>
      <c r="VWG26" s="73"/>
      <c r="VWH26" s="73"/>
      <c r="VWI26" s="73"/>
      <c r="VWJ26" s="73"/>
      <c r="VWK26" s="73"/>
      <c r="VWL26" s="73"/>
      <c r="VWM26" s="73"/>
      <c r="VWN26" s="73"/>
      <c r="VWO26" s="73"/>
      <c r="VWP26" s="73"/>
      <c r="VWQ26" s="73"/>
      <c r="VWR26" s="73"/>
      <c r="VWS26" s="73"/>
      <c r="VWT26" s="73"/>
      <c r="VWU26" s="73"/>
      <c r="VWV26" s="73"/>
      <c r="VWW26" s="73"/>
      <c r="VWX26" s="73"/>
      <c r="VWY26" s="73"/>
      <c r="VWZ26" s="73"/>
      <c r="VXA26" s="73"/>
      <c r="VXB26" s="73"/>
      <c r="VXC26" s="73"/>
      <c r="VXD26" s="73"/>
      <c r="VXE26" s="73"/>
      <c r="VXF26" s="73"/>
      <c r="VXG26" s="73"/>
      <c r="VXH26" s="73"/>
      <c r="VXI26" s="73"/>
      <c r="VXJ26" s="73"/>
      <c r="VXK26" s="73"/>
      <c r="VXL26" s="73"/>
      <c r="VXM26" s="73"/>
      <c r="VXN26" s="73"/>
      <c r="VXO26" s="73"/>
      <c r="VXP26" s="73"/>
      <c r="VXQ26" s="73"/>
      <c r="VXR26" s="73"/>
      <c r="VXS26" s="73"/>
      <c r="VXT26" s="73"/>
      <c r="VXU26" s="73"/>
      <c r="VXV26" s="73"/>
      <c r="VXW26" s="73"/>
      <c r="VXX26" s="73"/>
      <c r="VXY26" s="73"/>
      <c r="VXZ26" s="73"/>
      <c r="VYA26" s="73"/>
      <c r="VYB26" s="73"/>
      <c r="VYC26" s="73"/>
      <c r="VYD26" s="73"/>
      <c r="VYE26" s="73"/>
      <c r="VYF26" s="73"/>
      <c r="VYG26" s="73"/>
      <c r="VYH26" s="73"/>
      <c r="VYI26" s="73"/>
      <c r="VYJ26" s="73"/>
      <c r="VYK26" s="73"/>
      <c r="VYL26" s="73"/>
      <c r="VYM26" s="73"/>
      <c r="VYN26" s="73"/>
      <c r="VYO26" s="73"/>
      <c r="VYP26" s="73"/>
      <c r="VYQ26" s="73"/>
      <c r="VYR26" s="73"/>
      <c r="VYS26" s="73"/>
      <c r="VYT26" s="73"/>
      <c r="VYU26" s="73"/>
      <c r="VYV26" s="73"/>
      <c r="VYW26" s="73"/>
      <c r="VYX26" s="73"/>
      <c r="VYY26" s="73"/>
      <c r="VYZ26" s="73"/>
      <c r="VZA26" s="73"/>
      <c r="VZB26" s="73"/>
      <c r="VZC26" s="73"/>
      <c r="VZD26" s="73"/>
      <c r="VZE26" s="73"/>
      <c r="VZF26" s="73"/>
      <c r="VZG26" s="73"/>
      <c r="VZH26" s="73"/>
      <c r="VZI26" s="73"/>
      <c r="VZJ26" s="73"/>
      <c r="VZK26" s="73"/>
      <c r="VZL26" s="73"/>
      <c r="VZM26" s="73"/>
      <c r="VZN26" s="73"/>
      <c r="VZO26" s="73"/>
      <c r="VZP26" s="73"/>
      <c r="VZQ26" s="73"/>
      <c r="VZR26" s="73"/>
      <c r="VZS26" s="73"/>
      <c r="VZT26" s="73"/>
      <c r="VZU26" s="73"/>
      <c r="VZV26" s="73"/>
      <c r="VZW26" s="73"/>
      <c r="VZX26" s="73"/>
      <c r="VZY26" s="73"/>
      <c r="VZZ26" s="73"/>
      <c r="WAA26" s="73"/>
      <c r="WAB26" s="73"/>
      <c r="WAC26" s="73"/>
      <c r="WAD26" s="73"/>
      <c r="WAE26" s="73"/>
      <c r="WAF26" s="73"/>
      <c r="WAG26" s="73"/>
      <c r="WAH26" s="73"/>
      <c r="WAI26" s="73"/>
      <c r="WAJ26" s="73"/>
      <c r="WAK26" s="73"/>
      <c r="WAL26" s="73"/>
      <c r="WAM26" s="73"/>
      <c r="WAN26" s="73"/>
      <c r="WAO26" s="73"/>
      <c r="WAP26" s="73"/>
      <c r="WAQ26" s="73"/>
      <c r="WAR26" s="73"/>
      <c r="WAS26" s="73"/>
      <c r="WAT26" s="73"/>
      <c r="WAU26" s="73"/>
      <c r="WAV26" s="73"/>
      <c r="WAW26" s="73"/>
      <c r="WAX26" s="73"/>
      <c r="WAY26" s="73"/>
      <c r="WAZ26" s="73"/>
      <c r="WBA26" s="73"/>
      <c r="WBB26" s="73"/>
      <c r="WBC26" s="73"/>
      <c r="WBD26" s="73"/>
      <c r="WBE26" s="73"/>
      <c r="WBF26" s="73"/>
      <c r="WBG26" s="73"/>
      <c r="WBH26" s="73"/>
      <c r="WBI26" s="73"/>
      <c r="WBJ26" s="73"/>
      <c r="WBK26" s="73"/>
      <c r="WBL26" s="73"/>
      <c r="WBM26" s="73"/>
      <c r="WBN26" s="73"/>
      <c r="WBO26" s="73"/>
      <c r="WBP26" s="73"/>
      <c r="WBQ26" s="73"/>
      <c r="WBR26" s="73"/>
      <c r="WBS26" s="73"/>
      <c r="WBT26" s="73"/>
      <c r="WBU26" s="73"/>
      <c r="WBV26" s="73"/>
      <c r="WBW26" s="73"/>
      <c r="WBX26" s="73"/>
      <c r="WBY26" s="73"/>
      <c r="WBZ26" s="73"/>
      <c r="WCA26" s="73"/>
      <c r="WCB26" s="73"/>
      <c r="WCC26" s="73"/>
      <c r="WCD26" s="73"/>
      <c r="WCE26" s="73"/>
      <c r="WCF26" s="73"/>
      <c r="WCG26" s="73"/>
      <c r="WCH26" s="73"/>
      <c r="WCI26" s="73"/>
      <c r="WCJ26" s="73"/>
      <c r="WCK26" s="73"/>
      <c r="WCL26" s="73"/>
      <c r="WCM26" s="73"/>
      <c r="WCN26" s="73"/>
      <c r="WCO26" s="73"/>
      <c r="WCP26" s="73"/>
      <c r="WCQ26" s="73"/>
      <c r="WCR26" s="73"/>
      <c r="WCS26" s="73"/>
      <c r="WCT26" s="73"/>
      <c r="WCU26" s="73"/>
      <c r="WCV26" s="73"/>
      <c r="WCW26" s="73"/>
      <c r="WCX26" s="73"/>
      <c r="WCY26" s="73"/>
      <c r="WCZ26" s="73"/>
      <c r="WDA26" s="73"/>
      <c r="WDB26" s="73"/>
      <c r="WDC26" s="73"/>
      <c r="WDD26" s="73"/>
      <c r="WDE26" s="73"/>
      <c r="WDF26" s="73"/>
      <c r="WDG26" s="73"/>
      <c r="WDH26" s="73"/>
      <c r="WDI26" s="73"/>
      <c r="WDJ26" s="73"/>
      <c r="WDK26" s="73"/>
      <c r="WDL26" s="73"/>
      <c r="WDM26" s="73"/>
      <c r="WDN26" s="73"/>
      <c r="WDO26" s="73"/>
      <c r="WDP26" s="73"/>
      <c r="WDQ26" s="73"/>
      <c r="WDR26" s="73"/>
      <c r="WDS26" s="73"/>
      <c r="WDT26" s="73"/>
      <c r="WDU26" s="73"/>
      <c r="WDV26" s="73"/>
      <c r="WDW26" s="73"/>
      <c r="WDX26" s="73"/>
      <c r="WDY26" s="73"/>
      <c r="WDZ26" s="73"/>
      <c r="WEA26" s="73"/>
      <c r="WEB26" s="73"/>
      <c r="WEC26" s="73"/>
      <c r="WED26" s="73"/>
      <c r="WEE26" s="73"/>
      <c r="WEF26" s="73"/>
      <c r="WEG26" s="73"/>
      <c r="WEH26" s="73"/>
      <c r="WEI26" s="73"/>
      <c r="WEJ26" s="73"/>
      <c r="WEK26" s="73"/>
      <c r="WEL26" s="73"/>
      <c r="WEM26" s="73"/>
      <c r="WEN26" s="73"/>
      <c r="WEO26" s="73"/>
      <c r="WEP26" s="73"/>
      <c r="WEQ26" s="73"/>
      <c r="WER26" s="73"/>
      <c r="WES26" s="73"/>
      <c r="WET26" s="73"/>
      <c r="WEU26" s="73"/>
      <c r="WEV26" s="73"/>
      <c r="WEW26" s="73"/>
      <c r="WEX26" s="73"/>
      <c r="WEY26" s="73"/>
      <c r="WEZ26" s="73"/>
      <c r="WFA26" s="73"/>
      <c r="WFB26" s="73"/>
      <c r="WFC26" s="73"/>
      <c r="WFD26" s="73"/>
      <c r="WFE26" s="73"/>
      <c r="WFF26" s="73"/>
      <c r="WFG26" s="73"/>
      <c r="WFH26" s="73"/>
      <c r="WFI26" s="73"/>
      <c r="WFJ26" s="73"/>
      <c r="WFK26" s="73"/>
      <c r="WFL26" s="73"/>
      <c r="WFM26" s="73"/>
      <c r="WFN26" s="73"/>
      <c r="WFO26" s="73"/>
      <c r="WFP26" s="73"/>
      <c r="WFQ26" s="73"/>
      <c r="WFR26" s="73"/>
      <c r="WFS26" s="73"/>
      <c r="WFT26" s="73"/>
      <c r="WFU26" s="73"/>
      <c r="WFV26" s="73"/>
      <c r="WFW26" s="73"/>
      <c r="WFX26" s="73"/>
      <c r="WFY26" s="73"/>
      <c r="WFZ26" s="73"/>
      <c r="WGA26" s="73"/>
      <c r="WGB26" s="73"/>
      <c r="WGC26" s="73"/>
      <c r="WGD26" s="73"/>
      <c r="WGE26" s="73"/>
      <c r="WGF26" s="73"/>
      <c r="WGG26" s="73"/>
      <c r="WGH26" s="73"/>
      <c r="WGI26" s="73"/>
      <c r="WGJ26" s="73"/>
      <c r="WGK26" s="73"/>
      <c r="WGL26" s="73"/>
      <c r="WGM26" s="73"/>
      <c r="WGN26" s="73"/>
      <c r="WGO26" s="73"/>
      <c r="WGP26" s="73"/>
      <c r="WGQ26" s="73"/>
      <c r="WGR26" s="73"/>
      <c r="WGS26" s="73"/>
      <c r="WGT26" s="73"/>
      <c r="WGU26" s="73"/>
      <c r="WGV26" s="73"/>
      <c r="WGW26" s="73"/>
      <c r="WGX26" s="73"/>
      <c r="WGY26" s="73"/>
      <c r="WGZ26" s="73"/>
      <c r="WHA26" s="73"/>
      <c r="WHB26" s="73"/>
      <c r="WHC26" s="73"/>
      <c r="WHD26" s="73"/>
      <c r="WHE26" s="73"/>
      <c r="WHF26" s="73"/>
      <c r="WHG26" s="73"/>
      <c r="WHH26" s="73"/>
      <c r="WHI26" s="73"/>
      <c r="WHJ26" s="73"/>
      <c r="WHK26" s="73"/>
      <c r="WHL26" s="73"/>
      <c r="WHM26" s="73"/>
      <c r="WHN26" s="73"/>
      <c r="WHO26" s="73"/>
      <c r="WHP26" s="73"/>
      <c r="WHQ26" s="73"/>
      <c r="WHR26" s="73"/>
      <c r="WHS26" s="73"/>
      <c r="WHT26" s="73"/>
      <c r="WHU26" s="73"/>
      <c r="WHV26" s="73"/>
      <c r="WHW26" s="73"/>
      <c r="WHX26" s="73"/>
      <c r="WHY26" s="73"/>
      <c r="WHZ26" s="73"/>
      <c r="WIA26" s="73"/>
      <c r="WIB26" s="73"/>
      <c r="WIC26" s="73"/>
      <c r="WID26" s="73"/>
      <c r="WIE26" s="73"/>
      <c r="WIF26" s="73"/>
      <c r="WIG26" s="73"/>
      <c r="WIH26" s="73"/>
      <c r="WII26" s="73"/>
      <c r="WIJ26" s="73"/>
      <c r="WIK26" s="73"/>
      <c r="WIL26" s="73"/>
      <c r="WIM26" s="73"/>
      <c r="WIN26" s="73"/>
      <c r="WIO26" s="73"/>
      <c r="WIP26" s="73"/>
      <c r="WIQ26" s="73"/>
      <c r="WIR26" s="73"/>
      <c r="WIS26" s="73"/>
      <c r="WIT26" s="73"/>
      <c r="WIU26" s="73"/>
      <c r="WIV26" s="73"/>
      <c r="WIW26" s="73"/>
      <c r="WIX26" s="73"/>
      <c r="WIY26" s="73"/>
      <c r="WIZ26" s="73"/>
      <c r="WJA26" s="73"/>
      <c r="WJB26" s="73"/>
      <c r="WJC26" s="73"/>
      <c r="WJD26" s="73"/>
      <c r="WJE26" s="73"/>
      <c r="WJF26" s="73"/>
      <c r="WJG26" s="73"/>
      <c r="WJH26" s="73"/>
      <c r="WJI26" s="73"/>
      <c r="WJJ26" s="73"/>
      <c r="WJK26" s="73"/>
      <c r="WJL26" s="73"/>
      <c r="WJM26" s="73"/>
      <c r="WJN26" s="73"/>
      <c r="WJO26" s="73"/>
      <c r="WJP26" s="73"/>
      <c r="WJQ26" s="73"/>
      <c r="WJR26" s="73"/>
      <c r="WJS26" s="73"/>
      <c r="WJT26" s="73"/>
      <c r="WJU26" s="73"/>
      <c r="WJV26" s="73"/>
      <c r="WJW26" s="73"/>
      <c r="WJX26" s="73"/>
      <c r="WJY26" s="73"/>
      <c r="WJZ26" s="73"/>
      <c r="WKA26" s="73"/>
      <c r="WKB26" s="73"/>
      <c r="WKC26" s="73"/>
      <c r="WKD26" s="73"/>
      <c r="WKE26" s="73"/>
      <c r="WKF26" s="73"/>
      <c r="WKG26" s="73"/>
      <c r="WKH26" s="73"/>
      <c r="WKI26" s="73"/>
      <c r="WKJ26" s="73"/>
      <c r="WKK26" s="73"/>
      <c r="WKL26" s="73"/>
      <c r="WKM26" s="73"/>
      <c r="WKN26" s="73"/>
      <c r="WKO26" s="73"/>
      <c r="WKP26" s="73"/>
      <c r="WKQ26" s="73"/>
      <c r="WKR26" s="73"/>
      <c r="WKS26" s="73"/>
      <c r="WKT26" s="73"/>
      <c r="WKU26" s="73"/>
      <c r="WKV26" s="73"/>
      <c r="WKW26" s="73"/>
      <c r="WKX26" s="73"/>
      <c r="WKY26" s="73"/>
      <c r="WKZ26" s="73"/>
      <c r="WLA26" s="73"/>
      <c r="WLB26" s="73"/>
      <c r="WLC26" s="73"/>
      <c r="WLD26" s="73"/>
      <c r="WLE26" s="73"/>
      <c r="WLF26" s="73"/>
      <c r="WLG26" s="73"/>
      <c r="WLH26" s="73"/>
      <c r="WLI26" s="73"/>
      <c r="WLJ26" s="73"/>
      <c r="WLK26" s="73"/>
      <c r="WLL26" s="73"/>
      <c r="WLM26" s="73"/>
      <c r="WLN26" s="73"/>
      <c r="WLO26" s="73"/>
      <c r="WLP26" s="73"/>
      <c r="WLQ26" s="73"/>
      <c r="WLR26" s="73"/>
      <c r="WLS26" s="73"/>
      <c r="WLT26" s="73"/>
      <c r="WLU26" s="73"/>
      <c r="WLV26" s="73"/>
      <c r="WLW26" s="73"/>
      <c r="WLX26" s="73"/>
      <c r="WLY26" s="73"/>
      <c r="WLZ26" s="73"/>
      <c r="WMA26" s="73"/>
      <c r="WMB26" s="73"/>
      <c r="WMC26" s="73"/>
      <c r="WMD26" s="73"/>
      <c r="WME26" s="73"/>
      <c r="WMF26" s="73"/>
      <c r="WMG26" s="73"/>
      <c r="WMH26" s="73"/>
      <c r="WMI26" s="73"/>
      <c r="WMJ26" s="73"/>
      <c r="WMK26" s="73"/>
      <c r="WML26" s="73"/>
      <c r="WMM26" s="73"/>
      <c r="WMN26" s="73"/>
      <c r="WMO26" s="73"/>
      <c r="WMP26" s="73"/>
      <c r="WMQ26" s="73"/>
      <c r="WMR26" s="73"/>
      <c r="WMS26" s="73"/>
      <c r="WMT26" s="73"/>
      <c r="WMU26" s="73"/>
      <c r="WMV26" s="73"/>
      <c r="WMW26" s="73"/>
      <c r="WMX26" s="73"/>
      <c r="WMY26" s="73"/>
      <c r="WMZ26" s="73"/>
      <c r="WNA26" s="73"/>
      <c r="WNB26" s="73"/>
      <c r="WNC26" s="73"/>
      <c r="WND26" s="73"/>
      <c r="WNE26" s="73"/>
      <c r="WNF26" s="73"/>
      <c r="WNG26" s="73"/>
      <c r="WNH26" s="73"/>
      <c r="WNI26" s="73"/>
      <c r="WNJ26" s="73"/>
      <c r="WNK26" s="73"/>
      <c r="WNL26" s="73"/>
      <c r="WNM26" s="73"/>
      <c r="WNN26" s="73"/>
      <c r="WNO26" s="73"/>
      <c r="WNP26" s="73"/>
      <c r="WNQ26" s="73"/>
      <c r="WNR26" s="73"/>
      <c r="WNS26" s="73"/>
      <c r="WNT26" s="73"/>
      <c r="WNU26" s="73"/>
      <c r="WNV26" s="73"/>
      <c r="WNW26" s="73"/>
      <c r="WNX26" s="73"/>
      <c r="WNY26" s="73"/>
      <c r="WNZ26" s="73"/>
      <c r="WOA26" s="73"/>
      <c r="WOB26" s="73"/>
      <c r="WOC26" s="73"/>
      <c r="WOD26" s="73"/>
      <c r="WOE26" s="73"/>
      <c r="WOF26" s="73"/>
      <c r="WOG26" s="73"/>
      <c r="WOH26" s="73"/>
      <c r="WOI26" s="73"/>
      <c r="WOJ26" s="73"/>
      <c r="WOK26" s="73"/>
      <c r="WOL26" s="73"/>
      <c r="WOM26" s="73"/>
      <c r="WON26" s="73"/>
      <c r="WOO26" s="73"/>
      <c r="WOP26" s="73"/>
      <c r="WOQ26" s="73"/>
      <c r="WOR26" s="73"/>
      <c r="WOS26" s="73"/>
      <c r="WOT26" s="73"/>
      <c r="WOU26" s="73"/>
      <c r="WOV26" s="73"/>
      <c r="WOW26" s="73"/>
      <c r="WOX26" s="73"/>
      <c r="WOY26" s="73"/>
      <c r="WOZ26" s="73"/>
      <c r="WPA26" s="73"/>
      <c r="WPB26" s="73"/>
      <c r="WPC26" s="73"/>
      <c r="WPD26" s="73"/>
      <c r="WPE26" s="73"/>
      <c r="WPF26" s="73"/>
      <c r="WPG26" s="73"/>
      <c r="WPH26" s="73"/>
      <c r="WPI26" s="73"/>
      <c r="WPJ26" s="73"/>
      <c r="WPK26" s="73"/>
      <c r="WPL26" s="73"/>
      <c r="WPM26" s="73"/>
      <c r="WPN26" s="73"/>
      <c r="WPO26" s="73"/>
      <c r="WPP26" s="73"/>
      <c r="WPQ26" s="73"/>
      <c r="WPR26" s="73"/>
      <c r="WPS26" s="73"/>
      <c r="WPT26" s="73"/>
      <c r="WPU26" s="73"/>
      <c r="WPV26" s="73"/>
      <c r="WPW26" s="73"/>
      <c r="WPX26" s="73"/>
      <c r="WPY26" s="73"/>
      <c r="WPZ26" s="73"/>
      <c r="WQA26" s="73"/>
      <c r="WQB26" s="73"/>
      <c r="WQC26" s="73"/>
      <c r="WQD26" s="73"/>
      <c r="WQE26" s="73"/>
      <c r="WQF26" s="73"/>
      <c r="WQG26" s="73"/>
      <c r="WQH26" s="73"/>
      <c r="WQI26" s="73"/>
      <c r="WQJ26" s="73"/>
      <c r="WQK26" s="73"/>
      <c r="WQL26" s="73"/>
      <c r="WQM26" s="73"/>
      <c r="WQN26" s="73"/>
      <c r="WQO26" s="73"/>
      <c r="WQP26" s="73"/>
      <c r="WQQ26" s="73"/>
      <c r="WQR26" s="73"/>
      <c r="WQS26" s="73"/>
      <c r="WQT26" s="73"/>
      <c r="WQU26" s="73"/>
      <c r="WQV26" s="73"/>
      <c r="WQW26" s="73"/>
      <c r="WQX26" s="73"/>
      <c r="WQY26" s="73"/>
      <c r="WQZ26" s="73"/>
      <c r="WRA26" s="73"/>
      <c r="WRB26" s="73"/>
      <c r="WRC26" s="73"/>
      <c r="WRD26" s="73"/>
      <c r="WRE26" s="73"/>
      <c r="WRF26" s="73"/>
      <c r="WRG26" s="73"/>
      <c r="WRH26" s="73"/>
      <c r="WRI26" s="73"/>
      <c r="WRJ26" s="73"/>
      <c r="WRK26" s="73"/>
      <c r="WRL26" s="73"/>
      <c r="WRM26" s="73"/>
      <c r="WRN26" s="73"/>
      <c r="WRO26" s="73"/>
      <c r="WRP26" s="73"/>
      <c r="WRQ26" s="73"/>
      <c r="WRR26" s="73"/>
      <c r="WRS26" s="73"/>
      <c r="WRT26" s="73"/>
      <c r="WRU26" s="73"/>
      <c r="WRV26" s="73"/>
      <c r="WRW26" s="73"/>
      <c r="WRX26" s="73"/>
      <c r="WRY26" s="73"/>
      <c r="WRZ26" s="73"/>
      <c r="WSA26" s="73"/>
      <c r="WSB26" s="73"/>
      <c r="WSC26" s="73"/>
      <c r="WSD26" s="73"/>
      <c r="WSE26" s="73"/>
      <c r="WSF26" s="73"/>
      <c r="WSG26" s="73"/>
      <c r="WSH26" s="73"/>
      <c r="WSI26" s="73"/>
      <c r="WSJ26" s="73"/>
      <c r="WSK26" s="73"/>
      <c r="WSL26" s="73"/>
      <c r="WSM26" s="73"/>
      <c r="WSN26" s="73"/>
      <c r="WSO26" s="73"/>
      <c r="WSP26" s="73"/>
      <c r="WSQ26" s="73"/>
      <c r="WSR26" s="73"/>
      <c r="WSS26" s="73"/>
      <c r="WST26" s="73"/>
      <c r="WSU26" s="73"/>
      <c r="WSV26" s="73"/>
      <c r="WSW26" s="73"/>
      <c r="WSX26" s="73"/>
      <c r="WSY26" s="73"/>
      <c r="WSZ26" s="73"/>
      <c r="WTA26" s="73"/>
      <c r="WTB26" s="73"/>
      <c r="WTC26" s="73"/>
      <c r="WTD26" s="73"/>
      <c r="WTE26" s="73"/>
      <c r="WTF26" s="73"/>
      <c r="WTG26" s="73"/>
      <c r="WTH26" s="73"/>
      <c r="WTI26" s="73"/>
      <c r="WTJ26" s="73"/>
      <c r="WTK26" s="73"/>
      <c r="WTL26" s="73"/>
      <c r="WTM26" s="73"/>
      <c r="WTN26" s="73"/>
      <c r="WTO26" s="73"/>
      <c r="WTP26" s="73"/>
      <c r="WTQ26" s="73"/>
      <c r="WTR26" s="73"/>
      <c r="WTS26" s="73"/>
      <c r="WTT26" s="73"/>
      <c r="WTU26" s="73"/>
      <c r="WTV26" s="73"/>
      <c r="WTW26" s="73"/>
      <c r="WTX26" s="73"/>
      <c r="WTY26" s="73"/>
      <c r="WTZ26" s="73"/>
      <c r="WUA26" s="73"/>
      <c r="WUB26" s="73"/>
      <c r="WUC26" s="73"/>
      <c r="WUD26" s="73"/>
      <c r="WUE26" s="73"/>
      <c r="WUF26" s="73"/>
      <c r="WUG26" s="73"/>
      <c r="WUH26" s="73"/>
      <c r="WUI26" s="73"/>
      <c r="WUJ26" s="73"/>
      <c r="WUK26" s="73"/>
      <c r="WUL26" s="73"/>
      <c r="WUM26" s="73"/>
      <c r="WUN26" s="73"/>
      <c r="WUO26" s="73"/>
      <c r="WUP26" s="73"/>
      <c r="WUQ26" s="73"/>
      <c r="WUR26" s="73"/>
      <c r="WUS26" s="73"/>
      <c r="WUT26" s="73"/>
      <c r="WUU26" s="73"/>
      <c r="WUV26" s="73"/>
      <c r="WUW26" s="73"/>
      <c r="WUX26" s="73"/>
      <c r="WUY26" s="73"/>
      <c r="WUZ26" s="73"/>
      <c r="WVA26" s="73"/>
      <c r="WVB26" s="73"/>
      <c r="WVC26" s="73"/>
      <c r="WVD26" s="73"/>
      <c r="WVE26" s="73"/>
      <c r="WVF26" s="73"/>
      <c r="WVG26" s="73"/>
      <c r="WVH26" s="73"/>
      <c r="WVI26" s="73"/>
      <c r="WVJ26" s="73"/>
      <c r="WVK26" s="73"/>
      <c r="WVL26" s="73"/>
      <c r="WVM26" s="73"/>
      <c r="WVN26" s="73"/>
      <c r="WVO26" s="73"/>
      <c r="WVP26" s="73"/>
      <c r="WVQ26" s="73"/>
      <c r="WVR26" s="73"/>
      <c r="WVS26" s="73"/>
      <c r="WVT26" s="73"/>
      <c r="WVU26" s="73"/>
      <c r="WVV26" s="73"/>
      <c r="WVW26" s="73"/>
      <c r="WVX26" s="73"/>
      <c r="WVY26" s="73"/>
      <c r="WVZ26" s="73"/>
      <c r="WWA26" s="73"/>
      <c r="WWB26" s="73"/>
      <c r="WWC26" s="73"/>
      <c r="WWD26" s="73"/>
      <c r="WWE26" s="73"/>
      <c r="WWF26" s="73"/>
      <c r="WWG26" s="73"/>
      <c r="WWH26" s="73"/>
      <c r="WWI26" s="73"/>
      <c r="WWJ26" s="73"/>
      <c r="WWK26" s="73"/>
      <c r="WWL26" s="73"/>
      <c r="WWM26" s="73"/>
      <c r="WWN26" s="73"/>
      <c r="WWO26" s="73"/>
      <c r="WWP26" s="73"/>
      <c r="WWQ26" s="73"/>
      <c r="WWR26" s="73"/>
      <c r="WWS26" s="73"/>
      <c r="WWT26" s="73"/>
      <c r="WWU26" s="73"/>
      <c r="WWV26" s="73"/>
      <c r="WWW26" s="73"/>
      <c r="WWX26" s="73"/>
      <c r="WWY26" s="73"/>
      <c r="WWZ26" s="73"/>
      <c r="WXA26" s="73"/>
      <c r="WXB26" s="73"/>
      <c r="WXC26" s="73"/>
      <c r="WXD26" s="73"/>
      <c r="WXE26" s="73"/>
      <c r="WXF26" s="73"/>
      <c r="WXG26" s="73"/>
      <c r="WXH26" s="73"/>
      <c r="WXI26" s="73"/>
      <c r="WXJ26" s="73"/>
      <c r="WXK26" s="73"/>
      <c r="WXL26" s="73"/>
      <c r="WXM26" s="73"/>
      <c r="WXN26" s="73"/>
      <c r="WXO26" s="73"/>
      <c r="WXP26" s="73"/>
      <c r="WXQ26" s="73"/>
      <c r="WXR26" s="73"/>
      <c r="WXS26" s="73"/>
      <c r="WXT26" s="73"/>
      <c r="WXU26" s="73"/>
      <c r="WXV26" s="73"/>
      <c r="WXW26" s="73"/>
      <c r="WXX26" s="73"/>
      <c r="WXY26" s="73"/>
      <c r="WXZ26" s="73"/>
      <c r="WYA26" s="73"/>
      <c r="WYB26" s="73"/>
      <c r="WYC26" s="73"/>
      <c r="WYD26" s="73"/>
      <c r="WYE26" s="73"/>
      <c r="WYF26" s="73"/>
      <c r="WYG26" s="73"/>
      <c r="WYH26" s="73"/>
      <c r="WYI26" s="73"/>
      <c r="WYJ26" s="73"/>
      <c r="WYK26" s="73"/>
      <c r="WYL26" s="73"/>
      <c r="WYM26" s="73"/>
      <c r="WYN26" s="73"/>
      <c r="WYO26" s="73"/>
      <c r="WYP26" s="73"/>
      <c r="WYQ26" s="73"/>
      <c r="WYR26" s="73"/>
      <c r="WYS26" s="73"/>
      <c r="WYT26" s="73"/>
      <c r="WYU26" s="73"/>
      <c r="WYV26" s="73"/>
      <c r="WYW26" s="73"/>
      <c r="WYX26" s="73"/>
      <c r="WYY26" s="73"/>
      <c r="WYZ26" s="73"/>
      <c r="WZA26" s="73"/>
      <c r="WZB26" s="73"/>
      <c r="WZC26" s="73"/>
      <c r="WZD26" s="73"/>
      <c r="WZE26" s="73"/>
      <c r="WZF26" s="73"/>
      <c r="WZG26" s="73"/>
      <c r="WZH26" s="73"/>
      <c r="WZI26" s="73"/>
      <c r="WZJ26" s="73"/>
      <c r="WZK26" s="73"/>
      <c r="WZL26" s="73"/>
      <c r="WZM26" s="73"/>
      <c r="WZN26" s="73"/>
      <c r="WZO26" s="73"/>
      <c r="WZP26" s="73"/>
      <c r="WZQ26" s="73"/>
      <c r="WZR26" s="73"/>
      <c r="WZS26" s="73"/>
      <c r="WZT26" s="73"/>
      <c r="WZU26" s="73"/>
      <c r="WZV26" s="73"/>
      <c r="WZW26" s="73"/>
      <c r="WZX26" s="73"/>
      <c r="WZY26" s="73"/>
      <c r="WZZ26" s="73"/>
      <c r="XAA26" s="73"/>
      <c r="XAB26" s="73"/>
      <c r="XAC26" s="73"/>
      <c r="XAD26" s="73"/>
      <c r="XAE26" s="73"/>
      <c r="XAF26" s="73"/>
      <c r="XAG26" s="73"/>
      <c r="XAH26" s="73"/>
      <c r="XAI26" s="73"/>
      <c r="XAJ26" s="73"/>
      <c r="XAK26" s="73"/>
      <c r="XAL26" s="73"/>
      <c r="XAM26" s="73"/>
      <c r="XAN26" s="73"/>
      <c r="XAO26" s="73"/>
      <c r="XAP26" s="73"/>
      <c r="XAQ26" s="73"/>
      <c r="XAR26" s="73"/>
      <c r="XAS26" s="73"/>
      <c r="XAT26" s="73"/>
      <c r="XAU26" s="73"/>
      <c r="XAV26" s="73"/>
      <c r="XAW26" s="73"/>
      <c r="XAX26" s="73"/>
      <c r="XAY26" s="73"/>
      <c r="XAZ26" s="73"/>
      <c r="XBA26" s="73"/>
      <c r="XBB26" s="73"/>
      <c r="XBC26" s="73"/>
      <c r="XBD26" s="73"/>
      <c r="XBE26" s="73"/>
      <c r="XBF26" s="73"/>
      <c r="XBG26" s="73"/>
      <c r="XBH26" s="73"/>
      <c r="XBI26" s="73"/>
      <c r="XBJ26" s="73"/>
      <c r="XBK26" s="73"/>
      <c r="XBL26" s="73"/>
      <c r="XBM26" s="73"/>
      <c r="XBN26" s="73"/>
      <c r="XBO26" s="73"/>
      <c r="XBP26" s="73"/>
      <c r="XBQ26" s="73"/>
      <c r="XBR26" s="73"/>
      <c r="XBS26" s="73"/>
      <c r="XBT26" s="73"/>
      <c r="XBU26" s="73"/>
      <c r="XBV26" s="73"/>
      <c r="XBW26" s="73"/>
      <c r="XBX26" s="73"/>
      <c r="XBY26" s="73"/>
      <c r="XBZ26" s="73"/>
      <c r="XCA26" s="73"/>
      <c r="XCB26" s="73"/>
      <c r="XCC26" s="73"/>
      <c r="XCD26" s="73"/>
      <c r="XCE26" s="73"/>
      <c r="XCF26" s="73"/>
      <c r="XCG26" s="73"/>
      <c r="XCH26" s="73"/>
      <c r="XCI26" s="73"/>
      <c r="XCJ26" s="73"/>
      <c r="XCK26" s="73"/>
      <c r="XCL26" s="73"/>
      <c r="XCM26" s="73"/>
      <c r="XCN26" s="73"/>
      <c r="XCO26" s="73"/>
      <c r="XCP26" s="73"/>
      <c r="XCQ26" s="73"/>
      <c r="XCR26" s="73"/>
      <c r="XCS26" s="73"/>
      <c r="XCT26" s="73"/>
      <c r="XCU26" s="73"/>
      <c r="XCV26" s="73"/>
      <c r="XCW26" s="73"/>
      <c r="XCX26" s="73"/>
      <c r="XCY26" s="73"/>
      <c r="XCZ26" s="73"/>
      <c r="XDA26" s="73"/>
      <c r="XDB26" s="73"/>
      <c r="XDC26" s="73"/>
      <c r="XDD26" s="73"/>
      <c r="XDE26" s="73"/>
      <c r="XDF26" s="73"/>
      <c r="XDG26" s="73"/>
      <c r="XDH26" s="73"/>
      <c r="XDI26" s="73"/>
      <c r="XDJ26" s="73"/>
      <c r="XDK26" s="73"/>
      <c r="XDL26" s="73"/>
      <c r="XDM26" s="73"/>
      <c r="XDN26" s="73"/>
      <c r="XDO26" s="73"/>
      <c r="XDP26" s="73"/>
      <c r="XDQ26" s="73"/>
      <c r="XDR26" s="73"/>
      <c r="XDS26" s="73"/>
      <c r="XDT26" s="73"/>
      <c r="XDU26" s="73"/>
      <c r="XDV26" s="73"/>
      <c r="XDW26" s="73"/>
      <c r="XDX26" s="73"/>
      <c r="XDY26" s="73"/>
      <c r="XDZ26" s="73"/>
      <c r="XEA26" s="73"/>
      <c r="XEB26" s="73"/>
      <c r="XEC26" s="73"/>
      <c r="XED26" s="73"/>
      <c r="XEE26" s="73"/>
      <c r="XEF26" s="73"/>
      <c r="XEG26" s="73"/>
      <c r="XEH26" s="73"/>
      <c r="XEI26" s="73"/>
      <c r="XEJ26" s="73"/>
      <c r="XEK26" s="73"/>
      <c r="XEL26" s="73"/>
      <c r="XEM26" s="73"/>
      <c r="XEN26" s="73"/>
      <c r="XEO26" s="73"/>
      <c r="XEP26" s="73"/>
      <c r="XEQ26" s="73"/>
      <c r="XER26" s="73"/>
      <c r="XES26" s="73"/>
      <c r="XET26" s="73"/>
      <c r="XEU26" s="73"/>
      <c r="XEV26" s="73"/>
      <c r="XEW26" s="73"/>
      <c r="XEX26" s="73"/>
      <c r="XEY26" s="73"/>
    </row>
    <row r="27" spans="1:16379" s="55" customFormat="1" x14ac:dyDescent="0.3">
      <c r="A27" s="126" t="s">
        <v>872</v>
      </c>
      <c r="B27" s="126" t="s">
        <v>866</v>
      </c>
      <c r="C27" s="126" t="s">
        <v>1863</v>
      </c>
      <c r="D27" s="141" t="str">
        <f>IF(EquipmentListTable[[#This Row],[Supplier]]=FilterSpecs!$A$8,EquipmentListTable[[#This Row],[Mouser SKU]], EquipmentListTable[[#This Row],[Supplier SKU]])</f>
        <v>3369</v>
      </c>
      <c r="E27" s="126">
        <v>0</v>
      </c>
      <c r="F27" s="126">
        <v>0</v>
      </c>
      <c r="G27" s="126">
        <v>0</v>
      </c>
      <c r="H27" s="126">
        <f>EquipmentListTable[[#This Row],['#/Unit]]*FilterSpecs!$C$3+EquipmentListTable[[#This Row],['# Extra]]</f>
        <v>0</v>
      </c>
      <c r="I27" s="126">
        <v>0</v>
      </c>
      <c r="J27" s="126">
        <f>IF(AND(EquipmentListTable[[#This Row],[Tag]]&lt;&gt;FilterSpecs!$H$12, EquipmentListTable[[#This Row],[Tag]]&lt;&gt;FilterSpecs!$H$9), EquipmentListTable[[#This Row],['#/Unit]]*FilterSpecs!$B$3+EquipmentListTable[Init '# Extra],0)</f>
        <v>0</v>
      </c>
      <c r="K27" s="126">
        <f>EquipmentListTable[[#This Row],[Tot '#]]-EquipmentListTable[In Stock]</f>
        <v>0</v>
      </c>
      <c r="L27" s="126">
        <f>EquipmentListTable['# Left]</f>
        <v>0</v>
      </c>
      <c r="M27" s="142" t="s">
        <v>2118</v>
      </c>
      <c r="N27" s="105">
        <v>12.5</v>
      </c>
      <c r="O27" s="104">
        <f>EquipmentListTable[[#This Row],['# Formatted]]*EquipmentListTable[[#This Row],[Price (USD)]]</f>
        <v>0</v>
      </c>
      <c r="P27" s="51" t="s">
        <v>1874</v>
      </c>
      <c r="Q27" s="126">
        <f t="shared" si="0"/>
        <v>14</v>
      </c>
      <c r="R27" s="141" t="s">
        <v>2117</v>
      </c>
      <c r="S27" s="48">
        <f>IF(EquipmentListTable[[#This Row],[Tag]]=FilterSpecs!$H$7,EquipmentListTable[[#This Row],['#/Unit]]*EquipmentListTable[[#This Row],[Price (USD)]],0)</f>
        <v>0</v>
      </c>
      <c r="T27" s="87">
        <f>EquipmentListTable[[#This Row],[Tot '#]]*EquipmentListTable[[#This Row],[Price (USD)]]</f>
        <v>0</v>
      </c>
      <c r="U27" s="96">
        <f>EquipmentListTable[[#This Row],[In Stock]]*EquipmentListTable[[#This Row],[Price (USD)]]</f>
        <v>0</v>
      </c>
      <c r="V27" s="96">
        <f>EquipmentListTable[[#This Row],['# Left]]*EquipmentListTable[[#This Row],[Price (USD)]]</f>
        <v>0</v>
      </c>
      <c r="W27" s="96">
        <f>EquipmentListTable[[#This Row],['# Left]]*EquipmentListTable[[#This Row],[Price (USD)]]</f>
        <v>0</v>
      </c>
      <c r="X27" s="38"/>
      <c r="Y27" s="38"/>
      <c r="Z2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https://www.adafruit.com/product/3369</v>
      </c>
      <c r="AA2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https://www.mouser.com/ProductDetail/485-3369</v>
      </c>
    </row>
    <row r="28" spans="1:16379" s="55" customFormat="1" x14ac:dyDescent="0.3">
      <c r="A28" s="126" t="s">
        <v>872</v>
      </c>
      <c r="B28" s="126" t="s">
        <v>866</v>
      </c>
      <c r="C28" s="126" t="s">
        <v>1863</v>
      </c>
      <c r="D28" s="141" t="str">
        <f>IF(EquipmentListTable[[#This Row],[Supplier]]=FilterSpecs!$A$8,EquipmentListTable[[#This Row],[Mouser SKU]], EquipmentListTable[[#This Row],[Supplier SKU]])</f>
        <v>3367</v>
      </c>
      <c r="E28" s="126">
        <v>0</v>
      </c>
      <c r="F28" s="126">
        <v>0</v>
      </c>
      <c r="G28" s="126">
        <v>0</v>
      </c>
      <c r="H28" s="126">
        <f>EquipmentListTable[[#This Row],['#/Unit]]*FilterSpecs!$C$3+EquipmentListTable[[#This Row],['# Extra]]</f>
        <v>0</v>
      </c>
      <c r="I28" s="126">
        <v>0</v>
      </c>
      <c r="J28" s="126">
        <f>IF(AND(EquipmentListTable[[#This Row],[Tag]]&lt;&gt;FilterSpecs!$H$12, EquipmentListTable[[#This Row],[Tag]]&lt;&gt;FilterSpecs!$H$9), EquipmentListTable[[#This Row],['#/Unit]]*FilterSpecs!$B$3+EquipmentListTable[Init '# Extra],0)</f>
        <v>0</v>
      </c>
      <c r="K28" s="126">
        <f>EquipmentListTable[[#This Row],[Tot '#]]-EquipmentListTable[In Stock]</f>
        <v>0</v>
      </c>
      <c r="L28" s="126">
        <f>EquipmentListTable['# Left]</f>
        <v>0</v>
      </c>
      <c r="M28" s="142" t="s">
        <v>2120</v>
      </c>
      <c r="N28" s="105">
        <v>5.95</v>
      </c>
      <c r="O28" s="104">
        <f>EquipmentListTable[[#This Row],['# Formatted]]*EquipmentListTable[[#This Row],[Price (USD)]]</f>
        <v>0</v>
      </c>
      <c r="P28" s="51" t="s">
        <v>1874</v>
      </c>
      <c r="Q28" s="126">
        <f t="shared" si="0"/>
        <v>15</v>
      </c>
      <c r="R28" s="141" t="s">
        <v>2119</v>
      </c>
      <c r="S28" s="48">
        <f>IF(EquipmentListTable[[#This Row],[Tag]]=FilterSpecs!$H$7,EquipmentListTable[[#This Row],['#/Unit]]*EquipmentListTable[[#This Row],[Price (USD)]],0)</f>
        <v>0</v>
      </c>
      <c r="T28" s="87">
        <f>EquipmentListTable[[#This Row],[Tot '#]]*EquipmentListTable[[#This Row],[Price (USD)]]</f>
        <v>0</v>
      </c>
      <c r="U28" s="96">
        <f>EquipmentListTable[[#This Row],[In Stock]]*EquipmentListTable[[#This Row],[Price (USD)]]</f>
        <v>0</v>
      </c>
      <c r="V28" s="96">
        <f>EquipmentListTable[[#This Row],['# Left]]*EquipmentListTable[[#This Row],[Price (USD)]]</f>
        <v>0</v>
      </c>
      <c r="W28" s="96">
        <f>EquipmentListTable[[#This Row],['# Left]]*EquipmentListTable[[#This Row],[Price (USD)]]</f>
        <v>0</v>
      </c>
      <c r="X28" s="38"/>
      <c r="Y28" s="38"/>
      <c r="Z2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https://www.adafruit.com/product/3367</v>
      </c>
      <c r="AA2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https://www.mouser.com/ProductDetail/485-3367</v>
      </c>
    </row>
    <row r="29" spans="1:16379" s="55" customFormat="1" x14ac:dyDescent="0.3">
      <c r="A29" s="126" t="s">
        <v>872</v>
      </c>
      <c r="B29" s="126" t="s">
        <v>866</v>
      </c>
      <c r="C29" s="126" t="s">
        <v>1863</v>
      </c>
      <c r="D29" s="141" t="str">
        <f>IF(EquipmentListTable[[#This Row],[Supplier]]=FilterSpecs!$A$8,EquipmentListTable[[#This Row],[Mouser SKU]], EquipmentListTable[[#This Row],[Supplier SKU]])</f>
        <v>3351</v>
      </c>
      <c r="E29" s="126">
        <v>0</v>
      </c>
      <c r="F29" s="126">
        <v>0</v>
      </c>
      <c r="G29" s="126">
        <v>0</v>
      </c>
      <c r="H29" s="126">
        <f>EquipmentListTable[[#This Row],['#/Unit]]*FilterSpecs!$C$3+EquipmentListTable[[#This Row],['# Extra]]</f>
        <v>0</v>
      </c>
      <c r="I29" s="126">
        <v>0</v>
      </c>
      <c r="J29" s="126">
        <f>IF(AND(EquipmentListTable[[#This Row],[Tag]]&lt;&gt;FilterSpecs!$H$12, EquipmentListTable[[#This Row],[Tag]]&lt;&gt;FilterSpecs!$H$9), EquipmentListTable[[#This Row],['#/Unit]]*FilterSpecs!$B$3+EquipmentListTable[Init '# Extra],0)</f>
        <v>0</v>
      </c>
      <c r="K29" s="126">
        <f>EquipmentListTable[[#This Row],[Tot '#]]-EquipmentListTable[In Stock]</f>
        <v>0</v>
      </c>
      <c r="L29" s="126">
        <f>EquipmentListTable['# Left]</f>
        <v>0</v>
      </c>
      <c r="M29" s="142" t="s">
        <v>2122</v>
      </c>
      <c r="N29" s="105">
        <v>3.95</v>
      </c>
      <c r="O29" s="104">
        <f>EquipmentListTable[[#This Row],['# Formatted]]*EquipmentListTable[[#This Row],[Price (USD)]]</f>
        <v>0</v>
      </c>
      <c r="P29" s="51" t="s">
        <v>1874</v>
      </c>
      <c r="Q29" s="126">
        <f t="shared" si="0"/>
        <v>16</v>
      </c>
      <c r="R29" s="141" t="s">
        <v>2121</v>
      </c>
      <c r="S29" s="48">
        <f>IF(EquipmentListTable[[#This Row],[Tag]]=FilterSpecs!$H$7,EquipmentListTable[[#This Row],['#/Unit]]*EquipmentListTable[[#This Row],[Price (USD)]],0)</f>
        <v>0</v>
      </c>
      <c r="T29" s="87">
        <f>EquipmentListTable[[#This Row],[Tot '#]]*EquipmentListTable[[#This Row],[Price (USD)]]</f>
        <v>0</v>
      </c>
      <c r="U29" s="96">
        <f>EquipmentListTable[[#This Row],[In Stock]]*EquipmentListTable[[#This Row],[Price (USD)]]</f>
        <v>0</v>
      </c>
      <c r="V29" s="96">
        <f>EquipmentListTable[[#This Row],['# Left]]*EquipmentListTable[[#This Row],[Price (USD)]]</f>
        <v>0</v>
      </c>
      <c r="W29" s="96">
        <f>EquipmentListTable[[#This Row],['# Left]]*EquipmentListTable[[#This Row],[Price (USD)]]</f>
        <v>0</v>
      </c>
      <c r="X29" s="38"/>
      <c r="Y29" s="38"/>
      <c r="Z2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https://www.adafruit.com/product/3351</v>
      </c>
      <c r="AA2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https://www.mouser.com/ProductDetail/485-3351</v>
      </c>
    </row>
    <row r="30" spans="1:16379" s="55" customFormat="1" x14ac:dyDescent="0.3">
      <c r="A30" s="126" t="s">
        <v>872</v>
      </c>
      <c r="B30" s="126" t="s">
        <v>866</v>
      </c>
      <c r="C30" s="126" t="s">
        <v>1863</v>
      </c>
      <c r="D30" s="141" t="str">
        <f>IF(EquipmentListTable[[#This Row],[Supplier]]=FilterSpecs!$A$8,EquipmentListTable[[#This Row],[Mouser SKU]], EquipmentListTable[[#This Row],[Supplier SKU]])</f>
        <v>1314</v>
      </c>
      <c r="E30" s="126">
        <v>0</v>
      </c>
      <c r="F30" s="126">
        <v>0</v>
      </c>
      <c r="G30" s="126">
        <v>0</v>
      </c>
      <c r="H30" s="126">
        <f>EquipmentListTable[[#This Row],['#/Unit]]*FilterSpecs!$C$3+EquipmentListTable[[#This Row],['# Extra]]</f>
        <v>0</v>
      </c>
      <c r="I30" s="126">
        <v>0</v>
      </c>
      <c r="J30" s="126">
        <f>IF(AND(EquipmentListTable[[#This Row],[Tag]]&lt;&gt;FilterSpecs!$H$12, EquipmentListTable[[#This Row],[Tag]]&lt;&gt;FilterSpecs!$H$9), EquipmentListTable[[#This Row],['#/Unit]]*FilterSpecs!$B$3+EquipmentListTable[Init '# Extra],0)</f>
        <v>0</v>
      </c>
      <c r="K30" s="126">
        <f>EquipmentListTable[[#This Row],[Tot '#]]-EquipmentListTable[In Stock]</f>
        <v>0</v>
      </c>
      <c r="L30" s="126">
        <f>EquipmentListTable['# Left]</f>
        <v>0</v>
      </c>
      <c r="M30" s="142" t="s">
        <v>2124</v>
      </c>
      <c r="N30" s="105">
        <v>1.95</v>
      </c>
      <c r="O30" s="104">
        <f>EquipmentListTable[[#This Row],['# Formatted]]*EquipmentListTable[[#This Row],[Price (USD)]]</f>
        <v>0</v>
      </c>
      <c r="P30" s="51" t="s">
        <v>1874</v>
      </c>
      <c r="Q30" s="126">
        <f t="shared" si="0"/>
        <v>17</v>
      </c>
      <c r="R30" s="141" t="s">
        <v>2123</v>
      </c>
      <c r="S30" s="48">
        <f>IF(EquipmentListTable[[#This Row],[Tag]]=FilterSpecs!$H$7,EquipmentListTable[[#This Row],['#/Unit]]*EquipmentListTable[[#This Row],[Price (USD)]],0)</f>
        <v>0</v>
      </c>
      <c r="T30" s="87">
        <f>EquipmentListTable[[#This Row],[Tot '#]]*EquipmentListTable[[#This Row],[Price (USD)]]</f>
        <v>0</v>
      </c>
      <c r="U30" s="96">
        <f>EquipmentListTable[[#This Row],[In Stock]]*EquipmentListTable[[#This Row],[Price (USD)]]</f>
        <v>0</v>
      </c>
      <c r="V30" s="96">
        <f>EquipmentListTable[[#This Row],['# Left]]*EquipmentListTable[[#This Row],[Price (USD)]]</f>
        <v>0</v>
      </c>
      <c r="W30" s="96">
        <f>EquipmentListTable[[#This Row],['# Left]]*EquipmentListTable[[#This Row],[Price (USD)]]</f>
        <v>0</v>
      </c>
      <c r="X30" s="38"/>
      <c r="Y30" s="38"/>
      <c r="Z3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https://www.adafruit.com/product/1314</v>
      </c>
      <c r="AA3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https://www.mouser.com/ProductDetail/485-1314</v>
      </c>
    </row>
    <row r="31" spans="1:16379" s="55" customFormat="1" x14ac:dyDescent="0.3">
      <c r="A31" s="126" t="s">
        <v>872</v>
      </c>
      <c r="B31" s="126" t="s">
        <v>866</v>
      </c>
      <c r="C31" s="126" t="s">
        <v>1863</v>
      </c>
      <c r="D31" s="141" t="str">
        <f>IF(EquipmentListTable[[#This Row],[Supplier]]=FilterSpecs!$A$8,EquipmentListTable[[#This Row],[Mouser SKU]], EquipmentListTable[[#This Row],[Supplier SKU]])</f>
        <v>1313</v>
      </c>
      <c r="E31" s="126">
        <v>0</v>
      </c>
      <c r="F31" s="126">
        <v>0</v>
      </c>
      <c r="G31" s="126">
        <v>0</v>
      </c>
      <c r="H31" s="126">
        <f>EquipmentListTable[[#This Row],['#/Unit]]*FilterSpecs!$C$3+EquipmentListTable[[#This Row],['# Extra]]</f>
        <v>0</v>
      </c>
      <c r="I31" s="126">
        <v>0</v>
      </c>
      <c r="J31" s="126">
        <f>IF(AND(EquipmentListTable[[#This Row],[Tag]]&lt;&gt;FilterSpecs!$H$12, EquipmentListTable[[#This Row],[Tag]]&lt;&gt;FilterSpecs!$H$9), EquipmentListTable[[#This Row],['#/Unit]]*FilterSpecs!$B$3+EquipmentListTable[Init '# Extra],0)</f>
        <v>0</v>
      </c>
      <c r="K31" s="126">
        <f>EquipmentListTable[[#This Row],[Tot '#]]-EquipmentListTable[In Stock]</f>
        <v>0</v>
      </c>
      <c r="L31" s="126">
        <f>EquipmentListTable['# Left]</f>
        <v>0</v>
      </c>
      <c r="M31" s="142" t="s">
        <v>2126</v>
      </c>
      <c r="N31" s="105">
        <v>1.95</v>
      </c>
      <c r="O31" s="104">
        <f>EquipmentListTable[[#This Row],['# Formatted]]*EquipmentListTable[[#This Row],[Price (USD)]]</f>
        <v>0</v>
      </c>
      <c r="P31" s="51" t="s">
        <v>1877</v>
      </c>
      <c r="Q31" s="126">
        <f t="shared" si="0"/>
        <v>18</v>
      </c>
      <c r="R31" s="141" t="s">
        <v>2125</v>
      </c>
      <c r="S31" s="48">
        <f>IF(EquipmentListTable[[#This Row],[Tag]]=FilterSpecs!$H$7,EquipmentListTable[[#This Row],['#/Unit]]*EquipmentListTable[[#This Row],[Price (USD)]],0)</f>
        <v>0</v>
      </c>
      <c r="T31" s="87">
        <f>EquipmentListTable[[#This Row],[Tot '#]]*EquipmentListTable[[#This Row],[Price (USD)]]</f>
        <v>0</v>
      </c>
      <c r="U31" s="96">
        <f>EquipmentListTable[[#This Row],[In Stock]]*EquipmentListTable[[#This Row],[Price (USD)]]</f>
        <v>0</v>
      </c>
      <c r="V31" s="96">
        <f>EquipmentListTable[[#This Row],['# Left]]*EquipmentListTable[[#This Row],[Price (USD)]]</f>
        <v>0</v>
      </c>
      <c r="W31" s="96">
        <f>EquipmentListTable[[#This Row],['# Left]]*EquipmentListTable[[#This Row],[Price (USD)]]</f>
        <v>0</v>
      </c>
      <c r="X31" s="38"/>
      <c r="Y31" s="38"/>
      <c r="Z3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https://www.adafruit.com/product/1313</v>
      </c>
      <c r="AA3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https://www.mouser.com/ProductDetail/485-1313</v>
      </c>
    </row>
    <row r="32" spans="1:16379" s="55" customFormat="1" x14ac:dyDescent="0.3">
      <c r="A32" s="126" t="s">
        <v>872</v>
      </c>
      <c r="B32" s="126" t="s">
        <v>866</v>
      </c>
      <c r="C32" s="126" t="s">
        <v>1863</v>
      </c>
      <c r="D32" s="141" t="str">
        <f>IF(EquipmentListTable[[#This Row],[Supplier]]=FilterSpecs!$A$8,EquipmentListTable[[#This Row],[Mouser SKU]], EquipmentListTable[[#This Row],[Supplier SKU]])</f>
        <v>1669</v>
      </c>
      <c r="E32" s="126">
        <v>0</v>
      </c>
      <c r="F32" s="126">
        <v>0</v>
      </c>
      <c r="G32" s="126">
        <v>0</v>
      </c>
      <c r="H32" s="126">
        <f>EquipmentListTable[[#This Row],['#/Unit]]*FilterSpecs!$C$3+EquipmentListTable[[#This Row],['# Extra]]</f>
        <v>0</v>
      </c>
      <c r="I32" s="126">
        <v>0</v>
      </c>
      <c r="J32" s="126">
        <f>IF(AND(EquipmentListTable[[#This Row],[Tag]]&lt;&gt;FilterSpecs!$H$12, EquipmentListTable[[#This Row],[Tag]]&lt;&gt;FilterSpecs!$H$9), EquipmentListTable[[#This Row],['#/Unit]]*FilterSpecs!$B$3+EquipmentListTable[Init '# Extra],0)</f>
        <v>0</v>
      </c>
      <c r="K32" s="126">
        <f>EquipmentListTable[[#This Row],[Tot '#]]-EquipmentListTable[In Stock]</f>
        <v>0</v>
      </c>
      <c r="L32" s="126">
        <f>EquipmentListTable['# Left]</f>
        <v>0</v>
      </c>
      <c r="M32" s="142" t="s">
        <v>2128</v>
      </c>
      <c r="N32" s="105">
        <v>7.5</v>
      </c>
      <c r="O32" s="104">
        <f>EquipmentListTable[[#This Row],['# Formatted]]*EquipmentListTable[[#This Row],[Price (USD)]]</f>
        <v>0</v>
      </c>
      <c r="P32" s="51" t="s">
        <v>1877</v>
      </c>
      <c r="Q32" s="126">
        <f t="shared" si="0"/>
        <v>19</v>
      </c>
      <c r="R32" s="141" t="s">
        <v>2127</v>
      </c>
      <c r="S32" s="48">
        <f>IF(EquipmentListTable[[#This Row],[Tag]]=FilterSpecs!$H$7,EquipmentListTable[[#This Row],['#/Unit]]*EquipmentListTable[[#This Row],[Price (USD)]],0)</f>
        <v>0</v>
      </c>
      <c r="T32" s="87">
        <f>EquipmentListTable[[#This Row],[Tot '#]]*EquipmentListTable[[#This Row],[Price (USD)]]</f>
        <v>0</v>
      </c>
      <c r="U32" s="96">
        <f>EquipmentListTable[[#This Row],[In Stock]]*EquipmentListTable[[#This Row],[Price (USD)]]</f>
        <v>0</v>
      </c>
      <c r="V32" s="96">
        <f>EquipmentListTable[[#This Row],['# Left]]*EquipmentListTable[[#This Row],[Price (USD)]]</f>
        <v>0</v>
      </c>
      <c r="W32" s="96">
        <f>EquipmentListTable[[#This Row],['# Left]]*EquipmentListTable[[#This Row],[Price (USD)]]</f>
        <v>0</v>
      </c>
      <c r="X32" s="38"/>
      <c r="Y32" s="38"/>
      <c r="Z3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https://www.adafruit.com/product/1669</v>
      </c>
      <c r="AA3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https://www.mouser.com/ProductDetail/485-1669</v>
      </c>
    </row>
    <row r="33" spans="1:28" s="55" customFormat="1" x14ac:dyDescent="0.3">
      <c r="A33" s="126" t="s">
        <v>872</v>
      </c>
      <c r="B33" s="126" t="s">
        <v>866</v>
      </c>
      <c r="C33" s="126" t="s">
        <v>1863</v>
      </c>
      <c r="D33" s="141" t="str">
        <f>IF(EquipmentListTable[[#This Row],[Supplier]]=FilterSpecs!$A$8,EquipmentListTable[[#This Row],[Mouser SKU]], EquipmentListTable[[#This Row],[Supplier SKU]])</f>
        <v>1363</v>
      </c>
      <c r="E33" s="126">
        <v>0</v>
      </c>
      <c r="F33" s="126">
        <v>0</v>
      </c>
      <c r="G33" s="126">
        <v>0</v>
      </c>
      <c r="H33" s="126">
        <f>EquipmentListTable[[#This Row],['#/Unit]]*FilterSpecs!$C$3+EquipmentListTable[[#This Row],['# Extra]]</f>
        <v>0</v>
      </c>
      <c r="I33" s="126">
        <v>0</v>
      </c>
      <c r="J33" s="126">
        <f>IF(AND(EquipmentListTable[[#This Row],[Tag]]&lt;&gt;FilterSpecs!$H$12, EquipmentListTable[[#This Row],[Tag]]&lt;&gt;FilterSpecs!$H$9), EquipmentListTable[[#This Row],['#/Unit]]*FilterSpecs!$B$3+EquipmentListTable[Init '# Extra],0)</f>
        <v>0</v>
      </c>
      <c r="K33" s="126">
        <f>EquipmentListTable[[#This Row],[Tot '#]]-EquipmentListTable[In Stock]</f>
        <v>0</v>
      </c>
      <c r="L33" s="126">
        <f>EquipmentListTable['# Left]</f>
        <v>0</v>
      </c>
      <c r="M33" s="142" t="s">
        <v>2130</v>
      </c>
      <c r="N33" s="105">
        <v>9.9499999999999993</v>
      </c>
      <c r="O33" s="104">
        <f>EquipmentListTable[[#This Row],['# Formatted]]*EquipmentListTable[[#This Row],[Price (USD)]]</f>
        <v>0</v>
      </c>
      <c r="P33" s="51" t="s">
        <v>1874</v>
      </c>
      <c r="Q33" s="126">
        <f t="shared" si="0"/>
        <v>20</v>
      </c>
      <c r="R33" s="141" t="s">
        <v>2129</v>
      </c>
      <c r="S33" s="48">
        <f>IF(EquipmentListTable[[#This Row],[Tag]]=FilterSpecs!$H$7,EquipmentListTable[[#This Row],['#/Unit]]*EquipmentListTable[[#This Row],[Price (USD)]],0)</f>
        <v>0</v>
      </c>
      <c r="T33" s="87">
        <f>EquipmentListTable[[#This Row],[Tot '#]]*EquipmentListTable[[#This Row],[Price (USD)]]</f>
        <v>0</v>
      </c>
      <c r="U33" s="96">
        <f>EquipmentListTable[[#This Row],[In Stock]]*EquipmentListTable[[#This Row],[Price (USD)]]</f>
        <v>0</v>
      </c>
      <c r="V33" s="96">
        <f>EquipmentListTable[[#This Row],['# Left]]*EquipmentListTable[[#This Row],[Price (USD)]]</f>
        <v>0</v>
      </c>
      <c r="W33" s="96">
        <f>EquipmentListTable[[#This Row],['# Left]]*EquipmentListTable[[#This Row],[Price (USD)]]</f>
        <v>0</v>
      </c>
      <c r="X33" s="38"/>
      <c r="Y33" s="38"/>
      <c r="Z3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https://www.adafruit.com/product/1363</v>
      </c>
      <c r="AA3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https://www.mouser.com/ProductDetail/485-1363</v>
      </c>
    </row>
    <row r="34" spans="1:28" s="55" customFormat="1" x14ac:dyDescent="0.3">
      <c r="A34" s="126" t="s">
        <v>872</v>
      </c>
      <c r="B34" s="126" t="s">
        <v>2</v>
      </c>
      <c r="C34" s="126" t="s">
        <v>0</v>
      </c>
      <c r="D34" s="141" t="str">
        <f>IF(EquipmentListTable[[#This Row],[Supplier]]=FilterSpecs!$A$8,EquipmentListTable[[#This Row],[Mouser SKU]], EquipmentListTable[[#This Row],[Supplier SKU]])</f>
        <v>WRL-11373</v>
      </c>
      <c r="E34" s="126">
        <v>1</v>
      </c>
      <c r="F34" s="126">
        <v>0</v>
      </c>
      <c r="G34" s="126">
        <v>0</v>
      </c>
      <c r="H34" s="126">
        <f>EquipmentListTable[[#This Row],['#/Unit]]*FilterSpecs!$C$3+EquipmentListTable[[#This Row],['# Extra]]</f>
        <v>5</v>
      </c>
      <c r="I34" s="126">
        <v>5</v>
      </c>
      <c r="J34" s="126">
        <f>IF(AND(EquipmentListTable[[#This Row],[Tag]]&lt;&gt;FilterSpecs!$H$12, EquipmentListTable[[#This Row],[Tag]]&lt;&gt;FilterSpecs!$H$9), EquipmentListTable[[#This Row],['#/Unit]]*FilterSpecs!$B$3+EquipmentListTable[Init '# Extra],0)</f>
        <v>5</v>
      </c>
      <c r="K34" s="126">
        <f>EquipmentListTable[[#This Row],[Tot '#]]-EquipmentListTable[In Stock]</f>
        <v>0</v>
      </c>
      <c r="L34" s="126">
        <f>EquipmentListTable['# Left]</f>
        <v>0</v>
      </c>
      <c r="M34" s="126" t="s">
        <v>42</v>
      </c>
      <c r="N34" s="104">
        <v>9.9499999999999993</v>
      </c>
      <c r="O34" s="104">
        <f>EquipmentListTable[[#This Row],['# Formatted]]*EquipmentListTable[[#This Row],[Price (USD)]]</f>
        <v>0</v>
      </c>
      <c r="P34" s="38" t="s">
        <v>1875</v>
      </c>
      <c r="Q34" s="126">
        <f t="shared" si="0"/>
        <v>21</v>
      </c>
      <c r="R34" s="141" t="s">
        <v>39</v>
      </c>
      <c r="S34" s="48">
        <f>IF(EquipmentListTable[[#This Row],[Tag]]=FilterSpecs!$H$7,EquipmentListTable[[#This Row],['#/Unit]]*EquipmentListTable[[#This Row],[Price (USD)]],0)</f>
        <v>9.9499999999999993</v>
      </c>
      <c r="T34" s="87">
        <f>EquipmentListTable[[#This Row],[Tot '#]]*EquipmentListTable[[#This Row],[Price (USD)]]</f>
        <v>49.75</v>
      </c>
      <c r="U34" s="96">
        <f>EquipmentListTable[[#This Row],[In Stock]]*EquipmentListTable[[#This Row],[Price (USD)]]</f>
        <v>49.75</v>
      </c>
      <c r="V34" s="96">
        <f>EquipmentListTable[[#This Row],['# Left]]*EquipmentListTable[[#This Row],[Price (USD)]]</f>
        <v>0</v>
      </c>
      <c r="W34" s="96">
        <f>EquipmentListTable[[#This Row],['# Left]]*EquipmentListTable[[#This Row],[Price (USD)]]</f>
        <v>0</v>
      </c>
      <c r="X34" s="38" t="s">
        <v>40</v>
      </c>
      <c r="Y34" s="38" t="s">
        <v>41</v>
      </c>
      <c r="Z3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https://www.sparkfun.com/products/11373</v>
      </c>
      <c r="AA3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https://www.mouser.com/ProductDetail/474-WRL-11373</v>
      </c>
      <c r="AB34" s="41"/>
    </row>
    <row r="35" spans="1:28" s="55" customFormat="1" x14ac:dyDescent="0.3">
      <c r="A35" s="126" t="s">
        <v>872</v>
      </c>
      <c r="B35" s="126" t="s">
        <v>2</v>
      </c>
      <c r="C35" s="126" t="s">
        <v>0</v>
      </c>
      <c r="D35" s="141" t="str">
        <f>IF(EquipmentListTable[[#This Row],[Supplier]]=FilterSpecs!$A$8,EquipmentListTable[[#This Row],[Mouser SKU]], EquipmentListTable[[#This Row],[Supplier SKU]])</f>
        <v>WRL-11697</v>
      </c>
      <c r="E35" s="126">
        <v>1</v>
      </c>
      <c r="F35" s="126">
        <v>0</v>
      </c>
      <c r="G35" s="126">
        <v>0</v>
      </c>
      <c r="H35" s="126">
        <f>EquipmentListTable[[#This Row],['#/Unit]]*FilterSpecs!$C$3+EquipmentListTable[[#This Row],['# Extra]]</f>
        <v>5</v>
      </c>
      <c r="I35" s="126">
        <v>5</v>
      </c>
      <c r="J35" s="126">
        <f>IF(AND(EquipmentListTable[[#This Row],[Tag]]&lt;&gt;FilterSpecs!$H$12, EquipmentListTable[[#This Row],[Tag]]&lt;&gt;FilterSpecs!$H$9), EquipmentListTable[[#This Row],['#/Unit]]*FilterSpecs!$B$3+EquipmentListTable[Init '# Extra],0)</f>
        <v>5</v>
      </c>
      <c r="K35" s="126">
        <f>EquipmentListTable[[#This Row],[Tot '#]]-EquipmentListTable[In Stock]</f>
        <v>0</v>
      </c>
      <c r="L35" s="126">
        <f>EquipmentListTable['# Left]</f>
        <v>0</v>
      </c>
      <c r="M35" s="126" t="s">
        <v>46</v>
      </c>
      <c r="N35" s="104">
        <v>24.95</v>
      </c>
      <c r="O35" s="104">
        <f>EquipmentListTable[[#This Row],['# Formatted]]*EquipmentListTable[[#This Row],[Price (USD)]]</f>
        <v>0</v>
      </c>
      <c r="P35" s="38" t="s">
        <v>1875</v>
      </c>
      <c r="Q35" s="126">
        <f t="shared" si="0"/>
        <v>22</v>
      </c>
      <c r="R35" s="141" t="s">
        <v>43</v>
      </c>
      <c r="S35" s="48">
        <f>IF(EquipmentListTable[[#This Row],[Tag]]=FilterSpecs!$H$7,EquipmentListTable[[#This Row],['#/Unit]]*EquipmentListTable[[#This Row],[Price (USD)]],0)</f>
        <v>24.95</v>
      </c>
      <c r="T35" s="87">
        <f>EquipmentListTable[[#This Row],[Tot '#]]*EquipmentListTable[[#This Row],[Price (USD)]]</f>
        <v>124.75</v>
      </c>
      <c r="U35" s="96">
        <f>EquipmentListTable[[#This Row],[In Stock]]*EquipmentListTable[[#This Row],[Price (USD)]]</f>
        <v>124.75</v>
      </c>
      <c r="V35" s="96">
        <f>EquipmentListTable[[#This Row],['# Left]]*EquipmentListTable[[#This Row],[Price (USD)]]</f>
        <v>0</v>
      </c>
      <c r="W35" s="96">
        <f>EquipmentListTable[[#This Row],['# Left]]*EquipmentListTable[[#This Row],[Price (USD)]]</f>
        <v>0</v>
      </c>
      <c r="X35" s="38" t="s">
        <v>44</v>
      </c>
      <c r="Y35" s="38" t="s">
        <v>45</v>
      </c>
      <c r="Z3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https://www.sparkfun.com/products/11697</v>
      </c>
      <c r="AA3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https://www.mouser.com/ProductDetail/474-WRL-11697</v>
      </c>
      <c r="AB35" s="41"/>
    </row>
    <row r="36" spans="1:28" s="55" customFormat="1" x14ac:dyDescent="0.3">
      <c r="A36" s="126" t="s">
        <v>872</v>
      </c>
      <c r="B36" s="126" t="s">
        <v>2</v>
      </c>
      <c r="C36" s="126" t="s">
        <v>0</v>
      </c>
      <c r="D36" s="141" t="str">
        <f>IF(EquipmentListTable[[#This Row],[Supplier]]=FilterSpecs!$A$8,EquipmentListTable[[#This Row],[Mouser SKU]], EquipmentListTable[[#This Row],[Supplier SKU]])</f>
        <v>WRL-09434</v>
      </c>
      <c r="E36" s="126">
        <v>0</v>
      </c>
      <c r="F36" s="126">
        <v>0</v>
      </c>
      <c r="G36" s="126">
        <v>0</v>
      </c>
      <c r="H36" s="126">
        <f>EquipmentListTable[[#This Row],['#/Unit]]*FilterSpecs!$C$3+EquipmentListTable[[#This Row],['# Extra]]</f>
        <v>0</v>
      </c>
      <c r="I36" s="126">
        <v>0</v>
      </c>
      <c r="J36" s="126">
        <f>IF(AND(EquipmentListTable[[#This Row],[Tag]]&lt;&gt;FilterSpecs!$H$12, EquipmentListTable[[#This Row],[Tag]]&lt;&gt;FilterSpecs!$H$9), EquipmentListTable[[#This Row],['#/Unit]]*FilterSpecs!$B$3+EquipmentListTable[Init '# Extra],0)</f>
        <v>0</v>
      </c>
      <c r="K36" s="126">
        <f>EquipmentListTable[[#This Row],[Tot '#]]-EquipmentListTable[In Stock]</f>
        <v>0</v>
      </c>
      <c r="L36" s="126">
        <f>EquipmentListTable['# Left]</f>
        <v>0</v>
      </c>
      <c r="M36" s="126" t="s">
        <v>50</v>
      </c>
      <c r="N36" s="104">
        <v>10.95</v>
      </c>
      <c r="O36" s="104">
        <f>EquipmentListTable[[#This Row],['# Formatted]]*EquipmentListTable[[#This Row],[Price (USD)]]</f>
        <v>0</v>
      </c>
      <c r="P36" s="38" t="s">
        <v>1875</v>
      </c>
      <c r="Q36" s="126">
        <f t="shared" si="0"/>
        <v>23</v>
      </c>
      <c r="R36" s="141" t="s">
        <v>47</v>
      </c>
      <c r="S36" s="48">
        <f>IF(EquipmentListTable[[#This Row],[Tag]]=FilterSpecs!$H$7,EquipmentListTable[[#This Row],['#/Unit]]*EquipmentListTable[[#This Row],[Price (USD)]],0)</f>
        <v>0</v>
      </c>
      <c r="T36" s="87">
        <f>EquipmentListTable[[#This Row],[Tot '#]]*EquipmentListTable[[#This Row],[Price (USD)]]</f>
        <v>0</v>
      </c>
      <c r="U36" s="96">
        <f>EquipmentListTable[[#This Row],[In Stock]]*EquipmentListTable[[#This Row],[Price (USD)]]</f>
        <v>0</v>
      </c>
      <c r="V36" s="96">
        <f>EquipmentListTable[[#This Row],['# Left]]*EquipmentListTable[[#This Row],[Price (USD)]]</f>
        <v>0</v>
      </c>
      <c r="W36" s="96">
        <f>EquipmentListTable[[#This Row],['# Left]]*EquipmentListTable[[#This Row],[Price (USD)]]</f>
        <v>0</v>
      </c>
      <c r="X36" s="38" t="s">
        <v>48</v>
      </c>
      <c r="Y36" s="38" t="s">
        <v>49</v>
      </c>
      <c r="Z3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https://www.sparkfun.com/products/09434</v>
      </c>
      <c r="AA3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https://www.mouser.com/ProductDetail/474-WRL-09434</v>
      </c>
      <c r="AB36" s="41"/>
    </row>
    <row r="37" spans="1:28" s="55" customFormat="1" x14ac:dyDescent="0.3">
      <c r="A37" s="126" t="s">
        <v>872</v>
      </c>
      <c r="B37" s="126" t="s">
        <v>2</v>
      </c>
      <c r="C37" s="126" t="s">
        <v>0</v>
      </c>
      <c r="D37" s="141" t="str">
        <f>IF(EquipmentListTable[[#This Row],[Supplier]]=FilterSpecs!$A$8,EquipmentListTable[[#This Row],[Mouser SKU]], EquipmentListTable[[#This Row],[Supplier SKU]])</f>
        <v>WRL-11601</v>
      </c>
      <c r="E37" s="126">
        <v>2</v>
      </c>
      <c r="F37" s="126">
        <v>0</v>
      </c>
      <c r="G37" s="126">
        <v>0</v>
      </c>
      <c r="H37" s="126">
        <f>EquipmentListTable[[#This Row],['#/Unit]]*FilterSpecs!$C$3+EquipmentListTable[[#This Row],['# Extra]]</f>
        <v>10</v>
      </c>
      <c r="I37" s="126">
        <v>10</v>
      </c>
      <c r="J37" s="126">
        <f>IF(AND(EquipmentListTable[[#This Row],[Tag]]&lt;&gt;FilterSpecs!$H$12, EquipmentListTable[[#This Row],[Tag]]&lt;&gt;FilterSpecs!$H$9), EquipmentListTable[[#This Row],['#/Unit]]*FilterSpecs!$B$3+EquipmentListTable[Init '# Extra],0)</f>
        <v>10</v>
      </c>
      <c r="K37" s="126">
        <f>EquipmentListTable[[#This Row],[Tot '#]]-EquipmentListTable[In Stock]</f>
        <v>0</v>
      </c>
      <c r="L37" s="126">
        <f>EquipmentListTable['# Left]</f>
        <v>0</v>
      </c>
      <c r="M37" s="126" t="s">
        <v>54</v>
      </c>
      <c r="N37" s="104">
        <v>24.95</v>
      </c>
      <c r="O37" s="104">
        <f>EquipmentListTable[[#This Row],['# Formatted]]*EquipmentListTable[[#This Row],[Price (USD)]]</f>
        <v>0</v>
      </c>
      <c r="P37" s="38" t="s">
        <v>1875</v>
      </c>
      <c r="Q37" s="126">
        <f t="shared" si="0"/>
        <v>24</v>
      </c>
      <c r="R37" s="141" t="s">
        <v>51</v>
      </c>
      <c r="S37" s="48">
        <f>IF(EquipmentListTable[[#This Row],[Tag]]=FilterSpecs!$H$7,EquipmentListTable[[#This Row],['#/Unit]]*EquipmentListTable[[#This Row],[Price (USD)]],0)</f>
        <v>49.9</v>
      </c>
      <c r="T37" s="87">
        <f>EquipmentListTable[[#This Row],[Tot '#]]*EquipmentListTable[[#This Row],[Price (USD)]]</f>
        <v>249.5</v>
      </c>
      <c r="U37" s="96">
        <f>EquipmentListTable[[#This Row],[In Stock]]*EquipmentListTable[[#This Row],[Price (USD)]]</f>
        <v>249.5</v>
      </c>
      <c r="V37" s="96">
        <f>EquipmentListTable[[#This Row],['# Left]]*EquipmentListTable[[#This Row],[Price (USD)]]</f>
        <v>0</v>
      </c>
      <c r="W37" s="96">
        <f>EquipmentListTable[[#This Row],['# Left]]*EquipmentListTable[[#This Row],[Price (USD)]]</f>
        <v>0</v>
      </c>
      <c r="X37" s="38" t="s">
        <v>52</v>
      </c>
      <c r="Y37" s="38" t="s">
        <v>53</v>
      </c>
      <c r="Z3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https://www.sparkfun.com/products/11601</v>
      </c>
      <c r="AA3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https://www.mouser.com/ProductDetail/474-WRL-11601</v>
      </c>
      <c r="AB37" s="41"/>
    </row>
    <row r="38" spans="1:28" s="55" customFormat="1" x14ac:dyDescent="0.3">
      <c r="A38" s="126" t="s">
        <v>872</v>
      </c>
      <c r="B38" s="126" t="s">
        <v>1861</v>
      </c>
      <c r="C38" s="126" t="s">
        <v>0</v>
      </c>
      <c r="D38" s="141" t="str">
        <f>IF(EquipmentListTable[[#This Row],[Supplier]]=FilterSpecs!$A$8,EquipmentListTable[[#This Row],[Mouser SKU]], EquipmentListTable[[#This Row],[Supplier SKU]])</f>
        <v>WIG-12772</v>
      </c>
      <c r="E38" s="126">
        <v>0</v>
      </c>
      <c r="F38" s="126">
        <v>1</v>
      </c>
      <c r="G38" s="126">
        <v>0</v>
      </c>
      <c r="H38" s="126">
        <f>EquipmentListTable[[#This Row],['#/Unit]]*FilterSpecs!$C$3+EquipmentListTable[[#This Row],['# Extra]]</f>
        <v>1</v>
      </c>
      <c r="I38" s="126">
        <v>0</v>
      </c>
      <c r="J38" s="126">
        <f>IF(AND(EquipmentListTable[[#This Row],[Tag]]&lt;&gt;FilterSpecs!$H$12, EquipmentListTable[[#This Row],[Tag]]&lt;&gt;FilterSpecs!$H$9), EquipmentListTable[[#This Row],['#/Unit]]*FilterSpecs!$B$3+EquipmentListTable[Init '# Extra],0)</f>
        <v>0</v>
      </c>
      <c r="K38" s="126">
        <f>EquipmentListTable[[#This Row],[Tot '#]]-EquipmentListTable[In Stock]</f>
        <v>1</v>
      </c>
      <c r="L38" s="126">
        <f>EquipmentListTable['# Left]</f>
        <v>1</v>
      </c>
      <c r="M38" s="126" t="s">
        <v>178</v>
      </c>
      <c r="N38" s="104">
        <v>54.95</v>
      </c>
      <c r="O38" s="104">
        <f>EquipmentListTable[[#This Row],['# Formatted]]*EquipmentListTable[[#This Row],[Price (USD)]]</f>
        <v>54.95</v>
      </c>
      <c r="P38" s="38" t="s">
        <v>1874</v>
      </c>
      <c r="Q38" s="126">
        <f t="shared" si="0"/>
        <v>25</v>
      </c>
      <c r="R38" s="141" t="s">
        <v>210</v>
      </c>
      <c r="S38" s="48">
        <f>IF(EquipmentListTable[[#This Row],[Tag]]=FilterSpecs!$H$7,EquipmentListTable[[#This Row],['#/Unit]]*EquipmentListTable[[#This Row],[Price (USD)]],0)</f>
        <v>0</v>
      </c>
      <c r="T38" s="87">
        <f>EquipmentListTable[[#This Row],[Tot '#]]*EquipmentListTable[[#This Row],[Price (USD)]]</f>
        <v>54.95</v>
      </c>
      <c r="U38" s="96">
        <f>EquipmentListTable[[#This Row],[In Stock]]*EquipmentListTable[[#This Row],[Price (USD)]]</f>
        <v>0</v>
      </c>
      <c r="V38" s="96">
        <f>EquipmentListTable[[#This Row],['# Left]]*EquipmentListTable[[#This Row],[Price (USD)]]</f>
        <v>54.95</v>
      </c>
      <c r="W38" s="96">
        <f>EquipmentListTable[[#This Row],['# Left]]*EquipmentListTable[[#This Row],[Price (USD)]]</f>
        <v>54.95</v>
      </c>
      <c r="X38" s="38" t="s">
        <v>211</v>
      </c>
      <c r="Y38" s="38" t="s">
        <v>212</v>
      </c>
      <c r="Z3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https://www.sparkfun.com/products/12772</v>
      </c>
      <c r="AA3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https://www.mouser.com/ProductDetail/474-WIG-12772</v>
      </c>
      <c r="AB38" s="41"/>
    </row>
    <row r="39" spans="1:28" s="55" customFormat="1" x14ac:dyDescent="0.3">
      <c r="A39" s="126" t="s">
        <v>872</v>
      </c>
      <c r="B39" s="126" t="s">
        <v>1861</v>
      </c>
      <c r="C39" s="126" t="s">
        <v>0</v>
      </c>
      <c r="D39" s="141" t="str">
        <f>IF(EquipmentListTable[[#This Row],[Supplier]]=FilterSpecs!$A$8,EquipmentListTable[[#This Row],[Mouser SKU]], EquipmentListTable[[#This Row],[Supplier SKU]])</f>
        <v>DEV-13712</v>
      </c>
      <c r="E39" s="126">
        <v>0</v>
      </c>
      <c r="F39" s="126">
        <v>1</v>
      </c>
      <c r="G39" s="126">
        <v>0</v>
      </c>
      <c r="H39" s="126">
        <f>EquipmentListTable[[#This Row],['#/Unit]]*FilterSpecs!$C$3+EquipmentListTable[[#This Row],['# Extra]]</f>
        <v>1</v>
      </c>
      <c r="I39" s="126">
        <v>0</v>
      </c>
      <c r="J39" s="126">
        <f>IF(AND(EquipmentListTable[[#This Row],[Tag]]&lt;&gt;FilterSpecs!$H$12, EquipmentListTable[[#This Row],[Tag]]&lt;&gt;FilterSpecs!$H$9), EquipmentListTable[[#This Row],['#/Unit]]*FilterSpecs!$B$3+EquipmentListTable[Init '# Extra],0)</f>
        <v>0</v>
      </c>
      <c r="K39" s="126">
        <f>EquipmentListTable[[#This Row],[Tot '#]]-EquipmentListTable[In Stock]</f>
        <v>1</v>
      </c>
      <c r="L39" s="126">
        <f>EquipmentListTable['# Left]</f>
        <v>1</v>
      </c>
      <c r="M39" s="126" t="s">
        <v>1799</v>
      </c>
      <c r="N39" s="104">
        <v>14.95</v>
      </c>
      <c r="O39" s="104">
        <f>EquipmentListTable[[#This Row],['# Formatted]]*EquipmentListTable[[#This Row],[Price (USD)]]</f>
        <v>14.95</v>
      </c>
      <c r="P39" s="38" t="s">
        <v>1874</v>
      </c>
      <c r="Q39" s="126">
        <f t="shared" si="0"/>
        <v>26</v>
      </c>
      <c r="R39" s="141" t="s">
        <v>1796</v>
      </c>
      <c r="S39" s="48">
        <f>IF(EquipmentListTable[[#This Row],[Tag]]=FilterSpecs!$H$7,EquipmentListTable[[#This Row],['#/Unit]]*EquipmentListTable[[#This Row],[Price (USD)]],0)</f>
        <v>0</v>
      </c>
      <c r="T39" s="87">
        <f>EquipmentListTable[[#This Row],[Tot '#]]*EquipmentListTable[[#This Row],[Price (USD)]]</f>
        <v>14.95</v>
      </c>
      <c r="U39" s="96">
        <f>EquipmentListTable[[#This Row],[In Stock]]*EquipmentListTable[[#This Row],[Price (USD)]]</f>
        <v>0</v>
      </c>
      <c r="V39" s="96">
        <f>EquipmentListTable[[#This Row],['# Left]]*EquipmentListTable[[#This Row],[Price (USD)]]</f>
        <v>14.95</v>
      </c>
      <c r="W39" s="96">
        <f>EquipmentListTable[[#This Row],['# Left]]*EquipmentListTable[[#This Row],[Price (USD)]]</f>
        <v>14.95</v>
      </c>
      <c r="X39" s="38" t="s">
        <v>1797</v>
      </c>
      <c r="Y39" s="38" t="s">
        <v>1798</v>
      </c>
      <c r="Z3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https://www.sparkfun.com/products/13712</v>
      </c>
      <c r="AA3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https://www.mouser.com/ProductDetail/474-DEV-13712</v>
      </c>
      <c r="AB39" s="41"/>
    </row>
    <row r="40" spans="1:28" s="54" customFormat="1" x14ac:dyDescent="0.3">
      <c r="A40" s="126" t="s">
        <v>872</v>
      </c>
      <c r="B40" s="126" t="s">
        <v>1861</v>
      </c>
      <c r="C40" s="126" t="s">
        <v>0</v>
      </c>
      <c r="D40" s="141" t="str">
        <f>IF(EquipmentListTable[[#This Row],[Supplier]]=FilterSpecs!$A$8,EquipmentListTable[[#This Row],[Mouser SKU]], EquipmentListTable[[#This Row],[Supplier SKU]])</f>
        <v>DEV-12761</v>
      </c>
      <c r="E40" s="126">
        <v>0</v>
      </c>
      <c r="F40" s="126">
        <v>1</v>
      </c>
      <c r="G40" s="126">
        <v>0</v>
      </c>
      <c r="H40" s="126">
        <f>EquipmentListTable[[#This Row],['#/Unit]]*FilterSpecs!$C$3+EquipmentListTable[[#This Row],['# Extra]]</f>
        <v>1</v>
      </c>
      <c r="I40" s="126">
        <v>0</v>
      </c>
      <c r="J40" s="126">
        <f>IF(AND(EquipmentListTable[[#This Row],[Tag]]&lt;&gt;FilterSpecs!$H$12, EquipmentListTable[[#This Row],[Tag]]&lt;&gt;FilterSpecs!$H$9), EquipmentListTable[[#This Row],['#/Unit]]*FilterSpecs!$B$3+EquipmentListTable[Init '# Extra],0)</f>
        <v>0</v>
      </c>
      <c r="K40" s="126">
        <f>EquipmentListTable[[#This Row],[Tot '#]]-EquipmentListTable[In Stock]</f>
        <v>1</v>
      </c>
      <c r="L40" s="126">
        <f>EquipmentListTable['# Left]</f>
        <v>1</v>
      </c>
      <c r="M40" s="126" t="s">
        <v>2372</v>
      </c>
      <c r="N40" s="104">
        <v>14.95</v>
      </c>
      <c r="O40" s="104">
        <f>EquipmentListTable[[#This Row],['# Formatted]]*EquipmentListTable[[#This Row],[Price (USD)]]</f>
        <v>14.95</v>
      </c>
      <c r="P40" s="38" t="s">
        <v>1875</v>
      </c>
      <c r="Q40" s="126">
        <f t="shared" si="0"/>
        <v>27</v>
      </c>
      <c r="R40" s="141" t="s">
        <v>2369</v>
      </c>
      <c r="S40" s="48">
        <f>IF(EquipmentListTable[[#This Row],[Tag]]=FilterSpecs!$H$7,EquipmentListTable[[#This Row],['#/Unit]]*EquipmentListTable[[#This Row],[Price (USD)]],0)</f>
        <v>0</v>
      </c>
      <c r="T40" s="87">
        <f>EquipmentListTable[[#This Row],[Tot '#]]*EquipmentListTable[[#This Row],[Price (USD)]]</f>
        <v>14.95</v>
      </c>
      <c r="U40" s="96">
        <f>EquipmentListTable[[#This Row],[In Stock]]*EquipmentListTable[[#This Row],[Price (USD)]]</f>
        <v>0</v>
      </c>
      <c r="V40" s="96">
        <f>EquipmentListTable[[#This Row],['# Left]]*EquipmentListTable[[#This Row],[Price (USD)]]</f>
        <v>14.95</v>
      </c>
      <c r="W40" s="96">
        <f>EquipmentListTable[[#This Row],['# Left]]*EquipmentListTable[[#This Row],[Price (USD)]]</f>
        <v>14.95</v>
      </c>
      <c r="X40" s="38" t="s">
        <v>2370</v>
      </c>
      <c r="Y40" s="38" t="s">
        <v>2371</v>
      </c>
      <c r="Z4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https://www.sparkfun.com/products/12761</v>
      </c>
      <c r="AA4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https://www.mouser.com/ProductDetail/474-DEV-12761</v>
      </c>
      <c r="AB40" s="38"/>
    </row>
    <row r="41" spans="1:28" s="55" customFormat="1" x14ac:dyDescent="0.3">
      <c r="A41" s="126" t="s">
        <v>872</v>
      </c>
      <c r="B41" s="126" t="s">
        <v>1861</v>
      </c>
      <c r="C41" s="126" t="s">
        <v>0</v>
      </c>
      <c r="D41" s="141" t="str">
        <f>IF(EquipmentListTable[[#This Row],[Supplier]]=FilterSpecs!$A$8,EquipmentListTable[[#This Row],[Mouser SKU]], EquipmentListTable[[#This Row],[Supplier SKU]])</f>
        <v>COM-13004</v>
      </c>
      <c r="E41" s="126">
        <v>1</v>
      </c>
      <c r="F41" s="126">
        <v>0</v>
      </c>
      <c r="G41" s="126">
        <v>0</v>
      </c>
      <c r="H41" s="126">
        <f>EquipmentListTable[[#This Row],['#/Unit]]*FilterSpecs!$C$3+EquipmentListTable[[#This Row],['# Extra]]</f>
        <v>5</v>
      </c>
      <c r="I41" s="126">
        <v>5</v>
      </c>
      <c r="J41" s="126">
        <f>IF(AND(EquipmentListTable[[#This Row],[Tag]]&lt;&gt;FilterSpecs!$H$12, EquipmentListTable[[#This Row],[Tag]]&lt;&gt;FilterSpecs!$H$9), EquipmentListTable[[#This Row],['#/Unit]]*FilterSpecs!$B$3+EquipmentListTable[Init '# Extra],0)</f>
        <v>5</v>
      </c>
      <c r="K41" s="126">
        <f>EquipmentListTable[[#This Row],[Tot '#]]-EquipmentListTable[In Stock]</f>
        <v>0</v>
      </c>
      <c r="L41" s="126">
        <f>EquipmentListTable['# Left]</f>
        <v>0</v>
      </c>
      <c r="M41" s="126" t="s">
        <v>330</v>
      </c>
      <c r="N41" s="104">
        <v>4.95</v>
      </c>
      <c r="O41" s="104">
        <f>EquipmentListTable[[#This Row],['# Formatted]]*EquipmentListTable[[#This Row],[Price (USD)]]</f>
        <v>0</v>
      </c>
      <c r="P41" s="38" t="s">
        <v>1875</v>
      </c>
      <c r="Q41" s="126">
        <f t="shared" si="0"/>
        <v>28</v>
      </c>
      <c r="R41" s="141" t="s">
        <v>327</v>
      </c>
      <c r="S41" s="48">
        <f>IF(EquipmentListTable[[#This Row],[Tag]]=FilterSpecs!$H$7,EquipmentListTable[[#This Row],['#/Unit]]*EquipmentListTable[[#This Row],[Price (USD)]],0)</f>
        <v>4.95</v>
      </c>
      <c r="T41" s="87">
        <f>EquipmentListTable[[#This Row],[Tot '#]]*EquipmentListTable[[#This Row],[Price (USD)]]</f>
        <v>24.75</v>
      </c>
      <c r="U41" s="96">
        <f>EquipmentListTable[[#This Row],[In Stock]]*EquipmentListTable[[#This Row],[Price (USD)]]</f>
        <v>24.75</v>
      </c>
      <c r="V41" s="96">
        <f>EquipmentListTable[[#This Row],['# Left]]*EquipmentListTable[[#This Row],[Price (USD)]]</f>
        <v>0</v>
      </c>
      <c r="W41" s="96">
        <f>EquipmentListTable[[#This Row],['# Left]]*EquipmentListTable[[#This Row],[Price (USD)]]</f>
        <v>0</v>
      </c>
      <c r="X41" s="38" t="s">
        <v>328</v>
      </c>
      <c r="Y41" s="38" t="s">
        <v>329</v>
      </c>
      <c r="Z4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https://www.sparkfun.com/products/13004</v>
      </c>
      <c r="AA4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https://www.mouser.com/ProductDetail/474-COM-13004</v>
      </c>
      <c r="AB41" s="41"/>
    </row>
    <row r="42" spans="1:28" s="55" customFormat="1" x14ac:dyDescent="0.3">
      <c r="A42" s="126" t="s">
        <v>872</v>
      </c>
      <c r="B42" s="126" t="s">
        <v>1861</v>
      </c>
      <c r="C42" s="126" t="s">
        <v>0</v>
      </c>
      <c r="D42" s="141" t="str">
        <f>IF(EquipmentListTable[[#This Row],[Supplier]]=FilterSpecs!$A$8,EquipmentListTable[[#This Row],[Mouser SKU]], EquipmentListTable[[#This Row],[Supplier SKU]])</f>
        <v>TOL-09419</v>
      </c>
      <c r="E42" s="126">
        <v>0</v>
      </c>
      <c r="F42" s="126">
        <v>1</v>
      </c>
      <c r="G42" s="126">
        <v>1</v>
      </c>
      <c r="H42" s="126">
        <f>EquipmentListTable[[#This Row],['#/Unit]]*FilterSpecs!$C$3+EquipmentListTable[[#This Row],['# Extra]]</f>
        <v>1</v>
      </c>
      <c r="I42" s="126">
        <v>1</v>
      </c>
      <c r="J42" s="126">
        <f>IF(AND(EquipmentListTable[[#This Row],[Tag]]&lt;&gt;FilterSpecs!$H$12, EquipmentListTable[[#This Row],[Tag]]&lt;&gt;FilterSpecs!$H$9), EquipmentListTable[[#This Row],['#/Unit]]*FilterSpecs!$B$3+EquipmentListTable[Init '# Extra],0)</f>
        <v>1</v>
      </c>
      <c r="K42" s="126">
        <f>EquipmentListTable[[#This Row],[Tot '#]]-EquipmentListTable[In Stock]</f>
        <v>0</v>
      </c>
      <c r="L42" s="126">
        <f>EquipmentListTable['# Left]</f>
        <v>0</v>
      </c>
      <c r="M42" s="126" t="s">
        <v>185</v>
      </c>
      <c r="N42" s="104">
        <v>9.9499999999999993</v>
      </c>
      <c r="O42" s="104">
        <f>EquipmentListTable[[#This Row],['# Formatted]]*EquipmentListTable[[#This Row],[Price (USD)]]</f>
        <v>0</v>
      </c>
      <c r="P42" s="38" t="s">
        <v>1878</v>
      </c>
      <c r="Q42" s="126">
        <f t="shared" si="0"/>
        <v>29</v>
      </c>
      <c r="R42" s="141" t="s">
        <v>213</v>
      </c>
      <c r="S42" s="48">
        <f>IF(EquipmentListTable[[#This Row],[Tag]]=FilterSpecs!$H$7,EquipmentListTable[[#This Row],['#/Unit]]*EquipmentListTable[[#This Row],[Price (USD)]],0)</f>
        <v>0</v>
      </c>
      <c r="T42" s="87">
        <f>EquipmentListTable[[#This Row],[Tot '#]]*EquipmentListTable[[#This Row],[Price (USD)]]</f>
        <v>9.9499999999999993</v>
      </c>
      <c r="U42" s="96">
        <f>EquipmentListTable[[#This Row],[In Stock]]*EquipmentListTable[[#This Row],[Price (USD)]]</f>
        <v>9.9499999999999993</v>
      </c>
      <c r="V42" s="96">
        <f>EquipmentListTable[[#This Row],['# Left]]*EquipmentListTable[[#This Row],[Price (USD)]]</f>
        <v>0</v>
      </c>
      <c r="W42" s="96">
        <f>EquipmentListTable[[#This Row],['# Left]]*EquipmentListTable[[#This Row],[Price (USD)]]</f>
        <v>0</v>
      </c>
      <c r="X42" s="38" t="s">
        <v>214</v>
      </c>
      <c r="Y42" s="38" t="s">
        <v>215</v>
      </c>
      <c r="Z4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https://www.sparkfun.com/products/09419</v>
      </c>
      <c r="AA4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https://www.mouser.com/ProductDetail/474-TOL-09419</v>
      </c>
      <c r="AB42" s="41"/>
    </row>
    <row r="43" spans="1:28" s="55" customFormat="1" x14ac:dyDescent="0.3">
      <c r="A43" s="142" t="s">
        <v>872</v>
      </c>
      <c r="B43" s="142" t="s">
        <v>1861</v>
      </c>
      <c r="C43" s="126" t="s">
        <v>0</v>
      </c>
      <c r="D43" s="141" t="str">
        <f>IF(EquipmentListTable[[#This Row],[Supplier]]=FilterSpecs!$A$8,EquipmentListTable[[#This Row],[Mouser SKU]], EquipmentListTable[[#This Row],[Supplier SKU]])</f>
        <v>BOB-12941</v>
      </c>
      <c r="E43" s="126">
        <v>0</v>
      </c>
      <c r="F43" s="126">
        <v>0</v>
      </c>
      <c r="G43" s="126">
        <v>0</v>
      </c>
      <c r="H43" s="126">
        <f>EquipmentListTable[[#This Row],['#/Unit]]*FilterSpecs!$C$3+EquipmentListTable[[#This Row],['# Extra]]</f>
        <v>0</v>
      </c>
      <c r="I43" s="126">
        <v>0</v>
      </c>
      <c r="J43" s="126">
        <f>IF(AND(EquipmentListTable[[#This Row],[Tag]]&lt;&gt;FilterSpecs!$H$12, EquipmentListTable[[#This Row],[Tag]]&lt;&gt;FilterSpecs!$H$9), EquipmentListTable[[#This Row],['#/Unit]]*FilterSpecs!$B$3+EquipmentListTable[Init '# Extra],0)</f>
        <v>0</v>
      </c>
      <c r="K43" s="126">
        <f>EquipmentListTable[[#This Row],[Tot '#]]-EquipmentListTable[In Stock]</f>
        <v>0</v>
      </c>
      <c r="L43" s="126">
        <f>EquipmentListTable['# Left]</f>
        <v>0</v>
      </c>
      <c r="M43" s="126" t="s">
        <v>183</v>
      </c>
      <c r="N43" s="104">
        <v>9.9499999999999993</v>
      </c>
      <c r="O43" s="104">
        <f>EquipmentListTable[[#This Row],['# Formatted]]*EquipmentListTable[[#This Row],[Price (USD)]]</f>
        <v>0</v>
      </c>
      <c r="P43" s="38" t="s">
        <v>1875</v>
      </c>
      <c r="Q43" s="126">
        <f t="shared" si="0"/>
        <v>30</v>
      </c>
      <c r="R43" s="141" t="s">
        <v>266</v>
      </c>
      <c r="S43" s="48">
        <f>IF(EquipmentListTable[[#This Row],[Tag]]=FilterSpecs!$H$7,EquipmentListTable[[#This Row],['#/Unit]]*EquipmentListTable[[#This Row],[Price (USD)]],0)</f>
        <v>0</v>
      </c>
      <c r="T43" s="87">
        <f>EquipmentListTable[[#This Row],[Tot '#]]*EquipmentListTable[[#This Row],[Price (USD)]]</f>
        <v>0</v>
      </c>
      <c r="U43" s="96">
        <f>EquipmentListTable[[#This Row],[In Stock]]*EquipmentListTable[[#This Row],[Price (USD)]]</f>
        <v>0</v>
      </c>
      <c r="V43" s="96">
        <f>EquipmentListTable[[#This Row],['# Left]]*EquipmentListTable[[#This Row],[Price (USD)]]</f>
        <v>0</v>
      </c>
      <c r="W43" s="96">
        <f>EquipmentListTable[[#This Row],['# Left]]*EquipmentListTable[[#This Row],[Price (USD)]]</f>
        <v>0</v>
      </c>
      <c r="X43" s="38" t="s">
        <v>267</v>
      </c>
      <c r="Y43" s="38" t="s">
        <v>268</v>
      </c>
      <c r="Z4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https://www.sparkfun.com/products/12941</v>
      </c>
      <c r="AA4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https://www.mouser.com/ProductDetail/474-BOB-12941</v>
      </c>
    </row>
    <row r="44" spans="1:28" s="55" customFormat="1" x14ac:dyDescent="0.3">
      <c r="A44" s="126" t="s">
        <v>872</v>
      </c>
      <c r="B44" s="126" t="s">
        <v>1861</v>
      </c>
      <c r="C44" s="126" t="s">
        <v>0</v>
      </c>
      <c r="D44" s="141" t="str">
        <f>IF(EquipmentListTable[[#This Row],[Supplier]]=FilterSpecs!$A$8,EquipmentListTable[[#This Row],[Mouser SKU]], EquipmentListTable[[#This Row],[Supplier SKU]])</f>
        <v>DEV-13743</v>
      </c>
      <c r="E44" s="126">
        <v>1</v>
      </c>
      <c r="F44" s="126">
        <v>0</v>
      </c>
      <c r="G44" s="126">
        <v>0</v>
      </c>
      <c r="H44" s="126">
        <f>EquipmentListTable[[#This Row],['#/Unit]]*FilterSpecs!$C$3+EquipmentListTable[[#This Row],['# Extra]]</f>
        <v>5</v>
      </c>
      <c r="I44" s="126">
        <v>5</v>
      </c>
      <c r="J44" s="126">
        <f>IF(AND(EquipmentListTable[[#This Row],[Tag]]&lt;&gt;FilterSpecs!$H$12, EquipmentListTable[[#This Row],[Tag]]&lt;&gt;FilterSpecs!$H$9), EquipmentListTable[[#This Row],['#/Unit]]*FilterSpecs!$B$3+EquipmentListTable[Init '# Extra],0)</f>
        <v>5</v>
      </c>
      <c r="K44" s="126">
        <f>EquipmentListTable[[#This Row],[Tot '#]]-EquipmentListTable[In Stock]</f>
        <v>0</v>
      </c>
      <c r="L44" s="126">
        <f>EquipmentListTable['# Left]</f>
        <v>0</v>
      </c>
      <c r="M44" s="126" t="s">
        <v>203</v>
      </c>
      <c r="N44" s="104">
        <v>4.95</v>
      </c>
      <c r="O44" s="104">
        <f>EquipmentListTable[[#This Row],['# Formatted]]*EquipmentListTable[[#This Row],[Price (USD)]]</f>
        <v>0</v>
      </c>
      <c r="P44" s="38" t="s">
        <v>1875</v>
      </c>
      <c r="Q44" s="126">
        <f t="shared" si="0"/>
        <v>31</v>
      </c>
      <c r="R44" s="141" t="s">
        <v>394</v>
      </c>
      <c r="S44" s="48">
        <f>IF(EquipmentListTable[[#This Row],[Tag]]=FilterSpecs!$H$7,EquipmentListTable[[#This Row],['#/Unit]]*EquipmentListTable[[#This Row],[Price (USD)]],0)</f>
        <v>4.95</v>
      </c>
      <c r="T44" s="87">
        <f>EquipmentListTable[[#This Row],[Tot '#]]*EquipmentListTable[[#This Row],[Price (USD)]]</f>
        <v>24.75</v>
      </c>
      <c r="U44" s="96">
        <f>EquipmentListTable[[#This Row],[In Stock]]*EquipmentListTable[[#This Row],[Price (USD)]]</f>
        <v>24.75</v>
      </c>
      <c r="V44" s="96">
        <f>EquipmentListTable[[#This Row],['# Left]]*EquipmentListTable[[#This Row],[Price (USD)]]</f>
        <v>0</v>
      </c>
      <c r="W44" s="96">
        <f>EquipmentListTable[[#This Row],['# Left]]*EquipmentListTable[[#This Row],[Price (USD)]]</f>
        <v>0</v>
      </c>
      <c r="X44" s="38" t="s">
        <v>395</v>
      </c>
      <c r="Y44" s="38" t="s">
        <v>396</v>
      </c>
      <c r="Z4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https://www.sparkfun.com/products/13743</v>
      </c>
      <c r="AA4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https://www.mouser.com/ProductDetail/474-DEV-13743</v>
      </c>
      <c r="AB44" s="41"/>
    </row>
    <row r="45" spans="1:28" s="55" customFormat="1" x14ac:dyDescent="0.3">
      <c r="A45" s="126" t="s">
        <v>872</v>
      </c>
      <c r="B45" s="126" t="s">
        <v>1861</v>
      </c>
      <c r="C45" s="126" t="s">
        <v>0</v>
      </c>
      <c r="D45" s="141" t="str">
        <f>IF(EquipmentListTable[[#This Row],[Supplier]]=FilterSpecs!$A$8,EquipmentListTable[[#This Row],[Mouser SKU]], EquipmentListTable[[#This Row],[Supplier SKU]])</f>
        <v>COM-13833</v>
      </c>
      <c r="E45" s="126">
        <v>1</v>
      </c>
      <c r="F45" s="126">
        <v>1</v>
      </c>
      <c r="G45" s="126">
        <v>0</v>
      </c>
      <c r="H45" s="126">
        <f>EquipmentListTable[[#This Row],['#/Unit]]*FilterSpecs!$C$3+EquipmentListTable[[#This Row],['# Extra]]</f>
        <v>6</v>
      </c>
      <c r="I45" s="126">
        <v>5</v>
      </c>
      <c r="J45" s="126">
        <f>IF(AND(EquipmentListTable[[#This Row],[Tag]]&lt;&gt;FilterSpecs!$H$12, EquipmentListTable[[#This Row],[Tag]]&lt;&gt;FilterSpecs!$H$9), EquipmentListTable[[#This Row],['#/Unit]]*FilterSpecs!$B$3+EquipmentListTable[Init '# Extra],0)</f>
        <v>5</v>
      </c>
      <c r="K45" s="126">
        <f>EquipmentListTable[[#This Row],[Tot '#]]-EquipmentListTable[In Stock]</f>
        <v>1</v>
      </c>
      <c r="L45" s="126">
        <f>EquipmentListTable['# Left]</f>
        <v>1</v>
      </c>
      <c r="M45" s="126" t="s">
        <v>617</v>
      </c>
      <c r="N45" s="104">
        <v>19.95</v>
      </c>
      <c r="O45" s="104">
        <f>EquipmentListTable[[#This Row],['# Formatted]]*EquipmentListTable[[#This Row],[Price (USD)]]</f>
        <v>19.95</v>
      </c>
      <c r="P45" s="38" t="s">
        <v>1875</v>
      </c>
      <c r="Q45" s="126">
        <f t="shared" si="0"/>
        <v>32</v>
      </c>
      <c r="R45" s="141" t="s">
        <v>614</v>
      </c>
      <c r="S45" s="48">
        <f>IF(EquipmentListTable[[#This Row],[Tag]]=FilterSpecs!$H$7,EquipmentListTable[[#This Row],['#/Unit]]*EquipmentListTable[[#This Row],[Price (USD)]],0)</f>
        <v>19.95</v>
      </c>
      <c r="T45" s="87">
        <f>EquipmentListTable[[#This Row],[Tot '#]]*EquipmentListTable[[#This Row],[Price (USD)]]</f>
        <v>119.69999999999999</v>
      </c>
      <c r="U45" s="96">
        <f>EquipmentListTable[[#This Row],[In Stock]]*EquipmentListTable[[#This Row],[Price (USD)]]</f>
        <v>99.75</v>
      </c>
      <c r="V45" s="96">
        <f>EquipmentListTable[[#This Row],['# Left]]*EquipmentListTable[[#This Row],[Price (USD)]]</f>
        <v>19.95</v>
      </c>
      <c r="W45" s="96">
        <f>EquipmentListTable[[#This Row],['# Left]]*EquipmentListTable[[#This Row],[Price (USD)]]</f>
        <v>19.95</v>
      </c>
      <c r="X45" s="38" t="s">
        <v>615</v>
      </c>
      <c r="Y45" s="38" t="s">
        <v>616</v>
      </c>
      <c r="Z4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https://www.sparkfun.com/products/13833</v>
      </c>
      <c r="AA4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https://www.mouser.com/ProductDetail/474-COM-13833</v>
      </c>
      <c r="AB45" s="41"/>
    </row>
    <row r="46" spans="1:28" s="55" customFormat="1" x14ac:dyDescent="0.3">
      <c r="A46" s="126" t="s">
        <v>872</v>
      </c>
      <c r="B46" s="126" t="s">
        <v>1861</v>
      </c>
      <c r="C46" s="126" t="s">
        <v>1863</v>
      </c>
      <c r="D46" s="141" t="str">
        <f>IF(EquipmentListTable[[#This Row],[Supplier]]=FilterSpecs!$A$8,EquipmentListTable[[#This Row],[Mouser SKU]], EquipmentListTable[[#This Row],[Supplier SKU]])</f>
        <v>102</v>
      </c>
      <c r="E46" s="126">
        <v>0</v>
      </c>
      <c r="F46" s="126">
        <v>2</v>
      </c>
      <c r="G46" s="126">
        <v>0</v>
      </c>
      <c r="H46" s="126">
        <f>EquipmentListTable[[#This Row],['#/Unit]]*FilterSpecs!$C$3+EquipmentListTable[[#This Row],['# Extra]]</f>
        <v>2</v>
      </c>
      <c r="I46" s="126">
        <v>0</v>
      </c>
      <c r="J46" s="126">
        <f>IF(AND(EquipmentListTable[[#This Row],[Tag]]&lt;&gt;FilterSpecs!$H$12, EquipmentListTable[[#This Row],[Tag]]&lt;&gt;FilterSpecs!$H$9), EquipmentListTable[[#This Row],['#/Unit]]*FilterSpecs!$B$3+EquipmentListTable[Init '# Extra],0)</f>
        <v>0</v>
      </c>
      <c r="K46" s="126">
        <f>EquipmentListTable[[#This Row],[Tot '#]]-EquipmentListTable[In Stock]</f>
        <v>2</v>
      </c>
      <c r="L46" s="126">
        <f>EquipmentListTable['# Left]</f>
        <v>2</v>
      </c>
      <c r="M46" s="126" t="s">
        <v>2132</v>
      </c>
      <c r="N46" s="104">
        <v>7.95</v>
      </c>
      <c r="O46" s="104">
        <f>EquipmentListTable[[#This Row],['# Formatted]]*EquipmentListTable[[#This Row],[Price (USD)]]</f>
        <v>15.9</v>
      </c>
      <c r="P46" s="38" t="s">
        <v>1874</v>
      </c>
      <c r="Q46" s="126">
        <f t="shared" si="0"/>
        <v>33</v>
      </c>
      <c r="R46" s="141" t="s">
        <v>2131</v>
      </c>
      <c r="S46" s="48">
        <f>IF(EquipmentListTable[[#This Row],[Tag]]=FilterSpecs!$H$7,EquipmentListTable[[#This Row],['#/Unit]]*EquipmentListTable[[#This Row],[Price (USD)]],0)</f>
        <v>0</v>
      </c>
      <c r="T46" s="87">
        <f>EquipmentListTable[[#This Row],[Tot '#]]*EquipmentListTable[[#This Row],[Price (USD)]]</f>
        <v>15.9</v>
      </c>
      <c r="U46" s="96">
        <f>EquipmentListTable[[#This Row],[In Stock]]*EquipmentListTable[[#This Row],[Price (USD)]]</f>
        <v>0</v>
      </c>
      <c r="V46" s="96">
        <f>EquipmentListTable[[#This Row],['# Left]]*EquipmentListTable[[#This Row],[Price (USD)]]</f>
        <v>15.9</v>
      </c>
      <c r="W46" s="96">
        <f>EquipmentListTable[[#This Row],['# Left]]*EquipmentListTable[[#This Row],[Price (USD)]]</f>
        <v>15.9</v>
      </c>
      <c r="X46" s="38"/>
      <c r="Y46" s="38"/>
      <c r="Z4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https://www.adafruit.com/product/102</v>
      </c>
      <c r="AA4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https://www.mouser.com/ProductDetail/485-102</v>
      </c>
      <c r="AB46" s="41"/>
    </row>
    <row r="47" spans="1:28" s="55" customFormat="1" x14ac:dyDescent="0.3">
      <c r="A47" s="142" t="s">
        <v>872</v>
      </c>
      <c r="B47" s="142" t="s">
        <v>1861</v>
      </c>
      <c r="C47" s="126" t="s">
        <v>1863</v>
      </c>
      <c r="D47" s="141" t="str">
        <f>IF(EquipmentListTable[[#This Row],[Supplier]]=FilterSpecs!$A$8,EquipmentListTable[[#This Row],[Mouser SKU]], EquipmentListTable[[#This Row],[Supplier SKU]])</f>
        <v>2693</v>
      </c>
      <c r="E47" s="126">
        <v>0</v>
      </c>
      <c r="F47" s="126">
        <v>0</v>
      </c>
      <c r="G47" s="126">
        <v>0</v>
      </c>
      <c r="H47" s="126">
        <f>EquipmentListTable[[#This Row],['#/Unit]]*FilterSpecs!$C$3+EquipmentListTable[[#This Row],['# Extra]]</f>
        <v>0</v>
      </c>
      <c r="I47" s="126">
        <v>0</v>
      </c>
      <c r="J47" s="126">
        <f>IF(AND(EquipmentListTable[[#This Row],[Tag]]&lt;&gt;FilterSpecs!$H$12, EquipmentListTable[[#This Row],[Tag]]&lt;&gt;FilterSpecs!$H$9), EquipmentListTable[[#This Row],['#/Unit]]*FilterSpecs!$B$3+EquipmentListTable[Init '# Extra],0)</f>
        <v>0</v>
      </c>
      <c r="K47" s="126">
        <f>EquipmentListTable[[#This Row],[Tot '#]]-EquipmentListTable[In Stock]</f>
        <v>0</v>
      </c>
      <c r="L47" s="126">
        <f>EquipmentListTable['# Left]</f>
        <v>0</v>
      </c>
      <c r="M47" s="126" t="s">
        <v>2134</v>
      </c>
      <c r="N47" s="104">
        <v>19.95</v>
      </c>
      <c r="O47" s="104">
        <f>EquipmentListTable[[#This Row],['# Formatted]]*EquipmentListTable[[#This Row],[Price (USD)]]</f>
        <v>0</v>
      </c>
      <c r="P47" s="38" t="s">
        <v>1877</v>
      </c>
      <c r="Q47" s="126">
        <f t="shared" si="0"/>
        <v>34</v>
      </c>
      <c r="R47" s="141" t="s">
        <v>2133</v>
      </c>
      <c r="S47" s="48">
        <f>IF(EquipmentListTable[[#This Row],[Tag]]=FilterSpecs!$H$7,EquipmentListTable[[#This Row],['#/Unit]]*EquipmentListTable[[#This Row],[Price (USD)]],0)</f>
        <v>0</v>
      </c>
      <c r="T47" s="87">
        <f>EquipmentListTable[[#This Row],[Tot '#]]*EquipmentListTable[[#This Row],[Price (USD)]]</f>
        <v>0</v>
      </c>
      <c r="U47" s="96">
        <f>EquipmentListTable[[#This Row],[In Stock]]*EquipmentListTable[[#This Row],[Price (USD)]]</f>
        <v>0</v>
      </c>
      <c r="V47" s="96">
        <f>EquipmentListTable[[#This Row],['# Left]]*EquipmentListTable[[#This Row],[Price (USD)]]</f>
        <v>0</v>
      </c>
      <c r="W47" s="96">
        <f>EquipmentListTable[[#This Row],['# Left]]*EquipmentListTable[[#This Row],[Price (USD)]]</f>
        <v>0</v>
      </c>
      <c r="X47" s="38"/>
      <c r="Y47" s="38"/>
      <c r="Z4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https://www.adafruit.com/product/2693</v>
      </c>
      <c r="AA4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https://www.mouser.com/ProductDetail/485-2693</v>
      </c>
    </row>
    <row r="48" spans="1:28" s="55" customFormat="1" x14ac:dyDescent="0.3">
      <c r="A48" s="126" t="s">
        <v>872</v>
      </c>
      <c r="B48" s="126" t="s">
        <v>1861</v>
      </c>
      <c r="C48" s="126" t="s">
        <v>1863</v>
      </c>
      <c r="D48" s="141" t="str">
        <f>IF(EquipmentListTable[[#This Row],[Supplier]]=FilterSpecs!$A$8,EquipmentListTable[[#This Row],[Mouser SKU]], EquipmentListTable[[#This Row],[Supplier SKU]])</f>
        <v>1294</v>
      </c>
      <c r="E48" s="126">
        <v>0</v>
      </c>
      <c r="F48" s="126">
        <v>0</v>
      </c>
      <c r="G48" s="126">
        <v>0</v>
      </c>
      <c r="H48" s="126">
        <f>EquipmentListTable[[#This Row],['#/Unit]]*FilterSpecs!$C$3+EquipmentListTable[[#This Row],['# Extra]]</f>
        <v>0</v>
      </c>
      <c r="I48" s="126">
        <v>0</v>
      </c>
      <c r="J48" s="126">
        <f>IF(AND(EquipmentListTable[[#This Row],[Tag]]&lt;&gt;FilterSpecs!$H$12, EquipmentListTable[[#This Row],[Tag]]&lt;&gt;FilterSpecs!$H$9), EquipmentListTable[[#This Row],['#/Unit]]*FilterSpecs!$B$3+EquipmentListTable[Init '# Extra],0)</f>
        <v>0</v>
      </c>
      <c r="K48" s="126">
        <f>EquipmentListTable[[#This Row],[Tot '#]]-EquipmentListTable[In Stock]</f>
        <v>0</v>
      </c>
      <c r="L48" s="126">
        <f>EquipmentListTable['# Left]</f>
        <v>0</v>
      </c>
      <c r="M48" s="142" t="s">
        <v>2136</v>
      </c>
      <c r="N48" s="105">
        <v>9.9499999999999993</v>
      </c>
      <c r="O48" s="104">
        <f>EquipmentListTable[[#This Row],['# Formatted]]*EquipmentListTable[[#This Row],[Price (USD)]]</f>
        <v>0</v>
      </c>
      <c r="P48" s="51" t="s">
        <v>1874</v>
      </c>
      <c r="Q48" s="126">
        <f t="shared" si="0"/>
        <v>35</v>
      </c>
      <c r="R48" s="141" t="s">
        <v>2135</v>
      </c>
      <c r="S48" s="48">
        <f>IF(EquipmentListTable[[#This Row],[Tag]]=FilterSpecs!$H$7,EquipmentListTable[[#This Row],['#/Unit]]*EquipmentListTable[[#This Row],[Price (USD)]],0)</f>
        <v>0</v>
      </c>
      <c r="T48" s="87">
        <f>EquipmentListTable[[#This Row],[Tot '#]]*EquipmentListTable[[#This Row],[Price (USD)]]</f>
        <v>0</v>
      </c>
      <c r="U48" s="96">
        <f>EquipmentListTable[[#This Row],[In Stock]]*EquipmentListTable[[#This Row],[Price (USD)]]</f>
        <v>0</v>
      </c>
      <c r="V48" s="96">
        <f>EquipmentListTable[[#This Row],['# Left]]*EquipmentListTable[[#This Row],[Price (USD)]]</f>
        <v>0</v>
      </c>
      <c r="W48" s="96">
        <f>EquipmentListTable[[#This Row],['# Left]]*EquipmentListTable[[#This Row],[Price (USD)]]</f>
        <v>0</v>
      </c>
      <c r="X48" s="38"/>
      <c r="Y48" s="38"/>
      <c r="Z4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https://www.adafruit.com/product/1294</v>
      </c>
      <c r="AA4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https://www.mouser.com/ProductDetail/485-1294</v>
      </c>
    </row>
    <row r="49" spans="1:29" s="55" customFormat="1" x14ac:dyDescent="0.3">
      <c r="A49" s="126" t="s">
        <v>872</v>
      </c>
      <c r="B49" s="126" t="s">
        <v>1861</v>
      </c>
      <c r="C49" s="126" t="s">
        <v>0</v>
      </c>
      <c r="D49" s="141" t="str">
        <f>IF(EquipmentListTable[[#This Row],[Supplier]]=FilterSpecs!$A$8,EquipmentListTable[[#This Row],[Mouser SKU]], EquipmentListTable[[#This Row],[Supplier SKU]])</f>
        <v>TOL-12078</v>
      </c>
      <c r="E49" s="126">
        <v>0</v>
      </c>
      <c r="F49" s="126">
        <v>1</v>
      </c>
      <c r="G49" s="126">
        <v>0</v>
      </c>
      <c r="H49" s="126">
        <f>EquipmentListTable[[#This Row],['#/Unit]]*FilterSpecs!$C$3+EquipmentListTable[[#This Row],['# Extra]]</f>
        <v>1</v>
      </c>
      <c r="I49" s="126">
        <v>0</v>
      </c>
      <c r="J49" s="126">
        <f>IF(AND(EquipmentListTable[[#This Row],[Tag]]&lt;&gt;FilterSpecs!$H$12, EquipmentListTable[[#This Row],[Tag]]&lt;&gt;FilterSpecs!$H$9), EquipmentListTable[[#This Row],['#/Unit]]*FilterSpecs!$B$3+EquipmentListTable[Init '# Extra],0)</f>
        <v>0</v>
      </c>
      <c r="K49" s="126">
        <f>EquipmentListTable[[#This Row],[Tot '#]]-EquipmentListTable[In Stock]</f>
        <v>1</v>
      </c>
      <c r="L49" s="126">
        <f>EquipmentListTable['# Left]</f>
        <v>1</v>
      </c>
      <c r="M49" s="126" t="s">
        <v>1595</v>
      </c>
      <c r="N49" s="104">
        <v>4.95</v>
      </c>
      <c r="O49" s="104">
        <f>EquipmentListTable[[#This Row],['# Formatted]]*EquipmentListTable[[#This Row],[Price (USD)]]</f>
        <v>4.95</v>
      </c>
      <c r="P49" s="38" t="s">
        <v>1878</v>
      </c>
      <c r="Q49" s="126">
        <f t="shared" si="0"/>
        <v>36</v>
      </c>
      <c r="R49" s="141" t="s">
        <v>1592</v>
      </c>
      <c r="S49" s="48">
        <f>IF(EquipmentListTable[[#This Row],[Tag]]=FilterSpecs!$H$7,EquipmentListTable[[#This Row],['#/Unit]]*EquipmentListTable[[#This Row],[Price (USD)]],0)</f>
        <v>0</v>
      </c>
      <c r="T49" s="87">
        <f>EquipmentListTable[[#This Row],[Tot '#]]*EquipmentListTable[[#This Row],[Price (USD)]]</f>
        <v>4.95</v>
      </c>
      <c r="U49" s="96">
        <f>EquipmentListTable[[#This Row],[In Stock]]*EquipmentListTable[[#This Row],[Price (USD)]]</f>
        <v>0</v>
      </c>
      <c r="V49" s="96">
        <f>EquipmentListTable[[#This Row],['# Left]]*EquipmentListTable[[#This Row],[Price (USD)]]</f>
        <v>4.95</v>
      </c>
      <c r="W49" s="96">
        <f>EquipmentListTable[[#This Row],['# Left]]*EquipmentListTable[[#This Row],[Price (USD)]]</f>
        <v>4.95</v>
      </c>
      <c r="X49" s="38" t="s">
        <v>1593</v>
      </c>
      <c r="Y49" s="38" t="s">
        <v>1594</v>
      </c>
      <c r="Z4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https://www.sparkfun.com/products/12078</v>
      </c>
      <c r="AA4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https://www.mouser.com/ProductDetail/474-TOL-12078</v>
      </c>
      <c r="AB49" s="41"/>
    </row>
    <row r="50" spans="1:29" s="55" customFormat="1" x14ac:dyDescent="0.3">
      <c r="A50" s="126" t="s">
        <v>872</v>
      </c>
      <c r="B50" s="126" t="s">
        <v>1861</v>
      </c>
      <c r="C50" s="126" t="s">
        <v>0</v>
      </c>
      <c r="D50" s="141" t="str">
        <f>IF(EquipmentListTable[[#This Row],[Supplier]]=FilterSpecs!$A$8,EquipmentListTable[[#This Row],[Mouser SKU]], EquipmentListTable[[#This Row],[Supplier SKU]])</f>
        <v>TOL-11060</v>
      </c>
      <c r="E50" s="126">
        <v>0</v>
      </c>
      <c r="F50" s="126">
        <v>1</v>
      </c>
      <c r="G50" s="126">
        <v>1</v>
      </c>
      <c r="H50" s="126">
        <f>EquipmentListTable[[#This Row],['#/Unit]]*FilterSpecs!$C$3+EquipmentListTable[[#This Row],['# Extra]]</f>
        <v>1</v>
      </c>
      <c r="I50" s="126">
        <v>1</v>
      </c>
      <c r="J50" s="126">
        <f>IF(AND(EquipmentListTable[[#This Row],[Tag]]&lt;&gt;FilterSpecs!$H$12, EquipmentListTable[[#This Row],[Tag]]&lt;&gt;FilterSpecs!$H$9), EquipmentListTable[[#This Row],['#/Unit]]*FilterSpecs!$B$3+EquipmentListTable[Init '# Extra],0)</f>
        <v>1</v>
      </c>
      <c r="K50" s="126">
        <f>EquipmentListTable[[#This Row],[Tot '#]]-EquipmentListTable[In Stock]</f>
        <v>0</v>
      </c>
      <c r="L50" s="126">
        <f>EquipmentListTable['# Left]</f>
        <v>0</v>
      </c>
      <c r="M50" s="126" t="s">
        <v>819</v>
      </c>
      <c r="N50" s="104">
        <v>4.95</v>
      </c>
      <c r="O50" s="104">
        <f>EquipmentListTable[[#This Row],['# Formatted]]*EquipmentListTable[[#This Row],[Price (USD)]]</f>
        <v>0</v>
      </c>
      <c r="P50" s="38" t="s">
        <v>1878</v>
      </c>
      <c r="Q50" s="126">
        <f t="shared" si="0"/>
        <v>37</v>
      </c>
      <c r="R50" s="141" t="s">
        <v>816</v>
      </c>
      <c r="S50" s="48">
        <f>IF(EquipmentListTable[[#This Row],[Tag]]=FilterSpecs!$H$7,EquipmentListTable[[#This Row],['#/Unit]]*EquipmentListTable[[#This Row],[Price (USD)]],0)</f>
        <v>0</v>
      </c>
      <c r="T50" s="87">
        <f>EquipmentListTable[[#This Row],[Tot '#]]*EquipmentListTable[[#This Row],[Price (USD)]]</f>
        <v>4.95</v>
      </c>
      <c r="U50" s="96">
        <f>EquipmentListTable[[#This Row],[In Stock]]*EquipmentListTable[[#This Row],[Price (USD)]]</f>
        <v>4.95</v>
      </c>
      <c r="V50" s="96">
        <f>EquipmentListTable[[#This Row],['# Left]]*EquipmentListTable[[#This Row],[Price (USD)]]</f>
        <v>0</v>
      </c>
      <c r="W50" s="96">
        <f>EquipmentListTable[[#This Row],['# Left]]*EquipmentListTable[[#This Row],[Price (USD)]]</f>
        <v>0</v>
      </c>
      <c r="X50" s="38" t="s">
        <v>817</v>
      </c>
      <c r="Y50" s="38" t="s">
        <v>818</v>
      </c>
      <c r="Z5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https://www.sparkfun.com/products/11060</v>
      </c>
      <c r="AA5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https://www.mouser.com/ProductDetail/474-TOL-11060</v>
      </c>
      <c r="AB50" s="41"/>
    </row>
    <row r="51" spans="1:29" s="73" customFormat="1" x14ac:dyDescent="0.3">
      <c r="A51" s="126" t="s">
        <v>872</v>
      </c>
      <c r="B51" s="126" t="s">
        <v>1861</v>
      </c>
      <c r="C51" s="126" t="s">
        <v>0</v>
      </c>
      <c r="D51" s="141" t="str">
        <f>IF(EquipmentListTable[[#This Row],[Supplier]]=FilterSpecs!$A$8,EquipmentListTable[[#This Row],[Mouser SKU]], EquipmentListTable[[#This Row],[Supplier SKU]])</f>
        <v>PRT-12978</v>
      </c>
      <c r="E51" s="126">
        <v>0</v>
      </c>
      <c r="F51" s="126">
        <v>0</v>
      </c>
      <c r="G51" s="126">
        <v>0</v>
      </c>
      <c r="H51" s="126">
        <f>EquipmentListTable[[#This Row],['#/Unit]]*FilterSpecs!$C$3+EquipmentListTable[[#This Row],['# Extra]]</f>
        <v>0</v>
      </c>
      <c r="I51" s="126">
        <v>0</v>
      </c>
      <c r="J51" s="126">
        <f>IF(AND(EquipmentListTable[[#This Row],[Tag]]&lt;&gt;FilterSpecs!$H$12, EquipmentListTable[[#This Row],[Tag]]&lt;&gt;FilterSpecs!$H$9), EquipmentListTable[[#This Row],['#/Unit]]*FilterSpecs!$B$3+EquipmentListTable[Init '# Extra],0)</f>
        <v>0</v>
      </c>
      <c r="K51" s="126">
        <f>EquipmentListTable[[#This Row],[Tot '#]]-EquipmentListTable[In Stock]</f>
        <v>0</v>
      </c>
      <c r="L51" s="126">
        <f>EquipmentListTable['# Left]</f>
        <v>0</v>
      </c>
      <c r="M51" s="126" t="s">
        <v>1827</v>
      </c>
      <c r="N51" s="96">
        <v>2.95</v>
      </c>
      <c r="O51" s="104">
        <f>EquipmentListTable[[#This Row],['# Formatted]]*EquipmentListTable[[#This Row],[Price (USD)]]</f>
        <v>0</v>
      </c>
      <c r="P51" s="77" t="s">
        <v>1874</v>
      </c>
      <c r="Q51" s="126">
        <f t="shared" si="0"/>
        <v>38</v>
      </c>
      <c r="R51" s="126" t="s">
        <v>1824</v>
      </c>
      <c r="S51" s="79">
        <f>IF(EquipmentListTable[[#This Row],[Tag]]=FilterSpecs!$H$7,EquipmentListTable[[#This Row],['#/Unit]]*EquipmentListTable[[#This Row],[Price (USD)]],0)</f>
        <v>0</v>
      </c>
      <c r="T51" s="87">
        <f>EquipmentListTable[[#This Row],[Tot '#]]*EquipmentListTable[[#This Row],[Price (USD)]]</f>
        <v>0</v>
      </c>
      <c r="U51" s="96">
        <f>EquipmentListTable[[#This Row],[In Stock]]*EquipmentListTable[[#This Row],[Price (USD)]]</f>
        <v>0</v>
      </c>
      <c r="V51" s="96">
        <f>EquipmentListTable[[#This Row],['# Left]]*EquipmentListTable[[#This Row],[Price (USD)]]</f>
        <v>0</v>
      </c>
      <c r="W51" s="96">
        <f>EquipmentListTable[[#This Row],['# Left]]*EquipmentListTable[[#This Row],[Price (USD)]]</f>
        <v>0</v>
      </c>
      <c r="X51" s="74" t="s">
        <v>1825</v>
      </c>
      <c r="Y51" s="77" t="s">
        <v>1826</v>
      </c>
      <c r="Z5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https://www.sparkfun.com/products/12978</v>
      </c>
      <c r="AA5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https://www.mouser.com/ProductDetail/474-PRT-12978</v>
      </c>
      <c r="AB51" s="77"/>
    </row>
    <row r="52" spans="1:29" s="73" customFormat="1" x14ac:dyDescent="0.3">
      <c r="A52" s="126" t="s">
        <v>872</v>
      </c>
      <c r="B52" s="126" t="s">
        <v>1861</v>
      </c>
      <c r="C52" s="126" t="s">
        <v>0</v>
      </c>
      <c r="D52" s="141" t="str">
        <f>IF(EquipmentListTable[[#This Row],[Supplier]]=FilterSpecs!$A$8,EquipmentListTable[[#This Row],[Mouser SKU]], EquipmentListTable[[#This Row],[Supplier SKU]])</f>
        <v>CAB-00508</v>
      </c>
      <c r="E52" s="126">
        <v>0</v>
      </c>
      <c r="F52" s="126">
        <v>0</v>
      </c>
      <c r="G52" s="126">
        <v>0</v>
      </c>
      <c r="H52" s="126">
        <f>EquipmentListTable[[#This Row],['#/Unit]]*FilterSpecs!$C$3+EquipmentListTable[[#This Row],['# Extra]]</f>
        <v>0</v>
      </c>
      <c r="I52" s="126">
        <v>0</v>
      </c>
      <c r="J52" s="126">
        <f>IF(AND(EquipmentListTable[[#This Row],[Tag]]&lt;&gt;FilterSpecs!$H$12, EquipmentListTable[[#This Row],[Tag]]&lt;&gt;FilterSpecs!$H$9), EquipmentListTable[[#This Row],['#/Unit]]*FilterSpecs!$B$3+EquipmentListTable[Init '# Extra],0)</f>
        <v>0</v>
      </c>
      <c r="K52" s="126">
        <f>EquipmentListTable[[#This Row],[Tot '#]]-EquipmentListTable[In Stock]</f>
        <v>0</v>
      </c>
      <c r="L52" s="126">
        <f>EquipmentListTable['# Left]</f>
        <v>0</v>
      </c>
      <c r="M52" s="126" t="s">
        <v>1831</v>
      </c>
      <c r="N52" s="96">
        <v>3.95</v>
      </c>
      <c r="O52" s="104">
        <f>EquipmentListTable[[#This Row],['# Formatted]]*EquipmentListTable[[#This Row],[Price (USD)]]</f>
        <v>0</v>
      </c>
      <c r="P52" s="77" t="s">
        <v>1874</v>
      </c>
      <c r="Q52" s="126">
        <f t="shared" si="0"/>
        <v>39</v>
      </c>
      <c r="R52" s="126" t="s">
        <v>1840</v>
      </c>
      <c r="S52" s="79">
        <f>IF(EquipmentListTable[[#This Row],[Tag]]=FilterSpecs!$H$7,EquipmentListTable[[#This Row],['#/Unit]]*EquipmentListTable[[#This Row],[Price (USD)]],0)</f>
        <v>0</v>
      </c>
      <c r="T52" s="87">
        <f>EquipmentListTable[[#This Row],[Tot '#]]*EquipmentListTable[[#This Row],[Price (USD)]]</f>
        <v>0</v>
      </c>
      <c r="U52" s="96">
        <f>EquipmentListTable[[#This Row],[In Stock]]*EquipmentListTable[[#This Row],[Price (USD)]]</f>
        <v>0</v>
      </c>
      <c r="V52" s="96">
        <f>EquipmentListTable[[#This Row],['# Left]]*EquipmentListTable[[#This Row],[Price (USD)]]</f>
        <v>0</v>
      </c>
      <c r="W52" s="96">
        <f>EquipmentListTable[[#This Row],['# Left]]*EquipmentListTable[[#This Row],[Price (USD)]]</f>
        <v>0</v>
      </c>
      <c r="X52" s="74" t="s">
        <v>1829</v>
      </c>
      <c r="Y52" s="77" t="s">
        <v>1830</v>
      </c>
      <c r="Z5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https://www.sparkfun.com/products/00508</v>
      </c>
      <c r="AA5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https://www.mouser.com/ProductDetail/474-CAB-00508</v>
      </c>
      <c r="AB52" s="77"/>
    </row>
    <row r="53" spans="1:29" s="73" customFormat="1" x14ac:dyDescent="0.3">
      <c r="A53" s="126" t="s">
        <v>872</v>
      </c>
      <c r="B53" s="126" t="s">
        <v>1861</v>
      </c>
      <c r="C53" s="126" t="s">
        <v>0</v>
      </c>
      <c r="D53" s="141" t="str">
        <f>IF(EquipmentListTable[[#This Row],[Supplier]]=FilterSpecs!$A$8,EquipmentListTable[[#This Row],[Mouser SKU]], EquipmentListTable[[#This Row],[Supplier SKU]])</f>
        <v>CAB-00509</v>
      </c>
      <c r="E53" s="126">
        <v>0</v>
      </c>
      <c r="F53" s="126">
        <v>0</v>
      </c>
      <c r="G53" s="126">
        <v>0</v>
      </c>
      <c r="H53" s="126">
        <f>EquipmentListTable[[#This Row],['#/Unit]]*FilterSpecs!$C$3+EquipmentListTable[[#This Row],['# Extra]]</f>
        <v>0</v>
      </c>
      <c r="I53" s="126">
        <v>0</v>
      </c>
      <c r="J53" s="126">
        <f>IF(AND(EquipmentListTable[[#This Row],[Tag]]&lt;&gt;FilterSpecs!$H$12, EquipmentListTable[[#This Row],[Tag]]&lt;&gt;FilterSpecs!$H$9), EquipmentListTable[[#This Row],['#/Unit]]*FilterSpecs!$B$3+EquipmentListTable[Init '# Extra],0)</f>
        <v>0</v>
      </c>
      <c r="K53" s="126">
        <f>EquipmentListTable[[#This Row],[Tot '#]]-EquipmentListTable[In Stock]</f>
        <v>0</v>
      </c>
      <c r="L53" s="126">
        <f>EquipmentListTable['# Left]</f>
        <v>0</v>
      </c>
      <c r="M53" s="126" t="s">
        <v>1843</v>
      </c>
      <c r="N53" s="96">
        <v>4.95</v>
      </c>
      <c r="O53" s="104">
        <f>EquipmentListTable[[#This Row],['# Formatted]]*EquipmentListTable[[#This Row],[Price (USD)]]</f>
        <v>0</v>
      </c>
      <c r="P53" s="77" t="s">
        <v>1874</v>
      </c>
      <c r="Q53" s="126">
        <f t="shared" si="0"/>
        <v>40</v>
      </c>
      <c r="R53" s="126" t="s">
        <v>1828</v>
      </c>
      <c r="S53" s="79">
        <f>IF(EquipmentListTable[[#This Row],[Tag]]=FilterSpecs!$H$7,EquipmentListTable[[#This Row],['#/Unit]]*EquipmentListTable[[#This Row],[Price (USD)]],0)</f>
        <v>0</v>
      </c>
      <c r="T53" s="87">
        <f>EquipmentListTable[[#This Row],[Tot '#]]*EquipmentListTable[[#This Row],[Price (USD)]]</f>
        <v>0</v>
      </c>
      <c r="U53" s="96">
        <f>EquipmentListTable[[#This Row],[In Stock]]*EquipmentListTable[[#This Row],[Price (USD)]]</f>
        <v>0</v>
      </c>
      <c r="V53" s="96">
        <f>EquipmentListTable[[#This Row],['# Left]]*EquipmentListTable[[#This Row],[Price (USD)]]</f>
        <v>0</v>
      </c>
      <c r="W53" s="96">
        <f>EquipmentListTable[[#This Row],['# Left]]*EquipmentListTable[[#This Row],[Price (USD)]]</f>
        <v>0</v>
      </c>
      <c r="X53" s="74" t="s">
        <v>1841</v>
      </c>
      <c r="Y53" s="77" t="s">
        <v>1842</v>
      </c>
      <c r="Z5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https://www.sparkfun.com/products/00509</v>
      </c>
      <c r="AA5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https://www.mouser.com/ProductDetail/474-CAB-00509</v>
      </c>
      <c r="AB53" s="77"/>
    </row>
    <row r="54" spans="1:29" s="73" customFormat="1" x14ac:dyDescent="0.3">
      <c r="A54" s="126" t="s">
        <v>872</v>
      </c>
      <c r="B54" s="126" t="s">
        <v>1861</v>
      </c>
      <c r="C54" s="126" t="s">
        <v>0</v>
      </c>
      <c r="D54" s="141" t="str">
        <f>IF(EquipmentListTable[[#This Row],[Supplier]]=FilterSpecs!$A$8,EquipmentListTable[[#This Row],[Mouser SKU]], EquipmentListTable[[#This Row],[Supplier SKU]])</f>
        <v>CAB-00506</v>
      </c>
      <c r="E54" s="126">
        <v>0</v>
      </c>
      <c r="F54" s="126">
        <v>0</v>
      </c>
      <c r="G54" s="126">
        <v>0</v>
      </c>
      <c r="H54" s="126">
        <f>EquipmentListTable[[#This Row],['#/Unit]]*FilterSpecs!$C$3+EquipmentListTable[[#This Row],['# Extra]]</f>
        <v>0</v>
      </c>
      <c r="I54" s="126">
        <v>0</v>
      </c>
      <c r="J54" s="126">
        <f>IF(AND(EquipmentListTable[[#This Row],[Tag]]&lt;&gt;FilterSpecs!$H$12, EquipmentListTable[[#This Row],[Tag]]&lt;&gt;FilterSpecs!$H$9), EquipmentListTable[[#This Row],['#/Unit]]*FilterSpecs!$B$3+EquipmentListTable[Init '# Extra],0)</f>
        <v>0</v>
      </c>
      <c r="K54" s="126">
        <f>EquipmentListTable[[#This Row],[Tot '#]]-EquipmentListTable[In Stock]</f>
        <v>0</v>
      </c>
      <c r="L54" s="126">
        <f>EquipmentListTable['# Left]</f>
        <v>0</v>
      </c>
      <c r="M54" s="126" t="s">
        <v>1835</v>
      </c>
      <c r="N54" s="96">
        <v>4.95</v>
      </c>
      <c r="O54" s="104">
        <f>EquipmentListTable[[#This Row],['# Formatted]]*EquipmentListTable[[#This Row],[Price (USD)]]</f>
        <v>0</v>
      </c>
      <c r="P54" s="77" t="s">
        <v>1874</v>
      </c>
      <c r="Q54" s="126">
        <f t="shared" si="0"/>
        <v>41</v>
      </c>
      <c r="R54" s="126" t="s">
        <v>1832</v>
      </c>
      <c r="S54" s="79">
        <f>IF(EquipmentListTable[[#This Row],[Tag]]=FilterSpecs!$H$7,EquipmentListTable[[#This Row],['#/Unit]]*EquipmentListTable[[#This Row],[Price (USD)]],0)</f>
        <v>0</v>
      </c>
      <c r="T54" s="87">
        <f>EquipmentListTable[[#This Row],[Tot '#]]*EquipmentListTable[[#This Row],[Price (USD)]]</f>
        <v>0</v>
      </c>
      <c r="U54" s="96">
        <f>EquipmentListTable[[#This Row],[In Stock]]*EquipmentListTable[[#This Row],[Price (USD)]]</f>
        <v>0</v>
      </c>
      <c r="V54" s="96">
        <f>EquipmentListTable[[#This Row],['# Left]]*EquipmentListTable[[#This Row],[Price (USD)]]</f>
        <v>0</v>
      </c>
      <c r="W54" s="96">
        <f>EquipmentListTable[[#This Row],['# Left]]*EquipmentListTable[[#This Row],[Price (USD)]]</f>
        <v>0</v>
      </c>
      <c r="X54" s="74" t="s">
        <v>1833</v>
      </c>
      <c r="Y54" s="77" t="s">
        <v>1834</v>
      </c>
      <c r="Z5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https://www.sparkfun.com/products/00506</v>
      </c>
      <c r="AA5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https://www.mouser.com/ProductDetail/474-CAB-00506</v>
      </c>
      <c r="AB54" s="77"/>
    </row>
    <row r="55" spans="1:29" s="73" customFormat="1" x14ac:dyDescent="0.3">
      <c r="A55" s="126" t="s">
        <v>872</v>
      </c>
      <c r="B55" s="126" t="s">
        <v>1861</v>
      </c>
      <c r="C55" s="126" t="s">
        <v>0</v>
      </c>
      <c r="D55" s="141" t="str">
        <f>IF(EquipmentListTable[[#This Row],[Supplier]]=FilterSpecs!$A$8,EquipmentListTable[[#This Row],[Mouser SKU]], EquipmentListTable[[#This Row],[Supplier SKU]])</f>
        <v>CAB-09486</v>
      </c>
      <c r="E55" s="126">
        <v>0</v>
      </c>
      <c r="F55" s="126">
        <v>0</v>
      </c>
      <c r="G55" s="126">
        <v>0</v>
      </c>
      <c r="H55" s="126">
        <f>EquipmentListTable[[#This Row],['#/Unit]]*FilterSpecs!$C$3+EquipmentListTable[[#This Row],['# Extra]]</f>
        <v>0</v>
      </c>
      <c r="I55" s="126">
        <v>0</v>
      </c>
      <c r="J55" s="126">
        <f>IF(AND(EquipmentListTable[[#This Row],[Tag]]&lt;&gt;FilterSpecs!$H$12, EquipmentListTable[[#This Row],[Tag]]&lt;&gt;FilterSpecs!$H$9), EquipmentListTable[[#This Row],['#/Unit]]*FilterSpecs!$B$3+EquipmentListTable[Init '# Extra],0)</f>
        <v>0</v>
      </c>
      <c r="K55" s="126">
        <f>EquipmentListTable[[#This Row],[Tot '#]]-EquipmentListTable[In Stock]</f>
        <v>0</v>
      </c>
      <c r="L55" s="126">
        <f>EquipmentListTable['# Left]</f>
        <v>0</v>
      </c>
      <c r="M55" s="126" t="s">
        <v>1839</v>
      </c>
      <c r="N55" s="96">
        <v>14.95</v>
      </c>
      <c r="O55" s="104">
        <f>EquipmentListTable[[#This Row],['# Formatted]]*EquipmentListTable[[#This Row],[Price (USD)]]</f>
        <v>0</v>
      </c>
      <c r="P55" s="77" t="s">
        <v>1874</v>
      </c>
      <c r="Q55" s="126">
        <f t="shared" si="0"/>
        <v>42</v>
      </c>
      <c r="R55" s="126" t="s">
        <v>1836</v>
      </c>
      <c r="S55" s="79">
        <f>IF(EquipmentListTable[[#This Row],[Tag]]=FilterSpecs!$H$7,EquipmentListTable[[#This Row],['#/Unit]]*EquipmentListTable[[#This Row],[Price (USD)]],0)</f>
        <v>0</v>
      </c>
      <c r="T55" s="87">
        <f>EquipmentListTable[[#This Row],[Tot '#]]*EquipmentListTable[[#This Row],[Price (USD)]]</f>
        <v>0</v>
      </c>
      <c r="U55" s="96">
        <f>EquipmentListTable[[#This Row],[In Stock]]*EquipmentListTable[[#This Row],[Price (USD)]]</f>
        <v>0</v>
      </c>
      <c r="V55" s="96">
        <f>EquipmentListTable[[#This Row],['# Left]]*EquipmentListTable[[#This Row],[Price (USD)]]</f>
        <v>0</v>
      </c>
      <c r="W55" s="96">
        <f>EquipmentListTable[[#This Row],['# Left]]*EquipmentListTable[[#This Row],[Price (USD)]]</f>
        <v>0</v>
      </c>
      <c r="X55" s="74" t="s">
        <v>1837</v>
      </c>
      <c r="Y55" s="77" t="s">
        <v>1838</v>
      </c>
      <c r="Z5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https://www.sparkfun.com/products/09486</v>
      </c>
      <c r="AA5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https://www.mouser.com/ProductDetail/474-CAB-09486</v>
      </c>
      <c r="AB55" s="77"/>
    </row>
    <row r="56" spans="1:29" s="55" customFormat="1" x14ac:dyDescent="0.3">
      <c r="A56" s="126" t="s">
        <v>872</v>
      </c>
      <c r="B56" s="126" t="s">
        <v>1861</v>
      </c>
      <c r="C56" s="126" t="s">
        <v>0</v>
      </c>
      <c r="D56" s="141" t="str">
        <f>IF(EquipmentListTable[[#This Row],[Supplier]]=FilterSpecs!$A$8,EquipmentListTable[[#This Row],[Mouser SKU]], EquipmentListTable[[#This Row],[Supplier SKU]])</f>
        <v>DEV-11643</v>
      </c>
      <c r="E56" s="126">
        <v>0</v>
      </c>
      <c r="F56" s="126">
        <v>0</v>
      </c>
      <c r="G56" s="126">
        <v>0</v>
      </c>
      <c r="H56" s="126">
        <f>EquipmentListTable[[#This Row],['#/Unit]]*FilterSpecs!$C$3+EquipmentListTable[[#This Row],['# Extra]]</f>
        <v>0</v>
      </c>
      <c r="I56" s="126">
        <v>0</v>
      </c>
      <c r="J56" s="126">
        <f>IF(AND(EquipmentListTable[[#This Row],[Tag]]&lt;&gt;FilterSpecs!$H$12, EquipmentListTable[[#This Row],[Tag]]&lt;&gt;FilterSpecs!$H$9), EquipmentListTable[[#This Row],['#/Unit]]*FilterSpecs!$B$3+EquipmentListTable[Init '# Extra],0)</f>
        <v>0</v>
      </c>
      <c r="K56" s="126">
        <f>EquipmentListTable[[#This Row],[Tot '#]]-EquipmentListTable[In Stock]</f>
        <v>0</v>
      </c>
      <c r="L56" s="126">
        <f>EquipmentListTable['# Left]</f>
        <v>0</v>
      </c>
      <c r="M56" s="126" t="s">
        <v>315</v>
      </c>
      <c r="N56" s="96">
        <v>54.95</v>
      </c>
      <c r="O56" s="104">
        <f>EquipmentListTable[[#This Row],['# Formatted]]*EquipmentListTable[[#This Row],[Price (USD)]]</f>
        <v>0</v>
      </c>
      <c r="P56" s="77" t="s">
        <v>2352</v>
      </c>
      <c r="Q56" s="126">
        <f t="shared" si="0"/>
        <v>43</v>
      </c>
      <c r="R56" s="126" t="s">
        <v>312</v>
      </c>
      <c r="S56" s="79">
        <f>IF(EquipmentListTable[[#This Row],[Tag]]=FilterSpecs!$H$7,EquipmentListTable[[#This Row],['#/Unit]]*EquipmentListTable[[#This Row],[Price (USD)]],0)</f>
        <v>0</v>
      </c>
      <c r="T56" s="87">
        <f>EquipmentListTable[[#This Row],[Tot '#]]*EquipmentListTable[[#This Row],[Price (USD)]]</f>
        <v>0</v>
      </c>
      <c r="U56" s="96">
        <f>EquipmentListTable[[#This Row],[In Stock]]*EquipmentListTable[[#This Row],[Price (USD)]]</f>
        <v>0</v>
      </c>
      <c r="V56" s="96">
        <f>EquipmentListTable[[#This Row],['# Left]]*EquipmentListTable[[#This Row],[Price (USD)]]</f>
        <v>0</v>
      </c>
      <c r="W56" s="96">
        <f>EquipmentListTable[[#This Row],['# Left]]*EquipmentListTable[[#This Row],[Price (USD)]]</f>
        <v>0</v>
      </c>
      <c r="X56" s="38" t="s">
        <v>313</v>
      </c>
      <c r="Y56" s="77" t="s">
        <v>314</v>
      </c>
      <c r="Z5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https://www.sparkfun.com/products/11643</v>
      </c>
      <c r="AA5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https://www.mouser.com/ProductDetail/474-DEV-11643</v>
      </c>
      <c r="AB56" s="77"/>
    </row>
    <row r="57" spans="1:29" s="55" customFormat="1" x14ac:dyDescent="0.3">
      <c r="A57" s="126" t="s">
        <v>872</v>
      </c>
      <c r="B57" s="126" t="s">
        <v>1861</v>
      </c>
      <c r="C57" s="126" t="s">
        <v>1863</v>
      </c>
      <c r="D57" s="141" t="str">
        <f>IF(EquipmentListTable[[#This Row],[Supplier]]=FilterSpecs!$A$8,EquipmentListTable[[#This Row],[Mouser SKU]], EquipmentListTable[[#This Row],[Supplier SKU]])</f>
        <v>1969</v>
      </c>
      <c r="E57" s="126">
        <v>0</v>
      </c>
      <c r="F57" s="126">
        <v>2</v>
      </c>
      <c r="G57" s="126">
        <v>1</v>
      </c>
      <c r="H57" s="126">
        <f>EquipmentListTable[[#This Row],['#/Unit]]*FilterSpecs!$C$3+EquipmentListTable[[#This Row],['# Extra]]</f>
        <v>2</v>
      </c>
      <c r="I57" s="126">
        <v>1</v>
      </c>
      <c r="J57" s="126">
        <f>IF(AND(EquipmentListTable[[#This Row],[Tag]]&lt;&gt;FilterSpecs!$H$12, EquipmentListTable[[#This Row],[Tag]]&lt;&gt;FilterSpecs!$H$9), EquipmentListTable[[#This Row],['#/Unit]]*FilterSpecs!$B$3+EquipmentListTable[Init '# Extra],0)</f>
        <v>1</v>
      </c>
      <c r="K57" s="126">
        <f>EquipmentListTable[[#This Row],[Tot '#]]-EquipmentListTable[In Stock]</f>
        <v>1</v>
      </c>
      <c r="L57" s="126">
        <f>EquipmentListTable['# Left]</f>
        <v>1</v>
      </c>
      <c r="M57" s="126" t="s">
        <v>1942</v>
      </c>
      <c r="N57" s="96">
        <v>2.95</v>
      </c>
      <c r="O57" s="104">
        <f>EquipmentListTable[[#This Row],['# Formatted]]*EquipmentListTable[[#This Row],[Price (USD)]]</f>
        <v>2.95</v>
      </c>
      <c r="P57" s="77" t="s">
        <v>1874</v>
      </c>
      <c r="Q57" s="126">
        <f t="shared" si="0"/>
        <v>44</v>
      </c>
      <c r="R57" s="126" t="s">
        <v>1943</v>
      </c>
      <c r="S57" s="79">
        <f>IF(EquipmentListTable[[#This Row],[Tag]]=FilterSpecs!$H$7,EquipmentListTable[[#This Row],['#/Unit]]*EquipmentListTable[[#This Row],[Price (USD)]],0)</f>
        <v>0</v>
      </c>
      <c r="T57" s="87">
        <f>EquipmentListTable[[#This Row],[Tot '#]]*EquipmentListTable[[#This Row],[Price (USD)]]</f>
        <v>5.9</v>
      </c>
      <c r="U57" s="96">
        <f>EquipmentListTable[[#This Row],[In Stock]]*EquipmentListTable[[#This Row],[Price (USD)]]</f>
        <v>2.95</v>
      </c>
      <c r="V57" s="96">
        <f>EquipmentListTable[[#This Row],['# Left]]*EquipmentListTable[[#This Row],[Price (USD)]]</f>
        <v>2.95</v>
      </c>
      <c r="W57" s="96">
        <f>EquipmentListTable[[#This Row],['# Left]]*EquipmentListTable[[#This Row],[Price (USD)]]</f>
        <v>2.95</v>
      </c>
      <c r="X57" s="38"/>
      <c r="Y57" s="77"/>
      <c r="Z5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https://www.adafruit.com/product/1969</v>
      </c>
      <c r="AA5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https://www.mouser.com/ProductDetail/485-1969</v>
      </c>
      <c r="AB57" s="77"/>
      <c r="AC57" s="72"/>
    </row>
    <row r="58" spans="1:29" s="73" customFormat="1" x14ac:dyDescent="0.3">
      <c r="A58" s="126" t="s">
        <v>872</v>
      </c>
      <c r="B58" s="126" t="s">
        <v>1861</v>
      </c>
      <c r="C58" s="126" t="s">
        <v>0</v>
      </c>
      <c r="D58" s="141" t="str">
        <f>IF(EquipmentListTable[[#This Row],[Supplier]]=FilterSpecs!$A$8,EquipmentListTable[[#This Row],[Mouser SKU]], EquipmentListTable[[#This Row],[Supplier SKU]])</f>
        <v>TOL-10829</v>
      </c>
      <c r="E58" s="126">
        <v>0</v>
      </c>
      <c r="F58" s="126">
        <v>0</v>
      </c>
      <c r="G58" s="126">
        <v>0</v>
      </c>
      <c r="H58" s="126">
        <f>EquipmentListTable[[#This Row],['#/Unit]]*FilterSpecs!$C$3+EquipmentListTable[[#This Row],['# Extra]]</f>
        <v>0</v>
      </c>
      <c r="I58" s="126">
        <v>0</v>
      </c>
      <c r="J58" s="126">
        <f>IF(AND(EquipmentListTable[[#This Row],[Tag]]&lt;&gt;FilterSpecs!$H$12, EquipmentListTable[[#This Row],[Tag]]&lt;&gt;FilterSpecs!$H$9), EquipmentListTable[[#This Row],['#/Unit]]*FilterSpecs!$B$3+EquipmentListTable[Init '# Extra],0)</f>
        <v>0</v>
      </c>
      <c r="K58" s="126">
        <f>EquipmentListTable[[#This Row],[Tot '#]]-EquipmentListTable[In Stock]</f>
        <v>0</v>
      </c>
      <c r="L58" s="126">
        <f>EquipmentListTable['# Left]</f>
        <v>0</v>
      </c>
      <c r="M58" s="126" t="s">
        <v>1847</v>
      </c>
      <c r="N58" s="96">
        <v>27.95</v>
      </c>
      <c r="O58" s="104">
        <f>EquipmentListTable[[#This Row],['# Formatted]]*EquipmentListTable[[#This Row],[Price (USD)]]</f>
        <v>0</v>
      </c>
      <c r="P58" s="77" t="s">
        <v>1874</v>
      </c>
      <c r="Q58" s="126">
        <f t="shared" si="0"/>
        <v>45</v>
      </c>
      <c r="R58" s="126" t="s">
        <v>1844</v>
      </c>
      <c r="S58" s="79">
        <f>IF(EquipmentListTable[[#This Row],[Tag]]=FilterSpecs!$H$7,EquipmentListTable[[#This Row],['#/Unit]]*EquipmentListTable[[#This Row],[Price (USD)]],0)</f>
        <v>0</v>
      </c>
      <c r="T58" s="87">
        <f>EquipmentListTable[[#This Row],[Tot '#]]*EquipmentListTable[[#This Row],[Price (USD)]]</f>
        <v>0</v>
      </c>
      <c r="U58" s="96">
        <f>EquipmentListTable[[#This Row],[In Stock]]*EquipmentListTable[[#This Row],[Price (USD)]]</f>
        <v>0</v>
      </c>
      <c r="V58" s="96">
        <f>EquipmentListTable[[#This Row],['# Left]]*EquipmentListTable[[#This Row],[Price (USD)]]</f>
        <v>0</v>
      </c>
      <c r="W58" s="96">
        <f>EquipmentListTable[[#This Row],['# Left]]*EquipmentListTable[[#This Row],[Price (USD)]]</f>
        <v>0</v>
      </c>
      <c r="X58" s="74" t="s">
        <v>1845</v>
      </c>
      <c r="Y58" s="77" t="s">
        <v>1846</v>
      </c>
      <c r="Z5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https://www.sparkfun.com/products/10829</v>
      </c>
      <c r="AA5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https://www.mouser.com/ProductDetail/474-TOL-10829</v>
      </c>
      <c r="AB58" s="77"/>
    </row>
    <row r="59" spans="1:29" s="55" customFormat="1" x14ac:dyDescent="0.3">
      <c r="A59" s="126" t="s">
        <v>872</v>
      </c>
      <c r="B59" s="126" t="s">
        <v>1861</v>
      </c>
      <c r="C59" s="126" t="s">
        <v>0</v>
      </c>
      <c r="D59" s="141" t="str">
        <f>IF(EquipmentListTable[[#This Row],[Supplier]]=FilterSpecs!$A$8,EquipmentListTable[[#This Row],[Mouser SKU]], EquipmentListTable[[#This Row],[Supplier SKU]])</f>
        <v>BOB-10160</v>
      </c>
      <c r="E59" s="126">
        <v>0</v>
      </c>
      <c r="F59" s="126">
        <v>1</v>
      </c>
      <c r="G59" s="126">
        <v>0</v>
      </c>
      <c r="H59" s="126">
        <f>EquipmentListTable[[#This Row],['#/Unit]]*FilterSpecs!$C$3+EquipmentListTable[[#This Row],['# Extra]]</f>
        <v>1</v>
      </c>
      <c r="I59" s="126">
        <v>0</v>
      </c>
      <c r="J59" s="126">
        <f>IF(AND(EquipmentListTable[[#This Row],[Tag]]&lt;&gt;FilterSpecs!$H$12, EquipmentListTable[[#This Row],[Tag]]&lt;&gt;FilterSpecs!$H$9), EquipmentListTable[[#This Row],['#/Unit]]*FilterSpecs!$B$3+EquipmentListTable[Init '# Extra],0)</f>
        <v>0</v>
      </c>
      <c r="K59" s="126">
        <f>EquipmentListTable[[#This Row],[Tot '#]]-EquipmentListTable[In Stock]</f>
        <v>1</v>
      </c>
      <c r="L59" s="126">
        <f>EquipmentListTable['# Left]</f>
        <v>1</v>
      </c>
      <c r="M59" s="126" t="s">
        <v>905</v>
      </c>
      <c r="N59" s="104">
        <v>19.95</v>
      </c>
      <c r="O59" s="104">
        <f>EquipmentListTable[[#This Row],['# Formatted]]*EquipmentListTable[[#This Row],[Price (USD)]]</f>
        <v>19.95</v>
      </c>
      <c r="P59" s="38" t="s">
        <v>1878</v>
      </c>
      <c r="Q59" s="126">
        <f t="shared" si="0"/>
        <v>46</v>
      </c>
      <c r="R59" s="141" t="s">
        <v>902</v>
      </c>
      <c r="S59" s="48">
        <f>IF(EquipmentListTable[[#This Row],[Tag]]=FilterSpecs!$H$7,EquipmentListTable[[#This Row],['#/Unit]]*EquipmentListTable[[#This Row],[Price (USD)]],0)</f>
        <v>0</v>
      </c>
      <c r="T59" s="87">
        <f>EquipmentListTable[[#This Row],[Tot '#]]*EquipmentListTable[[#This Row],[Price (USD)]]</f>
        <v>19.95</v>
      </c>
      <c r="U59" s="96">
        <f>EquipmentListTable[[#This Row],[In Stock]]*EquipmentListTable[[#This Row],[Price (USD)]]</f>
        <v>0</v>
      </c>
      <c r="V59" s="96">
        <f>EquipmentListTable[[#This Row],['# Left]]*EquipmentListTable[[#This Row],[Price (USD)]]</f>
        <v>19.95</v>
      </c>
      <c r="W59" s="96">
        <f>EquipmentListTable[[#This Row],['# Left]]*EquipmentListTable[[#This Row],[Price (USD)]]</f>
        <v>19.95</v>
      </c>
      <c r="X59" s="38" t="s">
        <v>903</v>
      </c>
      <c r="Y59" s="77" t="s">
        <v>904</v>
      </c>
      <c r="Z5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https://www.sparkfun.com/products/10160</v>
      </c>
      <c r="AA5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https://www.mouser.com/ProductDetail/474-BOB-10160</v>
      </c>
      <c r="AB59" s="41"/>
    </row>
    <row r="60" spans="1:29" s="55" customFormat="1" x14ac:dyDescent="0.3">
      <c r="A60" s="126" t="s">
        <v>872</v>
      </c>
      <c r="B60" s="126" t="s">
        <v>1896</v>
      </c>
      <c r="C60" s="126" t="s">
        <v>0</v>
      </c>
      <c r="D60" s="141" t="str">
        <f>IF(EquipmentListTable[[#This Row],[Supplier]]=FilterSpecs!$A$8,EquipmentListTable[[#This Row],[Mouser SKU]], EquipmentListTable[[#This Row],[Supplier SKU]])</f>
        <v>COM-12014</v>
      </c>
      <c r="E60" s="126">
        <v>0</v>
      </c>
      <c r="F60" s="126">
        <v>1</v>
      </c>
      <c r="G60" s="126">
        <v>0</v>
      </c>
      <c r="H60" s="126">
        <f>EquipmentListTable[[#This Row],['#/Unit]]*FilterSpecs!$C$3+EquipmentListTable[[#This Row],['# Extra]]</f>
        <v>1</v>
      </c>
      <c r="I60" s="126">
        <v>0</v>
      </c>
      <c r="J60" s="126">
        <f>IF(AND(EquipmentListTable[[#This Row],[Tag]]&lt;&gt;FilterSpecs!$H$12, EquipmentListTable[[#This Row],[Tag]]&lt;&gt;FilterSpecs!$H$9), EquipmentListTable[[#This Row],['#/Unit]]*FilterSpecs!$B$3+EquipmentListTable[Init '# Extra],0)</f>
        <v>0</v>
      </c>
      <c r="K60" s="126">
        <f>EquipmentListTable[[#This Row],[Tot '#]]-EquipmentListTable[In Stock]</f>
        <v>1</v>
      </c>
      <c r="L60" s="126">
        <f>EquipmentListTable['# Left]</f>
        <v>1</v>
      </c>
      <c r="M60" s="126" t="s">
        <v>1115</v>
      </c>
      <c r="N60" s="104">
        <v>3.95</v>
      </c>
      <c r="O60" s="104">
        <f>EquipmentListTable[[#This Row],['# Formatted]]*EquipmentListTable[[#This Row],[Price (USD)]]</f>
        <v>3.95</v>
      </c>
      <c r="P60" s="38" t="s">
        <v>1874</v>
      </c>
      <c r="Q60" s="126">
        <f t="shared" si="0"/>
        <v>47</v>
      </c>
      <c r="R60" s="141" t="s">
        <v>1112</v>
      </c>
      <c r="S60" s="48">
        <f>IF(EquipmentListTable[[#This Row],[Tag]]=FilterSpecs!$H$7,EquipmentListTable[[#This Row],['#/Unit]]*EquipmentListTable[[#This Row],[Price (USD)]],0)</f>
        <v>0</v>
      </c>
      <c r="T60" s="87">
        <f>EquipmentListTable[[#This Row],[Tot '#]]*EquipmentListTable[[#This Row],[Price (USD)]]</f>
        <v>3.95</v>
      </c>
      <c r="U60" s="96">
        <f>EquipmentListTable[[#This Row],[In Stock]]*EquipmentListTable[[#This Row],[Price (USD)]]</f>
        <v>0</v>
      </c>
      <c r="V60" s="96">
        <f>EquipmentListTable[[#This Row],['# Left]]*EquipmentListTable[[#This Row],[Price (USD)]]</f>
        <v>3.95</v>
      </c>
      <c r="W60" s="96">
        <f>EquipmentListTable[[#This Row],['# Left]]*EquipmentListTable[[#This Row],[Price (USD)]]</f>
        <v>3.95</v>
      </c>
      <c r="X60" s="38" t="s">
        <v>1113</v>
      </c>
      <c r="Y60" s="77" t="s">
        <v>1114</v>
      </c>
      <c r="Z6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https://www.sparkfun.com/products/12014</v>
      </c>
      <c r="AA6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https://www.mouser.com/ProductDetail/474-COM-12014</v>
      </c>
      <c r="AB60" s="41"/>
    </row>
    <row r="61" spans="1:29" s="55" customFormat="1" x14ac:dyDescent="0.3">
      <c r="A61" s="126" t="s">
        <v>872</v>
      </c>
      <c r="B61" s="126" t="s">
        <v>1896</v>
      </c>
      <c r="C61" s="126" t="s">
        <v>0</v>
      </c>
      <c r="D61" s="141" t="str">
        <f>IF(EquipmentListTable[[#This Row],[Supplier]]=FilterSpecs!$A$8,EquipmentListTable[[#This Row],[Mouser SKU]], EquipmentListTable[[#This Row],[Supplier SKU]])</f>
        <v>COM-11408</v>
      </c>
      <c r="E61" s="126">
        <v>0</v>
      </c>
      <c r="F61" s="126">
        <v>1</v>
      </c>
      <c r="G61" s="126">
        <v>0</v>
      </c>
      <c r="H61" s="126">
        <f>EquipmentListTable[[#This Row],['#/Unit]]*FilterSpecs!$C$3+EquipmentListTable[[#This Row],['# Extra]]</f>
        <v>1</v>
      </c>
      <c r="I61" s="126">
        <v>0</v>
      </c>
      <c r="J61" s="126">
        <f>IF(AND(EquipmentListTable[[#This Row],[Tag]]&lt;&gt;FilterSpecs!$H$12, EquipmentListTable[[#This Row],[Tag]]&lt;&gt;FilterSpecs!$H$9), EquipmentListTable[[#This Row],['#/Unit]]*FilterSpecs!$B$3+EquipmentListTable[Init '# Extra],0)</f>
        <v>0</v>
      </c>
      <c r="K61" s="126">
        <f>EquipmentListTable[[#This Row],[Tot '#]]-EquipmentListTable[In Stock]</f>
        <v>1</v>
      </c>
      <c r="L61" s="126">
        <f>EquipmentListTable['# Left]</f>
        <v>1</v>
      </c>
      <c r="M61" s="126" t="s">
        <v>1698</v>
      </c>
      <c r="N61" s="104">
        <v>2.95</v>
      </c>
      <c r="O61" s="104">
        <f>EquipmentListTable[[#This Row],['# Formatted]]*EquipmentListTable[[#This Row],[Price (USD)]]</f>
        <v>2.95</v>
      </c>
      <c r="P61" s="38" t="s">
        <v>1874</v>
      </c>
      <c r="Q61" s="126">
        <f t="shared" si="0"/>
        <v>48</v>
      </c>
      <c r="R61" s="141" t="s">
        <v>1695</v>
      </c>
      <c r="S61" s="48">
        <f>IF(EquipmentListTable[[#This Row],[Tag]]=FilterSpecs!$H$7,EquipmentListTable[[#This Row],['#/Unit]]*EquipmentListTable[[#This Row],[Price (USD)]],0)</f>
        <v>0</v>
      </c>
      <c r="T61" s="87">
        <f>EquipmentListTable[[#This Row],[Tot '#]]*EquipmentListTable[[#This Row],[Price (USD)]]</f>
        <v>2.95</v>
      </c>
      <c r="U61" s="96">
        <f>EquipmentListTable[[#This Row],[In Stock]]*EquipmentListTable[[#This Row],[Price (USD)]]</f>
        <v>0</v>
      </c>
      <c r="V61" s="96">
        <f>EquipmentListTable[[#This Row],['# Left]]*EquipmentListTable[[#This Row],[Price (USD)]]</f>
        <v>2.95</v>
      </c>
      <c r="W61" s="96">
        <f>EquipmentListTable[[#This Row],['# Left]]*EquipmentListTable[[#This Row],[Price (USD)]]</f>
        <v>2.95</v>
      </c>
      <c r="X61" s="38" t="s">
        <v>1696</v>
      </c>
      <c r="Y61" s="77" t="s">
        <v>1697</v>
      </c>
      <c r="Z6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https://www.sparkfun.com/products/11408</v>
      </c>
      <c r="AA6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https://www.mouser.com/ProductDetail/474-COM-11408</v>
      </c>
      <c r="AB61" s="41"/>
    </row>
    <row r="62" spans="1:29" s="55" customFormat="1" x14ac:dyDescent="0.3">
      <c r="A62" s="126" t="s">
        <v>872</v>
      </c>
      <c r="B62" s="126" t="s">
        <v>1896</v>
      </c>
      <c r="C62" s="126" t="s">
        <v>0</v>
      </c>
      <c r="D62" s="141" t="str">
        <f>IF(EquipmentListTable[[#This Row],[Supplier]]=FilterSpecs!$A$8,EquipmentListTable[[#This Row],[Mouser SKU]], EquipmentListTable[[#This Row],[Supplier SKU]])</f>
        <v>COM-13999</v>
      </c>
      <c r="E62" s="126">
        <v>0</v>
      </c>
      <c r="F62" s="126">
        <v>1</v>
      </c>
      <c r="G62" s="126">
        <v>0</v>
      </c>
      <c r="H62" s="126">
        <f>EquipmentListTable[[#This Row],['#/Unit]]*FilterSpecs!$C$3+EquipmentListTable[[#This Row],['# Extra]]</f>
        <v>1</v>
      </c>
      <c r="I62" s="126">
        <v>0</v>
      </c>
      <c r="J62" s="126">
        <f>IF(AND(EquipmentListTable[[#This Row],[Tag]]&lt;&gt;FilterSpecs!$H$12, EquipmentListTable[[#This Row],[Tag]]&lt;&gt;FilterSpecs!$H$9), EquipmentListTable[[#This Row],['#/Unit]]*FilterSpecs!$B$3+EquipmentListTable[Init '# Extra],0)</f>
        <v>0</v>
      </c>
      <c r="K62" s="126">
        <f>EquipmentListTable[[#This Row],[Tot '#]]-EquipmentListTable[In Stock]</f>
        <v>1</v>
      </c>
      <c r="L62" s="126">
        <f>EquipmentListTable['# Left]</f>
        <v>1</v>
      </c>
      <c r="M62" s="126" t="s">
        <v>1642</v>
      </c>
      <c r="N62" s="104">
        <v>3.95</v>
      </c>
      <c r="O62" s="104">
        <f>EquipmentListTable[[#This Row],['# Formatted]]*EquipmentListTable[[#This Row],[Price (USD)]]</f>
        <v>3.95</v>
      </c>
      <c r="P62" s="38" t="s">
        <v>1874</v>
      </c>
      <c r="Q62" s="126">
        <f t="shared" si="0"/>
        <v>49</v>
      </c>
      <c r="R62" s="141" t="s">
        <v>1639</v>
      </c>
      <c r="S62" s="48">
        <f>IF(EquipmentListTable[[#This Row],[Tag]]=FilterSpecs!$H$7,EquipmentListTable[[#This Row],['#/Unit]]*EquipmentListTable[[#This Row],[Price (USD)]],0)</f>
        <v>0</v>
      </c>
      <c r="T62" s="87">
        <f>EquipmentListTable[[#This Row],[Tot '#]]*EquipmentListTable[[#This Row],[Price (USD)]]</f>
        <v>3.95</v>
      </c>
      <c r="U62" s="96">
        <f>EquipmentListTable[[#This Row],[In Stock]]*EquipmentListTable[[#This Row],[Price (USD)]]</f>
        <v>0</v>
      </c>
      <c r="V62" s="96">
        <f>EquipmentListTable[[#This Row],['# Left]]*EquipmentListTable[[#This Row],[Price (USD)]]</f>
        <v>3.95</v>
      </c>
      <c r="W62" s="96">
        <f>EquipmentListTable[[#This Row],['# Left]]*EquipmentListTable[[#This Row],[Price (USD)]]</f>
        <v>3.95</v>
      </c>
      <c r="X62" s="38" t="s">
        <v>1640</v>
      </c>
      <c r="Y62" s="77" t="s">
        <v>1641</v>
      </c>
      <c r="Z6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https://www.sparkfun.com/products/13999</v>
      </c>
      <c r="AA6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https://www.mouser.com/ProductDetail/474-COM-13999</v>
      </c>
      <c r="AB62" s="41"/>
    </row>
    <row r="63" spans="1:29" s="55" customFormat="1" x14ac:dyDescent="0.3">
      <c r="A63" s="126" t="s">
        <v>872</v>
      </c>
      <c r="B63" s="126" t="s">
        <v>1896</v>
      </c>
      <c r="C63" s="126" t="s">
        <v>0</v>
      </c>
      <c r="D63" s="141" t="str">
        <f>IF(EquipmentListTable[[#This Row],[Supplier]]=FilterSpecs!$A$8,EquipmentListTable[[#This Row],[Mouser SKU]], EquipmentListTable[[#This Row],[Supplier SKU]])</f>
        <v>COM-09938</v>
      </c>
      <c r="E63" s="126">
        <v>2</v>
      </c>
      <c r="F63" s="126">
        <v>0</v>
      </c>
      <c r="G63" s="126">
        <v>0</v>
      </c>
      <c r="H63" s="126">
        <f>EquipmentListTable[[#This Row],['#/Unit]]*FilterSpecs!$C$3+EquipmentListTable[[#This Row],['# Extra]]</f>
        <v>10</v>
      </c>
      <c r="I63" s="126">
        <v>10</v>
      </c>
      <c r="J63" s="126">
        <f>IF(AND(EquipmentListTable[[#This Row],[Tag]]&lt;&gt;FilterSpecs!$H$12, EquipmentListTable[[#This Row],[Tag]]&lt;&gt;FilterSpecs!$H$9), EquipmentListTable[[#This Row],['#/Unit]]*FilterSpecs!$B$3+EquipmentListTable[Init '# Extra],0)</f>
        <v>10</v>
      </c>
      <c r="K63" s="126">
        <f>EquipmentListTable[[#This Row],[Tot '#]]-EquipmentListTable[In Stock]</f>
        <v>0</v>
      </c>
      <c r="L63" s="126">
        <f>EquipmentListTable['# Left]</f>
        <v>0</v>
      </c>
      <c r="M63" s="126" t="s">
        <v>1417</v>
      </c>
      <c r="N63" s="104">
        <v>1.95</v>
      </c>
      <c r="O63" s="104">
        <f>EquipmentListTable[[#This Row],['# Formatted]]*EquipmentListTable[[#This Row],[Price (USD)]]</f>
        <v>0</v>
      </c>
      <c r="P63" s="38" t="s">
        <v>1875</v>
      </c>
      <c r="Q63" s="126">
        <f t="shared" si="0"/>
        <v>50</v>
      </c>
      <c r="R63" s="141" t="s">
        <v>1414</v>
      </c>
      <c r="S63" s="48">
        <f>IF(EquipmentListTable[[#This Row],[Tag]]=FilterSpecs!$H$7,EquipmentListTable[[#This Row],['#/Unit]]*EquipmentListTable[[#This Row],[Price (USD)]],0)</f>
        <v>3.9</v>
      </c>
      <c r="T63" s="87">
        <f>EquipmentListTable[[#This Row],[Tot '#]]*EquipmentListTable[[#This Row],[Price (USD)]]</f>
        <v>19.5</v>
      </c>
      <c r="U63" s="96">
        <f>EquipmentListTable[[#This Row],[In Stock]]*EquipmentListTable[[#This Row],[Price (USD)]]</f>
        <v>19.5</v>
      </c>
      <c r="V63" s="96">
        <f>EquipmentListTable[[#This Row],['# Left]]*EquipmentListTable[[#This Row],[Price (USD)]]</f>
        <v>0</v>
      </c>
      <c r="W63" s="96">
        <f>EquipmentListTable[[#This Row],['# Left]]*EquipmentListTable[[#This Row],[Price (USD)]]</f>
        <v>0</v>
      </c>
      <c r="X63" s="38" t="s">
        <v>1415</v>
      </c>
      <c r="Y63" s="77" t="s">
        <v>1416</v>
      </c>
      <c r="Z6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https://www.sparkfun.com/products/09938</v>
      </c>
      <c r="AA6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https://www.mouser.com/ProductDetail/474-COM-09938</v>
      </c>
      <c r="AB63" s="41"/>
    </row>
    <row r="64" spans="1:29" s="55" customFormat="1" x14ac:dyDescent="0.3">
      <c r="A64" s="126" t="s">
        <v>872</v>
      </c>
      <c r="B64" s="126" t="s">
        <v>1896</v>
      </c>
      <c r="C64" s="126" t="s">
        <v>0</v>
      </c>
      <c r="D64" s="141" t="str">
        <f>IF(EquipmentListTable[[#This Row],[Supplier]]=FilterSpecs!$A$8,EquipmentListTable[[#This Row],[Mouser SKU]], EquipmentListTable[[#This Row],[Supplier SKU]])</f>
        <v>BOB-13282</v>
      </c>
      <c r="E64" s="126">
        <v>0</v>
      </c>
      <c r="F64" s="126">
        <v>2</v>
      </c>
      <c r="G64" s="126">
        <v>0</v>
      </c>
      <c r="H64" s="126">
        <f>EquipmentListTable[[#This Row],['#/Unit]]*FilterSpecs!$C$3+EquipmentListTable[[#This Row],['# Extra]]</f>
        <v>2</v>
      </c>
      <c r="I64" s="126">
        <v>0</v>
      </c>
      <c r="J64" s="126">
        <f>IF(AND(EquipmentListTable[[#This Row],[Tag]]&lt;&gt;FilterSpecs!$H$12, EquipmentListTable[[#This Row],[Tag]]&lt;&gt;FilterSpecs!$H$9), EquipmentListTable[[#This Row],['#/Unit]]*FilterSpecs!$B$3+EquipmentListTable[Init '# Extra],0)</f>
        <v>0</v>
      </c>
      <c r="K64" s="126">
        <f>EquipmentListTable[[#This Row],[Tot '#]]-EquipmentListTable[In Stock]</f>
        <v>2</v>
      </c>
      <c r="L64" s="126">
        <f>EquipmentListTable['# Left]</f>
        <v>2</v>
      </c>
      <c r="M64" s="126" t="s">
        <v>1111</v>
      </c>
      <c r="N64" s="104">
        <v>2.95</v>
      </c>
      <c r="O64" s="104">
        <f>EquipmentListTable[[#This Row],['# Formatted]]*EquipmentListTable[[#This Row],[Price (USD)]]</f>
        <v>5.9</v>
      </c>
      <c r="P64" s="38" t="s">
        <v>1874</v>
      </c>
      <c r="Q64" s="126">
        <f t="shared" si="0"/>
        <v>51</v>
      </c>
      <c r="R64" s="141" t="s">
        <v>1108</v>
      </c>
      <c r="S64" s="48">
        <f>IF(EquipmentListTable[[#This Row],[Tag]]=FilterSpecs!$H$7,EquipmentListTable[[#This Row],['#/Unit]]*EquipmentListTable[[#This Row],[Price (USD)]],0)</f>
        <v>0</v>
      </c>
      <c r="T64" s="87">
        <f>EquipmentListTable[[#This Row],[Tot '#]]*EquipmentListTable[[#This Row],[Price (USD)]]</f>
        <v>5.9</v>
      </c>
      <c r="U64" s="96">
        <f>EquipmentListTable[[#This Row],[In Stock]]*EquipmentListTable[[#This Row],[Price (USD)]]</f>
        <v>0</v>
      </c>
      <c r="V64" s="96">
        <f>EquipmentListTable[[#This Row],['# Left]]*EquipmentListTable[[#This Row],[Price (USD)]]</f>
        <v>5.9</v>
      </c>
      <c r="W64" s="96">
        <f>EquipmentListTable[[#This Row],['# Left]]*EquipmentListTable[[#This Row],[Price (USD)]]</f>
        <v>5.9</v>
      </c>
      <c r="X64" s="38" t="s">
        <v>1109</v>
      </c>
      <c r="Y64" s="77" t="s">
        <v>1110</v>
      </c>
      <c r="Z6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https://www.sparkfun.com/products/13282</v>
      </c>
      <c r="AA6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https://www.mouser.com/ProductDetail/474-BOB-13282</v>
      </c>
      <c r="AB64" s="41"/>
    </row>
    <row r="65" spans="1:16379" s="55" customFormat="1" x14ac:dyDescent="0.3">
      <c r="A65" s="126" t="s">
        <v>872</v>
      </c>
      <c r="B65" s="126" t="s">
        <v>1896</v>
      </c>
      <c r="C65" s="126" t="s">
        <v>0</v>
      </c>
      <c r="D65" s="141" t="str">
        <f>IF(EquipmentListTable[[#This Row],[Supplier]]=FilterSpecs!$A$8,EquipmentListTable[[#This Row],[Mouser SKU]], EquipmentListTable[[#This Row],[Supplier SKU]])</f>
        <v>BOB-13884</v>
      </c>
      <c r="E65" s="126">
        <v>1</v>
      </c>
      <c r="F65" s="126">
        <v>0</v>
      </c>
      <c r="G65" s="126">
        <v>0</v>
      </c>
      <c r="H65" s="126">
        <f>EquipmentListTable[[#This Row],['#/Unit]]*FilterSpecs!$C$3+EquipmentListTable[[#This Row],['# Extra]]</f>
        <v>5</v>
      </c>
      <c r="I65" s="126">
        <v>5</v>
      </c>
      <c r="J65" s="126">
        <f>IF(AND(EquipmentListTable[[#This Row],[Tag]]&lt;&gt;FilterSpecs!$H$12, EquipmentListTable[[#This Row],[Tag]]&lt;&gt;FilterSpecs!$H$9), EquipmentListTable[[#This Row],['#/Unit]]*FilterSpecs!$B$3+EquipmentListTable[Init '# Extra],0)</f>
        <v>5</v>
      </c>
      <c r="K65" s="126">
        <f>EquipmentListTable[[#This Row],[Tot '#]]-EquipmentListTable[In Stock]</f>
        <v>0</v>
      </c>
      <c r="L65" s="126">
        <f>EquipmentListTable['# Left]</f>
        <v>0</v>
      </c>
      <c r="M65" s="126" t="s">
        <v>1107</v>
      </c>
      <c r="N65" s="104">
        <v>7.95</v>
      </c>
      <c r="O65" s="104">
        <f>EquipmentListTable[[#This Row],['# Formatted]]*EquipmentListTable[[#This Row],[Price (USD)]]</f>
        <v>0</v>
      </c>
      <c r="P65" s="38" t="s">
        <v>1875</v>
      </c>
      <c r="Q65" s="126">
        <f t="shared" si="0"/>
        <v>52</v>
      </c>
      <c r="R65" s="141" t="s">
        <v>1104</v>
      </c>
      <c r="S65" s="48">
        <f>IF(EquipmentListTable[[#This Row],[Tag]]=FilterSpecs!$H$7,EquipmentListTable[[#This Row],['#/Unit]]*EquipmentListTable[[#This Row],[Price (USD)]],0)</f>
        <v>7.95</v>
      </c>
      <c r="T65" s="87">
        <f>EquipmentListTable[[#This Row],[Tot '#]]*EquipmentListTable[[#This Row],[Price (USD)]]</f>
        <v>39.75</v>
      </c>
      <c r="U65" s="96">
        <f>EquipmentListTable[[#This Row],[In Stock]]*EquipmentListTable[[#This Row],[Price (USD)]]</f>
        <v>39.75</v>
      </c>
      <c r="V65" s="96">
        <f>EquipmentListTable[[#This Row],['# Left]]*EquipmentListTable[[#This Row],[Price (USD)]]</f>
        <v>0</v>
      </c>
      <c r="W65" s="96">
        <f>EquipmentListTable[[#This Row],['# Left]]*EquipmentListTable[[#This Row],[Price (USD)]]</f>
        <v>0</v>
      </c>
      <c r="X65" s="38" t="s">
        <v>1105</v>
      </c>
      <c r="Y65" s="77" t="s">
        <v>1106</v>
      </c>
      <c r="Z6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https://www.sparkfun.com/products/13884</v>
      </c>
      <c r="AA6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https://www.mouser.com/ProductDetail/474-BOB-13884</v>
      </c>
      <c r="AB65" s="41"/>
    </row>
    <row r="66" spans="1:16379" s="55" customFormat="1" x14ac:dyDescent="0.3">
      <c r="A66" s="126" t="s">
        <v>872</v>
      </c>
      <c r="B66" s="126" t="s">
        <v>1896</v>
      </c>
      <c r="C66" s="126" t="s">
        <v>0</v>
      </c>
      <c r="D66" s="141" t="str">
        <f>IF(EquipmentListTable[[#This Row],[Supplier]]=FilterSpecs!$A$8,EquipmentListTable[[#This Row],[Mouser SKU]], EquipmentListTable[[#This Row],[Supplier SKU]])</f>
        <v>COM-12661</v>
      </c>
      <c r="E66" s="126">
        <v>0</v>
      </c>
      <c r="F66" s="126">
        <v>1</v>
      </c>
      <c r="G66" s="126">
        <v>0</v>
      </c>
      <c r="H66" s="126">
        <f>EquipmentListTable[[#This Row],['#/Unit]]*FilterSpecs!$C$3+EquipmentListTable[[#This Row],['# Extra]]</f>
        <v>1</v>
      </c>
      <c r="I66" s="126">
        <v>0</v>
      </c>
      <c r="J66" s="126">
        <f>IF(AND(EquipmentListTable[[#This Row],[Tag]]&lt;&gt;FilterSpecs!$H$12, EquipmentListTable[[#This Row],[Tag]]&lt;&gt;FilterSpecs!$H$9), EquipmentListTable[[#This Row],['#/Unit]]*FilterSpecs!$B$3+EquipmentListTable[Init '# Extra],0)</f>
        <v>0</v>
      </c>
      <c r="K66" s="126">
        <f>EquipmentListTable[[#This Row],[Tot '#]]-EquipmentListTable[In Stock]</f>
        <v>1</v>
      </c>
      <c r="L66" s="126">
        <f>EquipmentListTable['# Left]</f>
        <v>1</v>
      </c>
      <c r="M66" s="126" t="s">
        <v>106</v>
      </c>
      <c r="N66" s="104">
        <v>5.95</v>
      </c>
      <c r="O66" s="104">
        <f>EquipmentListTable[[#This Row],['# Formatted]]*EquipmentListTable[[#This Row],[Price (USD)]]</f>
        <v>5.95</v>
      </c>
      <c r="P66" s="38" t="s">
        <v>1874</v>
      </c>
      <c r="Q66" s="126">
        <f t="shared" si="0"/>
        <v>53</v>
      </c>
      <c r="R66" s="141" t="s">
        <v>103</v>
      </c>
      <c r="S66" s="48">
        <f>IF(EquipmentListTable[[#This Row],[Tag]]=FilterSpecs!$H$7,EquipmentListTable[[#This Row],['#/Unit]]*EquipmentListTable[[#This Row],[Price (USD)]],0)</f>
        <v>0</v>
      </c>
      <c r="T66" s="87">
        <f>EquipmentListTable[[#This Row],[Tot '#]]*EquipmentListTable[[#This Row],[Price (USD)]]</f>
        <v>5.95</v>
      </c>
      <c r="U66" s="96">
        <f>EquipmentListTable[[#This Row],[In Stock]]*EquipmentListTable[[#This Row],[Price (USD)]]</f>
        <v>0</v>
      </c>
      <c r="V66" s="96">
        <f>EquipmentListTable[[#This Row],['# Left]]*EquipmentListTable[[#This Row],[Price (USD)]]</f>
        <v>5.95</v>
      </c>
      <c r="W66" s="96">
        <f>EquipmentListTable[[#This Row],['# Left]]*EquipmentListTable[[#This Row],[Price (USD)]]</f>
        <v>5.95</v>
      </c>
      <c r="X66" s="38" t="s">
        <v>104</v>
      </c>
      <c r="Y66" s="77" t="s">
        <v>105</v>
      </c>
      <c r="Z6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https://www.sparkfun.com/products/12661</v>
      </c>
      <c r="AA6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https://www.mouser.com/ProductDetail/474-COM-12661</v>
      </c>
      <c r="AB66" s="41"/>
    </row>
    <row r="67" spans="1:16379" s="80" customFormat="1" x14ac:dyDescent="0.3">
      <c r="A67" s="126" t="s">
        <v>872</v>
      </c>
      <c r="B67" s="126" t="s">
        <v>1896</v>
      </c>
      <c r="C67" s="126" t="s">
        <v>0</v>
      </c>
      <c r="D67" s="141" t="str">
        <f>IF(EquipmentListTable[[#This Row],[Supplier]]=FilterSpecs!$A$8,EquipmentListTable[[#This Row],[Mouser SKU]], EquipmentListTable[[#This Row],[Supplier SKU]])</f>
        <v>COM-13667</v>
      </c>
      <c r="E67" s="126">
        <v>0</v>
      </c>
      <c r="F67" s="126">
        <v>1</v>
      </c>
      <c r="G67" s="126">
        <v>0</v>
      </c>
      <c r="H67" s="126">
        <f>EquipmentListTable[[#This Row],['#/Unit]]*FilterSpecs!$C$3+EquipmentListTable[[#This Row],['# Extra]]</f>
        <v>1</v>
      </c>
      <c r="I67" s="126">
        <v>0</v>
      </c>
      <c r="J67" s="126">
        <f>IF(AND(EquipmentListTable[[#This Row],[Tag]]&lt;&gt;FilterSpecs!$H$12, EquipmentListTable[[#This Row],[Tag]]&lt;&gt;FilterSpecs!$H$9), EquipmentListTable[[#This Row],['#/Unit]]*FilterSpecs!$B$3+EquipmentListTable[Init '# Extra],0)</f>
        <v>0</v>
      </c>
      <c r="K67" s="126">
        <f>EquipmentListTable[[#This Row],[Tot '#]]-EquipmentListTable[In Stock]</f>
        <v>1</v>
      </c>
      <c r="L67" s="126">
        <f>EquipmentListTable['# Left]</f>
        <v>1</v>
      </c>
      <c r="M67" s="126" t="s">
        <v>2470</v>
      </c>
      <c r="N67" s="104">
        <v>3.95</v>
      </c>
      <c r="O67" s="104">
        <f>EquipmentListTable[[#This Row],['# Formatted]]*EquipmentListTable[[#This Row],[Price (USD)]]</f>
        <v>3.95</v>
      </c>
      <c r="P67" s="77" t="s">
        <v>1874</v>
      </c>
      <c r="Q67" s="126">
        <f t="shared" si="0"/>
        <v>54</v>
      </c>
      <c r="R67" s="141" t="s">
        <v>2471</v>
      </c>
      <c r="S67" s="79">
        <f>IF(EquipmentListTable[[#This Row],[Tag]]=FilterSpecs!$H$7,EquipmentListTable[[#This Row],['#/Unit]]*EquipmentListTable[[#This Row],[Price (USD)]],0)</f>
        <v>0</v>
      </c>
      <c r="T67" s="87">
        <f>EquipmentListTable[[#This Row],[Tot '#]]*EquipmentListTable[[#This Row],[Price (USD)]]</f>
        <v>3.95</v>
      </c>
      <c r="U67" s="96">
        <f>EquipmentListTable[[#This Row],[In Stock]]*EquipmentListTable[[#This Row],[Price (USD)]]</f>
        <v>0</v>
      </c>
      <c r="V67" s="96">
        <f>EquipmentListTable[[#This Row],['# Left]]*EquipmentListTable[[#This Row],[Price (USD)]]</f>
        <v>3.95</v>
      </c>
      <c r="W67" s="96">
        <f>EquipmentListTable[[#This Row],['# Left]]*EquipmentListTable[[#This Row],[Price (USD)]]</f>
        <v>3.95</v>
      </c>
      <c r="X67" s="77" t="s">
        <v>104</v>
      </c>
      <c r="Y67" s="77" t="s">
        <v>105</v>
      </c>
      <c r="Z6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https://www.sparkfun.com/products/13667</v>
      </c>
      <c r="AA6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https://www.mouser.com/ProductDetail/474-COM-13667</v>
      </c>
      <c r="AB67" s="78"/>
    </row>
    <row r="68" spans="1:16379" s="80" customFormat="1" x14ac:dyDescent="0.3">
      <c r="A68" s="126" t="s">
        <v>872</v>
      </c>
      <c r="B68" s="126" t="s">
        <v>1896</v>
      </c>
      <c r="C68" s="126" t="s">
        <v>0</v>
      </c>
      <c r="D68" s="141" t="str">
        <f>IF(EquipmentListTable[[#This Row],[Supplier]]=FilterSpecs!$A$8,EquipmentListTable[[#This Row],[Mouser SKU]], EquipmentListTable[[#This Row],[Supplier SKU]])</f>
        <v>COM-12027</v>
      </c>
      <c r="E68" s="126">
        <v>0</v>
      </c>
      <c r="F68" s="126">
        <v>1</v>
      </c>
      <c r="G68" s="126">
        <v>0</v>
      </c>
      <c r="H68" s="126">
        <f>EquipmentListTable[[#This Row],['#/Unit]]*FilterSpecs!$C$3+EquipmentListTable[[#This Row],['# Extra]]</f>
        <v>1</v>
      </c>
      <c r="I68" s="126">
        <v>0</v>
      </c>
      <c r="J68" s="126">
        <f>IF(AND(EquipmentListTable[[#This Row],[Tag]]&lt;&gt;FilterSpecs!$H$12, EquipmentListTable[[#This Row],[Tag]]&lt;&gt;FilterSpecs!$H$9), EquipmentListTable[[#This Row],['#/Unit]]*FilterSpecs!$B$3+EquipmentListTable[Init '# Extra],0)</f>
        <v>0</v>
      </c>
      <c r="K68" s="126">
        <f>EquipmentListTable[[#This Row],[Tot '#]]-EquipmentListTable[In Stock]</f>
        <v>1</v>
      </c>
      <c r="L68" s="126">
        <f>EquipmentListTable['# Left]</f>
        <v>1</v>
      </c>
      <c r="M68" s="126" t="s">
        <v>2469</v>
      </c>
      <c r="N68" s="104">
        <v>24.95</v>
      </c>
      <c r="O68" s="104">
        <f>EquipmentListTable[[#This Row],['# Formatted]]*EquipmentListTable[[#This Row],[Price (USD)]]</f>
        <v>24.95</v>
      </c>
      <c r="P68" s="77" t="s">
        <v>1874</v>
      </c>
      <c r="Q68" s="126">
        <f t="shared" si="0"/>
        <v>55</v>
      </c>
      <c r="R68" s="141" t="s">
        <v>2468</v>
      </c>
      <c r="S68" s="79">
        <f>IF(EquipmentListTable[[#This Row],[Tag]]=FilterSpecs!$H$7,EquipmentListTable[[#This Row],['#/Unit]]*EquipmentListTable[[#This Row],[Price (USD)]],0)</f>
        <v>0</v>
      </c>
      <c r="T68" s="87">
        <f>EquipmentListTable[[#This Row],[Tot '#]]*EquipmentListTable[[#This Row],[Price (USD)]]</f>
        <v>24.95</v>
      </c>
      <c r="U68" s="96">
        <f>EquipmentListTable[[#This Row],[In Stock]]*EquipmentListTable[[#This Row],[Price (USD)]]</f>
        <v>0</v>
      </c>
      <c r="V68" s="96">
        <f>EquipmentListTable[[#This Row],['# Left]]*EquipmentListTable[[#This Row],[Price (USD)]]</f>
        <v>24.95</v>
      </c>
      <c r="W68" s="96">
        <f>EquipmentListTable[[#This Row],['# Left]]*EquipmentListTable[[#This Row],[Price (USD)]]</f>
        <v>24.95</v>
      </c>
      <c r="X68" s="77" t="s">
        <v>104</v>
      </c>
      <c r="Y68" s="77" t="s">
        <v>105</v>
      </c>
      <c r="Z6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https://www.sparkfun.com/products/12027</v>
      </c>
      <c r="AA6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https://www.mouser.com/ProductDetail/474-COM-12027</v>
      </c>
      <c r="AB68" s="78"/>
    </row>
    <row r="69" spans="1:16379" s="55" customFormat="1" x14ac:dyDescent="0.3">
      <c r="A69" s="126" t="s">
        <v>872</v>
      </c>
      <c r="B69" s="126" t="s">
        <v>1896</v>
      </c>
      <c r="C69" s="126" t="s">
        <v>0</v>
      </c>
      <c r="D69" s="141" t="str">
        <f>IF(EquipmentListTable[[#This Row],[Supplier]]=FilterSpecs!$A$8,EquipmentListTable[[#This Row],[Mouser SKU]], EquipmentListTable[[#This Row],[Supplier SKU]])</f>
        <v>COM-09637</v>
      </c>
      <c r="E69" s="126">
        <v>0</v>
      </c>
      <c r="F69" s="126">
        <v>3</v>
      </c>
      <c r="G69" s="126">
        <v>0</v>
      </c>
      <c r="H69" s="126">
        <f>EquipmentListTable[[#This Row],['#/Unit]]*FilterSpecs!$C$3+EquipmentListTable[[#This Row],['# Extra]]</f>
        <v>3</v>
      </c>
      <c r="I69" s="126">
        <v>0</v>
      </c>
      <c r="J69" s="126">
        <f>IF(AND(EquipmentListTable[[#This Row],[Tag]]&lt;&gt;FilterSpecs!$H$12, EquipmentListTable[[#This Row],[Tag]]&lt;&gt;FilterSpecs!$H$9), EquipmentListTable[[#This Row],['#/Unit]]*FilterSpecs!$B$3+EquipmentListTable[Init '# Extra],0)</f>
        <v>0</v>
      </c>
      <c r="K69" s="126">
        <f>EquipmentListTable[[#This Row],[Tot '#]]-EquipmentListTable[In Stock]</f>
        <v>3</v>
      </c>
      <c r="L69" s="126">
        <f>EquipmentListTable['# Left]</f>
        <v>3</v>
      </c>
      <c r="M69" s="126" t="s">
        <v>110</v>
      </c>
      <c r="N69" s="104">
        <v>4.95</v>
      </c>
      <c r="O69" s="104">
        <f>EquipmentListTable[[#This Row],['# Formatted]]*EquipmentListTable[[#This Row],[Price (USD)]]</f>
        <v>14.850000000000001</v>
      </c>
      <c r="P69" s="38" t="s">
        <v>1874</v>
      </c>
      <c r="Q69" s="126">
        <f t="shared" si="0"/>
        <v>56</v>
      </c>
      <c r="R69" s="141" t="s">
        <v>107</v>
      </c>
      <c r="S69" s="48">
        <f>IF(EquipmentListTable[[#This Row],[Tag]]=FilterSpecs!$H$7,EquipmentListTable[[#This Row],['#/Unit]]*EquipmentListTable[[#This Row],[Price (USD)]],0)</f>
        <v>0</v>
      </c>
      <c r="T69" s="87">
        <f>EquipmentListTable[[#This Row],[Tot '#]]*EquipmentListTable[[#This Row],[Price (USD)]]</f>
        <v>14.850000000000001</v>
      </c>
      <c r="U69" s="96">
        <f>EquipmentListTable[[#This Row],[In Stock]]*EquipmentListTable[[#This Row],[Price (USD)]]</f>
        <v>0</v>
      </c>
      <c r="V69" s="96">
        <f>EquipmentListTable[[#This Row],['# Left]]*EquipmentListTable[[#This Row],[Price (USD)]]</f>
        <v>14.850000000000001</v>
      </c>
      <c r="W69" s="96">
        <f>EquipmentListTable[[#This Row],['# Left]]*EquipmentListTable[[#This Row],[Price (USD)]]</f>
        <v>14.850000000000001</v>
      </c>
      <c r="X69" s="38" t="s">
        <v>108</v>
      </c>
      <c r="Y69" s="77" t="s">
        <v>109</v>
      </c>
      <c r="Z6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https://www.sparkfun.com/products/09637</v>
      </c>
      <c r="AA6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https://www.mouser.com/ProductDetail/474-COM-09637</v>
      </c>
      <c r="AB69" s="41"/>
    </row>
    <row r="70" spans="1:16379" s="55" customFormat="1" x14ac:dyDescent="0.3">
      <c r="A70" s="126" t="s">
        <v>872</v>
      </c>
      <c r="B70" s="126" t="s">
        <v>1896</v>
      </c>
      <c r="C70" s="126" t="s">
        <v>1863</v>
      </c>
      <c r="D70" s="141" t="str">
        <f>IF(EquipmentListTable[[#This Row],[Supplier]]=FilterSpecs!$A$8,EquipmentListTable[[#This Row],[Mouser SKU]], EquipmentListTable[[#This Row],[Supplier SKU]])</f>
        <v>1621</v>
      </c>
      <c r="E70" s="126">
        <v>0</v>
      </c>
      <c r="F70" s="126">
        <v>0</v>
      </c>
      <c r="G70" s="126">
        <v>0</v>
      </c>
      <c r="H70" s="126">
        <f>EquipmentListTable[[#This Row],['#/Unit]]*FilterSpecs!$C$3+EquipmentListTable[[#This Row],['# Extra]]</f>
        <v>0</v>
      </c>
      <c r="I70" s="126">
        <v>0</v>
      </c>
      <c r="J70" s="126">
        <f>IF(AND(EquipmentListTable[[#This Row],[Tag]]&lt;&gt;FilterSpecs!$H$12, EquipmentListTable[[#This Row],[Tag]]&lt;&gt;FilterSpecs!$H$9), EquipmentListTable[[#This Row],['#/Unit]]*FilterSpecs!$B$3+EquipmentListTable[Init '# Extra],0)</f>
        <v>0</v>
      </c>
      <c r="K70" s="126">
        <f>EquipmentListTable[[#This Row],[Tot '#]]-EquipmentListTable[In Stock]</f>
        <v>0</v>
      </c>
      <c r="L70" s="126">
        <f>EquipmentListTable['# Left]</f>
        <v>0</v>
      </c>
      <c r="M70" s="142" t="s">
        <v>2208</v>
      </c>
      <c r="N70" s="105">
        <v>2.95</v>
      </c>
      <c r="O70" s="104">
        <f>EquipmentListTable[[#This Row],['# Formatted]]*EquipmentListTable[[#This Row],[Price (USD)]]</f>
        <v>0</v>
      </c>
      <c r="P70" s="51" t="s">
        <v>1874</v>
      </c>
      <c r="Q70" s="126">
        <f t="shared" si="0"/>
        <v>57</v>
      </c>
      <c r="R70" s="141" t="s">
        <v>2207</v>
      </c>
      <c r="S70" s="48">
        <f>IF(EquipmentListTable[[#This Row],[Tag]]=FilterSpecs!$H$7,EquipmentListTable[[#This Row],['#/Unit]]*EquipmentListTable[[#This Row],[Price (USD)]],0)</f>
        <v>0</v>
      </c>
      <c r="T70" s="87">
        <f>EquipmentListTable[[#This Row],[Tot '#]]*EquipmentListTable[[#This Row],[Price (USD)]]</f>
        <v>0</v>
      </c>
      <c r="U70" s="96">
        <f>EquipmentListTable[[#This Row],[In Stock]]*EquipmentListTable[[#This Row],[Price (USD)]]</f>
        <v>0</v>
      </c>
      <c r="V70" s="96">
        <f>EquipmentListTable[[#This Row],['# Left]]*EquipmentListTable[[#This Row],[Price (USD)]]</f>
        <v>0</v>
      </c>
      <c r="W70" s="96">
        <f>EquipmentListTable[[#This Row],['# Left]]*EquipmentListTable[[#This Row],[Price (USD)]]</f>
        <v>0</v>
      </c>
      <c r="X70" s="38"/>
      <c r="Y70" s="77"/>
      <c r="Z7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https://www.adafruit.com/product/1621</v>
      </c>
      <c r="AA7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https://www.mouser.com/ProductDetail/485-1621</v>
      </c>
    </row>
    <row r="71" spans="1:16379" s="55" customFormat="1" x14ac:dyDescent="0.3">
      <c r="A71" s="126" t="s">
        <v>872</v>
      </c>
      <c r="B71" s="126" t="s">
        <v>1896</v>
      </c>
      <c r="C71" s="126" t="s">
        <v>1863</v>
      </c>
      <c r="D71" s="141" t="str">
        <f>IF(EquipmentListTable[[#This Row],[Supplier]]=FilterSpecs!$A$8,EquipmentListTable[[#This Row],[Mouser SKU]], EquipmentListTable[[#This Row],[Supplier SKU]])</f>
        <v>1622</v>
      </c>
      <c r="E71" s="126">
        <v>0</v>
      </c>
      <c r="F71" s="126">
        <v>0</v>
      </c>
      <c r="G71" s="126">
        <v>0</v>
      </c>
      <c r="H71" s="126">
        <f>EquipmentListTable[[#This Row],['#/Unit]]*FilterSpecs!$C$3+EquipmentListTable[[#This Row],['# Extra]]</f>
        <v>0</v>
      </c>
      <c r="I71" s="126">
        <v>0</v>
      </c>
      <c r="J71" s="126">
        <f>IF(AND(EquipmentListTable[[#This Row],[Tag]]&lt;&gt;FilterSpecs!$H$12, EquipmentListTable[[#This Row],[Tag]]&lt;&gt;FilterSpecs!$H$9), EquipmentListTable[[#This Row],['#/Unit]]*FilterSpecs!$B$3+EquipmentListTable[Init '# Extra],0)</f>
        <v>0</v>
      </c>
      <c r="K71" s="126">
        <f>EquipmentListTable[[#This Row],[Tot '#]]-EquipmentListTable[In Stock]</f>
        <v>0</v>
      </c>
      <c r="L71" s="126">
        <f>EquipmentListTable['# Left]</f>
        <v>0</v>
      </c>
      <c r="M71" s="142" t="s">
        <v>2210</v>
      </c>
      <c r="N71" s="105">
        <v>2.5</v>
      </c>
      <c r="O71" s="104">
        <f>EquipmentListTable[[#This Row],['# Formatted]]*EquipmentListTable[[#This Row],[Price (USD)]]</f>
        <v>0</v>
      </c>
      <c r="P71" s="51" t="s">
        <v>1874</v>
      </c>
      <c r="Q71" s="126">
        <f t="shared" si="0"/>
        <v>58</v>
      </c>
      <c r="R71" s="141" t="s">
        <v>2209</v>
      </c>
      <c r="S71" s="48">
        <f>IF(EquipmentListTable[[#This Row],[Tag]]=FilterSpecs!$H$7,EquipmentListTable[[#This Row],['#/Unit]]*EquipmentListTable[[#This Row],[Price (USD)]],0)</f>
        <v>0</v>
      </c>
      <c r="T71" s="87">
        <f>EquipmentListTable[[#This Row],[Tot '#]]*EquipmentListTable[[#This Row],[Price (USD)]]</f>
        <v>0</v>
      </c>
      <c r="U71" s="96">
        <f>EquipmentListTable[[#This Row],[In Stock]]*EquipmentListTable[[#This Row],[Price (USD)]]</f>
        <v>0</v>
      </c>
      <c r="V71" s="96">
        <f>EquipmentListTable[[#This Row],['# Left]]*EquipmentListTable[[#This Row],[Price (USD)]]</f>
        <v>0</v>
      </c>
      <c r="W71" s="96">
        <f>EquipmentListTable[[#This Row],['# Left]]*EquipmentListTable[[#This Row],[Price (USD)]]</f>
        <v>0</v>
      </c>
      <c r="X71" s="38"/>
      <c r="Y71" s="77"/>
      <c r="Z7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https://www.adafruit.com/product/1622</v>
      </c>
      <c r="AA7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https://www.mouser.com/ProductDetail/485-1622</v>
      </c>
    </row>
    <row r="72" spans="1:16379" s="55" customFormat="1" x14ac:dyDescent="0.3">
      <c r="A72" s="126" t="s">
        <v>872</v>
      </c>
      <c r="B72" s="126" t="s">
        <v>1582</v>
      </c>
      <c r="C72" s="126" t="s">
        <v>0</v>
      </c>
      <c r="D72" s="141" t="str">
        <f>IF(EquipmentListTable[[#This Row],[Supplier]]=FilterSpecs!$A$8,EquipmentListTable[[#This Row],[Mouser SKU]], EquipmentListTable[[#This Row],[Supplier SKU]])</f>
        <v>DEV-11061</v>
      </c>
      <c r="E72" s="126">
        <v>1</v>
      </c>
      <c r="F72" s="126">
        <v>0</v>
      </c>
      <c r="G72" s="126">
        <v>0</v>
      </c>
      <c r="H72" s="126">
        <f>EquipmentListTable[[#This Row],['#/Unit]]*FilterSpecs!$C$3+EquipmentListTable[[#This Row],['# Extra]]</f>
        <v>5</v>
      </c>
      <c r="I72" s="126">
        <v>5</v>
      </c>
      <c r="J72" s="126">
        <f>IF(AND(EquipmentListTable[[#This Row],[Tag]]&lt;&gt;FilterSpecs!$H$12, EquipmentListTable[[#This Row],[Tag]]&lt;&gt;FilterSpecs!$H$9), EquipmentListTable[[#This Row],['#/Unit]]*FilterSpecs!$B$3+EquipmentListTable[Init '# Extra],0)</f>
        <v>5</v>
      </c>
      <c r="K72" s="126">
        <f>EquipmentListTable[[#This Row],[Tot '#]]-EquipmentListTable[In Stock]</f>
        <v>0</v>
      </c>
      <c r="L72" s="126">
        <f>EquipmentListTable['# Left]</f>
        <v>0</v>
      </c>
      <c r="M72" s="126" t="s">
        <v>18</v>
      </c>
      <c r="N72" s="104">
        <v>45.95</v>
      </c>
      <c r="O72" s="104">
        <f>EquipmentListTable[[#This Row],['# Formatted]]*EquipmentListTable[[#This Row],[Price (USD)]]</f>
        <v>0</v>
      </c>
      <c r="P72" s="38" t="s">
        <v>1875</v>
      </c>
      <c r="Q72" s="126">
        <f t="shared" si="0"/>
        <v>59</v>
      </c>
      <c r="R72" s="141" t="s">
        <v>15</v>
      </c>
      <c r="S72" s="48">
        <f>IF(EquipmentListTable[[#This Row],[Tag]]=FilterSpecs!$H$7,EquipmentListTable[[#This Row],['#/Unit]]*EquipmentListTable[[#This Row],[Price (USD)]],0)</f>
        <v>45.95</v>
      </c>
      <c r="T72" s="87">
        <f>EquipmentListTable[[#This Row],[Tot '#]]*EquipmentListTable[[#This Row],[Price (USD)]]</f>
        <v>229.75</v>
      </c>
      <c r="U72" s="96">
        <f>EquipmentListTable[[#This Row],[In Stock]]*EquipmentListTable[[#This Row],[Price (USD)]]</f>
        <v>229.75</v>
      </c>
      <c r="V72" s="96">
        <f>EquipmentListTable[[#This Row],['# Left]]*EquipmentListTable[[#This Row],[Price (USD)]]</f>
        <v>0</v>
      </c>
      <c r="W72" s="96">
        <f>EquipmentListTable[[#This Row],['# Left]]*EquipmentListTable[[#This Row],[Price (USD)]]</f>
        <v>0</v>
      </c>
      <c r="X72" s="38" t="s">
        <v>16</v>
      </c>
      <c r="Y72" s="77" t="s">
        <v>17</v>
      </c>
      <c r="Z7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https://www.sparkfun.com/products/11061</v>
      </c>
      <c r="AA7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https://www.mouser.com/ProductDetail/474-DEV-11061</v>
      </c>
      <c r="AB72" s="41"/>
    </row>
    <row r="73" spans="1:16379" s="80" customFormat="1" x14ac:dyDescent="0.3">
      <c r="A73" s="126" t="s">
        <v>872</v>
      </c>
      <c r="B73" s="126" t="s">
        <v>1582</v>
      </c>
      <c r="C73" s="126" t="s">
        <v>0</v>
      </c>
      <c r="D73" s="141" t="str">
        <f>IF(EquipmentListTable[[#This Row],[Supplier]]=FilterSpecs!$A$8,EquipmentListTable[[#This Row],[Mouser SKU]], EquipmentListTable[[#This Row],[Supplier SKU]])</f>
        <v>DEV-14531</v>
      </c>
      <c r="E73" s="126">
        <v>0</v>
      </c>
      <c r="F73" s="126">
        <v>2</v>
      </c>
      <c r="G73" s="126">
        <v>0</v>
      </c>
      <c r="H73" s="126">
        <f>EquipmentListTable[[#This Row],['#/Unit]]*FilterSpecs!$C$3+EquipmentListTable[[#This Row],['# Extra]]</f>
        <v>2</v>
      </c>
      <c r="I73" s="126">
        <v>0</v>
      </c>
      <c r="J73" s="126">
        <f>IF(AND(EquipmentListTable[[#This Row],[Tag]]&lt;&gt;FilterSpecs!$H$12, EquipmentListTable[[#This Row],[Tag]]&lt;&gt;FilterSpecs!$H$9), EquipmentListTable[[#This Row],['#/Unit]]*FilterSpecs!$B$3+EquipmentListTable[Init '# Extra],0)</f>
        <v>0</v>
      </c>
      <c r="K73" s="126">
        <f>EquipmentListTable[[#This Row],[Tot '#]]-EquipmentListTable[In Stock]</f>
        <v>2</v>
      </c>
      <c r="L73" s="126">
        <f>EquipmentListTable['# Left]</f>
        <v>2</v>
      </c>
      <c r="M73" s="126" t="s">
        <v>2492</v>
      </c>
      <c r="N73" s="104">
        <v>19.95</v>
      </c>
      <c r="O73" s="104">
        <f>EquipmentListTable[[#This Row],['# Formatted]]*EquipmentListTable[[#This Row],[Price (USD)]]</f>
        <v>39.9</v>
      </c>
      <c r="P73" s="112" t="s">
        <v>1874</v>
      </c>
      <c r="Q73" s="126">
        <f t="shared" si="0"/>
        <v>60</v>
      </c>
      <c r="R73" s="141" t="s">
        <v>2493</v>
      </c>
      <c r="S73" s="87">
        <f>IF(EquipmentListTable[[#This Row],[Tag]]=FilterSpecs!$H$7,EquipmentListTable[[#This Row],['#/Unit]]*EquipmentListTable[[#This Row],[Price (USD)]],0)</f>
        <v>0</v>
      </c>
      <c r="T73" s="87">
        <f>EquipmentListTable[[#This Row],[Tot '#]]*EquipmentListTable[[#This Row],[Price (USD)]]</f>
        <v>39.9</v>
      </c>
      <c r="U73" s="96">
        <f>EquipmentListTable[[#This Row],[In Stock]]*EquipmentListTable[[#This Row],[Price (USD)]]</f>
        <v>0</v>
      </c>
      <c r="V73" s="96">
        <f>EquipmentListTable[[#This Row],['# Left]]*EquipmentListTable[[#This Row],[Price (USD)]]</f>
        <v>39.9</v>
      </c>
      <c r="W73" s="96">
        <f>EquipmentListTable[[#This Row],['# Left]]*EquipmentListTable[[#This Row],[Price (USD)]]</f>
        <v>39.9</v>
      </c>
      <c r="X73" s="77"/>
      <c r="Y73" s="77"/>
      <c r="Z7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https://www.sparkfun.com/products/14531</v>
      </c>
      <c r="AA7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https://www.mouser.com/ProductDetail/474-DEV-14531</v>
      </c>
      <c r="AB73" s="77"/>
    </row>
    <row r="74" spans="1:16379" s="80" customFormat="1" x14ac:dyDescent="0.3">
      <c r="A74" s="126" t="s">
        <v>872</v>
      </c>
      <c r="B74" s="126" t="s">
        <v>1582</v>
      </c>
      <c r="C74" s="126" t="s">
        <v>0</v>
      </c>
      <c r="D74" s="141" t="str">
        <f>IF(EquipmentListTable[[#This Row],[Supplier]]=FilterSpecs!$A$8,EquipmentListTable[[#This Row],[Mouser SKU]], EquipmentListTable[[#This Row],[Supplier SKU]])</f>
        <v>DEV-14082</v>
      </c>
      <c r="E74" s="126">
        <v>0</v>
      </c>
      <c r="F74" s="126">
        <v>0</v>
      </c>
      <c r="G74" s="126">
        <v>0</v>
      </c>
      <c r="H74" s="126">
        <f>EquipmentListTable[[#This Row],['#/Unit]]*FilterSpecs!$C$3+EquipmentListTable[[#This Row],['# Extra]]</f>
        <v>0</v>
      </c>
      <c r="I74" s="126">
        <v>0</v>
      </c>
      <c r="J74" s="126">
        <f>IF(AND(EquipmentListTable[[#This Row],[Tag]]&lt;&gt;FilterSpecs!$H$12, EquipmentListTable[[#This Row],[Tag]]&lt;&gt;FilterSpecs!$H$9), EquipmentListTable[[#This Row],['#/Unit]]*FilterSpecs!$B$3+EquipmentListTable[Init '# Extra],0)</f>
        <v>0</v>
      </c>
      <c r="K74" s="126">
        <f>EquipmentListTable[[#This Row],[Tot '#]]-EquipmentListTable[In Stock]</f>
        <v>0</v>
      </c>
      <c r="L74" s="126">
        <f>EquipmentListTable['# Left]</f>
        <v>0</v>
      </c>
      <c r="M74" s="126" t="s">
        <v>1708</v>
      </c>
      <c r="N74" s="104">
        <v>45</v>
      </c>
      <c r="O74" s="104">
        <f>EquipmentListTable[[#This Row],['# Formatted]]*EquipmentListTable[[#This Row],[Price (USD)]]</f>
        <v>0</v>
      </c>
      <c r="P74" s="77" t="s">
        <v>1874</v>
      </c>
      <c r="Q74" s="126">
        <f>IF($Q72="List #",1,$Q72+1)</f>
        <v>60</v>
      </c>
      <c r="R74" s="141" t="s">
        <v>1705</v>
      </c>
      <c r="S74" s="79">
        <f>IF(EquipmentListTable[[#This Row],[Tag]]=FilterSpecs!$H$7,EquipmentListTable[[#This Row],['#/Unit]]*EquipmentListTable[[#This Row],[Price (USD)]],0)</f>
        <v>0</v>
      </c>
      <c r="T74" s="87">
        <f>EquipmentListTable[[#This Row],[Tot '#]]*EquipmentListTable[[#This Row],[Price (USD)]]</f>
        <v>0</v>
      </c>
      <c r="U74" s="96">
        <f>EquipmentListTable[[#This Row],[In Stock]]*EquipmentListTable[[#This Row],[Price (USD)]]</f>
        <v>0</v>
      </c>
      <c r="V74" s="96">
        <f>EquipmentListTable[[#This Row],['# Left]]*EquipmentListTable[[#This Row],[Price (USD)]]</f>
        <v>0</v>
      </c>
      <c r="W74" s="96">
        <f>EquipmentListTable[[#This Row],['# Left]]*EquipmentListTable[[#This Row],[Price (USD)]]</f>
        <v>0</v>
      </c>
      <c r="X74" s="74" t="s">
        <v>1706</v>
      </c>
      <c r="Y74" s="77" t="s">
        <v>1707</v>
      </c>
      <c r="Z7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https://www.sparkfun.com/products/14082</v>
      </c>
      <c r="AA7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https://www.mouser.com/ProductDetail/474-DEV-14082</v>
      </c>
      <c r="AB74" s="78"/>
      <c r="AC74" s="73"/>
      <c r="AD74" s="73"/>
      <c r="AE74" s="73"/>
      <c r="AF74" s="73"/>
      <c r="AG74" s="73"/>
      <c r="AH74" s="73"/>
      <c r="AI74" s="73"/>
      <c r="AJ74" s="73"/>
      <c r="AK74" s="73"/>
      <c r="AL74" s="73"/>
      <c r="AM74" s="73"/>
      <c r="AN74" s="73"/>
      <c r="AO74" s="73"/>
      <c r="AP74" s="73"/>
      <c r="AQ74" s="73"/>
      <c r="AR74" s="73"/>
      <c r="AS74" s="73"/>
      <c r="AT74" s="73"/>
      <c r="AU74" s="73"/>
      <c r="AV74" s="73"/>
      <c r="AW74" s="73"/>
      <c r="AX74" s="73"/>
      <c r="AY74" s="73"/>
      <c r="AZ74" s="73"/>
      <c r="BA74" s="73"/>
      <c r="BB74" s="73"/>
      <c r="BC74" s="73"/>
      <c r="BD74" s="73"/>
      <c r="BE74" s="73"/>
      <c r="BF74" s="73"/>
      <c r="BG74" s="73"/>
      <c r="BH74" s="73"/>
      <c r="BI74" s="73"/>
      <c r="BJ74" s="73"/>
      <c r="BK74" s="73"/>
      <c r="BL74" s="73"/>
      <c r="BM74" s="73"/>
      <c r="BN74" s="73"/>
      <c r="BO74" s="73"/>
      <c r="BP74" s="73"/>
      <c r="BQ74" s="73"/>
      <c r="BR74" s="73"/>
      <c r="BS74" s="73"/>
      <c r="BT74" s="73"/>
      <c r="BU74" s="73"/>
      <c r="BV74" s="73"/>
      <c r="BW74" s="73"/>
      <c r="BX74" s="73"/>
      <c r="BY74" s="73"/>
      <c r="BZ74" s="73"/>
      <c r="CA74" s="73"/>
      <c r="CB74" s="73"/>
      <c r="CC74" s="73"/>
      <c r="CD74" s="73"/>
      <c r="CE74" s="73"/>
      <c r="CF74" s="73"/>
      <c r="CG74" s="73"/>
      <c r="CH74" s="73"/>
      <c r="CI74" s="73"/>
      <c r="CJ74" s="73"/>
      <c r="CK74" s="73"/>
      <c r="CL74" s="73"/>
      <c r="CM74" s="73"/>
      <c r="CN74" s="73"/>
      <c r="CO74" s="73"/>
      <c r="CP74" s="73"/>
      <c r="CQ74" s="73"/>
      <c r="CR74" s="73"/>
      <c r="CS74" s="73"/>
      <c r="CT74" s="73"/>
      <c r="CU74" s="73"/>
      <c r="CV74" s="73"/>
      <c r="CW74" s="73"/>
      <c r="CX74" s="73"/>
      <c r="CY74" s="73"/>
      <c r="CZ74" s="73"/>
      <c r="DA74" s="73"/>
      <c r="DB74" s="73"/>
      <c r="DC74" s="73"/>
      <c r="DD74" s="73"/>
      <c r="DE74" s="73"/>
      <c r="DF74" s="73"/>
      <c r="DG74" s="73"/>
      <c r="DH74" s="73"/>
      <c r="DI74" s="73"/>
      <c r="DJ74" s="73"/>
      <c r="DK74" s="73"/>
      <c r="DL74" s="73"/>
      <c r="DM74" s="73"/>
      <c r="DN74" s="73"/>
      <c r="DO74" s="73"/>
      <c r="DP74" s="73"/>
      <c r="DQ74" s="73"/>
      <c r="DR74" s="73"/>
      <c r="DS74" s="73"/>
      <c r="DT74" s="73"/>
      <c r="DU74" s="73"/>
      <c r="DV74" s="73"/>
      <c r="DW74" s="73"/>
      <c r="DX74" s="73"/>
      <c r="DY74" s="73"/>
      <c r="DZ74" s="73"/>
      <c r="EA74" s="73"/>
      <c r="EB74" s="73"/>
      <c r="EC74" s="73"/>
      <c r="ED74" s="73"/>
      <c r="EE74" s="73"/>
      <c r="EF74" s="73"/>
      <c r="EG74" s="73"/>
      <c r="EH74" s="73"/>
      <c r="EI74" s="73"/>
      <c r="EJ74" s="73"/>
      <c r="EK74" s="73"/>
      <c r="EL74" s="73"/>
      <c r="EM74" s="73"/>
      <c r="EN74" s="73"/>
      <c r="EO74" s="73"/>
      <c r="EP74" s="73"/>
      <c r="EQ74" s="73"/>
      <c r="ER74" s="73"/>
      <c r="ES74" s="73"/>
      <c r="ET74" s="73"/>
      <c r="EU74" s="73"/>
      <c r="EV74" s="73"/>
      <c r="EW74" s="73"/>
      <c r="EX74" s="73"/>
      <c r="EY74" s="73"/>
      <c r="EZ74" s="73"/>
      <c r="FA74" s="73"/>
      <c r="FB74" s="73"/>
      <c r="FC74" s="73"/>
      <c r="FD74" s="73"/>
      <c r="FE74" s="73"/>
      <c r="FF74" s="73"/>
      <c r="FG74" s="73"/>
      <c r="FH74" s="73"/>
      <c r="FI74" s="73"/>
      <c r="FJ74" s="73"/>
      <c r="FK74" s="73"/>
      <c r="FL74" s="73"/>
      <c r="FM74" s="73"/>
      <c r="FN74" s="73"/>
      <c r="FO74" s="73"/>
      <c r="FP74" s="73"/>
      <c r="FQ74" s="73"/>
      <c r="FR74" s="73"/>
      <c r="FS74" s="73"/>
      <c r="FT74" s="73"/>
      <c r="FU74" s="73"/>
      <c r="FV74" s="73"/>
      <c r="FW74" s="73"/>
      <c r="FX74" s="73"/>
      <c r="FY74" s="73"/>
      <c r="FZ74" s="73"/>
      <c r="GA74" s="73"/>
      <c r="GB74" s="73"/>
      <c r="GC74" s="73"/>
      <c r="GD74" s="73"/>
      <c r="GE74" s="73"/>
      <c r="GF74" s="73"/>
      <c r="GG74" s="73"/>
      <c r="GH74" s="73"/>
      <c r="GI74" s="73"/>
      <c r="GJ74" s="73"/>
      <c r="GK74" s="73"/>
      <c r="GL74" s="73"/>
      <c r="GM74" s="73"/>
      <c r="GN74" s="73"/>
      <c r="GO74" s="73"/>
      <c r="GP74" s="73"/>
      <c r="GQ74" s="73"/>
      <c r="GR74" s="73"/>
      <c r="GS74" s="73"/>
      <c r="GT74" s="73"/>
      <c r="GU74" s="73"/>
      <c r="GV74" s="73"/>
      <c r="GW74" s="73"/>
      <c r="GX74" s="73"/>
      <c r="GY74" s="73"/>
      <c r="GZ74" s="73"/>
      <c r="HA74" s="73"/>
      <c r="HB74" s="73"/>
      <c r="HC74" s="73"/>
      <c r="HD74" s="73"/>
      <c r="HE74" s="73"/>
      <c r="HF74" s="73"/>
      <c r="HG74" s="73"/>
      <c r="HH74" s="73"/>
      <c r="HI74" s="73"/>
      <c r="HJ74" s="73"/>
      <c r="HK74" s="73"/>
      <c r="HL74" s="73"/>
      <c r="HM74" s="73"/>
      <c r="HN74" s="73"/>
      <c r="HO74" s="73"/>
      <c r="HP74" s="73"/>
      <c r="HQ74" s="73"/>
      <c r="HR74" s="73"/>
      <c r="HS74" s="73"/>
      <c r="HT74" s="73"/>
      <c r="HU74" s="73"/>
      <c r="HV74" s="73"/>
      <c r="HW74" s="73"/>
      <c r="HX74" s="73"/>
      <c r="HY74" s="73"/>
      <c r="HZ74" s="73"/>
      <c r="IA74" s="73"/>
      <c r="IB74" s="73"/>
      <c r="IC74" s="73"/>
      <c r="ID74" s="73"/>
      <c r="IE74" s="73"/>
      <c r="IF74" s="73"/>
      <c r="IG74" s="73"/>
      <c r="IH74" s="73"/>
      <c r="II74" s="73"/>
      <c r="IJ74" s="73"/>
      <c r="IK74" s="73"/>
      <c r="IL74" s="73"/>
      <c r="IM74" s="73"/>
      <c r="IN74" s="73"/>
      <c r="IO74" s="73"/>
      <c r="IP74" s="73"/>
      <c r="IQ74" s="73"/>
      <c r="IR74" s="73"/>
      <c r="IS74" s="73"/>
      <c r="IT74" s="73"/>
      <c r="IU74" s="73"/>
      <c r="IV74" s="73"/>
      <c r="IW74" s="73"/>
      <c r="IX74" s="73"/>
      <c r="IY74" s="73"/>
      <c r="IZ74" s="73"/>
      <c r="JA74" s="73"/>
      <c r="JB74" s="73"/>
      <c r="JC74" s="73"/>
      <c r="JD74" s="73"/>
      <c r="JE74" s="73"/>
      <c r="JF74" s="73"/>
      <c r="JG74" s="73"/>
      <c r="JH74" s="73"/>
      <c r="JI74" s="73"/>
      <c r="JJ74" s="73"/>
      <c r="JK74" s="73"/>
      <c r="JL74" s="73"/>
      <c r="JM74" s="73"/>
      <c r="JN74" s="73"/>
      <c r="JO74" s="73"/>
      <c r="JP74" s="73"/>
      <c r="JQ74" s="73"/>
      <c r="JR74" s="73"/>
      <c r="JS74" s="73"/>
      <c r="JT74" s="73"/>
      <c r="JU74" s="73"/>
      <c r="JV74" s="73"/>
      <c r="JW74" s="73"/>
      <c r="JX74" s="73"/>
      <c r="JY74" s="73"/>
      <c r="JZ74" s="73"/>
      <c r="KA74" s="73"/>
      <c r="KB74" s="73"/>
      <c r="KC74" s="73"/>
      <c r="KD74" s="73"/>
      <c r="KE74" s="73"/>
      <c r="KF74" s="73"/>
      <c r="KG74" s="73"/>
      <c r="KH74" s="73"/>
      <c r="KI74" s="73"/>
      <c r="KJ74" s="73"/>
      <c r="KK74" s="73"/>
      <c r="KL74" s="73"/>
      <c r="KM74" s="73"/>
      <c r="KN74" s="73"/>
      <c r="KO74" s="73"/>
      <c r="KP74" s="73"/>
      <c r="KQ74" s="73"/>
      <c r="KR74" s="73"/>
      <c r="KS74" s="73"/>
      <c r="KT74" s="73"/>
      <c r="KU74" s="73"/>
      <c r="KV74" s="73"/>
      <c r="KW74" s="73"/>
      <c r="KX74" s="73"/>
      <c r="KY74" s="73"/>
      <c r="KZ74" s="73"/>
      <c r="LA74" s="73"/>
      <c r="LB74" s="73"/>
      <c r="LC74" s="73"/>
      <c r="LD74" s="73"/>
      <c r="LE74" s="73"/>
      <c r="LF74" s="73"/>
      <c r="LG74" s="73"/>
      <c r="LH74" s="73"/>
      <c r="LI74" s="73"/>
      <c r="LJ74" s="73"/>
      <c r="LK74" s="73"/>
      <c r="LL74" s="73"/>
      <c r="LM74" s="73"/>
      <c r="LN74" s="73"/>
      <c r="LO74" s="73"/>
      <c r="LP74" s="73"/>
      <c r="LQ74" s="73"/>
      <c r="LR74" s="73"/>
      <c r="LS74" s="73"/>
      <c r="LT74" s="73"/>
      <c r="LU74" s="73"/>
      <c r="LV74" s="73"/>
      <c r="LW74" s="73"/>
      <c r="LX74" s="73"/>
      <c r="LY74" s="73"/>
      <c r="LZ74" s="73"/>
      <c r="MA74" s="73"/>
      <c r="MB74" s="73"/>
      <c r="MC74" s="73"/>
      <c r="MD74" s="73"/>
      <c r="ME74" s="73"/>
      <c r="MF74" s="73"/>
      <c r="MG74" s="73"/>
      <c r="MH74" s="73"/>
      <c r="MI74" s="73"/>
      <c r="MJ74" s="73"/>
      <c r="MK74" s="73"/>
      <c r="ML74" s="73"/>
      <c r="MM74" s="73"/>
      <c r="MN74" s="73"/>
      <c r="MO74" s="73"/>
      <c r="MP74" s="73"/>
      <c r="MQ74" s="73"/>
      <c r="MR74" s="73"/>
      <c r="MS74" s="73"/>
      <c r="MT74" s="73"/>
      <c r="MU74" s="73"/>
      <c r="MV74" s="73"/>
      <c r="MW74" s="73"/>
      <c r="MX74" s="73"/>
      <c r="MY74" s="73"/>
      <c r="MZ74" s="73"/>
      <c r="NA74" s="73"/>
      <c r="NB74" s="73"/>
      <c r="NC74" s="73"/>
      <c r="ND74" s="73"/>
      <c r="NE74" s="73"/>
      <c r="NF74" s="73"/>
      <c r="NG74" s="73"/>
      <c r="NH74" s="73"/>
      <c r="NI74" s="73"/>
      <c r="NJ74" s="73"/>
      <c r="NK74" s="73"/>
      <c r="NL74" s="73"/>
      <c r="NM74" s="73"/>
      <c r="NN74" s="73"/>
      <c r="NO74" s="73"/>
      <c r="NP74" s="73"/>
      <c r="NQ74" s="73"/>
      <c r="NR74" s="73"/>
      <c r="NS74" s="73"/>
      <c r="NT74" s="73"/>
      <c r="NU74" s="73"/>
      <c r="NV74" s="73"/>
      <c r="NW74" s="73"/>
      <c r="NX74" s="73"/>
      <c r="NY74" s="73"/>
      <c r="NZ74" s="73"/>
      <c r="OA74" s="73"/>
      <c r="OB74" s="73"/>
      <c r="OC74" s="73"/>
      <c r="OD74" s="73"/>
      <c r="OE74" s="73"/>
      <c r="OF74" s="73"/>
      <c r="OG74" s="73"/>
      <c r="OH74" s="73"/>
      <c r="OI74" s="73"/>
      <c r="OJ74" s="73"/>
      <c r="OK74" s="73"/>
      <c r="OL74" s="73"/>
      <c r="OM74" s="73"/>
      <c r="ON74" s="73"/>
      <c r="OO74" s="73"/>
      <c r="OP74" s="73"/>
      <c r="OQ74" s="73"/>
      <c r="OR74" s="73"/>
      <c r="OS74" s="73"/>
      <c r="OT74" s="73"/>
      <c r="OU74" s="73"/>
      <c r="OV74" s="73"/>
      <c r="OW74" s="73"/>
      <c r="OX74" s="73"/>
      <c r="OY74" s="73"/>
      <c r="OZ74" s="73"/>
      <c r="PA74" s="73"/>
      <c r="PB74" s="73"/>
      <c r="PC74" s="73"/>
      <c r="PD74" s="73"/>
      <c r="PE74" s="73"/>
      <c r="PF74" s="73"/>
      <c r="PG74" s="73"/>
      <c r="PH74" s="73"/>
      <c r="PI74" s="73"/>
      <c r="PJ74" s="73"/>
      <c r="PK74" s="73"/>
      <c r="PL74" s="73"/>
      <c r="PM74" s="73"/>
      <c r="PN74" s="73"/>
      <c r="PO74" s="73"/>
      <c r="PP74" s="73"/>
      <c r="PQ74" s="73"/>
      <c r="PR74" s="73"/>
      <c r="PS74" s="73"/>
      <c r="PT74" s="73"/>
      <c r="PU74" s="73"/>
      <c r="PV74" s="73"/>
      <c r="PW74" s="73"/>
      <c r="PX74" s="73"/>
      <c r="PY74" s="73"/>
      <c r="PZ74" s="73"/>
      <c r="QA74" s="73"/>
      <c r="QB74" s="73"/>
      <c r="QC74" s="73"/>
      <c r="QD74" s="73"/>
      <c r="QE74" s="73"/>
      <c r="QF74" s="73"/>
      <c r="QG74" s="73"/>
      <c r="QH74" s="73"/>
      <c r="QI74" s="73"/>
      <c r="QJ74" s="73"/>
      <c r="QK74" s="73"/>
      <c r="QL74" s="73"/>
      <c r="QM74" s="73"/>
      <c r="QN74" s="73"/>
      <c r="QO74" s="73"/>
      <c r="QP74" s="73"/>
      <c r="QQ74" s="73"/>
      <c r="QR74" s="73"/>
      <c r="QS74" s="73"/>
      <c r="QT74" s="73"/>
      <c r="QU74" s="73"/>
      <c r="QV74" s="73"/>
      <c r="QW74" s="73"/>
      <c r="QX74" s="73"/>
      <c r="QY74" s="73"/>
      <c r="QZ74" s="73"/>
      <c r="RA74" s="73"/>
      <c r="RB74" s="73"/>
      <c r="RC74" s="73"/>
      <c r="RD74" s="73"/>
      <c r="RE74" s="73"/>
      <c r="RF74" s="73"/>
      <c r="RG74" s="73"/>
      <c r="RH74" s="73"/>
      <c r="RI74" s="73"/>
      <c r="RJ74" s="73"/>
      <c r="RK74" s="73"/>
      <c r="RL74" s="73"/>
      <c r="RM74" s="73"/>
      <c r="RN74" s="73"/>
      <c r="RO74" s="73"/>
      <c r="RP74" s="73"/>
      <c r="RQ74" s="73"/>
      <c r="RR74" s="73"/>
      <c r="RS74" s="73"/>
      <c r="RT74" s="73"/>
      <c r="RU74" s="73"/>
      <c r="RV74" s="73"/>
      <c r="RW74" s="73"/>
      <c r="RX74" s="73"/>
      <c r="RY74" s="73"/>
      <c r="RZ74" s="73"/>
      <c r="SA74" s="73"/>
      <c r="SB74" s="73"/>
      <c r="SC74" s="73"/>
      <c r="SD74" s="73"/>
      <c r="SE74" s="73"/>
      <c r="SF74" s="73"/>
      <c r="SG74" s="73"/>
      <c r="SH74" s="73"/>
      <c r="SI74" s="73"/>
      <c r="SJ74" s="73"/>
      <c r="SK74" s="73"/>
      <c r="SL74" s="73"/>
      <c r="SM74" s="73"/>
      <c r="SN74" s="73"/>
      <c r="SO74" s="73"/>
      <c r="SP74" s="73"/>
      <c r="SQ74" s="73"/>
      <c r="SR74" s="73"/>
      <c r="SS74" s="73"/>
      <c r="ST74" s="73"/>
      <c r="SU74" s="73"/>
      <c r="SV74" s="73"/>
      <c r="SW74" s="73"/>
      <c r="SX74" s="73"/>
      <c r="SY74" s="73"/>
      <c r="SZ74" s="73"/>
      <c r="TA74" s="73"/>
      <c r="TB74" s="73"/>
      <c r="TC74" s="73"/>
      <c r="TD74" s="73"/>
      <c r="TE74" s="73"/>
      <c r="TF74" s="73"/>
      <c r="TG74" s="73"/>
      <c r="TH74" s="73"/>
      <c r="TI74" s="73"/>
      <c r="TJ74" s="73"/>
      <c r="TK74" s="73"/>
      <c r="TL74" s="73"/>
      <c r="TM74" s="73"/>
      <c r="TN74" s="73"/>
      <c r="TO74" s="73"/>
      <c r="TP74" s="73"/>
      <c r="TQ74" s="73"/>
      <c r="TR74" s="73"/>
      <c r="TS74" s="73"/>
      <c r="TT74" s="73"/>
      <c r="TU74" s="73"/>
      <c r="TV74" s="73"/>
      <c r="TW74" s="73"/>
      <c r="TX74" s="73"/>
      <c r="TY74" s="73"/>
      <c r="TZ74" s="73"/>
      <c r="UA74" s="73"/>
      <c r="UB74" s="73"/>
      <c r="UC74" s="73"/>
      <c r="UD74" s="73"/>
      <c r="UE74" s="73"/>
      <c r="UF74" s="73"/>
      <c r="UG74" s="73"/>
      <c r="UH74" s="73"/>
      <c r="UI74" s="73"/>
      <c r="UJ74" s="73"/>
      <c r="UK74" s="73"/>
      <c r="UL74" s="73"/>
      <c r="UM74" s="73"/>
      <c r="UN74" s="73"/>
      <c r="UO74" s="73"/>
      <c r="UP74" s="73"/>
      <c r="UQ74" s="73"/>
      <c r="UR74" s="73"/>
      <c r="US74" s="73"/>
      <c r="UT74" s="73"/>
      <c r="UU74" s="73"/>
      <c r="UV74" s="73"/>
      <c r="UW74" s="73"/>
      <c r="UX74" s="73"/>
      <c r="UY74" s="73"/>
      <c r="UZ74" s="73"/>
      <c r="VA74" s="73"/>
      <c r="VB74" s="73"/>
      <c r="VC74" s="73"/>
      <c r="VD74" s="73"/>
      <c r="VE74" s="73"/>
      <c r="VF74" s="73"/>
      <c r="VG74" s="73"/>
      <c r="VH74" s="73"/>
      <c r="VI74" s="73"/>
      <c r="VJ74" s="73"/>
      <c r="VK74" s="73"/>
      <c r="VL74" s="73"/>
      <c r="VM74" s="73"/>
      <c r="VN74" s="73"/>
      <c r="VO74" s="73"/>
      <c r="VP74" s="73"/>
      <c r="VQ74" s="73"/>
      <c r="VR74" s="73"/>
      <c r="VS74" s="73"/>
      <c r="VT74" s="73"/>
      <c r="VU74" s="73"/>
      <c r="VV74" s="73"/>
      <c r="VW74" s="73"/>
      <c r="VX74" s="73"/>
      <c r="VY74" s="73"/>
      <c r="VZ74" s="73"/>
      <c r="WA74" s="73"/>
      <c r="WB74" s="73"/>
      <c r="WC74" s="73"/>
      <c r="WD74" s="73"/>
      <c r="WE74" s="73"/>
      <c r="WF74" s="73"/>
      <c r="WG74" s="73"/>
      <c r="WH74" s="73"/>
      <c r="WI74" s="73"/>
      <c r="WJ74" s="73"/>
      <c r="WK74" s="73"/>
      <c r="WL74" s="73"/>
      <c r="WM74" s="73"/>
      <c r="WN74" s="73"/>
      <c r="WO74" s="73"/>
      <c r="WP74" s="73"/>
      <c r="WQ74" s="73"/>
      <c r="WR74" s="73"/>
      <c r="WS74" s="73"/>
      <c r="WT74" s="73"/>
      <c r="WU74" s="73"/>
      <c r="WV74" s="73"/>
      <c r="WW74" s="73"/>
      <c r="WX74" s="73"/>
      <c r="WY74" s="73"/>
      <c r="WZ74" s="73"/>
      <c r="XA74" s="73"/>
      <c r="XB74" s="73"/>
      <c r="XC74" s="73"/>
      <c r="XD74" s="73"/>
      <c r="XE74" s="73"/>
      <c r="XF74" s="73"/>
      <c r="XG74" s="73"/>
      <c r="XH74" s="73"/>
      <c r="XI74" s="73"/>
      <c r="XJ74" s="73"/>
      <c r="XK74" s="73"/>
      <c r="XL74" s="73"/>
      <c r="XM74" s="73"/>
      <c r="XN74" s="73"/>
      <c r="XO74" s="73"/>
      <c r="XP74" s="73"/>
      <c r="XQ74" s="73"/>
      <c r="XR74" s="73"/>
      <c r="XS74" s="73"/>
      <c r="XT74" s="73"/>
      <c r="XU74" s="73"/>
      <c r="XV74" s="73"/>
      <c r="XW74" s="73"/>
      <c r="XX74" s="73"/>
      <c r="XY74" s="73"/>
      <c r="XZ74" s="73"/>
      <c r="YA74" s="73"/>
      <c r="YB74" s="73"/>
      <c r="YC74" s="73"/>
      <c r="YD74" s="73"/>
      <c r="YE74" s="73"/>
      <c r="YF74" s="73"/>
      <c r="YG74" s="73"/>
      <c r="YH74" s="73"/>
      <c r="YI74" s="73"/>
      <c r="YJ74" s="73"/>
      <c r="YK74" s="73"/>
      <c r="YL74" s="73"/>
      <c r="YM74" s="73"/>
      <c r="YN74" s="73"/>
      <c r="YO74" s="73"/>
      <c r="YP74" s="73"/>
      <c r="YQ74" s="73"/>
      <c r="YR74" s="73"/>
      <c r="YS74" s="73"/>
      <c r="YT74" s="73"/>
      <c r="YU74" s="73"/>
      <c r="YV74" s="73"/>
      <c r="YW74" s="73"/>
      <c r="YX74" s="73"/>
      <c r="YY74" s="73"/>
      <c r="YZ74" s="73"/>
      <c r="ZA74" s="73"/>
      <c r="ZB74" s="73"/>
      <c r="ZC74" s="73"/>
      <c r="ZD74" s="73"/>
      <c r="ZE74" s="73"/>
      <c r="ZF74" s="73"/>
      <c r="ZG74" s="73"/>
      <c r="ZH74" s="73"/>
      <c r="ZI74" s="73"/>
      <c r="ZJ74" s="73"/>
      <c r="ZK74" s="73"/>
      <c r="ZL74" s="73"/>
      <c r="ZM74" s="73"/>
      <c r="ZN74" s="73"/>
      <c r="ZO74" s="73"/>
      <c r="ZP74" s="73"/>
      <c r="ZQ74" s="73"/>
      <c r="ZR74" s="73"/>
      <c r="ZS74" s="73"/>
      <c r="ZT74" s="73"/>
      <c r="ZU74" s="73"/>
      <c r="ZV74" s="73"/>
      <c r="ZW74" s="73"/>
      <c r="ZX74" s="73"/>
      <c r="ZY74" s="73"/>
      <c r="ZZ74" s="73"/>
      <c r="AAA74" s="73"/>
      <c r="AAB74" s="73"/>
      <c r="AAC74" s="73"/>
      <c r="AAD74" s="73"/>
      <c r="AAE74" s="73"/>
      <c r="AAF74" s="73"/>
      <c r="AAG74" s="73"/>
      <c r="AAH74" s="73"/>
      <c r="AAI74" s="73"/>
      <c r="AAJ74" s="73"/>
      <c r="AAK74" s="73"/>
      <c r="AAL74" s="73"/>
      <c r="AAM74" s="73"/>
      <c r="AAN74" s="73"/>
      <c r="AAO74" s="73"/>
      <c r="AAP74" s="73"/>
      <c r="AAQ74" s="73"/>
      <c r="AAR74" s="73"/>
      <c r="AAS74" s="73"/>
      <c r="AAT74" s="73"/>
      <c r="AAU74" s="73"/>
      <c r="AAV74" s="73"/>
      <c r="AAW74" s="73"/>
      <c r="AAX74" s="73"/>
      <c r="AAY74" s="73"/>
      <c r="AAZ74" s="73"/>
      <c r="ABA74" s="73"/>
      <c r="ABB74" s="73"/>
      <c r="ABC74" s="73"/>
      <c r="ABD74" s="73"/>
      <c r="ABE74" s="73"/>
      <c r="ABF74" s="73"/>
      <c r="ABG74" s="73"/>
      <c r="ABH74" s="73"/>
      <c r="ABI74" s="73"/>
      <c r="ABJ74" s="73"/>
      <c r="ABK74" s="73"/>
      <c r="ABL74" s="73"/>
      <c r="ABM74" s="73"/>
      <c r="ABN74" s="73"/>
      <c r="ABO74" s="73"/>
      <c r="ABP74" s="73"/>
      <c r="ABQ74" s="73"/>
      <c r="ABR74" s="73"/>
      <c r="ABS74" s="73"/>
      <c r="ABT74" s="73"/>
      <c r="ABU74" s="73"/>
      <c r="ABV74" s="73"/>
      <c r="ABW74" s="73"/>
      <c r="ABX74" s="73"/>
      <c r="ABY74" s="73"/>
      <c r="ABZ74" s="73"/>
      <c r="ACA74" s="73"/>
      <c r="ACB74" s="73"/>
      <c r="ACC74" s="73"/>
      <c r="ACD74" s="73"/>
      <c r="ACE74" s="73"/>
      <c r="ACF74" s="73"/>
      <c r="ACG74" s="73"/>
      <c r="ACH74" s="73"/>
      <c r="ACI74" s="73"/>
      <c r="ACJ74" s="73"/>
      <c r="ACK74" s="73"/>
      <c r="ACL74" s="73"/>
      <c r="ACM74" s="73"/>
      <c r="ACN74" s="73"/>
      <c r="ACO74" s="73"/>
      <c r="ACP74" s="73"/>
      <c r="ACQ74" s="73"/>
      <c r="ACR74" s="73"/>
      <c r="ACS74" s="73"/>
      <c r="ACT74" s="73"/>
      <c r="ACU74" s="73"/>
      <c r="ACV74" s="73"/>
      <c r="ACW74" s="73"/>
      <c r="ACX74" s="73"/>
      <c r="ACY74" s="73"/>
      <c r="ACZ74" s="73"/>
      <c r="ADA74" s="73"/>
      <c r="ADB74" s="73"/>
      <c r="ADC74" s="73"/>
      <c r="ADD74" s="73"/>
      <c r="ADE74" s="73"/>
      <c r="ADF74" s="73"/>
      <c r="ADG74" s="73"/>
      <c r="ADH74" s="73"/>
      <c r="ADI74" s="73"/>
      <c r="ADJ74" s="73"/>
      <c r="ADK74" s="73"/>
      <c r="ADL74" s="73"/>
      <c r="ADM74" s="73"/>
      <c r="ADN74" s="73"/>
      <c r="ADO74" s="73"/>
      <c r="ADP74" s="73"/>
      <c r="ADQ74" s="73"/>
      <c r="ADR74" s="73"/>
      <c r="ADS74" s="73"/>
      <c r="ADT74" s="73"/>
      <c r="ADU74" s="73"/>
      <c r="ADV74" s="73"/>
      <c r="ADW74" s="73"/>
      <c r="ADX74" s="73"/>
      <c r="ADY74" s="73"/>
      <c r="ADZ74" s="73"/>
      <c r="AEA74" s="73"/>
      <c r="AEB74" s="73"/>
      <c r="AEC74" s="73"/>
      <c r="AED74" s="73"/>
      <c r="AEE74" s="73"/>
      <c r="AEF74" s="73"/>
      <c r="AEG74" s="73"/>
      <c r="AEH74" s="73"/>
      <c r="AEI74" s="73"/>
      <c r="AEJ74" s="73"/>
      <c r="AEK74" s="73"/>
      <c r="AEL74" s="73"/>
      <c r="AEM74" s="73"/>
      <c r="AEN74" s="73"/>
      <c r="AEO74" s="73"/>
      <c r="AEP74" s="73"/>
      <c r="AEQ74" s="73"/>
      <c r="AER74" s="73"/>
      <c r="AES74" s="73"/>
      <c r="AET74" s="73"/>
      <c r="AEU74" s="73"/>
      <c r="AEV74" s="73"/>
      <c r="AEW74" s="73"/>
      <c r="AEX74" s="73"/>
      <c r="AEY74" s="73"/>
      <c r="AEZ74" s="73"/>
      <c r="AFA74" s="73"/>
      <c r="AFB74" s="73"/>
      <c r="AFC74" s="73"/>
      <c r="AFD74" s="73"/>
      <c r="AFE74" s="73"/>
      <c r="AFF74" s="73"/>
      <c r="AFG74" s="73"/>
      <c r="AFH74" s="73"/>
      <c r="AFI74" s="73"/>
      <c r="AFJ74" s="73"/>
      <c r="AFK74" s="73"/>
      <c r="AFL74" s="73"/>
      <c r="AFM74" s="73"/>
      <c r="AFN74" s="73"/>
      <c r="AFO74" s="73"/>
      <c r="AFP74" s="73"/>
      <c r="AFQ74" s="73"/>
      <c r="AFR74" s="73"/>
      <c r="AFS74" s="73"/>
      <c r="AFT74" s="73"/>
      <c r="AFU74" s="73"/>
      <c r="AFV74" s="73"/>
      <c r="AFW74" s="73"/>
      <c r="AFX74" s="73"/>
      <c r="AFY74" s="73"/>
      <c r="AFZ74" s="73"/>
      <c r="AGA74" s="73"/>
      <c r="AGB74" s="73"/>
      <c r="AGC74" s="73"/>
      <c r="AGD74" s="73"/>
      <c r="AGE74" s="73"/>
      <c r="AGF74" s="73"/>
      <c r="AGG74" s="73"/>
      <c r="AGH74" s="73"/>
      <c r="AGI74" s="73"/>
      <c r="AGJ74" s="73"/>
      <c r="AGK74" s="73"/>
      <c r="AGL74" s="73"/>
      <c r="AGM74" s="73"/>
      <c r="AGN74" s="73"/>
      <c r="AGO74" s="73"/>
      <c r="AGP74" s="73"/>
      <c r="AGQ74" s="73"/>
      <c r="AGR74" s="73"/>
      <c r="AGS74" s="73"/>
      <c r="AGT74" s="73"/>
      <c r="AGU74" s="73"/>
      <c r="AGV74" s="73"/>
      <c r="AGW74" s="73"/>
      <c r="AGX74" s="73"/>
      <c r="AGY74" s="73"/>
      <c r="AGZ74" s="73"/>
      <c r="AHA74" s="73"/>
      <c r="AHB74" s="73"/>
      <c r="AHC74" s="73"/>
      <c r="AHD74" s="73"/>
      <c r="AHE74" s="73"/>
      <c r="AHF74" s="73"/>
      <c r="AHG74" s="73"/>
      <c r="AHH74" s="73"/>
      <c r="AHI74" s="73"/>
      <c r="AHJ74" s="73"/>
      <c r="AHK74" s="73"/>
      <c r="AHL74" s="73"/>
      <c r="AHM74" s="73"/>
      <c r="AHN74" s="73"/>
      <c r="AHO74" s="73"/>
      <c r="AHP74" s="73"/>
      <c r="AHQ74" s="73"/>
      <c r="AHR74" s="73"/>
      <c r="AHS74" s="73"/>
      <c r="AHT74" s="73"/>
      <c r="AHU74" s="73"/>
      <c r="AHV74" s="73"/>
      <c r="AHW74" s="73"/>
      <c r="AHX74" s="73"/>
      <c r="AHY74" s="73"/>
      <c r="AHZ74" s="73"/>
      <c r="AIA74" s="73"/>
      <c r="AIB74" s="73"/>
      <c r="AIC74" s="73"/>
      <c r="AID74" s="73"/>
      <c r="AIE74" s="73"/>
      <c r="AIF74" s="73"/>
      <c r="AIG74" s="73"/>
      <c r="AIH74" s="73"/>
      <c r="AII74" s="73"/>
      <c r="AIJ74" s="73"/>
      <c r="AIK74" s="73"/>
      <c r="AIL74" s="73"/>
      <c r="AIM74" s="73"/>
      <c r="AIN74" s="73"/>
      <c r="AIO74" s="73"/>
      <c r="AIP74" s="73"/>
      <c r="AIQ74" s="73"/>
      <c r="AIR74" s="73"/>
      <c r="AIS74" s="73"/>
      <c r="AIT74" s="73"/>
      <c r="AIU74" s="73"/>
      <c r="AIV74" s="73"/>
      <c r="AIW74" s="73"/>
      <c r="AIX74" s="73"/>
      <c r="AIY74" s="73"/>
      <c r="AIZ74" s="73"/>
      <c r="AJA74" s="73"/>
      <c r="AJB74" s="73"/>
      <c r="AJC74" s="73"/>
      <c r="AJD74" s="73"/>
      <c r="AJE74" s="73"/>
      <c r="AJF74" s="73"/>
      <c r="AJG74" s="73"/>
      <c r="AJH74" s="73"/>
      <c r="AJI74" s="73"/>
      <c r="AJJ74" s="73"/>
      <c r="AJK74" s="73"/>
      <c r="AJL74" s="73"/>
      <c r="AJM74" s="73"/>
      <c r="AJN74" s="73"/>
      <c r="AJO74" s="73"/>
      <c r="AJP74" s="73"/>
      <c r="AJQ74" s="73"/>
      <c r="AJR74" s="73"/>
      <c r="AJS74" s="73"/>
      <c r="AJT74" s="73"/>
      <c r="AJU74" s="73"/>
      <c r="AJV74" s="73"/>
      <c r="AJW74" s="73"/>
      <c r="AJX74" s="73"/>
      <c r="AJY74" s="73"/>
      <c r="AJZ74" s="73"/>
      <c r="AKA74" s="73"/>
      <c r="AKB74" s="73"/>
      <c r="AKC74" s="73"/>
      <c r="AKD74" s="73"/>
      <c r="AKE74" s="73"/>
      <c r="AKF74" s="73"/>
      <c r="AKG74" s="73"/>
      <c r="AKH74" s="73"/>
      <c r="AKI74" s="73"/>
      <c r="AKJ74" s="73"/>
      <c r="AKK74" s="73"/>
      <c r="AKL74" s="73"/>
      <c r="AKM74" s="73"/>
      <c r="AKN74" s="73"/>
      <c r="AKO74" s="73"/>
      <c r="AKP74" s="73"/>
      <c r="AKQ74" s="73"/>
      <c r="AKR74" s="73"/>
      <c r="AKS74" s="73"/>
      <c r="AKT74" s="73"/>
      <c r="AKU74" s="73"/>
      <c r="AKV74" s="73"/>
      <c r="AKW74" s="73"/>
      <c r="AKX74" s="73"/>
      <c r="AKY74" s="73"/>
      <c r="AKZ74" s="73"/>
      <c r="ALA74" s="73"/>
      <c r="ALB74" s="73"/>
      <c r="ALC74" s="73"/>
      <c r="ALD74" s="73"/>
      <c r="ALE74" s="73"/>
      <c r="ALF74" s="73"/>
      <c r="ALG74" s="73"/>
      <c r="ALH74" s="73"/>
      <c r="ALI74" s="73"/>
      <c r="ALJ74" s="73"/>
      <c r="ALK74" s="73"/>
      <c r="ALL74" s="73"/>
      <c r="ALM74" s="73"/>
      <c r="ALN74" s="73"/>
      <c r="ALO74" s="73"/>
      <c r="ALP74" s="73"/>
      <c r="ALQ74" s="73"/>
      <c r="ALR74" s="73"/>
      <c r="ALS74" s="73"/>
      <c r="ALT74" s="73"/>
      <c r="ALU74" s="73"/>
      <c r="ALV74" s="73"/>
      <c r="ALW74" s="73"/>
      <c r="ALX74" s="73"/>
      <c r="ALY74" s="73"/>
      <c r="ALZ74" s="73"/>
      <c r="AMA74" s="73"/>
      <c r="AMB74" s="73"/>
      <c r="AMC74" s="73"/>
      <c r="AMD74" s="73"/>
      <c r="AME74" s="73"/>
      <c r="AMF74" s="73"/>
      <c r="AMG74" s="73"/>
      <c r="AMH74" s="73"/>
      <c r="AMI74" s="73"/>
      <c r="AMJ74" s="73"/>
      <c r="AMK74" s="73"/>
      <c r="AML74" s="73"/>
      <c r="AMM74" s="73"/>
      <c r="AMN74" s="73"/>
      <c r="AMO74" s="73"/>
      <c r="AMP74" s="73"/>
      <c r="AMQ74" s="73"/>
      <c r="AMR74" s="73"/>
      <c r="AMS74" s="73"/>
      <c r="AMT74" s="73"/>
      <c r="AMU74" s="73"/>
      <c r="AMV74" s="73"/>
      <c r="AMW74" s="73"/>
      <c r="AMX74" s="73"/>
      <c r="AMY74" s="73"/>
      <c r="AMZ74" s="73"/>
      <c r="ANA74" s="73"/>
      <c r="ANB74" s="73"/>
      <c r="ANC74" s="73"/>
      <c r="AND74" s="73"/>
      <c r="ANE74" s="73"/>
      <c r="ANF74" s="73"/>
      <c r="ANG74" s="73"/>
      <c r="ANH74" s="73"/>
      <c r="ANI74" s="73"/>
      <c r="ANJ74" s="73"/>
      <c r="ANK74" s="73"/>
      <c r="ANL74" s="73"/>
      <c r="ANM74" s="73"/>
      <c r="ANN74" s="73"/>
      <c r="ANO74" s="73"/>
      <c r="ANP74" s="73"/>
      <c r="ANQ74" s="73"/>
      <c r="ANR74" s="73"/>
      <c r="ANS74" s="73"/>
      <c r="ANT74" s="73"/>
      <c r="ANU74" s="73"/>
      <c r="ANV74" s="73"/>
      <c r="ANW74" s="73"/>
      <c r="ANX74" s="73"/>
      <c r="ANY74" s="73"/>
      <c r="ANZ74" s="73"/>
      <c r="AOA74" s="73"/>
      <c r="AOB74" s="73"/>
      <c r="AOC74" s="73"/>
      <c r="AOD74" s="73"/>
      <c r="AOE74" s="73"/>
      <c r="AOF74" s="73"/>
      <c r="AOG74" s="73"/>
      <c r="AOH74" s="73"/>
      <c r="AOI74" s="73"/>
      <c r="AOJ74" s="73"/>
      <c r="AOK74" s="73"/>
      <c r="AOL74" s="73"/>
      <c r="AOM74" s="73"/>
      <c r="AON74" s="73"/>
      <c r="AOO74" s="73"/>
      <c r="AOP74" s="73"/>
      <c r="AOQ74" s="73"/>
      <c r="AOR74" s="73"/>
      <c r="AOS74" s="73"/>
      <c r="AOT74" s="73"/>
      <c r="AOU74" s="73"/>
      <c r="AOV74" s="73"/>
      <c r="AOW74" s="73"/>
      <c r="AOX74" s="73"/>
      <c r="AOY74" s="73"/>
      <c r="AOZ74" s="73"/>
      <c r="APA74" s="73"/>
      <c r="APB74" s="73"/>
      <c r="APC74" s="73"/>
      <c r="APD74" s="73"/>
      <c r="APE74" s="73"/>
      <c r="APF74" s="73"/>
      <c r="APG74" s="73"/>
      <c r="APH74" s="73"/>
      <c r="API74" s="73"/>
      <c r="APJ74" s="73"/>
      <c r="APK74" s="73"/>
      <c r="APL74" s="73"/>
      <c r="APM74" s="73"/>
      <c r="APN74" s="73"/>
      <c r="APO74" s="73"/>
      <c r="APP74" s="73"/>
      <c r="APQ74" s="73"/>
      <c r="APR74" s="73"/>
      <c r="APS74" s="73"/>
      <c r="APT74" s="73"/>
      <c r="APU74" s="73"/>
      <c r="APV74" s="73"/>
      <c r="APW74" s="73"/>
      <c r="APX74" s="73"/>
      <c r="APY74" s="73"/>
      <c r="APZ74" s="73"/>
      <c r="AQA74" s="73"/>
      <c r="AQB74" s="73"/>
      <c r="AQC74" s="73"/>
      <c r="AQD74" s="73"/>
      <c r="AQE74" s="73"/>
      <c r="AQF74" s="73"/>
      <c r="AQG74" s="73"/>
      <c r="AQH74" s="73"/>
      <c r="AQI74" s="73"/>
      <c r="AQJ74" s="73"/>
      <c r="AQK74" s="73"/>
      <c r="AQL74" s="73"/>
      <c r="AQM74" s="73"/>
      <c r="AQN74" s="73"/>
      <c r="AQO74" s="73"/>
      <c r="AQP74" s="73"/>
      <c r="AQQ74" s="73"/>
      <c r="AQR74" s="73"/>
      <c r="AQS74" s="73"/>
      <c r="AQT74" s="73"/>
      <c r="AQU74" s="73"/>
      <c r="AQV74" s="73"/>
      <c r="AQW74" s="73"/>
      <c r="AQX74" s="73"/>
      <c r="AQY74" s="73"/>
      <c r="AQZ74" s="73"/>
      <c r="ARA74" s="73"/>
      <c r="ARB74" s="73"/>
      <c r="ARC74" s="73"/>
      <c r="ARD74" s="73"/>
      <c r="ARE74" s="73"/>
      <c r="ARF74" s="73"/>
      <c r="ARG74" s="73"/>
      <c r="ARH74" s="73"/>
      <c r="ARI74" s="73"/>
      <c r="ARJ74" s="73"/>
      <c r="ARK74" s="73"/>
      <c r="ARL74" s="73"/>
      <c r="ARM74" s="73"/>
      <c r="ARN74" s="73"/>
      <c r="ARO74" s="73"/>
      <c r="ARP74" s="73"/>
      <c r="ARQ74" s="73"/>
      <c r="ARR74" s="73"/>
      <c r="ARS74" s="73"/>
      <c r="ART74" s="73"/>
      <c r="ARU74" s="73"/>
      <c r="ARV74" s="73"/>
      <c r="ARW74" s="73"/>
      <c r="ARX74" s="73"/>
      <c r="ARY74" s="73"/>
      <c r="ARZ74" s="73"/>
      <c r="ASA74" s="73"/>
      <c r="ASB74" s="73"/>
      <c r="ASC74" s="73"/>
      <c r="ASD74" s="73"/>
      <c r="ASE74" s="73"/>
      <c r="ASF74" s="73"/>
      <c r="ASG74" s="73"/>
      <c r="ASH74" s="73"/>
      <c r="ASI74" s="73"/>
      <c r="ASJ74" s="73"/>
      <c r="ASK74" s="73"/>
      <c r="ASL74" s="73"/>
      <c r="ASM74" s="73"/>
      <c r="ASN74" s="73"/>
      <c r="ASO74" s="73"/>
      <c r="ASP74" s="73"/>
      <c r="ASQ74" s="73"/>
      <c r="ASR74" s="73"/>
      <c r="ASS74" s="73"/>
      <c r="AST74" s="73"/>
      <c r="ASU74" s="73"/>
      <c r="ASV74" s="73"/>
      <c r="ASW74" s="73"/>
      <c r="ASX74" s="73"/>
      <c r="ASY74" s="73"/>
      <c r="ASZ74" s="73"/>
      <c r="ATA74" s="73"/>
      <c r="ATB74" s="73"/>
      <c r="ATC74" s="73"/>
      <c r="ATD74" s="73"/>
      <c r="ATE74" s="73"/>
      <c r="ATF74" s="73"/>
      <c r="ATG74" s="73"/>
      <c r="ATH74" s="73"/>
      <c r="ATI74" s="73"/>
      <c r="ATJ74" s="73"/>
      <c r="ATK74" s="73"/>
      <c r="ATL74" s="73"/>
      <c r="ATM74" s="73"/>
      <c r="ATN74" s="73"/>
      <c r="ATO74" s="73"/>
      <c r="ATP74" s="73"/>
      <c r="ATQ74" s="73"/>
      <c r="ATR74" s="73"/>
      <c r="ATS74" s="73"/>
      <c r="ATT74" s="73"/>
      <c r="ATU74" s="73"/>
      <c r="ATV74" s="73"/>
      <c r="ATW74" s="73"/>
      <c r="ATX74" s="73"/>
      <c r="ATY74" s="73"/>
      <c r="ATZ74" s="73"/>
      <c r="AUA74" s="73"/>
      <c r="AUB74" s="73"/>
      <c r="AUC74" s="73"/>
      <c r="AUD74" s="73"/>
      <c r="AUE74" s="73"/>
      <c r="AUF74" s="73"/>
      <c r="AUG74" s="73"/>
      <c r="AUH74" s="73"/>
      <c r="AUI74" s="73"/>
      <c r="AUJ74" s="73"/>
      <c r="AUK74" s="73"/>
      <c r="AUL74" s="73"/>
      <c r="AUM74" s="73"/>
      <c r="AUN74" s="73"/>
      <c r="AUO74" s="73"/>
      <c r="AUP74" s="73"/>
      <c r="AUQ74" s="73"/>
      <c r="AUR74" s="73"/>
      <c r="AUS74" s="73"/>
      <c r="AUT74" s="73"/>
      <c r="AUU74" s="73"/>
      <c r="AUV74" s="73"/>
      <c r="AUW74" s="73"/>
      <c r="AUX74" s="73"/>
      <c r="AUY74" s="73"/>
      <c r="AUZ74" s="73"/>
      <c r="AVA74" s="73"/>
      <c r="AVB74" s="73"/>
      <c r="AVC74" s="73"/>
      <c r="AVD74" s="73"/>
      <c r="AVE74" s="73"/>
      <c r="AVF74" s="73"/>
      <c r="AVG74" s="73"/>
      <c r="AVH74" s="73"/>
      <c r="AVI74" s="73"/>
      <c r="AVJ74" s="73"/>
      <c r="AVK74" s="73"/>
      <c r="AVL74" s="73"/>
      <c r="AVM74" s="73"/>
      <c r="AVN74" s="73"/>
      <c r="AVO74" s="73"/>
      <c r="AVP74" s="73"/>
      <c r="AVQ74" s="73"/>
      <c r="AVR74" s="73"/>
      <c r="AVS74" s="73"/>
      <c r="AVT74" s="73"/>
      <c r="AVU74" s="73"/>
      <c r="AVV74" s="73"/>
      <c r="AVW74" s="73"/>
      <c r="AVX74" s="73"/>
      <c r="AVY74" s="73"/>
      <c r="AVZ74" s="73"/>
      <c r="AWA74" s="73"/>
      <c r="AWB74" s="73"/>
      <c r="AWC74" s="73"/>
      <c r="AWD74" s="73"/>
      <c r="AWE74" s="73"/>
      <c r="AWF74" s="73"/>
      <c r="AWG74" s="73"/>
      <c r="AWH74" s="73"/>
      <c r="AWI74" s="73"/>
      <c r="AWJ74" s="73"/>
      <c r="AWK74" s="73"/>
      <c r="AWL74" s="73"/>
      <c r="AWM74" s="73"/>
      <c r="AWN74" s="73"/>
      <c r="AWO74" s="73"/>
      <c r="AWP74" s="73"/>
      <c r="AWQ74" s="73"/>
      <c r="AWR74" s="73"/>
      <c r="AWS74" s="73"/>
      <c r="AWT74" s="73"/>
      <c r="AWU74" s="73"/>
      <c r="AWV74" s="73"/>
      <c r="AWW74" s="73"/>
      <c r="AWX74" s="73"/>
      <c r="AWY74" s="73"/>
      <c r="AWZ74" s="73"/>
      <c r="AXA74" s="73"/>
      <c r="AXB74" s="73"/>
      <c r="AXC74" s="73"/>
      <c r="AXD74" s="73"/>
      <c r="AXE74" s="73"/>
      <c r="AXF74" s="73"/>
      <c r="AXG74" s="73"/>
      <c r="AXH74" s="73"/>
      <c r="AXI74" s="73"/>
      <c r="AXJ74" s="73"/>
      <c r="AXK74" s="73"/>
      <c r="AXL74" s="73"/>
      <c r="AXM74" s="73"/>
      <c r="AXN74" s="73"/>
      <c r="AXO74" s="73"/>
      <c r="AXP74" s="73"/>
      <c r="AXQ74" s="73"/>
      <c r="AXR74" s="73"/>
      <c r="AXS74" s="73"/>
      <c r="AXT74" s="73"/>
      <c r="AXU74" s="73"/>
      <c r="AXV74" s="73"/>
      <c r="AXW74" s="73"/>
      <c r="AXX74" s="73"/>
      <c r="AXY74" s="73"/>
      <c r="AXZ74" s="73"/>
      <c r="AYA74" s="73"/>
      <c r="AYB74" s="73"/>
      <c r="AYC74" s="73"/>
      <c r="AYD74" s="73"/>
      <c r="AYE74" s="73"/>
      <c r="AYF74" s="73"/>
      <c r="AYG74" s="73"/>
      <c r="AYH74" s="73"/>
      <c r="AYI74" s="73"/>
      <c r="AYJ74" s="73"/>
      <c r="AYK74" s="73"/>
      <c r="AYL74" s="73"/>
      <c r="AYM74" s="73"/>
      <c r="AYN74" s="73"/>
      <c r="AYO74" s="73"/>
      <c r="AYP74" s="73"/>
      <c r="AYQ74" s="73"/>
      <c r="AYR74" s="73"/>
      <c r="AYS74" s="73"/>
      <c r="AYT74" s="73"/>
      <c r="AYU74" s="73"/>
      <c r="AYV74" s="73"/>
      <c r="AYW74" s="73"/>
      <c r="AYX74" s="73"/>
      <c r="AYY74" s="73"/>
      <c r="AYZ74" s="73"/>
      <c r="AZA74" s="73"/>
      <c r="AZB74" s="73"/>
      <c r="AZC74" s="73"/>
      <c r="AZD74" s="73"/>
      <c r="AZE74" s="73"/>
      <c r="AZF74" s="73"/>
      <c r="AZG74" s="73"/>
      <c r="AZH74" s="73"/>
      <c r="AZI74" s="73"/>
      <c r="AZJ74" s="73"/>
      <c r="AZK74" s="73"/>
      <c r="AZL74" s="73"/>
      <c r="AZM74" s="73"/>
      <c r="AZN74" s="73"/>
      <c r="AZO74" s="73"/>
      <c r="AZP74" s="73"/>
      <c r="AZQ74" s="73"/>
      <c r="AZR74" s="73"/>
      <c r="AZS74" s="73"/>
      <c r="AZT74" s="73"/>
      <c r="AZU74" s="73"/>
      <c r="AZV74" s="73"/>
      <c r="AZW74" s="73"/>
      <c r="AZX74" s="73"/>
      <c r="AZY74" s="73"/>
      <c r="AZZ74" s="73"/>
      <c r="BAA74" s="73"/>
      <c r="BAB74" s="73"/>
      <c r="BAC74" s="73"/>
      <c r="BAD74" s="73"/>
      <c r="BAE74" s="73"/>
      <c r="BAF74" s="73"/>
      <c r="BAG74" s="73"/>
      <c r="BAH74" s="73"/>
      <c r="BAI74" s="73"/>
      <c r="BAJ74" s="73"/>
      <c r="BAK74" s="73"/>
      <c r="BAL74" s="73"/>
      <c r="BAM74" s="73"/>
      <c r="BAN74" s="73"/>
      <c r="BAO74" s="73"/>
      <c r="BAP74" s="73"/>
      <c r="BAQ74" s="73"/>
      <c r="BAR74" s="73"/>
      <c r="BAS74" s="73"/>
      <c r="BAT74" s="73"/>
      <c r="BAU74" s="73"/>
      <c r="BAV74" s="73"/>
      <c r="BAW74" s="73"/>
      <c r="BAX74" s="73"/>
      <c r="BAY74" s="73"/>
      <c r="BAZ74" s="73"/>
      <c r="BBA74" s="73"/>
      <c r="BBB74" s="73"/>
      <c r="BBC74" s="73"/>
      <c r="BBD74" s="73"/>
      <c r="BBE74" s="73"/>
      <c r="BBF74" s="73"/>
      <c r="BBG74" s="73"/>
      <c r="BBH74" s="73"/>
      <c r="BBI74" s="73"/>
      <c r="BBJ74" s="73"/>
      <c r="BBK74" s="73"/>
      <c r="BBL74" s="73"/>
      <c r="BBM74" s="73"/>
      <c r="BBN74" s="73"/>
      <c r="BBO74" s="73"/>
      <c r="BBP74" s="73"/>
      <c r="BBQ74" s="73"/>
      <c r="BBR74" s="73"/>
      <c r="BBS74" s="73"/>
      <c r="BBT74" s="73"/>
      <c r="BBU74" s="73"/>
      <c r="BBV74" s="73"/>
      <c r="BBW74" s="73"/>
      <c r="BBX74" s="73"/>
      <c r="BBY74" s="73"/>
      <c r="BBZ74" s="73"/>
      <c r="BCA74" s="73"/>
      <c r="BCB74" s="73"/>
      <c r="BCC74" s="73"/>
      <c r="BCD74" s="73"/>
      <c r="BCE74" s="73"/>
      <c r="BCF74" s="73"/>
      <c r="BCG74" s="73"/>
      <c r="BCH74" s="73"/>
      <c r="BCI74" s="73"/>
      <c r="BCJ74" s="73"/>
      <c r="BCK74" s="73"/>
      <c r="BCL74" s="73"/>
      <c r="BCM74" s="73"/>
      <c r="BCN74" s="73"/>
      <c r="BCO74" s="73"/>
      <c r="BCP74" s="73"/>
      <c r="BCQ74" s="73"/>
      <c r="BCR74" s="73"/>
      <c r="BCS74" s="73"/>
      <c r="BCT74" s="73"/>
      <c r="BCU74" s="73"/>
      <c r="BCV74" s="73"/>
      <c r="BCW74" s="73"/>
      <c r="BCX74" s="73"/>
      <c r="BCY74" s="73"/>
      <c r="BCZ74" s="73"/>
      <c r="BDA74" s="73"/>
      <c r="BDB74" s="73"/>
      <c r="BDC74" s="73"/>
      <c r="BDD74" s="73"/>
      <c r="BDE74" s="73"/>
      <c r="BDF74" s="73"/>
      <c r="BDG74" s="73"/>
      <c r="BDH74" s="73"/>
      <c r="BDI74" s="73"/>
      <c r="BDJ74" s="73"/>
      <c r="BDK74" s="73"/>
      <c r="BDL74" s="73"/>
      <c r="BDM74" s="73"/>
      <c r="BDN74" s="73"/>
      <c r="BDO74" s="73"/>
      <c r="BDP74" s="73"/>
      <c r="BDQ74" s="73"/>
      <c r="BDR74" s="73"/>
      <c r="BDS74" s="73"/>
      <c r="BDT74" s="73"/>
      <c r="BDU74" s="73"/>
      <c r="BDV74" s="73"/>
      <c r="BDW74" s="73"/>
      <c r="BDX74" s="73"/>
      <c r="BDY74" s="73"/>
      <c r="BDZ74" s="73"/>
      <c r="BEA74" s="73"/>
      <c r="BEB74" s="73"/>
      <c r="BEC74" s="73"/>
      <c r="BED74" s="73"/>
      <c r="BEE74" s="73"/>
      <c r="BEF74" s="73"/>
      <c r="BEG74" s="73"/>
      <c r="BEH74" s="73"/>
      <c r="BEI74" s="73"/>
      <c r="BEJ74" s="73"/>
      <c r="BEK74" s="73"/>
      <c r="BEL74" s="73"/>
      <c r="BEM74" s="73"/>
      <c r="BEN74" s="73"/>
      <c r="BEO74" s="73"/>
      <c r="BEP74" s="73"/>
      <c r="BEQ74" s="73"/>
      <c r="BER74" s="73"/>
      <c r="BES74" s="73"/>
      <c r="BET74" s="73"/>
      <c r="BEU74" s="73"/>
      <c r="BEV74" s="73"/>
      <c r="BEW74" s="73"/>
      <c r="BEX74" s="73"/>
      <c r="BEY74" s="73"/>
      <c r="BEZ74" s="73"/>
      <c r="BFA74" s="73"/>
      <c r="BFB74" s="73"/>
      <c r="BFC74" s="73"/>
      <c r="BFD74" s="73"/>
      <c r="BFE74" s="73"/>
      <c r="BFF74" s="73"/>
      <c r="BFG74" s="73"/>
      <c r="BFH74" s="73"/>
      <c r="BFI74" s="73"/>
      <c r="BFJ74" s="73"/>
      <c r="BFK74" s="73"/>
      <c r="BFL74" s="73"/>
      <c r="BFM74" s="73"/>
      <c r="BFN74" s="73"/>
      <c r="BFO74" s="73"/>
      <c r="BFP74" s="73"/>
      <c r="BFQ74" s="73"/>
      <c r="BFR74" s="73"/>
      <c r="BFS74" s="73"/>
      <c r="BFT74" s="73"/>
      <c r="BFU74" s="73"/>
      <c r="BFV74" s="73"/>
      <c r="BFW74" s="73"/>
      <c r="BFX74" s="73"/>
      <c r="BFY74" s="73"/>
      <c r="BFZ74" s="73"/>
      <c r="BGA74" s="73"/>
      <c r="BGB74" s="73"/>
      <c r="BGC74" s="73"/>
      <c r="BGD74" s="73"/>
      <c r="BGE74" s="73"/>
      <c r="BGF74" s="73"/>
      <c r="BGG74" s="73"/>
      <c r="BGH74" s="73"/>
      <c r="BGI74" s="73"/>
      <c r="BGJ74" s="73"/>
      <c r="BGK74" s="73"/>
      <c r="BGL74" s="73"/>
      <c r="BGM74" s="73"/>
      <c r="BGN74" s="73"/>
      <c r="BGO74" s="73"/>
      <c r="BGP74" s="73"/>
      <c r="BGQ74" s="73"/>
      <c r="BGR74" s="73"/>
      <c r="BGS74" s="73"/>
      <c r="BGT74" s="73"/>
      <c r="BGU74" s="73"/>
      <c r="BGV74" s="73"/>
      <c r="BGW74" s="73"/>
      <c r="BGX74" s="73"/>
      <c r="BGY74" s="73"/>
      <c r="BGZ74" s="73"/>
      <c r="BHA74" s="73"/>
      <c r="BHB74" s="73"/>
      <c r="BHC74" s="73"/>
      <c r="BHD74" s="73"/>
      <c r="BHE74" s="73"/>
      <c r="BHF74" s="73"/>
      <c r="BHG74" s="73"/>
      <c r="BHH74" s="73"/>
      <c r="BHI74" s="73"/>
      <c r="BHJ74" s="73"/>
      <c r="BHK74" s="73"/>
      <c r="BHL74" s="73"/>
      <c r="BHM74" s="73"/>
      <c r="BHN74" s="73"/>
      <c r="BHO74" s="73"/>
      <c r="BHP74" s="73"/>
      <c r="BHQ74" s="73"/>
      <c r="BHR74" s="73"/>
      <c r="BHS74" s="73"/>
      <c r="BHT74" s="73"/>
      <c r="BHU74" s="73"/>
      <c r="BHV74" s="73"/>
      <c r="BHW74" s="73"/>
      <c r="BHX74" s="73"/>
      <c r="BHY74" s="73"/>
      <c r="BHZ74" s="73"/>
      <c r="BIA74" s="73"/>
      <c r="BIB74" s="73"/>
      <c r="BIC74" s="73"/>
      <c r="BID74" s="73"/>
      <c r="BIE74" s="73"/>
      <c r="BIF74" s="73"/>
      <c r="BIG74" s="73"/>
      <c r="BIH74" s="73"/>
      <c r="BII74" s="73"/>
      <c r="BIJ74" s="73"/>
      <c r="BIK74" s="73"/>
      <c r="BIL74" s="73"/>
      <c r="BIM74" s="73"/>
      <c r="BIN74" s="73"/>
      <c r="BIO74" s="73"/>
      <c r="BIP74" s="73"/>
      <c r="BIQ74" s="73"/>
      <c r="BIR74" s="73"/>
      <c r="BIS74" s="73"/>
      <c r="BIT74" s="73"/>
      <c r="BIU74" s="73"/>
      <c r="BIV74" s="73"/>
      <c r="BIW74" s="73"/>
      <c r="BIX74" s="73"/>
      <c r="BIY74" s="73"/>
      <c r="BIZ74" s="73"/>
      <c r="BJA74" s="73"/>
      <c r="BJB74" s="73"/>
      <c r="BJC74" s="73"/>
      <c r="BJD74" s="73"/>
      <c r="BJE74" s="73"/>
      <c r="BJF74" s="73"/>
      <c r="BJG74" s="73"/>
      <c r="BJH74" s="73"/>
      <c r="BJI74" s="73"/>
      <c r="BJJ74" s="73"/>
      <c r="BJK74" s="73"/>
      <c r="BJL74" s="73"/>
      <c r="BJM74" s="73"/>
      <c r="BJN74" s="73"/>
      <c r="BJO74" s="73"/>
      <c r="BJP74" s="73"/>
      <c r="BJQ74" s="73"/>
      <c r="BJR74" s="73"/>
      <c r="BJS74" s="73"/>
      <c r="BJT74" s="73"/>
      <c r="BJU74" s="73"/>
      <c r="BJV74" s="73"/>
      <c r="BJW74" s="73"/>
      <c r="BJX74" s="73"/>
      <c r="BJY74" s="73"/>
      <c r="BJZ74" s="73"/>
      <c r="BKA74" s="73"/>
      <c r="BKB74" s="73"/>
      <c r="BKC74" s="73"/>
      <c r="BKD74" s="73"/>
      <c r="BKE74" s="73"/>
      <c r="BKF74" s="73"/>
      <c r="BKG74" s="73"/>
      <c r="BKH74" s="73"/>
      <c r="BKI74" s="73"/>
      <c r="BKJ74" s="73"/>
      <c r="BKK74" s="73"/>
      <c r="BKL74" s="73"/>
      <c r="BKM74" s="73"/>
      <c r="BKN74" s="73"/>
      <c r="BKO74" s="73"/>
      <c r="BKP74" s="73"/>
      <c r="BKQ74" s="73"/>
      <c r="BKR74" s="73"/>
      <c r="BKS74" s="73"/>
      <c r="BKT74" s="73"/>
      <c r="BKU74" s="73"/>
      <c r="BKV74" s="73"/>
      <c r="BKW74" s="73"/>
      <c r="BKX74" s="73"/>
      <c r="BKY74" s="73"/>
      <c r="BKZ74" s="73"/>
      <c r="BLA74" s="73"/>
      <c r="BLB74" s="73"/>
      <c r="BLC74" s="73"/>
      <c r="BLD74" s="73"/>
      <c r="BLE74" s="73"/>
      <c r="BLF74" s="73"/>
      <c r="BLG74" s="73"/>
      <c r="BLH74" s="73"/>
      <c r="BLI74" s="73"/>
      <c r="BLJ74" s="73"/>
      <c r="BLK74" s="73"/>
      <c r="BLL74" s="73"/>
      <c r="BLM74" s="73"/>
      <c r="BLN74" s="73"/>
      <c r="BLO74" s="73"/>
      <c r="BLP74" s="73"/>
      <c r="BLQ74" s="73"/>
      <c r="BLR74" s="73"/>
      <c r="BLS74" s="73"/>
      <c r="BLT74" s="73"/>
      <c r="BLU74" s="73"/>
      <c r="BLV74" s="73"/>
      <c r="BLW74" s="73"/>
      <c r="BLX74" s="73"/>
      <c r="BLY74" s="73"/>
      <c r="BLZ74" s="73"/>
      <c r="BMA74" s="73"/>
      <c r="BMB74" s="73"/>
      <c r="BMC74" s="73"/>
      <c r="BMD74" s="73"/>
      <c r="BME74" s="73"/>
      <c r="BMF74" s="73"/>
      <c r="BMG74" s="73"/>
      <c r="BMH74" s="73"/>
      <c r="BMI74" s="73"/>
      <c r="BMJ74" s="73"/>
      <c r="BMK74" s="73"/>
      <c r="BML74" s="73"/>
      <c r="BMM74" s="73"/>
      <c r="BMN74" s="73"/>
      <c r="BMO74" s="73"/>
      <c r="BMP74" s="73"/>
      <c r="BMQ74" s="73"/>
      <c r="BMR74" s="73"/>
      <c r="BMS74" s="73"/>
      <c r="BMT74" s="73"/>
      <c r="BMU74" s="73"/>
      <c r="BMV74" s="73"/>
      <c r="BMW74" s="73"/>
      <c r="BMX74" s="73"/>
      <c r="BMY74" s="73"/>
      <c r="BMZ74" s="73"/>
      <c r="BNA74" s="73"/>
      <c r="BNB74" s="73"/>
      <c r="BNC74" s="73"/>
      <c r="BND74" s="73"/>
      <c r="BNE74" s="73"/>
      <c r="BNF74" s="73"/>
      <c r="BNG74" s="73"/>
      <c r="BNH74" s="73"/>
      <c r="BNI74" s="73"/>
      <c r="BNJ74" s="73"/>
      <c r="BNK74" s="73"/>
      <c r="BNL74" s="73"/>
      <c r="BNM74" s="73"/>
      <c r="BNN74" s="73"/>
      <c r="BNO74" s="73"/>
      <c r="BNP74" s="73"/>
      <c r="BNQ74" s="73"/>
      <c r="BNR74" s="73"/>
      <c r="BNS74" s="73"/>
      <c r="BNT74" s="73"/>
      <c r="BNU74" s="73"/>
      <c r="BNV74" s="73"/>
      <c r="BNW74" s="73"/>
      <c r="BNX74" s="73"/>
      <c r="BNY74" s="73"/>
      <c r="BNZ74" s="73"/>
      <c r="BOA74" s="73"/>
      <c r="BOB74" s="73"/>
      <c r="BOC74" s="73"/>
      <c r="BOD74" s="73"/>
      <c r="BOE74" s="73"/>
      <c r="BOF74" s="73"/>
      <c r="BOG74" s="73"/>
      <c r="BOH74" s="73"/>
      <c r="BOI74" s="73"/>
      <c r="BOJ74" s="73"/>
      <c r="BOK74" s="73"/>
      <c r="BOL74" s="73"/>
      <c r="BOM74" s="73"/>
      <c r="BON74" s="73"/>
      <c r="BOO74" s="73"/>
      <c r="BOP74" s="73"/>
      <c r="BOQ74" s="73"/>
      <c r="BOR74" s="73"/>
      <c r="BOS74" s="73"/>
      <c r="BOT74" s="73"/>
      <c r="BOU74" s="73"/>
      <c r="BOV74" s="73"/>
      <c r="BOW74" s="73"/>
      <c r="BOX74" s="73"/>
      <c r="BOY74" s="73"/>
      <c r="BOZ74" s="73"/>
      <c r="BPA74" s="73"/>
      <c r="BPB74" s="73"/>
      <c r="BPC74" s="73"/>
      <c r="BPD74" s="73"/>
      <c r="BPE74" s="73"/>
      <c r="BPF74" s="73"/>
      <c r="BPG74" s="73"/>
      <c r="BPH74" s="73"/>
      <c r="BPI74" s="73"/>
      <c r="BPJ74" s="73"/>
      <c r="BPK74" s="73"/>
      <c r="BPL74" s="73"/>
      <c r="BPM74" s="73"/>
      <c r="BPN74" s="73"/>
      <c r="BPO74" s="73"/>
      <c r="BPP74" s="73"/>
      <c r="BPQ74" s="73"/>
      <c r="BPR74" s="73"/>
      <c r="BPS74" s="73"/>
      <c r="BPT74" s="73"/>
      <c r="BPU74" s="73"/>
      <c r="BPV74" s="73"/>
      <c r="BPW74" s="73"/>
      <c r="BPX74" s="73"/>
      <c r="BPY74" s="73"/>
      <c r="BPZ74" s="73"/>
      <c r="BQA74" s="73"/>
      <c r="BQB74" s="73"/>
      <c r="BQC74" s="73"/>
      <c r="BQD74" s="73"/>
      <c r="BQE74" s="73"/>
      <c r="BQF74" s="73"/>
      <c r="BQG74" s="73"/>
      <c r="BQH74" s="73"/>
      <c r="BQI74" s="73"/>
      <c r="BQJ74" s="73"/>
      <c r="BQK74" s="73"/>
      <c r="BQL74" s="73"/>
      <c r="BQM74" s="73"/>
      <c r="BQN74" s="73"/>
      <c r="BQO74" s="73"/>
      <c r="BQP74" s="73"/>
      <c r="BQQ74" s="73"/>
      <c r="BQR74" s="73"/>
      <c r="BQS74" s="73"/>
      <c r="BQT74" s="73"/>
      <c r="BQU74" s="73"/>
      <c r="BQV74" s="73"/>
      <c r="BQW74" s="73"/>
      <c r="BQX74" s="73"/>
      <c r="BQY74" s="73"/>
      <c r="BQZ74" s="73"/>
      <c r="BRA74" s="73"/>
      <c r="BRB74" s="73"/>
      <c r="BRC74" s="73"/>
      <c r="BRD74" s="73"/>
      <c r="BRE74" s="73"/>
      <c r="BRF74" s="73"/>
      <c r="BRG74" s="73"/>
      <c r="BRH74" s="73"/>
      <c r="BRI74" s="73"/>
      <c r="BRJ74" s="73"/>
      <c r="BRK74" s="73"/>
      <c r="BRL74" s="73"/>
      <c r="BRM74" s="73"/>
      <c r="BRN74" s="73"/>
      <c r="BRO74" s="73"/>
      <c r="BRP74" s="73"/>
      <c r="BRQ74" s="73"/>
      <c r="BRR74" s="73"/>
      <c r="BRS74" s="73"/>
      <c r="BRT74" s="73"/>
      <c r="BRU74" s="73"/>
      <c r="BRV74" s="73"/>
      <c r="BRW74" s="73"/>
      <c r="BRX74" s="73"/>
      <c r="BRY74" s="73"/>
      <c r="BRZ74" s="73"/>
      <c r="BSA74" s="73"/>
      <c r="BSB74" s="73"/>
      <c r="BSC74" s="73"/>
      <c r="BSD74" s="73"/>
      <c r="BSE74" s="73"/>
      <c r="BSF74" s="73"/>
      <c r="BSG74" s="73"/>
      <c r="BSH74" s="73"/>
      <c r="BSI74" s="73"/>
      <c r="BSJ74" s="73"/>
      <c r="BSK74" s="73"/>
      <c r="BSL74" s="73"/>
      <c r="BSM74" s="73"/>
      <c r="BSN74" s="73"/>
      <c r="BSO74" s="73"/>
      <c r="BSP74" s="73"/>
      <c r="BSQ74" s="73"/>
      <c r="BSR74" s="73"/>
      <c r="BSS74" s="73"/>
      <c r="BST74" s="73"/>
      <c r="BSU74" s="73"/>
      <c r="BSV74" s="73"/>
      <c r="BSW74" s="73"/>
      <c r="BSX74" s="73"/>
      <c r="BSY74" s="73"/>
      <c r="BSZ74" s="73"/>
      <c r="BTA74" s="73"/>
      <c r="BTB74" s="73"/>
      <c r="BTC74" s="73"/>
      <c r="BTD74" s="73"/>
      <c r="BTE74" s="73"/>
      <c r="BTF74" s="73"/>
      <c r="BTG74" s="73"/>
      <c r="BTH74" s="73"/>
      <c r="BTI74" s="73"/>
      <c r="BTJ74" s="73"/>
      <c r="BTK74" s="73"/>
      <c r="BTL74" s="73"/>
      <c r="BTM74" s="73"/>
      <c r="BTN74" s="73"/>
      <c r="BTO74" s="73"/>
      <c r="BTP74" s="73"/>
      <c r="BTQ74" s="73"/>
      <c r="BTR74" s="73"/>
      <c r="BTS74" s="73"/>
      <c r="BTT74" s="73"/>
      <c r="BTU74" s="73"/>
      <c r="BTV74" s="73"/>
      <c r="BTW74" s="73"/>
      <c r="BTX74" s="73"/>
      <c r="BTY74" s="73"/>
      <c r="BTZ74" s="73"/>
      <c r="BUA74" s="73"/>
      <c r="BUB74" s="73"/>
      <c r="BUC74" s="73"/>
      <c r="BUD74" s="73"/>
      <c r="BUE74" s="73"/>
      <c r="BUF74" s="73"/>
      <c r="BUG74" s="73"/>
      <c r="BUH74" s="73"/>
      <c r="BUI74" s="73"/>
      <c r="BUJ74" s="73"/>
      <c r="BUK74" s="73"/>
      <c r="BUL74" s="73"/>
      <c r="BUM74" s="73"/>
      <c r="BUN74" s="73"/>
      <c r="BUO74" s="73"/>
      <c r="BUP74" s="73"/>
      <c r="BUQ74" s="73"/>
      <c r="BUR74" s="73"/>
      <c r="BUS74" s="73"/>
      <c r="BUT74" s="73"/>
      <c r="BUU74" s="73"/>
      <c r="BUV74" s="73"/>
      <c r="BUW74" s="73"/>
      <c r="BUX74" s="73"/>
      <c r="BUY74" s="73"/>
      <c r="BUZ74" s="73"/>
      <c r="BVA74" s="73"/>
      <c r="BVB74" s="73"/>
      <c r="BVC74" s="73"/>
      <c r="BVD74" s="73"/>
      <c r="BVE74" s="73"/>
      <c r="BVF74" s="73"/>
      <c r="BVG74" s="73"/>
      <c r="BVH74" s="73"/>
      <c r="BVI74" s="73"/>
      <c r="BVJ74" s="73"/>
      <c r="BVK74" s="73"/>
      <c r="BVL74" s="73"/>
      <c r="BVM74" s="73"/>
      <c r="BVN74" s="73"/>
      <c r="BVO74" s="73"/>
      <c r="BVP74" s="73"/>
      <c r="BVQ74" s="73"/>
      <c r="BVR74" s="73"/>
      <c r="BVS74" s="73"/>
      <c r="BVT74" s="73"/>
      <c r="BVU74" s="73"/>
      <c r="BVV74" s="73"/>
      <c r="BVW74" s="73"/>
      <c r="BVX74" s="73"/>
      <c r="BVY74" s="73"/>
      <c r="BVZ74" s="73"/>
      <c r="BWA74" s="73"/>
      <c r="BWB74" s="73"/>
      <c r="BWC74" s="73"/>
      <c r="BWD74" s="73"/>
      <c r="BWE74" s="73"/>
      <c r="BWF74" s="73"/>
      <c r="BWG74" s="73"/>
      <c r="BWH74" s="73"/>
      <c r="BWI74" s="73"/>
      <c r="BWJ74" s="73"/>
      <c r="BWK74" s="73"/>
      <c r="BWL74" s="73"/>
      <c r="BWM74" s="73"/>
      <c r="BWN74" s="73"/>
      <c r="BWO74" s="73"/>
      <c r="BWP74" s="73"/>
      <c r="BWQ74" s="73"/>
      <c r="BWR74" s="73"/>
      <c r="BWS74" s="73"/>
      <c r="BWT74" s="73"/>
      <c r="BWU74" s="73"/>
      <c r="BWV74" s="73"/>
      <c r="BWW74" s="73"/>
      <c r="BWX74" s="73"/>
      <c r="BWY74" s="73"/>
      <c r="BWZ74" s="73"/>
      <c r="BXA74" s="73"/>
      <c r="BXB74" s="73"/>
      <c r="BXC74" s="73"/>
      <c r="BXD74" s="73"/>
      <c r="BXE74" s="73"/>
      <c r="BXF74" s="73"/>
      <c r="BXG74" s="73"/>
      <c r="BXH74" s="73"/>
      <c r="BXI74" s="73"/>
      <c r="BXJ74" s="73"/>
      <c r="BXK74" s="73"/>
      <c r="BXL74" s="73"/>
      <c r="BXM74" s="73"/>
      <c r="BXN74" s="73"/>
      <c r="BXO74" s="73"/>
      <c r="BXP74" s="73"/>
      <c r="BXQ74" s="73"/>
      <c r="BXR74" s="73"/>
      <c r="BXS74" s="73"/>
      <c r="BXT74" s="73"/>
      <c r="BXU74" s="73"/>
      <c r="BXV74" s="73"/>
      <c r="BXW74" s="73"/>
      <c r="BXX74" s="73"/>
      <c r="BXY74" s="73"/>
      <c r="BXZ74" s="73"/>
      <c r="BYA74" s="73"/>
      <c r="BYB74" s="73"/>
      <c r="BYC74" s="73"/>
      <c r="BYD74" s="73"/>
      <c r="BYE74" s="73"/>
      <c r="BYF74" s="73"/>
      <c r="BYG74" s="73"/>
      <c r="BYH74" s="73"/>
      <c r="BYI74" s="73"/>
      <c r="BYJ74" s="73"/>
      <c r="BYK74" s="73"/>
      <c r="BYL74" s="73"/>
      <c r="BYM74" s="73"/>
      <c r="BYN74" s="73"/>
      <c r="BYO74" s="73"/>
      <c r="BYP74" s="73"/>
      <c r="BYQ74" s="73"/>
      <c r="BYR74" s="73"/>
      <c r="BYS74" s="73"/>
      <c r="BYT74" s="73"/>
      <c r="BYU74" s="73"/>
      <c r="BYV74" s="73"/>
      <c r="BYW74" s="73"/>
      <c r="BYX74" s="73"/>
      <c r="BYY74" s="73"/>
      <c r="BYZ74" s="73"/>
      <c r="BZA74" s="73"/>
      <c r="BZB74" s="73"/>
      <c r="BZC74" s="73"/>
      <c r="BZD74" s="73"/>
      <c r="BZE74" s="73"/>
      <c r="BZF74" s="73"/>
      <c r="BZG74" s="73"/>
      <c r="BZH74" s="73"/>
      <c r="BZI74" s="73"/>
      <c r="BZJ74" s="73"/>
      <c r="BZK74" s="73"/>
      <c r="BZL74" s="73"/>
      <c r="BZM74" s="73"/>
      <c r="BZN74" s="73"/>
      <c r="BZO74" s="73"/>
      <c r="BZP74" s="73"/>
      <c r="BZQ74" s="73"/>
      <c r="BZR74" s="73"/>
      <c r="BZS74" s="73"/>
      <c r="BZT74" s="73"/>
      <c r="BZU74" s="73"/>
      <c r="BZV74" s="73"/>
      <c r="BZW74" s="73"/>
      <c r="BZX74" s="73"/>
      <c r="BZY74" s="73"/>
      <c r="BZZ74" s="73"/>
      <c r="CAA74" s="73"/>
      <c r="CAB74" s="73"/>
      <c r="CAC74" s="73"/>
      <c r="CAD74" s="73"/>
      <c r="CAE74" s="73"/>
      <c r="CAF74" s="73"/>
      <c r="CAG74" s="73"/>
      <c r="CAH74" s="73"/>
      <c r="CAI74" s="73"/>
      <c r="CAJ74" s="73"/>
      <c r="CAK74" s="73"/>
      <c r="CAL74" s="73"/>
      <c r="CAM74" s="73"/>
      <c r="CAN74" s="73"/>
      <c r="CAO74" s="73"/>
      <c r="CAP74" s="73"/>
      <c r="CAQ74" s="73"/>
      <c r="CAR74" s="73"/>
      <c r="CAS74" s="73"/>
      <c r="CAT74" s="73"/>
      <c r="CAU74" s="73"/>
      <c r="CAV74" s="73"/>
      <c r="CAW74" s="73"/>
      <c r="CAX74" s="73"/>
      <c r="CAY74" s="73"/>
      <c r="CAZ74" s="73"/>
      <c r="CBA74" s="73"/>
      <c r="CBB74" s="73"/>
      <c r="CBC74" s="73"/>
      <c r="CBD74" s="73"/>
      <c r="CBE74" s="73"/>
      <c r="CBF74" s="73"/>
      <c r="CBG74" s="73"/>
      <c r="CBH74" s="73"/>
      <c r="CBI74" s="73"/>
      <c r="CBJ74" s="73"/>
      <c r="CBK74" s="73"/>
      <c r="CBL74" s="73"/>
      <c r="CBM74" s="73"/>
      <c r="CBN74" s="73"/>
      <c r="CBO74" s="73"/>
      <c r="CBP74" s="73"/>
      <c r="CBQ74" s="73"/>
      <c r="CBR74" s="73"/>
      <c r="CBS74" s="73"/>
      <c r="CBT74" s="73"/>
      <c r="CBU74" s="73"/>
      <c r="CBV74" s="73"/>
      <c r="CBW74" s="73"/>
      <c r="CBX74" s="73"/>
      <c r="CBY74" s="73"/>
      <c r="CBZ74" s="73"/>
      <c r="CCA74" s="73"/>
      <c r="CCB74" s="73"/>
      <c r="CCC74" s="73"/>
      <c r="CCD74" s="73"/>
      <c r="CCE74" s="73"/>
      <c r="CCF74" s="73"/>
      <c r="CCG74" s="73"/>
      <c r="CCH74" s="73"/>
      <c r="CCI74" s="73"/>
      <c r="CCJ74" s="73"/>
      <c r="CCK74" s="73"/>
      <c r="CCL74" s="73"/>
      <c r="CCM74" s="73"/>
      <c r="CCN74" s="73"/>
      <c r="CCO74" s="73"/>
      <c r="CCP74" s="73"/>
      <c r="CCQ74" s="73"/>
      <c r="CCR74" s="73"/>
      <c r="CCS74" s="73"/>
      <c r="CCT74" s="73"/>
      <c r="CCU74" s="73"/>
      <c r="CCV74" s="73"/>
      <c r="CCW74" s="73"/>
      <c r="CCX74" s="73"/>
      <c r="CCY74" s="73"/>
      <c r="CCZ74" s="73"/>
      <c r="CDA74" s="73"/>
      <c r="CDB74" s="73"/>
      <c r="CDC74" s="73"/>
      <c r="CDD74" s="73"/>
      <c r="CDE74" s="73"/>
      <c r="CDF74" s="73"/>
      <c r="CDG74" s="73"/>
      <c r="CDH74" s="73"/>
      <c r="CDI74" s="73"/>
      <c r="CDJ74" s="73"/>
      <c r="CDK74" s="73"/>
      <c r="CDL74" s="73"/>
      <c r="CDM74" s="73"/>
      <c r="CDN74" s="73"/>
      <c r="CDO74" s="73"/>
      <c r="CDP74" s="73"/>
      <c r="CDQ74" s="73"/>
      <c r="CDR74" s="73"/>
      <c r="CDS74" s="73"/>
      <c r="CDT74" s="73"/>
      <c r="CDU74" s="73"/>
      <c r="CDV74" s="73"/>
      <c r="CDW74" s="73"/>
      <c r="CDX74" s="73"/>
      <c r="CDY74" s="73"/>
      <c r="CDZ74" s="73"/>
      <c r="CEA74" s="73"/>
      <c r="CEB74" s="73"/>
      <c r="CEC74" s="73"/>
      <c r="CED74" s="73"/>
      <c r="CEE74" s="73"/>
      <c r="CEF74" s="73"/>
      <c r="CEG74" s="73"/>
      <c r="CEH74" s="73"/>
      <c r="CEI74" s="73"/>
      <c r="CEJ74" s="73"/>
      <c r="CEK74" s="73"/>
      <c r="CEL74" s="73"/>
      <c r="CEM74" s="73"/>
      <c r="CEN74" s="73"/>
      <c r="CEO74" s="73"/>
      <c r="CEP74" s="73"/>
      <c r="CEQ74" s="73"/>
      <c r="CER74" s="73"/>
      <c r="CES74" s="73"/>
      <c r="CET74" s="73"/>
      <c r="CEU74" s="73"/>
      <c r="CEV74" s="73"/>
      <c r="CEW74" s="73"/>
      <c r="CEX74" s="73"/>
      <c r="CEY74" s="73"/>
      <c r="CEZ74" s="73"/>
      <c r="CFA74" s="73"/>
      <c r="CFB74" s="73"/>
      <c r="CFC74" s="73"/>
      <c r="CFD74" s="73"/>
      <c r="CFE74" s="73"/>
      <c r="CFF74" s="73"/>
      <c r="CFG74" s="73"/>
      <c r="CFH74" s="73"/>
      <c r="CFI74" s="73"/>
      <c r="CFJ74" s="73"/>
      <c r="CFK74" s="73"/>
      <c r="CFL74" s="73"/>
      <c r="CFM74" s="73"/>
      <c r="CFN74" s="73"/>
      <c r="CFO74" s="73"/>
      <c r="CFP74" s="73"/>
      <c r="CFQ74" s="73"/>
      <c r="CFR74" s="73"/>
      <c r="CFS74" s="73"/>
      <c r="CFT74" s="73"/>
      <c r="CFU74" s="73"/>
      <c r="CFV74" s="73"/>
      <c r="CFW74" s="73"/>
      <c r="CFX74" s="73"/>
      <c r="CFY74" s="73"/>
      <c r="CFZ74" s="73"/>
      <c r="CGA74" s="73"/>
      <c r="CGB74" s="73"/>
      <c r="CGC74" s="73"/>
      <c r="CGD74" s="73"/>
      <c r="CGE74" s="73"/>
      <c r="CGF74" s="73"/>
      <c r="CGG74" s="73"/>
      <c r="CGH74" s="73"/>
      <c r="CGI74" s="73"/>
      <c r="CGJ74" s="73"/>
      <c r="CGK74" s="73"/>
      <c r="CGL74" s="73"/>
      <c r="CGM74" s="73"/>
      <c r="CGN74" s="73"/>
      <c r="CGO74" s="73"/>
      <c r="CGP74" s="73"/>
      <c r="CGQ74" s="73"/>
      <c r="CGR74" s="73"/>
      <c r="CGS74" s="73"/>
      <c r="CGT74" s="73"/>
      <c r="CGU74" s="73"/>
      <c r="CGV74" s="73"/>
      <c r="CGW74" s="73"/>
      <c r="CGX74" s="73"/>
      <c r="CGY74" s="73"/>
      <c r="CGZ74" s="73"/>
      <c r="CHA74" s="73"/>
      <c r="CHB74" s="73"/>
      <c r="CHC74" s="73"/>
      <c r="CHD74" s="73"/>
      <c r="CHE74" s="73"/>
      <c r="CHF74" s="73"/>
      <c r="CHG74" s="73"/>
      <c r="CHH74" s="73"/>
      <c r="CHI74" s="73"/>
      <c r="CHJ74" s="73"/>
      <c r="CHK74" s="73"/>
      <c r="CHL74" s="73"/>
      <c r="CHM74" s="73"/>
      <c r="CHN74" s="73"/>
      <c r="CHO74" s="73"/>
      <c r="CHP74" s="73"/>
      <c r="CHQ74" s="73"/>
      <c r="CHR74" s="73"/>
      <c r="CHS74" s="73"/>
      <c r="CHT74" s="73"/>
      <c r="CHU74" s="73"/>
      <c r="CHV74" s="73"/>
      <c r="CHW74" s="73"/>
      <c r="CHX74" s="73"/>
      <c r="CHY74" s="73"/>
      <c r="CHZ74" s="73"/>
      <c r="CIA74" s="73"/>
      <c r="CIB74" s="73"/>
      <c r="CIC74" s="73"/>
      <c r="CID74" s="73"/>
      <c r="CIE74" s="73"/>
      <c r="CIF74" s="73"/>
      <c r="CIG74" s="73"/>
      <c r="CIH74" s="73"/>
      <c r="CII74" s="73"/>
      <c r="CIJ74" s="73"/>
      <c r="CIK74" s="73"/>
      <c r="CIL74" s="73"/>
      <c r="CIM74" s="73"/>
      <c r="CIN74" s="73"/>
      <c r="CIO74" s="73"/>
      <c r="CIP74" s="73"/>
      <c r="CIQ74" s="73"/>
      <c r="CIR74" s="73"/>
      <c r="CIS74" s="73"/>
      <c r="CIT74" s="73"/>
      <c r="CIU74" s="73"/>
      <c r="CIV74" s="73"/>
      <c r="CIW74" s="73"/>
      <c r="CIX74" s="73"/>
      <c r="CIY74" s="73"/>
      <c r="CIZ74" s="73"/>
      <c r="CJA74" s="73"/>
      <c r="CJB74" s="73"/>
      <c r="CJC74" s="73"/>
      <c r="CJD74" s="73"/>
      <c r="CJE74" s="73"/>
      <c r="CJF74" s="73"/>
      <c r="CJG74" s="73"/>
      <c r="CJH74" s="73"/>
      <c r="CJI74" s="73"/>
      <c r="CJJ74" s="73"/>
      <c r="CJK74" s="73"/>
      <c r="CJL74" s="73"/>
      <c r="CJM74" s="73"/>
      <c r="CJN74" s="73"/>
      <c r="CJO74" s="73"/>
      <c r="CJP74" s="73"/>
      <c r="CJQ74" s="73"/>
      <c r="CJR74" s="73"/>
      <c r="CJS74" s="73"/>
      <c r="CJT74" s="73"/>
      <c r="CJU74" s="73"/>
      <c r="CJV74" s="73"/>
      <c r="CJW74" s="73"/>
      <c r="CJX74" s="73"/>
      <c r="CJY74" s="73"/>
      <c r="CJZ74" s="73"/>
      <c r="CKA74" s="73"/>
      <c r="CKB74" s="73"/>
      <c r="CKC74" s="73"/>
      <c r="CKD74" s="73"/>
      <c r="CKE74" s="73"/>
      <c r="CKF74" s="73"/>
      <c r="CKG74" s="73"/>
      <c r="CKH74" s="73"/>
      <c r="CKI74" s="73"/>
      <c r="CKJ74" s="73"/>
      <c r="CKK74" s="73"/>
      <c r="CKL74" s="73"/>
      <c r="CKM74" s="73"/>
      <c r="CKN74" s="73"/>
      <c r="CKO74" s="73"/>
      <c r="CKP74" s="73"/>
      <c r="CKQ74" s="73"/>
      <c r="CKR74" s="73"/>
      <c r="CKS74" s="73"/>
      <c r="CKT74" s="73"/>
      <c r="CKU74" s="73"/>
      <c r="CKV74" s="73"/>
      <c r="CKW74" s="73"/>
      <c r="CKX74" s="73"/>
      <c r="CKY74" s="73"/>
      <c r="CKZ74" s="73"/>
      <c r="CLA74" s="73"/>
      <c r="CLB74" s="73"/>
      <c r="CLC74" s="73"/>
      <c r="CLD74" s="73"/>
      <c r="CLE74" s="73"/>
      <c r="CLF74" s="73"/>
      <c r="CLG74" s="73"/>
      <c r="CLH74" s="73"/>
      <c r="CLI74" s="73"/>
      <c r="CLJ74" s="73"/>
      <c r="CLK74" s="73"/>
      <c r="CLL74" s="73"/>
      <c r="CLM74" s="73"/>
      <c r="CLN74" s="73"/>
      <c r="CLO74" s="73"/>
      <c r="CLP74" s="73"/>
      <c r="CLQ74" s="73"/>
      <c r="CLR74" s="73"/>
      <c r="CLS74" s="73"/>
      <c r="CLT74" s="73"/>
      <c r="CLU74" s="73"/>
      <c r="CLV74" s="73"/>
      <c r="CLW74" s="73"/>
      <c r="CLX74" s="73"/>
      <c r="CLY74" s="73"/>
      <c r="CLZ74" s="73"/>
      <c r="CMA74" s="73"/>
      <c r="CMB74" s="73"/>
      <c r="CMC74" s="73"/>
      <c r="CMD74" s="73"/>
      <c r="CME74" s="73"/>
      <c r="CMF74" s="73"/>
      <c r="CMG74" s="73"/>
      <c r="CMH74" s="73"/>
      <c r="CMI74" s="73"/>
      <c r="CMJ74" s="73"/>
      <c r="CMK74" s="73"/>
      <c r="CML74" s="73"/>
      <c r="CMM74" s="73"/>
      <c r="CMN74" s="73"/>
      <c r="CMO74" s="73"/>
      <c r="CMP74" s="73"/>
      <c r="CMQ74" s="73"/>
      <c r="CMR74" s="73"/>
      <c r="CMS74" s="73"/>
      <c r="CMT74" s="73"/>
      <c r="CMU74" s="73"/>
      <c r="CMV74" s="73"/>
      <c r="CMW74" s="73"/>
      <c r="CMX74" s="73"/>
      <c r="CMY74" s="73"/>
      <c r="CMZ74" s="73"/>
      <c r="CNA74" s="73"/>
      <c r="CNB74" s="73"/>
      <c r="CNC74" s="73"/>
      <c r="CND74" s="73"/>
      <c r="CNE74" s="73"/>
      <c r="CNF74" s="73"/>
      <c r="CNG74" s="73"/>
      <c r="CNH74" s="73"/>
      <c r="CNI74" s="73"/>
      <c r="CNJ74" s="73"/>
      <c r="CNK74" s="73"/>
      <c r="CNL74" s="73"/>
      <c r="CNM74" s="73"/>
      <c r="CNN74" s="73"/>
      <c r="CNO74" s="73"/>
      <c r="CNP74" s="73"/>
      <c r="CNQ74" s="73"/>
      <c r="CNR74" s="73"/>
      <c r="CNS74" s="73"/>
      <c r="CNT74" s="73"/>
      <c r="CNU74" s="73"/>
      <c r="CNV74" s="73"/>
      <c r="CNW74" s="73"/>
      <c r="CNX74" s="73"/>
      <c r="CNY74" s="73"/>
      <c r="CNZ74" s="73"/>
      <c r="COA74" s="73"/>
      <c r="COB74" s="73"/>
      <c r="COC74" s="73"/>
      <c r="COD74" s="73"/>
      <c r="COE74" s="73"/>
      <c r="COF74" s="73"/>
      <c r="COG74" s="73"/>
      <c r="COH74" s="73"/>
      <c r="COI74" s="73"/>
      <c r="COJ74" s="73"/>
      <c r="COK74" s="73"/>
      <c r="COL74" s="73"/>
      <c r="COM74" s="73"/>
      <c r="CON74" s="73"/>
      <c r="COO74" s="73"/>
      <c r="COP74" s="73"/>
      <c r="COQ74" s="73"/>
      <c r="COR74" s="73"/>
      <c r="COS74" s="73"/>
      <c r="COT74" s="73"/>
      <c r="COU74" s="73"/>
      <c r="COV74" s="73"/>
      <c r="COW74" s="73"/>
      <c r="COX74" s="73"/>
      <c r="COY74" s="73"/>
      <c r="COZ74" s="73"/>
      <c r="CPA74" s="73"/>
      <c r="CPB74" s="73"/>
      <c r="CPC74" s="73"/>
      <c r="CPD74" s="73"/>
      <c r="CPE74" s="73"/>
      <c r="CPF74" s="73"/>
      <c r="CPG74" s="73"/>
      <c r="CPH74" s="73"/>
      <c r="CPI74" s="73"/>
      <c r="CPJ74" s="73"/>
      <c r="CPK74" s="73"/>
      <c r="CPL74" s="73"/>
      <c r="CPM74" s="73"/>
      <c r="CPN74" s="73"/>
      <c r="CPO74" s="73"/>
      <c r="CPP74" s="73"/>
      <c r="CPQ74" s="73"/>
      <c r="CPR74" s="73"/>
      <c r="CPS74" s="73"/>
      <c r="CPT74" s="73"/>
      <c r="CPU74" s="73"/>
      <c r="CPV74" s="73"/>
      <c r="CPW74" s="73"/>
      <c r="CPX74" s="73"/>
      <c r="CPY74" s="73"/>
      <c r="CPZ74" s="73"/>
      <c r="CQA74" s="73"/>
      <c r="CQB74" s="73"/>
      <c r="CQC74" s="73"/>
      <c r="CQD74" s="73"/>
      <c r="CQE74" s="73"/>
      <c r="CQF74" s="73"/>
      <c r="CQG74" s="73"/>
      <c r="CQH74" s="73"/>
      <c r="CQI74" s="73"/>
      <c r="CQJ74" s="73"/>
      <c r="CQK74" s="73"/>
      <c r="CQL74" s="73"/>
      <c r="CQM74" s="73"/>
      <c r="CQN74" s="73"/>
      <c r="CQO74" s="73"/>
      <c r="CQP74" s="73"/>
      <c r="CQQ74" s="73"/>
      <c r="CQR74" s="73"/>
      <c r="CQS74" s="73"/>
      <c r="CQT74" s="73"/>
      <c r="CQU74" s="73"/>
      <c r="CQV74" s="73"/>
      <c r="CQW74" s="73"/>
      <c r="CQX74" s="73"/>
      <c r="CQY74" s="73"/>
      <c r="CQZ74" s="73"/>
      <c r="CRA74" s="73"/>
      <c r="CRB74" s="73"/>
      <c r="CRC74" s="73"/>
      <c r="CRD74" s="73"/>
      <c r="CRE74" s="73"/>
      <c r="CRF74" s="73"/>
      <c r="CRG74" s="73"/>
      <c r="CRH74" s="73"/>
      <c r="CRI74" s="73"/>
      <c r="CRJ74" s="73"/>
      <c r="CRK74" s="73"/>
      <c r="CRL74" s="73"/>
      <c r="CRM74" s="73"/>
      <c r="CRN74" s="73"/>
      <c r="CRO74" s="73"/>
      <c r="CRP74" s="73"/>
      <c r="CRQ74" s="73"/>
      <c r="CRR74" s="73"/>
      <c r="CRS74" s="73"/>
      <c r="CRT74" s="73"/>
      <c r="CRU74" s="73"/>
      <c r="CRV74" s="73"/>
      <c r="CRW74" s="73"/>
      <c r="CRX74" s="73"/>
      <c r="CRY74" s="73"/>
      <c r="CRZ74" s="73"/>
      <c r="CSA74" s="73"/>
      <c r="CSB74" s="73"/>
      <c r="CSC74" s="73"/>
      <c r="CSD74" s="73"/>
      <c r="CSE74" s="73"/>
      <c r="CSF74" s="73"/>
      <c r="CSG74" s="73"/>
      <c r="CSH74" s="73"/>
      <c r="CSI74" s="73"/>
      <c r="CSJ74" s="73"/>
      <c r="CSK74" s="73"/>
      <c r="CSL74" s="73"/>
      <c r="CSM74" s="73"/>
      <c r="CSN74" s="73"/>
      <c r="CSO74" s="73"/>
      <c r="CSP74" s="73"/>
      <c r="CSQ74" s="73"/>
      <c r="CSR74" s="73"/>
      <c r="CSS74" s="73"/>
      <c r="CST74" s="73"/>
      <c r="CSU74" s="73"/>
      <c r="CSV74" s="73"/>
      <c r="CSW74" s="73"/>
      <c r="CSX74" s="73"/>
      <c r="CSY74" s="73"/>
      <c r="CSZ74" s="73"/>
      <c r="CTA74" s="73"/>
      <c r="CTB74" s="73"/>
      <c r="CTC74" s="73"/>
      <c r="CTD74" s="73"/>
      <c r="CTE74" s="73"/>
      <c r="CTF74" s="73"/>
      <c r="CTG74" s="73"/>
      <c r="CTH74" s="73"/>
      <c r="CTI74" s="73"/>
      <c r="CTJ74" s="73"/>
      <c r="CTK74" s="73"/>
      <c r="CTL74" s="73"/>
      <c r="CTM74" s="73"/>
      <c r="CTN74" s="73"/>
      <c r="CTO74" s="73"/>
      <c r="CTP74" s="73"/>
      <c r="CTQ74" s="73"/>
      <c r="CTR74" s="73"/>
      <c r="CTS74" s="73"/>
      <c r="CTT74" s="73"/>
      <c r="CTU74" s="73"/>
      <c r="CTV74" s="73"/>
      <c r="CTW74" s="73"/>
      <c r="CTX74" s="73"/>
      <c r="CTY74" s="73"/>
      <c r="CTZ74" s="73"/>
      <c r="CUA74" s="73"/>
      <c r="CUB74" s="73"/>
      <c r="CUC74" s="73"/>
      <c r="CUD74" s="73"/>
      <c r="CUE74" s="73"/>
      <c r="CUF74" s="73"/>
      <c r="CUG74" s="73"/>
      <c r="CUH74" s="73"/>
      <c r="CUI74" s="73"/>
      <c r="CUJ74" s="73"/>
      <c r="CUK74" s="73"/>
      <c r="CUL74" s="73"/>
      <c r="CUM74" s="73"/>
      <c r="CUN74" s="73"/>
      <c r="CUO74" s="73"/>
      <c r="CUP74" s="73"/>
      <c r="CUQ74" s="73"/>
      <c r="CUR74" s="73"/>
      <c r="CUS74" s="73"/>
      <c r="CUT74" s="73"/>
      <c r="CUU74" s="73"/>
      <c r="CUV74" s="73"/>
      <c r="CUW74" s="73"/>
      <c r="CUX74" s="73"/>
      <c r="CUY74" s="73"/>
      <c r="CUZ74" s="73"/>
      <c r="CVA74" s="73"/>
      <c r="CVB74" s="73"/>
      <c r="CVC74" s="73"/>
      <c r="CVD74" s="73"/>
      <c r="CVE74" s="73"/>
      <c r="CVF74" s="73"/>
      <c r="CVG74" s="73"/>
      <c r="CVH74" s="73"/>
      <c r="CVI74" s="73"/>
      <c r="CVJ74" s="73"/>
      <c r="CVK74" s="73"/>
      <c r="CVL74" s="73"/>
      <c r="CVM74" s="73"/>
      <c r="CVN74" s="73"/>
      <c r="CVO74" s="73"/>
      <c r="CVP74" s="73"/>
      <c r="CVQ74" s="73"/>
      <c r="CVR74" s="73"/>
      <c r="CVS74" s="73"/>
      <c r="CVT74" s="73"/>
      <c r="CVU74" s="73"/>
      <c r="CVV74" s="73"/>
      <c r="CVW74" s="73"/>
      <c r="CVX74" s="73"/>
      <c r="CVY74" s="73"/>
      <c r="CVZ74" s="73"/>
      <c r="CWA74" s="73"/>
      <c r="CWB74" s="73"/>
      <c r="CWC74" s="73"/>
      <c r="CWD74" s="73"/>
      <c r="CWE74" s="73"/>
      <c r="CWF74" s="73"/>
      <c r="CWG74" s="73"/>
      <c r="CWH74" s="73"/>
      <c r="CWI74" s="73"/>
      <c r="CWJ74" s="73"/>
      <c r="CWK74" s="73"/>
      <c r="CWL74" s="73"/>
      <c r="CWM74" s="73"/>
      <c r="CWN74" s="73"/>
      <c r="CWO74" s="73"/>
      <c r="CWP74" s="73"/>
      <c r="CWQ74" s="73"/>
      <c r="CWR74" s="73"/>
      <c r="CWS74" s="73"/>
      <c r="CWT74" s="73"/>
      <c r="CWU74" s="73"/>
      <c r="CWV74" s="73"/>
      <c r="CWW74" s="73"/>
      <c r="CWX74" s="73"/>
      <c r="CWY74" s="73"/>
      <c r="CWZ74" s="73"/>
      <c r="CXA74" s="73"/>
      <c r="CXB74" s="73"/>
      <c r="CXC74" s="73"/>
      <c r="CXD74" s="73"/>
      <c r="CXE74" s="73"/>
      <c r="CXF74" s="73"/>
      <c r="CXG74" s="73"/>
      <c r="CXH74" s="73"/>
      <c r="CXI74" s="73"/>
      <c r="CXJ74" s="73"/>
      <c r="CXK74" s="73"/>
      <c r="CXL74" s="73"/>
      <c r="CXM74" s="73"/>
      <c r="CXN74" s="73"/>
      <c r="CXO74" s="73"/>
      <c r="CXP74" s="73"/>
      <c r="CXQ74" s="73"/>
      <c r="CXR74" s="73"/>
      <c r="CXS74" s="73"/>
      <c r="CXT74" s="73"/>
      <c r="CXU74" s="73"/>
      <c r="CXV74" s="73"/>
      <c r="CXW74" s="73"/>
      <c r="CXX74" s="73"/>
      <c r="CXY74" s="73"/>
      <c r="CXZ74" s="73"/>
      <c r="CYA74" s="73"/>
      <c r="CYB74" s="73"/>
      <c r="CYC74" s="73"/>
      <c r="CYD74" s="73"/>
      <c r="CYE74" s="73"/>
      <c r="CYF74" s="73"/>
      <c r="CYG74" s="73"/>
      <c r="CYH74" s="73"/>
      <c r="CYI74" s="73"/>
      <c r="CYJ74" s="73"/>
      <c r="CYK74" s="73"/>
      <c r="CYL74" s="73"/>
      <c r="CYM74" s="73"/>
      <c r="CYN74" s="73"/>
      <c r="CYO74" s="73"/>
      <c r="CYP74" s="73"/>
      <c r="CYQ74" s="73"/>
      <c r="CYR74" s="73"/>
      <c r="CYS74" s="73"/>
      <c r="CYT74" s="73"/>
      <c r="CYU74" s="73"/>
      <c r="CYV74" s="73"/>
      <c r="CYW74" s="73"/>
      <c r="CYX74" s="73"/>
      <c r="CYY74" s="73"/>
      <c r="CYZ74" s="73"/>
      <c r="CZA74" s="73"/>
      <c r="CZB74" s="73"/>
      <c r="CZC74" s="73"/>
      <c r="CZD74" s="73"/>
      <c r="CZE74" s="73"/>
      <c r="CZF74" s="73"/>
      <c r="CZG74" s="73"/>
      <c r="CZH74" s="73"/>
      <c r="CZI74" s="73"/>
      <c r="CZJ74" s="73"/>
      <c r="CZK74" s="73"/>
      <c r="CZL74" s="73"/>
      <c r="CZM74" s="73"/>
      <c r="CZN74" s="73"/>
      <c r="CZO74" s="73"/>
      <c r="CZP74" s="73"/>
      <c r="CZQ74" s="73"/>
      <c r="CZR74" s="73"/>
      <c r="CZS74" s="73"/>
      <c r="CZT74" s="73"/>
      <c r="CZU74" s="73"/>
      <c r="CZV74" s="73"/>
      <c r="CZW74" s="73"/>
      <c r="CZX74" s="73"/>
      <c r="CZY74" s="73"/>
      <c r="CZZ74" s="73"/>
      <c r="DAA74" s="73"/>
      <c r="DAB74" s="73"/>
      <c r="DAC74" s="73"/>
      <c r="DAD74" s="73"/>
      <c r="DAE74" s="73"/>
      <c r="DAF74" s="73"/>
      <c r="DAG74" s="73"/>
      <c r="DAH74" s="73"/>
      <c r="DAI74" s="73"/>
      <c r="DAJ74" s="73"/>
      <c r="DAK74" s="73"/>
      <c r="DAL74" s="73"/>
      <c r="DAM74" s="73"/>
      <c r="DAN74" s="73"/>
      <c r="DAO74" s="73"/>
      <c r="DAP74" s="73"/>
      <c r="DAQ74" s="73"/>
      <c r="DAR74" s="73"/>
      <c r="DAS74" s="73"/>
      <c r="DAT74" s="73"/>
      <c r="DAU74" s="73"/>
      <c r="DAV74" s="73"/>
      <c r="DAW74" s="73"/>
      <c r="DAX74" s="73"/>
      <c r="DAY74" s="73"/>
      <c r="DAZ74" s="73"/>
      <c r="DBA74" s="73"/>
      <c r="DBB74" s="73"/>
      <c r="DBC74" s="73"/>
      <c r="DBD74" s="73"/>
      <c r="DBE74" s="73"/>
      <c r="DBF74" s="73"/>
      <c r="DBG74" s="73"/>
      <c r="DBH74" s="73"/>
      <c r="DBI74" s="73"/>
      <c r="DBJ74" s="73"/>
      <c r="DBK74" s="73"/>
      <c r="DBL74" s="73"/>
      <c r="DBM74" s="73"/>
      <c r="DBN74" s="73"/>
      <c r="DBO74" s="73"/>
      <c r="DBP74" s="73"/>
      <c r="DBQ74" s="73"/>
      <c r="DBR74" s="73"/>
      <c r="DBS74" s="73"/>
      <c r="DBT74" s="73"/>
      <c r="DBU74" s="73"/>
      <c r="DBV74" s="73"/>
      <c r="DBW74" s="73"/>
      <c r="DBX74" s="73"/>
      <c r="DBY74" s="73"/>
      <c r="DBZ74" s="73"/>
      <c r="DCA74" s="73"/>
      <c r="DCB74" s="73"/>
      <c r="DCC74" s="73"/>
      <c r="DCD74" s="73"/>
      <c r="DCE74" s="73"/>
      <c r="DCF74" s="73"/>
      <c r="DCG74" s="73"/>
      <c r="DCH74" s="73"/>
      <c r="DCI74" s="73"/>
      <c r="DCJ74" s="73"/>
      <c r="DCK74" s="73"/>
      <c r="DCL74" s="73"/>
      <c r="DCM74" s="73"/>
      <c r="DCN74" s="73"/>
      <c r="DCO74" s="73"/>
      <c r="DCP74" s="73"/>
      <c r="DCQ74" s="73"/>
      <c r="DCR74" s="73"/>
      <c r="DCS74" s="73"/>
      <c r="DCT74" s="73"/>
      <c r="DCU74" s="73"/>
      <c r="DCV74" s="73"/>
      <c r="DCW74" s="73"/>
      <c r="DCX74" s="73"/>
      <c r="DCY74" s="73"/>
      <c r="DCZ74" s="73"/>
      <c r="DDA74" s="73"/>
      <c r="DDB74" s="73"/>
      <c r="DDC74" s="73"/>
      <c r="DDD74" s="73"/>
      <c r="DDE74" s="73"/>
      <c r="DDF74" s="73"/>
      <c r="DDG74" s="73"/>
      <c r="DDH74" s="73"/>
      <c r="DDI74" s="73"/>
      <c r="DDJ74" s="73"/>
      <c r="DDK74" s="73"/>
      <c r="DDL74" s="73"/>
      <c r="DDM74" s="73"/>
      <c r="DDN74" s="73"/>
      <c r="DDO74" s="73"/>
      <c r="DDP74" s="73"/>
      <c r="DDQ74" s="73"/>
      <c r="DDR74" s="73"/>
      <c r="DDS74" s="73"/>
      <c r="DDT74" s="73"/>
      <c r="DDU74" s="73"/>
      <c r="DDV74" s="73"/>
      <c r="DDW74" s="73"/>
      <c r="DDX74" s="73"/>
      <c r="DDY74" s="73"/>
      <c r="DDZ74" s="73"/>
      <c r="DEA74" s="73"/>
      <c r="DEB74" s="73"/>
      <c r="DEC74" s="73"/>
      <c r="DED74" s="73"/>
      <c r="DEE74" s="73"/>
      <c r="DEF74" s="73"/>
      <c r="DEG74" s="73"/>
      <c r="DEH74" s="73"/>
      <c r="DEI74" s="73"/>
      <c r="DEJ74" s="73"/>
      <c r="DEK74" s="73"/>
      <c r="DEL74" s="73"/>
      <c r="DEM74" s="73"/>
      <c r="DEN74" s="73"/>
      <c r="DEO74" s="73"/>
      <c r="DEP74" s="73"/>
      <c r="DEQ74" s="73"/>
      <c r="DER74" s="73"/>
      <c r="DES74" s="73"/>
      <c r="DET74" s="73"/>
      <c r="DEU74" s="73"/>
      <c r="DEV74" s="73"/>
      <c r="DEW74" s="73"/>
      <c r="DEX74" s="73"/>
      <c r="DEY74" s="73"/>
      <c r="DEZ74" s="73"/>
      <c r="DFA74" s="73"/>
      <c r="DFB74" s="73"/>
      <c r="DFC74" s="73"/>
      <c r="DFD74" s="73"/>
      <c r="DFE74" s="73"/>
      <c r="DFF74" s="73"/>
      <c r="DFG74" s="73"/>
      <c r="DFH74" s="73"/>
      <c r="DFI74" s="73"/>
      <c r="DFJ74" s="73"/>
      <c r="DFK74" s="73"/>
      <c r="DFL74" s="73"/>
      <c r="DFM74" s="73"/>
      <c r="DFN74" s="73"/>
      <c r="DFO74" s="73"/>
      <c r="DFP74" s="73"/>
      <c r="DFQ74" s="73"/>
      <c r="DFR74" s="73"/>
      <c r="DFS74" s="73"/>
      <c r="DFT74" s="73"/>
      <c r="DFU74" s="73"/>
      <c r="DFV74" s="73"/>
      <c r="DFW74" s="73"/>
      <c r="DFX74" s="73"/>
      <c r="DFY74" s="73"/>
      <c r="DFZ74" s="73"/>
      <c r="DGA74" s="73"/>
      <c r="DGB74" s="73"/>
      <c r="DGC74" s="73"/>
      <c r="DGD74" s="73"/>
      <c r="DGE74" s="73"/>
      <c r="DGF74" s="73"/>
      <c r="DGG74" s="73"/>
      <c r="DGH74" s="73"/>
      <c r="DGI74" s="73"/>
      <c r="DGJ74" s="73"/>
      <c r="DGK74" s="73"/>
      <c r="DGL74" s="73"/>
      <c r="DGM74" s="73"/>
      <c r="DGN74" s="73"/>
      <c r="DGO74" s="73"/>
      <c r="DGP74" s="73"/>
      <c r="DGQ74" s="73"/>
      <c r="DGR74" s="73"/>
      <c r="DGS74" s="73"/>
      <c r="DGT74" s="73"/>
      <c r="DGU74" s="73"/>
      <c r="DGV74" s="73"/>
      <c r="DGW74" s="73"/>
      <c r="DGX74" s="73"/>
      <c r="DGY74" s="73"/>
      <c r="DGZ74" s="73"/>
      <c r="DHA74" s="73"/>
      <c r="DHB74" s="73"/>
      <c r="DHC74" s="73"/>
      <c r="DHD74" s="73"/>
      <c r="DHE74" s="73"/>
      <c r="DHF74" s="73"/>
      <c r="DHG74" s="73"/>
      <c r="DHH74" s="73"/>
      <c r="DHI74" s="73"/>
      <c r="DHJ74" s="73"/>
      <c r="DHK74" s="73"/>
      <c r="DHL74" s="73"/>
      <c r="DHM74" s="73"/>
      <c r="DHN74" s="73"/>
      <c r="DHO74" s="73"/>
      <c r="DHP74" s="73"/>
      <c r="DHQ74" s="73"/>
      <c r="DHR74" s="73"/>
      <c r="DHS74" s="73"/>
      <c r="DHT74" s="73"/>
      <c r="DHU74" s="73"/>
      <c r="DHV74" s="73"/>
      <c r="DHW74" s="73"/>
      <c r="DHX74" s="73"/>
      <c r="DHY74" s="73"/>
      <c r="DHZ74" s="73"/>
      <c r="DIA74" s="73"/>
      <c r="DIB74" s="73"/>
      <c r="DIC74" s="73"/>
      <c r="DID74" s="73"/>
      <c r="DIE74" s="73"/>
      <c r="DIF74" s="73"/>
      <c r="DIG74" s="73"/>
      <c r="DIH74" s="73"/>
      <c r="DII74" s="73"/>
      <c r="DIJ74" s="73"/>
      <c r="DIK74" s="73"/>
      <c r="DIL74" s="73"/>
      <c r="DIM74" s="73"/>
      <c r="DIN74" s="73"/>
      <c r="DIO74" s="73"/>
      <c r="DIP74" s="73"/>
      <c r="DIQ74" s="73"/>
      <c r="DIR74" s="73"/>
      <c r="DIS74" s="73"/>
      <c r="DIT74" s="73"/>
      <c r="DIU74" s="73"/>
      <c r="DIV74" s="73"/>
      <c r="DIW74" s="73"/>
      <c r="DIX74" s="73"/>
      <c r="DIY74" s="73"/>
      <c r="DIZ74" s="73"/>
      <c r="DJA74" s="73"/>
      <c r="DJB74" s="73"/>
      <c r="DJC74" s="73"/>
      <c r="DJD74" s="73"/>
      <c r="DJE74" s="73"/>
      <c r="DJF74" s="73"/>
      <c r="DJG74" s="73"/>
      <c r="DJH74" s="73"/>
      <c r="DJI74" s="73"/>
      <c r="DJJ74" s="73"/>
      <c r="DJK74" s="73"/>
      <c r="DJL74" s="73"/>
      <c r="DJM74" s="73"/>
      <c r="DJN74" s="73"/>
      <c r="DJO74" s="73"/>
      <c r="DJP74" s="73"/>
      <c r="DJQ74" s="73"/>
      <c r="DJR74" s="73"/>
      <c r="DJS74" s="73"/>
      <c r="DJT74" s="73"/>
      <c r="DJU74" s="73"/>
      <c r="DJV74" s="73"/>
      <c r="DJW74" s="73"/>
      <c r="DJX74" s="73"/>
      <c r="DJY74" s="73"/>
      <c r="DJZ74" s="73"/>
      <c r="DKA74" s="73"/>
      <c r="DKB74" s="73"/>
      <c r="DKC74" s="73"/>
      <c r="DKD74" s="73"/>
      <c r="DKE74" s="73"/>
      <c r="DKF74" s="73"/>
      <c r="DKG74" s="73"/>
      <c r="DKH74" s="73"/>
      <c r="DKI74" s="73"/>
      <c r="DKJ74" s="73"/>
      <c r="DKK74" s="73"/>
      <c r="DKL74" s="73"/>
      <c r="DKM74" s="73"/>
      <c r="DKN74" s="73"/>
      <c r="DKO74" s="73"/>
      <c r="DKP74" s="73"/>
      <c r="DKQ74" s="73"/>
      <c r="DKR74" s="73"/>
      <c r="DKS74" s="73"/>
      <c r="DKT74" s="73"/>
      <c r="DKU74" s="73"/>
      <c r="DKV74" s="73"/>
      <c r="DKW74" s="73"/>
      <c r="DKX74" s="73"/>
      <c r="DKY74" s="73"/>
      <c r="DKZ74" s="73"/>
      <c r="DLA74" s="73"/>
      <c r="DLB74" s="73"/>
      <c r="DLC74" s="73"/>
      <c r="DLD74" s="73"/>
      <c r="DLE74" s="73"/>
      <c r="DLF74" s="73"/>
      <c r="DLG74" s="73"/>
      <c r="DLH74" s="73"/>
      <c r="DLI74" s="73"/>
      <c r="DLJ74" s="73"/>
      <c r="DLK74" s="73"/>
      <c r="DLL74" s="73"/>
      <c r="DLM74" s="73"/>
      <c r="DLN74" s="73"/>
      <c r="DLO74" s="73"/>
      <c r="DLP74" s="73"/>
      <c r="DLQ74" s="73"/>
      <c r="DLR74" s="73"/>
      <c r="DLS74" s="73"/>
      <c r="DLT74" s="73"/>
      <c r="DLU74" s="73"/>
      <c r="DLV74" s="73"/>
      <c r="DLW74" s="73"/>
      <c r="DLX74" s="73"/>
      <c r="DLY74" s="73"/>
      <c r="DLZ74" s="73"/>
      <c r="DMA74" s="73"/>
      <c r="DMB74" s="73"/>
      <c r="DMC74" s="73"/>
      <c r="DMD74" s="73"/>
      <c r="DME74" s="73"/>
      <c r="DMF74" s="73"/>
      <c r="DMG74" s="73"/>
      <c r="DMH74" s="73"/>
      <c r="DMI74" s="73"/>
      <c r="DMJ74" s="73"/>
      <c r="DMK74" s="73"/>
      <c r="DML74" s="73"/>
      <c r="DMM74" s="73"/>
      <c r="DMN74" s="73"/>
      <c r="DMO74" s="73"/>
      <c r="DMP74" s="73"/>
      <c r="DMQ74" s="73"/>
      <c r="DMR74" s="73"/>
      <c r="DMS74" s="73"/>
      <c r="DMT74" s="73"/>
      <c r="DMU74" s="73"/>
      <c r="DMV74" s="73"/>
      <c r="DMW74" s="73"/>
      <c r="DMX74" s="73"/>
      <c r="DMY74" s="73"/>
      <c r="DMZ74" s="73"/>
      <c r="DNA74" s="73"/>
      <c r="DNB74" s="73"/>
      <c r="DNC74" s="73"/>
      <c r="DND74" s="73"/>
      <c r="DNE74" s="73"/>
      <c r="DNF74" s="73"/>
      <c r="DNG74" s="73"/>
      <c r="DNH74" s="73"/>
      <c r="DNI74" s="73"/>
      <c r="DNJ74" s="73"/>
      <c r="DNK74" s="73"/>
      <c r="DNL74" s="73"/>
      <c r="DNM74" s="73"/>
      <c r="DNN74" s="73"/>
      <c r="DNO74" s="73"/>
      <c r="DNP74" s="73"/>
      <c r="DNQ74" s="73"/>
      <c r="DNR74" s="73"/>
      <c r="DNS74" s="73"/>
      <c r="DNT74" s="73"/>
      <c r="DNU74" s="73"/>
      <c r="DNV74" s="73"/>
      <c r="DNW74" s="73"/>
      <c r="DNX74" s="73"/>
      <c r="DNY74" s="73"/>
      <c r="DNZ74" s="73"/>
      <c r="DOA74" s="73"/>
      <c r="DOB74" s="73"/>
      <c r="DOC74" s="73"/>
      <c r="DOD74" s="73"/>
      <c r="DOE74" s="73"/>
      <c r="DOF74" s="73"/>
      <c r="DOG74" s="73"/>
      <c r="DOH74" s="73"/>
      <c r="DOI74" s="73"/>
      <c r="DOJ74" s="73"/>
      <c r="DOK74" s="73"/>
      <c r="DOL74" s="73"/>
      <c r="DOM74" s="73"/>
      <c r="DON74" s="73"/>
      <c r="DOO74" s="73"/>
      <c r="DOP74" s="73"/>
      <c r="DOQ74" s="73"/>
      <c r="DOR74" s="73"/>
      <c r="DOS74" s="73"/>
      <c r="DOT74" s="73"/>
      <c r="DOU74" s="73"/>
      <c r="DOV74" s="73"/>
      <c r="DOW74" s="73"/>
      <c r="DOX74" s="73"/>
      <c r="DOY74" s="73"/>
      <c r="DOZ74" s="73"/>
      <c r="DPA74" s="73"/>
      <c r="DPB74" s="73"/>
      <c r="DPC74" s="73"/>
      <c r="DPD74" s="73"/>
      <c r="DPE74" s="73"/>
      <c r="DPF74" s="73"/>
      <c r="DPG74" s="73"/>
      <c r="DPH74" s="73"/>
      <c r="DPI74" s="73"/>
      <c r="DPJ74" s="73"/>
      <c r="DPK74" s="73"/>
      <c r="DPL74" s="73"/>
      <c r="DPM74" s="73"/>
      <c r="DPN74" s="73"/>
      <c r="DPO74" s="73"/>
      <c r="DPP74" s="73"/>
      <c r="DPQ74" s="73"/>
      <c r="DPR74" s="73"/>
      <c r="DPS74" s="73"/>
      <c r="DPT74" s="73"/>
      <c r="DPU74" s="73"/>
      <c r="DPV74" s="73"/>
      <c r="DPW74" s="73"/>
      <c r="DPX74" s="73"/>
      <c r="DPY74" s="73"/>
      <c r="DPZ74" s="73"/>
      <c r="DQA74" s="73"/>
      <c r="DQB74" s="73"/>
      <c r="DQC74" s="73"/>
      <c r="DQD74" s="73"/>
      <c r="DQE74" s="73"/>
      <c r="DQF74" s="73"/>
      <c r="DQG74" s="73"/>
      <c r="DQH74" s="73"/>
      <c r="DQI74" s="73"/>
      <c r="DQJ74" s="73"/>
      <c r="DQK74" s="73"/>
      <c r="DQL74" s="73"/>
      <c r="DQM74" s="73"/>
      <c r="DQN74" s="73"/>
      <c r="DQO74" s="73"/>
      <c r="DQP74" s="73"/>
      <c r="DQQ74" s="73"/>
      <c r="DQR74" s="73"/>
      <c r="DQS74" s="73"/>
      <c r="DQT74" s="73"/>
      <c r="DQU74" s="73"/>
      <c r="DQV74" s="73"/>
      <c r="DQW74" s="73"/>
      <c r="DQX74" s="73"/>
      <c r="DQY74" s="73"/>
      <c r="DQZ74" s="73"/>
      <c r="DRA74" s="73"/>
      <c r="DRB74" s="73"/>
      <c r="DRC74" s="73"/>
      <c r="DRD74" s="73"/>
      <c r="DRE74" s="73"/>
      <c r="DRF74" s="73"/>
      <c r="DRG74" s="73"/>
      <c r="DRH74" s="73"/>
      <c r="DRI74" s="73"/>
      <c r="DRJ74" s="73"/>
      <c r="DRK74" s="73"/>
      <c r="DRL74" s="73"/>
      <c r="DRM74" s="73"/>
      <c r="DRN74" s="73"/>
      <c r="DRO74" s="73"/>
      <c r="DRP74" s="73"/>
      <c r="DRQ74" s="73"/>
      <c r="DRR74" s="73"/>
      <c r="DRS74" s="73"/>
      <c r="DRT74" s="73"/>
      <c r="DRU74" s="73"/>
      <c r="DRV74" s="73"/>
      <c r="DRW74" s="73"/>
      <c r="DRX74" s="73"/>
      <c r="DRY74" s="73"/>
      <c r="DRZ74" s="73"/>
      <c r="DSA74" s="73"/>
      <c r="DSB74" s="73"/>
      <c r="DSC74" s="73"/>
      <c r="DSD74" s="73"/>
      <c r="DSE74" s="73"/>
      <c r="DSF74" s="73"/>
      <c r="DSG74" s="73"/>
      <c r="DSH74" s="73"/>
      <c r="DSI74" s="73"/>
      <c r="DSJ74" s="73"/>
      <c r="DSK74" s="73"/>
      <c r="DSL74" s="73"/>
      <c r="DSM74" s="73"/>
      <c r="DSN74" s="73"/>
      <c r="DSO74" s="73"/>
      <c r="DSP74" s="73"/>
      <c r="DSQ74" s="73"/>
      <c r="DSR74" s="73"/>
      <c r="DSS74" s="73"/>
      <c r="DST74" s="73"/>
      <c r="DSU74" s="73"/>
      <c r="DSV74" s="73"/>
      <c r="DSW74" s="73"/>
      <c r="DSX74" s="73"/>
      <c r="DSY74" s="73"/>
      <c r="DSZ74" s="73"/>
      <c r="DTA74" s="73"/>
      <c r="DTB74" s="73"/>
      <c r="DTC74" s="73"/>
      <c r="DTD74" s="73"/>
      <c r="DTE74" s="73"/>
      <c r="DTF74" s="73"/>
      <c r="DTG74" s="73"/>
      <c r="DTH74" s="73"/>
      <c r="DTI74" s="73"/>
      <c r="DTJ74" s="73"/>
      <c r="DTK74" s="73"/>
      <c r="DTL74" s="73"/>
      <c r="DTM74" s="73"/>
      <c r="DTN74" s="73"/>
      <c r="DTO74" s="73"/>
      <c r="DTP74" s="73"/>
      <c r="DTQ74" s="73"/>
      <c r="DTR74" s="73"/>
      <c r="DTS74" s="73"/>
      <c r="DTT74" s="73"/>
      <c r="DTU74" s="73"/>
      <c r="DTV74" s="73"/>
      <c r="DTW74" s="73"/>
      <c r="DTX74" s="73"/>
      <c r="DTY74" s="73"/>
      <c r="DTZ74" s="73"/>
      <c r="DUA74" s="73"/>
      <c r="DUB74" s="73"/>
      <c r="DUC74" s="73"/>
      <c r="DUD74" s="73"/>
      <c r="DUE74" s="73"/>
      <c r="DUF74" s="73"/>
      <c r="DUG74" s="73"/>
      <c r="DUH74" s="73"/>
      <c r="DUI74" s="73"/>
      <c r="DUJ74" s="73"/>
      <c r="DUK74" s="73"/>
      <c r="DUL74" s="73"/>
      <c r="DUM74" s="73"/>
      <c r="DUN74" s="73"/>
      <c r="DUO74" s="73"/>
      <c r="DUP74" s="73"/>
      <c r="DUQ74" s="73"/>
      <c r="DUR74" s="73"/>
      <c r="DUS74" s="73"/>
      <c r="DUT74" s="73"/>
      <c r="DUU74" s="73"/>
      <c r="DUV74" s="73"/>
      <c r="DUW74" s="73"/>
      <c r="DUX74" s="73"/>
      <c r="DUY74" s="73"/>
      <c r="DUZ74" s="73"/>
      <c r="DVA74" s="73"/>
      <c r="DVB74" s="73"/>
      <c r="DVC74" s="73"/>
      <c r="DVD74" s="73"/>
      <c r="DVE74" s="73"/>
      <c r="DVF74" s="73"/>
      <c r="DVG74" s="73"/>
      <c r="DVH74" s="73"/>
      <c r="DVI74" s="73"/>
      <c r="DVJ74" s="73"/>
      <c r="DVK74" s="73"/>
      <c r="DVL74" s="73"/>
      <c r="DVM74" s="73"/>
      <c r="DVN74" s="73"/>
      <c r="DVO74" s="73"/>
      <c r="DVP74" s="73"/>
      <c r="DVQ74" s="73"/>
      <c r="DVR74" s="73"/>
      <c r="DVS74" s="73"/>
      <c r="DVT74" s="73"/>
      <c r="DVU74" s="73"/>
      <c r="DVV74" s="73"/>
      <c r="DVW74" s="73"/>
      <c r="DVX74" s="73"/>
      <c r="DVY74" s="73"/>
      <c r="DVZ74" s="73"/>
      <c r="DWA74" s="73"/>
      <c r="DWB74" s="73"/>
      <c r="DWC74" s="73"/>
      <c r="DWD74" s="73"/>
      <c r="DWE74" s="73"/>
      <c r="DWF74" s="73"/>
      <c r="DWG74" s="73"/>
      <c r="DWH74" s="73"/>
      <c r="DWI74" s="73"/>
      <c r="DWJ74" s="73"/>
      <c r="DWK74" s="73"/>
      <c r="DWL74" s="73"/>
      <c r="DWM74" s="73"/>
      <c r="DWN74" s="73"/>
      <c r="DWO74" s="73"/>
      <c r="DWP74" s="73"/>
      <c r="DWQ74" s="73"/>
      <c r="DWR74" s="73"/>
      <c r="DWS74" s="73"/>
      <c r="DWT74" s="73"/>
      <c r="DWU74" s="73"/>
      <c r="DWV74" s="73"/>
      <c r="DWW74" s="73"/>
      <c r="DWX74" s="73"/>
      <c r="DWY74" s="73"/>
      <c r="DWZ74" s="73"/>
      <c r="DXA74" s="73"/>
      <c r="DXB74" s="73"/>
      <c r="DXC74" s="73"/>
      <c r="DXD74" s="73"/>
      <c r="DXE74" s="73"/>
      <c r="DXF74" s="73"/>
      <c r="DXG74" s="73"/>
      <c r="DXH74" s="73"/>
      <c r="DXI74" s="73"/>
      <c r="DXJ74" s="73"/>
      <c r="DXK74" s="73"/>
      <c r="DXL74" s="73"/>
      <c r="DXM74" s="73"/>
      <c r="DXN74" s="73"/>
      <c r="DXO74" s="73"/>
      <c r="DXP74" s="73"/>
      <c r="DXQ74" s="73"/>
      <c r="DXR74" s="73"/>
      <c r="DXS74" s="73"/>
      <c r="DXT74" s="73"/>
      <c r="DXU74" s="73"/>
      <c r="DXV74" s="73"/>
      <c r="DXW74" s="73"/>
      <c r="DXX74" s="73"/>
      <c r="DXY74" s="73"/>
      <c r="DXZ74" s="73"/>
      <c r="DYA74" s="73"/>
      <c r="DYB74" s="73"/>
      <c r="DYC74" s="73"/>
      <c r="DYD74" s="73"/>
      <c r="DYE74" s="73"/>
      <c r="DYF74" s="73"/>
      <c r="DYG74" s="73"/>
      <c r="DYH74" s="73"/>
      <c r="DYI74" s="73"/>
      <c r="DYJ74" s="73"/>
      <c r="DYK74" s="73"/>
      <c r="DYL74" s="73"/>
      <c r="DYM74" s="73"/>
      <c r="DYN74" s="73"/>
      <c r="DYO74" s="73"/>
      <c r="DYP74" s="73"/>
      <c r="DYQ74" s="73"/>
      <c r="DYR74" s="73"/>
      <c r="DYS74" s="73"/>
      <c r="DYT74" s="73"/>
      <c r="DYU74" s="73"/>
      <c r="DYV74" s="73"/>
      <c r="DYW74" s="73"/>
      <c r="DYX74" s="73"/>
      <c r="DYY74" s="73"/>
      <c r="DYZ74" s="73"/>
      <c r="DZA74" s="73"/>
      <c r="DZB74" s="73"/>
      <c r="DZC74" s="73"/>
      <c r="DZD74" s="73"/>
      <c r="DZE74" s="73"/>
      <c r="DZF74" s="73"/>
      <c r="DZG74" s="73"/>
      <c r="DZH74" s="73"/>
      <c r="DZI74" s="73"/>
      <c r="DZJ74" s="73"/>
      <c r="DZK74" s="73"/>
      <c r="DZL74" s="73"/>
      <c r="DZM74" s="73"/>
      <c r="DZN74" s="73"/>
      <c r="DZO74" s="73"/>
      <c r="DZP74" s="73"/>
      <c r="DZQ74" s="73"/>
      <c r="DZR74" s="73"/>
      <c r="DZS74" s="73"/>
      <c r="DZT74" s="73"/>
      <c r="DZU74" s="73"/>
      <c r="DZV74" s="73"/>
      <c r="DZW74" s="73"/>
      <c r="DZX74" s="73"/>
      <c r="DZY74" s="73"/>
      <c r="DZZ74" s="73"/>
      <c r="EAA74" s="73"/>
      <c r="EAB74" s="73"/>
      <c r="EAC74" s="73"/>
      <c r="EAD74" s="73"/>
      <c r="EAE74" s="73"/>
      <c r="EAF74" s="73"/>
      <c r="EAG74" s="73"/>
      <c r="EAH74" s="73"/>
      <c r="EAI74" s="73"/>
      <c r="EAJ74" s="73"/>
      <c r="EAK74" s="73"/>
      <c r="EAL74" s="73"/>
      <c r="EAM74" s="73"/>
      <c r="EAN74" s="73"/>
      <c r="EAO74" s="73"/>
      <c r="EAP74" s="73"/>
      <c r="EAQ74" s="73"/>
      <c r="EAR74" s="73"/>
      <c r="EAS74" s="73"/>
      <c r="EAT74" s="73"/>
      <c r="EAU74" s="73"/>
      <c r="EAV74" s="73"/>
      <c r="EAW74" s="73"/>
      <c r="EAX74" s="73"/>
      <c r="EAY74" s="73"/>
      <c r="EAZ74" s="73"/>
      <c r="EBA74" s="73"/>
      <c r="EBB74" s="73"/>
      <c r="EBC74" s="73"/>
      <c r="EBD74" s="73"/>
      <c r="EBE74" s="73"/>
      <c r="EBF74" s="73"/>
      <c r="EBG74" s="73"/>
      <c r="EBH74" s="73"/>
      <c r="EBI74" s="73"/>
      <c r="EBJ74" s="73"/>
      <c r="EBK74" s="73"/>
      <c r="EBL74" s="73"/>
      <c r="EBM74" s="73"/>
      <c r="EBN74" s="73"/>
      <c r="EBO74" s="73"/>
      <c r="EBP74" s="73"/>
      <c r="EBQ74" s="73"/>
      <c r="EBR74" s="73"/>
      <c r="EBS74" s="73"/>
      <c r="EBT74" s="73"/>
      <c r="EBU74" s="73"/>
      <c r="EBV74" s="73"/>
      <c r="EBW74" s="73"/>
      <c r="EBX74" s="73"/>
      <c r="EBY74" s="73"/>
      <c r="EBZ74" s="73"/>
      <c r="ECA74" s="73"/>
      <c r="ECB74" s="73"/>
      <c r="ECC74" s="73"/>
      <c r="ECD74" s="73"/>
      <c r="ECE74" s="73"/>
      <c r="ECF74" s="73"/>
      <c r="ECG74" s="73"/>
      <c r="ECH74" s="73"/>
      <c r="ECI74" s="73"/>
      <c r="ECJ74" s="73"/>
      <c r="ECK74" s="73"/>
      <c r="ECL74" s="73"/>
      <c r="ECM74" s="73"/>
      <c r="ECN74" s="73"/>
      <c r="ECO74" s="73"/>
      <c r="ECP74" s="73"/>
      <c r="ECQ74" s="73"/>
      <c r="ECR74" s="73"/>
      <c r="ECS74" s="73"/>
      <c r="ECT74" s="73"/>
      <c r="ECU74" s="73"/>
      <c r="ECV74" s="73"/>
      <c r="ECW74" s="73"/>
      <c r="ECX74" s="73"/>
      <c r="ECY74" s="73"/>
      <c r="ECZ74" s="73"/>
      <c r="EDA74" s="73"/>
      <c r="EDB74" s="73"/>
      <c r="EDC74" s="73"/>
      <c r="EDD74" s="73"/>
      <c r="EDE74" s="73"/>
      <c r="EDF74" s="73"/>
      <c r="EDG74" s="73"/>
      <c r="EDH74" s="73"/>
      <c r="EDI74" s="73"/>
      <c r="EDJ74" s="73"/>
      <c r="EDK74" s="73"/>
      <c r="EDL74" s="73"/>
      <c r="EDM74" s="73"/>
      <c r="EDN74" s="73"/>
      <c r="EDO74" s="73"/>
      <c r="EDP74" s="73"/>
      <c r="EDQ74" s="73"/>
      <c r="EDR74" s="73"/>
      <c r="EDS74" s="73"/>
      <c r="EDT74" s="73"/>
      <c r="EDU74" s="73"/>
      <c r="EDV74" s="73"/>
      <c r="EDW74" s="73"/>
      <c r="EDX74" s="73"/>
      <c r="EDY74" s="73"/>
      <c r="EDZ74" s="73"/>
      <c r="EEA74" s="73"/>
      <c r="EEB74" s="73"/>
      <c r="EEC74" s="73"/>
      <c r="EED74" s="73"/>
      <c r="EEE74" s="73"/>
      <c r="EEF74" s="73"/>
      <c r="EEG74" s="73"/>
      <c r="EEH74" s="73"/>
      <c r="EEI74" s="73"/>
      <c r="EEJ74" s="73"/>
      <c r="EEK74" s="73"/>
      <c r="EEL74" s="73"/>
      <c r="EEM74" s="73"/>
      <c r="EEN74" s="73"/>
      <c r="EEO74" s="73"/>
      <c r="EEP74" s="73"/>
      <c r="EEQ74" s="73"/>
      <c r="EER74" s="73"/>
      <c r="EES74" s="73"/>
      <c r="EET74" s="73"/>
      <c r="EEU74" s="73"/>
      <c r="EEV74" s="73"/>
      <c r="EEW74" s="73"/>
      <c r="EEX74" s="73"/>
      <c r="EEY74" s="73"/>
      <c r="EEZ74" s="73"/>
      <c r="EFA74" s="73"/>
      <c r="EFB74" s="73"/>
      <c r="EFC74" s="73"/>
      <c r="EFD74" s="73"/>
      <c r="EFE74" s="73"/>
      <c r="EFF74" s="73"/>
      <c r="EFG74" s="73"/>
      <c r="EFH74" s="73"/>
      <c r="EFI74" s="73"/>
      <c r="EFJ74" s="73"/>
      <c r="EFK74" s="73"/>
      <c r="EFL74" s="73"/>
      <c r="EFM74" s="73"/>
      <c r="EFN74" s="73"/>
      <c r="EFO74" s="73"/>
      <c r="EFP74" s="73"/>
      <c r="EFQ74" s="73"/>
      <c r="EFR74" s="73"/>
      <c r="EFS74" s="73"/>
      <c r="EFT74" s="73"/>
      <c r="EFU74" s="73"/>
      <c r="EFV74" s="73"/>
      <c r="EFW74" s="73"/>
      <c r="EFX74" s="73"/>
      <c r="EFY74" s="73"/>
      <c r="EFZ74" s="73"/>
      <c r="EGA74" s="73"/>
      <c r="EGB74" s="73"/>
      <c r="EGC74" s="73"/>
      <c r="EGD74" s="73"/>
      <c r="EGE74" s="73"/>
      <c r="EGF74" s="73"/>
      <c r="EGG74" s="73"/>
      <c r="EGH74" s="73"/>
      <c r="EGI74" s="73"/>
      <c r="EGJ74" s="73"/>
      <c r="EGK74" s="73"/>
      <c r="EGL74" s="73"/>
      <c r="EGM74" s="73"/>
      <c r="EGN74" s="73"/>
      <c r="EGO74" s="73"/>
      <c r="EGP74" s="73"/>
      <c r="EGQ74" s="73"/>
      <c r="EGR74" s="73"/>
      <c r="EGS74" s="73"/>
      <c r="EGT74" s="73"/>
      <c r="EGU74" s="73"/>
      <c r="EGV74" s="73"/>
      <c r="EGW74" s="73"/>
      <c r="EGX74" s="73"/>
      <c r="EGY74" s="73"/>
      <c r="EGZ74" s="73"/>
      <c r="EHA74" s="73"/>
      <c r="EHB74" s="73"/>
      <c r="EHC74" s="73"/>
      <c r="EHD74" s="73"/>
      <c r="EHE74" s="73"/>
      <c r="EHF74" s="73"/>
      <c r="EHG74" s="73"/>
      <c r="EHH74" s="73"/>
      <c r="EHI74" s="73"/>
      <c r="EHJ74" s="73"/>
      <c r="EHK74" s="73"/>
      <c r="EHL74" s="73"/>
      <c r="EHM74" s="73"/>
      <c r="EHN74" s="73"/>
      <c r="EHO74" s="73"/>
      <c r="EHP74" s="73"/>
      <c r="EHQ74" s="73"/>
      <c r="EHR74" s="73"/>
      <c r="EHS74" s="73"/>
      <c r="EHT74" s="73"/>
      <c r="EHU74" s="73"/>
      <c r="EHV74" s="73"/>
      <c r="EHW74" s="73"/>
      <c r="EHX74" s="73"/>
      <c r="EHY74" s="73"/>
      <c r="EHZ74" s="73"/>
      <c r="EIA74" s="73"/>
      <c r="EIB74" s="73"/>
      <c r="EIC74" s="73"/>
      <c r="EID74" s="73"/>
      <c r="EIE74" s="73"/>
      <c r="EIF74" s="73"/>
      <c r="EIG74" s="73"/>
      <c r="EIH74" s="73"/>
      <c r="EII74" s="73"/>
      <c r="EIJ74" s="73"/>
      <c r="EIK74" s="73"/>
      <c r="EIL74" s="73"/>
      <c r="EIM74" s="73"/>
      <c r="EIN74" s="73"/>
      <c r="EIO74" s="73"/>
      <c r="EIP74" s="73"/>
      <c r="EIQ74" s="73"/>
      <c r="EIR74" s="73"/>
      <c r="EIS74" s="73"/>
      <c r="EIT74" s="73"/>
      <c r="EIU74" s="73"/>
      <c r="EIV74" s="73"/>
      <c r="EIW74" s="73"/>
      <c r="EIX74" s="73"/>
      <c r="EIY74" s="73"/>
      <c r="EIZ74" s="73"/>
      <c r="EJA74" s="73"/>
      <c r="EJB74" s="73"/>
      <c r="EJC74" s="73"/>
      <c r="EJD74" s="73"/>
      <c r="EJE74" s="73"/>
      <c r="EJF74" s="73"/>
      <c r="EJG74" s="73"/>
      <c r="EJH74" s="73"/>
      <c r="EJI74" s="73"/>
      <c r="EJJ74" s="73"/>
      <c r="EJK74" s="73"/>
      <c r="EJL74" s="73"/>
      <c r="EJM74" s="73"/>
      <c r="EJN74" s="73"/>
      <c r="EJO74" s="73"/>
      <c r="EJP74" s="73"/>
      <c r="EJQ74" s="73"/>
      <c r="EJR74" s="73"/>
      <c r="EJS74" s="73"/>
      <c r="EJT74" s="73"/>
      <c r="EJU74" s="73"/>
      <c r="EJV74" s="73"/>
      <c r="EJW74" s="73"/>
      <c r="EJX74" s="73"/>
      <c r="EJY74" s="73"/>
      <c r="EJZ74" s="73"/>
      <c r="EKA74" s="73"/>
      <c r="EKB74" s="73"/>
      <c r="EKC74" s="73"/>
      <c r="EKD74" s="73"/>
      <c r="EKE74" s="73"/>
      <c r="EKF74" s="73"/>
      <c r="EKG74" s="73"/>
      <c r="EKH74" s="73"/>
      <c r="EKI74" s="73"/>
      <c r="EKJ74" s="73"/>
      <c r="EKK74" s="73"/>
      <c r="EKL74" s="73"/>
      <c r="EKM74" s="73"/>
      <c r="EKN74" s="73"/>
      <c r="EKO74" s="73"/>
      <c r="EKP74" s="73"/>
      <c r="EKQ74" s="73"/>
      <c r="EKR74" s="73"/>
      <c r="EKS74" s="73"/>
      <c r="EKT74" s="73"/>
      <c r="EKU74" s="73"/>
      <c r="EKV74" s="73"/>
      <c r="EKW74" s="73"/>
      <c r="EKX74" s="73"/>
      <c r="EKY74" s="73"/>
      <c r="EKZ74" s="73"/>
      <c r="ELA74" s="73"/>
      <c r="ELB74" s="73"/>
      <c r="ELC74" s="73"/>
      <c r="ELD74" s="73"/>
      <c r="ELE74" s="73"/>
      <c r="ELF74" s="73"/>
      <c r="ELG74" s="73"/>
      <c r="ELH74" s="73"/>
      <c r="ELI74" s="73"/>
      <c r="ELJ74" s="73"/>
      <c r="ELK74" s="73"/>
      <c r="ELL74" s="73"/>
      <c r="ELM74" s="73"/>
      <c r="ELN74" s="73"/>
      <c r="ELO74" s="73"/>
      <c r="ELP74" s="73"/>
      <c r="ELQ74" s="73"/>
      <c r="ELR74" s="73"/>
      <c r="ELS74" s="73"/>
      <c r="ELT74" s="73"/>
      <c r="ELU74" s="73"/>
      <c r="ELV74" s="73"/>
      <c r="ELW74" s="73"/>
      <c r="ELX74" s="73"/>
      <c r="ELY74" s="73"/>
      <c r="ELZ74" s="73"/>
      <c r="EMA74" s="73"/>
      <c r="EMB74" s="73"/>
      <c r="EMC74" s="73"/>
      <c r="EMD74" s="73"/>
      <c r="EME74" s="73"/>
      <c r="EMF74" s="73"/>
      <c r="EMG74" s="73"/>
      <c r="EMH74" s="73"/>
      <c r="EMI74" s="73"/>
      <c r="EMJ74" s="73"/>
      <c r="EMK74" s="73"/>
      <c r="EML74" s="73"/>
      <c r="EMM74" s="73"/>
      <c r="EMN74" s="73"/>
      <c r="EMO74" s="73"/>
      <c r="EMP74" s="73"/>
      <c r="EMQ74" s="73"/>
      <c r="EMR74" s="73"/>
      <c r="EMS74" s="73"/>
      <c r="EMT74" s="73"/>
      <c r="EMU74" s="73"/>
      <c r="EMV74" s="73"/>
      <c r="EMW74" s="73"/>
      <c r="EMX74" s="73"/>
      <c r="EMY74" s="73"/>
      <c r="EMZ74" s="73"/>
      <c r="ENA74" s="73"/>
      <c r="ENB74" s="73"/>
      <c r="ENC74" s="73"/>
      <c r="END74" s="73"/>
      <c r="ENE74" s="73"/>
      <c r="ENF74" s="73"/>
      <c r="ENG74" s="73"/>
      <c r="ENH74" s="73"/>
      <c r="ENI74" s="73"/>
      <c r="ENJ74" s="73"/>
      <c r="ENK74" s="73"/>
      <c r="ENL74" s="73"/>
      <c r="ENM74" s="73"/>
      <c r="ENN74" s="73"/>
      <c r="ENO74" s="73"/>
      <c r="ENP74" s="73"/>
      <c r="ENQ74" s="73"/>
      <c r="ENR74" s="73"/>
      <c r="ENS74" s="73"/>
      <c r="ENT74" s="73"/>
      <c r="ENU74" s="73"/>
      <c r="ENV74" s="73"/>
      <c r="ENW74" s="73"/>
      <c r="ENX74" s="73"/>
      <c r="ENY74" s="73"/>
      <c r="ENZ74" s="73"/>
      <c r="EOA74" s="73"/>
      <c r="EOB74" s="73"/>
      <c r="EOC74" s="73"/>
      <c r="EOD74" s="73"/>
      <c r="EOE74" s="73"/>
      <c r="EOF74" s="73"/>
      <c r="EOG74" s="73"/>
      <c r="EOH74" s="73"/>
      <c r="EOI74" s="73"/>
      <c r="EOJ74" s="73"/>
      <c r="EOK74" s="73"/>
      <c r="EOL74" s="73"/>
      <c r="EOM74" s="73"/>
      <c r="EON74" s="73"/>
      <c r="EOO74" s="73"/>
      <c r="EOP74" s="73"/>
      <c r="EOQ74" s="73"/>
      <c r="EOR74" s="73"/>
      <c r="EOS74" s="73"/>
      <c r="EOT74" s="73"/>
      <c r="EOU74" s="73"/>
      <c r="EOV74" s="73"/>
      <c r="EOW74" s="73"/>
      <c r="EOX74" s="73"/>
      <c r="EOY74" s="73"/>
      <c r="EOZ74" s="73"/>
      <c r="EPA74" s="73"/>
      <c r="EPB74" s="73"/>
      <c r="EPC74" s="73"/>
      <c r="EPD74" s="73"/>
      <c r="EPE74" s="73"/>
      <c r="EPF74" s="73"/>
      <c r="EPG74" s="73"/>
      <c r="EPH74" s="73"/>
      <c r="EPI74" s="73"/>
      <c r="EPJ74" s="73"/>
      <c r="EPK74" s="73"/>
      <c r="EPL74" s="73"/>
      <c r="EPM74" s="73"/>
      <c r="EPN74" s="73"/>
      <c r="EPO74" s="73"/>
      <c r="EPP74" s="73"/>
      <c r="EPQ74" s="73"/>
      <c r="EPR74" s="73"/>
      <c r="EPS74" s="73"/>
      <c r="EPT74" s="73"/>
      <c r="EPU74" s="73"/>
      <c r="EPV74" s="73"/>
      <c r="EPW74" s="73"/>
      <c r="EPX74" s="73"/>
      <c r="EPY74" s="73"/>
      <c r="EPZ74" s="73"/>
      <c r="EQA74" s="73"/>
      <c r="EQB74" s="73"/>
      <c r="EQC74" s="73"/>
      <c r="EQD74" s="73"/>
      <c r="EQE74" s="73"/>
      <c r="EQF74" s="73"/>
      <c r="EQG74" s="73"/>
      <c r="EQH74" s="73"/>
      <c r="EQI74" s="73"/>
      <c r="EQJ74" s="73"/>
      <c r="EQK74" s="73"/>
      <c r="EQL74" s="73"/>
      <c r="EQM74" s="73"/>
      <c r="EQN74" s="73"/>
      <c r="EQO74" s="73"/>
      <c r="EQP74" s="73"/>
      <c r="EQQ74" s="73"/>
      <c r="EQR74" s="73"/>
      <c r="EQS74" s="73"/>
      <c r="EQT74" s="73"/>
      <c r="EQU74" s="73"/>
      <c r="EQV74" s="73"/>
      <c r="EQW74" s="73"/>
      <c r="EQX74" s="73"/>
      <c r="EQY74" s="73"/>
      <c r="EQZ74" s="73"/>
      <c r="ERA74" s="73"/>
      <c r="ERB74" s="73"/>
      <c r="ERC74" s="73"/>
      <c r="ERD74" s="73"/>
      <c r="ERE74" s="73"/>
      <c r="ERF74" s="73"/>
      <c r="ERG74" s="73"/>
      <c r="ERH74" s="73"/>
      <c r="ERI74" s="73"/>
      <c r="ERJ74" s="73"/>
      <c r="ERK74" s="73"/>
      <c r="ERL74" s="73"/>
      <c r="ERM74" s="73"/>
      <c r="ERN74" s="73"/>
      <c r="ERO74" s="73"/>
      <c r="ERP74" s="73"/>
      <c r="ERQ74" s="73"/>
      <c r="ERR74" s="73"/>
      <c r="ERS74" s="73"/>
      <c r="ERT74" s="73"/>
      <c r="ERU74" s="73"/>
      <c r="ERV74" s="73"/>
      <c r="ERW74" s="73"/>
      <c r="ERX74" s="73"/>
      <c r="ERY74" s="73"/>
      <c r="ERZ74" s="73"/>
      <c r="ESA74" s="73"/>
      <c r="ESB74" s="73"/>
      <c r="ESC74" s="73"/>
      <c r="ESD74" s="73"/>
      <c r="ESE74" s="73"/>
      <c r="ESF74" s="73"/>
      <c r="ESG74" s="73"/>
      <c r="ESH74" s="73"/>
      <c r="ESI74" s="73"/>
      <c r="ESJ74" s="73"/>
      <c r="ESK74" s="73"/>
      <c r="ESL74" s="73"/>
      <c r="ESM74" s="73"/>
      <c r="ESN74" s="73"/>
      <c r="ESO74" s="73"/>
      <c r="ESP74" s="73"/>
      <c r="ESQ74" s="73"/>
      <c r="ESR74" s="73"/>
      <c r="ESS74" s="73"/>
      <c r="EST74" s="73"/>
      <c r="ESU74" s="73"/>
      <c r="ESV74" s="73"/>
      <c r="ESW74" s="73"/>
      <c r="ESX74" s="73"/>
      <c r="ESY74" s="73"/>
      <c r="ESZ74" s="73"/>
      <c r="ETA74" s="73"/>
      <c r="ETB74" s="73"/>
      <c r="ETC74" s="73"/>
      <c r="ETD74" s="73"/>
      <c r="ETE74" s="73"/>
      <c r="ETF74" s="73"/>
      <c r="ETG74" s="73"/>
      <c r="ETH74" s="73"/>
      <c r="ETI74" s="73"/>
      <c r="ETJ74" s="73"/>
      <c r="ETK74" s="73"/>
      <c r="ETL74" s="73"/>
      <c r="ETM74" s="73"/>
      <c r="ETN74" s="73"/>
      <c r="ETO74" s="73"/>
      <c r="ETP74" s="73"/>
      <c r="ETQ74" s="73"/>
      <c r="ETR74" s="73"/>
      <c r="ETS74" s="73"/>
      <c r="ETT74" s="73"/>
      <c r="ETU74" s="73"/>
      <c r="ETV74" s="73"/>
      <c r="ETW74" s="73"/>
      <c r="ETX74" s="73"/>
      <c r="ETY74" s="73"/>
      <c r="ETZ74" s="73"/>
      <c r="EUA74" s="73"/>
      <c r="EUB74" s="73"/>
      <c r="EUC74" s="73"/>
      <c r="EUD74" s="73"/>
      <c r="EUE74" s="73"/>
      <c r="EUF74" s="73"/>
      <c r="EUG74" s="73"/>
      <c r="EUH74" s="73"/>
      <c r="EUI74" s="73"/>
      <c r="EUJ74" s="73"/>
      <c r="EUK74" s="73"/>
      <c r="EUL74" s="73"/>
      <c r="EUM74" s="73"/>
      <c r="EUN74" s="73"/>
      <c r="EUO74" s="73"/>
      <c r="EUP74" s="73"/>
      <c r="EUQ74" s="73"/>
      <c r="EUR74" s="73"/>
      <c r="EUS74" s="73"/>
      <c r="EUT74" s="73"/>
      <c r="EUU74" s="73"/>
      <c r="EUV74" s="73"/>
      <c r="EUW74" s="73"/>
      <c r="EUX74" s="73"/>
      <c r="EUY74" s="73"/>
      <c r="EUZ74" s="73"/>
      <c r="EVA74" s="73"/>
      <c r="EVB74" s="73"/>
      <c r="EVC74" s="73"/>
      <c r="EVD74" s="73"/>
      <c r="EVE74" s="73"/>
      <c r="EVF74" s="73"/>
      <c r="EVG74" s="73"/>
      <c r="EVH74" s="73"/>
      <c r="EVI74" s="73"/>
      <c r="EVJ74" s="73"/>
      <c r="EVK74" s="73"/>
      <c r="EVL74" s="73"/>
      <c r="EVM74" s="73"/>
      <c r="EVN74" s="73"/>
      <c r="EVO74" s="73"/>
      <c r="EVP74" s="73"/>
      <c r="EVQ74" s="73"/>
      <c r="EVR74" s="73"/>
      <c r="EVS74" s="73"/>
      <c r="EVT74" s="73"/>
      <c r="EVU74" s="73"/>
      <c r="EVV74" s="73"/>
      <c r="EVW74" s="73"/>
      <c r="EVX74" s="73"/>
      <c r="EVY74" s="73"/>
      <c r="EVZ74" s="73"/>
      <c r="EWA74" s="73"/>
      <c r="EWB74" s="73"/>
      <c r="EWC74" s="73"/>
      <c r="EWD74" s="73"/>
      <c r="EWE74" s="73"/>
      <c r="EWF74" s="73"/>
      <c r="EWG74" s="73"/>
      <c r="EWH74" s="73"/>
      <c r="EWI74" s="73"/>
      <c r="EWJ74" s="73"/>
      <c r="EWK74" s="73"/>
      <c r="EWL74" s="73"/>
      <c r="EWM74" s="73"/>
      <c r="EWN74" s="73"/>
      <c r="EWO74" s="73"/>
      <c r="EWP74" s="73"/>
      <c r="EWQ74" s="73"/>
      <c r="EWR74" s="73"/>
      <c r="EWS74" s="73"/>
      <c r="EWT74" s="73"/>
      <c r="EWU74" s="73"/>
      <c r="EWV74" s="73"/>
      <c r="EWW74" s="73"/>
      <c r="EWX74" s="73"/>
      <c r="EWY74" s="73"/>
      <c r="EWZ74" s="73"/>
      <c r="EXA74" s="73"/>
      <c r="EXB74" s="73"/>
      <c r="EXC74" s="73"/>
      <c r="EXD74" s="73"/>
      <c r="EXE74" s="73"/>
      <c r="EXF74" s="73"/>
      <c r="EXG74" s="73"/>
      <c r="EXH74" s="73"/>
      <c r="EXI74" s="73"/>
      <c r="EXJ74" s="73"/>
      <c r="EXK74" s="73"/>
      <c r="EXL74" s="73"/>
      <c r="EXM74" s="73"/>
      <c r="EXN74" s="73"/>
      <c r="EXO74" s="73"/>
      <c r="EXP74" s="73"/>
      <c r="EXQ74" s="73"/>
      <c r="EXR74" s="73"/>
      <c r="EXS74" s="73"/>
      <c r="EXT74" s="73"/>
      <c r="EXU74" s="73"/>
      <c r="EXV74" s="73"/>
      <c r="EXW74" s="73"/>
      <c r="EXX74" s="73"/>
      <c r="EXY74" s="73"/>
      <c r="EXZ74" s="73"/>
      <c r="EYA74" s="73"/>
      <c r="EYB74" s="73"/>
      <c r="EYC74" s="73"/>
      <c r="EYD74" s="73"/>
      <c r="EYE74" s="73"/>
      <c r="EYF74" s="73"/>
      <c r="EYG74" s="73"/>
      <c r="EYH74" s="73"/>
      <c r="EYI74" s="73"/>
      <c r="EYJ74" s="73"/>
      <c r="EYK74" s="73"/>
      <c r="EYL74" s="73"/>
      <c r="EYM74" s="73"/>
      <c r="EYN74" s="73"/>
      <c r="EYO74" s="73"/>
      <c r="EYP74" s="73"/>
      <c r="EYQ74" s="73"/>
      <c r="EYR74" s="73"/>
      <c r="EYS74" s="73"/>
      <c r="EYT74" s="73"/>
      <c r="EYU74" s="73"/>
      <c r="EYV74" s="73"/>
      <c r="EYW74" s="73"/>
      <c r="EYX74" s="73"/>
      <c r="EYY74" s="73"/>
      <c r="EYZ74" s="73"/>
      <c r="EZA74" s="73"/>
      <c r="EZB74" s="73"/>
      <c r="EZC74" s="73"/>
      <c r="EZD74" s="73"/>
      <c r="EZE74" s="73"/>
      <c r="EZF74" s="73"/>
      <c r="EZG74" s="73"/>
      <c r="EZH74" s="73"/>
      <c r="EZI74" s="73"/>
      <c r="EZJ74" s="73"/>
      <c r="EZK74" s="73"/>
      <c r="EZL74" s="73"/>
      <c r="EZM74" s="73"/>
      <c r="EZN74" s="73"/>
      <c r="EZO74" s="73"/>
      <c r="EZP74" s="73"/>
      <c r="EZQ74" s="73"/>
      <c r="EZR74" s="73"/>
      <c r="EZS74" s="73"/>
      <c r="EZT74" s="73"/>
      <c r="EZU74" s="73"/>
      <c r="EZV74" s="73"/>
      <c r="EZW74" s="73"/>
      <c r="EZX74" s="73"/>
      <c r="EZY74" s="73"/>
      <c r="EZZ74" s="73"/>
      <c r="FAA74" s="73"/>
      <c r="FAB74" s="73"/>
      <c r="FAC74" s="73"/>
      <c r="FAD74" s="73"/>
      <c r="FAE74" s="73"/>
      <c r="FAF74" s="73"/>
      <c r="FAG74" s="73"/>
      <c r="FAH74" s="73"/>
      <c r="FAI74" s="73"/>
      <c r="FAJ74" s="73"/>
      <c r="FAK74" s="73"/>
      <c r="FAL74" s="73"/>
      <c r="FAM74" s="73"/>
      <c r="FAN74" s="73"/>
      <c r="FAO74" s="73"/>
      <c r="FAP74" s="73"/>
      <c r="FAQ74" s="73"/>
      <c r="FAR74" s="73"/>
      <c r="FAS74" s="73"/>
      <c r="FAT74" s="73"/>
      <c r="FAU74" s="73"/>
      <c r="FAV74" s="73"/>
      <c r="FAW74" s="73"/>
      <c r="FAX74" s="73"/>
      <c r="FAY74" s="73"/>
      <c r="FAZ74" s="73"/>
      <c r="FBA74" s="73"/>
      <c r="FBB74" s="73"/>
      <c r="FBC74" s="73"/>
      <c r="FBD74" s="73"/>
      <c r="FBE74" s="73"/>
      <c r="FBF74" s="73"/>
      <c r="FBG74" s="73"/>
      <c r="FBH74" s="73"/>
      <c r="FBI74" s="73"/>
      <c r="FBJ74" s="73"/>
      <c r="FBK74" s="73"/>
      <c r="FBL74" s="73"/>
      <c r="FBM74" s="73"/>
      <c r="FBN74" s="73"/>
      <c r="FBO74" s="73"/>
      <c r="FBP74" s="73"/>
      <c r="FBQ74" s="73"/>
      <c r="FBR74" s="73"/>
      <c r="FBS74" s="73"/>
      <c r="FBT74" s="73"/>
      <c r="FBU74" s="73"/>
      <c r="FBV74" s="73"/>
      <c r="FBW74" s="73"/>
      <c r="FBX74" s="73"/>
      <c r="FBY74" s="73"/>
      <c r="FBZ74" s="73"/>
      <c r="FCA74" s="73"/>
      <c r="FCB74" s="73"/>
      <c r="FCC74" s="73"/>
      <c r="FCD74" s="73"/>
      <c r="FCE74" s="73"/>
      <c r="FCF74" s="73"/>
      <c r="FCG74" s="73"/>
      <c r="FCH74" s="73"/>
      <c r="FCI74" s="73"/>
      <c r="FCJ74" s="73"/>
      <c r="FCK74" s="73"/>
      <c r="FCL74" s="73"/>
      <c r="FCM74" s="73"/>
      <c r="FCN74" s="73"/>
      <c r="FCO74" s="73"/>
      <c r="FCP74" s="73"/>
      <c r="FCQ74" s="73"/>
      <c r="FCR74" s="73"/>
      <c r="FCS74" s="73"/>
      <c r="FCT74" s="73"/>
      <c r="FCU74" s="73"/>
      <c r="FCV74" s="73"/>
      <c r="FCW74" s="73"/>
      <c r="FCX74" s="73"/>
      <c r="FCY74" s="73"/>
      <c r="FCZ74" s="73"/>
      <c r="FDA74" s="73"/>
      <c r="FDB74" s="73"/>
      <c r="FDC74" s="73"/>
      <c r="FDD74" s="73"/>
      <c r="FDE74" s="73"/>
      <c r="FDF74" s="73"/>
      <c r="FDG74" s="73"/>
      <c r="FDH74" s="73"/>
      <c r="FDI74" s="73"/>
      <c r="FDJ74" s="73"/>
      <c r="FDK74" s="73"/>
      <c r="FDL74" s="73"/>
      <c r="FDM74" s="73"/>
      <c r="FDN74" s="73"/>
      <c r="FDO74" s="73"/>
      <c r="FDP74" s="73"/>
      <c r="FDQ74" s="73"/>
      <c r="FDR74" s="73"/>
      <c r="FDS74" s="73"/>
      <c r="FDT74" s="73"/>
      <c r="FDU74" s="73"/>
      <c r="FDV74" s="73"/>
      <c r="FDW74" s="73"/>
      <c r="FDX74" s="73"/>
      <c r="FDY74" s="73"/>
      <c r="FDZ74" s="73"/>
      <c r="FEA74" s="73"/>
      <c r="FEB74" s="73"/>
      <c r="FEC74" s="73"/>
      <c r="FED74" s="73"/>
      <c r="FEE74" s="73"/>
      <c r="FEF74" s="73"/>
      <c r="FEG74" s="73"/>
      <c r="FEH74" s="73"/>
      <c r="FEI74" s="73"/>
      <c r="FEJ74" s="73"/>
      <c r="FEK74" s="73"/>
      <c r="FEL74" s="73"/>
      <c r="FEM74" s="73"/>
      <c r="FEN74" s="73"/>
      <c r="FEO74" s="73"/>
      <c r="FEP74" s="73"/>
      <c r="FEQ74" s="73"/>
      <c r="FER74" s="73"/>
      <c r="FES74" s="73"/>
      <c r="FET74" s="73"/>
      <c r="FEU74" s="73"/>
      <c r="FEV74" s="73"/>
      <c r="FEW74" s="73"/>
      <c r="FEX74" s="73"/>
      <c r="FEY74" s="73"/>
      <c r="FEZ74" s="73"/>
      <c r="FFA74" s="73"/>
      <c r="FFB74" s="73"/>
      <c r="FFC74" s="73"/>
      <c r="FFD74" s="73"/>
      <c r="FFE74" s="73"/>
      <c r="FFF74" s="73"/>
      <c r="FFG74" s="73"/>
      <c r="FFH74" s="73"/>
      <c r="FFI74" s="73"/>
      <c r="FFJ74" s="73"/>
      <c r="FFK74" s="73"/>
      <c r="FFL74" s="73"/>
      <c r="FFM74" s="73"/>
      <c r="FFN74" s="73"/>
      <c r="FFO74" s="73"/>
      <c r="FFP74" s="73"/>
      <c r="FFQ74" s="73"/>
      <c r="FFR74" s="73"/>
      <c r="FFS74" s="73"/>
      <c r="FFT74" s="73"/>
      <c r="FFU74" s="73"/>
      <c r="FFV74" s="73"/>
      <c r="FFW74" s="73"/>
      <c r="FFX74" s="73"/>
      <c r="FFY74" s="73"/>
      <c r="FFZ74" s="73"/>
      <c r="FGA74" s="73"/>
      <c r="FGB74" s="73"/>
      <c r="FGC74" s="73"/>
      <c r="FGD74" s="73"/>
      <c r="FGE74" s="73"/>
      <c r="FGF74" s="73"/>
      <c r="FGG74" s="73"/>
      <c r="FGH74" s="73"/>
      <c r="FGI74" s="73"/>
      <c r="FGJ74" s="73"/>
      <c r="FGK74" s="73"/>
      <c r="FGL74" s="73"/>
      <c r="FGM74" s="73"/>
      <c r="FGN74" s="73"/>
      <c r="FGO74" s="73"/>
      <c r="FGP74" s="73"/>
      <c r="FGQ74" s="73"/>
      <c r="FGR74" s="73"/>
      <c r="FGS74" s="73"/>
      <c r="FGT74" s="73"/>
      <c r="FGU74" s="73"/>
      <c r="FGV74" s="73"/>
      <c r="FGW74" s="73"/>
      <c r="FGX74" s="73"/>
      <c r="FGY74" s="73"/>
      <c r="FGZ74" s="73"/>
      <c r="FHA74" s="73"/>
      <c r="FHB74" s="73"/>
      <c r="FHC74" s="73"/>
      <c r="FHD74" s="73"/>
      <c r="FHE74" s="73"/>
      <c r="FHF74" s="73"/>
      <c r="FHG74" s="73"/>
      <c r="FHH74" s="73"/>
      <c r="FHI74" s="73"/>
      <c r="FHJ74" s="73"/>
      <c r="FHK74" s="73"/>
      <c r="FHL74" s="73"/>
      <c r="FHM74" s="73"/>
      <c r="FHN74" s="73"/>
      <c r="FHO74" s="73"/>
      <c r="FHP74" s="73"/>
      <c r="FHQ74" s="73"/>
      <c r="FHR74" s="73"/>
      <c r="FHS74" s="73"/>
      <c r="FHT74" s="73"/>
      <c r="FHU74" s="73"/>
      <c r="FHV74" s="73"/>
      <c r="FHW74" s="73"/>
      <c r="FHX74" s="73"/>
      <c r="FHY74" s="73"/>
      <c r="FHZ74" s="73"/>
      <c r="FIA74" s="73"/>
      <c r="FIB74" s="73"/>
      <c r="FIC74" s="73"/>
      <c r="FID74" s="73"/>
      <c r="FIE74" s="73"/>
      <c r="FIF74" s="73"/>
      <c r="FIG74" s="73"/>
      <c r="FIH74" s="73"/>
      <c r="FII74" s="73"/>
      <c r="FIJ74" s="73"/>
      <c r="FIK74" s="73"/>
      <c r="FIL74" s="73"/>
      <c r="FIM74" s="73"/>
      <c r="FIN74" s="73"/>
      <c r="FIO74" s="73"/>
      <c r="FIP74" s="73"/>
      <c r="FIQ74" s="73"/>
      <c r="FIR74" s="73"/>
      <c r="FIS74" s="73"/>
      <c r="FIT74" s="73"/>
      <c r="FIU74" s="73"/>
      <c r="FIV74" s="73"/>
      <c r="FIW74" s="73"/>
      <c r="FIX74" s="73"/>
      <c r="FIY74" s="73"/>
      <c r="FIZ74" s="73"/>
      <c r="FJA74" s="73"/>
      <c r="FJB74" s="73"/>
      <c r="FJC74" s="73"/>
      <c r="FJD74" s="73"/>
      <c r="FJE74" s="73"/>
      <c r="FJF74" s="73"/>
      <c r="FJG74" s="73"/>
      <c r="FJH74" s="73"/>
      <c r="FJI74" s="73"/>
      <c r="FJJ74" s="73"/>
      <c r="FJK74" s="73"/>
      <c r="FJL74" s="73"/>
      <c r="FJM74" s="73"/>
      <c r="FJN74" s="73"/>
      <c r="FJO74" s="73"/>
      <c r="FJP74" s="73"/>
      <c r="FJQ74" s="73"/>
      <c r="FJR74" s="73"/>
      <c r="FJS74" s="73"/>
      <c r="FJT74" s="73"/>
      <c r="FJU74" s="73"/>
      <c r="FJV74" s="73"/>
      <c r="FJW74" s="73"/>
      <c r="FJX74" s="73"/>
      <c r="FJY74" s="73"/>
      <c r="FJZ74" s="73"/>
      <c r="FKA74" s="73"/>
      <c r="FKB74" s="73"/>
      <c r="FKC74" s="73"/>
      <c r="FKD74" s="73"/>
      <c r="FKE74" s="73"/>
      <c r="FKF74" s="73"/>
      <c r="FKG74" s="73"/>
      <c r="FKH74" s="73"/>
      <c r="FKI74" s="73"/>
      <c r="FKJ74" s="73"/>
      <c r="FKK74" s="73"/>
      <c r="FKL74" s="73"/>
      <c r="FKM74" s="73"/>
      <c r="FKN74" s="73"/>
      <c r="FKO74" s="73"/>
      <c r="FKP74" s="73"/>
      <c r="FKQ74" s="73"/>
      <c r="FKR74" s="73"/>
      <c r="FKS74" s="73"/>
      <c r="FKT74" s="73"/>
      <c r="FKU74" s="73"/>
      <c r="FKV74" s="73"/>
      <c r="FKW74" s="73"/>
      <c r="FKX74" s="73"/>
      <c r="FKY74" s="73"/>
      <c r="FKZ74" s="73"/>
      <c r="FLA74" s="73"/>
      <c r="FLB74" s="73"/>
      <c r="FLC74" s="73"/>
      <c r="FLD74" s="73"/>
      <c r="FLE74" s="73"/>
      <c r="FLF74" s="73"/>
      <c r="FLG74" s="73"/>
      <c r="FLH74" s="73"/>
      <c r="FLI74" s="73"/>
      <c r="FLJ74" s="73"/>
      <c r="FLK74" s="73"/>
      <c r="FLL74" s="73"/>
      <c r="FLM74" s="73"/>
      <c r="FLN74" s="73"/>
      <c r="FLO74" s="73"/>
      <c r="FLP74" s="73"/>
      <c r="FLQ74" s="73"/>
      <c r="FLR74" s="73"/>
      <c r="FLS74" s="73"/>
      <c r="FLT74" s="73"/>
      <c r="FLU74" s="73"/>
      <c r="FLV74" s="73"/>
      <c r="FLW74" s="73"/>
      <c r="FLX74" s="73"/>
      <c r="FLY74" s="73"/>
      <c r="FLZ74" s="73"/>
      <c r="FMA74" s="73"/>
      <c r="FMB74" s="73"/>
      <c r="FMC74" s="73"/>
      <c r="FMD74" s="73"/>
      <c r="FME74" s="73"/>
      <c r="FMF74" s="73"/>
      <c r="FMG74" s="73"/>
      <c r="FMH74" s="73"/>
      <c r="FMI74" s="73"/>
      <c r="FMJ74" s="73"/>
      <c r="FMK74" s="73"/>
      <c r="FML74" s="73"/>
      <c r="FMM74" s="73"/>
      <c r="FMN74" s="73"/>
      <c r="FMO74" s="73"/>
      <c r="FMP74" s="73"/>
      <c r="FMQ74" s="73"/>
      <c r="FMR74" s="73"/>
      <c r="FMS74" s="73"/>
      <c r="FMT74" s="73"/>
      <c r="FMU74" s="73"/>
      <c r="FMV74" s="73"/>
      <c r="FMW74" s="73"/>
      <c r="FMX74" s="73"/>
      <c r="FMY74" s="73"/>
      <c r="FMZ74" s="73"/>
      <c r="FNA74" s="73"/>
      <c r="FNB74" s="73"/>
      <c r="FNC74" s="73"/>
      <c r="FND74" s="73"/>
      <c r="FNE74" s="73"/>
      <c r="FNF74" s="73"/>
      <c r="FNG74" s="73"/>
      <c r="FNH74" s="73"/>
      <c r="FNI74" s="73"/>
      <c r="FNJ74" s="73"/>
      <c r="FNK74" s="73"/>
      <c r="FNL74" s="73"/>
      <c r="FNM74" s="73"/>
      <c r="FNN74" s="73"/>
      <c r="FNO74" s="73"/>
      <c r="FNP74" s="73"/>
      <c r="FNQ74" s="73"/>
      <c r="FNR74" s="73"/>
      <c r="FNS74" s="73"/>
      <c r="FNT74" s="73"/>
      <c r="FNU74" s="73"/>
      <c r="FNV74" s="73"/>
      <c r="FNW74" s="73"/>
      <c r="FNX74" s="73"/>
      <c r="FNY74" s="73"/>
      <c r="FNZ74" s="73"/>
      <c r="FOA74" s="73"/>
      <c r="FOB74" s="73"/>
      <c r="FOC74" s="73"/>
      <c r="FOD74" s="73"/>
      <c r="FOE74" s="73"/>
      <c r="FOF74" s="73"/>
      <c r="FOG74" s="73"/>
      <c r="FOH74" s="73"/>
      <c r="FOI74" s="73"/>
      <c r="FOJ74" s="73"/>
      <c r="FOK74" s="73"/>
      <c r="FOL74" s="73"/>
      <c r="FOM74" s="73"/>
      <c r="FON74" s="73"/>
      <c r="FOO74" s="73"/>
      <c r="FOP74" s="73"/>
      <c r="FOQ74" s="73"/>
      <c r="FOR74" s="73"/>
      <c r="FOS74" s="73"/>
      <c r="FOT74" s="73"/>
      <c r="FOU74" s="73"/>
      <c r="FOV74" s="73"/>
      <c r="FOW74" s="73"/>
      <c r="FOX74" s="73"/>
      <c r="FOY74" s="73"/>
      <c r="FOZ74" s="73"/>
      <c r="FPA74" s="73"/>
      <c r="FPB74" s="73"/>
      <c r="FPC74" s="73"/>
      <c r="FPD74" s="73"/>
      <c r="FPE74" s="73"/>
      <c r="FPF74" s="73"/>
      <c r="FPG74" s="73"/>
      <c r="FPH74" s="73"/>
      <c r="FPI74" s="73"/>
      <c r="FPJ74" s="73"/>
      <c r="FPK74" s="73"/>
      <c r="FPL74" s="73"/>
      <c r="FPM74" s="73"/>
      <c r="FPN74" s="73"/>
      <c r="FPO74" s="73"/>
      <c r="FPP74" s="73"/>
      <c r="FPQ74" s="73"/>
      <c r="FPR74" s="73"/>
      <c r="FPS74" s="73"/>
      <c r="FPT74" s="73"/>
      <c r="FPU74" s="73"/>
      <c r="FPV74" s="73"/>
      <c r="FPW74" s="73"/>
      <c r="FPX74" s="73"/>
      <c r="FPY74" s="73"/>
      <c r="FPZ74" s="73"/>
      <c r="FQA74" s="73"/>
      <c r="FQB74" s="73"/>
      <c r="FQC74" s="73"/>
      <c r="FQD74" s="73"/>
      <c r="FQE74" s="73"/>
      <c r="FQF74" s="73"/>
      <c r="FQG74" s="73"/>
      <c r="FQH74" s="73"/>
      <c r="FQI74" s="73"/>
      <c r="FQJ74" s="73"/>
      <c r="FQK74" s="73"/>
      <c r="FQL74" s="73"/>
      <c r="FQM74" s="73"/>
      <c r="FQN74" s="73"/>
      <c r="FQO74" s="73"/>
      <c r="FQP74" s="73"/>
      <c r="FQQ74" s="73"/>
      <c r="FQR74" s="73"/>
      <c r="FQS74" s="73"/>
      <c r="FQT74" s="73"/>
      <c r="FQU74" s="73"/>
      <c r="FQV74" s="73"/>
      <c r="FQW74" s="73"/>
      <c r="FQX74" s="73"/>
      <c r="FQY74" s="73"/>
      <c r="FQZ74" s="73"/>
      <c r="FRA74" s="73"/>
      <c r="FRB74" s="73"/>
      <c r="FRC74" s="73"/>
      <c r="FRD74" s="73"/>
      <c r="FRE74" s="73"/>
      <c r="FRF74" s="73"/>
      <c r="FRG74" s="73"/>
      <c r="FRH74" s="73"/>
      <c r="FRI74" s="73"/>
      <c r="FRJ74" s="73"/>
      <c r="FRK74" s="73"/>
      <c r="FRL74" s="73"/>
      <c r="FRM74" s="73"/>
      <c r="FRN74" s="73"/>
      <c r="FRO74" s="73"/>
      <c r="FRP74" s="73"/>
      <c r="FRQ74" s="73"/>
      <c r="FRR74" s="73"/>
      <c r="FRS74" s="73"/>
      <c r="FRT74" s="73"/>
      <c r="FRU74" s="73"/>
      <c r="FRV74" s="73"/>
      <c r="FRW74" s="73"/>
      <c r="FRX74" s="73"/>
      <c r="FRY74" s="73"/>
      <c r="FRZ74" s="73"/>
      <c r="FSA74" s="73"/>
      <c r="FSB74" s="73"/>
      <c r="FSC74" s="73"/>
      <c r="FSD74" s="73"/>
      <c r="FSE74" s="73"/>
      <c r="FSF74" s="73"/>
      <c r="FSG74" s="73"/>
      <c r="FSH74" s="73"/>
      <c r="FSI74" s="73"/>
      <c r="FSJ74" s="73"/>
      <c r="FSK74" s="73"/>
      <c r="FSL74" s="73"/>
      <c r="FSM74" s="73"/>
      <c r="FSN74" s="73"/>
      <c r="FSO74" s="73"/>
      <c r="FSP74" s="73"/>
      <c r="FSQ74" s="73"/>
      <c r="FSR74" s="73"/>
      <c r="FSS74" s="73"/>
      <c r="FST74" s="73"/>
      <c r="FSU74" s="73"/>
      <c r="FSV74" s="73"/>
      <c r="FSW74" s="73"/>
      <c r="FSX74" s="73"/>
      <c r="FSY74" s="73"/>
      <c r="FSZ74" s="73"/>
      <c r="FTA74" s="73"/>
      <c r="FTB74" s="73"/>
      <c r="FTC74" s="73"/>
      <c r="FTD74" s="73"/>
      <c r="FTE74" s="73"/>
      <c r="FTF74" s="73"/>
      <c r="FTG74" s="73"/>
      <c r="FTH74" s="73"/>
      <c r="FTI74" s="73"/>
      <c r="FTJ74" s="73"/>
      <c r="FTK74" s="73"/>
      <c r="FTL74" s="73"/>
      <c r="FTM74" s="73"/>
      <c r="FTN74" s="73"/>
      <c r="FTO74" s="73"/>
      <c r="FTP74" s="73"/>
      <c r="FTQ74" s="73"/>
      <c r="FTR74" s="73"/>
      <c r="FTS74" s="73"/>
      <c r="FTT74" s="73"/>
      <c r="FTU74" s="73"/>
      <c r="FTV74" s="73"/>
      <c r="FTW74" s="73"/>
      <c r="FTX74" s="73"/>
      <c r="FTY74" s="73"/>
      <c r="FTZ74" s="73"/>
      <c r="FUA74" s="73"/>
      <c r="FUB74" s="73"/>
      <c r="FUC74" s="73"/>
      <c r="FUD74" s="73"/>
      <c r="FUE74" s="73"/>
      <c r="FUF74" s="73"/>
      <c r="FUG74" s="73"/>
      <c r="FUH74" s="73"/>
      <c r="FUI74" s="73"/>
      <c r="FUJ74" s="73"/>
      <c r="FUK74" s="73"/>
      <c r="FUL74" s="73"/>
      <c r="FUM74" s="73"/>
      <c r="FUN74" s="73"/>
      <c r="FUO74" s="73"/>
      <c r="FUP74" s="73"/>
      <c r="FUQ74" s="73"/>
      <c r="FUR74" s="73"/>
      <c r="FUS74" s="73"/>
      <c r="FUT74" s="73"/>
      <c r="FUU74" s="73"/>
      <c r="FUV74" s="73"/>
      <c r="FUW74" s="73"/>
      <c r="FUX74" s="73"/>
      <c r="FUY74" s="73"/>
      <c r="FUZ74" s="73"/>
      <c r="FVA74" s="73"/>
      <c r="FVB74" s="73"/>
      <c r="FVC74" s="73"/>
      <c r="FVD74" s="73"/>
      <c r="FVE74" s="73"/>
      <c r="FVF74" s="73"/>
      <c r="FVG74" s="73"/>
      <c r="FVH74" s="73"/>
      <c r="FVI74" s="73"/>
      <c r="FVJ74" s="73"/>
      <c r="FVK74" s="73"/>
      <c r="FVL74" s="73"/>
      <c r="FVM74" s="73"/>
      <c r="FVN74" s="73"/>
      <c r="FVO74" s="73"/>
      <c r="FVP74" s="73"/>
      <c r="FVQ74" s="73"/>
      <c r="FVR74" s="73"/>
      <c r="FVS74" s="73"/>
      <c r="FVT74" s="73"/>
      <c r="FVU74" s="73"/>
      <c r="FVV74" s="73"/>
      <c r="FVW74" s="73"/>
      <c r="FVX74" s="73"/>
      <c r="FVY74" s="73"/>
      <c r="FVZ74" s="73"/>
      <c r="FWA74" s="73"/>
      <c r="FWB74" s="73"/>
      <c r="FWC74" s="73"/>
      <c r="FWD74" s="73"/>
      <c r="FWE74" s="73"/>
      <c r="FWF74" s="73"/>
      <c r="FWG74" s="73"/>
      <c r="FWH74" s="73"/>
      <c r="FWI74" s="73"/>
      <c r="FWJ74" s="73"/>
      <c r="FWK74" s="73"/>
      <c r="FWL74" s="73"/>
      <c r="FWM74" s="73"/>
      <c r="FWN74" s="73"/>
      <c r="FWO74" s="73"/>
      <c r="FWP74" s="73"/>
      <c r="FWQ74" s="73"/>
      <c r="FWR74" s="73"/>
      <c r="FWS74" s="73"/>
      <c r="FWT74" s="73"/>
      <c r="FWU74" s="73"/>
      <c r="FWV74" s="73"/>
      <c r="FWW74" s="73"/>
      <c r="FWX74" s="73"/>
      <c r="FWY74" s="73"/>
      <c r="FWZ74" s="73"/>
      <c r="FXA74" s="73"/>
      <c r="FXB74" s="73"/>
      <c r="FXC74" s="73"/>
      <c r="FXD74" s="73"/>
      <c r="FXE74" s="73"/>
      <c r="FXF74" s="73"/>
      <c r="FXG74" s="73"/>
      <c r="FXH74" s="73"/>
      <c r="FXI74" s="73"/>
      <c r="FXJ74" s="73"/>
      <c r="FXK74" s="73"/>
      <c r="FXL74" s="73"/>
      <c r="FXM74" s="73"/>
      <c r="FXN74" s="73"/>
      <c r="FXO74" s="73"/>
      <c r="FXP74" s="73"/>
      <c r="FXQ74" s="73"/>
      <c r="FXR74" s="73"/>
      <c r="FXS74" s="73"/>
      <c r="FXT74" s="73"/>
      <c r="FXU74" s="73"/>
      <c r="FXV74" s="73"/>
      <c r="FXW74" s="73"/>
      <c r="FXX74" s="73"/>
      <c r="FXY74" s="73"/>
      <c r="FXZ74" s="73"/>
      <c r="FYA74" s="73"/>
      <c r="FYB74" s="73"/>
      <c r="FYC74" s="73"/>
      <c r="FYD74" s="73"/>
      <c r="FYE74" s="73"/>
      <c r="FYF74" s="73"/>
      <c r="FYG74" s="73"/>
      <c r="FYH74" s="73"/>
      <c r="FYI74" s="73"/>
      <c r="FYJ74" s="73"/>
      <c r="FYK74" s="73"/>
      <c r="FYL74" s="73"/>
      <c r="FYM74" s="73"/>
      <c r="FYN74" s="73"/>
      <c r="FYO74" s="73"/>
      <c r="FYP74" s="73"/>
      <c r="FYQ74" s="73"/>
      <c r="FYR74" s="73"/>
      <c r="FYS74" s="73"/>
      <c r="FYT74" s="73"/>
      <c r="FYU74" s="73"/>
      <c r="FYV74" s="73"/>
      <c r="FYW74" s="73"/>
      <c r="FYX74" s="73"/>
      <c r="FYY74" s="73"/>
      <c r="FYZ74" s="73"/>
      <c r="FZA74" s="73"/>
      <c r="FZB74" s="73"/>
      <c r="FZC74" s="73"/>
      <c r="FZD74" s="73"/>
      <c r="FZE74" s="73"/>
      <c r="FZF74" s="73"/>
      <c r="FZG74" s="73"/>
      <c r="FZH74" s="73"/>
      <c r="FZI74" s="73"/>
      <c r="FZJ74" s="73"/>
      <c r="FZK74" s="73"/>
      <c r="FZL74" s="73"/>
      <c r="FZM74" s="73"/>
      <c r="FZN74" s="73"/>
      <c r="FZO74" s="73"/>
      <c r="FZP74" s="73"/>
      <c r="FZQ74" s="73"/>
      <c r="FZR74" s="73"/>
      <c r="FZS74" s="73"/>
      <c r="FZT74" s="73"/>
      <c r="FZU74" s="73"/>
      <c r="FZV74" s="73"/>
      <c r="FZW74" s="73"/>
      <c r="FZX74" s="73"/>
      <c r="FZY74" s="73"/>
      <c r="FZZ74" s="73"/>
      <c r="GAA74" s="73"/>
      <c r="GAB74" s="73"/>
      <c r="GAC74" s="73"/>
      <c r="GAD74" s="73"/>
      <c r="GAE74" s="73"/>
      <c r="GAF74" s="73"/>
      <c r="GAG74" s="73"/>
      <c r="GAH74" s="73"/>
      <c r="GAI74" s="73"/>
      <c r="GAJ74" s="73"/>
      <c r="GAK74" s="73"/>
      <c r="GAL74" s="73"/>
      <c r="GAM74" s="73"/>
      <c r="GAN74" s="73"/>
      <c r="GAO74" s="73"/>
      <c r="GAP74" s="73"/>
      <c r="GAQ74" s="73"/>
      <c r="GAR74" s="73"/>
      <c r="GAS74" s="73"/>
      <c r="GAT74" s="73"/>
      <c r="GAU74" s="73"/>
      <c r="GAV74" s="73"/>
      <c r="GAW74" s="73"/>
      <c r="GAX74" s="73"/>
      <c r="GAY74" s="73"/>
      <c r="GAZ74" s="73"/>
      <c r="GBA74" s="73"/>
      <c r="GBB74" s="73"/>
      <c r="GBC74" s="73"/>
      <c r="GBD74" s="73"/>
      <c r="GBE74" s="73"/>
      <c r="GBF74" s="73"/>
      <c r="GBG74" s="73"/>
      <c r="GBH74" s="73"/>
      <c r="GBI74" s="73"/>
      <c r="GBJ74" s="73"/>
      <c r="GBK74" s="73"/>
      <c r="GBL74" s="73"/>
      <c r="GBM74" s="73"/>
      <c r="GBN74" s="73"/>
      <c r="GBO74" s="73"/>
      <c r="GBP74" s="73"/>
      <c r="GBQ74" s="73"/>
      <c r="GBR74" s="73"/>
      <c r="GBS74" s="73"/>
      <c r="GBT74" s="73"/>
      <c r="GBU74" s="73"/>
      <c r="GBV74" s="73"/>
      <c r="GBW74" s="73"/>
      <c r="GBX74" s="73"/>
      <c r="GBY74" s="73"/>
      <c r="GBZ74" s="73"/>
      <c r="GCA74" s="73"/>
      <c r="GCB74" s="73"/>
      <c r="GCC74" s="73"/>
      <c r="GCD74" s="73"/>
      <c r="GCE74" s="73"/>
      <c r="GCF74" s="73"/>
      <c r="GCG74" s="73"/>
      <c r="GCH74" s="73"/>
      <c r="GCI74" s="73"/>
      <c r="GCJ74" s="73"/>
      <c r="GCK74" s="73"/>
      <c r="GCL74" s="73"/>
      <c r="GCM74" s="73"/>
      <c r="GCN74" s="73"/>
      <c r="GCO74" s="73"/>
      <c r="GCP74" s="73"/>
      <c r="GCQ74" s="73"/>
      <c r="GCR74" s="73"/>
      <c r="GCS74" s="73"/>
      <c r="GCT74" s="73"/>
      <c r="GCU74" s="73"/>
      <c r="GCV74" s="73"/>
      <c r="GCW74" s="73"/>
      <c r="GCX74" s="73"/>
      <c r="GCY74" s="73"/>
      <c r="GCZ74" s="73"/>
      <c r="GDA74" s="73"/>
      <c r="GDB74" s="73"/>
      <c r="GDC74" s="73"/>
      <c r="GDD74" s="73"/>
      <c r="GDE74" s="73"/>
      <c r="GDF74" s="73"/>
      <c r="GDG74" s="73"/>
      <c r="GDH74" s="73"/>
      <c r="GDI74" s="73"/>
      <c r="GDJ74" s="73"/>
      <c r="GDK74" s="73"/>
      <c r="GDL74" s="73"/>
      <c r="GDM74" s="73"/>
      <c r="GDN74" s="73"/>
      <c r="GDO74" s="73"/>
      <c r="GDP74" s="73"/>
      <c r="GDQ74" s="73"/>
      <c r="GDR74" s="73"/>
      <c r="GDS74" s="73"/>
      <c r="GDT74" s="73"/>
      <c r="GDU74" s="73"/>
      <c r="GDV74" s="73"/>
      <c r="GDW74" s="73"/>
      <c r="GDX74" s="73"/>
      <c r="GDY74" s="73"/>
      <c r="GDZ74" s="73"/>
      <c r="GEA74" s="73"/>
      <c r="GEB74" s="73"/>
      <c r="GEC74" s="73"/>
      <c r="GED74" s="73"/>
      <c r="GEE74" s="73"/>
      <c r="GEF74" s="73"/>
      <c r="GEG74" s="73"/>
      <c r="GEH74" s="73"/>
      <c r="GEI74" s="73"/>
      <c r="GEJ74" s="73"/>
      <c r="GEK74" s="73"/>
      <c r="GEL74" s="73"/>
      <c r="GEM74" s="73"/>
      <c r="GEN74" s="73"/>
      <c r="GEO74" s="73"/>
      <c r="GEP74" s="73"/>
      <c r="GEQ74" s="73"/>
      <c r="GER74" s="73"/>
      <c r="GES74" s="73"/>
      <c r="GET74" s="73"/>
      <c r="GEU74" s="73"/>
      <c r="GEV74" s="73"/>
      <c r="GEW74" s="73"/>
      <c r="GEX74" s="73"/>
      <c r="GEY74" s="73"/>
      <c r="GEZ74" s="73"/>
      <c r="GFA74" s="73"/>
      <c r="GFB74" s="73"/>
      <c r="GFC74" s="73"/>
      <c r="GFD74" s="73"/>
      <c r="GFE74" s="73"/>
      <c r="GFF74" s="73"/>
      <c r="GFG74" s="73"/>
      <c r="GFH74" s="73"/>
      <c r="GFI74" s="73"/>
      <c r="GFJ74" s="73"/>
      <c r="GFK74" s="73"/>
      <c r="GFL74" s="73"/>
      <c r="GFM74" s="73"/>
      <c r="GFN74" s="73"/>
      <c r="GFO74" s="73"/>
      <c r="GFP74" s="73"/>
      <c r="GFQ74" s="73"/>
      <c r="GFR74" s="73"/>
      <c r="GFS74" s="73"/>
      <c r="GFT74" s="73"/>
      <c r="GFU74" s="73"/>
      <c r="GFV74" s="73"/>
      <c r="GFW74" s="73"/>
      <c r="GFX74" s="73"/>
      <c r="GFY74" s="73"/>
      <c r="GFZ74" s="73"/>
      <c r="GGA74" s="73"/>
      <c r="GGB74" s="73"/>
      <c r="GGC74" s="73"/>
      <c r="GGD74" s="73"/>
      <c r="GGE74" s="73"/>
      <c r="GGF74" s="73"/>
      <c r="GGG74" s="73"/>
      <c r="GGH74" s="73"/>
      <c r="GGI74" s="73"/>
      <c r="GGJ74" s="73"/>
      <c r="GGK74" s="73"/>
      <c r="GGL74" s="73"/>
      <c r="GGM74" s="73"/>
      <c r="GGN74" s="73"/>
      <c r="GGO74" s="73"/>
      <c r="GGP74" s="73"/>
      <c r="GGQ74" s="73"/>
      <c r="GGR74" s="73"/>
      <c r="GGS74" s="73"/>
      <c r="GGT74" s="73"/>
      <c r="GGU74" s="73"/>
      <c r="GGV74" s="73"/>
      <c r="GGW74" s="73"/>
      <c r="GGX74" s="73"/>
      <c r="GGY74" s="73"/>
      <c r="GGZ74" s="73"/>
      <c r="GHA74" s="73"/>
      <c r="GHB74" s="73"/>
      <c r="GHC74" s="73"/>
      <c r="GHD74" s="73"/>
      <c r="GHE74" s="73"/>
      <c r="GHF74" s="73"/>
      <c r="GHG74" s="73"/>
      <c r="GHH74" s="73"/>
      <c r="GHI74" s="73"/>
      <c r="GHJ74" s="73"/>
      <c r="GHK74" s="73"/>
      <c r="GHL74" s="73"/>
      <c r="GHM74" s="73"/>
      <c r="GHN74" s="73"/>
      <c r="GHO74" s="73"/>
      <c r="GHP74" s="73"/>
      <c r="GHQ74" s="73"/>
      <c r="GHR74" s="73"/>
      <c r="GHS74" s="73"/>
      <c r="GHT74" s="73"/>
      <c r="GHU74" s="73"/>
      <c r="GHV74" s="73"/>
      <c r="GHW74" s="73"/>
      <c r="GHX74" s="73"/>
      <c r="GHY74" s="73"/>
      <c r="GHZ74" s="73"/>
      <c r="GIA74" s="73"/>
      <c r="GIB74" s="73"/>
      <c r="GIC74" s="73"/>
      <c r="GID74" s="73"/>
      <c r="GIE74" s="73"/>
      <c r="GIF74" s="73"/>
      <c r="GIG74" s="73"/>
      <c r="GIH74" s="73"/>
      <c r="GII74" s="73"/>
      <c r="GIJ74" s="73"/>
      <c r="GIK74" s="73"/>
      <c r="GIL74" s="73"/>
      <c r="GIM74" s="73"/>
      <c r="GIN74" s="73"/>
      <c r="GIO74" s="73"/>
      <c r="GIP74" s="73"/>
      <c r="GIQ74" s="73"/>
      <c r="GIR74" s="73"/>
      <c r="GIS74" s="73"/>
      <c r="GIT74" s="73"/>
      <c r="GIU74" s="73"/>
      <c r="GIV74" s="73"/>
      <c r="GIW74" s="73"/>
      <c r="GIX74" s="73"/>
      <c r="GIY74" s="73"/>
      <c r="GIZ74" s="73"/>
      <c r="GJA74" s="73"/>
      <c r="GJB74" s="73"/>
      <c r="GJC74" s="73"/>
      <c r="GJD74" s="73"/>
      <c r="GJE74" s="73"/>
      <c r="GJF74" s="73"/>
      <c r="GJG74" s="73"/>
      <c r="GJH74" s="73"/>
      <c r="GJI74" s="73"/>
      <c r="GJJ74" s="73"/>
      <c r="GJK74" s="73"/>
      <c r="GJL74" s="73"/>
      <c r="GJM74" s="73"/>
      <c r="GJN74" s="73"/>
      <c r="GJO74" s="73"/>
      <c r="GJP74" s="73"/>
      <c r="GJQ74" s="73"/>
      <c r="GJR74" s="73"/>
      <c r="GJS74" s="73"/>
      <c r="GJT74" s="73"/>
      <c r="GJU74" s="73"/>
      <c r="GJV74" s="73"/>
      <c r="GJW74" s="73"/>
      <c r="GJX74" s="73"/>
      <c r="GJY74" s="73"/>
      <c r="GJZ74" s="73"/>
      <c r="GKA74" s="73"/>
      <c r="GKB74" s="73"/>
      <c r="GKC74" s="73"/>
      <c r="GKD74" s="73"/>
      <c r="GKE74" s="73"/>
      <c r="GKF74" s="73"/>
      <c r="GKG74" s="73"/>
      <c r="GKH74" s="73"/>
      <c r="GKI74" s="73"/>
      <c r="GKJ74" s="73"/>
      <c r="GKK74" s="73"/>
      <c r="GKL74" s="73"/>
      <c r="GKM74" s="73"/>
      <c r="GKN74" s="73"/>
      <c r="GKO74" s="73"/>
      <c r="GKP74" s="73"/>
      <c r="GKQ74" s="73"/>
      <c r="GKR74" s="73"/>
      <c r="GKS74" s="73"/>
      <c r="GKT74" s="73"/>
      <c r="GKU74" s="73"/>
      <c r="GKV74" s="73"/>
      <c r="GKW74" s="73"/>
      <c r="GKX74" s="73"/>
      <c r="GKY74" s="73"/>
      <c r="GKZ74" s="73"/>
      <c r="GLA74" s="73"/>
      <c r="GLB74" s="73"/>
      <c r="GLC74" s="73"/>
      <c r="GLD74" s="73"/>
      <c r="GLE74" s="73"/>
      <c r="GLF74" s="73"/>
      <c r="GLG74" s="73"/>
      <c r="GLH74" s="73"/>
      <c r="GLI74" s="73"/>
      <c r="GLJ74" s="73"/>
      <c r="GLK74" s="73"/>
      <c r="GLL74" s="73"/>
      <c r="GLM74" s="73"/>
      <c r="GLN74" s="73"/>
      <c r="GLO74" s="73"/>
      <c r="GLP74" s="73"/>
      <c r="GLQ74" s="73"/>
      <c r="GLR74" s="73"/>
      <c r="GLS74" s="73"/>
      <c r="GLT74" s="73"/>
      <c r="GLU74" s="73"/>
      <c r="GLV74" s="73"/>
      <c r="GLW74" s="73"/>
      <c r="GLX74" s="73"/>
      <c r="GLY74" s="73"/>
      <c r="GLZ74" s="73"/>
      <c r="GMA74" s="73"/>
      <c r="GMB74" s="73"/>
      <c r="GMC74" s="73"/>
      <c r="GMD74" s="73"/>
      <c r="GME74" s="73"/>
      <c r="GMF74" s="73"/>
      <c r="GMG74" s="73"/>
      <c r="GMH74" s="73"/>
      <c r="GMI74" s="73"/>
      <c r="GMJ74" s="73"/>
      <c r="GMK74" s="73"/>
      <c r="GML74" s="73"/>
      <c r="GMM74" s="73"/>
      <c r="GMN74" s="73"/>
      <c r="GMO74" s="73"/>
      <c r="GMP74" s="73"/>
      <c r="GMQ74" s="73"/>
      <c r="GMR74" s="73"/>
      <c r="GMS74" s="73"/>
      <c r="GMT74" s="73"/>
      <c r="GMU74" s="73"/>
      <c r="GMV74" s="73"/>
      <c r="GMW74" s="73"/>
      <c r="GMX74" s="73"/>
      <c r="GMY74" s="73"/>
      <c r="GMZ74" s="73"/>
      <c r="GNA74" s="73"/>
      <c r="GNB74" s="73"/>
      <c r="GNC74" s="73"/>
      <c r="GND74" s="73"/>
      <c r="GNE74" s="73"/>
      <c r="GNF74" s="73"/>
      <c r="GNG74" s="73"/>
      <c r="GNH74" s="73"/>
      <c r="GNI74" s="73"/>
      <c r="GNJ74" s="73"/>
      <c r="GNK74" s="73"/>
      <c r="GNL74" s="73"/>
      <c r="GNM74" s="73"/>
      <c r="GNN74" s="73"/>
      <c r="GNO74" s="73"/>
      <c r="GNP74" s="73"/>
      <c r="GNQ74" s="73"/>
      <c r="GNR74" s="73"/>
      <c r="GNS74" s="73"/>
      <c r="GNT74" s="73"/>
      <c r="GNU74" s="73"/>
      <c r="GNV74" s="73"/>
      <c r="GNW74" s="73"/>
      <c r="GNX74" s="73"/>
      <c r="GNY74" s="73"/>
      <c r="GNZ74" s="73"/>
      <c r="GOA74" s="73"/>
      <c r="GOB74" s="73"/>
      <c r="GOC74" s="73"/>
      <c r="GOD74" s="73"/>
      <c r="GOE74" s="73"/>
      <c r="GOF74" s="73"/>
      <c r="GOG74" s="73"/>
      <c r="GOH74" s="73"/>
      <c r="GOI74" s="73"/>
      <c r="GOJ74" s="73"/>
      <c r="GOK74" s="73"/>
      <c r="GOL74" s="73"/>
      <c r="GOM74" s="73"/>
      <c r="GON74" s="73"/>
      <c r="GOO74" s="73"/>
      <c r="GOP74" s="73"/>
      <c r="GOQ74" s="73"/>
      <c r="GOR74" s="73"/>
      <c r="GOS74" s="73"/>
      <c r="GOT74" s="73"/>
      <c r="GOU74" s="73"/>
      <c r="GOV74" s="73"/>
      <c r="GOW74" s="73"/>
      <c r="GOX74" s="73"/>
      <c r="GOY74" s="73"/>
      <c r="GOZ74" s="73"/>
      <c r="GPA74" s="73"/>
      <c r="GPB74" s="73"/>
      <c r="GPC74" s="73"/>
      <c r="GPD74" s="73"/>
      <c r="GPE74" s="73"/>
      <c r="GPF74" s="73"/>
      <c r="GPG74" s="73"/>
      <c r="GPH74" s="73"/>
      <c r="GPI74" s="73"/>
      <c r="GPJ74" s="73"/>
      <c r="GPK74" s="73"/>
      <c r="GPL74" s="73"/>
      <c r="GPM74" s="73"/>
      <c r="GPN74" s="73"/>
      <c r="GPO74" s="73"/>
      <c r="GPP74" s="73"/>
      <c r="GPQ74" s="73"/>
      <c r="GPR74" s="73"/>
      <c r="GPS74" s="73"/>
      <c r="GPT74" s="73"/>
      <c r="GPU74" s="73"/>
      <c r="GPV74" s="73"/>
      <c r="GPW74" s="73"/>
      <c r="GPX74" s="73"/>
      <c r="GPY74" s="73"/>
      <c r="GPZ74" s="73"/>
      <c r="GQA74" s="73"/>
      <c r="GQB74" s="73"/>
      <c r="GQC74" s="73"/>
      <c r="GQD74" s="73"/>
      <c r="GQE74" s="73"/>
      <c r="GQF74" s="73"/>
      <c r="GQG74" s="73"/>
      <c r="GQH74" s="73"/>
      <c r="GQI74" s="73"/>
      <c r="GQJ74" s="73"/>
      <c r="GQK74" s="73"/>
      <c r="GQL74" s="73"/>
      <c r="GQM74" s="73"/>
      <c r="GQN74" s="73"/>
      <c r="GQO74" s="73"/>
      <c r="GQP74" s="73"/>
      <c r="GQQ74" s="73"/>
      <c r="GQR74" s="73"/>
      <c r="GQS74" s="73"/>
      <c r="GQT74" s="73"/>
      <c r="GQU74" s="73"/>
      <c r="GQV74" s="73"/>
      <c r="GQW74" s="73"/>
      <c r="GQX74" s="73"/>
      <c r="GQY74" s="73"/>
      <c r="GQZ74" s="73"/>
      <c r="GRA74" s="73"/>
      <c r="GRB74" s="73"/>
      <c r="GRC74" s="73"/>
      <c r="GRD74" s="73"/>
      <c r="GRE74" s="73"/>
      <c r="GRF74" s="73"/>
      <c r="GRG74" s="73"/>
      <c r="GRH74" s="73"/>
      <c r="GRI74" s="73"/>
      <c r="GRJ74" s="73"/>
      <c r="GRK74" s="73"/>
      <c r="GRL74" s="73"/>
      <c r="GRM74" s="73"/>
      <c r="GRN74" s="73"/>
      <c r="GRO74" s="73"/>
      <c r="GRP74" s="73"/>
      <c r="GRQ74" s="73"/>
      <c r="GRR74" s="73"/>
      <c r="GRS74" s="73"/>
      <c r="GRT74" s="73"/>
      <c r="GRU74" s="73"/>
      <c r="GRV74" s="73"/>
      <c r="GRW74" s="73"/>
      <c r="GRX74" s="73"/>
      <c r="GRY74" s="73"/>
      <c r="GRZ74" s="73"/>
      <c r="GSA74" s="73"/>
      <c r="GSB74" s="73"/>
      <c r="GSC74" s="73"/>
      <c r="GSD74" s="73"/>
      <c r="GSE74" s="73"/>
      <c r="GSF74" s="73"/>
      <c r="GSG74" s="73"/>
      <c r="GSH74" s="73"/>
      <c r="GSI74" s="73"/>
      <c r="GSJ74" s="73"/>
      <c r="GSK74" s="73"/>
      <c r="GSL74" s="73"/>
      <c r="GSM74" s="73"/>
      <c r="GSN74" s="73"/>
      <c r="GSO74" s="73"/>
      <c r="GSP74" s="73"/>
      <c r="GSQ74" s="73"/>
      <c r="GSR74" s="73"/>
      <c r="GSS74" s="73"/>
      <c r="GST74" s="73"/>
      <c r="GSU74" s="73"/>
      <c r="GSV74" s="73"/>
      <c r="GSW74" s="73"/>
      <c r="GSX74" s="73"/>
      <c r="GSY74" s="73"/>
      <c r="GSZ74" s="73"/>
      <c r="GTA74" s="73"/>
      <c r="GTB74" s="73"/>
      <c r="GTC74" s="73"/>
      <c r="GTD74" s="73"/>
      <c r="GTE74" s="73"/>
      <c r="GTF74" s="73"/>
      <c r="GTG74" s="73"/>
      <c r="GTH74" s="73"/>
      <c r="GTI74" s="73"/>
      <c r="GTJ74" s="73"/>
      <c r="GTK74" s="73"/>
      <c r="GTL74" s="73"/>
      <c r="GTM74" s="73"/>
      <c r="GTN74" s="73"/>
      <c r="GTO74" s="73"/>
      <c r="GTP74" s="73"/>
      <c r="GTQ74" s="73"/>
      <c r="GTR74" s="73"/>
      <c r="GTS74" s="73"/>
      <c r="GTT74" s="73"/>
      <c r="GTU74" s="73"/>
      <c r="GTV74" s="73"/>
      <c r="GTW74" s="73"/>
      <c r="GTX74" s="73"/>
      <c r="GTY74" s="73"/>
      <c r="GTZ74" s="73"/>
      <c r="GUA74" s="73"/>
      <c r="GUB74" s="73"/>
      <c r="GUC74" s="73"/>
      <c r="GUD74" s="73"/>
      <c r="GUE74" s="73"/>
      <c r="GUF74" s="73"/>
      <c r="GUG74" s="73"/>
      <c r="GUH74" s="73"/>
      <c r="GUI74" s="73"/>
      <c r="GUJ74" s="73"/>
      <c r="GUK74" s="73"/>
      <c r="GUL74" s="73"/>
      <c r="GUM74" s="73"/>
      <c r="GUN74" s="73"/>
      <c r="GUO74" s="73"/>
      <c r="GUP74" s="73"/>
      <c r="GUQ74" s="73"/>
      <c r="GUR74" s="73"/>
      <c r="GUS74" s="73"/>
      <c r="GUT74" s="73"/>
      <c r="GUU74" s="73"/>
      <c r="GUV74" s="73"/>
      <c r="GUW74" s="73"/>
      <c r="GUX74" s="73"/>
      <c r="GUY74" s="73"/>
      <c r="GUZ74" s="73"/>
      <c r="GVA74" s="73"/>
      <c r="GVB74" s="73"/>
      <c r="GVC74" s="73"/>
      <c r="GVD74" s="73"/>
      <c r="GVE74" s="73"/>
      <c r="GVF74" s="73"/>
      <c r="GVG74" s="73"/>
      <c r="GVH74" s="73"/>
      <c r="GVI74" s="73"/>
      <c r="GVJ74" s="73"/>
      <c r="GVK74" s="73"/>
      <c r="GVL74" s="73"/>
      <c r="GVM74" s="73"/>
      <c r="GVN74" s="73"/>
      <c r="GVO74" s="73"/>
      <c r="GVP74" s="73"/>
      <c r="GVQ74" s="73"/>
      <c r="GVR74" s="73"/>
      <c r="GVS74" s="73"/>
      <c r="GVT74" s="73"/>
      <c r="GVU74" s="73"/>
      <c r="GVV74" s="73"/>
      <c r="GVW74" s="73"/>
      <c r="GVX74" s="73"/>
      <c r="GVY74" s="73"/>
      <c r="GVZ74" s="73"/>
      <c r="GWA74" s="73"/>
      <c r="GWB74" s="73"/>
      <c r="GWC74" s="73"/>
      <c r="GWD74" s="73"/>
      <c r="GWE74" s="73"/>
      <c r="GWF74" s="73"/>
      <c r="GWG74" s="73"/>
      <c r="GWH74" s="73"/>
      <c r="GWI74" s="73"/>
      <c r="GWJ74" s="73"/>
      <c r="GWK74" s="73"/>
      <c r="GWL74" s="73"/>
      <c r="GWM74" s="73"/>
      <c r="GWN74" s="73"/>
      <c r="GWO74" s="73"/>
      <c r="GWP74" s="73"/>
      <c r="GWQ74" s="73"/>
      <c r="GWR74" s="73"/>
      <c r="GWS74" s="73"/>
      <c r="GWT74" s="73"/>
      <c r="GWU74" s="73"/>
      <c r="GWV74" s="73"/>
      <c r="GWW74" s="73"/>
      <c r="GWX74" s="73"/>
      <c r="GWY74" s="73"/>
      <c r="GWZ74" s="73"/>
      <c r="GXA74" s="73"/>
      <c r="GXB74" s="73"/>
      <c r="GXC74" s="73"/>
      <c r="GXD74" s="73"/>
      <c r="GXE74" s="73"/>
      <c r="GXF74" s="73"/>
      <c r="GXG74" s="73"/>
      <c r="GXH74" s="73"/>
      <c r="GXI74" s="73"/>
      <c r="GXJ74" s="73"/>
      <c r="GXK74" s="73"/>
      <c r="GXL74" s="73"/>
      <c r="GXM74" s="73"/>
      <c r="GXN74" s="73"/>
      <c r="GXO74" s="73"/>
      <c r="GXP74" s="73"/>
      <c r="GXQ74" s="73"/>
      <c r="GXR74" s="73"/>
      <c r="GXS74" s="73"/>
      <c r="GXT74" s="73"/>
      <c r="GXU74" s="73"/>
      <c r="GXV74" s="73"/>
      <c r="GXW74" s="73"/>
      <c r="GXX74" s="73"/>
      <c r="GXY74" s="73"/>
      <c r="GXZ74" s="73"/>
      <c r="GYA74" s="73"/>
      <c r="GYB74" s="73"/>
      <c r="GYC74" s="73"/>
      <c r="GYD74" s="73"/>
      <c r="GYE74" s="73"/>
      <c r="GYF74" s="73"/>
      <c r="GYG74" s="73"/>
      <c r="GYH74" s="73"/>
      <c r="GYI74" s="73"/>
      <c r="GYJ74" s="73"/>
      <c r="GYK74" s="73"/>
      <c r="GYL74" s="73"/>
      <c r="GYM74" s="73"/>
      <c r="GYN74" s="73"/>
      <c r="GYO74" s="73"/>
      <c r="GYP74" s="73"/>
      <c r="GYQ74" s="73"/>
      <c r="GYR74" s="73"/>
      <c r="GYS74" s="73"/>
      <c r="GYT74" s="73"/>
      <c r="GYU74" s="73"/>
      <c r="GYV74" s="73"/>
      <c r="GYW74" s="73"/>
      <c r="GYX74" s="73"/>
      <c r="GYY74" s="73"/>
      <c r="GYZ74" s="73"/>
      <c r="GZA74" s="73"/>
      <c r="GZB74" s="73"/>
      <c r="GZC74" s="73"/>
      <c r="GZD74" s="73"/>
      <c r="GZE74" s="73"/>
      <c r="GZF74" s="73"/>
      <c r="GZG74" s="73"/>
      <c r="GZH74" s="73"/>
      <c r="GZI74" s="73"/>
      <c r="GZJ74" s="73"/>
      <c r="GZK74" s="73"/>
      <c r="GZL74" s="73"/>
      <c r="GZM74" s="73"/>
      <c r="GZN74" s="73"/>
      <c r="GZO74" s="73"/>
      <c r="GZP74" s="73"/>
      <c r="GZQ74" s="73"/>
      <c r="GZR74" s="73"/>
      <c r="GZS74" s="73"/>
      <c r="GZT74" s="73"/>
      <c r="GZU74" s="73"/>
      <c r="GZV74" s="73"/>
      <c r="GZW74" s="73"/>
      <c r="GZX74" s="73"/>
      <c r="GZY74" s="73"/>
      <c r="GZZ74" s="73"/>
      <c r="HAA74" s="73"/>
      <c r="HAB74" s="73"/>
      <c r="HAC74" s="73"/>
      <c r="HAD74" s="73"/>
      <c r="HAE74" s="73"/>
      <c r="HAF74" s="73"/>
      <c r="HAG74" s="73"/>
      <c r="HAH74" s="73"/>
      <c r="HAI74" s="73"/>
      <c r="HAJ74" s="73"/>
      <c r="HAK74" s="73"/>
      <c r="HAL74" s="73"/>
      <c r="HAM74" s="73"/>
      <c r="HAN74" s="73"/>
      <c r="HAO74" s="73"/>
      <c r="HAP74" s="73"/>
      <c r="HAQ74" s="73"/>
      <c r="HAR74" s="73"/>
      <c r="HAS74" s="73"/>
      <c r="HAT74" s="73"/>
      <c r="HAU74" s="73"/>
      <c r="HAV74" s="73"/>
      <c r="HAW74" s="73"/>
      <c r="HAX74" s="73"/>
      <c r="HAY74" s="73"/>
      <c r="HAZ74" s="73"/>
      <c r="HBA74" s="73"/>
      <c r="HBB74" s="73"/>
      <c r="HBC74" s="73"/>
      <c r="HBD74" s="73"/>
      <c r="HBE74" s="73"/>
      <c r="HBF74" s="73"/>
      <c r="HBG74" s="73"/>
      <c r="HBH74" s="73"/>
      <c r="HBI74" s="73"/>
      <c r="HBJ74" s="73"/>
      <c r="HBK74" s="73"/>
      <c r="HBL74" s="73"/>
      <c r="HBM74" s="73"/>
      <c r="HBN74" s="73"/>
      <c r="HBO74" s="73"/>
      <c r="HBP74" s="73"/>
      <c r="HBQ74" s="73"/>
      <c r="HBR74" s="73"/>
      <c r="HBS74" s="73"/>
      <c r="HBT74" s="73"/>
      <c r="HBU74" s="73"/>
      <c r="HBV74" s="73"/>
      <c r="HBW74" s="73"/>
      <c r="HBX74" s="73"/>
      <c r="HBY74" s="73"/>
      <c r="HBZ74" s="73"/>
      <c r="HCA74" s="73"/>
      <c r="HCB74" s="73"/>
      <c r="HCC74" s="73"/>
      <c r="HCD74" s="73"/>
      <c r="HCE74" s="73"/>
      <c r="HCF74" s="73"/>
      <c r="HCG74" s="73"/>
      <c r="HCH74" s="73"/>
      <c r="HCI74" s="73"/>
      <c r="HCJ74" s="73"/>
      <c r="HCK74" s="73"/>
      <c r="HCL74" s="73"/>
      <c r="HCM74" s="73"/>
      <c r="HCN74" s="73"/>
      <c r="HCO74" s="73"/>
      <c r="HCP74" s="73"/>
      <c r="HCQ74" s="73"/>
      <c r="HCR74" s="73"/>
      <c r="HCS74" s="73"/>
      <c r="HCT74" s="73"/>
      <c r="HCU74" s="73"/>
      <c r="HCV74" s="73"/>
      <c r="HCW74" s="73"/>
      <c r="HCX74" s="73"/>
      <c r="HCY74" s="73"/>
      <c r="HCZ74" s="73"/>
      <c r="HDA74" s="73"/>
      <c r="HDB74" s="73"/>
      <c r="HDC74" s="73"/>
      <c r="HDD74" s="73"/>
      <c r="HDE74" s="73"/>
      <c r="HDF74" s="73"/>
      <c r="HDG74" s="73"/>
      <c r="HDH74" s="73"/>
      <c r="HDI74" s="73"/>
      <c r="HDJ74" s="73"/>
      <c r="HDK74" s="73"/>
      <c r="HDL74" s="73"/>
      <c r="HDM74" s="73"/>
      <c r="HDN74" s="73"/>
      <c r="HDO74" s="73"/>
      <c r="HDP74" s="73"/>
      <c r="HDQ74" s="73"/>
      <c r="HDR74" s="73"/>
      <c r="HDS74" s="73"/>
      <c r="HDT74" s="73"/>
      <c r="HDU74" s="73"/>
      <c r="HDV74" s="73"/>
      <c r="HDW74" s="73"/>
      <c r="HDX74" s="73"/>
      <c r="HDY74" s="73"/>
      <c r="HDZ74" s="73"/>
      <c r="HEA74" s="73"/>
      <c r="HEB74" s="73"/>
      <c r="HEC74" s="73"/>
      <c r="HED74" s="73"/>
      <c r="HEE74" s="73"/>
      <c r="HEF74" s="73"/>
      <c r="HEG74" s="73"/>
      <c r="HEH74" s="73"/>
      <c r="HEI74" s="73"/>
      <c r="HEJ74" s="73"/>
      <c r="HEK74" s="73"/>
      <c r="HEL74" s="73"/>
      <c r="HEM74" s="73"/>
      <c r="HEN74" s="73"/>
      <c r="HEO74" s="73"/>
      <c r="HEP74" s="73"/>
      <c r="HEQ74" s="73"/>
      <c r="HER74" s="73"/>
      <c r="HES74" s="73"/>
      <c r="HET74" s="73"/>
      <c r="HEU74" s="73"/>
      <c r="HEV74" s="73"/>
      <c r="HEW74" s="73"/>
      <c r="HEX74" s="73"/>
      <c r="HEY74" s="73"/>
      <c r="HEZ74" s="73"/>
      <c r="HFA74" s="73"/>
      <c r="HFB74" s="73"/>
      <c r="HFC74" s="73"/>
      <c r="HFD74" s="73"/>
      <c r="HFE74" s="73"/>
      <c r="HFF74" s="73"/>
      <c r="HFG74" s="73"/>
      <c r="HFH74" s="73"/>
      <c r="HFI74" s="73"/>
      <c r="HFJ74" s="73"/>
      <c r="HFK74" s="73"/>
      <c r="HFL74" s="73"/>
      <c r="HFM74" s="73"/>
      <c r="HFN74" s="73"/>
      <c r="HFO74" s="73"/>
      <c r="HFP74" s="73"/>
      <c r="HFQ74" s="73"/>
      <c r="HFR74" s="73"/>
      <c r="HFS74" s="73"/>
      <c r="HFT74" s="73"/>
      <c r="HFU74" s="73"/>
      <c r="HFV74" s="73"/>
      <c r="HFW74" s="73"/>
      <c r="HFX74" s="73"/>
      <c r="HFY74" s="73"/>
      <c r="HFZ74" s="73"/>
      <c r="HGA74" s="73"/>
      <c r="HGB74" s="73"/>
      <c r="HGC74" s="73"/>
      <c r="HGD74" s="73"/>
      <c r="HGE74" s="73"/>
      <c r="HGF74" s="73"/>
      <c r="HGG74" s="73"/>
      <c r="HGH74" s="73"/>
      <c r="HGI74" s="73"/>
      <c r="HGJ74" s="73"/>
      <c r="HGK74" s="73"/>
      <c r="HGL74" s="73"/>
      <c r="HGM74" s="73"/>
      <c r="HGN74" s="73"/>
      <c r="HGO74" s="73"/>
      <c r="HGP74" s="73"/>
      <c r="HGQ74" s="73"/>
      <c r="HGR74" s="73"/>
      <c r="HGS74" s="73"/>
      <c r="HGT74" s="73"/>
      <c r="HGU74" s="73"/>
      <c r="HGV74" s="73"/>
      <c r="HGW74" s="73"/>
      <c r="HGX74" s="73"/>
      <c r="HGY74" s="73"/>
      <c r="HGZ74" s="73"/>
      <c r="HHA74" s="73"/>
      <c r="HHB74" s="73"/>
      <c r="HHC74" s="73"/>
      <c r="HHD74" s="73"/>
      <c r="HHE74" s="73"/>
      <c r="HHF74" s="73"/>
      <c r="HHG74" s="73"/>
      <c r="HHH74" s="73"/>
      <c r="HHI74" s="73"/>
      <c r="HHJ74" s="73"/>
      <c r="HHK74" s="73"/>
      <c r="HHL74" s="73"/>
      <c r="HHM74" s="73"/>
      <c r="HHN74" s="73"/>
      <c r="HHO74" s="73"/>
      <c r="HHP74" s="73"/>
      <c r="HHQ74" s="73"/>
      <c r="HHR74" s="73"/>
      <c r="HHS74" s="73"/>
      <c r="HHT74" s="73"/>
      <c r="HHU74" s="73"/>
      <c r="HHV74" s="73"/>
      <c r="HHW74" s="73"/>
      <c r="HHX74" s="73"/>
      <c r="HHY74" s="73"/>
      <c r="HHZ74" s="73"/>
      <c r="HIA74" s="73"/>
      <c r="HIB74" s="73"/>
      <c r="HIC74" s="73"/>
      <c r="HID74" s="73"/>
      <c r="HIE74" s="73"/>
      <c r="HIF74" s="73"/>
      <c r="HIG74" s="73"/>
      <c r="HIH74" s="73"/>
      <c r="HII74" s="73"/>
      <c r="HIJ74" s="73"/>
      <c r="HIK74" s="73"/>
      <c r="HIL74" s="73"/>
      <c r="HIM74" s="73"/>
      <c r="HIN74" s="73"/>
      <c r="HIO74" s="73"/>
      <c r="HIP74" s="73"/>
      <c r="HIQ74" s="73"/>
      <c r="HIR74" s="73"/>
      <c r="HIS74" s="73"/>
      <c r="HIT74" s="73"/>
      <c r="HIU74" s="73"/>
      <c r="HIV74" s="73"/>
      <c r="HIW74" s="73"/>
      <c r="HIX74" s="73"/>
      <c r="HIY74" s="73"/>
      <c r="HIZ74" s="73"/>
      <c r="HJA74" s="73"/>
      <c r="HJB74" s="73"/>
      <c r="HJC74" s="73"/>
      <c r="HJD74" s="73"/>
      <c r="HJE74" s="73"/>
      <c r="HJF74" s="73"/>
      <c r="HJG74" s="73"/>
      <c r="HJH74" s="73"/>
      <c r="HJI74" s="73"/>
      <c r="HJJ74" s="73"/>
      <c r="HJK74" s="73"/>
      <c r="HJL74" s="73"/>
      <c r="HJM74" s="73"/>
      <c r="HJN74" s="73"/>
      <c r="HJO74" s="73"/>
      <c r="HJP74" s="73"/>
      <c r="HJQ74" s="73"/>
      <c r="HJR74" s="73"/>
      <c r="HJS74" s="73"/>
      <c r="HJT74" s="73"/>
      <c r="HJU74" s="73"/>
      <c r="HJV74" s="73"/>
      <c r="HJW74" s="73"/>
      <c r="HJX74" s="73"/>
      <c r="HJY74" s="73"/>
      <c r="HJZ74" s="73"/>
      <c r="HKA74" s="73"/>
      <c r="HKB74" s="73"/>
      <c r="HKC74" s="73"/>
      <c r="HKD74" s="73"/>
      <c r="HKE74" s="73"/>
      <c r="HKF74" s="73"/>
      <c r="HKG74" s="73"/>
      <c r="HKH74" s="73"/>
      <c r="HKI74" s="73"/>
      <c r="HKJ74" s="73"/>
      <c r="HKK74" s="73"/>
      <c r="HKL74" s="73"/>
      <c r="HKM74" s="73"/>
      <c r="HKN74" s="73"/>
      <c r="HKO74" s="73"/>
      <c r="HKP74" s="73"/>
      <c r="HKQ74" s="73"/>
      <c r="HKR74" s="73"/>
      <c r="HKS74" s="73"/>
      <c r="HKT74" s="73"/>
      <c r="HKU74" s="73"/>
      <c r="HKV74" s="73"/>
      <c r="HKW74" s="73"/>
      <c r="HKX74" s="73"/>
      <c r="HKY74" s="73"/>
      <c r="HKZ74" s="73"/>
      <c r="HLA74" s="73"/>
      <c r="HLB74" s="73"/>
      <c r="HLC74" s="73"/>
      <c r="HLD74" s="73"/>
      <c r="HLE74" s="73"/>
      <c r="HLF74" s="73"/>
      <c r="HLG74" s="73"/>
      <c r="HLH74" s="73"/>
      <c r="HLI74" s="73"/>
      <c r="HLJ74" s="73"/>
      <c r="HLK74" s="73"/>
      <c r="HLL74" s="73"/>
      <c r="HLM74" s="73"/>
      <c r="HLN74" s="73"/>
      <c r="HLO74" s="73"/>
      <c r="HLP74" s="73"/>
      <c r="HLQ74" s="73"/>
      <c r="HLR74" s="73"/>
      <c r="HLS74" s="73"/>
      <c r="HLT74" s="73"/>
      <c r="HLU74" s="73"/>
      <c r="HLV74" s="73"/>
      <c r="HLW74" s="73"/>
      <c r="HLX74" s="73"/>
      <c r="HLY74" s="73"/>
      <c r="HLZ74" s="73"/>
      <c r="HMA74" s="73"/>
      <c r="HMB74" s="73"/>
      <c r="HMC74" s="73"/>
      <c r="HMD74" s="73"/>
      <c r="HME74" s="73"/>
      <c r="HMF74" s="73"/>
      <c r="HMG74" s="73"/>
      <c r="HMH74" s="73"/>
      <c r="HMI74" s="73"/>
      <c r="HMJ74" s="73"/>
      <c r="HMK74" s="73"/>
      <c r="HML74" s="73"/>
      <c r="HMM74" s="73"/>
      <c r="HMN74" s="73"/>
      <c r="HMO74" s="73"/>
      <c r="HMP74" s="73"/>
      <c r="HMQ74" s="73"/>
      <c r="HMR74" s="73"/>
      <c r="HMS74" s="73"/>
      <c r="HMT74" s="73"/>
      <c r="HMU74" s="73"/>
      <c r="HMV74" s="73"/>
      <c r="HMW74" s="73"/>
      <c r="HMX74" s="73"/>
      <c r="HMY74" s="73"/>
      <c r="HMZ74" s="73"/>
      <c r="HNA74" s="73"/>
      <c r="HNB74" s="73"/>
      <c r="HNC74" s="73"/>
      <c r="HND74" s="73"/>
      <c r="HNE74" s="73"/>
      <c r="HNF74" s="73"/>
      <c r="HNG74" s="73"/>
      <c r="HNH74" s="73"/>
      <c r="HNI74" s="73"/>
      <c r="HNJ74" s="73"/>
      <c r="HNK74" s="73"/>
      <c r="HNL74" s="73"/>
      <c r="HNM74" s="73"/>
      <c r="HNN74" s="73"/>
      <c r="HNO74" s="73"/>
      <c r="HNP74" s="73"/>
      <c r="HNQ74" s="73"/>
      <c r="HNR74" s="73"/>
      <c r="HNS74" s="73"/>
      <c r="HNT74" s="73"/>
      <c r="HNU74" s="73"/>
      <c r="HNV74" s="73"/>
      <c r="HNW74" s="73"/>
      <c r="HNX74" s="73"/>
      <c r="HNY74" s="73"/>
      <c r="HNZ74" s="73"/>
      <c r="HOA74" s="73"/>
      <c r="HOB74" s="73"/>
      <c r="HOC74" s="73"/>
      <c r="HOD74" s="73"/>
      <c r="HOE74" s="73"/>
      <c r="HOF74" s="73"/>
      <c r="HOG74" s="73"/>
      <c r="HOH74" s="73"/>
      <c r="HOI74" s="73"/>
      <c r="HOJ74" s="73"/>
      <c r="HOK74" s="73"/>
      <c r="HOL74" s="73"/>
      <c r="HOM74" s="73"/>
      <c r="HON74" s="73"/>
      <c r="HOO74" s="73"/>
      <c r="HOP74" s="73"/>
      <c r="HOQ74" s="73"/>
      <c r="HOR74" s="73"/>
      <c r="HOS74" s="73"/>
      <c r="HOT74" s="73"/>
      <c r="HOU74" s="73"/>
      <c r="HOV74" s="73"/>
      <c r="HOW74" s="73"/>
      <c r="HOX74" s="73"/>
      <c r="HOY74" s="73"/>
      <c r="HOZ74" s="73"/>
      <c r="HPA74" s="73"/>
      <c r="HPB74" s="73"/>
      <c r="HPC74" s="73"/>
      <c r="HPD74" s="73"/>
      <c r="HPE74" s="73"/>
      <c r="HPF74" s="73"/>
      <c r="HPG74" s="73"/>
      <c r="HPH74" s="73"/>
      <c r="HPI74" s="73"/>
      <c r="HPJ74" s="73"/>
      <c r="HPK74" s="73"/>
      <c r="HPL74" s="73"/>
      <c r="HPM74" s="73"/>
      <c r="HPN74" s="73"/>
      <c r="HPO74" s="73"/>
      <c r="HPP74" s="73"/>
      <c r="HPQ74" s="73"/>
      <c r="HPR74" s="73"/>
      <c r="HPS74" s="73"/>
      <c r="HPT74" s="73"/>
      <c r="HPU74" s="73"/>
      <c r="HPV74" s="73"/>
      <c r="HPW74" s="73"/>
      <c r="HPX74" s="73"/>
      <c r="HPY74" s="73"/>
      <c r="HPZ74" s="73"/>
      <c r="HQA74" s="73"/>
      <c r="HQB74" s="73"/>
      <c r="HQC74" s="73"/>
      <c r="HQD74" s="73"/>
      <c r="HQE74" s="73"/>
      <c r="HQF74" s="73"/>
      <c r="HQG74" s="73"/>
      <c r="HQH74" s="73"/>
      <c r="HQI74" s="73"/>
      <c r="HQJ74" s="73"/>
      <c r="HQK74" s="73"/>
      <c r="HQL74" s="73"/>
      <c r="HQM74" s="73"/>
      <c r="HQN74" s="73"/>
      <c r="HQO74" s="73"/>
      <c r="HQP74" s="73"/>
      <c r="HQQ74" s="73"/>
      <c r="HQR74" s="73"/>
      <c r="HQS74" s="73"/>
      <c r="HQT74" s="73"/>
      <c r="HQU74" s="73"/>
      <c r="HQV74" s="73"/>
      <c r="HQW74" s="73"/>
      <c r="HQX74" s="73"/>
      <c r="HQY74" s="73"/>
      <c r="HQZ74" s="73"/>
      <c r="HRA74" s="73"/>
      <c r="HRB74" s="73"/>
      <c r="HRC74" s="73"/>
      <c r="HRD74" s="73"/>
      <c r="HRE74" s="73"/>
      <c r="HRF74" s="73"/>
      <c r="HRG74" s="73"/>
      <c r="HRH74" s="73"/>
      <c r="HRI74" s="73"/>
      <c r="HRJ74" s="73"/>
      <c r="HRK74" s="73"/>
      <c r="HRL74" s="73"/>
      <c r="HRM74" s="73"/>
      <c r="HRN74" s="73"/>
      <c r="HRO74" s="73"/>
      <c r="HRP74" s="73"/>
      <c r="HRQ74" s="73"/>
      <c r="HRR74" s="73"/>
      <c r="HRS74" s="73"/>
      <c r="HRT74" s="73"/>
      <c r="HRU74" s="73"/>
      <c r="HRV74" s="73"/>
      <c r="HRW74" s="73"/>
      <c r="HRX74" s="73"/>
      <c r="HRY74" s="73"/>
      <c r="HRZ74" s="73"/>
      <c r="HSA74" s="73"/>
      <c r="HSB74" s="73"/>
      <c r="HSC74" s="73"/>
      <c r="HSD74" s="73"/>
      <c r="HSE74" s="73"/>
      <c r="HSF74" s="73"/>
      <c r="HSG74" s="73"/>
      <c r="HSH74" s="73"/>
      <c r="HSI74" s="73"/>
      <c r="HSJ74" s="73"/>
      <c r="HSK74" s="73"/>
      <c r="HSL74" s="73"/>
      <c r="HSM74" s="73"/>
      <c r="HSN74" s="73"/>
      <c r="HSO74" s="73"/>
      <c r="HSP74" s="73"/>
      <c r="HSQ74" s="73"/>
      <c r="HSR74" s="73"/>
      <c r="HSS74" s="73"/>
      <c r="HST74" s="73"/>
      <c r="HSU74" s="73"/>
      <c r="HSV74" s="73"/>
      <c r="HSW74" s="73"/>
      <c r="HSX74" s="73"/>
      <c r="HSY74" s="73"/>
      <c r="HSZ74" s="73"/>
      <c r="HTA74" s="73"/>
      <c r="HTB74" s="73"/>
      <c r="HTC74" s="73"/>
      <c r="HTD74" s="73"/>
      <c r="HTE74" s="73"/>
      <c r="HTF74" s="73"/>
      <c r="HTG74" s="73"/>
      <c r="HTH74" s="73"/>
      <c r="HTI74" s="73"/>
      <c r="HTJ74" s="73"/>
      <c r="HTK74" s="73"/>
      <c r="HTL74" s="73"/>
      <c r="HTM74" s="73"/>
      <c r="HTN74" s="73"/>
      <c r="HTO74" s="73"/>
      <c r="HTP74" s="73"/>
      <c r="HTQ74" s="73"/>
      <c r="HTR74" s="73"/>
      <c r="HTS74" s="73"/>
      <c r="HTT74" s="73"/>
      <c r="HTU74" s="73"/>
      <c r="HTV74" s="73"/>
      <c r="HTW74" s="73"/>
      <c r="HTX74" s="73"/>
      <c r="HTY74" s="73"/>
      <c r="HTZ74" s="73"/>
      <c r="HUA74" s="73"/>
      <c r="HUB74" s="73"/>
      <c r="HUC74" s="73"/>
      <c r="HUD74" s="73"/>
      <c r="HUE74" s="73"/>
      <c r="HUF74" s="73"/>
      <c r="HUG74" s="73"/>
      <c r="HUH74" s="73"/>
      <c r="HUI74" s="73"/>
      <c r="HUJ74" s="73"/>
      <c r="HUK74" s="73"/>
      <c r="HUL74" s="73"/>
      <c r="HUM74" s="73"/>
      <c r="HUN74" s="73"/>
      <c r="HUO74" s="73"/>
      <c r="HUP74" s="73"/>
      <c r="HUQ74" s="73"/>
      <c r="HUR74" s="73"/>
      <c r="HUS74" s="73"/>
      <c r="HUT74" s="73"/>
      <c r="HUU74" s="73"/>
      <c r="HUV74" s="73"/>
      <c r="HUW74" s="73"/>
      <c r="HUX74" s="73"/>
      <c r="HUY74" s="73"/>
      <c r="HUZ74" s="73"/>
      <c r="HVA74" s="73"/>
      <c r="HVB74" s="73"/>
      <c r="HVC74" s="73"/>
      <c r="HVD74" s="73"/>
      <c r="HVE74" s="73"/>
      <c r="HVF74" s="73"/>
      <c r="HVG74" s="73"/>
      <c r="HVH74" s="73"/>
      <c r="HVI74" s="73"/>
      <c r="HVJ74" s="73"/>
      <c r="HVK74" s="73"/>
      <c r="HVL74" s="73"/>
      <c r="HVM74" s="73"/>
      <c r="HVN74" s="73"/>
      <c r="HVO74" s="73"/>
      <c r="HVP74" s="73"/>
      <c r="HVQ74" s="73"/>
      <c r="HVR74" s="73"/>
      <c r="HVS74" s="73"/>
      <c r="HVT74" s="73"/>
      <c r="HVU74" s="73"/>
      <c r="HVV74" s="73"/>
      <c r="HVW74" s="73"/>
      <c r="HVX74" s="73"/>
      <c r="HVY74" s="73"/>
      <c r="HVZ74" s="73"/>
      <c r="HWA74" s="73"/>
      <c r="HWB74" s="73"/>
      <c r="HWC74" s="73"/>
      <c r="HWD74" s="73"/>
      <c r="HWE74" s="73"/>
      <c r="HWF74" s="73"/>
      <c r="HWG74" s="73"/>
      <c r="HWH74" s="73"/>
      <c r="HWI74" s="73"/>
      <c r="HWJ74" s="73"/>
      <c r="HWK74" s="73"/>
      <c r="HWL74" s="73"/>
      <c r="HWM74" s="73"/>
      <c r="HWN74" s="73"/>
      <c r="HWO74" s="73"/>
      <c r="HWP74" s="73"/>
      <c r="HWQ74" s="73"/>
      <c r="HWR74" s="73"/>
      <c r="HWS74" s="73"/>
      <c r="HWT74" s="73"/>
      <c r="HWU74" s="73"/>
      <c r="HWV74" s="73"/>
      <c r="HWW74" s="73"/>
      <c r="HWX74" s="73"/>
      <c r="HWY74" s="73"/>
      <c r="HWZ74" s="73"/>
      <c r="HXA74" s="73"/>
      <c r="HXB74" s="73"/>
      <c r="HXC74" s="73"/>
      <c r="HXD74" s="73"/>
      <c r="HXE74" s="73"/>
      <c r="HXF74" s="73"/>
      <c r="HXG74" s="73"/>
      <c r="HXH74" s="73"/>
      <c r="HXI74" s="73"/>
      <c r="HXJ74" s="73"/>
      <c r="HXK74" s="73"/>
      <c r="HXL74" s="73"/>
      <c r="HXM74" s="73"/>
      <c r="HXN74" s="73"/>
      <c r="HXO74" s="73"/>
      <c r="HXP74" s="73"/>
      <c r="HXQ74" s="73"/>
      <c r="HXR74" s="73"/>
      <c r="HXS74" s="73"/>
      <c r="HXT74" s="73"/>
      <c r="HXU74" s="73"/>
      <c r="HXV74" s="73"/>
      <c r="HXW74" s="73"/>
      <c r="HXX74" s="73"/>
      <c r="HXY74" s="73"/>
      <c r="HXZ74" s="73"/>
      <c r="HYA74" s="73"/>
      <c r="HYB74" s="73"/>
      <c r="HYC74" s="73"/>
      <c r="HYD74" s="73"/>
      <c r="HYE74" s="73"/>
      <c r="HYF74" s="73"/>
      <c r="HYG74" s="73"/>
      <c r="HYH74" s="73"/>
      <c r="HYI74" s="73"/>
      <c r="HYJ74" s="73"/>
      <c r="HYK74" s="73"/>
      <c r="HYL74" s="73"/>
      <c r="HYM74" s="73"/>
      <c r="HYN74" s="73"/>
      <c r="HYO74" s="73"/>
      <c r="HYP74" s="73"/>
      <c r="HYQ74" s="73"/>
      <c r="HYR74" s="73"/>
      <c r="HYS74" s="73"/>
      <c r="HYT74" s="73"/>
      <c r="HYU74" s="73"/>
      <c r="HYV74" s="73"/>
      <c r="HYW74" s="73"/>
      <c r="HYX74" s="73"/>
      <c r="HYY74" s="73"/>
      <c r="HYZ74" s="73"/>
      <c r="HZA74" s="73"/>
      <c r="HZB74" s="73"/>
      <c r="HZC74" s="73"/>
      <c r="HZD74" s="73"/>
      <c r="HZE74" s="73"/>
      <c r="HZF74" s="73"/>
      <c r="HZG74" s="73"/>
      <c r="HZH74" s="73"/>
      <c r="HZI74" s="73"/>
      <c r="HZJ74" s="73"/>
      <c r="HZK74" s="73"/>
      <c r="HZL74" s="73"/>
      <c r="HZM74" s="73"/>
      <c r="HZN74" s="73"/>
      <c r="HZO74" s="73"/>
      <c r="HZP74" s="73"/>
      <c r="HZQ74" s="73"/>
      <c r="HZR74" s="73"/>
      <c r="HZS74" s="73"/>
      <c r="HZT74" s="73"/>
      <c r="HZU74" s="73"/>
      <c r="HZV74" s="73"/>
      <c r="HZW74" s="73"/>
      <c r="HZX74" s="73"/>
      <c r="HZY74" s="73"/>
      <c r="HZZ74" s="73"/>
      <c r="IAA74" s="73"/>
      <c r="IAB74" s="73"/>
      <c r="IAC74" s="73"/>
      <c r="IAD74" s="73"/>
      <c r="IAE74" s="73"/>
      <c r="IAF74" s="73"/>
      <c r="IAG74" s="73"/>
      <c r="IAH74" s="73"/>
      <c r="IAI74" s="73"/>
      <c r="IAJ74" s="73"/>
      <c r="IAK74" s="73"/>
      <c r="IAL74" s="73"/>
      <c r="IAM74" s="73"/>
      <c r="IAN74" s="73"/>
      <c r="IAO74" s="73"/>
      <c r="IAP74" s="73"/>
      <c r="IAQ74" s="73"/>
      <c r="IAR74" s="73"/>
      <c r="IAS74" s="73"/>
      <c r="IAT74" s="73"/>
      <c r="IAU74" s="73"/>
      <c r="IAV74" s="73"/>
      <c r="IAW74" s="73"/>
      <c r="IAX74" s="73"/>
      <c r="IAY74" s="73"/>
      <c r="IAZ74" s="73"/>
      <c r="IBA74" s="73"/>
      <c r="IBB74" s="73"/>
      <c r="IBC74" s="73"/>
      <c r="IBD74" s="73"/>
      <c r="IBE74" s="73"/>
      <c r="IBF74" s="73"/>
      <c r="IBG74" s="73"/>
      <c r="IBH74" s="73"/>
      <c r="IBI74" s="73"/>
      <c r="IBJ74" s="73"/>
      <c r="IBK74" s="73"/>
      <c r="IBL74" s="73"/>
      <c r="IBM74" s="73"/>
      <c r="IBN74" s="73"/>
      <c r="IBO74" s="73"/>
      <c r="IBP74" s="73"/>
      <c r="IBQ74" s="73"/>
      <c r="IBR74" s="73"/>
      <c r="IBS74" s="73"/>
      <c r="IBT74" s="73"/>
      <c r="IBU74" s="73"/>
      <c r="IBV74" s="73"/>
      <c r="IBW74" s="73"/>
      <c r="IBX74" s="73"/>
      <c r="IBY74" s="73"/>
      <c r="IBZ74" s="73"/>
      <c r="ICA74" s="73"/>
      <c r="ICB74" s="73"/>
      <c r="ICC74" s="73"/>
      <c r="ICD74" s="73"/>
      <c r="ICE74" s="73"/>
      <c r="ICF74" s="73"/>
      <c r="ICG74" s="73"/>
      <c r="ICH74" s="73"/>
      <c r="ICI74" s="73"/>
      <c r="ICJ74" s="73"/>
      <c r="ICK74" s="73"/>
      <c r="ICL74" s="73"/>
      <c r="ICM74" s="73"/>
      <c r="ICN74" s="73"/>
      <c r="ICO74" s="73"/>
      <c r="ICP74" s="73"/>
      <c r="ICQ74" s="73"/>
      <c r="ICR74" s="73"/>
      <c r="ICS74" s="73"/>
      <c r="ICT74" s="73"/>
      <c r="ICU74" s="73"/>
      <c r="ICV74" s="73"/>
      <c r="ICW74" s="73"/>
      <c r="ICX74" s="73"/>
      <c r="ICY74" s="73"/>
      <c r="ICZ74" s="73"/>
      <c r="IDA74" s="73"/>
      <c r="IDB74" s="73"/>
      <c r="IDC74" s="73"/>
      <c r="IDD74" s="73"/>
      <c r="IDE74" s="73"/>
      <c r="IDF74" s="73"/>
      <c r="IDG74" s="73"/>
      <c r="IDH74" s="73"/>
      <c r="IDI74" s="73"/>
      <c r="IDJ74" s="73"/>
      <c r="IDK74" s="73"/>
      <c r="IDL74" s="73"/>
      <c r="IDM74" s="73"/>
      <c r="IDN74" s="73"/>
      <c r="IDO74" s="73"/>
      <c r="IDP74" s="73"/>
      <c r="IDQ74" s="73"/>
      <c r="IDR74" s="73"/>
      <c r="IDS74" s="73"/>
      <c r="IDT74" s="73"/>
      <c r="IDU74" s="73"/>
      <c r="IDV74" s="73"/>
      <c r="IDW74" s="73"/>
      <c r="IDX74" s="73"/>
      <c r="IDY74" s="73"/>
      <c r="IDZ74" s="73"/>
      <c r="IEA74" s="73"/>
      <c r="IEB74" s="73"/>
      <c r="IEC74" s="73"/>
      <c r="IED74" s="73"/>
      <c r="IEE74" s="73"/>
      <c r="IEF74" s="73"/>
      <c r="IEG74" s="73"/>
      <c r="IEH74" s="73"/>
      <c r="IEI74" s="73"/>
      <c r="IEJ74" s="73"/>
      <c r="IEK74" s="73"/>
      <c r="IEL74" s="73"/>
      <c r="IEM74" s="73"/>
      <c r="IEN74" s="73"/>
      <c r="IEO74" s="73"/>
      <c r="IEP74" s="73"/>
      <c r="IEQ74" s="73"/>
      <c r="IER74" s="73"/>
      <c r="IES74" s="73"/>
      <c r="IET74" s="73"/>
      <c r="IEU74" s="73"/>
      <c r="IEV74" s="73"/>
      <c r="IEW74" s="73"/>
      <c r="IEX74" s="73"/>
      <c r="IEY74" s="73"/>
      <c r="IEZ74" s="73"/>
      <c r="IFA74" s="73"/>
      <c r="IFB74" s="73"/>
      <c r="IFC74" s="73"/>
      <c r="IFD74" s="73"/>
      <c r="IFE74" s="73"/>
      <c r="IFF74" s="73"/>
      <c r="IFG74" s="73"/>
      <c r="IFH74" s="73"/>
      <c r="IFI74" s="73"/>
      <c r="IFJ74" s="73"/>
      <c r="IFK74" s="73"/>
      <c r="IFL74" s="73"/>
      <c r="IFM74" s="73"/>
      <c r="IFN74" s="73"/>
      <c r="IFO74" s="73"/>
      <c r="IFP74" s="73"/>
      <c r="IFQ74" s="73"/>
      <c r="IFR74" s="73"/>
      <c r="IFS74" s="73"/>
      <c r="IFT74" s="73"/>
      <c r="IFU74" s="73"/>
      <c r="IFV74" s="73"/>
      <c r="IFW74" s="73"/>
      <c r="IFX74" s="73"/>
      <c r="IFY74" s="73"/>
      <c r="IFZ74" s="73"/>
      <c r="IGA74" s="73"/>
      <c r="IGB74" s="73"/>
      <c r="IGC74" s="73"/>
      <c r="IGD74" s="73"/>
      <c r="IGE74" s="73"/>
      <c r="IGF74" s="73"/>
      <c r="IGG74" s="73"/>
      <c r="IGH74" s="73"/>
      <c r="IGI74" s="73"/>
      <c r="IGJ74" s="73"/>
      <c r="IGK74" s="73"/>
      <c r="IGL74" s="73"/>
      <c r="IGM74" s="73"/>
      <c r="IGN74" s="73"/>
      <c r="IGO74" s="73"/>
      <c r="IGP74" s="73"/>
      <c r="IGQ74" s="73"/>
      <c r="IGR74" s="73"/>
      <c r="IGS74" s="73"/>
      <c r="IGT74" s="73"/>
      <c r="IGU74" s="73"/>
      <c r="IGV74" s="73"/>
      <c r="IGW74" s="73"/>
      <c r="IGX74" s="73"/>
      <c r="IGY74" s="73"/>
      <c r="IGZ74" s="73"/>
      <c r="IHA74" s="73"/>
      <c r="IHB74" s="73"/>
      <c r="IHC74" s="73"/>
      <c r="IHD74" s="73"/>
      <c r="IHE74" s="73"/>
      <c r="IHF74" s="73"/>
      <c r="IHG74" s="73"/>
      <c r="IHH74" s="73"/>
      <c r="IHI74" s="73"/>
      <c r="IHJ74" s="73"/>
      <c r="IHK74" s="73"/>
      <c r="IHL74" s="73"/>
      <c r="IHM74" s="73"/>
      <c r="IHN74" s="73"/>
      <c r="IHO74" s="73"/>
      <c r="IHP74" s="73"/>
      <c r="IHQ74" s="73"/>
      <c r="IHR74" s="73"/>
      <c r="IHS74" s="73"/>
      <c r="IHT74" s="73"/>
      <c r="IHU74" s="73"/>
      <c r="IHV74" s="73"/>
      <c r="IHW74" s="73"/>
      <c r="IHX74" s="73"/>
      <c r="IHY74" s="73"/>
      <c r="IHZ74" s="73"/>
      <c r="IIA74" s="73"/>
      <c r="IIB74" s="73"/>
      <c r="IIC74" s="73"/>
      <c r="IID74" s="73"/>
      <c r="IIE74" s="73"/>
      <c r="IIF74" s="73"/>
      <c r="IIG74" s="73"/>
      <c r="IIH74" s="73"/>
      <c r="III74" s="73"/>
      <c r="IIJ74" s="73"/>
      <c r="IIK74" s="73"/>
      <c r="IIL74" s="73"/>
      <c r="IIM74" s="73"/>
      <c r="IIN74" s="73"/>
      <c r="IIO74" s="73"/>
      <c r="IIP74" s="73"/>
      <c r="IIQ74" s="73"/>
      <c r="IIR74" s="73"/>
      <c r="IIS74" s="73"/>
      <c r="IIT74" s="73"/>
      <c r="IIU74" s="73"/>
      <c r="IIV74" s="73"/>
      <c r="IIW74" s="73"/>
      <c r="IIX74" s="73"/>
      <c r="IIY74" s="73"/>
      <c r="IIZ74" s="73"/>
      <c r="IJA74" s="73"/>
      <c r="IJB74" s="73"/>
      <c r="IJC74" s="73"/>
      <c r="IJD74" s="73"/>
      <c r="IJE74" s="73"/>
      <c r="IJF74" s="73"/>
      <c r="IJG74" s="73"/>
      <c r="IJH74" s="73"/>
      <c r="IJI74" s="73"/>
      <c r="IJJ74" s="73"/>
      <c r="IJK74" s="73"/>
      <c r="IJL74" s="73"/>
      <c r="IJM74" s="73"/>
      <c r="IJN74" s="73"/>
      <c r="IJO74" s="73"/>
      <c r="IJP74" s="73"/>
      <c r="IJQ74" s="73"/>
      <c r="IJR74" s="73"/>
      <c r="IJS74" s="73"/>
      <c r="IJT74" s="73"/>
      <c r="IJU74" s="73"/>
      <c r="IJV74" s="73"/>
      <c r="IJW74" s="73"/>
      <c r="IJX74" s="73"/>
      <c r="IJY74" s="73"/>
      <c r="IJZ74" s="73"/>
      <c r="IKA74" s="73"/>
      <c r="IKB74" s="73"/>
      <c r="IKC74" s="73"/>
      <c r="IKD74" s="73"/>
      <c r="IKE74" s="73"/>
      <c r="IKF74" s="73"/>
      <c r="IKG74" s="73"/>
      <c r="IKH74" s="73"/>
      <c r="IKI74" s="73"/>
      <c r="IKJ74" s="73"/>
      <c r="IKK74" s="73"/>
      <c r="IKL74" s="73"/>
      <c r="IKM74" s="73"/>
      <c r="IKN74" s="73"/>
      <c r="IKO74" s="73"/>
      <c r="IKP74" s="73"/>
      <c r="IKQ74" s="73"/>
      <c r="IKR74" s="73"/>
      <c r="IKS74" s="73"/>
      <c r="IKT74" s="73"/>
      <c r="IKU74" s="73"/>
      <c r="IKV74" s="73"/>
      <c r="IKW74" s="73"/>
      <c r="IKX74" s="73"/>
      <c r="IKY74" s="73"/>
      <c r="IKZ74" s="73"/>
      <c r="ILA74" s="73"/>
      <c r="ILB74" s="73"/>
      <c r="ILC74" s="73"/>
      <c r="ILD74" s="73"/>
      <c r="ILE74" s="73"/>
      <c r="ILF74" s="73"/>
      <c r="ILG74" s="73"/>
      <c r="ILH74" s="73"/>
      <c r="ILI74" s="73"/>
      <c r="ILJ74" s="73"/>
      <c r="ILK74" s="73"/>
      <c r="ILL74" s="73"/>
      <c r="ILM74" s="73"/>
      <c r="ILN74" s="73"/>
      <c r="ILO74" s="73"/>
      <c r="ILP74" s="73"/>
      <c r="ILQ74" s="73"/>
      <c r="ILR74" s="73"/>
      <c r="ILS74" s="73"/>
      <c r="ILT74" s="73"/>
      <c r="ILU74" s="73"/>
      <c r="ILV74" s="73"/>
      <c r="ILW74" s="73"/>
      <c r="ILX74" s="73"/>
      <c r="ILY74" s="73"/>
      <c r="ILZ74" s="73"/>
      <c r="IMA74" s="73"/>
      <c r="IMB74" s="73"/>
      <c r="IMC74" s="73"/>
      <c r="IMD74" s="73"/>
      <c r="IME74" s="73"/>
      <c r="IMF74" s="73"/>
      <c r="IMG74" s="73"/>
      <c r="IMH74" s="73"/>
      <c r="IMI74" s="73"/>
      <c r="IMJ74" s="73"/>
      <c r="IMK74" s="73"/>
      <c r="IML74" s="73"/>
      <c r="IMM74" s="73"/>
      <c r="IMN74" s="73"/>
      <c r="IMO74" s="73"/>
      <c r="IMP74" s="73"/>
      <c r="IMQ74" s="73"/>
      <c r="IMR74" s="73"/>
      <c r="IMS74" s="73"/>
      <c r="IMT74" s="73"/>
      <c r="IMU74" s="73"/>
      <c r="IMV74" s="73"/>
      <c r="IMW74" s="73"/>
      <c r="IMX74" s="73"/>
      <c r="IMY74" s="73"/>
      <c r="IMZ74" s="73"/>
      <c r="INA74" s="73"/>
      <c r="INB74" s="73"/>
      <c r="INC74" s="73"/>
      <c r="IND74" s="73"/>
      <c r="INE74" s="73"/>
      <c r="INF74" s="73"/>
      <c r="ING74" s="73"/>
      <c r="INH74" s="73"/>
      <c r="INI74" s="73"/>
      <c r="INJ74" s="73"/>
      <c r="INK74" s="73"/>
      <c r="INL74" s="73"/>
      <c r="INM74" s="73"/>
      <c r="INN74" s="73"/>
      <c r="INO74" s="73"/>
      <c r="INP74" s="73"/>
      <c r="INQ74" s="73"/>
      <c r="INR74" s="73"/>
      <c r="INS74" s="73"/>
      <c r="INT74" s="73"/>
      <c r="INU74" s="73"/>
      <c r="INV74" s="73"/>
      <c r="INW74" s="73"/>
      <c r="INX74" s="73"/>
      <c r="INY74" s="73"/>
      <c r="INZ74" s="73"/>
      <c r="IOA74" s="73"/>
      <c r="IOB74" s="73"/>
      <c r="IOC74" s="73"/>
      <c r="IOD74" s="73"/>
      <c r="IOE74" s="73"/>
      <c r="IOF74" s="73"/>
      <c r="IOG74" s="73"/>
      <c r="IOH74" s="73"/>
      <c r="IOI74" s="73"/>
      <c r="IOJ74" s="73"/>
      <c r="IOK74" s="73"/>
      <c r="IOL74" s="73"/>
      <c r="IOM74" s="73"/>
      <c r="ION74" s="73"/>
      <c r="IOO74" s="73"/>
      <c r="IOP74" s="73"/>
      <c r="IOQ74" s="73"/>
      <c r="IOR74" s="73"/>
      <c r="IOS74" s="73"/>
      <c r="IOT74" s="73"/>
      <c r="IOU74" s="73"/>
      <c r="IOV74" s="73"/>
      <c r="IOW74" s="73"/>
      <c r="IOX74" s="73"/>
      <c r="IOY74" s="73"/>
      <c r="IOZ74" s="73"/>
      <c r="IPA74" s="73"/>
      <c r="IPB74" s="73"/>
      <c r="IPC74" s="73"/>
      <c r="IPD74" s="73"/>
      <c r="IPE74" s="73"/>
      <c r="IPF74" s="73"/>
      <c r="IPG74" s="73"/>
      <c r="IPH74" s="73"/>
      <c r="IPI74" s="73"/>
      <c r="IPJ74" s="73"/>
      <c r="IPK74" s="73"/>
      <c r="IPL74" s="73"/>
      <c r="IPM74" s="73"/>
      <c r="IPN74" s="73"/>
      <c r="IPO74" s="73"/>
      <c r="IPP74" s="73"/>
      <c r="IPQ74" s="73"/>
      <c r="IPR74" s="73"/>
      <c r="IPS74" s="73"/>
      <c r="IPT74" s="73"/>
      <c r="IPU74" s="73"/>
      <c r="IPV74" s="73"/>
      <c r="IPW74" s="73"/>
      <c r="IPX74" s="73"/>
      <c r="IPY74" s="73"/>
      <c r="IPZ74" s="73"/>
      <c r="IQA74" s="73"/>
      <c r="IQB74" s="73"/>
      <c r="IQC74" s="73"/>
      <c r="IQD74" s="73"/>
      <c r="IQE74" s="73"/>
      <c r="IQF74" s="73"/>
      <c r="IQG74" s="73"/>
      <c r="IQH74" s="73"/>
      <c r="IQI74" s="73"/>
      <c r="IQJ74" s="73"/>
      <c r="IQK74" s="73"/>
      <c r="IQL74" s="73"/>
      <c r="IQM74" s="73"/>
      <c r="IQN74" s="73"/>
      <c r="IQO74" s="73"/>
      <c r="IQP74" s="73"/>
      <c r="IQQ74" s="73"/>
      <c r="IQR74" s="73"/>
      <c r="IQS74" s="73"/>
      <c r="IQT74" s="73"/>
      <c r="IQU74" s="73"/>
      <c r="IQV74" s="73"/>
      <c r="IQW74" s="73"/>
      <c r="IQX74" s="73"/>
      <c r="IQY74" s="73"/>
      <c r="IQZ74" s="73"/>
      <c r="IRA74" s="73"/>
      <c r="IRB74" s="73"/>
      <c r="IRC74" s="73"/>
      <c r="IRD74" s="73"/>
      <c r="IRE74" s="73"/>
      <c r="IRF74" s="73"/>
      <c r="IRG74" s="73"/>
      <c r="IRH74" s="73"/>
      <c r="IRI74" s="73"/>
      <c r="IRJ74" s="73"/>
      <c r="IRK74" s="73"/>
      <c r="IRL74" s="73"/>
      <c r="IRM74" s="73"/>
      <c r="IRN74" s="73"/>
      <c r="IRO74" s="73"/>
      <c r="IRP74" s="73"/>
      <c r="IRQ74" s="73"/>
      <c r="IRR74" s="73"/>
      <c r="IRS74" s="73"/>
      <c r="IRT74" s="73"/>
      <c r="IRU74" s="73"/>
      <c r="IRV74" s="73"/>
      <c r="IRW74" s="73"/>
      <c r="IRX74" s="73"/>
      <c r="IRY74" s="73"/>
      <c r="IRZ74" s="73"/>
      <c r="ISA74" s="73"/>
      <c r="ISB74" s="73"/>
      <c r="ISC74" s="73"/>
      <c r="ISD74" s="73"/>
      <c r="ISE74" s="73"/>
      <c r="ISF74" s="73"/>
      <c r="ISG74" s="73"/>
      <c r="ISH74" s="73"/>
      <c r="ISI74" s="73"/>
      <c r="ISJ74" s="73"/>
      <c r="ISK74" s="73"/>
      <c r="ISL74" s="73"/>
      <c r="ISM74" s="73"/>
      <c r="ISN74" s="73"/>
      <c r="ISO74" s="73"/>
      <c r="ISP74" s="73"/>
      <c r="ISQ74" s="73"/>
      <c r="ISR74" s="73"/>
      <c r="ISS74" s="73"/>
      <c r="IST74" s="73"/>
      <c r="ISU74" s="73"/>
      <c r="ISV74" s="73"/>
      <c r="ISW74" s="73"/>
      <c r="ISX74" s="73"/>
      <c r="ISY74" s="73"/>
      <c r="ISZ74" s="73"/>
      <c r="ITA74" s="73"/>
      <c r="ITB74" s="73"/>
      <c r="ITC74" s="73"/>
      <c r="ITD74" s="73"/>
      <c r="ITE74" s="73"/>
      <c r="ITF74" s="73"/>
      <c r="ITG74" s="73"/>
      <c r="ITH74" s="73"/>
      <c r="ITI74" s="73"/>
      <c r="ITJ74" s="73"/>
      <c r="ITK74" s="73"/>
      <c r="ITL74" s="73"/>
      <c r="ITM74" s="73"/>
      <c r="ITN74" s="73"/>
      <c r="ITO74" s="73"/>
      <c r="ITP74" s="73"/>
      <c r="ITQ74" s="73"/>
      <c r="ITR74" s="73"/>
      <c r="ITS74" s="73"/>
      <c r="ITT74" s="73"/>
      <c r="ITU74" s="73"/>
      <c r="ITV74" s="73"/>
      <c r="ITW74" s="73"/>
      <c r="ITX74" s="73"/>
      <c r="ITY74" s="73"/>
      <c r="ITZ74" s="73"/>
      <c r="IUA74" s="73"/>
      <c r="IUB74" s="73"/>
      <c r="IUC74" s="73"/>
      <c r="IUD74" s="73"/>
      <c r="IUE74" s="73"/>
      <c r="IUF74" s="73"/>
      <c r="IUG74" s="73"/>
      <c r="IUH74" s="73"/>
      <c r="IUI74" s="73"/>
      <c r="IUJ74" s="73"/>
      <c r="IUK74" s="73"/>
      <c r="IUL74" s="73"/>
      <c r="IUM74" s="73"/>
      <c r="IUN74" s="73"/>
      <c r="IUO74" s="73"/>
      <c r="IUP74" s="73"/>
      <c r="IUQ74" s="73"/>
      <c r="IUR74" s="73"/>
      <c r="IUS74" s="73"/>
      <c r="IUT74" s="73"/>
      <c r="IUU74" s="73"/>
      <c r="IUV74" s="73"/>
      <c r="IUW74" s="73"/>
      <c r="IUX74" s="73"/>
      <c r="IUY74" s="73"/>
      <c r="IUZ74" s="73"/>
      <c r="IVA74" s="73"/>
      <c r="IVB74" s="73"/>
      <c r="IVC74" s="73"/>
      <c r="IVD74" s="73"/>
      <c r="IVE74" s="73"/>
      <c r="IVF74" s="73"/>
      <c r="IVG74" s="73"/>
      <c r="IVH74" s="73"/>
      <c r="IVI74" s="73"/>
      <c r="IVJ74" s="73"/>
      <c r="IVK74" s="73"/>
      <c r="IVL74" s="73"/>
      <c r="IVM74" s="73"/>
      <c r="IVN74" s="73"/>
      <c r="IVO74" s="73"/>
      <c r="IVP74" s="73"/>
      <c r="IVQ74" s="73"/>
      <c r="IVR74" s="73"/>
      <c r="IVS74" s="73"/>
      <c r="IVT74" s="73"/>
      <c r="IVU74" s="73"/>
      <c r="IVV74" s="73"/>
      <c r="IVW74" s="73"/>
      <c r="IVX74" s="73"/>
      <c r="IVY74" s="73"/>
      <c r="IVZ74" s="73"/>
      <c r="IWA74" s="73"/>
      <c r="IWB74" s="73"/>
      <c r="IWC74" s="73"/>
      <c r="IWD74" s="73"/>
      <c r="IWE74" s="73"/>
      <c r="IWF74" s="73"/>
      <c r="IWG74" s="73"/>
      <c r="IWH74" s="73"/>
      <c r="IWI74" s="73"/>
      <c r="IWJ74" s="73"/>
      <c r="IWK74" s="73"/>
      <c r="IWL74" s="73"/>
      <c r="IWM74" s="73"/>
      <c r="IWN74" s="73"/>
      <c r="IWO74" s="73"/>
      <c r="IWP74" s="73"/>
      <c r="IWQ74" s="73"/>
      <c r="IWR74" s="73"/>
      <c r="IWS74" s="73"/>
      <c r="IWT74" s="73"/>
      <c r="IWU74" s="73"/>
      <c r="IWV74" s="73"/>
      <c r="IWW74" s="73"/>
      <c r="IWX74" s="73"/>
      <c r="IWY74" s="73"/>
      <c r="IWZ74" s="73"/>
      <c r="IXA74" s="73"/>
      <c r="IXB74" s="73"/>
      <c r="IXC74" s="73"/>
      <c r="IXD74" s="73"/>
      <c r="IXE74" s="73"/>
      <c r="IXF74" s="73"/>
      <c r="IXG74" s="73"/>
      <c r="IXH74" s="73"/>
      <c r="IXI74" s="73"/>
      <c r="IXJ74" s="73"/>
      <c r="IXK74" s="73"/>
      <c r="IXL74" s="73"/>
      <c r="IXM74" s="73"/>
      <c r="IXN74" s="73"/>
      <c r="IXO74" s="73"/>
      <c r="IXP74" s="73"/>
      <c r="IXQ74" s="73"/>
      <c r="IXR74" s="73"/>
      <c r="IXS74" s="73"/>
      <c r="IXT74" s="73"/>
      <c r="IXU74" s="73"/>
      <c r="IXV74" s="73"/>
      <c r="IXW74" s="73"/>
      <c r="IXX74" s="73"/>
      <c r="IXY74" s="73"/>
      <c r="IXZ74" s="73"/>
      <c r="IYA74" s="73"/>
      <c r="IYB74" s="73"/>
      <c r="IYC74" s="73"/>
      <c r="IYD74" s="73"/>
      <c r="IYE74" s="73"/>
      <c r="IYF74" s="73"/>
      <c r="IYG74" s="73"/>
      <c r="IYH74" s="73"/>
      <c r="IYI74" s="73"/>
      <c r="IYJ74" s="73"/>
      <c r="IYK74" s="73"/>
      <c r="IYL74" s="73"/>
      <c r="IYM74" s="73"/>
      <c r="IYN74" s="73"/>
      <c r="IYO74" s="73"/>
      <c r="IYP74" s="73"/>
      <c r="IYQ74" s="73"/>
      <c r="IYR74" s="73"/>
      <c r="IYS74" s="73"/>
      <c r="IYT74" s="73"/>
      <c r="IYU74" s="73"/>
      <c r="IYV74" s="73"/>
      <c r="IYW74" s="73"/>
      <c r="IYX74" s="73"/>
      <c r="IYY74" s="73"/>
      <c r="IYZ74" s="73"/>
      <c r="IZA74" s="73"/>
      <c r="IZB74" s="73"/>
      <c r="IZC74" s="73"/>
      <c r="IZD74" s="73"/>
      <c r="IZE74" s="73"/>
      <c r="IZF74" s="73"/>
      <c r="IZG74" s="73"/>
      <c r="IZH74" s="73"/>
      <c r="IZI74" s="73"/>
      <c r="IZJ74" s="73"/>
      <c r="IZK74" s="73"/>
      <c r="IZL74" s="73"/>
      <c r="IZM74" s="73"/>
      <c r="IZN74" s="73"/>
      <c r="IZO74" s="73"/>
      <c r="IZP74" s="73"/>
      <c r="IZQ74" s="73"/>
      <c r="IZR74" s="73"/>
      <c r="IZS74" s="73"/>
      <c r="IZT74" s="73"/>
      <c r="IZU74" s="73"/>
      <c r="IZV74" s="73"/>
      <c r="IZW74" s="73"/>
      <c r="IZX74" s="73"/>
      <c r="IZY74" s="73"/>
      <c r="IZZ74" s="73"/>
      <c r="JAA74" s="73"/>
      <c r="JAB74" s="73"/>
      <c r="JAC74" s="73"/>
      <c r="JAD74" s="73"/>
      <c r="JAE74" s="73"/>
      <c r="JAF74" s="73"/>
      <c r="JAG74" s="73"/>
      <c r="JAH74" s="73"/>
      <c r="JAI74" s="73"/>
      <c r="JAJ74" s="73"/>
      <c r="JAK74" s="73"/>
      <c r="JAL74" s="73"/>
      <c r="JAM74" s="73"/>
      <c r="JAN74" s="73"/>
      <c r="JAO74" s="73"/>
      <c r="JAP74" s="73"/>
      <c r="JAQ74" s="73"/>
      <c r="JAR74" s="73"/>
      <c r="JAS74" s="73"/>
      <c r="JAT74" s="73"/>
      <c r="JAU74" s="73"/>
      <c r="JAV74" s="73"/>
      <c r="JAW74" s="73"/>
      <c r="JAX74" s="73"/>
      <c r="JAY74" s="73"/>
      <c r="JAZ74" s="73"/>
      <c r="JBA74" s="73"/>
      <c r="JBB74" s="73"/>
      <c r="JBC74" s="73"/>
      <c r="JBD74" s="73"/>
      <c r="JBE74" s="73"/>
      <c r="JBF74" s="73"/>
      <c r="JBG74" s="73"/>
      <c r="JBH74" s="73"/>
      <c r="JBI74" s="73"/>
      <c r="JBJ74" s="73"/>
      <c r="JBK74" s="73"/>
      <c r="JBL74" s="73"/>
      <c r="JBM74" s="73"/>
      <c r="JBN74" s="73"/>
      <c r="JBO74" s="73"/>
      <c r="JBP74" s="73"/>
      <c r="JBQ74" s="73"/>
      <c r="JBR74" s="73"/>
      <c r="JBS74" s="73"/>
      <c r="JBT74" s="73"/>
      <c r="JBU74" s="73"/>
      <c r="JBV74" s="73"/>
      <c r="JBW74" s="73"/>
      <c r="JBX74" s="73"/>
      <c r="JBY74" s="73"/>
      <c r="JBZ74" s="73"/>
      <c r="JCA74" s="73"/>
      <c r="JCB74" s="73"/>
      <c r="JCC74" s="73"/>
      <c r="JCD74" s="73"/>
      <c r="JCE74" s="73"/>
      <c r="JCF74" s="73"/>
      <c r="JCG74" s="73"/>
      <c r="JCH74" s="73"/>
      <c r="JCI74" s="73"/>
      <c r="JCJ74" s="73"/>
      <c r="JCK74" s="73"/>
      <c r="JCL74" s="73"/>
      <c r="JCM74" s="73"/>
      <c r="JCN74" s="73"/>
      <c r="JCO74" s="73"/>
      <c r="JCP74" s="73"/>
      <c r="JCQ74" s="73"/>
      <c r="JCR74" s="73"/>
      <c r="JCS74" s="73"/>
      <c r="JCT74" s="73"/>
      <c r="JCU74" s="73"/>
      <c r="JCV74" s="73"/>
      <c r="JCW74" s="73"/>
      <c r="JCX74" s="73"/>
      <c r="JCY74" s="73"/>
      <c r="JCZ74" s="73"/>
      <c r="JDA74" s="73"/>
      <c r="JDB74" s="73"/>
      <c r="JDC74" s="73"/>
      <c r="JDD74" s="73"/>
      <c r="JDE74" s="73"/>
      <c r="JDF74" s="73"/>
      <c r="JDG74" s="73"/>
      <c r="JDH74" s="73"/>
      <c r="JDI74" s="73"/>
      <c r="JDJ74" s="73"/>
      <c r="JDK74" s="73"/>
      <c r="JDL74" s="73"/>
      <c r="JDM74" s="73"/>
      <c r="JDN74" s="73"/>
      <c r="JDO74" s="73"/>
      <c r="JDP74" s="73"/>
      <c r="JDQ74" s="73"/>
      <c r="JDR74" s="73"/>
      <c r="JDS74" s="73"/>
      <c r="JDT74" s="73"/>
      <c r="JDU74" s="73"/>
      <c r="JDV74" s="73"/>
      <c r="JDW74" s="73"/>
      <c r="JDX74" s="73"/>
      <c r="JDY74" s="73"/>
      <c r="JDZ74" s="73"/>
      <c r="JEA74" s="73"/>
      <c r="JEB74" s="73"/>
      <c r="JEC74" s="73"/>
      <c r="JED74" s="73"/>
      <c r="JEE74" s="73"/>
      <c r="JEF74" s="73"/>
      <c r="JEG74" s="73"/>
      <c r="JEH74" s="73"/>
      <c r="JEI74" s="73"/>
      <c r="JEJ74" s="73"/>
      <c r="JEK74" s="73"/>
      <c r="JEL74" s="73"/>
      <c r="JEM74" s="73"/>
      <c r="JEN74" s="73"/>
      <c r="JEO74" s="73"/>
      <c r="JEP74" s="73"/>
      <c r="JEQ74" s="73"/>
      <c r="JER74" s="73"/>
      <c r="JES74" s="73"/>
      <c r="JET74" s="73"/>
      <c r="JEU74" s="73"/>
      <c r="JEV74" s="73"/>
      <c r="JEW74" s="73"/>
      <c r="JEX74" s="73"/>
      <c r="JEY74" s="73"/>
      <c r="JEZ74" s="73"/>
      <c r="JFA74" s="73"/>
      <c r="JFB74" s="73"/>
      <c r="JFC74" s="73"/>
      <c r="JFD74" s="73"/>
      <c r="JFE74" s="73"/>
      <c r="JFF74" s="73"/>
      <c r="JFG74" s="73"/>
      <c r="JFH74" s="73"/>
      <c r="JFI74" s="73"/>
      <c r="JFJ74" s="73"/>
      <c r="JFK74" s="73"/>
      <c r="JFL74" s="73"/>
      <c r="JFM74" s="73"/>
      <c r="JFN74" s="73"/>
      <c r="JFO74" s="73"/>
      <c r="JFP74" s="73"/>
      <c r="JFQ74" s="73"/>
      <c r="JFR74" s="73"/>
      <c r="JFS74" s="73"/>
      <c r="JFT74" s="73"/>
      <c r="JFU74" s="73"/>
      <c r="JFV74" s="73"/>
      <c r="JFW74" s="73"/>
      <c r="JFX74" s="73"/>
      <c r="JFY74" s="73"/>
      <c r="JFZ74" s="73"/>
      <c r="JGA74" s="73"/>
      <c r="JGB74" s="73"/>
      <c r="JGC74" s="73"/>
      <c r="JGD74" s="73"/>
      <c r="JGE74" s="73"/>
      <c r="JGF74" s="73"/>
      <c r="JGG74" s="73"/>
      <c r="JGH74" s="73"/>
      <c r="JGI74" s="73"/>
      <c r="JGJ74" s="73"/>
      <c r="JGK74" s="73"/>
      <c r="JGL74" s="73"/>
      <c r="JGM74" s="73"/>
      <c r="JGN74" s="73"/>
      <c r="JGO74" s="73"/>
      <c r="JGP74" s="73"/>
      <c r="JGQ74" s="73"/>
      <c r="JGR74" s="73"/>
      <c r="JGS74" s="73"/>
      <c r="JGT74" s="73"/>
      <c r="JGU74" s="73"/>
      <c r="JGV74" s="73"/>
      <c r="JGW74" s="73"/>
      <c r="JGX74" s="73"/>
      <c r="JGY74" s="73"/>
      <c r="JGZ74" s="73"/>
      <c r="JHA74" s="73"/>
      <c r="JHB74" s="73"/>
      <c r="JHC74" s="73"/>
      <c r="JHD74" s="73"/>
      <c r="JHE74" s="73"/>
      <c r="JHF74" s="73"/>
      <c r="JHG74" s="73"/>
      <c r="JHH74" s="73"/>
      <c r="JHI74" s="73"/>
      <c r="JHJ74" s="73"/>
      <c r="JHK74" s="73"/>
      <c r="JHL74" s="73"/>
      <c r="JHM74" s="73"/>
      <c r="JHN74" s="73"/>
      <c r="JHO74" s="73"/>
      <c r="JHP74" s="73"/>
      <c r="JHQ74" s="73"/>
      <c r="JHR74" s="73"/>
      <c r="JHS74" s="73"/>
      <c r="JHT74" s="73"/>
      <c r="JHU74" s="73"/>
      <c r="JHV74" s="73"/>
      <c r="JHW74" s="73"/>
      <c r="JHX74" s="73"/>
      <c r="JHY74" s="73"/>
      <c r="JHZ74" s="73"/>
      <c r="JIA74" s="73"/>
      <c r="JIB74" s="73"/>
      <c r="JIC74" s="73"/>
      <c r="JID74" s="73"/>
      <c r="JIE74" s="73"/>
      <c r="JIF74" s="73"/>
      <c r="JIG74" s="73"/>
      <c r="JIH74" s="73"/>
      <c r="JII74" s="73"/>
      <c r="JIJ74" s="73"/>
      <c r="JIK74" s="73"/>
      <c r="JIL74" s="73"/>
      <c r="JIM74" s="73"/>
      <c r="JIN74" s="73"/>
      <c r="JIO74" s="73"/>
      <c r="JIP74" s="73"/>
      <c r="JIQ74" s="73"/>
      <c r="JIR74" s="73"/>
      <c r="JIS74" s="73"/>
      <c r="JIT74" s="73"/>
      <c r="JIU74" s="73"/>
      <c r="JIV74" s="73"/>
      <c r="JIW74" s="73"/>
      <c r="JIX74" s="73"/>
      <c r="JIY74" s="73"/>
      <c r="JIZ74" s="73"/>
      <c r="JJA74" s="73"/>
      <c r="JJB74" s="73"/>
      <c r="JJC74" s="73"/>
      <c r="JJD74" s="73"/>
      <c r="JJE74" s="73"/>
      <c r="JJF74" s="73"/>
      <c r="JJG74" s="73"/>
      <c r="JJH74" s="73"/>
      <c r="JJI74" s="73"/>
      <c r="JJJ74" s="73"/>
      <c r="JJK74" s="73"/>
      <c r="JJL74" s="73"/>
      <c r="JJM74" s="73"/>
      <c r="JJN74" s="73"/>
      <c r="JJO74" s="73"/>
      <c r="JJP74" s="73"/>
      <c r="JJQ74" s="73"/>
      <c r="JJR74" s="73"/>
      <c r="JJS74" s="73"/>
      <c r="JJT74" s="73"/>
      <c r="JJU74" s="73"/>
      <c r="JJV74" s="73"/>
      <c r="JJW74" s="73"/>
      <c r="JJX74" s="73"/>
      <c r="JJY74" s="73"/>
      <c r="JJZ74" s="73"/>
      <c r="JKA74" s="73"/>
      <c r="JKB74" s="73"/>
      <c r="JKC74" s="73"/>
      <c r="JKD74" s="73"/>
      <c r="JKE74" s="73"/>
      <c r="JKF74" s="73"/>
      <c r="JKG74" s="73"/>
      <c r="JKH74" s="73"/>
      <c r="JKI74" s="73"/>
      <c r="JKJ74" s="73"/>
      <c r="JKK74" s="73"/>
      <c r="JKL74" s="73"/>
      <c r="JKM74" s="73"/>
      <c r="JKN74" s="73"/>
      <c r="JKO74" s="73"/>
      <c r="JKP74" s="73"/>
      <c r="JKQ74" s="73"/>
      <c r="JKR74" s="73"/>
      <c r="JKS74" s="73"/>
      <c r="JKT74" s="73"/>
      <c r="JKU74" s="73"/>
      <c r="JKV74" s="73"/>
      <c r="JKW74" s="73"/>
      <c r="JKX74" s="73"/>
      <c r="JKY74" s="73"/>
      <c r="JKZ74" s="73"/>
      <c r="JLA74" s="73"/>
      <c r="JLB74" s="73"/>
      <c r="JLC74" s="73"/>
      <c r="JLD74" s="73"/>
      <c r="JLE74" s="73"/>
      <c r="JLF74" s="73"/>
      <c r="JLG74" s="73"/>
      <c r="JLH74" s="73"/>
      <c r="JLI74" s="73"/>
      <c r="JLJ74" s="73"/>
      <c r="JLK74" s="73"/>
      <c r="JLL74" s="73"/>
      <c r="JLM74" s="73"/>
      <c r="JLN74" s="73"/>
      <c r="JLO74" s="73"/>
      <c r="JLP74" s="73"/>
      <c r="JLQ74" s="73"/>
      <c r="JLR74" s="73"/>
      <c r="JLS74" s="73"/>
      <c r="JLT74" s="73"/>
      <c r="JLU74" s="73"/>
      <c r="JLV74" s="73"/>
      <c r="JLW74" s="73"/>
      <c r="JLX74" s="73"/>
      <c r="JLY74" s="73"/>
      <c r="JLZ74" s="73"/>
      <c r="JMA74" s="73"/>
      <c r="JMB74" s="73"/>
      <c r="JMC74" s="73"/>
      <c r="JMD74" s="73"/>
      <c r="JME74" s="73"/>
      <c r="JMF74" s="73"/>
      <c r="JMG74" s="73"/>
      <c r="JMH74" s="73"/>
      <c r="JMI74" s="73"/>
      <c r="JMJ74" s="73"/>
      <c r="JMK74" s="73"/>
      <c r="JML74" s="73"/>
      <c r="JMM74" s="73"/>
      <c r="JMN74" s="73"/>
      <c r="JMO74" s="73"/>
      <c r="JMP74" s="73"/>
      <c r="JMQ74" s="73"/>
      <c r="JMR74" s="73"/>
      <c r="JMS74" s="73"/>
      <c r="JMT74" s="73"/>
      <c r="JMU74" s="73"/>
      <c r="JMV74" s="73"/>
      <c r="JMW74" s="73"/>
      <c r="JMX74" s="73"/>
      <c r="JMY74" s="73"/>
      <c r="JMZ74" s="73"/>
      <c r="JNA74" s="73"/>
      <c r="JNB74" s="73"/>
      <c r="JNC74" s="73"/>
      <c r="JND74" s="73"/>
      <c r="JNE74" s="73"/>
      <c r="JNF74" s="73"/>
      <c r="JNG74" s="73"/>
      <c r="JNH74" s="73"/>
      <c r="JNI74" s="73"/>
      <c r="JNJ74" s="73"/>
      <c r="JNK74" s="73"/>
      <c r="JNL74" s="73"/>
      <c r="JNM74" s="73"/>
      <c r="JNN74" s="73"/>
      <c r="JNO74" s="73"/>
      <c r="JNP74" s="73"/>
      <c r="JNQ74" s="73"/>
      <c r="JNR74" s="73"/>
      <c r="JNS74" s="73"/>
      <c r="JNT74" s="73"/>
      <c r="JNU74" s="73"/>
      <c r="JNV74" s="73"/>
      <c r="JNW74" s="73"/>
      <c r="JNX74" s="73"/>
      <c r="JNY74" s="73"/>
      <c r="JNZ74" s="73"/>
      <c r="JOA74" s="73"/>
      <c r="JOB74" s="73"/>
      <c r="JOC74" s="73"/>
      <c r="JOD74" s="73"/>
      <c r="JOE74" s="73"/>
      <c r="JOF74" s="73"/>
      <c r="JOG74" s="73"/>
      <c r="JOH74" s="73"/>
      <c r="JOI74" s="73"/>
      <c r="JOJ74" s="73"/>
      <c r="JOK74" s="73"/>
      <c r="JOL74" s="73"/>
      <c r="JOM74" s="73"/>
      <c r="JON74" s="73"/>
      <c r="JOO74" s="73"/>
      <c r="JOP74" s="73"/>
      <c r="JOQ74" s="73"/>
      <c r="JOR74" s="73"/>
      <c r="JOS74" s="73"/>
      <c r="JOT74" s="73"/>
      <c r="JOU74" s="73"/>
      <c r="JOV74" s="73"/>
      <c r="JOW74" s="73"/>
      <c r="JOX74" s="73"/>
      <c r="JOY74" s="73"/>
      <c r="JOZ74" s="73"/>
      <c r="JPA74" s="73"/>
      <c r="JPB74" s="73"/>
      <c r="JPC74" s="73"/>
      <c r="JPD74" s="73"/>
      <c r="JPE74" s="73"/>
      <c r="JPF74" s="73"/>
      <c r="JPG74" s="73"/>
      <c r="JPH74" s="73"/>
      <c r="JPI74" s="73"/>
      <c r="JPJ74" s="73"/>
      <c r="JPK74" s="73"/>
      <c r="JPL74" s="73"/>
      <c r="JPM74" s="73"/>
      <c r="JPN74" s="73"/>
      <c r="JPO74" s="73"/>
      <c r="JPP74" s="73"/>
      <c r="JPQ74" s="73"/>
      <c r="JPR74" s="73"/>
      <c r="JPS74" s="73"/>
      <c r="JPT74" s="73"/>
      <c r="JPU74" s="73"/>
      <c r="JPV74" s="73"/>
      <c r="JPW74" s="73"/>
      <c r="JPX74" s="73"/>
      <c r="JPY74" s="73"/>
      <c r="JPZ74" s="73"/>
      <c r="JQA74" s="73"/>
      <c r="JQB74" s="73"/>
      <c r="JQC74" s="73"/>
      <c r="JQD74" s="73"/>
      <c r="JQE74" s="73"/>
      <c r="JQF74" s="73"/>
      <c r="JQG74" s="73"/>
      <c r="JQH74" s="73"/>
      <c r="JQI74" s="73"/>
      <c r="JQJ74" s="73"/>
      <c r="JQK74" s="73"/>
      <c r="JQL74" s="73"/>
      <c r="JQM74" s="73"/>
      <c r="JQN74" s="73"/>
      <c r="JQO74" s="73"/>
      <c r="JQP74" s="73"/>
      <c r="JQQ74" s="73"/>
      <c r="JQR74" s="73"/>
      <c r="JQS74" s="73"/>
      <c r="JQT74" s="73"/>
      <c r="JQU74" s="73"/>
      <c r="JQV74" s="73"/>
      <c r="JQW74" s="73"/>
      <c r="JQX74" s="73"/>
      <c r="JQY74" s="73"/>
      <c r="JQZ74" s="73"/>
      <c r="JRA74" s="73"/>
      <c r="JRB74" s="73"/>
      <c r="JRC74" s="73"/>
      <c r="JRD74" s="73"/>
      <c r="JRE74" s="73"/>
      <c r="JRF74" s="73"/>
      <c r="JRG74" s="73"/>
      <c r="JRH74" s="73"/>
      <c r="JRI74" s="73"/>
      <c r="JRJ74" s="73"/>
      <c r="JRK74" s="73"/>
      <c r="JRL74" s="73"/>
      <c r="JRM74" s="73"/>
      <c r="JRN74" s="73"/>
      <c r="JRO74" s="73"/>
      <c r="JRP74" s="73"/>
      <c r="JRQ74" s="73"/>
      <c r="JRR74" s="73"/>
      <c r="JRS74" s="73"/>
      <c r="JRT74" s="73"/>
      <c r="JRU74" s="73"/>
      <c r="JRV74" s="73"/>
      <c r="JRW74" s="73"/>
      <c r="JRX74" s="73"/>
      <c r="JRY74" s="73"/>
      <c r="JRZ74" s="73"/>
      <c r="JSA74" s="73"/>
      <c r="JSB74" s="73"/>
      <c r="JSC74" s="73"/>
      <c r="JSD74" s="73"/>
      <c r="JSE74" s="73"/>
      <c r="JSF74" s="73"/>
      <c r="JSG74" s="73"/>
      <c r="JSH74" s="73"/>
      <c r="JSI74" s="73"/>
      <c r="JSJ74" s="73"/>
      <c r="JSK74" s="73"/>
      <c r="JSL74" s="73"/>
      <c r="JSM74" s="73"/>
      <c r="JSN74" s="73"/>
      <c r="JSO74" s="73"/>
      <c r="JSP74" s="73"/>
      <c r="JSQ74" s="73"/>
      <c r="JSR74" s="73"/>
      <c r="JSS74" s="73"/>
      <c r="JST74" s="73"/>
      <c r="JSU74" s="73"/>
      <c r="JSV74" s="73"/>
      <c r="JSW74" s="73"/>
      <c r="JSX74" s="73"/>
      <c r="JSY74" s="73"/>
      <c r="JSZ74" s="73"/>
      <c r="JTA74" s="73"/>
      <c r="JTB74" s="73"/>
      <c r="JTC74" s="73"/>
      <c r="JTD74" s="73"/>
      <c r="JTE74" s="73"/>
      <c r="JTF74" s="73"/>
      <c r="JTG74" s="73"/>
      <c r="JTH74" s="73"/>
      <c r="JTI74" s="73"/>
      <c r="JTJ74" s="73"/>
      <c r="JTK74" s="73"/>
      <c r="JTL74" s="73"/>
      <c r="JTM74" s="73"/>
      <c r="JTN74" s="73"/>
      <c r="JTO74" s="73"/>
      <c r="JTP74" s="73"/>
      <c r="JTQ74" s="73"/>
      <c r="JTR74" s="73"/>
      <c r="JTS74" s="73"/>
      <c r="JTT74" s="73"/>
      <c r="JTU74" s="73"/>
      <c r="JTV74" s="73"/>
      <c r="JTW74" s="73"/>
      <c r="JTX74" s="73"/>
      <c r="JTY74" s="73"/>
      <c r="JTZ74" s="73"/>
      <c r="JUA74" s="73"/>
      <c r="JUB74" s="73"/>
      <c r="JUC74" s="73"/>
      <c r="JUD74" s="73"/>
      <c r="JUE74" s="73"/>
      <c r="JUF74" s="73"/>
      <c r="JUG74" s="73"/>
      <c r="JUH74" s="73"/>
      <c r="JUI74" s="73"/>
      <c r="JUJ74" s="73"/>
      <c r="JUK74" s="73"/>
      <c r="JUL74" s="73"/>
      <c r="JUM74" s="73"/>
      <c r="JUN74" s="73"/>
      <c r="JUO74" s="73"/>
      <c r="JUP74" s="73"/>
      <c r="JUQ74" s="73"/>
      <c r="JUR74" s="73"/>
      <c r="JUS74" s="73"/>
      <c r="JUT74" s="73"/>
      <c r="JUU74" s="73"/>
      <c r="JUV74" s="73"/>
      <c r="JUW74" s="73"/>
      <c r="JUX74" s="73"/>
      <c r="JUY74" s="73"/>
      <c r="JUZ74" s="73"/>
      <c r="JVA74" s="73"/>
      <c r="JVB74" s="73"/>
      <c r="JVC74" s="73"/>
      <c r="JVD74" s="73"/>
      <c r="JVE74" s="73"/>
      <c r="JVF74" s="73"/>
      <c r="JVG74" s="73"/>
      <c r="JVH74" s="73"/>
      <c r="JVI74" s="73"/>
      <c r="JVJ74" s="73"/>
      <c r="JVK74" s="73"/>
      <c r="JVL74" s="73"/>
      <c r="JVM74" s="73"/>
      <c r="JVN74" s="73"/>
      <c r="JVO74" s="73"/>
      <c r="JVP74" s="73"/>
      <c r="JVQ74" s="73"/>
      <c r="JVR74" s="73"/>
      <c r="JVS74" s="73"/>
      <c r="JVT74" s="73"/>
      <c r="JVU74" s="73"/>
      <c r="JVV74" s="73"/>
      <c r="JVW74" s="73"/>
      <c r="JVX74" s="73"/>
      <c r="JVY74" s="73"/>
      <c r="JVZ74" s="73"/>
      <c r="JWA74" s="73"/>
      <c r="JWB74" s="73"/>
      <c r="JWC74" s="73"/>
      <c r="JWD74" s="73"/>
      <c r="JWE74" s="73"/>
      <c r="JWF74" s="73"/>
      <c r="JWG74" s="73"/>
      <c r="JWH74" s="73"/>
      <c r="JWI74" s="73"/>
      <c r="JWJ74" s="73"/>
      <c r="JWK74" s="73"/>
      <c r="JWL74" s="73"/>
      <c r="JWM74" s="73"/>
      <c r="JWN74" s="73"/>
      <c r="JWO74" s="73"/>
      <c r="JWP74" s="73"/>
      <c r="JWQ74" s="73"/>
      <c r="JWR74" s="73"/>
      <c r="JWS74" s="73"/>
      <c r="JWT74" s="73"/>
      <c r="JWU74" s="73"/>
      <c r="JWV74" s="73"/>
      <c r="JWW74" s="73"/>
      <c r="JWX74" s="73"/>
      <c r="JWY74" s="73"/>
      <c r="JWZ74" s="73"/>
      <c r="JXA74" s="73"/>
      <c r="JXB74" s="73"/>
      <c r="JXC74" s="73"/>
      <c r="JXD74" s="73"/>
      <c r="JXE74" s="73"/>
      <c r="JXF74" s="73"/>
      <c r="JXG74" s="73"/>
      <c r="JXH74" s="73"/>
      <c r="JXI74" s="73"/>
      <c r="JXJ74" s="73"/>
      <c r="JXK74" s="73"/>
      <c r="JXL74" s="73"/>
      <c r="JXM74" s="73"/>
      <c r="JXN74" s="73"/>
      <c r="JXO74" s="73"/>
      <c r="JXP74" s="73"/>
      <c r="JXQ74" s="73"/>
      <c r="JXR74" s="73"/>
      <c r="JXS74" s="73"/>
      <c r="JXT74" s="73"/>
      <c r="JXU74" s="73"/>
      <c r="JXV74" s="73"/>
      <c r="JXW74" s="73"/>
      <c r="JXX74" s="73"/>
      <c r="JXY74" s="73"/>
      <c r="JXZ74" s="73"/>
      <c r="JYA74" s="73"/>
      <c r="JYB74" s="73"/>
      <c r="JYC74" s="73"/>
      <c r="JYD74" s="73"/>
      <c r="JYE74" s="73"/>
      <c r="JYF74" s="73"/>
      <c r="JYG74" s="73"/>
      <c r="JYH74" s="73"/>
      <c r="JYI74" s="73"/>
      <c r="JYJ74" s="73"/>
      <c r="JYK74" s="73"/>
      <c r="JYL74" s="73"/>
      <c r="JYM74" s="73"/>
      <c r="JYN74" s="73"/>
      <c r="JYO74" s="73"/>
      <c r="JYP74" s="73"/>
      <c r="JYQ74" s="73"/>
      <c r="JYR74" s="73"/>
      <c r="JYS74" s="73"/>
      <c r="JYT74" s="73"/>
      <c r="JYU74" s="73"/>
      <c r="JYV74" s="73"/>
      <c r="JYW74" s="73"/>
      <c r="JYX74" s="73"/>
      <c r="JYY74" s="73"/>
      <c r="JYZ74" s="73"/>
      <c r="JZA74" s="73"/>
      <c r="JZB74" s="73"/>
      <c r="JZC74" s="73"/>
      <c r="JZD74" s="73"/>
      <c r="JZE74" s="73"/>
      <c r="JZF74" s="73"/>
      <c r="JZG74" s="73"/>
      <c r="JZH74" s="73"/>
      <c r="JZI74" s="73"/>
      <c r="JZJ74" s="73"/>
      <c r="JZK74" s="73"/>
      <c r="JZL74" s="73"/>
      <c r="JZM74" s="73"/>
      <c r="JZN74" s="73"/>
      <c r="JZO74" s="73"/>
      <c r="JZP74" s="73"/>
      <c r="JZQ74" s="73"/>
      <c r="JZR74" s="73"/>
      <c r="JZS74" s="73"/>
      <c r="JZT74" s="73"/>
      <c r="JZU74" s="73"/>
      <c r="JZV74" s="73"/>
      <c r="JZW74" s="73"/>
      <c r="JZX74" s="73"/>
      <c r="JZY74" s="73"/>
      <c r="JZZ74" s="73"/>
      <c r="KAA74" s="73"/>
      <c r="KAB74" s="73"/>
      <c r="KAC74" s="73"/>
      <c r="KAD74" s="73"/>
      <c r="KAE74" s="73"/>
      <c r="KAF74" s="73"/>
      <c r="KAG74" s="73"/>
      <c r="KAH74" s="73"/>
      <c r="KAI74" s="73"/>
      <c r="KAJ74" s="73"/>
      <c r="KAK74" s="73"/>
      <c r="KAL74" s="73"/>
      <c r="KAM74" s="73"/>
      <c r="KAN74" s="73"/>
      <c r="KAO74" s="73"/>
      <c r="KAP74" s="73"/>
      <c r="KAQ74" s="73"/>
      <c r="KAR74" s="73"/>
      <c r="KAS74" s="73"/>
      <c r="KAT74" s="73"/>
      <c r="KAU74" s="73"/>
      <c r="KAV74" s="73"/>
      <c r="KAW74" s="73"/>
      <c r="KAX74" s="73"/>
      <c r="KAY74" s="73"/>
      <c r="KAZ74" s="73"/>
      <c r="KBA74" s="73"/>
      <c r="KBB74" s="73"/>
      <c r="KBC74" s="73"/>
      <c r="KBD74" s="73"/>
      <c r="KBE74" s="73"/>
      <c r="KBF74" s="73"/>
      <c r="KBG74" s="73"/>
      <c r="KBH74" s="73"/>
      <c r="KBI74" s="73"/>
      <c r="KBJ74" s="73"/>
      <c r="KBK74" s="73"/>
      <c r="KBL74" s="73"/>
      <c r="KBM74" s="73"/>
      <c r="KBN74" s="73"/>
      <c r="KBO74" s="73"/>
      <c r="KBP74" s="73"/>
      <c r="KBQ74" s="73"/>
      <c r="KBR74" s="73"/>
      <c r="KBS74" s="73"/>
      <c r="KBT74" s="73"/>
      <c r="KBU74" s="73"/>
      <c r="KBV74" s="73"/>
      <c r="KBW74" s="73"/>
      <c r="KBX74" s="73"/>
      <c r="KBY74" s="73"/>
      <c r="KBZ74" s="73"/>
      <c r="KCA74" s="73"/>
      <c r="KCB74" s="73"/>
      <c r="KCC74" s="73"/>
      <c r="KCD74" s="73"/>
      <c r="KCE74" s="73"/>
      <c r="KCF74" s="73"/>
      <c r="KCG74" s="73"/>
      <c r="KCH74" s="73"/>
      <c r="KCI74" s="73"/>
      <c r="KCJ74" s="73"/>
      <c r="KCK74" s="73"/>
      <c r="KCL74" s="73"/>
      <c r="KCM74" s="73"/>
      <c r="KCN74" s="73"/>
      <c r="KCO74" s="73"/>
      <c r="KCP74" s="73"/>
      <c r="KCQ74" s="73"/>
      <c r="KCR74" s="73"/>
      <c r="KCS74" s="73"/>
      <c r="KCT74" s="73"/>
      <c r="KCU74" s="73"/>
      <c r="KCV74" s="73"/>
      <c r="KCW74" s="73"/>
      <c r="KCX74" s="73"/>
      <c r="KCY74" s="73"/>
      <c r="KCZ74" s="73"/>
      <c r="KDA74" s="73"/>
      <c r="KDB74" s="73"/>
      <c r="KDC74" s="73"/>
      <c r="KDD74" s="73"/>
      <c r="KDE74" s="73"/>
      <c r="KDF74" s="73"/>
      <c r="KDG74" s="73"/>
      <c r="KDH74" s="73"/>
      <c r="KDI74" s="73"/>
      <c r="KDJ74" s="73"/>
      <c r="KDK74" s="73"/>
      <c r="KDL74" s="73"/>
      <c r="KDM74" s="73"/>
      <c r="KDN74" s="73"/>
      <c r="KDO74" s="73"/>
      <c r="KDP74" s="73"/>
      <c r="KDQ74" s="73"/>
      <c r="KDR74" s="73"/>
      <c r="KDS74" s="73"/>
      <c r="KDT74" s="73"/>
      <c r="KDU74" s="73"/>
      <c r="KDV74" s="73"/>
      <c r="KDW74" s="73"/>
      <c r="KDX74" s="73"/>
      <c r="KDY74" s="73"/>
      <c r="KDZ74" s="73"/>
      <c r="KEA74" s="73"/>
      <c r="KEB74" s="73"/>
      <c r="KEC74" s="73"/>
      <c r="KED74" s="73"/>
      <c r="KEE74" s="73"/>
      <c r="KEF74" s="73"/>
      <c r="KEG74" s="73"/>
      <c r="KEH74" s="73"/>
      <c r="KEI74" s="73"/>
      <c r="KEJ74" s="73"/>
      <c r="KEK74" s="73"/>
      <c r="KEL74" s="73"/>
      <c r="KEM74" s="73"/>
      <c r="KEN74" s="73"/>
      <c r="KEO74" s="73"/>
      <c r="KEP74" s="73"/>
      <c r="KEQ74" s="73"/>
      <c r="KER74" s="73"/>
      <c r="KES74" s="73"/>
      <c r="KET74" s="73"/>
      <c r="KEU74" s="73"/>
      <c r="KEV74" s="73"/>
      <c r="KEW74" s="73"/>
      <c r="KEX74" s="73"/>
      <c r="KEY74" s="73"/>
      <c r="KEZ74" s="73"/>
      <c r="KFA74" s="73"/>
      <c r="KFB74" s="73"/>
      <c r="KFC74" s="73"/>
      <c r="KFD74" s="73"/>
      <c r="KFE74" s="73"/>
      <c r="KFF74" s="73"/>
      <c r="KFG74" s="73"/>
      <c r="KFH74" s="73"/>
      <c r="KFI74" s="73"/>
      <c r="KFJ74" s="73"/>
      <c r="KFK74" s="73"/>
      <c r="KFL74" s="73"/>
      <c r="KFM74" s="73"/>
      <c r="KFN74" s="73"/>
      <c r="KFO74" s="73"/>
      <c r="KFP74" s="73"/>
      <c r="KFQ74" s="73"/>
      <c r="KFR74" s="73"/>
      <c r="KFS74" s="73"/>
      <c r="KFT74" s="73"/>
      <c r="KFU74" s="73"/>
      <c r="KFV74" s="73"/>
      <c r="KFW74" s="73"/>
      <c r="KFX74" s="73"/>
      <c r="KFY74" s="73"/>
      <c r="KFZ74" s="73"/>
      <c r="KGA74" s="73"/>
      <c r="KGB74" s="73"/>
      <c r="KGC74" s="73"/>
      <c r="KGD74" s="73"/>
      <c r="KGE74" s="73"/>
      <c r="KGF74" s="73"/>
      <c r="KGG74" s="73"/>
      <c r="KGH74" s="73"/>
      <c r="KGI74" s="73"/>
      <c r="KGJ74" s="73"/>
      <c r="KGK74" s="73"/>
      <c r="KGL74" s="73"/>
      <c r="KGM74" s="73"/>
      <c r="KGN74" s="73"/>
      <c r="KGO74" s="73"/>
      <c r="KGP74" s="73"/>
      <c r="KGQ74" s="73"/>
      <c r="KGR74" s="73"/>
      <c r="KGS74" s="73"/>
      <c r="KGT74" s="73"/>
      <c r="KGU74" s="73"/>
      <c r="KGV74" s="73"/>
      <c r="KGW74" s="73"/>
      <c r="KGX74" s="73"/>
      <c r="KGY74" s="73"/>
      <c r="KGZ74" s="73"/>
      <c r="KHA74" s="73"/>
      <c r="KHB74" s="73"/>
      <c r="KHC74" s="73"/>
      <c r="KHD74" s="73"/>
      <c r="KHE74" s="73"/>
      <c r="KHF74" s="73"/>
      <c r="KHG74" s="73"/>
      <c r="KHH74" s="73"/>
      <c r="KHI74" s="73"/>
      <c r="KHJ74" s="73"/>
      <c r="KHK74" s="73"/>
      <c r="KHL74" s="73"/>
      <c r="KHM74" s="73"/>
      <c r="KHN74" s="73"/>
      <c r="KHO74" s="73"/>
      <c r="KHP74" s="73"/>
      <c r="KHQ74" s="73"/>
      <c r="KHR74" s="73"/>
      <c r="KHS74" s="73"/>
      <c r="KHT74" s="73"/>
      <c r="KHU74" s="73"/>
      <c r="KHV74" s="73"/>
      <c r="KHW74" s="73"/>
      <c r="KHX74" s="73"/>
      <c r="KHY74" s="73"/>
      <c r="KHZ74" s="73"/>
      <c r="KIA74" s="73"/>
      <c r="KIB74" s="73"/>
      <c r="KIC74" s="73"/>
      <c r="KID74" s="73"/>
      <c r="KIE74" s="73"/>
      <c r="KIF74" s="73"/>
      <c r="KIG74" s="73"/>
      <c r="KIH74" s="73"/>
      <c r="KII74" s="73"/>
      <c r="KIJ74" s="73"/>
      <c r="KIK74" s="73"/>
      <c r="KIL74" s="73"/>
      <c r="KIM74" s="73"/>
      <c r="KIN74" s="73"/>
      <c r="KIO74" s="73"/>
      <c r="KIP74" s="73"/>
      <c r="KIQ74" s="73"/>
      <c r="KIR74" s="73"/>
      <c r="KIS74" s="73"/>
      <c r="KIT74" s="73"/>
      <c r="KIU74" s="73"/>
      <c r="KIV74" s="73"/>
      <c r="KIW74" s="73"/>
      <c r="KIX74" s="73"/>
      <c r="KIY74" s="73"/>
      <c r="KIZ74" s="73"/>
      <c r="KJA74" s="73"/>
      <c r="KJB74" s="73"/>
      <c r="KJC74" s="73"/>
      <c r="KJD74" s="73"/>
      <c r="KJE74" s="73"/>
      <c r="KJF74" s="73"/>
      <c r="KJG74" s="73"/>
      <c r="KJH74" s="73"/>
      <c r="KJI74" s="73"/>
      <c r="KJJ74" s="73"/>
      <c r="KJK74" s="73"/>
      <c r="KJL74" s="73"/>
      <c r="KJM74" s="73"/>
      <c r="KJN74" s="73"/>
      <c r="KJO74" s="73"/>
      <c r="KJP74" s="73"/>
      <c r="KJQ74" s="73"/>
      <c r="KJR74" s="73"/>
      <c r="KJS74" s="73"/>
      <c r="KJT74" s="73"/>
      <c r="KJU74" s="73"/>
      <c r="KJV74" s="73"/>
      <c r="KJW74" s="73"/>
      <c r="KJX74" s="73"/>
      <c r="KJY74" s="73"/>
      <c r="KJZ74" s="73"/>
      <c r="KKA74" s="73"/>
      <c r="KKB74" s="73"/>
      <c r="KKC74" s="73"/>
      <c r="KKD74" s="73"/>
      <c r="KKE74" s="73"/>
      <c r="KKF74" s="73"/>
      <c r="KKG74" s="73"/>
      <c r="KKH74" s="73"/>
      <c r="KKI74" s="73"/>
      <c r="KKJ74" s="73"/>
      <c r="KKK74" s="73"/>
      <c r="KKL74" s="73"/>
      <c r="KKM74" s="73"/>
      <c r="KKN74" s="73"/>
      <c r="KKO74" s="73"/>
      <c r="KKP74" s="73"/>
      <c r="KKQ74" s="73"/>
      <c r="KKR74" s="73"/>
      <c r="KKS74" s="73"/>
      <c r="KKT74" s="73"/>
      <c r="KKU74" s="73"/>
      <c r="KKV74" s="73"/>
      <c r="KKW74" s="73"/>
      <c r="KKX74" s="73"/>
      <c r="KKY74" s="73"/>
      <c r="KKZ74" s="73"/>
      <c r="KLA74" s="73"/>
      <c r="KLB74" s="73"/>
      <c r="KLC74" s="73"/>
      <c r="KLD74" s="73"/>
      <c r="KLE74" s="73"/>
      <c r="KLF74" s="73"/>
      <c r="KLG74" s="73"/>
      <c r="KLH74" s="73"/>
      <c r="KLI74" s="73"/>
      <c r="KLJ74" s="73"/>
      <c r="KLK74" s="73"/>
      <c r="KLL74" s="73"/>
      <c r="KLM74" s="73"/>
      <c r="KLN74" s="73"/>
      <c r="KLO74" s="73"/>
      <c r="KLP74" s="73"/>
      <c r="KLQ74" s="73"/>
      <c r="KLR74" s="73"/>
      <c r="KLS74" s="73"/>
      <c r="KLT74" s="73"/>
      <c r="KLU74" s="73"/>
      <c r="KLV74" s="73"/>
      <c r="KLW74" s="73"/>
      <c r="KLX74" s="73"/>
      <c r="KLY74" s="73"/>
      <c r="KLZ74" s="73"/>
      <c r="KMA74" s="73"/>
      <c r="KMB74" s="73"/>
      <c r="KMC74" s="73"/>
      <c r="KMD74" s="73"/>
      <c r="KME74" s="73"/>
      <c r="KMF74" s="73"/>
      <c r="KMG74" s="73"/>
      <c r="KMH74" s="73"/>
      <c r="KMI74" s="73"/>
      <c r="KMJ74" s="73"/>
      <c r="KMK74" s="73"/>
      <c r="KML74" s="73"/>
      <c r="KMM74" s="73"/>
      <c r="KMN74" s="73"/>
      <c r="KMO74" s="73"/>
      <c r="KMP74" s="73"/>
      <c r="KMQ74" s="73"/>
      <c r="KMR74" s="73"/>
      <c r="KMS74" s="73"/>
      <c r="KMT74" s="73"/>
      <c r="KMU74" s="73"/>
      <c r="KMV74" s="73"/>
      <c r="KMW74" s="73"/>
      <c r="KMX74" s="73"/>
      <c r="KMY74" s="73"/>
      <c r="KMZ74" s="73"/>
      <c r="KNA74" s="73"/>
      <c r="KNB74" s="73"/>
      <c r="KNC74" s="73"/>
      <c r="KND74" s="73"/>
      <c r="KNE74" s="73"/>
      <c r="KNF74" s="73"/>
      <c r="KNG74" s="73"/>
      <c r="KNH74" s="73"/>
      <c r="KNI74" s="73"/>
      <c r="KNJ74" s="73"/>
      <c r="KNK74" s="73"/>
      <c r="KNL74" s="73"/>
      <c r="KNM74" s="73"/>
      <c r="KNN74" s="73"/>
      <c r="KNO74" s="73"/>
      <c r="KNP74" s="73"/>
      <c r="KNQ74" s="73"/>
      <c r="KNR74" s="73"/>
      <c r="KNS74" s="73"/>
      <c r="KNT74" s="73"/>
      <c r="KNU74" s="73"/>
      <c r="KNV74" s="73"/>
      <c r="KNW74" s="73"/>
      <c r="KNX74" s="73"/>
      <c r="KNY74" s="73"/>
      <c r="KNZ74" s="73"/>
      <c r="KOA74" s="73"/>
      <c r="KOB74" s="73"/>
      <c r="KOC74" s="73"/>
      <c r="KOD74" s="73"/>
      <c r="KOE74" s="73"/>
      <c r="KOF74" s="73"/>
      <c r="KOG74" s="73"/>
      <c r="KOH74" s="73"/>
      <c r="KOI74" s="73"/>
      <c r="KOJ74" s="73"/>
      <c r="KOK74" s="73"/>
      <c r="KOL74" s="73"/>
      <c r="KOM74" s="73"/>
      <c r="KON74" s="73"/>
      <c r="KOO74" s="73"/>
      <c r="KOP74" s="73"/>
      <c r="KOQ74" s="73"/>
      <c r="KOR74" s="73"/>
      <c r="KOS74" s="73"/>
      <c r="KOT74" s="73"/>
      <c r="KOU74" s="73"/>
      <c r="KOV74" s="73"/>
      <c r="KOW74" s="73"/>
      <c r="KOX74" s="73"/>
      <c r="KOY74" s="73"/>
      <c r="KOZ74" s="73"/>
      <c r="KPA74" s="73"/>
      <c r="KPB74" s="73"/>
      <c r="KPC74" s="73"/>
      <c r="KPD74" s="73"/>
      <c r="KPE74" s="73"/>
      <c r="KPF74" s="73"/>
      <c r="KPG74" s="73"/>
      <c r="KPH74" s="73"/>
      <c r="KPI74" s="73"/>
      <c r="KPJ74" s="73"/>
      <c r="KPK74" s="73"/>
      <c r="KPL74" s="73"/>
      <c r="KPM74" s="73"/>
      <c r="KPN74" s="73"/>
      <c r="KPO74" s="73"/>
      <c r="KPP74" s="73"/>
      <c r="KPQ74" s="73"/>
      <c r="KPR74" s="73"/>
      <c r="KPS74" s="73"/>
      <c r="KPT74" s="73"/>
      <c r="KPU74" s="73"/>
      <c r="KPV74" s="73"/>
      <c r="KPW74" s="73"/>
      <c r="KPX74" s="73"/>
      <c r="KPY74" s="73"/>
      <c r="KPZ74" s="73"/>
      <c r="KQA74" s="73"/>
      <c r="KQB74" s="73"/>
      <c r="KQC74" s="73"/>
      <c r="KQD74" s="73"/>
      <c r="KQE74" s="73"/>
      <c r="KQF74" s="73"/>
      <c r="KQG74" s="73"/>
      <c r="KQH74" s="73"/>
      <c r="KQI74" s="73"/>
      <c r="KQJ74" s="73"/>
      <c r="KQK74" s="73"/>
      <c r="KQL74" s="73"/>
      <c r="KQM74" s="73"/>
      <c r="KQN74" s="73"/>
      <c r="KQO74" s="73"/>
      <c r="KQP74" s="73"/>
      <c r="KQQ74" s="73"/>
      <c r="KQR74" s="73"/>
      <c r="KQS74" s="73"/>
      <c r="KQT74" s="73"/>
      <c r="KQU74" s="73"/>
      <c r="KQV74" s="73"/>
      <c r="KQW74" s="73"/>
      <c r="KQX74" s="73"/>
      <c r="KQY74" s="73"/>
      <c r="KQZ74" s="73"/>
      <c r="KRA74" s="73"/>
      <c r="KRB74" s="73"/>
      <c r="KRC74" s="73"/>
      <c r="KRD74" s="73"/>
      <c r="KRE74" s="73"/>
      <c r="KRF74" s="73"/>
      <c r="KRG74" s="73"/>
      <c r="KRH74" s="73"/>
      <c r="KRI74" s="73"/>
      <c r="KRJ74" s="73"/>
      <c r="KRK74" s="73"/>
      <c r="KRL74" s="73"/>
      <c r="KRM74" s="73"/>
      <c r="KRN74" s="73"/>
      <c r="KRO74" s="73"/>
      <c r="KRP74" s="73"/>
      <c r="KRQ74" s="73"/>
      <c r="KRR74" s="73"/>
      <c r="KRS74" s="73"/>
      <c r="KRT74" s="73"/>
      <c r="KRU74" s="73"/>
      <c r="KRV74" s="73"/>
      <c r="KRW74" s="73"/>
      <c r="KRX74" s="73"/>
      <c r="KRY74" s="73"/>
      <c r="KRZ74" s="73"/>
      <c r="KSA74" s="73"/>
      <c r="KSB74" s="73"/>
      <c r="KSC74" s="73"/>
      <c r="KSD74" s="73"/>
      <c r="KSE74" s="73"/>
      <c r="KSF74" s="73"/>
      <c r="KSG74" s="73"/>
      <c r="KSH74" s="73"/>
      <c r="KSI74" s="73"/>
      <c r="KSJ74" s="73"/>
      <c r="KSK74" s="73"/>
      <c r="KSL74" s="73"/>
      <c r="KSM74" s="73"/>
      <c r="KSN74" s="73"/>
      <c r="KSO74" s="73"/>
      <c r="KSP74" s="73"/>
      <c r="KSQ74" s="73"/>
      <c r="KSR74" s="73"/>
      <c r="KSS74" s="73"/>
      <c r="KST74" s="73"/>
      <c r="KSU74" s="73"/>
      <c r="KSV74" s="73"/>
      <c r="KSW74" s="73"/>
      <c r="KSX74" s="73"/>
      <c r="KSY74" s="73"/>
      <c r="KSZ74" s="73"/>
      <c r="KTA74" s="73"/>
      <c r="KTB74" s="73"/>
      <c r="KTC74" s="73"/>
      <c r="KTD74" s="73"/>
      <c r="KTE74" s="73"/>
      <c r="KTF74" s="73"/>
      <c r="KTG74" s="73"/>
      <c r="KTH74" s="73"/>
      <c r="KTI74" s="73"/>
      <c r="KTJ74" s="73"/>
      <c r="KTK74" s="73"/>
      <c r="KTL74" s="73"/>
      <c r="KTM74" s="73"/>
      <c r="KTN74" s="73"/>
      <c r="KTO74" s="73"/>
      <c r="KTP74" s="73"/>
      <c r="KTQ74" s="73"/>
      <c r="KTR74" s="73"/>
      <c r="KTS74" s="73"/>
      <c r="KTT74" s="73"/>
      <c r="KTU74" s="73"/>
      <c r="KTV74" s="73"/>
      <c r="KTW74" s="73"/>
      <c r="KTX74" s="73"/>
      <c r="KTY74" s="73"/>
      <c r="KTZ74" s="73"/>
      <c r="KUA74" s="73"/>
      <c r="KUB74" s="73"/>
      <c r="KUC74" s="73"/>
      <c r="KUD74" s="73"/>
      <c r="KUE74" s="73"/>
      <c r="KUF74" s="73"/>
      <c r="KUG74" s="73"/>
      <c r="KUH74" s="73"/>
      <c r="KUI74" s="73"/>
      <c r="KUJ74" s="73"/>
      <c r="KUK74" s="73"/>
      <c r="KUL74" s="73"/>
      <c r="KUM74" s="73"/>
      <c r="KUN74" s="73"/>
      <c r="KUO74" s="73"/>
      <c r="KUP74" s="73"/>
      <c r="KUQ74" s="73"/>
      <c r="KUR74" s="73"/>
      <c r="KUS74" s="73"/>
      <c r="KUT74" s="73"/>
      <c r="KUU74" s="73"/>
      <c r="KUV74" s="73"/>
      <c r="KUW74" s="73"/>
      <c r="KUX74" s="73"/>
      <c r="KUY74" s="73"/>
      <c r="KUZ74" s="73"/>
      <c r="KVA74" s="73"/>
      <c r="KVB74" s="73"/>
      <c r="KVC74" s="73"/>
      <c r="KVD74" s="73"/>
      <c r="KVE74" s="73"/>
      <c r="KVF74" s="73"/>
      <c r="KVG74" s="73"/>
      <c r="KVH74" s="73"/>
      <c r="KVI74" s="73"/>
      <c r="KVJ74" s="73"/>
      <c r="KVK74" s="73"/>
      <c r="KVL74" s="73"/>
      <c r="KVM74" s="73"/>
      <c r="KVN74" s="73"/>
      <c r="KVO74" s="73"/>
      <c r="KVP74" s="73"/>
      <c r="KVQ74" s="73"/>
      <c r="KVR74" s="73"/>
      <c r="KVS74" s="73"/>
      <c r="KVT74" s="73"/>
      <c r="KVU74" s="73"/>
      <c r="KVV74" s="73"/>
      <c r="KVW74" s="73"/>
      <c r="KVX74" s="73"/>
      <c r="KVY74" s="73"/>
      <c r="KVZ74" s="73"/>
      <c r="KWA74" s="73"/>
      <c r="KWB74" s="73"/>
      <c r="KWC74" s="73"/>
      <c r="KWD74" s="73"/>
      <c r="KWE74" s="73"/>
      <c r="KWF74" s="73"/>
      <c r="KWG74" s="73"/>
      <c r="KWH74" s="73"/>
      <c r="KWI74" s="73"/>
      <c r="KWJ74" s="73"/>
      <c r="KWK74" s="73"/>
      <c r="KWL74" s="73"/>
      <c r="KWM74" s="73"/>
      <c r="KWN74" s="73"/>
      <c r="KWO74" s="73"/>
      <c r="KWP74" s="73"/>
      <c r="KWQ74" s="73"/>
      <c r="KWR74" s="73"/>
      <c r="KWS74" s="73"/>
      <c r="KWT74" s="73"/>
      <c r="KWU74" s="73"/>
      <c r="KWV74" s="73"/>
      <c r="KWW74" s="73"/>
      <c r="KWX74" s="73"/>
      <c r="KWY74" s="73"/>
      <c r="KWZ74" s="73"/>
      <c r="KXA74" s="73"/>
      <c r="KXB74" s="73"/>
      <c r="KXC74" s="73"/>
      <c r="KXD74" s="73"/>
      <c r="KXE74" s="73"/>
      <c r="KXF74" s="73"/>
      <c r="KXG74" s="73"/>
      <c r="KXH74" s="73"/>
      <c r="KXI74" s="73"/>
      <c r="KXJ74" s="73"/>
      <c r="KXK74" s="73"/>
      <c r="KXL74" s="73"/>
      <c r="KXM74" s="73"/>
      <c r="KXN74" s="73"/>
      <c r="KXO74" s="73"/>
      <c r="KXP74" s="73"/>
      <c r="KXQ74" s="73"/>
      <c r="KXR74" s="73"/>
      <c r="KXS74" s="73"/>
      <c r="KXT74" s="73"/>
      <c r="KXU74" s="73"/>
      <c r="KXV74" s="73"/>
      <c r="KXW74" s="73"/>
      <c r="KXX74" s="73"/>
      <c r="KXY74" s="73"/>
      <c r="KXZ74" s="73"/>
      <c r="KYA74" s="73"/>
      <c r="KYB74" s="73"/>
      <c r="KYC74" s="73"/>
      <c r="KYD74" s="73"/>
      <c r="KYE74" s="73"/>
      <c r="KYF74" s="73"/>
      <c r="KYG74" s="73"/>
      <c r="KYH74" s="73"/>
      <c r="KYI74" s="73"/>
      <c r="KYJ74" s="73"/>
      <c r="KYK74" s="73"/>
      <c r="KYL74" s="73"/>
      <c r="KYM74" s="73"/>
      <c r="KYN74" s="73"/>
      <c r="KYO74" s="73"/>
      <c r="KYP74" s="73"/>
      <c r="KYQ74" s="73"/>
      <c r="KYR74" s="73"/>
      <c r="KYS74" s="73"/>
      <c r="KYT74" s="73"/>
      <c r="KYU74" s="73"/>
      <c r="KYV74" s="73"/>
      <c r="KYW74" s="73"/>
      <c r="KYX74" s="73"/>
      <c r="KYY74" s="73"/>
      <c r="KYZ74" s="73"/>
      <c r="KZA74" s="73"/>
      <c r="KZB74" s="73"/>
      <c r="KZC74" s="73"/>
      <c r="KZD74" s="73"/>
      <c r="KZE74" s="73"/>
      <c r="KZF74" s="73"/>
      <c r="KZG74" s="73"/>
      <c r="KZH74" s="73"/>
      <c r="KZI74" s="73"/>
      <c r="KZJ74" s="73"/>
      <c r="KZK74" s="73"/>
      <c r="KZL74" s="73"/>
      <c r="KZM74" s="73"/>
      <c r="KZN74" s="73"/>
      <c r="KZO74" s="73"/>
      <c r="KZP74" s="73"/>
      <c r="KZQ74" s="73"/>
      <c r="KZR74" s="73"/>
      <c r="KZS74" s="73"/>
      <c r="KZT74" s="73"/>
      <c r="KZU74" s="73"/>
      <c r="KZV74" s="73"/>
      <c r="KZW74" s="73"/>
      <c r="KZX74" s="73"/>
      <c r="KZY74" s="73"/>
      <c r="KZZ74" s="73"/>
      <c r="LAA74" s="73"/>
      <c r="LAB74" s="73"/>
      <c r="LAC74" s="73"/>
      <c r="LAD74" s="73"/>
      <c r="LAE74" s="73"/>
      <c r="LAF74" s="73"/>
      <c r="LAG74" s="73"/>
      <c r="LAH74" s="73"/>
      <c r="LAI74" s="73"/>
      <c r="LAJ74" s="73"/>
      <c r="LAK74" s="73"/>
      <c r="LAL74" s="73"/>
      <c r="LAM74" s="73"/>
      <c r="LAN74" s="73"/>
      <c r="LAO74" s="73"/>
      <c r="LAP74" s="73"/>
      <c r="LAQ74" s="73"/>
      <c r="LAR74" s="73"/>
      <c r="LAS74" s="73"/>
      <c r="LAT74" s="73"/>
      <c r="LAU74" s="73"/>
      <c r="LAV74" s="73"/>
      <c r="LAW74" s="73"/>
      <c r="LAX74" s="73"/>
      <c r="LAY74" s="73"/>
      <c r="LAZ74" s="73"/>
      <c r="LBA74" s="73"/>
      <c r="LBB74" s="73"/>
      <c r="LBC74" s="73"/>
      <c r="LBD74" s="73"/>
      <c r="LBE74" s="73"/>
      <c r="LBF74" s="73"/>
      <c r="LBG74" s="73"/>
      <c r="LBH74" s="73"/>
      <c r="LBI74" s="73"/>
      <c r="LBJ74" s="73"/>
      <c r="LBK74" s="73"/>
      <c r="LBL74" s="73"/>
      <c r="LBM74" s="73"/>
      <c r="LBN74" s="73"/>
      <c r="LBO74" s="73"/>
      <c r="LBP74" s="73"/>
      <c r="LBQ74" s="73"/>
      <c r="LBR74" s="73"/>
      <c r="LBS74" s="73"/>
      <c r="LBT74" s="73"/>
      <c r="LBU74" s="73"/>
      <c r="LBV74" s="73"/>
      <c r="LBW74" s="73"/>
      <c r="LBX74" s="73"/>
      <c r="LBY74" s="73"/>
      <c r="LBZ74" s="73"/>
      <c r="LCA74" s="73"/>
      <c r="LCB74" s="73"/>
      <c r="LCC74" s="73"/>
      <c r="LCD74" s="73"/>
      <c r="LCE74" s="73"/>
      <c r="LCF74" s="73"/>
      <c r="LCG74" s="73"/>
      <c r="LCH74" s="73"/>
      <c r="LCI74" s="73"/>
      <c r="LCJ74" s="73"/>
      <c r="LCK74" s="73"/>
      <c r="LCL74" s="73"/>
      <c r="LCM74" s="73"/>
      <c r="LCN74" s="73"/>
      <c r="LCO74" s="73"/>
      <c r="LCP74" s="73"/>
      <c r="LCQ74" s="73"/>
      <c r="LCR74" s="73"/>
      <c r="LCS74" s="73"/>
      <c r="LCT74" s="73"/>
      <c r="LCU74" s="73"/>
      <c r="LCV74" s="73"/>
      <c r="LCW74" s="73"/>
      <c r="LCX74" s="73"/>
      <c r="LCY74" s="73"/>
      <c r="LCZ74" s="73"/>
      <c r="LDA74" s="73"/>
      <c r="LDB74" s="73"/>
      <c r="LDC74" s="73"/>
      <c r="LDD74" s="73"/>
      <c r="LDE74" s="73"/>
      <c r="LDF74" s="73"/>
      <c r="LDG74" s="73"/>
      <c r="LDH74" s="73"/>
      <c r="LDI74" s="73"/>
      <c r="LDJ74" s="73"/>
      <c r="LDK74" s="73"/>
      <c r="LDL74" s="73"/>
      <c r="LDM74" s="73"/>
      <c r="LDN74" s="73"/>
      <c r="LDO74" s="73"/>
      <c r="LDP74" s="73"/>
      <c r="LDQ74" s="73"/>
      <c r="LDR74" s="73"/>
      <c r="LDS74" s="73"/>
      <c r="LDT74" s="73"/>
      <c r="LDU74" s="73"/>
      <c r="LDV74" s="73"/>
      <c r="LDW74" s="73"/>
      <c r="LDX74" s="73"/>
      <c r="LDY74" s="73"/>
      <c r="LDZ74" s="73"/>
      <c r="LEA74" s="73"/>
      <c r="LEB74" s="73"/>
      <c r="LEC74" s="73"/>
      <c r="LED74" s="73"/>
      <c r="LEE74" s="73"/>
      <c r="LEF74" s="73"/>
      <c r="LEG74" s="73"/>
      <c r="LEH74" s="73"/>
      <c r="LEI74" s="73"/>
      <c r="LEJ74" s="73"/>
      <c r="LEK74" s="73"/>
      <c r="LEL74" s="73"/>
      <c r="LEM74" s="73"/>
      <c r="LEN74" s="73"/>
      <c r="LEO74" s="73"/>
      <c r="LEP74" s="73"/>
      <c r="LEQ74" s="73"/>
      <c r="LER74" s="73"/>
      <c r="LES74" s="73"/>
      <c r="LET74" s="73"/>
      <c r="LEU74" s="73"/>
      <c r="LEV74" s="73"/>
      <c r="LEW74" s="73"/>
      <c r="LEX74" s="73"/>
      <c r="LEY74" s="73"/>
      <c r="LEZ74" s="73"/>
      <c r="LFA74" s="73"/>
      <c r="LFB74" s="73"/>
      <c r="LFC74" s="73"/>
      <c r="LFD74" s="73"/>
      <c r="LFE74" s="73"/>
      <c r="LFF74" s="73"/>
      <c r="LFG74" s="73"/>
      <c r="LFH74" s="73"/>
      <c r="LFI74" s="73"/>
      <c r="LFJ74" s="73"/>
      <c r="LFK74" s="73"/>
      <c r="LFL74" s="73"/>
      <c r="LFM74" s="73"/>
      <c r="LFN74" s="73"/>
      <c r="LFO74" s="73"/>
      <c r="LFP74" s="73"/>
      <c r="LFQ74" s="73"/>
      <c r="LFR74" s="73"/>
      <c r="LFS74" s="73"/>
      <c r="LFT74" s="73"/>
      <c r="LFU74" s="73"/>
      <c r="LFV74" s="73"/>
      <c r="LFW74" s="73"/>
      <c r="LFX74" s="73"/>
      <c r="LFY74" s="73"/>
      <c r="LFZ74" s="73"/>
      <c r="LGA74" s="73"/>
      <c r="LGB74" s="73"/>
      <c r="LGC74" s="73"/>
      <c r="LGD74" s="73"/>
      <c r="LGE74" s="73"/>
      <c r="LGF74" s="73"/>
      <c r="LGG74" s="73"/>
      <c r="LGH74" s="73"/>
      <c r="LGI74" s="73"/>
      <c r="LGJ74" s="73"/>
      <c r="LGK74" s="73"/>
      <c r="LGL74" s="73"/>
      <c r="LGM74" s="73"/>
      <c r="LGN74" s="73"/>
      <c r="LGO74" s="73"/>
      <c r="LGP74" s="73"/>
      <c r="LGQ74" s="73"/>
      <c r="LGR74" s="73"/>
      <c r="LGS74" s="73"/>
      <c r="LGT74" s="73"/>
      <c r="LGU74" s="73"/>
      <c r="LGV74" s="73"/>
      <c r="LGW74" s="73"/>
      <c r="LGX74" s="73"/>
      <c r="LGY74" s="73"/>
      <c r="LGZ74" s="73"/>
      <c r="LHA74" s="73"/>
      <c r="LHB74" s="73"/>
      <c r="LHC74" s="73"/>
      <c r="LHD74" s="73"/>
      <c r="LHE74" s="73"/>
      <c r="LHF74" s="73"/>
      <c r="LHG74" s="73"/>
      <c r="LHH74" s="73"/>
      <c r="LHI74" s="73"/>
      <c r="LHJ74" s="73"/>
      <c r="LHK74" s="73"/>
      <c r="LHL74" s="73"/>
      <c r="LHM74" s="73"/>
      <c r="LHN74" s="73"/>
      <c r="LHO74" s="73"/>
      <c r="LHP74" s="73"/>
      <c r="LHQ74" s="73"/>
      <c r="LHR74" s="73"/>
      <c r="LHS74" s="73"/>
      <c r="LHT74" s="73"/>
      <c r="LHU74" s="73"/>
      <c r="LHV74" s="73"/>
      <c r="LHW74" s="73"/>
      <c r="LHX74" s="73"/>
      <c r="LHY74" s="73"/>
      <c r="LHZ74" s="73"/>
      <c r="LIA74" s="73"/>
      <c r="LIB74" s="73"/>
      <c r="LIC74" s="73"/>
      <c r="LID74" s="73"/>
      <c r="LIE74" s="73"/>
      <c r="LIF74" s="73"/>
      <c r="LIG74" s="73"/>
      <c r="LIH74" s="73"/>
      <c r="LII74" s="73"/>
      <c r="LIJ74" s="73"/>
      <c r="LIK74" s="73"/>
      <c r="LIL74" s="73"/>
      <c r="LIM74" s="73"/>
      <c r="LIN74" s="73"/>
      <c r="LIO74" s="73"/>
      <c r="LIP74" s="73"/>
      <c r="LIQ74" s="73"/>
      <c r="LIR74" s="73"/>
      <c r="LIS74" s="73"/>
      <c r="LIT74" s="73"/>
      <c r="LIU74" s="73"/>
      <c r="LIV74" s="73"/>
      <c r="LIW74" s="73"/>
      <c r="LIX74" s="73"/>
      <c r="LIY74" s="73"/>
      <c r="LIZ74" s="73"/>
      <c r="LJA74" s="73"/>
      <c r="LJB74" s="73"/>
      <c r="LJC74" s="73"/>
      <c r="LJD74" s="73"/>
      <c r="LJE74" s="73"/>
      <c r="LJF74" s="73"/>
      <c r="LJG74" s="73"/>
      <c r="LJH74" s="73"/>
      <c r="LJI74" s="73"/>
      <c r="LJJ74" s="73"/>
      <c r="LJK74" s="73"/>
      <c r="LJL74" s="73"/>
      <c r="LJM74" s="73"/>
      <c r="LJN74" s="73"/>
      <c r="LJO74" s="73"/>
      <c r="LJP74" s="73"/>
      <c r="LJQ74" s="73"/>
      <c r="LJR74" s="73"/>
      <c r="LJS74" s="73"/>
      <c r="LJT74" s="73"/>
      <c r="LJU74" s="73"/>
      <c r="LJV74" s="73"/>
      <c r="LJW74" s="73"/>
      <c r="LJX74" s="73"/>
      <c r="LJY74" s="73"/>
      <c r="LJZ74" s="73"/>
      <c r="LKA74" s="73"/>
      <c r="LKB74" s="73"/>
      <c r="LKC74" s="73"/>
      <c r="LKD74" s="73"/>
      <c r="LKE74" s="73"/>
      <c r="LKF74" s="73"/>
      <c r="LKG74" s="73"/>
      <c r="LKH74" s="73"/>
      <c r="LKI74" s="73"/>
      <c r="LKJ74" s="73"/>
      <c r="LKK74" s="73"/>
      <c r="LKL74" s="73"/>
      <c r="LKM74" s="73"/>
      <c r="LKN74" s="73"/>
      <c r="LKO74" s="73"/>
      <c r="LKP74" s="73"/>
      <c r="LKQ74" s="73"/>
      <c r="LKR74" s="73"/>
      <c r="LKS74" s="73"/>
      <c r="LKT74" s="73"/>
      <c r="LKU74" s="73"/>
      <c r="LKV74" s="73"/>
      <c r="LKW74" s="73"/>
      <c r="LKX74" s="73"/>
      <c r="LKY74" s="73"/>
      <c r="LKZ74" s="73"/>
      <c r="LLA74" s="73"/>
      <c r="LLB74" s="73"/>
      <c r="LLC74" s="73"/>
      <c r="LLD74" s="73"/>
      <c r="LLE74" s="73"/>
      <c r="LLF74" s="73"/>
      <c r="LLG74" s="73"/>
      <c r="LLH74" s="73"/>
      <c r="LLI74" s="73"/>
      <c r="LLJ74" s="73"/>
      <c r="LLK74" s="73"/>
      <c r="LLL74" s="73"/>
      <c r="LLM74" s="73"/>
      <c r="LLN74" s="73"/>
      <c r="LLO74" s="73"/>
      <c r="LLP74" s="73"/>
      <c r="LLQ74" s="73"/>
      <c r="LLR74" s="73"/>
      <c r="LLS74" s="73"/>
      <c r="LLT74" s="73"/>
      <c r="LLU74" s="73"/>
      <c r="LLV74" s="73"/>
      <c r="LLW74" s="73"/>
      <c r="LLX74" s="73"/>
      <c r="LLY74" s="73"/>
      <c r="LLZ74" s="73"/>
      <c r="LMA74" s="73"/>
      <c r="LMB74" s="73"/>
      <c r="LMC74" s="73"/>
      <c r="LMD74" s="73"/>
      <c r="LME74" s="73"/>
      <c r="LMF74" s="73"/>
      <c r="LMG74" s="73"/>
      <c r="LMH74" s="73"/>
      <c r="LMI74" s="73"/>
      <c r="LMJ74" s="73"/>
      <c r="LMK74" s="73"/>
      <c r="LML74" s="73"/>
      <c r="LMM74" s="73"/>
      <c r="LMN74" s="73"/>
      <c r="LMO74" s="73"/>
      <c r="LMP74" s="73"/>
      <c r="LMQ74" s="73"/>
      <c r="LMR74" s="73"/>
      <c r="LMS74" s="73"/>
      <c r="LMT74" s="73"/>
      <c r="LMU74" s="73"/>
      <c r="LMV74" s="73"/>
      <c r="LMW74" s="73"/>
      <c r="LMX74" s="73"/>
      <c r="LMY74" s="73"/>
      <c r="LMZ74" s="73"/>
      <c r="LNA74" s="73"/>
      <c r="LNB74" s="73"/>
      <c r="LNC74" s="73"/>
      <c r="LND74" s="73"/>
      <c r="LNE74" s="73"/>
      <c r="LNF74" s="73"/>
      <c r="LNG74" s="73"/>
      <c r="LNH74" s="73"/>
      <c r="LNI74" s="73"/>
      <c r="LNJ74" s="73"/>
      <c r="LNK74" s="73"/>
      <c r="LNL74" s="73"/>
      <c r="LNM74" s="73"/>
      <c r="LNN74" s="73"/>
      <c r="LNO74" s="73"/>
      <c r="LNP74" s="73"/>
      <c r="LNQ74" s="73"/>
      <c r="LNR74" s="73"/>
      <c r="LNS74" s="73"/>
      <c r="LNT74" s="73"/>
      <c r="LNU74" s="73"/>
      <c r="LNV74" s="73"/>
      <c r="LNW74" s="73"/>
      <c r="LNX74" s="73"/>
      <c r="LNY74" s="73"/>
      <c r="LNZ74" s="73"/>
      <c r="LOA74" s="73"/>
      <c r="LOB74" s="73"/>
      <c r="LOC74" s="73"/>
      <c r="LOD74" s="73"/>
      <c r="LOE74" s="73"/>
      <c r="LOF74" s="73"/>
      <c r="LOG74" s="73"/>
      <c r="LOH74" s="73"/>
      <c r="LOI74" s="73"/>
      <c r="LOJ74" s="73"/>
      <c r="LOK74" s="73"/>
      <c r="LOL74" s="73"/>
      <c r="LOM74" s="73"/>
      <c r="LON74" s="73"/>
      <c r="LOO74" s="73"/>
      <c r="LOP74" s="73"/>
      <c r="LOQ74" s="73"/>
      <c r="LOR74" s="73"/>
      <c r="LOS74" s="73"/>
      <c r="LOT74" s="73"/>
      <c r="LOU74" s="73"/>
      <c r="LOV74" s="73"/>
      <c r="LOW74" s="73"/>
      <c r="LOX74" s="73"/>
      <c r="LOY74" s="73"/>
      <c r="LOZ74" s="73"/>
      <c r="LPA74" s="73"/>
      <c r="LPB74" s="73"/>
      <c r="LPC74" s="73"/>
      <c r="LPD74" s="73"/>
      <c r="LPE74" s="73"/>
      <c r="LPF74" s="73"/>
      <c r="LPG74" s="73"/>
      <c r="LPH74" s="73"/>
      <c r="LPI74" s="73"/>
      <c r="LPJ74" s="73"/>
      <c r="LPK74" s="73"/>
      <c r="LPL74" s="73"/>
      <c r="LPM74" s="73"/>
      <c r="LPN74" s="73"/>
      <c r="LPO74" s="73"/>
      <c r="LPP74" s="73"/>
      <c r="LPQ74" s="73"/>
      <c r="LPR74" s="73"/>
      <c r="LPS74" s="73"/>
      <c r="LPT74" s="73"/>
      <c r="LPU74" s="73"/>
      <c r="LPV74" s="73"/>
      <c r="LPW74" s="73"/>
      <c r="LPX74" s="73"/>
      <c r="LPY74" s="73"/>
      <c r="LPZ74" s="73"/>
      <c r="LQA74" s="73"/>
      <c r="LQB74" s="73"/>
      <c r="LQC74" s="73"/>
      <c r="LQD74" s="73"/>
      <c r="LQE74" s="73"/>
      <c r="LQF74" s="73"/>
      <c r="LQG74" s="73"/>
      <c r="LQH74" s="73"/>
      <c r="LQI74" s="73"/>
      <c r="LQJ74" s="73"/>
      <c r="LQK74" s="73"/>
      <c r="LQL74" s="73"/>
      <c r="LQM74" s="73"/>
      <c r="LQN74" s="73"/>
      <c r="LQO74" s="73"/>
      <c r="LQP74" s="73"/>
      <c r="LQQ74" s="73"/>
      <c r="LQR74" s="73"/>
      <c r="LQS74" s="73"/>
      <c r="LQT74" s="73"/>
      <c r="LQU74" s="73"/>
      <c r="LQV74" s="73"/>
      <c r="LQW74" s="73"/>
      <c r="LQX74" s="73"/>
      <c r="LQY74" s="73"/>
      <c r="LQZ74" s="73"/>
      <c r="LRA74" s="73"/>
      <c r="LRB74" s="73"/>
      <c r="LRC74" s="73"/>
      <c r="LRD74" s="73"/>
      <c r="LRE74" s="73"/>
      <c r="LRF74" s="73"/>
      <c r="LRG74" s="73"/>
      <c r="LRH74" s="73"/>
      <c r="LRI74" s="73"/>
      <c r="LRJ74" s="73"/>
      <c r="LRK74" s="73"/>
      <c r="LRL74" s="73"/>
      <c r="LRM74" s="73"/>
      <c r="LRN74" s="73"/>
      <c r="LRO74" s="73"/>
      <c r="LRP74" s="73"/>
      <c r="LRQ74" s="73"/>
      <c r="LRR74" s="73"/>
      <c r="LRS74" s="73"/>
      <c r="LRT74" s="73"/>
      <c r="LRU74" s="73"/>
      <c r="LRV74" s="73"/>
      <c r="LRW74" s="73"/>
      <c r="LRX74" s="73"/>
      <c r="LRY74" s="73"/>
      <c r="LRZ74" s="73"/>
      <c r="LSA74" s="73"/>
      <c r="LSB74" s="73"/>
      <c r="LSC74" s="73"/>
      <c r="LSD74" s="73"/>
      <c r="LSE74" s="73"/>
      <c r="LSF74" s="73"/>
      <c r="LSG74" s="73"/>
      <c r="LSH74" s="73"/>
      <c r="LSI74" s="73"/>
      <c r="LSJ74" s="73"/>
      <c r="LSK74" s="73"/>
      <c r="LSL74" s="73"/>
      <c r="LSM74" s="73"/>
      <c r="LSN74" s="73"/>
      <c r="LSO74" s="73"/>
      <c r="LSP74" s="73"/>
      <c r="LSQ74" s="73"/>
      <c r="LSR74" s="73"/>
      <c r="LSS74" s="73"/>
      <c r="LST74" s="73"/>
      <c r="LSU74" s="73"/>
      <c r="LSV74" s="73"/>
      <c r="LSW74" s="73"/>
      <c r="LSX74" s="73"/>
      <c r="LSY74" s="73"/>
      <c r="LSZ74" s="73"/>
      <c r="LTA74" s="73"/>
      <c r="LTB74" s="73"/>
      <c r="LTC74" s="73"/>
      <c r="LTD74" s="73"/>
      <c r="LTE74" s="73"/>
      <c r="LTF74" s="73"/>
      <c r="LTG74" s="73"/>
      <c r="LTH74" s="73"/>
      <c r="LTI74" s="73"/>
      <c r="LTJ74" s="73"/>
      <c r="LTK74" s="73"/>
      <c r="LTL74" s="73"/>
      <c r="LTM74" s="73"/>
      <c r="LTN74" s="73"/>
      <c r="LTO74" s="73"/>
      <c r="LTP74" s="73"/>
      <c r="LTQ74" s="73"/>
      <c r="LTR74" s="73"/>
      <c r="LTS74" s="73"/>
      <c r="LTT74" s="73"/>
      <c r="LTU74" s="73"/>
      <c r="LTV74" s="73"/>
      <c r="LTW74" s="73"/>
      <c r="LTX74" s="73"/>
      <c r="LTY74" s="73"/>
      <c r="LTZ74" s="73"/>
      <c r="LUA74" s="73"/>
      <c r="LUB74" s="73"/>
      <c r="LUC74" s="73"/>
      <c r="LUD74" s="73"/>
      <c r="LUE74" s="73"/>
      <c r="LUF74" s="73"/>
      <c r="LUG74" s="73"/>
      <c r="LUH74" s="73"/>
      <c r="LUI74" s="73"/>
      <c r="LUJ74" s="73"/>
      <c r="LUK74" s="73"/>
      <c r="LUL74" s="73"/>
      <c r="LUM74" s="73"/>
      <c r="LUN74" s="73"/>
      <c r="LUO74" s="73"/>
      <c r="LUP74" s="73"/>
      <c r="LUQ74" s="73"/>
      <c r="LUR74" s="73"/>
      <c r="LUS74" s="73"/>
      <c r="LUT74" s="73"/>
      <c r="LUU74" s="73"/>
      <c r="LUV74" s="73"/>
      <c r="LUW74" s="73"/>
      <c r="LUX74" s="73"/>
      <c r="LUY74" s="73"/>
      <c r="LUZ74" s="73"/>
      <c r="LVA74" s="73"/>
      <c r="LVB74" s="73"/>
      <c r="LVC74" s="73"/>
      <c r="LVD74" s="73"/>
      <c r="LVE74" s="73"/>
      <c r="LVF74" s="73"/>
      <c r="LVG74" s="73"/>
      <c r="LVH74" s="73"/>
      <c r="LVI74" s="73"/>
      <c r="LVJ74" s="73"/>
      <c r="LVK74" s="73"/>
      <c r="LVL74" s="73"/>
      <c r="LVM74" s="73"/>
      <c r="LVN74" s="73"/>
      <c r="LVO74" s="73"/>
      <c r="LVP74" s="73"/>
      <c r="LVQ74" s="73"/>
      <c r="LVR74" s="73"/>
      <c r="LVS74" s="73"/>
      <c r="LVT74" s="73"/>
      <c r="LVU74" s="73"/>
      <c r="LVV74" s="73"/>
      <c r="LVW74" s="73"/>
      <c r="LVX74" s="73"/>
      <c r="LVY74" s="73"/>
      <c r="LVZ74" s="73"/>
      <c r="LWA74" s="73"/>
      <c r="LWB74" s="73"/>
      <c r="LWC74" s="73"/>
      <c r="LWD74" s="73"/>
      <c r="LWE74" s="73"/>
      <c r="LWF74" s="73"/>
      <c r="LWG74" s="73"/>
      <c r="LWH74" s="73"/>
      <c r="LWI74" s="73"/>
      <c r="LWJ74" s="73"/>
      <c r="LWK74" s="73"/>
      <c r="LWL74" s="73"/>
      <c r="LWM74" s="73"/>
      <c r="LWN74" s="73"/>
      <c r="LWO74" s="73"/>
      <c r="LWP74" s="73"/>
      <c r="LWQ74" s="73"/>
      <c r="LWR74" s="73"/>
      <c r="LWS74" s="73"/>
      <c r="LWT74" s="73"/>
      <c r="LWU74" s="73"/>
      <c r="LWV74" s="73"/>
      <c r="LWW74" s="73"/>
      <c r="LWX74" s="73"/>
      <c r="LWY74" s="73"/>
      <c r="LWZ74" s="73"/>
      <c r="LXA74" s="73"/>
      <c r="LXB74" s="73"/>
      <c r="LXC74" s="73"/>
      <c r="LXD74" s="73"/>
      <c r="LXE74" s="73"/>
      <c r="LXF74" s="73"/>
      <c r="LXG74" s="73"/>
      <c r="LXH74" s="73"/>
      <c r="LXI74" s="73"/>
      <c r="LXJ74" s="73"/>
      <c r="LXK74" s="73"/>
      <c r="LXL74" s="73"/>
      <c r="LXM74" s="73"/>
      <c r="LXN74" s="73"/>
      <c r="LXO74" s="73"/>
      <c r="LXP74" s="73"/>
      <c r="LXQ74" s="73"/>
      <c r="LXR74" s="73"/>
      <c r="LXS74" s="73"/>
      <c r="LXT74" s="73"/>
      <c r="LXU74" s="73"/>
      <c r="LXV74" s="73"/>
      <c r="LXW74" s="73"/>
      <c r="LXX74" s="73"/>
      <c r="LXY74" s="73"/>
      <c r="LXZ74" s="73"/>
      <c r="LYA74" s="73"/>
      <c r="LYB74" s="73"/>
      <c r="LYC74" s="73"/>
      <c r="LYD74" s="73"/>
      <c r="LYE74" s="73"/>
      <c r="LYF74" s="73"/>
      <c r="LYG74" s="73"/>
      <c r="LYH74" s="73"/>
      <c r="LYI74" s="73"/>
      <c r="LYJ74" s="73"/>
      <c r="LYK74" s="73"/>
      <c r="LYL74" s="73"/>
      <c r="LYM74" s="73"/>
      <c r="LYN74" s="73"/>
      <c r="LYO74" s="73"/>
      <c r="LYP74" s="73"/>
      <c r="LYQ74" s="73"/>
      <c r="LYR74" s="73"/>
      <c r="LYS74" s="73"/>
      <c r="LYT74" s="73"/>
      <c r="LYU74" s="73"/>
      <c r="LYV74" s="73"/>
      <c r="LYW74" s="73"/>
      <c r="LYX74" s="73"/>
      <c r="LYY74" s="73"/>
      <c r="LYZ74" s="73"/>
      <c r="LZA74" s="73"/>
      <c r="LZB74" s="73"/>
      <c r="LZC74" s="73"/>
      <c r="LZD74" s="73"/>
      <c r="LZE74" s="73"/>
      <c r="LZF74" s="73"/>
      <c r="LZG74" s="73"/>
      <c r="LZH74" s="73"/>
      <c r="LZI74" s="73"/>
      <c r="LZJ74" s="73"/>
      <c r="LZK74" s="73"/>
      <c r="LZL74" s="73"/>
      <c r="LZM74" s="73"/>
      <c r="LZN74" s="73"/>
      <c r="LZO74" s="73"/>
      <c r="LZP74" s="73"/>
      <c r="LZQ74" s="73"/>
      <c r="LZR74" s="73"/>
      <c r="LZS74" s="73"/>
      <c r="LZT74" s="73"/>
      <c r="LZU74" s="73"/>
      <c r="LZV74" s="73"/>
      <c r="LZW74" s="73"/>
      <c r="LZX74" s="73"/>
      <c r="LZY74" s="73"/>
      <c r="LZZ74" s="73"/>
      <c r="MAA74" s="73"/>
      <c r="MAB74" s="73"/>
      <c r="MAC74" s="73"/>
      <c r="MAD74" s="73"/>
      <c r="MAE74" s="73"/>
      <c r="MAF74" s="73"/>
      <c r="MAG74" s="73"/>
      <c r="MAH74" s="73"/>
      <c r="MAI74" s="73"/>
      <c r="MAJ74" s="73"/>
      <c r="MAK74" s="73"/>
      <c r="MAL74" s="73"/>
      <c r="MAM74" s="73"/>
      <c r="MAN74" s="73"/>
      <c r="MAO74" s="73"/>
      <c r="MAP74" s="73"/>
      <c r="MAQ74" s="73"/>
      <c r="MAR74" s="73"/>
      <c r="MAS74" s="73"/>
      <c r="MAT74" s="73"/>
      <c r="MAU74" s="73"/>
      <c r="MAV74" s="73"/>
      <c r="MAW74" s="73"/>
      <c r="MAX74" s="73"/>
      <c r="MAY74" s="73"/>
      <c r="MAZ74" s="73"/>
      <c r="MBA74" s="73"/>
      <c r="MBB74" s="73"/>
      <c r="MBC74" s="73"/>
      <c r="MBD74" s="73"/>
      <c r="MBE74" s="73"/>
      <c r="MBF74" s="73"/>
      <c r="MBG74" s="73"/>
      <c r="MBH74" s="73"/>
      <c r="MBI74" s="73"/>
      <c r="MBJ74" s="73"/>
      <c r="MBK74" s="73"/>
      <c r="MBL74" s="73"/>
      <c r="MBM74" s="73"/>
      <c r="MBN74" s="73"/>
      <c r="MBO74" s="73"/>
      <c r="MBP74" s="73"/>
      <c r="MBQ74" s="73"/>
      <c r="MBR74" s="73"/>
      <c r="MBS74" s="73"/>
      <c r="MBT74" s="73"/>
      <c r="MBU74" s="73"/>
      <c r="MBV74" s="73"/>
      <c r="MBW74" s="73"/>
      <c r="MBX74" s="73"/>
      <c r="MBY74" s="73"/>
      <c r="MBZ74" s="73"/>
      <c r="MCA74" s="73"/>
      <c r="MCB74" s="73"/>
      <c r="MCC74" s="73"/>
      <c r="MCD74" s="73"/>
      <c r="MCE74" s="73"/>
      <c r="MCF74" s="73"/>
      <c r="MCG74" s="73"/>
      <c r="MCH74" s="73"/>
      <c r="MCI74" s="73"/>
      <c r="MCJ74" s="73"/>
      <c r="MCK74" s="73"/>
      <c r="MCL74" s="73"/>
      <c r="MCM74" s="73"/>
      <c r="MCN74" s="73"/>
      <c r="MCO74" s="73"/>
      <c r="MCP74" s="73"/>
      <c r="MCQ74" s="73"/>
      <c r="MCR74" s="73"/>
      <c r="MCS74" s="73"/>
      <c r="MCT74" s="73"/>
      <c r="MCU74" s="73"/>
      <c r="MCV74" s="73"/>
      <c r="MCW74" s="73"/>
      <c r="MCX74" s="73"/>
      <c r="MCY74" s="73"/>
      <c r="MCZ74" s="73"/>
      <c r="MDA74" s="73"/>
      <c r="MDB74" s="73"/>
      <c r="MDC74" s="73"/>
      <c r="MDD74" s="73"/>
      <c r="MDE74" s="73"/>
      <c r="MDF74" s="73"/>
      <c r="MDG74" s="73"/>
      <c r="MDH74" s="73"/>
      <c r="MDI74" s="73"/>
      <c r="MDJ74" s="73"/>
      <c r="MDK74" s="73"/>
      <c r="MDL74" s="73"/>
      <c r="MDM74" s="73"/>
      <c r="MDN74" s="73"/>
      <c r="MDO74" s="73"/>
      <c r="MDP74" s="73"/>
      <c r="MDQ74" s="73"/>
      <c r="MDR74" s="73"/>
      <c r="MDS74" s="73"/>
      <c r="MDT74" s="73"/>
      <c r="MDU74" s="73"/>
      <c r="MDV74" s="73"/>
      <c r="MDW74" s="73"/>
      <c r="MDX74" s="73"/>
      <c r="MDY74" s="73"/>
      <c r="MDZ74" s="73"/>
      <c r="MEA74" s="73"/>
      <c r="MEB74" s="73"/>
      <c r="MEC74" s="73"/>
      <c r="MED74" s="73"/>
      <c r="MEE74" s="73"/>
      <c r="MEF74" s="73"/>
      <c r="MEG74" s="73"/>
      <c r="MEH74" s="73"/>
      <c r="MEI74" s="73"/>
      <c r="MEJ74" s="73"/>
      <c r="MEK74" s="73"/>
      <c r="MEL74" s="73"/>
      <c r="MEM74" s="73"/>
      <c r="MEN74" s="73"/>
      <c r="MEO74" s="73"/>
      <c r="MEP74" s="73"/>
      <c r="MEQ74" s="73"/>
      <c r="MER74" s="73"/>
      <c r="MES74" s="73"/>
      <c r="MET74" s="73"/>
      <c r="MEU74" s="73"/>
      <c r="MEV74" s="73"/>
      <c r="MEW74" s="73"/>
      <c r="MEX74" s="73"/>
      <c r="MEY74" s="73"/>
      <c r="MEZ74" s="73"/>
      <c r="MFA74" s="73"/>
      <c r="MFB74" s="73"/>
      <c r="MFC74" s="73"/>
      <c r="MFD74" s="73"/>
      <c r="MFE74" s="73"/>
      <c r="MFF74" s="73"/>
      <c r="MFG74" s="73"/>
      <c r="MFH74" s="73"/>
      <c r="MFI74" s="73"/>
      <c r="MFJ74" s="73"/>
      <c r="MFK74" s="73"/>
      <c r="MFL74" s="73"/>
      <c r="MFM74" s="73"/>
      <c r="MFN74" s="73"/>
      <c r="MFO74" s="73"/>
      <c r="MFP74" s="73"/>
      <c r="MFQ74" s="73"/>
      <c r="MFR74" s="73"/>
      <c r="MFS74" s="73"/>
      <c r="MFT74" s="73"/>
      <c r="MFU74" s="73"/>
      <c r="MFV74" s="73"/>
      <c r="MFW74" s="73"/>
      <c r="MFX74" s="73"/>
      <c r="MFY74" s="73"/>
      <c r="MFZ74" s="73"/>
      <c r="MGA74" s="73"/>
      <c r="MGB74" s="73"/>
      <c r="MGC74" s="73"/>
      <c r="MGD74" s="73"/>
      <c r="MGE74" s="73"/>
      <c r="MGF74" s="73"/>
      <c r="MGG74" s="73"/>
      <c r="MGH74" s="73"/>
      <c r="MGI74" s="73"/>
      <c r="MGJ74" s="73"/>
      <c r="MGK74" s="73"/>
      <c r="MGL74" s="73"/>
      <c r="MGM74" s="73"/>
      <c r="MGN74" s="73"/>
      <c r="MGO74" s="73"/>
      <c r="MGP74" s="73"/>
      <c r="MGQ74" s="73"/>
      <c r="MGR74" s="73"/>
      <c r="MGS74" s="73"/>
      <c r="MGT74" s="73"/>
      <c r="MGU74" s="73"/>
      <c r="MGV74" s="73"/>
      <c r="MGW74" s="73"/>
      <c r="MGX74" s="73"/>
      <c r="MGY74" s="73"/>
      <c r="MGZ74" s="73"/>
      <c r="MHA74" s="73"/>
      <c r="MHB74" s="73"/>
      <c r="MHC74" s="73"/>
      <c r="MHD74" s="73"/>
      <c r="MHE74" s="73"/>
      <c r="MHF74" s="73"/>
      <c r="MHG74" s="73"/>
      <c r="MHH74" s="73"/>
      <c r="MHI74" s="73"/>
      <c r="MHJ74" s="73"/>
      <c r="MHK74" s="73"/>
      <c r="MHL74" s="73"/>
      <c r="MHM74" s="73"/>
      <c r="MHN74" s="73"/>
      <c r="MHO74" s="73"/>
      <c r="MHP74" s="73"/>
      <c r="MHQ74" s="73"/>
      <c r="MHR74" s="73"/>
      <c r="MHS74" s="73"/>
      <c r="MHT74" s="73"/>
      <c r="MHU74" s="73"/>
      <c r="MHV74" s="73"/>
      <c r="MHW74" s="73"/>
      <c r="MHX74" s="73"/>
      <c r="MHY74" s="73"/>
      <c r="MHZ74" s="73"/>
      <c r="MIA74" s="73"/>
      <c r="MIB74" s="73"/>
      <c r="MIC74" s="73"/>
      <c r="MID74" s="73"/>
      <c r="MIE74" s="73"/>
      <c r="MIF74" s="73"/>
      <c r="MIG74" s="73"/>
      <c r="MIH74" s="73"/>
      <c r="MII74" s="73"/>
      <c r="MIJ74" s="73"/>
      <c r="MIK74" s="73"/>
      <c r="MIL74" s="73"/>
      <c r="MIM74" s="73"/>
      <c r="MIN74" s="73"/>
      <c r="MIO74" s="73"/>
      <c r="MIP74" s="73"/>
      <c r="MIQ74" s="73"/>
      <c r="MIR74" s="73"/>
      <c r="MIS74" s="73"/>
      <c r="MIT74" s="73"/>
      <c r="MIU74" s="73"/>
      <c r="MIV74" s="73"/>
      <c r="MIW74" s="73"/>
      <c r="MIX74" s="73"/>
      <c r="MIY74" s="73"/>
      <c r="MIZ74" s="73"/>
      <c r="MJA74" s="73"/>
      <c r="MJB74" s="73"/>
      <c r="MJC74" s="73"/>
      <c r="MJD74" s="73"/>
      <c r="MJE74" s="73"/>
      <c r="MJF74" s="73"/>
      <c r="MJG74" s="73"/>
      <c r="MJH74" s="73"/>
      <c r="MJI74" s="73"/>
      <c r="MJJ74" s="73"/>
      <c r="MJK74" s="73"/>
      <c r="MJL74" s="73"/>
      <c r="MJM74" s="73"/>
      <c r="MJN74" s="73"/>
      <c r="MJO74" s="73"/>
      <c r="MJP74" s="73"/>
      <c r="MJQ74" s="73"/>
      <c r="MJR74" s="73"/>
      <c r="MJS74" s="73"/>
      <c r="MJT74" s="73"/>
      <c r="MJU74" s="73"/>
      <c r="MJV74" s="73"/>
      <c r="MJW74" s="73"/>
      <c r="MJX74" s="73"/>
      <c r="MJY74" s="73"/>
      <c r="MJZ74" s="73"/>
      <c r="MKA74" s="73"/>
      <c r="MKB74" s="73"/>
      <c r="MKC74" s="73"/>
      <c r="MKD74" s="73"/>
      <c r="MKE74" s="73"/>
      <c r="MKF74" s="73"/>
      <c r="MKG74" s="73"/>
      <c r="MKH74" s="73"/>
      <c r="MKI74" s="73"/>
      <c r="MKJ74" s="73"/>
      <c r="MKK74" s="73"/>
      <c r="MKL74" s="73"/>
      <c r="MKM74" s="73"/>
      <c r="MKN74" s="73"/>
      <c r="MKO74" s="73"/>
      <c r="MKP74" s="73"/>
      <c r="MKQ74" s="73"/>
      <c r="MKR74" s="73"/>
      <c r="MKS74" s="73"/>
      <c r="MKT74" s="73"/>
      <c r="MKU74" s="73"/>
      <c r="MKV74" s="73"/>
      <c r="MKW74" s="73"/>
      <c r="MKX74" s="73"/>
      <c r="MKY74" s="73"/>
      <c r="MKZ74" s="73"/>
      <c r="MLA74" s="73"/>
      <c r="MLB74" s="73"/>
      <c r="MLC74" s="73"/>
      <c r="MLD74" s="73"/>
      <c r="MLE74" s="73"/>
      <c r="MLF74" s="73"/>
      <c r="MLG74" s="73"/>
      <c r="MLH74" s="73"/>
      <c r="MLI74" s="73"/>
      <c r="MLJ74" s="73"/>
      <c r="MLK74" s="73"/>
      <c r="MLL74" s="73"/>
      <c r="MLM74" s="73"/>
      <c r="MLN74" s="73"/>
      <c r="MLO74" s="73"/>
      <c r="MLP74" s="73"/>
      <c r="MLQ74" s="73"/>
      <c r="MLR74" s="73"/>
      <c r="MLS74" s="73"/>
      <c r="MLT74" s="73"/>
      <c r="MLU74" s="73"/>
      <c r="MLV74" s="73"/>
      <c r="MLW74" s="73"/>
      <c r="MLX74" s="73"/>
      <c r="MLY74" s="73"/>
      <c r="MLZ74" s="73"/>
      <c r="MMA74" s="73"/>
      <c r="MMB74" s="73"/>
      <c r="MMC74" s="73"/>
      <c r="MMD74" s="73"/>
      <c r="MME74" s="73"/>
      <c r="MMF74" s="73"/>
      <c r="MMG74" s="73"/>
      <c r="MMH74" s="73"/>
      <c r="MMI74" s="73"/>
      <c r="MMJ74" s="73"/>
      <c r="MMK74" s="73"/>
      <c r="MML74" s="73"/>
      <c r="MMM74" s="73"/>
      <c r="MMN74" s="73"/>
      <c r="MMO74" s="73"/>
      <c r="MMP74" s="73"/>
      <c r="MMQ74" s="73"/>
      <c r="MMR74" s="73"/>
      <c r="MMS74" s="73"/>
      <c r="MMT74" s="73"/>
      <c r="MMU74" s="73"/>
      <c r="MMV74" s="73"/>
      <c r="MMW74" s="73"/>
      <c r="MMX74" s="73"/>
      <c r="MMY74" s="73"/>
      <c r="MMZ74" s="73"/>
      <c r="MNA74" s="73"/>
      <c r="MNB74" s="73"/>
      <c r="MNC74" s="73"/>
      <c r="MND74" s="73"/>
      <c r="MNE74" s="73"/>
      <c r="MNF74" s="73"/>
      <c r="MNG74" s="73"/>
      <c r="MNH74" s="73"/>
      <c r="MNI74" s="73"/>
      <c r="MNJ74" s="73"/>
      <c r="MNK74" s="73"/>
      <c r="MNL74" s="73"/>
      <c r="MNM74" s="73"/>
      <c r="MNN74" s="73"/>
      <c r="MNO74" s="73"/>
      <c r="MNP74" s="73"/>
      <c r="MNQ74" s="73"/>
      <c r="MNR74" s="73"/>
      <c r="MNS74" s="73"/>
      <c r="MNT74" s="73"/>
      <c r="MNU74" s="73"/>
      <c r="MNV74" s="73"/>
      <c r="MNW74" s="73"/>
      <c r="MNX74" s="73"/>
      <c r="MNY74" s="73"/>
      <c r="MNZ74" s="73"/>
      <c r="MOA74" s="73"/>
      <c r="MOB74" s="73"/>
      <c r="MOC74" s="73"/>
      <c r="MOD74" s="73"/>
      <c r="MOE74" s="73"/>
      <c r="MOF74" s="73"/>
      <c r="MOG74" s="73"/>
      <c r="MOH74" s="73"/>
      <c r="MOI74" s="73"/>
      <c r="MOJ74" s="73"/>
      <c r="MOK74" s="73"/>
      <c r="MOL74" s="73"/>
      <c r="MOM74" s="73"/>
      <c r="MON74" s="73"/>
      <c r="MOO74" s="73"/>
      <c r="MOP74" s="73"/>
      <c r="MOQ74" s="73"/>
      <c r="MOR74" s="73"/>
      <c r="MOS74" s="73"/>
      <c r="MOT74" s="73"/>
      <c r="MOU74" s="73"/>
      <c r="MOV74" s="73"/>
      <c r="MOW74" s="73"/>
      <c r="MOX74" s="73"/>
      <c r="MOY74" s="73"/>
      <c r="MOZ74" s="73"/>
      <c r="MPA74" s="73"/>
      <c r="MPB74" s="73"/>
      <c r="MPC74" s="73"/>
      <c r="MPD74" s="73"/>
      <c r="MPE74" s="73"/>
      <c r="MPF74" s="73"/>
      <c r="MPG74" s="73"/>
      <c r="MPH74" s="73"/>
      <c r="MPI74" s="73"/>
      <c r="MPJ74" s="73"/>
      <c r="MPK74" s="73"/>
      <c r="MPL74" s="73"/>
      <c r="MPM74" s="73"/>
      <c r="MPN74" s="73"/>
      <c r="MPO74" s="73"/>
      <c r="MPP74" s="73"/>
      <c r="MPQ74" s="73"/>
      <c r="MPR74" s="73"/>
      <c r="MPS74" s="73"/>
      <c r="MPT74" s="73"/>
      <c r="MPU74" s="73"/>
      <c r="MPV74" s="73"/>
      <c r="MPW74" s="73"/>
      <c r="MPX74" s="73"/>
      <c r="MPY74" s="73"/>
      <c r="MPZ74" s="73"/>
      <c r="MQA74" s="73"/>
      <c r="MQB74" s="73"/>
      <c r="MQC74" s="73"/>
      <c r="MQD74" s="73"/>
      <c r="MQE74" s="73"/>
      <c r="MQF74" s="73"/>
      <c r="MQG74" s="73"/>
      <c r="MQH74" s="73"/>
      <c r="MQI74" s="73"/>
      <c r="MQJ74" s="73"/>
      <c r="MQK74" s="73"/>
      <c r="MQL74" s="73"/>
      <c r="MQM74" s="73"/>
      <c r="MQN74" s="73"/>
      <c r="MQO74" s="73"/>
      <c r="MQP74" s="73"/>
      <c r="MQQ74" s="73"/>
      <c r="MQR74" s="73"/>
      <c r="MQS74" s="73"/>
      <c r="MQT74" s="73"/>
      <c r="MQU74" s="73"/>
      <c r="MQV74" s="73"/>
      <c r="MQW74" s="73"/>
      <c r="MQX74" s="73"/>
      <c r="MQY74" s="73"/>
      <c r="MQZ74" s="73"/>
      <c r="MRA74" s="73"/>
      <c r="MRB74" s="73"/>
      <c r="MRC74" s="73"/>
      <c r="MRD74" s="73"/>
      <c r="MRE74" s="73"/>
      <c r="MRF74" s="73"/>
      <c r="MRG74" s="73"/>
      <c r="MRH74" s="73"/>
      <c r="MRI74" s="73"/>
      <c r="MRJ74" s="73"/>
      <c r="MRK74" s="73"/>
      <c r="MRL74" s="73"/>
      <c r="MRM74" s="73"/>
      <c r="MRN74" s="73"/>
      <c r="MRO74" s="73"/>
      <c r="MRP74" s="73"/>
      <c r="MRQ74" s="73"/>
      <c r="MRR74" s="73"/>
      <c r="MRS74" s="73"/>
      <c r="MRT74" s="73"/>
      <c r="MRU74" s="73"/>
      <c r="MRV74" s="73"/>
      <c r="MRW74" s="73"/>
      <c r="MRX74" s="73"/>
      <c r="MRY74" s="73"/>
      <c r="MRZ74" s="73"/>
      <c r="MSA74" s="73"/>
      <c r="MSB74" s="73"/>
      <c r="MSC74" s="73"/>
      <c r="MSD74" s="73"/>
      <c r="MSE74" s="73"/>
      <c r="MSF74" s="73"/>
      <c r="MSG74" s="73"/>
      <c r="MSH74" s="73"/>
      <c r="MSI74" s="73"/>
      <c r="MSJ74" s="73"/>
      <c r="MSK74" s="73"/>
      <c r="MSL74" s="73"/>
      <c r="MSM74" s="73"/>
      <c r="MSN74" s="73"/>
      <c r="MSO74" s="73"/>
      <c r="MSP74" s="73"/>
      <c r="MSQ74" s="73"/>
      <c r="MSR74" s="73"/>
      <c r="MSS74" s="73"/>
      <c r="MST74" s="73"/>
      <c r="MSU74" s="73"/>
      <c r="MSV74" s="73"/>
      <c r="MSW74" s="73"/>
      <c r="MSX74" s="73"/>
      <c r="MSY74" s="73"/>
      <c r="MSZ74" s="73"/>
      <c r="MTA74" s="73"/>
      <c r="MTB74" s="73"/>
      <c r="MTC74" s="73"/>
      <c r="MTD74" s="73"/>
      <c r="MTE74" s="73"/>
      <c r="MTF74" s="73"/>
      <c r="MTG74" s="73"/>
      <c r="MTH74" s="73"/>
      <c r="MTI74" s="73"/>
      <c r="MTJ74" s="73"/>
      <c r="MTK74" s="73"/>
      <c r="MTL74" s="73"/>
      <c r="MTM74" s="73"/>
      <c r="MTN74" s="73"/>
      <c r="MTO74" s="73"/>
      <c r="MTP74" s="73"/>
      <c r="MTQ74" s="73"/>
      <c r="MTR74" s="73"/>
      <c r="MTS74" s="73"/>
      <c r="MTT74" s="73"/>
      <c r="MTU74" s="73"/>
      <c r="MTV74" s="73"/>
      <c r="MTW74" s="73"/>
      <c r="MTX74" s="73"/>
      <c r="MTY74" s="73"/>
      <c r="MTZ74" s="73"/>
      <c r="MUA74" s="73"/>
      <c r="MUB74" s="73"/>
      <c r="MUC74" s="73"/>
      <c r="MUD74" s="73"/>
      <c r="MUE74" s="73"/>
      <c r="MUF74" s="73"/>
      <c r="MUG74" s="73"/>
      <c r="MUH74" s="73"/>
      <c r="MUI74" s="73"/>
      <c r="MUJ74" s="73"/>
      <c r="MUK74" s="73"/>
      <c r="MUL74" s="73"/>
      <c r="MUM74" s="73"/>
      <c r="MUN74" s="73"/>
      <c r="MUO74" s="73"/>
      <c r="MUP74" s="73"/>
      <c r="MUQ74" s="73"/>
      <c r="MUR74" s="73"/>
      <c r="MUS74" s="73"/>
      <c r="MUT74" s="73"/>
      <c r="MUU74" s="73"/>
      <c r="MUV74" s="73"/>
      <c r="MUW74" s="73"/>
      <c r="MUX74" s="73"/>
      <c r="MUY74" s="73"/>
      <c r="MUZ74" s="73"/>
      <c r="MVA74" s="73"/>
      <c r="MVB74" s="73"/>
      <c r="MVC74" s="73"/>
      <c r="MVD74" s="73"/>
      <c r="MVE74" s="73"/>
      <c r="MVF74" s="73"/>
      <c r="MVG74" s="73"/>
      <c r="MVH74" s="73"/>
      <c r="MVI74" s="73"/>
      <c r="MVJ74" s="73"/>
      <c r="MVK74" s="73"/>
      <c r="MVL74" s="73"/>
      <c r="MVM74" s="73"/>
      <c r="MVN74" s="73"/>
      <c r="MVO74" s="73"/>
      <c r="MVP74" s="73"/>
      <c r="MVQ74" s="73"/>
      <c r="MVR74" s="73"/>
      <c r="MVS74" s="73"/>
      <c r="MVT74" s="73"/>
      <c r="MVU74" s="73"/>
      <c r="MVV74" s="73"/>
      <c r="MVW74" s="73"/>
      <c r="MVX74" s="73"/>
      <c r="MVY74" s="73"/>
      <c r="MVZ74" s="73"/>
      <c r="MWA74" s="73"/>
      <c r="MWB74" s="73"/>
      <c r="MWC74" s="73"/>
      <c r="MWD74" s="73"/>
      <c r="MWE74" s="73"/>
      <c r="MWF74" s="73"/>
      <c r="MWG74" s="73"/>
      <c r="MWH74" s="73"/>
      <c r="MWI74" s="73"/>
      <c r="MWJ74" s="73"/>
      <c r="MWK74" s="73"/>
      <c r="MWL74" s="73"/>
      <c r="MWM74" s="73"/>
      <c r="MWN74" s="73"/>
      <c r="MWO74" s="73"/>
      <c r="MWP74" s="73"/>
      <c r="MWQ74" s="73"/>
      <c r="MWR74" s="73"/>
      <c r="MWS74" s="73"/>
      <c r="MWT74" s="73"/>
      <c r="MWU74" s="73"/>
      <c r="MWV74" s="73"/>
      <c r="MWW74" s="73"/>
      <c r="MWX74" s="73"/>
      <c r="MWY74" s="73"/>
      <c r="MWZ74" s="73"/>
      <c r="MXA74" s="73"/>
      <c r="MXB74" s="73"/>
      <c r="MXC74" s="73"/>
      <c r="MXD74" s="73"/>
      <c r="MXE74" s="73"/>
      <c r="MXF74" s="73"/>
      <c r="MXG74" s="73"/>
      <c r="MXH74" s="73"/>
      <c r="MXI74" s="73"/>
      <c r="MXJ74" s="73"/>
      <c r="MXK74" s="73"/>
      <c r="MXL74" s="73"/>
      <c r="MXM74" s="73"/>
      <c r="MXN74" s="73"/>
      <c r="MXO74" s="73"/>
      <c r="MXP74" s="73"/>
      <c r="MXQ74" s="73"/>
      <c r="MXR74" s="73"/>
      <c r="MXS74" s="73"/>
      <c r="MXT74" s="73"/>
      <c r="MXU74" s="73"/>
      <c r="MXV74" s="73"/>
      <c r="MXW74" s="73"/>
      <c r="MXX74" s="73"/>
      <c r="MXY74" s="73"/>
      <c r="MXZ74" s="73"/>
      <c r="MYA74" s="73"/>
      <c r="MYB74" s="73"/>
      <c r="MYC74" s="73"/>
      <c r="MYD74" s="73"/>
      <c r="MYE74" s="73"/>
      <c r="MYF74" s="73"/>
      <c r="MYG74" s="73"/>
      <c r="MYH74" s="73"/>
      <c r="MYI74" s="73"/>
      <c r="MYJ74" s="73"/>
      <c r="MYK74" s="73"/>
      <c r="MYL74" s="73"/>
      <c r="MYM74" s="73"/>
      <c r="MYN74" s="73"/>
      <c r="MYO74" s="73"/>
      <c r="MYP74" s="73"/>
      <c r="MYQ74" s="73"/>
      <c r="MYR74" s="73"/>
      <c r="MYS74" s="73"/>
      <c r="MYT74" s="73"/>
      <c r="MYU74" s="73"/>
      <c r="MYV74" s="73"/>
      <c r="MYW74" s="73"/>
      <c r="MYX74" s="73"/>
      <c r="MYY74" s="73"/>
      <c r="MYZ74" s="73"/>
      <c r="MZA74" s="73"/>
      <c r="MZB74" s="73"/>
      <c r="MZC74" s="73"/>
      <c r="MZD74" s="73"/>
      <c r="MZE74" s="73"/>
      <c r="MZF74" s="73"/>
      <c r="MZG74" s="73"/>
      <c r="MZH74" s="73"/>
      <c r="MZI74" s="73"/>
      <c r="MZJ74" s="73"/>
      <c r="MZK74" s="73"/>
      <c r="MZL74" s="73"/>
      <c r="MZM74" s="73"/>
      <c r="MZN74" s="73"/>
      <c r="MZO74" s="73"/>
      <c r="MZP74" s="73"/>
      <c r="MZQ74" s="73"/>
      <c r="MZR74" s="73"/>
      <c r="MZS74" s="73"/>
      <c r="MZT74" s="73"/>
      <c r="MZU74" s="73"/>
      <c r="MZV74" s="73"/>
      <c r="MZW74" s="73"/>
      <c r="MZX74" s="73"/>
      <c r="MZY74" s="73"/>
      <c r="MZZ74" s="73"/>
      <c r="NAA74" s="73"/>
      <c r="NAB74" s="73"/>
      <c r="NAC74" s="73"/>
      <c r="NAD74" s="73"/>
      <c r="NAE74" s="73"/>
      <c r="NAF74" s="73"/>
      <c r="NAG74" s="73"/>
      <c r="NAH74" s="73"/>
      <c r="NAI74" s="73"/>
      <c r="NAJ74" s="73"/>
      <c r="NAK74" s="73"/>
      <c r="NAL74" s="73"/>
      <c r="NAM74" s="73"/>
      <c r="NAN74" s="73"/>
      <c r="NAO74" s="73"/>
      <c r="NAP74" s="73"/>
      <c r="NAQ74" s="73"/>
      <c r="NAR74" s="73"/>
      <c r="NAS74" s="73"/>
      <c r="NAT74" s="73"/>
      <c r="NAU74" s="73"/>
      <c r="NAV74" s="73"/>
      <c r="NAW74" s="73"/>
      <c r="NAX74" s="73"/>
      <c r="NAY74" s="73"/>
      <c r="NAZ74" s="73"/>
      <c r="NBA74" s="73"/>
      <c r="NBB74" s="73"/>
      <c r="NBC74" s="73"/>
      <c r="NBD74" s="73"/>
      <c r="NBE74" s="73"/>
      <c r="NBF74" s="73"/>
      <c r="NBG74" s="73"/>
      <c r="NBH74" s="73"/>
      <c r="NBI74" s="73"/>
      <c r="NBJ74" s="73"/>
      <c r="NBK74" s="73"/>
      <c r="NBL74" s="73"/>
      <c r="NBM74" s="73"/>
      <c r="NBN74" s="73"/>
      <c r="NBO74" s="73"/>
      <c r="NBP74" s="73"/>
      <c r="NBQ74" s="73"/>
      <c r="NBR74" s="73"/>
      <c r="NBS74" s="73"/>
      <c r="NBT74" s="73"/>
      <c r="NBU74" s="73"/>
      <c r="NBV74" s="73"/>
      <c r="NBW74" s="73"/>
      <c r="NBX74" s="73"/>
      <c r="NBY74" s="73"/>
      <c r="NBZ74" s="73"/>
      <c r="NCA74" s="73"/>
      <c r="NCB74" s="73"/>
      <c r="NCC74" s="73"/>
      <c r="NCD74" s="73"/>
      <c r="NCE74" s="73"/>
      <c r="NCF74" s="73"/>
      <c r="NCG74" s="73"/>
      <c r="NCH74" s="73"/>
      <c r="NCI74" s="73"/>
      <c r="NCJ74" s="73"/>
      <c r="NCK74" s="73"/>
      <c r="NCL74" s="73"/>
      <c r="NCM74" s="73"/>
      <c r="NCN74" s="73"/>
      <c r="NCO74" s="73"/>
      <c r="NCP74" s="73"/>
      <c r="NCQ74" s="73"/>
      <c r="NCR74" s="73"/>
      <c r="NCS74" s="73"/>
      <c r="NCT74" s="73"/>
      <c r="NCU74" s="73"/>
      <c r="NCV74" s="73"/>
      <c r="NCW74" s="73"/>
      <c r="NCX74" s="73"/>
      <c r="NCY74" s="73"/>
      <c r="NCZ74" s="73"/>
      <c r="NDA74" s="73"/>
      <c r="NDB74" s="73"/>
      <c r="NDC74" s="73"/>
      <c r="NDD74" s="73"/>
      <c r="NDE74" s="73"/>
      <c r="NDF74" s="73"/>
      <c r="NDG74" s="73"/>
      <c r="NDH74" s="73"/>
      <c r="NDI74" s="73"/>
      <c r="NDJ74" s="73"/>
      <c r="NDK74" s="73"/>
      <c r="NDL74" s="73"/>
      <c r="NDM74" s="73"/>
      <c r="NDN74" s="73"/>
      <c r="NDO74" s="73"/>
      <c r="NDP74" s="73"/>
      <c r="NDQ74" s="73"/>
      <c r="NDR74" s="73"/>
      <c r="NDS74" s="73"/>
      <c r="NDT74" s="73"/>
      <c r="NDU74" s="73"/>
      <c r="NDV74" s="73"/>
      <c r="NDW74" s="73"/>
      <c r="NDX74" s="73"/>
      <c r="NDY74" s="73"/>
      <c r="NDZ74" s="73"/>
      <c r="NEA74" s="73"/>
      <c r="NEB74" s="73"/>
      <c r="NEC74" s="73"/>
      <c r="NED74" s="73"/>
      <c r="NEE74" s="73"/>
      <c r="NEF74" s="73"/>
      <c r="NEG74" s="73"/>
      <c r="NEH74" s="73"/>
      <c r="NEI74" s="73"/>
      <c r="NEJ74" s="73"/>
      <c r="NEK74" s="73"/>
      <c r="NEL74" s="73"/>
      <c r="NEM74" s="73"/>
      <c r="NEN74" s="73"/>
      <c r="NEO74" s="73"/>
      <c r="NEP74" s="73"/>
      <c r="NEQ74" s="73"/>
      <c r="NER74" s="73"/>
      <c r="NES74" s="73"/>
      <c r="NET74" s="73"/>
      <c r="NEU74" s="73"/>
      <c r="NEV74" s="73"/>
      <c r="NEW74" s="73"/>
      <c r="NEX74" s="73"/>
      <c r="NEY74" s="73"/>
      <c r="NEZ74" s="73"/>
      <c r="NFA74" s="73"/>
      <c r="NFB74" s="73"/>
      <c r="NFC74" s="73"/>
      <c r="NFD74" s="73"/>
      <c r="NFE74" s="73"/>
      <c r="NFF74" s="73"/>
      <c r="NFG74" s="73"/>
      <c r="NFH74" s="73"/>
      <c r="NFI74" s="73"/>
      <c r="NFJ74" s="73"/>
      <c r="NFK74" s="73"/>
      <c r="NFL74" s="73"/>
      <c r="NFM74" s="73"/>
      <c r="NFN74" s="73"/>
      <c r="NFO74" s="73"/>
      <c r="NFP74" s="73"/>
      <c r="NFQ74" s="73"/>
      <c r="NFR74" s="73"/>
      <c r="NFS74" s="73"/>
      <c r="NFT74" s="73"/>
      <c r="NFU74" s="73"/>
      <c r="NFV74" s="73"/>
      <c r="NFW74" s="73"/>
      <c r="NFX74" s="73"/>
      <c r="NFY74" s="73"/>
      <c r="NFZ74" s="73"/>
      <c r="NGA74" s="73"/>
      <c r="NGB74" s="73"/>
      <c r="NGC74" s="73"/>
      <c r="NGD74" s="73"/>
      <c r="NGE74" s="73"/>
      <c r="NGF74" s="73"/>
      <c r="NGG74" s="73"/>
      <c r="NGH74" s="73"/>
      <c r="NGI74" s="73"/>
      <c r="NGJ74" s="73"/>
      <c r="NGK74" s="73"/>
      <c r="NGL74" s="73"/>
      <c r="NGM74" s="73"/>
      <c r="NGN74" s="73"/>
      <c r="NGO74" s="73"/>
      <c r="NGP74" s="73"/>
      <c r="NGQ74" s="73"/>
      <c r="NGR74" s="73"/>
      <c r="NGS74" s="73"/>
      <c r="NGT74" s="73"/>
      <c r="NGU74" s="73"/>
      <c r="NGV74" s="73"/>
      <c r="NGW74" s="73"/>
      <c r="NGX74" s="73"/>
      <c r="NGY74" s="73"/>
      <c r="NGZ74" s="73"/>
      <c r="NHA74" s="73"/>
      <c r="NHB74" s="73"/>
      <c r="NHC74" s="73"/>
      <c r="NHD74" s="73"/>
      <c r="NHE74" s="73"/>
      <c r="NHF74" s="73"/>
      <c r="NHG74" s="73"/>
      <c r="NHH74" s="73"/>
      <c r="NHI74" s="73"/>
      <c r="NHJ74" s="73"/>
      <c r="NHK74" s="73"/>
      <c r="NHL74" s="73"/>
      <c r="NHM74" s="73"/>
      <c r="NHN74" s="73"/>
      <c r="NHO74" s="73"/>
      <c r="NHP74" s="73"/>
      <c r="NHQ74" s="73"/>
      <c r="NHR74" s="73"/>
      <c r="NHS74" s="73"/>
      <c r="NHT74" s="73"/>
      <c r="NHU74" s="73"/>
      <c r="NHV74" s="73"/>
      <c r="NHW74" s="73"/>
      <c r="NHX74" s="73"/>
      <c r="NHY74" s="73"/>
      <c r="NHZ74" s="73"/>
      <c r="NIA74" s="73"/>
      <c r="NIB74" s="73"/>
      <c r="NIC74" s="73"/>
      <c r="NID74" s="73"/>
      <c r="NIE74" s="73"/>
      <c r="NIF74" s="73"/>
      <c r="NIG74" s="73"/>
      <c r="NIH74" s="73"/>
      <c r="NII74" s="73"/>
      <c r="NIJ74" s="73"/>
      <c r="NIK74" s="73"/>
      <c r="NIL74" s="73"/>
      <c r="NIM74" s="73"/>
      <c r="NIN74" s="73"/>
      <c r="NIO74" s="73"/>
      <c r="NIP74" s="73"/>
      <c r="NIQ74" s="73"/>
      <c r="NIR74" s="73"/>
      <c r="NIS74" s="73"/>
      <c r="NIT74" s="73"/>
      <c r="NIU74" s="73"/>
      <c r="NIV74" s="73"/>
      <c r="NIW74" s="73"/>
      <c r="NIX74" s="73"/>
      <c r="NIY74" s="73"/>
      <c r="NIZ74" s="73"/>
      <c r="NJA74" s="73"/>
      <c r="NJB74" s="73"/>
      <c r="NJC74" s="73"/>
      <c r="NJD74" s="73"/>
      <c r="NJE74" s="73"/>
      <c r="NJF74" s="73"/>
      <c r="NJG74" s="73"/>
      <c r="NJH74" s="73"/>
      <c r="NJI74" s="73"/>
      <c r="NJJ74" s="73"/>
      <c r="NJK74" s="73"/>
      <c r="NJL74" s="73"/>
      <c r="NJM74" s="73"/>
      <c r="NJN74" s="73"/>
      <c r="NJO74" s="73"/>
      <c r="NJP74" s="73"/>
      <c r="NJQ74" s="73"/>
      <c r="NJR74" s="73"/>
      <c r="NJS74" s="73"/>
      <c r="NJT74" s="73"/>
      <c r="NJU74" s="73"/>
      <c r="NJV74" s="73"/>
      <c r="NJW74" s="73"/>
      <c r="NJX74" s="73"/>
      <c r="NJY74" s="73"/>
      <c r="NJZ74" s="73"/>
      <c r="NKA74" s="73"/>
      <c r="NKB74" s="73"/>
      <c r="NKC74" s="73"/>
      <c r="NKD74" s="73"/>
      <c r="NKE74" s="73"/>
      <c r="NKF74" s="73"/>
      <c r="NKG74" s="73"/>
      <c r="NKH74" s="73"/>
      <c r="NKI74" s="73"/>
      <c r="NKJ74" s="73"/>
      <c r="NKK74" s="73"/>
      <c r="NKL74" s="73"/>
      <c r="NKM74" s="73"/>
      <c r="NKN74" s="73"/>
      <c r="NKO74" s="73"/>
      <c r="NKP74" s="73"/>
      <c r="NKQ74" s="73"/>
      <c r="NKR74" s="73"/>
      <c r="NKS74" s="73"/>
      <c r="NKT74" s="73"/>
      <c r="NKU74" s="73"/>
      <c r="NKV74" s="73"/>
      <c r="NKW74" s="73"/>
      <c r="NKX74" s="73"/>
      <c r="NKY74" s="73"/>
      <c r="NKZ74" s="73"/>
      <c r="NLA74" s="73"/>
      <c r="NLB74" s="73"/>
      <c r="NLC74" s="73"/>
      <c r="NLD74" s="73"/>
      <c r="NLE74" s="73"/>
      <c r="NLF74" s="73"/>
      <c r="NLG74" s="73"/>
      <c r="NLH74" s="73"/>
      <c r="NLI74" s="73"/>
      <c r="NLJ74" s="73"/>
      <c r="NLK74" s="73"/>
      <c r="NLL74" s="73"/>
      <c r="NLM74" s="73"/>
      <c r="NLN74" s="73"/>
      <c r="NLO74" s="73"/>
      <c r="NLP74" s="73"/>
      <c r="NLQ74" s="73"/>
      <c r="NLR74" s="73"/>
      <c r="NLS74" s="73"/>
      <c r="NLT74" s="73"/>
      <c r="NLU74" s="73"/>
      <c r="NLV74" s="73"/>
      <c r="NLW74" s="73"/>
      <c r="NLX74" s="73"/>
      <c r="NLY74" s="73"/>
      <c r="NLZ74" s="73"/>
      <c r="NMA74" s="73"/>
      <c r="NMB74" s="73"/>
      <c r="NMC74" s="73"/>
      <c r="NMD74" s="73"/>
      <c r="NME74" s="73"/>
      <c r="NMF74" s="73"/>
      <c r="NMG74" s="73"/>
      <c r="NMH74" s="73"/>
      <c r="NMI74" s="73"/>
      <c r="NMJ74" s="73"/>
      <c r="NMK74" s="73"/>
      <c r="NML74" s="73"/>
      <c r="NMM74" s="73"/>
      <c r="NMN74" s="73"/>
      <c r="NMO74" s="73"/>
      <c r="NMP74" s="73"/>
      <c r="NMQ74" s="73"/>
      <c r="NMR74" s="73"/>
      <c r="NMS74" s="73"/>
      <c r="NMT74" s="73"/>
      <c r="NMU74" s="73"/>
      <c r="NMV74" s="73"/>
      <c r="NMW74" s="73"/>
      <c r="NMX74" s="73"/>
      <c r="NMY74" s="73"/>
      <c r="NMZ74" s="73"/>
      <c r="NNA74" s="73"/>
      <c r="NNB74" s="73"/>
      <c r="NNC74" s="73"/>
      <c r="NND74" s="73"/>
      <c r="NNE74" s="73"/>
      <c r="NNF74" s="73"/>
      <c r="NNG74" s="73"/>
      <c r="NNH74" s="73"/>
      <c r="NNI74" s="73"/>
      <c r="NNJ74" s="73"/>
      <c r="NNK74" s="73"/>
      <c r="NNL74" s="73"/>
      <c r="NNM74" s="73"/>
      <c r="NNN74" s="73"/>
      <c r="NNO74" s="73"/>
      <c r="NNP74" s="73"/>
      <c r="NNQ74" s="73"/>
      <c r="NNR74" s="73"/>
      <c r="NNS74" s="73"/>
      <c r="NNT74" s="73"/>
      <c r="NNU74" s="73"/>
      <c r="NNV74" s="73"/>
      <c r="NNW74" s="73"/>
      <c r="NNX74" s="73"/>
      <c r="NNY74" s="73"/>
      <c r="NNZ74" s="73"/>
      <c r="NOA74" s="73"/>
      <c r="NOB74" s="73"/>
      <c r="NOC74" s="73"/>
      <c r="NOD74" s="73"/>
      <c r="NOE74" s="73"/>
      <c r="NOF74" s="73"/>
      <c r="NOG74" s="73"/>
      <c r="NOH74" s="73"/>
      <c r="NOI74" s="73"/>
      <c r="NOJ74" s="73"/>
      <c r="NOK74" s="73"/>
      <c r="NOL74" s="73"/>
      <c r="NOM74" s="73"/>
      <c r="NON74" s="73"/>
      <c r="NOO74" s="73"/>
      <c r="NOP74" s="73"/>
      <c r="NOQ74" s="73"/>
      <c r="NOR74" s="73"/>
      <c r="NOS74" s="73"/>
      <c r="NOT74" s="73"/>
      <c r="NOU74" s="73"/>
      <c r="NOV74" s="73"/>
      <c r="NOW74" s="73"/>
      <c r="NOX74" s="73"/>
      <c r="NOY74" s="73"/>
      <c r="NOZ74" s="73"/>
      <c r="NPA74" s="73"/>
      <c r="NPB74" s="73"/>
      <c r="NPC74" s="73"/>
      <c r="NPD74" s="73"/>
      <c r="NPE74" s="73"/>
      <c r="NPF74" s="73"/>
      <c r="NPG74" s="73"/>
      <c r="NPH74" s="73"/>
      <c r="NPI74" s="73"/>
      <c r="NPJ74" s="73"/>
      <c r="NPK74" s="73"/>
      <c r="NPL74" s="73"/>
      <c r="NPM74" s="73"/>
      <c r="NPN74" s="73"/>
      <c r="NPO74" s="73"/>
      <c r="NPP74" s="73"/>
      <c r="NPQ74" s="73"/>
      <c r="NPR74" s="73"/>
      <c r="NPS74" s="73"/>
      <c r="NPT74" s="73"/>
      <c r="NPU74" s="73"/>
      <c r="NPV74" s="73"/>
      <c r="NPW74" s="73"/>
      <c r="NPX74" s="73"/>
      <c r="NPY74" s="73"/>
      <c r="NPZ74" s="73"/>
      <c r="NQA74" s="73"/>
      <c r="NQB74" s="73"/>
      <c r="NQC74" s="73"/>
      <c r="NQD74" s="73"/>
      <c r="NQE74" s="73"/>
      <c r="NQF74" s="73"/>
      <c r="NQG74" s="73"/>
      <c r="NQH74" s="73"/>
      <c r="NQI74" s="73"/>
      <c r="NQJ74" s="73"/>
      <c r="NQK74" s="73"/>
      <c r="NQL74" s="73"/>
      <c r="NQM74" s="73"/>
      <c r="NQN74" s="73"/>
      <c r="NQO74" s="73"/>
      <c r="NQP74" s="73"/>
      <c r="NQQ74" s="73"/>
      <c r="NQR74" s="73"/>
      <c r="NQS74" s="73"/>
      <c r="NQT74" s="73"/>
      <c r="NQU74" s="73"/>
      <c r="NQV74" s="73"/>
      <c r="NQW74" s="73"/>
      <c r="NQX74" s="73"/>
      <c r="NQY74" s="73"/>
      <c r="NQZ74" s="73"/>
      <c r="NRA74" s="73"/>
      <c r="NRB74" s="73"/>
      <c r="NRC74" s="73"/>
      <c r="NRD74" s="73"/>
      <c r="NRE74" s="73"/>
      <c r="NRF74" s="73"/>
      <c r="NRG74" s="73"/>
      <c r="NRH74" s="73"/>
      <c r="NRI74" s="73"/>
      <c r="NRJ74" s="73"/>
      <c r="NRK74" s="73"/>
      <c r="NRL74" s="73"/>
      <c r="NRM74" s="73"/>
      <c r="NRN74" s="73"/>
      <c r="NRO74" s="73"/>
      <c r="NRP74" s="73"/>
      <c r="NRQ74" s="73"/>
      <c r="NRR74" s="73"/>
      <c r="NRS74" s="73"/>
      <c r="NRT74" s="73"/>
      <c r="NRU74" s="73"/>
      <c r="NRV74" s="73"/>
      <c r="NRW74" s="73"/>
      <c r="NRX74" s="73"/>
      <c r="NRY74" s="73"/>
      <c r="NRZ74" s="73"/>
      <c r="NSA74" s="73"/>
      <c r="NSB74" s="73"/>
      <c r="NSC74" s="73"/>
      <c r="NSD74" s="73"/>
      <c r="NSE74" s="73"/>
      <c r="NSF74" s="73"/>
      <c r="NSG74" s="73"/>
      <c r="NSH74" s="73"/>
      <c r="NSI74" s="73"/>
      <c r="NSJ74" s="73"/>
      <c r="NSK74" s="73"/>
      <c r="NSL74" s="73"/>
      <c r="NSM74" s="73"/>
      <c r="NSN74" s="73"/>
      <c r="NSO74" s="73"/>
      <c r="NSP74" s="73"/>
      <c r="NSQ74" s="73"/>
      <c r="NSR74" s="73"/>
      <c r="NSS74" s="73"/>
      <c r="NST74" s="73"/>
      <c r="NSU74" s="73"/>
      <c r="NSV74" s="73"/>
      <c r="NSW74" s="73"/>
      <c r="NSX74" s="73"/>
      <c r="NSY74" s="73"/>
      <c r="NSZ74" s="73"/>
      <c r="NTA74" s="73"/>
      <c r="NTB74" s="73"/>
      <c r="NTC74" s="73"/>
      <c r="NTD74" s="73"/>
      <c r="NTE74" s="73"/>
      <c r="NTF74" s="73"/>
      <c r="NTG74" s="73"/>
      <c r="NTH74" s="73"/>
      <c r="NTI74" s="73"/>
      <c r="NTJ74" s="73"/>
      <c r="NTK74" s="73"/>
      <c r="NTL74" s="73"/>
      <c r="NTM74" s="73"/>
      <c r="NTN74" s="73"/>
      <c r="NTO74" s="73"/>
      <c r="NTP74" s="73"/>
      <c r="NTQ74" s="73"/>
      <c r="NTR74" s="73"/>
      <c r="NTS74" s="73"/>
      <c r="NTT74" s="73"/>
      <c r="NTU74" s="73"/>
      <c r="NTV74" s="73"/>
      <c r="NTW74" s="73"/>
      <c r="NTX74" s="73"/>
      <c r="NTY74" s="73"/>
      <c r="NTZ74" s="73"/>
      <c r="NUA74" s="73"/>
      <c r="NUB74" s="73"/>
      <c r="NUC74" s="73"/>
      <c r="NUD74" s="73"/>
      <c r="NUE74" s="73"/>
      <c r="NUF74" s="73"/>
      <c r="NUG74" s="73"/>
      <c r="NUH74" s="73"/>
      <c r="NUI74" s="73"/>
      <c r="NUJ74" s="73"/>
      <c r="NUK74" s="73"/>
      <c r="NUL74" s="73"/>
      <c r="NUM74" s="73"/>
      <c r="NUN74" s="73"/>
      <c r="NUO74" s="73"/>
      <c r="NUP74" s="73"/>
      <c r="NUQ74" s="73"/>
      <c r="NUR74" s="73"/>
      <c r="NUS74" s="73"/>
      <c r="NUT74" s="73"/>
      <c r="NUU74" s="73"/>
      <c r="NUV74" s="73"/>
      <c r="NUW74" s="73"/>
      <c r="NUX74" s="73"/>
      <c r="NUY74" s="73"/>
      <c r="NUZ74" s="73"/>
      <c r="NVA74" s="73"/>
      <c r="NVB74" s="73"/>
      <c r="NVC74" s="73"/>
      <c r="NVD74" s="73"/>
      <c r="NVE74" s="73"/>
      <c r="NVF74" s="73"/>
      <c r="NVG74" s="73"/>
      <c r="NVH74" s="73"/>
      <c r="NVI74" s="73"/>
      <c r="NVJ74" s="73"/>
      <c r="NVK74" s="73"/>
      <c r="NVL74" s="73"/>
      <c r="NVM74" s="73"/>
      <c r="NVN74" s="73"/>
      <c r="NVO74" s="73"/>
      <c r="NVP74" s="73"/>
      <c r="NVQ74" s="73"/>
      <c r="NVR74" s="73"/>
      <c r="NVS74" s="73"/>
      <c r="NVT74" s="73"/>
      <c r="NVU74" s="73"/>
      <c r="NVV74" s="73"/>
      <c r="NVW74" s="73"/>
      <c r="NVX74" s="73"/>
      <c r="NVY74" s="73"/>
      <c r="NVZ74" s="73"/>
      <c r="NWA74" s="73"/>
      <c r="NWB74" s="73"/>
      <c r="NWC74" s="73"/>
      <c r="NWD74" s="73"/>
      <c r="NWE74" s="73"/>
      <c r="NWF74" s="73"/>
      <c r="NWG74" s="73"/>
      <c r="NWH74" s="73"/>
      <c r="NWI74" s="73"/>
      <c r="NWJ74" s="73"/>
      <c r="NWK74" s="73"/>
      <c r="NWL74" s="73"/>
      <c r="NWM74" s="73"/>
      <c r="NWN74" s="73"/>
      <c r="NWO74" s="73"/>
      <c r="NWP74" s="73"/>
      <c r="NWQ74" s="73"/>
      <c r="NWR74" s="73"/>
      <c r="NWS74" s="73"/>
      <c r="NWT74" s="73"/>
      <c r="NWU74" s="73"/>
      <c r="NWV74" s="73"/>
      <c r="NWW74" s="73"/>
      <c r="NWX74" s="73"/>
      <c r="NWY74" s="73"/>
      <c r="NWZ74" s="73"/>
      <c r="NXA74" s="73"/>
      <c r="NXB74" s="73"/>
      <c r="NXC74" s="73"/>
      <c r="NXD74" s="73"/>
      <c r="NXE74" s="73"/>
      <c r="NXF74" s="73"/>
      <c r="NXG74" s="73"/>
      <c r="NXH74" s="73"/>
      <c r="NXI74" s="73"/>
      <c r="NXJ74" s="73"/>
      <c r="NXK74" s="73"/>
      <c r="NXL74" s="73"/>
      <c r="NXM74" s="73"/>
      <c r="NXN74" s="73"/>
      <c r="NXO74" s="73"/>
      <c r="NXP74" s="73"/>
      <c r="NXQ74" s="73"/>
      <c r="NXR74" s="73"/>
      <c r="NXS74" s="73"/>
      <c r="NXT74" s="73"/>
      <c r="NXU74" s="73"/>
      <c r="NXV74" s="73"/>
      <c r="NXW74" s="73"/>
      <c r="NXX74" s="73"/>
      <c r="NXY74" s="73"/>
      <c r="NXZ74" s="73"/>
      <c r="NYA74" s="73"/>
      <c r="NYB74" s="73"/>
      <c r="NYC74" s="73"/>
      <c r="NYD74" s="73"/>
      <c r="NYE74" s="73"/>
      <c r="NYF74" s="73"/>
      <c r="NYG74" s="73"/>
      <c r="NYH74" s="73"/>
      <c r="NYI74" s="73"/>
      <c r="NYJ74" s="73"/>
      <c r="NYK74" s="73"/>
      <c r="NYL74" s="73"/>
      <c r="NYM74" s="73"/>
      <c r="NYN74" s="73"/>
      <c r="NYO74" s="73"/>
      <c r="NYP74" s="73"/>
      <c r="NYQ74" s="73"/>
      <c r="NYR74" s="73"/>
      <c r="NYS74" s="73"/>
      <c r="NYT74" s="73"/>
      <c r="NYU74" s="73"/>
      <c r="NYV74" s="73"/>
      <c r="NYW74" s="73"/>
      <c r="NYX74" s="73"/>
      <c r="NYY74" s="73"/>
      <c r="NYZ74" s="73"/>
      <c r="NZA74" s="73"/>
      <c r="NZB74" s="73"/>
      <c r="NZC74" s="73"/>
      <c r="NZD74" s="73"/>
      <c r="NZE74" s="73"/>
      <c r="NZF74" s="73"/>
      <c r="NZG74" s="73"/>
      <c r="NZH74" s="73"/>
      <c r="NZI74" s="73"/>
      <c r="NZJ74" s="73"/>
      <c r="NZK74" s="73"/>
      <c r="NZL74" s="73"/>
      <c r="NZM74" s="73"/>
      <c r="NZN74" s="73"/>
      <c r="NZO74" s="73"/>
      <c r="NZP74" s="73"/>
      <c r="NZQ74" s="73"/>
      <c r="NZR74" s="73"/>
      <c r="NZS74" s="73"/>
      <c r="NZT74" s="73"/>
      <c r="NZU74" s="73"/>
      <c r="NZV74" s="73"/>
      <c r="NZW74" s="73"/>
      <c r="NZX74" s="73"/>
      <c r="NZY74" s="73"/>
      <c r="NZZ74" s="73"/>
      <c r="OAA74" s="73"/>
      <c r="OAB74" s="73"/>
      <c r="OAC74" s="73"/>
      <c r="OAD74" s="73"/>
      <c r="OAE74" s="73"/>
      <c r="OAF74" s="73"/>
      <c r="OAG74" s="73"/>
      <c r="OAH74" s="73"/>
      <c r="OAI74" s="73"/>
      <c r="OAJ74" s="73"/>
      <c r="OAK74" s="73"/>
      <c r="OAL74" s="73"/>
      <c r="OAM74" s="73"/>
      <c r="OAN74" s="73"/>
      <c r="OAO74" s="73"/>
      <c r="OAP74" s="73"/>
      <c r="OAQ74" s="73"/>
      <c r="OAR74" s="73"/>
      <c r="OAS74" s="73"/>
      <c r="OAT74" s="73"/>
      <c r="OAU74" s="73"/>
      <c r="OAV74" s="73"/>
      <c r="OAW74" s="73"/>
      <c r="OAX74" s="73"/>
      <c r="OAY74" s="73"/>
      <c r="OAZ74" s="73"/>
      <c r="OBA74" s="73"/>
      <c r="OBB74" s="73"/>
      <c r="OBC74" s="73"/>
      <c r="OBD74" s="73"/>
      <c r="OBE74" s="73"/>
      <c r="OBF74" s="73"/>
      <c r="OBG74" s="73"/>
      <c r="OBH74" s="73"/>
      <c r="OBI74" s="73"/>
      <c r="OBJ74" s="73"/>
      <c r="OBK74" s="73"/>
      <c r="OBL74" s="73"/>
      <c r="OBM74" s="73"/>
      <c r="OBN74" s="73"/>
      <c r="OBO74" s="73"/>
      <c r="OBP74" s="73"/>
      <c r="OBQ74" s="73"/>
      <c r="OBR74" s="73"/>
      <c r="OBS74" s="73"/>
      <c r="OBT74" s="73"/>
      <c r="OBU74" s="73"/>
      <c r="OBV74" s="73"/>
      <c r="OBW74" s="73"/>
      <c r="OBX74" s="73"/>
      <c r="OBY74" s="73"/>
      <c r="OBZ74" s="73"/>
      <c r="OCA74" s="73"/>
      <c r="OCB74" s="73"/>
      <c r="OCC74" s="73"/>
      <c r="OCD74" s="73"/>
      <c r="OCE74" s="73"/>
      <c r="OCF74" s="73"/>
      <c r="OCG74" s="73"/>
      <c r="OCH74" s="73"/>
      <c r="OCI74" s="73"/>
      <c r="OCJ74" s="73"/>
      <c r="OCK74" s="73"/>
      <c r="OCL74" s="73"/>
      <c r="OCM74" s="73"/>
      <c r="OCN74" s="73"/>
      <c r="OCO74" s="73"/>
      <c r="OCP74" s="73"/>
      <c r="OCQ74" s="73"/>
      <c r="OCR74" s="73"/>
      <c r="OCS74" s="73"/>
      <c r="OCT74" s="73"/>
      <c r="OCU74" s="73"/>
      <c r="OCV74" s="73"/>
      <c r="OCW74" s="73"/>
      <c r="OCX74" s="73"/>
      <c r="OCY74" s="73"/>
      <c r="OCZ74" s="73"/>
      <c r="ODA74" s="73"/>
      <c r="ODB74" s="73"/>
      <c r="ODC74" s="73"/>
      <c r="ODD74" s="73"/>
      <c r="ODE74" s="73"/>
      <c r="ODF74" s="73"/>
      <c r="ODG74" s="73"/>
      <c r="ODH74" s="73"/>
      <c r="ODI74" s="73"/>
      <c r="ODJ74" s="73"/>
      <c r="ODK74" s="73"/>
      <c r="ODL74" s="73"/>
      <c r="ODM74" s="73"/>
      <c r="ODN74" s="73"/>
      <c r="ODO74" s="73"/>
      <c r="ODP74" s="73"/>
      <c r="ODQ74" s="73"/>
      <c r="ODR74" s="73"/>
      <c r="ODS74" s="73"/>
      <c r="ODT74" s="73"/>
      <c r="ODU74" s="73"/>
      <c r="ODV74" s="73"/>
      <c r="ODW74" s="73"/>
      <c r="ODX74" s="73"/>
      <c r="ODY74" s="73"/>
      <c r="ODZ74" s="73"/>
      <c r="OEA74" s="73"/>
      <c r="OEB74" s="73"/>
      <c r="OEC74" s="73"/>
      <c r="OED74" s="73"/>
      <c r="OEE74" s="73"/>
      <c r="OEF74" s="73"/>
      <c r="OEG74" s="73"/>
      <c r="OEH74" s="73"/>
      <c r="OEI74" s="73"/>
      <c r="OEJ74" s="73"/>
      <c r="OEK74" s="73"/>
      <c r="OEL74" s="73"/>
      <c r="OEM74" s="73"/>
      <c r="OEN74" s="73"/>
      <c r="OEO74" s="73"/>
      <c r="OEP74" s="73"/>
      <c r="OEQ74" s="73"/>
      <c r="OER74" s="73"/>
      <c r="OES74" s="73"/>
      <c r="OET74" s="73"/>
      <c r="OEU74" s="73"/>
      <c r="OEV74" s="73"/>
      <c r="OEW74" s="73"/>
      <c r="OEX74" s="73"/>
      <c r="OEY74" s="73"/>
      <c r="OEZ74" s="73"/>
      <c r="OFA74" s="73"/>
      <c r="OFB74" s="73"/>
      <c r="OFC74" s="73"/>
      <c r="OFD74" s="73"/>
      <c r="OFE74" s="73"/>
      <c r="OFF74" s="73"/>
      <c r="OFG74" s="73"/>
      <c r="OFH74" s="73"/>
      <c r="OFI74" s="73"/>
      <c r="OFJ74" s="73"/>
      <c r="OFK74" s="73"/>
      <c r="OFL74" s="73"/>
      <c r="OFM74" s="73"/>
      <c r="OFN74" s="73"/>
      <c r="OFO74" s="73"/>
      <c r="OFP74" s="73"/>
      <c r="OFQ74" s="73"/>
      <c r="OFR74" s="73"/>
      <c r="OFS74" s="73"/>
      <c r="OFT74" s="73"/>
      <c r="OFU74" s="73"/>
      <c r="OFV74" s="73"/>
      <c r="OFW74" s="73"/>
      <c r="OFX74" s="73"/>
      <c r="OFY74" s="73"/>
      <c r="OFZ74" s="73"/>
      <c r="OGA74" s="73"/>
      <c r="OGB74" s="73"/>
      <c r="OGC74" s="73"/>
      <c r="OGD74" s="73"/>
      <c r="OGE74" s="73"/>
      <c r="OGF74" s="73"/>
      <c r="OGG74" s="73"/>
      <c r="OGH74" s="73"/>
      <c r="OGI74" s="73"/>
      <c r="OGJ74" s="73"/>
      <c r="OGK74" s="73"/>
      <c r="OGL74" s="73"/>
      <c r="OGM74" s="73"/>
      <c r="OGN74" s="73"/>
      <c r="OGO74" s="73"/>
      <c r="OGP74" s="73"/>
      <c r="OGQ74" s="73"/>
      <c r="OGR74" s="73"/>
      <c r="OGS74" s="73"/>
      <c r="OGT74" s="73"/>
      <c r="OGU74" s="73"/>
      <c r="OGV74" s="73"/>
      <c r="OGW74" s="73"/>
      <c r="OGX74" s="73"/>
      <c r="OGY74" s="73"/>
      <c r="OGZ74" s="73"/>
      <c r="OHA74" s="73"/>
      <c r="OHB74" s="73"/>
      <c r="OHC74" s="73"/>
      <c r="OHD74" s="73"/>
      <c r="OHE74" s="73"/>
      <c r="OHF74" s="73"/>
      <c r="OHG74" s="73"/>
      <c r="OHH74" s="73"/>
      <c r="OHI74" s="73"/>
      <c r="OHJ74" s="73"/>
      <c r="OHK74" s="73"/>
      <c r="OHL74" s="73"/>
      <c r="OHM74" s="73"/>
      <c r="OHN74" s="73"/>
      <c r="OHO74" s="73"/>
      <c r="OHP74" s="73"/>
      <c r="OHQ74" s="73"/>
      <c r="OHR74" s="73"/>
      <c r="OHS74" s="73"/>
      <c r="OHT74" s="73"/>
      <c r="OHU74" s="73"/>
      <c r="OHV74" s="73"/>
      <c r="OHW74" s="73"/>
      <c r="OHX74" s="73"/>
      <c r="OHY74" s="73"/>
      <c r="OHZ74" s="73"/>
      <c r="OIA74" s="73"/>
      <c r="OIB74" s="73"/>
      <c r="OIC74" s="73"/>
      <c r="OID74" s="73"/>
      <c r="OIE74" s="73"/>
      <c r="OIF74" s="73"/>
      <c r="OIG74" s="73"/>
      <c r="OIH74" s="73"/>
      <c r="OII74" s="73"/>
      <c r="OIJ74" s="73"/>
      <c r="OIK74" s="73"/>
      <c r="OIL74" s="73"/>
      <c r="OIM74" s="73"/>
      <c r="OIN74" s="73"/>
      <c r="OIO74" s="73"/>
      <c r="OIP74" s="73"/>
      <c r="OIQ74" s="73"/>
      <c r="OIR74" s="73"/>
      <c r="OIS74" s="73"/>
      <c r="OIT74" s="73"/>
      <c r="OIU74" s="73"/>
      <c r="OIV74" s="73"/>
      <c r="OIW74" s="73"/>
      <c r="OIX74" s="73"/>
      <c r="OIY74" s="73"/>
      <c r="OIZ74" s="73"/>
      <c r="OJA74" s="73"/>
      <c r="OJB74" s="73"/>
      <c r="OJC74" s="73"/>
      <c r="OJD74" s="73"/>
      <c r="OJE74" s="73"/>
      <c r="OJF74" s="73"/>
      <c r="OJG74" s="73"/>
      <c r="OJH74" s="73"/>
      <c r="OJI74" s="73"/>
      <c r="OJJ74" s="73"/>
      <c r="OJK74" s="73"/>
      <c r="OJL74" s="73"/>
      <c r="OJM74" s="73"/>
      <c r="OJN74" s="73"/>
      <c r="OJO74" s="73"/>
      <c r="OJP74" s="73"/>
      <c r="OJQ74" s="73"/>
      <c r="OJR74" s="73"/>
      <c r="OJS74" s="73"/>
      <c r="OJT74" s="73"/>
      <c r="OJU74" s="73"/>
      <c r="OJV74" s="73"/>
      <c r="OJW74" s="73"/>
      <c r="OJX74" s="73"/>
      <c r="OJY74" s="73"/>
      <c r="OJZ74" s="73"/>
      <c r="OKA74" s="73"/>
      <c r="OKB74" s="73"/>
      <c r="OKC74" s="73"/>
      <c r="OKD74" s="73"/>
      <c r="OKE74" s="73"/>
      <c r="OKF74" s="73"/>
      <c r="OKG74" s="73"/>
      <c r="OKH74" s="73"/>
      <c r="OKI74" s="73"/>
      <c r="OKJ74" s="73"/>
      <c r="OKK74" s="73"/>
      <c r="OKL74" s="73"/>
      <c r="OKM74" s="73"/>
      <c r="OKN74" s="73"/>
      <c r="OKO74" s="73"/>
      <c r="OKP74" s="73"/>
      <c r="OKQ74" s="73"/>
      <c r="OKR74" s="73"/>
      <c r="OKS74" s="73"/>
      <c r="OKT74" s="73"/>
      <c r="OKU74" s="73"/>
      <c r="OKV74" s="73"/>
      <c r="OKW74" s="73"/>
      <c r="OKX74" s="73"/>
      <c r="OKY74" s="73"/>
      <c r="OKZ74" s="73"/>
      <c r="OLA74" s="73"/>
      <c r="OLB74" s="73"/>
      <c r="OLC74" s="73"/>
      <c r="OLD74" s="73"/>
      <c r="OLE74" s="73"/>
      <c r="OLF74" s="73"/>
      <c r="OLG74" s="73"/>
      <c r="OLH74" s="73"/>
      <c r="OLI74" s="73"/>
      <c r="OLJ74" s="73"/>
      <c r="OLK74" s="73"/>
      <c r="OLL74" s="73"/>
      <c r="OLM74" s="73"/>
      <c r="OLN74" s="73"/>
      <c r="OLO74" s="73"/>
      <c r="OLP74" s="73"/>
      <c r="OLQ74" s="73"/>
      <c r="OLR74" s="73"/>
      <c r="OLS74" s="73"/>
      <c r="OLT74" s="73"/>
      <c r="OLU74" s="73"/>
      <c r="OLV74" s="73"/>
      <c r="OLW74" s="73"/>
      <c r="OLX74" s="73"/>
      <c r="OLY74" s="73"/>
      <c r="OLZ74" s="73"/>
      <c r="OMA74" s="73"/>
      <c r="OMB74" s="73"/>
      <c r="OMC74" s="73"/>
      <c r="OMD74" s="73"/>
      <c r="OME74" s="73"/>
      <c r="OMF74" s="73"/>
      <c r="OMG74" s="73"/>
      <c r="OMH74" s="73"/>
      <c r="OMI74" s="73"/>
      <c r="OMJ74" s="73"/>
      <c r="OMK74" s="73"/>
      <c r="OML74" s="73"/>
      <c r="OMM74" s="73"/>
      <c r="OMN74" s="73"/>
      <c r="OMO74" s="73"/>
      <c r="OMP74" s="73"/>
      <c r="OMQ74" s="73"/>
      <c r="OMR74" s="73"/>
      <c r="OMS74" s="73"/>
      <c r="OMT74" s="73"/>
      <c r="OMU74" s="73"/>
      <c r="OMV74" s="73"/>
      <c r="OMW74" s="73"/>
      <c r="OMX74" s="73"/>
      <c r="OMY74" s="73"/>
      <c r="OMZ74" s="73"/>
      <c r="ONA74" s="73"/>
      <c r="ONB74" s="73"/>
      <c r="ONC74" s="73"/>
      <c r="OND74" s="73"/>
      <c r="ONE74" s="73"/>
      <c r="ONF74" s="73"/>
      <c r="ONG74" s="73"/>
      <c r="ONH74" s="73"/>
      <c r="ONI74" s="73"/>
      <c r="ONJ74" s="73"/>
      <c r="ONK74" s="73"/>
      <c r="ONL74" s="73"/>
      <c r="ONM74" s="73"/>
      <c r="ONN74" s="73"/>
      <c r="ONO74" s="73"/>
      <c r="ONP74" s="73"/>
      <c r="ONQ74" s="73"/>
      <c r="ONR74" s="73"/>
      <c r="ONS74" s="73"/>
      <c r="ONT74" s="73"/>
      <c r="ONU74" s="73"/>
      <c r="ONV74" s="73"/>
      <c r="ONW74" s="73"/>
      <c r="ONX74" s="73"/>
      <c r="ONY74" s="73"/>
      <c r="ONZ74" s="73"/>
      <c r="OOA74" s="73"/>
      <c r="OOB74" s="73"/>
      <c r="OOC74" s="73"/>
      <c r="OOD74" s="73"/>
      <c r="OOE74" s="73"/>
      <c r="OOF74" s="73"/>
      <c r="OOG74" s="73"/>
      <c r="OOH74" s="73"/>
      <c r="OOI74" s="73"/>
      <c r="OOJ74" s="73"/>
      <c r="OOK74" s="73"/>
      <c r="OOL74" s="73"/>
      <c r="OOM74" s="73"/>
      <c r="OON74" s="73"/>
      <c r="OOO74" s="73"/>
      <c r="OOP74" s="73"/>
      <c r="OOQ74" s="73"/>
      <c r="OOR74" s="73"/>
      <c r="OOS74" s="73"/>
      <c r="OOT74" s="73"/>
      <c r="OOU74" s="73"/>
      <c r="OOV74" s="73"/>
      <c r="OOW74" s="73"/>
      <c r="OOX74" s="73"/>
      <c r="OOY74" s="73"/>
      <c r="OOZ74" s="73"/>
      <c r="OPA74" s="73"/>
      <c r="OPB74" s="73"/>
      <c r="OPC74" s="73"/>
      <c r="OPD74" s="73"/>
      <c r="OPE74" s="73"/>
      <c r="OPF74" s="73"/>
      <c r="OPG74" s="73"/>
      <c r="OPH74" s="73"/>
      <c r="OPI74" s="73"/>
      <c r="OPJ74" s="73"/>
      <c r="OPK74" s="73"/>
      <c r="OPL74" s="73"/>
      <c r="OPM74" s="73"/>
      <c r="OPN74" s="73"/>
      <c r="OPO74" s="73"/>
      <c r="OPP74" s="73"/>
      <c r="OPQ74" s="73"/>
      <c r="OPR74" s="73"/>
      <c r="OPS74" s="73"/>
      <c r="OPT74" s="73"/>
      <c r="OPU74" s="73"/>
      <c r="OPV74" s="73"/>
      <c r="OPW74" s="73"/>
      <c r="OPX74" s="73"/>
      <c r="OPY74" s="73"/>
      <c r="OPZ74" s="73"/>
      <c r="OQA74" s="73"/>
      <c r="OQB74" s="73"/>
      <c r="OQC74" s="73"/>
      <c r="OQD74" s="73"/>
      <c r="OQE74" s="73"/>
      <c r="OQF74" s="73"/>
      <c r="OQG74" s="73"/>
      <c r="OQH74" s="73"/>
      <c r="OQI74" s="73"/>
      <c r="OQJ74" s="73"/>
      <c r="OQK74" s="73"/>
      <c r="OQL74" s="73"/>
      <c r="OQM74" s="73"/>
      <c r="OQN74" s="73"/>
      <c r="OQO74" s="73"/>
      <c r="OQP74" s="73"/>
      <c r="OQQ74" s="73"/>
      <c r="OQR74" s="73"/>
      <c r="OQS74" s="73"/>
      <c r="OQT74" s="73"/>
      <c r="OQU74" s="73"/>
      <c r="OQV74" s="73"/>
      <c r="OQW74" s="73"/>
      <c r="OQX74" s="73"/>
      <c r="OQY74" s="73"/>
      <c r="OQZ74" s="73"/>
      <c r="ORA74" s="73"/>
      <c r="ORB74" s="73"/>
      <c r="ORC74" s="73"/>
      <c r="ORD74" s="73"/>
      <c r="ORE74" s="73"/>
      <c r="ORF74" s="73"/>
      <c r="ORG74" s="73"/>
      <c r="ORH74" s="73"/>
      <c r="ORI74" s="73"/>
      <c r="ORJ74" s="73"/>
      <c r="ORK74" s="73"/>
      <c r="ORL74" s="73"/>
      <c r="ORM74" s="73"/>
      <c r="ORN74" s="73"/>
      <c r="ORO74" s="73"/>
      <c r="ORP74" s="73"/>
      <c r="ORQ74" s="73"/>
      <c r="ORR74" s="73"/>
      <c r="ORS74" s="73"/>
      <c r="ORT74" s="73"/>
      <c r="ORU74" s="73"/>
      <c r="ORV74" s="73"/>
      <c r="ORW74" s="73"/>
      <c r="ORX74" s="73"/>
      <c r="ORY74" s="73"/>
      <c r="ORZ74" s="73"/>
      <c r="OSA74" s="73"/>
      <c r="OSB74" s="73"/>
      <c r="OSC74" s="73"/>
      <c r="OSD74" s="73"/>
      <c r="OSE74" s="73"/>
      <c r="OSF74" s="73"/>
      <c r="OSG74" s="73"/>
      <c r="OSH74" s="73"/>
      <c r="OSI74" s="73"/>
      <c r="OSJ74" s="73"/>
      <c r="OSK74" s="73"/>
      <c r="OSL74" s="73"/>
      <c r="OSM74" s="73"/>
      <c r="OSN74" s="73"/>
      <c r="OSO74" s="73"/>
      <c r="OSP74" s="73"/>
      <c r="OSQ74" s="73"/>
      <c r="OSR74" s="73"/>
      <c r="OSS74" s="73"/>
      <c r="OST74" s="73"/>
      <c r="OSU74" s="73"/>
      <c r="OSV74" s="73"/>
      <c r="OSW74" s="73"/>
      <c r="OSX74" s="73"/>
      <c r="OSY74" s="73"/>
      <c r="OSZ74" s="73"/>
      <c r="OTA74" s="73"/>
      <c r="OTB74" s="73"/>
      <c r="OTC74" s="73"/>
      <c r="OTD74" s="73"/>
      <c r="OTE74" s="73"/>
      <c r="OTF74" s="73"/>
      <c r="OTG74" s="73"/>
      <c r="OTH74" s="73"/>
      <c r="OTI74" s="73"/>
      <c r="OTJ74" s="73"/>
      <c r="OTK74" s="73"/>
      <c r="OTL74" s="73"/>
      <c r="OTM74" s="73"/>
      <c r="OTN74" s="73"/>
      <c r="OTO74" s="73"/>
      <c r="OTP74" s="73"/>
      <c r="OTQ74" s="73"/>
      <c r="OTR74" s="73"/>
      <c r="OTS74" s="73"/>
      <c r="OTT74" s="73"/>
      <c r="OTU74" s="73"/>
      <c r="OTV74" s="73"/>
      <c r="OTW74" s="73"/>
      <c r="OTX74" s="73"/>
      <c r="OTY74" s="73"/>
      <c r="OTZ74" s="73"/>
      <c r="OUA74" s="73"/>
      <c r="OUB74" s="73"/>
      <c r="OUC74" s="73"/>
      <c r="OUD74" s="73"/>
      <c r="OUE74" s="73"/>
      <c r="OUF74" s="73"/>
      <c r="OUG74" s="73"/>
      <c r="OUH74" s="73"/>
      <c r="OUI74" s="73"/>
      <c r="OUJ74" s="73"/>
      <c r="OUK74" s="73"/>
      <c r="OUL74" s="73"/>
      <c r="OUM74" s="73"/>
      <c r="OUN74" s="73"/>
      <c r="OUO74" s="73"/>
      <c r="OUP74" s="73"/>
      <c r="OUQ74" s="73"/>
      <c r="OUR74" s="73"/>
      <c r="OUS74" s="73"/>
      <c r="OUT74" s="73"/>
      <c r="OUU74" s="73"/>
      <c r="OUV74" s="73"/>
      <c r="OUW74" s="73"/>
      <c r="OUX74" s="73"/>
      <c r="OUY74" s="73"/>
      <c r="OUZ74" s="73"/>
      <c r="OVA74" s="73"/>
      <c r="OVB74" s="73"/>
      <c r="OVC74" s="73"/>
      <c r="OVD74" s="73"/>
      <c r="OVE74" s="73"/>
      <c r="OVF74" s="73"/>
      <c r="OVG74" s="73"/>
      <c r="OVH74" s="73"/>
      <c r="OVI74" s="73"/>
      <c r="OVJ74" s="73"/>
      <c r="OVK74" s="73"/>
      <c r="OVL74" s="73"/>
      <c r="OVM74" s="73"/>
      <c r="OVN74" s="73"/>
      <c r="OVO74" s="73"/>
      <c r="OVP74" s="73"/>
      <c r="OVQ74" s="73"/>
      <c r="OVR74" s="73"/>
      <c r="OVS74" s="73"/>
      <c r="OVT74" s="73"/>
      <c r="OVU74" s="73"/>
      <c r="OVV74" s="73"/>
      <c r="OVW74" s="73"/>
      <c r="OVX74" s="73"/>
      <c r="OVY74" s="73"/>
      <c r="OVZ74" s="73"/>
      <c r="OWA74" s="73"/>
      <c r="OWB74" s="73"/>
      <c r="OWC74" s="73"/>
      <c r="OWD74" s="73"/>
      <c r="OWE74" s="73"/>
      <c r="OWF74" s="73"/>
      <c r="OWG74" s="73"/>
      <c r="OWH74" s="73"/>
      <c r="OWI74" s="73"/>
      <c r="OWJ74" s="73"/>
      <c r="OWK74" s="73"/>
      <c r="OWL74" s="73"/>
      <c r="OWM74" s="73"/>
      <c r="OWN74" s="73"/>
      <c r="OWO74" s="73"/>
      <c r="OWP74" s="73"/>
      <c r="OWQ74" s="73"/>
      <c r="OWR74" s="73"/>
      <c r="OWS74" s="73"/>
      <c r="OWT74" s="73"/>
      <c r="OWU74" s="73"/>
      <c r="OWV74" s="73"/>
      <c r="OWW74" s="73"/>
      <c r="OWX74" s="73"/>
      <c r="OWY74" s="73"/>
      <c r="OWZ74" s="73"/>
      <c r="OXA74" s="73"/>
      <c r="OXB74" s="73"/>
      <c r="OXC74" s="73"/>
      <c r="OXD74" s="73"/>
      <c r="OXE74" s="73"/>
      <c r="OXF74" s="73"/>
      <c r="OXG74" s="73"/>
      <c r="OXH74" s="73"/>
      <c r="OXI74" s="73"/>
      <c r="OXJ74" s="73"/>
      <c r="OXK74" s="73"/>
      <c r="OXL74" s="73"/>
      <c r="OXM74" s="73"/>
      <c r="OXN74" s="73"/>
      <c r="OXO74" s="73"/>
      <c r="OXP74" s="73"/>
      <c r="OXQ74" s="73"/>
      <c r="OXR74" s="73"/>
      <c r="OXS74" s="73"/>
      <c r="OXT74" s="73"/>
      <c r="OXU74" s="73"/>
      <c r="OXV74" s="73"/>
      <c r="OXW74" s="73"/>
      <c r="OXX74" s="73"/>
      <c r="OXY74" s="73"/>
      <c r="OXZ74" s="73"/>
      <c r="OYA74" s="73"/>
      <c r="OYB74" s="73"/>
      <c r="OYC74" s="73"/>
      <c r="OYD74" s="73"/>
      <c r="OYE74" s="73"/>
      <c r="OYF74" s="73"/>
      <c r="OYG74" s="73"/>
      <c r="OYH74" s="73"/>
      <c r="OYI74" s="73"/>
      <c r="OYJ74" s="73"/>
      <c r="OYK74" s="73"/>
      <c r="OYL74" s="73"/>
      <c r="OYM74" s="73"/>
      <c r="OYN74" s="73"/>
      <c r="OYO74" s="73"/>
      <c r="OYP74" s="73"/>
      <c r="OYQ74" s="73"/>
      <c r="OYR74" s="73"/>
      <c r="OYS74" s="73"/>
      <c r="OYT74" s="73"/>
      <c r="OYU74" s="73"/>
      <c r="OYV74" s="73"/>
      <c r="OYW74" s="73"/>
      <c r="OYX74" s="73"/>
      <c r="OYY74" s="73"/>
      <c r="OYZ74" s="73"/>
      <c r="OZA74" s="73"/>
      <c r="OZB74" s="73"/>
      <c r="OZC74" s="73"/>
      <c r="OZD74" s="73"/>
      <c r="OZE74" s="73"/>
      <c r="OZF74" s="73"/>
      <c r="OZG74" s="73"/>
      <c r="OZH74" s="73"/>
      <c r="OZI74" s="73"/>
      <c r="OZJ74" s="73"/>
      <c r="OZK74" s="73"/>
      <c r="OZL74" s="73"/>
      <c r="OZM74" s="73"/>
      <c r="OZN74" s="73"/>
      <c r="OZO74" s="73"/>
      <c r="OZP74" s="73"/>
      <c r="OZQ74" s="73"/>
      <c r="OZR74" s="73"/>
      <c r="OZS74" s="73"/>
      <c r="OZT74" s="73"/>
      <c r="OZU74" s="73"/>
      <c r="OZV74" s="73"/>
      <c r="OZW74" s="73"/>
      <c r="OZX74" s="73"/>
      <c r="OZY74" s="73"/>
      <c r="OZZ74" s="73"/>
      <c r="PAA74" s="73"/>
      <c r="PAB74" s="73"/>
      <c r="PAC74" s="73"/>
      <c r="PAD74" s="73"/>
      <c r="PAE74" s="73"/>
      <c r="PAF74" s="73"/>
      <c r="PAG74" s="73"/>
      <c r="PAH74" s="73"/>
      <c r="PAI74" s="73"/>
      <c r="PAJ74" s="73"/>
      <c r="PAK74" s="73"/>
      <c r="PAL74" s="73"/>
      <c r="PAM74" s="73"/>
      <c r="PAN74" s="73"/>
      <c r="PAO74" s="73"/>
      <c r="PAP74" s="73"/>
      <c r="PAQ74" s="73"/>
      <c r="PAR74" s="73"/>
      <c r="PAS74" s="73"/>
      <c r="PAT74" s="73"/>
      <c r="PAU74" s="73"/>
      <c r="PAV74" s="73"/>
      <c r="PAW74" s="73"/>
      <c r="PAX74" s="73"/>
      <c r="PAY74" s="73"/>
      <c r="PAZ74" s="73"/>
      <c r="PBA74" s="73"/>
      <c r="PBB74" s="73"/>
      <c r="PBC74" s="73"/>
      <c r="PBD74" s="73"/>
      <c r="PBE74" s="73"/>
      <c r="PBF74" s="73"/>
      <c r="PBG74" s="73"/>
      <c r="PBH74" s="73"/>
      <c r="PBI74" s="73"/>
      <c r="PBJ74" s="73"/>
      <c r="PBK74" s="73"/>
      <c r="PBL74" s="73"/>
      <c r="PBM74" s="73"/>
      <c r="PBN74" s="73"/>
      <c r="PBO74" s="73"/>
      <c r="PBP74" s="73"/>
      <c r="PBQ74" s="73"/>
      <c r="PBR74" s="73"/>
      <c r="PBS74" s="73"/>
      <c r="PBT74" s="73"/>
      <c r="PBU74" s="73"/>
      <c r="PBV74" s="73"/>
      <c r="PBW74" s="73"/>
      <c r="PBX74" s="73"/>
      <c r="PBY74" s="73"/>
      <c r="PBZ74" s="73"/>
      <c r="PCA74" s="73"/>
      <c r="PCB74" s="73"/>
      <c r="PCC74" s="73"/>
      <c r="PCD74" s="73"/>
      <c r="PCE74" s="73"/>
      <c r="PCF74" s="73"/>
      <c r="PCG74" s="73"/>
      <c r="PCH74" s="73"/>
      <c r="PCI74" s="73"/>
      <c r="PCJ74" s="73"/>
      <c r="PCK74" s="73"/>
      <c r="PCL74" s="73"/>
      <c r="PCM74" s="73"/>
      <c r="PCN74" s="73"/>
      <c r="PCO74" s="73"/>
      <c r="PCP74" s="73"/>
      <c r="PCQ74" s="73"/>
      <c r="PCR74" s="73"/>
      <c r="PCS74" s="73"/>
      <c r="PCT74" s="73"/>
      <c r="PCU74" s="73"/>
      <c r="PCV74" s="73"/>
      <c r="PCW74" s="73"/>
      <c r="PCX74" s="73"/>
      <c r="PCY74" s="73"/>
      <c r="PCZ74" s="73"/>
      <c r="PDA74" s="73"/>
      <c r="PDB74" s="73"/>
      <c r="PDC74" s="73"/>
      <c r="PDD74" s="73"/>
      <c r="PDE74" s="73"/>
      <c r="PDF74" s="73"/>
      <c r="PDG74" s="73"/>
      <c r="PDH74" s="73"/>
      <c r="PDI74" s="73"/>
      <c r="PDJ74" s="73"/>
      <c r="PDK74" s="73"/>
      <c r="PDL74" s="73"/>
      <c r="PDM74" s="73"/>
      <c r="PDN74" s="73"/>
      <c r="PDO74" s="73"/>
      <c r="PDP74" s="73"/>
      <c r="PDQ74" s="73"/>
      <c r="PDR74" s="73"/>
      <c r="PDS74" s="73"/>
      <c r="PDT74" s="73"/>
      <c r="PDU74" s="73"/>
      <c r="PDV74" s="73"/>
      <c r="PDW74" s="73"/>
      <c r="PDX74" s="73"/>
      <c r="PDY74" s="73"/>
      <c r="PDZ74" s="73"/>
      <c r="PEA74" s="73"/>
      <c r="PEB74" s="73"/>
      <c r="PEC74" s="73"/>
      <c r="PED74" s="73"/>
      <c r="PEE74" s="73"/>
      <c r="PEF74" s="73"/>
      <c r="PEG74" s="73"/>
      <c r="PEH74" s="73"/>
      <c r="PEI74" s="73"/>
      <c r="PEJ74" s="73"/>
      <c r="PEK74" s="73"/>
      <c r="PEL74" s="73"/>
      <c r="PEM74" s="73"/>
      <c r="PEN74" s="73"/>
      <c r="PEO74" s="73"/>
      <c r="PEP74" s="73"/>
      <c r="PEQ74" s="73"/>
      <c r="PER74" s="73"/>
      <c r="PES74" s="73"/>
      <c r="PET74" s="73"/>
      <c r="PEU74" s="73"/>
      <c r="PEV74" s="73"/>
      <c r="PEW74" s="73"/>
      <c r="PEX74" s="73"/>
      <c r="PEY74" s="73"/>
      <c r="PEZ74" s="73"/>
      <c r="PFA74" s="73"/>
      <c r="PFB74" s="73"/>
      <c r="PFC74" s="73"/>
      <c r="PFD74" s="73"/>
      <c r="PFE74" s="73"/>
      <c r="PFF74" s="73"/>
      <c r="PFG74" s="73"/>
      <c r="PFH74" s="73"/>
      <c r="PFI74" s="73"/>
      <c r="PFJ74" s="73"/>
      <c r="PFK74" s="73"/>
      <c r="PFL74" s="73"/>
      <c r="PFM74" s="73"/>
      <c r="PFN74" s="73"/>
      <c r="PFO74" s="73"/>
      <c r="PFP74" s="73"/>
      <c r="PFQ74" s="73"/>
      <c r="PFR74" s="73"/>
      <c r="PFS74" s="73"/>
      <c r="PFT74" s="73"/>
      <c r="PFU74" s="73"/>
      <c r="PFV74" s="73"/>
      <c r="PFW74" s="73"/>
      <c r="PFX74" s="73"/>
      <c r="PFY74" s="73"/>
      <c r="PFZ74" s="73"/>
      <c r="PGA74" s="73"/>
      <c r="PGB74" s="73"/>
      <c r="PGC74" s="73"/>
      <c r="PGD74" s="73"/>
      <c r="PGE74" s="73"/>
      <c r="PGF74" s="73"/>
      <c r="PGG74" s="73"/>
      <c r="PGH74" s="73"/>
      <c r="PGI74" s="73"/>
      <c r="PGJ74" s="73"/>
      <c r="PGK74" s="73"/>
      <c r="PGL74" s="73"/>
      <c r="PGM74" s="73"/>
      <c r="PGN74" s="73"/>
      <c r="PGO74" s="73"/>
      <c r="PGP74" s="73"/>
      <c r="PGQ74" s="73"/>
      <c r="PGR74" s="73"/>
      <c r="PGS74" s="73"/>
      <c r="PGT74" s="73"/>
      <c r="PGU74" s="73"/>
      <c r="PGV74" s="73"/>
      <c r="PGW74" s="73"/>
      <c r="PGX74" s="73"/>
      <c r="PGY74" s="73"/>
      <c r="PGZ74" s="73"/>
      <c r="PHA74" s="73"/>
      <c r="PHB74" s="73"/>
      <c r="PHC74" s="73"/>
      <c r="PHD74" s="73"/>
      <c r="PHE74" s="73"/>
      <c r="PHF74" s="73"/>
      <c r="PHG74" s="73"/>
      <c r="PHH74" s="73"/>
      <c r="PHI74" s="73"/>
      <c r="PHJ74" s="73"/>
      <c r="PHK74" s="73"/>
      <c r="PHL74" s="73"/>
      <c r="PHM74" s="73"/>
      <c r="PHN74" s="73"/>
      <c r="PHO74" s="73"/>
      <c r="PHP74" s="73"/>
      <c r="PHQ74" s="73"/>
      <c r="PHR74" s="73"/>
      <c r="PHS74" s="73"/>
      <c r="PHT74" s="73"/>
      <c r="PHU74" s="73"/>
      <c r="PHV74" s="73"/>
      <c r="PHW74" s="73"/>
      <c r="PHX74" s="73"/>
      <c r="PHY74" s="73"/>
      <c r="PHZ74" s="73"/>
      <c r="PIA74" s="73"/>
      <c r="PIB74" s="73"/>
      <c r="PIC74" s="73"/>
      <c r="PID74" s="73"/>
      <c r="PIE74" s="73"/>
      <c r="PIF74" s="73"/>
      <c r="PIG74" s="73"/>
      <c r="PIH74" s="73"/>
      <c r="PII74" s="73"/>
      <c r="PIJ74" s="73"/>
      <c r="PIK74" s="73"/>
      <c r="PIL74" s="73"/>
      <c r="PIM74" s="73"/>
      <c r="PIN74" s="73"/>
      <c r="PIO74" s="73"/>
      <c r="PIP74" s="73"/>
      <c r="PIQ74" s="73"/>
      <c r="PIR74" s="73"/>
      <c r="PIS74" s="73"/>
      <c r="PIT74" s="73"/>
      <c r="PIU74" s="73"/>
      <c r="PIV74" s="73"/>
      <c r="PIW74" s="73"/>
      <c r="PIX74" s="73"/>
      <c r="PIY74" s="73"/>
      <c r="PIZ74" s="73"/>
      <c r="PJA74" s="73"/>
      <c r="PJB74" s="73"/>
      <c r="PJC74" s="73"/>
      <c r="PJD74" s="73"/>
      <c r="PJE74" s="73"/>
      <c r="PJF74" s="73"/>
      <c r="PJG74" s="73"/>
      <c r="PJH74" s="73"/>
      <c r="PJI74" s="73"/>
      <c r="PJJ74" s="73"/>
      <c r="PJK74" s="73"/>
      <c r="PJL74" s="73"/>
      <c r="PJM74" s="73"/>
      <c r="PJN74" s="73"/>
      <c r="PJO74" s="73"/>
      <c r="PJP74" s="73"/>
      <c r="PJQ74" s="73"/>
      <c r="PJR74" s="73"/>
      <c r="PJS74" s="73"/>
      <c r="PJT74" s="73"/>
      <c r="PJU74" s="73"/>
      <c r="PJV74" s="73"/>
      <c r="PJW74" s="73"/>
      <c r="PJX74" s="73"/>
      <c r="PJY74" s="73"/>
      <c r="PJZ74" s="73"/>
      <c r="PKA74" s="73"/>
      <c r="PKB74" s="73"/>
      <c r="PKC74" s="73"/>
      <c r="PKD74" s="73"/>
      <c r="PKE74" s="73"/>
      <c r="PKF74" s="73"/>
      <c r="PKG74" s="73"/>
      <c r="PKH74" s="73"/>
      <c r="PKI74" s="73"/>
      <c r="PKJ74" s="73"/>
      <c r="PKK74" s="73"/>
      <c r="PKL74" s="73"/>
      <c r="PKM74" s="73"/>
      <c r="PKN74" s="73"/>
      <c r="PKO74" s="73"/>
      <c r="PKP74" s="73"/>
      <c r="PKQ74" s="73"/>
      <c r="PKR74" s="73"/>
      <c r="PKS74" s="73"/>
      <c r="PKT74" s="73"/>
      <c r="PKU74" s="73"/>
      <c r="PKV74" s="73"/>
      <c r="PKW74" s="73"/>
      <c r="PKX74" s="73"/>
      <c r="PKY74" s="73"/>
      <c r="PKZ74" s="73"/>
      <c r="PLA74" s="73"/>
      <c r="PLB74" s="73"/>
      <c r="PLC74" s="73"/>
      <c r="PLD74" s="73"/>
      <c r="PLE74" s="73"/>
      <c r="PLF74" s="73"/>
      <c r="PLG74" s="73"/>
      <c r="PLH74" s="73"/>
      <c r="PLI74" s="73"/>
      <c r="PLJ74" s="73"/>
      <c r="PLK74" s="73"/>
      <c r="PLL74" s="73"/>
      <c r="PLM74" s="73"/>
      <c r="PLN74" s="73"/>
      <c r="PLO74" s="73"/>
      <c r="PLP74" s="73"/>
      <c r="PLQ74" s="73"/>
      <c r="PLR74" s="73"/>
      <c r="PLS74" s="73"/>
      <c r="PLT74" s="73"/>
      <c r="PLU74" s="73"/>
      <c r="PLV74" s="73"/>
      <c r="PLW74" s="73"/>
      <c r="PLX74" s="73"/>
      <c r="PLY74" s="73"/>
      <c r="PLZ74" s="73"/>
      <c r="PMA74" s="73"/>
      <c r="PMB74" s="73"/>
      <c r="PMC74" s="73"/>
      <c r="PMD74" s="73"/>
      <c r="PME74" s="73"/>
      <c r="PMF74" s="73"/>
      <c r="PMG74" s="73"/>
      <c r="PMH74" s="73"/>
      <c r="PMI74" s="73"/>
      <c r="PMJ74" s="73"/>
      <c r="PMK74" s="73"/>
      <c r="PML74" s="73"/>
      <c r="PMM74" s="73"/>
      <c r="PMN74" s="73"/>
      <c r="PMO74" s="73"/>
      <c r="PMP74" s="73"/>
      <c r="PMQ74" s="73"/>
      <c r="PMR74" s="73"/>
      <c r="PMS74" s="73"/>
      <c r="PMT74" s="73"/>
      <c r="PMU74" s="73"/>
      <c r="PMV74" s="73"/>
      <c r="PMW74" s="73"/>
      <c r="PMX74" s="73"/>
      <c r="PMY74" s="73"/>
      <c r="PMZ74" s="73"/>
      <c r="PNA74" s="73"/>
      <c r="PNB74" s="73"/>
      <c r="PNC74" s="73"/>
      <c r="PND74" s="73"/>
      <c r="PNE74" s="73"/>
      <c r="PNF74" s="73"/>
      <c r="PNG74" s="73"/>
      <c r="PNH74" s="73"/>
      <c r="PNI74" s="73"/>
      <c r="PNJ74" s="73"/>
      <c r="PNK74" s="73"/>
      <c r="PNL74" s="73"/>
      <c r="PNM74" s="73"/>
      <c r="PNN74" s="73"/>
      <c r="PNO74" s="73"/>
      <c r="PNP74" s="73"/>
      <c r="PNQ74" s="73"/>
      <c r="PNR74" s="73"/>
      <c r="PNS74" s="73"/>
      <c r="PNT74" s="73"/>
      <c r="PNU74" s="73"/>
      <c r="PNV74" s="73"/>
      <c r="PNW74" s="73"/>
      <c r="PNX74" s="73"/>
      <c r="PNY74" s="73"/>
      <c r="PNZ74" s="73"/>
      <c r="POA74" s="73"/>
      <c r="POB74" s="73"/>
      <c r="POC74" s="73"/>
      <c r="POD74" s="73"/>
      <c r="POE74" s="73"/>
      <c r="POF74" s="73"/>
      <c r="POG74" s="73"/>
      <c r="POH74" s="73"/>
      <c r="POI74" s="73"/>
      <c r="POJ74" s="73"/>
      <c r="POK74" s="73"/>
      <c r="POL74" s="73"/>
      <c r="POM74" s="73"/>
      <c r="PON74" s="73"/>
      <c r="POO74" s="73"/>
      <c r="POP74" s="73"/>
      <c r="POQ74" s="73"/>
      <c r="POR74" s="73"/>
      <c r="POS74" s="73"/>
      <c r="POT74" s="73"/>
      <c r="POU74" s="73"/>
      <c r="POV74" s="73"/>
      <c r="POW74" s="73"/>
      <c r="POX74" s="73"/>
      <c r="POY74" s="73"/>
      <c r="POZ74" s="73"/>
      <c r="PPA74" s="73"/>
      <c r="PPB74" s="73"/>
      <c r="PPC74" s="73"/>
      <c r="PPD74" s="73"/>
      <c r="PPE74" s="73"/>
      <c r="PPF74" s="73"/>
      <c r="PPG74" s="73"/>
      <c r="PPH74" s="73"/>
      <c r="PPI74" s="73"/>
      <c r="PPJ74" s="73"/>
      <c r="PPK74" s="73"/>
      <c r="PPL74" s="73"/>
      <c r="PPM74" s="73"/>
      <c r="PPN74" s="73"/>
      <c r="PPO74" s="73"/>
      <c r="PPP74" s="73"/>
      <c r="PPQ74" s="73"/>
      <c r="PPR74" s="73"/>
      <c r="PPS74" s="73"/>
      <c r="PPT74" s="73"/>
      <c r="PPU74" s="73"/>
      <c r="PPV74" s="73"/>
      <c r="PPW74" s="73"/>
      <c r="PPX74" s="73"/>
      <c r="PPY74" s="73"/>
      <c r="PPZ74" s="73"/>
      <c r="PQA74" s="73"/>
      <c r="PQB74" s="73"/>
      <c r="PQC74" s="73"/>
      <c r="PQD74" s="73"/>
      <c r="PQE74" s="73"/>
      <c r="PQF74" s="73"/>
      <c r="PQG74" s="73"/>
      <c r="PQH74" s="73"/>
      <c r="PQI74" s="73"/>
      <c r="PQJ74" s="73"/>
      <c r="PQK74" s="73"/>
      <c r="PQL74" s="73"/>
      <c r="PQM74" s="73"/>
      <c r="PQN74" s="73"/>
      <c r="PQO74" s="73"/>
      <c r="PQP74" s="73"/>
      <c r="PQQ74" s="73"/>
      <c r="PQR74" s="73"/>
      <c r="PQS74" s="73"/>
      <c r="PQT74" s="73"/>
      <c r="PQU74" s="73"/>
      <c r="PQV74" s="73"/>
      <c r="PQW74" s="73"/>
      <c r="PQX74" s="73"/>
      <c r="PQY74" s="73"/>
      <c r="PQZ74" s="73"/>
      <c r="PRA74" s="73"/>
      <c r="PRB74" s="73"/>
      <c r="PRC74" s="73"/>
      <c r="PRD74" s="73"/>
      <c r="PRE74" s="73"/>
      <c r="PRF74" s="73"/>
      <c r="PRG74" s="73"/>
      <c r="PRH74" s="73"/>
      <c r="PRI74" s="73"/>
      <c r="PRJ74" s="73"/>
      <c r="PRK74" s="73"/>
      <c r="PRL74" s="73"/>
      <c r="PRM74" s="73"/>
      <c r="PRN74" s="73"/>
      <c r="PRO74" s="73"/>
      <c r="PRP74" s="73"/>
      <c r="PRQ74" s="73"/>
      <c r="PRR74" s="73"/>
      <c r="PRS74" s="73"/>
      <c r="PRT74" s="73"/>
      <c r="PRU74" s="73"/>
      <c r="PRV74" s="73"/>
      <c r="PRW74" s="73"/>
      <c r="PRX74" s="73"/>
      <c r="PRY74" s="73"/>
      <c r="PRZ74" s="73"/>
      <c r="PSA74" s="73"/>
      <c r="PSB74" s="73"/>
      <c r="PSC74" s="73"/>
      <c r="PSD74" s="73"/>
      <c r="PSE74" s="73"/>
      <c r="PSF74" s="73"/>
      <c r="PSG74" s="73"/>
      <c r="PSH74" s="73"/>
      <c r="PSI74" s="73"/>
      <c r="PSJ74" s="73"/>
      <c r="PSK74" s="73"/>
      <c r="PSL74" s="73"/>
      <c r="PSM74" s="73"/>
      <c r="PSN74" s="73"/>
      <c r="PSO74" s="73"/>
      <c r="PSP74" s="73"/>
      <c r="PSQ74" s="73"/>
      <c r="PSR74" s="73"/>
      <c r="PSS74" s="73"/>
      <c r="PST74" s="73"/>
      <c r="PSU74" s="73"/>
      <c r="PSV74" s="73"/>
      <c r="PSW74" s="73"/>
      <c r="PSX74" s="73"/>
      <c r="PSY74" s="73"/>
      <c r="PSZ74" s="73"/>
      <c r="PTA74" s="73"/>
      <c r="PTB74" s="73"/>
      <c r="PTC74" s="73"/>
      <c r="PTD74" s="73"/>
      <c r="PTE74" s="73"/>
      <c r="PTF74" s="73"/>
      <c r="PTG74" s="73"/>
      <c r="PTH74" s="73"/>
      <c r="PTI74" s="73"/>
      <c r="PTJ74" s="73"/>
      <c r="PTK74" s="73"/>
      <c r="PTL74" s="73"/>
      <c r="PTM74" s="73"/>
      <c r="PTN74" s="73"/>
      <c r="PTO74" s="73"/>
      <c r="PTP74" s="73"/>
      <c r="PTQ74" s="73"/>
      <c r="PTR74" s="73"/>
      <c r="PTS74" s="73"/>
      <c r="PTT74" s="73"/>
      <c r="PTU74" s="73"/>
      <c r="PTV74" s="73"/>
      <c r="PTW74" s="73"/>
      <c r="PTX74" s="73"/>
      <c r="PTY74" s="73"/>
      <c r="PTZ74" s="73"/>
      <c r="PUA74" s="73"/>
      <c r="PUB74" s="73"/>
      <c r="PUC74" s="73"/>
      <c r="PUD74" s="73"/>
      <c r="PUE74" s="73"/>
      <c r="PUF74" s="73"/>
      <c r="PUG74" s="73"/>
      <c r="PUH74" s="73"/>
      <c r="PUI74" s="73"/>
      <c r="PUJ74" s="73"/>
      <c r="PUK74" s="73"/>
      <c r="PUL74" s="73"/>
      <c r="PUM74" s="73"/>
      <c r="PUN74" s="73"/>
      <c r="PUO74" s="73"/>
      <c r="PUP74" s="73"/>
      <c r="PUQ74" s="73"/>
      <c r="PUR74" s="73"/>
      <c r="PUS74" s="73"/>
      <c r="PUT74" s="73"/>
      <c r="PUU74" s="73"/>
      <c r="PUV74" s="73"/>
      <c r="PUW74" s="73"/>
      <c r="PUX74" s="73"/>
      <c r="PUY74" s="73"/>
      <c r="PUZ74" s="73"/>
      <c r="PVA74" s="73"/>
      <c r="PVB74" s="73"/>
      <c r="PVC74" s="73"/>
      <c r="PVD74" s="73"/>
      <c r="PVE74" s="73"/>
      <c r="PVF74" s="73"/>
      <c r="PVG74" s="73"/>
      <c r="PVH74" s="73"/>
      <c r="PVI74" s="73"/>
      <c r="PVJ74" s="73"/>
      <c r="PVK74" s="73"/>
      <c r="PVL74" s="73"/>
      <c r="PVM74" s="73"/>
      <c r="PVN74" s="73"/>
      <c r="PVO74" s="73"/>
      <c r="PVP74" s="73"/>
      <c r="PVQ74" s="73"/>
      <c r="PVR74" s="73"/>
      <c r="PVS74" s="73"/>
      <c r="PVT74" s="73"/>
      <c r="PVU74" s="73"/>
      <c r="PVV74" s="73"/>
      <c r="PVW74" s="73"/>
      <c r="PVX74" s="73"/>
      <c r="PVY74" s="73"/>
      <c r="PVZ74" s="73"/>
      <c r="PWA74" s="73"/>
      <c r="PWB74" s="73"/>
      <c r="PWC74" s="73"/>
      <c r="PWD74" s="73"/>
      <c r="PWE74" s="73"/>
      <c r="PWF74" s="73"/>
      <c r="PWG74" s="73"/>
      <c r="PWH74" s="73"/>
      <c r="PWI74" s="73"/>
      <c r="PWJ74" s="73"/>
      <c r="PWK74" s="73"/>
      <c r="PWL74" s="73"/>
      <c r="PWM74" s="73"/>
      <c r="PWN74" s="73"/>
      <c r="PWO74" s="73"/>
      <c r="PWP74" s="73"/>
      <c r="PWQ74" s="73"/>
      <c r="PWR74" s="73"/>
      <c r="PWS74" s="73"/>
      <c r="PWT74" s="73"/>
      <c r="PWU74" s="73"/>
      <c r="PWV74" s="73"/>
      <c r="PWW74" s="73"/>
      <c r="PWX74" s="73"/>
      <c r="PWY74" s="73"/>
      <c r="PWZ74" s="73"/>
      <c r="PXA74" s="73"/>
      <c r="PXB74" s="73"/>
      <c r="PXC74" s="73"/>
      <c r="PXD74" s="73"/>
      <c r="PXE74" s="73"/>
      <c r="PXF74" s="73"/>
      <c r="PXG74" s="73"/>
      <c r="PXH74" s="73"/>
      <c r="PXI74" s="73"/>
      <c r="PXJ74" s="73"/>
      <c r="PXK74" s="73"/>
      <c r="PXL74" s="73"/>
      <c r="PXM74" s="73"/>
      <c r="PXN74" s="73"/>
      <c r="PXO74" s="73"/>
      <c r="PXP74" s="73"/>
      <c r="PXQ74" s="73"/>
      <c r="PXR74" s="73"/>
      <c r="PXS74" s="73"/>
      <c r="PXT74" s="73"/>
      <c r="PXU74" s="73"/>
      <c r="PXV74" s="73"/>
      <c r="PXW74" s="73"/>
      <c r="PXX74" s="73"/>
      <c r="PXY74" s="73"/>
      <c r="PXZ74" s="73"/>
      <c r="PYA74" s="73"/>
      <c r="PYB74" s="73"/>
      <c r="PYC74" s="73"/>
      <c r="PYD74" s="73"/>
      <c r="PYE74" s="73"/>
      <c r="PYF74" s="73"/>
      <c r="PYG74" s="73"/>
      <c r="PYH74" s="73"/>
      <c r="PYI74" s="73"/>
      <c r="PYJ74" s="73"/>
      <c r="PYK74" s="73"/>
      <c r="PYL74" s="73"/>
      <c r="PYM74" s="73"/>
      <c r="PYN74" s="73"/>
      <c r="PYO74" s="73"/>
      <c r="PYP74" s="73"/>
      <c r="PYQ74" s="73"/>
      <c r="PYR74" s="73"/>
      <c r="PYS74" s="73"/>
      <c r="PYT74" s="73"/>
      <c r="PYU74" s="73"/>
      <c r="PYV74" s="73"/>
      <c r="PYW74" s="73"/>
      <c r="PYX74" s="73"/>
      <c r="PYY74" s="73"/>
      <c r="PYZ74" s="73"/>
      <c r="PZA74" s="73"/>
      <c r="PZB74" s="73"/>
      <c r="PZC74" s="73"/>
      <c r="PZD74" s="73"/>
      <c r="PZE74" s="73"/>
      <c r="PZF74" s="73"/>
      <c r="PZG74" s="73"/>
      <c r="PZH74" s="73"/>
      <c r="PZI74" s="73"/>
      <c r="PZJ74" s="73"/>
      <c r="PZK74" s="73"/>
      <c r="PZL74" s="73"/>
      <c r="PZM74" s="73"/>
      <c r="PZN74" s="73"/>
      <c r="PZO74" s="73"/>
      <c r="PZP74" s="73"/>
      <c r="PZQ74" s="73"/>
      <c r="PZR74" s="73"/>
      <c r="PZS74" s="73"/>
      <c r="PZT74" s="73"/>
      <c r="PZU74" s="73"/>
      <c r="PZV74" s="73"/>
      <c r="PZW74" s="73"/>
      <c r="PZX74" s="73"/>
      <c r="PZY74" s="73"/>
      <c r="PZZ74" s="73"/>
      <c r="QAA74" s="73"/>
      <c r="QAB74" s="73"/>
      <c r="QAC74" s="73"/>
      <c r="QAD74" s="73"/>
      <c r="QAE74" s="73"/>
      <c r="QAF74" s="73"/>
      <c r="QAG74" s="73"/>
      <c r="QAH74" s="73"/>
      <c r="QAI74" s="73"/>
      <c r="QAJ74" s="73"/>
      <c r="QAK74" s="73"/>
      <c r="QAL74" s="73"/>
      <c r="QAM74" s="73"/>
      <c r="QAN74" s="73"/>
      <c r="QAO74" s="73"/>
      <c r="QAP74" s="73"/>
      <c r="QAQ74" s="73"/>
      <c r="QAR74" s="73"/>
      <c r="QAS74" s="73"/>
      <c r="QAT74" s="73"/>
      <c r="QAU74" s="73"/>
      <c r="QAV74" s="73"/>
      <c r="QAW74" s="73"/>
      <c r="QAX74" s="73"/>
      <c r="QAY74" s="73"/>
      <c r="QAZ74" s="73"/>
      <c r="QBA74" s="73"/>
      <c r="QBB74" s="73"/>
      <c r="QBC74" s="73"/>
      <c r="QBD74" s="73"/>
      <c r="QBE74" s="73"/>
      <c r="QBF74" s="73"/>
      <c r="QBG74" s="73"/>
      <c r="QBH74" s="73"/>
      <c r="QBI74" s="73"/>
      <c r="QBJ74" s="73"/>
      <c r="QBK74" s="73"/>
      <c r="QBL74" s="73"/>
      <c r="QBM74" s="73"/>
      <c r="QBN74" s="73"/>
      <c r="QBO74" s="73"/>
      <c r="QBP74" s="73"/>
      <c r="QBQ74" s="73"/>
      <c r="QBR74" s="73"/>
      <c r="QBS74" s="73"/>
      <c r="QBT74" s="73"/>
      <c r="QBU74" s="73"/>
      <c r="QBV74" s="73"/>
      <c r="QBW74" s="73"/>
      <c r="QBX74" s="73"/>
      <c r="QBY74" s="73"/>
      <c r="QBZ74" s="73"/>
      <c r="QCA74" s="73"/>
      <c r="QCB74" s="73"/>
      <c r="QCC74" s="73"/>
      <c r="QCD74" s="73"/>
      <c r="QCE74" s="73"/>
      <c r="QCF74" s="73"/>
      <c r="QCG74" s="73"/>
      <c r="QCH74" s="73"/>
      <c r="QCI74" s="73"/>
      <c r="QCJ74" s="73"/>
      <c r="QCK74" s="73"/>
      <c r="QCL74" s="73"/>
      <c r="QCM74" s="73"/>
      <c r="QCN74" s="73"/>
      <c r="QCO74" s="73"/>
      <c r="QCP74" s="73"/>
      <c r="QCQ74" s="73"/>
      <c r="QCR74" s="73"/>
      <c r="QCS74" s="73"/>
      <c r="QCT74" s="73"/>
      <c r="QCU74" s="73"/>
      <c r="QCV74" s="73"/>
      <c r="QCW74" s="73"/>
      <c r="QCX74" s="73"/>
      <c r="QCY74" s="73"/>
      <c r="QCZ74" s="73"/>
      <c r="QDA74" s="73"/>
      <c r="QDB74" s="73"/>
      <c r="QDC74" s="73"/>
      <c r="QDD74" s="73"/>
      <c r="QDE74" s="73"/>
      <c r="QDF74" s="73"/>
      <c r="QDG74" s="73"/>
      <c r="QDH74" s="73"/>
      <c r="QDI74" s="73"/>
      <c r="QDJ74" s="73"/>
      <c r="QDK74" s="73"/>
      <c r="QDL74" s="73"/>
      <c r="QDM74" s="73"/>
      <c r="QDN74" s="73"/>
      <c r="QDO74" s="73"/>
      <c r="QDP74" s="73"/>
      <c r="QDQ74" s="73"/>
      <c r="QDR74" s="73"/>
      <c r="QDS74" s="73"/>
      <c r="QDT74" s="73"/>
      <c r="QDU74" s="73"/>
      <c r="QDV74" s="73"/>
      <c r="QDW74" s="73"/>
      <c r="QDX74" s="73"/>
      <c r="QDY74" s="73"/>
      <c r="QDZ74" s="73"/>
      <c r="QEA74" s="73"/>
      <c r="QEB74" s="73"/>
      <c r="QEC74" s="73"/>
      <c r="QED74" s="73"/>
      <c r="QEE74" s="73"/>
      <c r="QEF74" s="73"/>
      <c r="QEG74" s="73"/>
      <c r="QEH74" s="73"/>
      <c r="QEI74" s="73"/>
      <c r="QEJ74" s="73"/>
      <c r="QEK74" s="73"/>
      <c r="QEL74" s="73"/>
      <c r="QEM74" s="73"/>
      <c r="QEN74" s="73"/>
      <c r="QEO74" s="73"/>
      <c r="QEP74" s="73"/>
      <c r="QEQ74" s="73"/>
      <c r="QER74" s="73"/>
      <c r="QES74" s="73"/>
      <c r="QET74" s="73"/>
      <c r="QEU74" s="73"/>
      <c r="QEV74" s="73"/>
      <c r="QEW74" s="73"/>
      <c r="QEX74" s="73"/>
      <c r="QEY74" s="73"/>
      <c r="QEZ74" s="73"/>
      <c r="QFA74" s="73"/>
      <c r="QFB74" s="73"/>
      <c r="QFC74" s="73"/>
      <c r="QFD74" s="73"/>
      <c r="QFE74" s="73"/>
      <c r="QFF74" s="73"/>
      <c r="QFG74" s="73"/>
      <c r="QFH74" s="73"/>
      <c r="QFI74" s="73"/>
      <c r="QFJ74" s="73"/>
      <c r="QFK74" s="73"/>
      <c r="QFL74" s="73"/>
      <c r="QFM74" s="73"/>
      <c r="QFN74" s="73"/>
      <c r="QFO74" s="73"/>
      <c r="QFP74" s="73"/>
      <c r="QFQ74" s="73"/>
      <c r="QFR74" s="73"/>
      <c r="QFS74" s="73"/>
      <c r="QFT74" s="73"/>
      <c r="QFU74" s="73"/>
      <c r="QFV74" s="73"/>
      <c r="QFW74" s="73"/>
      <c r="QFX74" s="73"/>
      <c r="QFY74" s="73"/>
      <c r="QFZ74" s="73"/>
      <c r="QGA74" s="73"/>
      <c r="QGB74" s="73"/>
      <c r="QGC74" s="73"/>
      <c r="QGD74" s="73"/>
      <c r="QGE74" s="73"/>
      <c r="QGF74" s="73"/>
      <c r="QGG74" s="73"/>
      <c r="QGH74" s="73"/>
      <c r="QGI74" s="73"/>
      <c r="QGJ74" s="73"/>
      <c r="QGK74" s="73"/>
      <c r="QGL74" s="73"/>
      <c r="QGM74" s="73"/>
      <c r="QGN74" s="73"/>
      <c r="QGO74" s="73"/>
      <c r="QGP74" s="73"/>
      <c r="QGQ74" s="73"/>
      <c r="QGR74" s="73"/>
      <c r="QGS74" s="73"/>
      <c r="QGT74" s="73"/>
      <c r="QGU74" s="73"/>
      <c r="QGV74" s="73"/>
      <c r="QGW74" s="73"/>
      <c r="QGX74" s="73"/>
      <c r="QGY74" s="73"/>
      <c r="QGZ74" s="73"/>
      <c r="QHA74" s="73"/>
      <c r="QHB74" s="73"/>
      <c r="QHC74" s="73"/>
      <c r="QHD74" s="73"/>
      <c r="QHE74" s="73"/>
      <c r="QHF74" s="73"/>
      <c r="QHG74" s="73"/>
      <c r="QHH74" s="73"/>
      <c r="QHI74" s="73"/>
      <c r="QHJ74" s="73"/>
      <c r="QHK74" s="73"/>
      <c r="QHL74" s="73"/>
      <c r="QHM74" s="73"/>
      <c r="QHN74" s="73"/>
      <c r="QHO74" s="73"/>
      <c r="QHP74" s="73"/>
      <c r="QHQ74" s="73"/>
      <c r="QHR74" s="73"/>
      <c r="QHS74" s="73"/>
      <c r="QHT74" s="73"/>
      <c r="QHU74" s="73"/>
      <c r="QHV74" s="73"/>
      <c r="QHW74" s="73"/>
      <c r="QHX74" s="73"/>
      <c r="QHY74" s="73"/>
      <c r="QHZ74" s="73"/>
      <c r="QIA74" s="73"/>
      <c r="QIB74" s="73"/>
      <c r="QIC74" s="73"/>
      <c r="QID74" s="73"/>
      <c r="QIE74" s="73"/>
      <c r="QIF74" s="73"/>
      <c r="QIG74" s="73"/>
      <c r="QIH74" s="73"/>
      <c r="QII74" s="73"/>
      <c r="QIJ74" s="73"/>
      <c r="QIK74" s="73"/>
      <c r="QIL74" s="73"/>
      <c r="QIM74" s="73"/>
      <c r="QIN74" s="73"/>
      <c r="QIO74" s="73"/>
      <c r="QIP74" s="73"/>
      <c r="QIQ74" s="73"/>
      <c r="QIR74" s="73"/>
      <c r="QIS74" s="73"/>
      <c r="QIT74" s="73"/>
      <c r="QIU74" s="73"/>
      <c r="QIV74" s="73"/>
      <c r="QIW74" s="73"/>
      <c r="QIX74" s="73"/>
      <c r="QIY74" s="73"/>
      <c r="QIZ74" s="73"/>
      <c r="QJA74" s="73"/>
      <c r="QJB74" s="73"/>
      <c r="QJC74" s="73"/>
      <c r="QJD74" s="73"/>
      <c r="QJE74" s="73"/>
      <c r="QJF74" s="73"/>
      <c r="QJG74" s="73"/>
      <c r="QJH74" s="73"/>
      <c r="QJI74" s="73"/>
      <c r="QJJ74" s="73"/>
      <c r="QJK74" s="73"/>
      <c r="QJL74" s="73"/>
      <c r="QJM74" s="73"/>
      <c r="QJN74" s="73"/>
      <c r="QJO74" s="73"/>
      <c r="QJP74" s="73"/>
      <c r="QJQ74" s="73"/>
      <c r="QJR74" s="73"/>
      <c r="QJS74" s="73"/>
      <c r="QJT74" s="73"/>
      <c r="QJU74" s="73"/>
      <c r="QJV74" s="73"/>
      <c r="QJW74" s="73"/>
      <c r="QJX74" s="73"/>
      <c r="QJY74" s="73"/>
      <c r="QJZ74" s="73"/>
      <c r="QKA74" s="73"/>
      <c r="QKB74" s="73"/>
      <c r="QKC74" s="73"/>
      <c r="QKD74" s="73"/>
      <c r="QKE74" s="73"/>
      <c r="QKF74" s="73"/>
      <c r="QKG74" s="73"/>
      <c r="QKH74" s="73"/>
      <c r="QKI74" s="73"/>
      <c r="QKJ74" s="73"/>
      <c r="QKK74" s="73"/>
      <c r="QKL74" s="73"/>
      <c r="QKM74" s="73"/>
      <c r="QKN74" s="73"/>
      <c r="QKO74" s="73"/>
      <c r="QKP74" s="73"/>
      <c r="QKQ74" s="73"/>
      <c r="QKR74" s="73"/>
      <c r="QKS74" s="73"/>
      <c r="QKT74" s="73"/>
      <c r="QKU74" s="73"/>
      <c r="QKV74" s="73"/>
      <c r="QKW74" s="73"/>
      <c r="QKX74" s="73"/>
      <c r="QKY74" s="73"/>
      <c r="QKZ74" s="73"/>
      <c r="QLA74" s="73"/>
      <c r="QLB74" s="73"/>
      <c r="QLC74" s="73"/>
      <c r="QLD74" s="73"/>
      <c r="QLE74" s="73"/>
      <c r="QLF74" s="73"/>
      <c r="QLG74" s="73"/>
      <c r="QLH74" s="73"/>
      <c r="QLI74" s="73"/>
      <c r="QLJ74" s="73"/>
      <c r="QLK74" s="73"/>
      <c r="QLL74" s="73"/>
      <c r="QLM74" s="73"/>
      <c r="QLN74" s="73"/>
      <c r="QLO74" s="73"/>
      <c r="QLP74" s="73"/>
      <c r="QLQ74" s="73"/>
      <c r="QLR74" s="73"/>
      <c r="QLS74" s="73"/>
      <c r="QLT74" s="73"/>
      <c r="QLU74" s="73"/>
      <c r="QLV74" s="73"/>
      <c r="QLW74" s="73"/>
      <c r="QLX74" s="73"/>
      <c r="QLY74" s="73"/>
      <c r="QLZ74" s="73"/>
      <c r="QMA74" s="73"/>
      <c r="QMB74" s="73"/>
      <c r="QMC74" s="73"/>
      <c r="QMD74" s="73"/>
      <c r="QME74" s="73"/>
      <c r="QMF74" s="73"/>
      <c r="QMG74" s="73"/>
      <c r="QMH74" s="73"/>
      <c r="QMI74" s="73"/>
      <c r="QMJ74" s="73"/>
      <c r="QMK74" s="73"/>
      <c r="QML74" s="73"/>
      <c r="QMM74" s="73"/>
      <c r="QMN74" s="73"/>
      <c r="QMO74" s="73"/>
      <c r="QMP74" s="73"/>
      <c r="QMQ74" s="73"/>
      <c r="QMR74" s="73"/>
      <c r="QMS74" s="73"/>
      <c r="QMT74" s="73"/>
      <c r="QMU74" s="73"/>
      <c r="QMV74" s="73"/>
      <c r="QMW74" s="73"/>
      <c r="QMX74" s="73"/>
      <c r="QMY74" s="73"/>
      <c r="QMZ74" s="73"/>
      <c r="QNA74" s="73"/>
      <c r="QNB74" s="73"/>
      <c r="QNC74" s="73"/>
      <c r="QND74" s="73"/>
      <c r="QNE74" s="73"/>
      <c r="QNF74" s="73"/>
      <c r="QNG74" s="73"/>
      <c r="QNH74" s="73"/>
      <c r="QNI74" s="73"/>
      <c r="QNJ74" s="73"/>
      <c r="QNK74" s="73"/>
      <c r="QNL74" s="73"/>
      <c r="QNM74" s="73"/>
      <c r="QNN74" s="73"/>
      <c r="QNO74" s="73"/>
      <c r="QNP74" s="73"/>
      <c r="QNQ74" s="73"/>
      <c r="QNR74" s="73"/>
      <c r="QNS74" s="73"/>
      <c r="QNT74" s="73"/>
      <c r="QNU74" s="73"/>
      <c r="QNV74" s="73"/>
      <c r="QNW74" s="73"/>
      <c r="QNX74" s="73"/>
      <c r="QNY74" s="73"/>
      <c r="QNZ74" s="73"/>
      <c r="QOA74" s="73"/>
      <c r="QOB74" s="73"/>
      <c r="QOC74" s="73"/>
      <c r="QOD74" s="73"/>
      <c r="QOE74" s="73"/>
      <c r="QOF74" s="73"/>
      <c r="QOG74" s="73"/>
      <c r="QOH74" s="73"/>
      <c r="QOI74" s="73"/>
      <c r="QOJ74" s="73"/>
      <c r="QOK74" s="73"/>
      <c r="QOL74" s="73"/>
      <c r="QOM74" s="73"/>
      <c r="QON74" s="73"/>
      <c r="QOO74" s="73"/>
      <c r="QOP74" s="73"/>
      <c r="QOQ74" s="73"/>
      <c r="QOR74" s="73"/>
      <c r="QOS74" s="73"/>
      <c r="QOT74" s="73"/>
      <c r="QOU74" s="73"/>
      <c r="QOV74" s="73"/>
      <c r="QOW74" s="73"/>
      <c r="QOX74" s="73"/>
      <c r="QOY74" s="73"/>
      <c r="QOZ74" s="73"/>
      <c r="QPA74" s="73"/>
      <c r="QPB74" s="73"/>
      <c r="QPC74" s="73"/>
      <c r="QPD74" s="73"/>
      <c r="QPE74" s="73"/>
      <c r="QPF74" s="73"/>
      <c r="QPG74" s="73"/>
      <c r="QPH74" s="73"/>
      <c r="QPI74" s="73"/>
      <c r="QPJ74" s="73"/>
      <c r="QPK74" s="73"/>
      <c r="QPL74" s="73"/>
      <c r="QPM74" s="73"/>
      <c r="QPN74" s="73"/>
      <c r="QPO74" s="73"/>
      <c r="QPP74" s="73"/>
      <c r="QPQ74" s="73"/>
      <c r="QPR74" s="73"/>
      <c r="QPS74" s="73"/>
      <c r="QPT74" s="73"/>
      <c r="QPU74" s="73"/>
      <c r="QPV74" s="73"/>
      <c r="QPW74" s="73"/>
      <c r="QPX74" s="73"/>
      <c r="QPY74" s="73"/>
      <c r="QPZ74" s="73"/>
      <c r="QQA74" s="73"/>
      <c r="QQB74" s="73"/>
      <c r="QQC74" s="73"/>
      <c r="QQD74" s="73"/>
      <c r="QQE74" s="73"/>
      <c r="QQF74" s="73"/>
      <c r="QQG74" s="73"/>
      <c r="QQH74" s="73"/>
      <c r="QQI74" s="73"/>
      <c r="QQJ74" s="73"/>
      <c r="QQK74" s="73"/>
      <c r="QQL74" s="73"/>
      <c r="QQM74" s="73"/>
      <c r="QQN74" s="73"/>
      <c r="QQO74" s="73"/>
      <c r="QQP74" s="73"/>
      <c r="QQQ74" s="73"/>
      <c r="QQR74" s="73"/>
      <c r="QQS74" s="73"/>
      <c r="QQT74" s="73"/>
      <c r="QQU74" s="73"/>
      <c r="QQV74" s="73"/>
      <c r="QQW74" s="73"/>
      <c r="QQX74" s="73"/>
      <c r="QQY74" s="73"/>
      <c r="QQZ74" s="73"/>
      <c r="QRA74" s="73"/>
      <c r="QRB74" s="73"/>
      <c r="QRC74" s="73"/>
      <c r="QRD74" s="73"/>
      <c r="QRE74" s="73"/>
      <c r="QRF74" s="73"/>
      <c r="QRG74" s="73"/>
      <c r="QRH74" s="73"/>
      <c r="QRI74" s="73"/>
      <c r="QRJ74" s="73"/>
      <c r="QRK74" s="73"/>
      <c r="QRL74" s="73"/>
      <c r="QRM74" s="73"/>
      <c r="QRN74" s="73"/>
      <c r="QRO74" s="73"/>
      <c r="QRP74" s="73"/>
      <c r="QRQ74" s="73"/>
      <c r="QRR74" s="73"/>
      <c r="QRS74" s="73"/>
      <c r="QRT74" s="73"/>
      <c r="QRU74" s="73"/>
      <c r="QRV74" s="73"/>
      <c r="QRW74" s="73"/>
      <c r="QRX74" s="73"/>
      <c r="QRY74" s="73"/>
      <c r="QRZ74" s="73"/>
      <c r="QSA74" s="73"/>
      <c r="QSB74" s="73"/>
      <c r="QSC74" s="73"/>
      <c r="QSD74" s="73"/>
      <c r="QSE74" s="73"/>
      <c r="QSF74" s="73"/>
      <c r="QSG74" s="73"/>
      <c r="QSH74" s="73"/>
      <c r="QSI74" s="73"/>
      <c r="QSJ74" s="73"/>
      <c r="QSK74" s="73"/>
      <c r="QSL74" s="73"/>
      <c r="QSM74" s="73"/>
      <c r="QSN74" s="73"/>
      <c r="QSO74" s="73"/>
      <c r="QSP74" s="73"/>
      <c r="QSQ74" s="73"/>
      <c r="QSR74" s="73"/>
      <c r="QSS74" s="73"/>
      <c r="QST74" s="73"/>
      <c r="QSU74" s="73"/>
      <c r="QSV74" s="73"/>
      <c r="QSW74" s="73"/>
      <c r="QSX74" s="73"/>
      <c r="QSY74" s="73"/>
      <c r="QSZ74" s="73"/>
      <c r="QTA74" s="73"/>
      <c r="QTB74" s="73"/>
      <c r="QTC74" s="73"/>
      <c r="QTD74" s="73"/>
      <c r="QTE74" s="73"/>
      <c r="QTF74" s="73"/>
      <c r="QTG74" s="73"/>
      <c r="QTH74" s="73"/>
      <c r="QTI74" s="73"/>
      <c r="QTJ74" s="73"/>
      <c r="QTK74" s="73"/>
      <c r="QTL74" s="73"/>
      <c r="QTM74" s="73"/>
      <c r="QTN74" s="73"/>
      <c r="QTO74" s="73"/>
      <c r="QTP74" s="73"/>
      <c r="QTQ74" s="73"/>
      <c r="QTR74" s="73"/>
      <c r="QTS74" s="73"/>
      <c r="QTT74" s="73"/>
      <c r="QTU74" s="73"/>
      <c r="QTV74" s="73"/>
      <c r="QTW74" s="73"/>
      <c r="QTX74" s="73"/>
      <c r="QTY74" s="73"/>
      <c r="QTZ74" s="73"/>
      <c r="QUA74" s="73"/>
      <c r="QUB74" s="73"/>
      <c r="QUC74" s="73"/>
      <c r="QUD74" s="73"/>
      <c r="QUE74" s="73"/>
      <c r="QUF74" s="73"/>
      <c r="QUG74" s="73"/>
      <c r="QUH74" s="73"/>
      <c r="QUI74" s="73"/>
      <c r="QUJ74" s="73"/>
      <c r="QUK74" s="73"/>
      <c r="QUL74" s="73"/>
      <c r="QUM74" s="73"/>
      <c r="QUN74" s="73"/>
      <c r="QUO74" s="73"/>
      <c r="QUP74" s="73"/>
      <c r="QUQ74" s="73"/>
      <c r="QUR74" s="73"/>
      <c r="QUS74" s="73"/>
      <c r="QUT74" s="73"/>
      <c r="QUU74" s="73"/>
      <c r="QUV74" s="73"/>
      <c r="QUW74" s="73"/>
      <c r="QUX74" s="73"/>
      <c r="QUY74" s="73"/>
      <c r="QUZ74" s="73"/>
      <c r="QVA74" s="73"/>
      <c r="QVB74" s="73"/>
      <c r="QVC74" s="73"/>
      <c r="QVD74" s="73"/>
      <c r="QVE74" s="73"/>
      <c r="QVF74" s="73"/>
      <c r="QVG74" s="73"/>
      <c r="QVH74" s="73"/>
      <c r="QVI74" s="73"/>
      <c r="QVJ74" s="73"/>
      <c r="QVK74" s="73"/>
      <c r="QVL74" s="73"/>
      <c r="QVM74" s="73"/>
      <c r="QVN74" s="73"/>
      <c r="QVO74" s="73"/>
      <c r="QVP74" s="73"/>
      <c r="QVQ74" s="73"/>
      <c r="QVR74" s="73"/>
      <c r="QVS74" s="73"/>
      <c r="QVT74" s="73"/>
      <c r="QVU74" s="73"/>
      <c r="QVV74" s="73"/>
      <c r="QVW74" s="73"/>
      <c r="QVX74" s="73"/>
      <c r="QVY74" s="73"/>
      <c r="QVZ74" s="73"/>
      <c r="QWA74" s="73"/>
      <c r="QWB74" s="73"/>
      <c r="QWC74" s="73"/>
      <c r="QWD74" s="73"/>
      <c r="QWE74" s="73"/>
      <c r="QWF74" s="73"/>
      <c r="QWG74" s="73"/>
      <c r="QWH74" s="73"/>
      <c r="QWI74" s="73"/>
      <c r="QWJ74" s="73"/>
      <c r="QWK74" s="73"/>
      <c r="QWL74" s="73"/>
      <c r="QWM74" s="73"/>
      <c r="QWN74" s="73"/>
      <c r="QWO74" s="73"/>
      <c r="QWP74" s="73"/>
      <c r="QWQ74" s="73"/>
      <c r="QWR74" s="73"/>
      <c r="QWS74" s="73"/>
      <c r="QWT74" s="73"/>
      <c r="QWU74" s="73"/>
      <c r="QWV74" s="73"/>
      <c r="QWW74" s="73"/>
      <c r="QWX74" s="73"/>
      <c r="QWY74" s="73"/>
      <c r="QWZ74" s="73"/>
      <c r="QXA74" s="73"/>
      <c r="QXB74" s="73"/>
      <c r="QXC74" s="73"/>
      <c r="QXD74" s="73"/>
      <c r="QXE74" s="73"/>
      <c r="QXF74" s="73"/>
      <c r="QXG74" s="73"/>
      <c r="QXH74" s="73"/>
      <c r="QXI74" s="73"/>
      <c r="QXJ74" s="73"/>
      <c r="QXK74" s="73"/>
      <c r="QXL74" s="73"/>
      <c r="QXM74" s="73"/>
      <c r="QXN74" s="73"/>
      <c r="QXO74" s="73"/>
      <c r="QXP74" s="73"/>
      <c r="QXQ74" s="73"/>
      <c r="QXR74" s="73"/>
      <c r="QXS74" s="73"/>
      <c r="QXT74" s="73"/>
      <c r="QXU74" s="73"/>
      <c r="QXV74" s="73"/>
      <c r="QXW74" s="73"/>
      <c r="QXX74" s="73"/>
      <c r="QXY74" s="73"/>
      <c r="QXZ74" s="73"/>
      <c r="QYA74" s="73"/>
      <c r="QYB74" s="73"/>
      <c r="QYC74" s="73"/>
      <c r="QYD74" s="73"/>
      <c r="QYE74" s="73"/>
      <c r="QYF74" s="73"/>
      <c r="QYG74" s="73"/>
      <c r="QYH74" s="73"/>
      <c r="QYI74" s="73"/>
      <c r="QYJ74" s="73"/>
      <c r="QYK74" s="73"/>
      <c r="QYL74" s="73"/>
      <c r="QYM74" s="73"/>
      <c r="QYN74" s="73"/>
      <c r="QYO74" s="73"/>
      <c r="QYP74" s="73"/>
      <c r="QYQ74" s="73"/>
      <c r="QYR74" s="73"/>
      <c r="QYS74" s="73"/>
      <c r="QYT74" s="73"/>
      <c r="QYU74" s="73"/>
      <c r="QYV74" s="73"/>
      <c r="QYW74" s="73"/>
      <c r="QYX74" s="73"/>
      <c r="QYY74" s="73"/>
      <c r="QYZ74" s="73"/>
      <c r="QZA74" s="73"/>
      <c r="QZB74" s="73"/>
      <c r="QZC74" s="73"/>
      <c r="QZD74" s="73"/>
      <c r="QZE74" s="73"/>
      <c r="QZF74" s="73"/>
      <c r="QZG74" s="73"/>
      <c r="QZH74" s="73"/>
      <c r="QZI74" s="73"/>
      <c r="QZJ74" s="73"/>
      <c r="QZK74" s="73"/>
      <c r="QZL74" s="73"/>
      <c r="QZM74" s="73"/>
      <c r="QZN74" s="73"/>
      <c r="QZO74" s="73"/>
      <c r="QZP74" s="73"/>
      <c r="QZQ74" s="73"/>
      <c r="QZR74" s="73"/>
      <c r="QZS74" s="73"/>
      <c r="QZT74" s="73"/>
      <c r="QZU74" s="73"/>
      <c r="QZV74" s="73"/>
      <c r="QZW74" s="73"/>
      <c r="QZX74" s="73"/>
      <c r="QZY74" s="73"/>
      <c r="QZZ74" s="73"/>
      <c r="RAA74" s="73"/>
      <c r="RAB74" s="73"/>
      <c r="RAC74" s="73"/>
      <c r="RAD74" s="73"/>
      <c r="RAE74" s="73"/>
      <c r="RAF74" s="73"/>
      <c r="RAG74" s="73"/>
      <c r="RAH74" s="73"/>
      <c r="RAI74" s="73"/>
      <c r="RAJ74" s="73"/>
      <c r="RAK74" s="73"/>
      <c r="RAL74" s="73"/>
      <c r="RAM74" s="73"/>
      <c r="RAN74" s="73"/>
      <c r="RAO74" s="73"/>
      <c r="RAP74" s="73"/>
      <c r="RAQ74" s="73"/>
      <c r="RAR74" s="73"/>
      <c r="RAS74" s="73"/>
      <c r="RAT74" s="73"/>
      <c r="RAU74" s="73"/>
      <c r="RAV74" s="73"/>
      <c r="RAW74" s="73"/>
      <c r="RAX74" s="73"/>
      <c r="RAY74" s="73"/>
      <c r="RAZ74" s="73"/>
      <c r="RBA74" s="73"/>
      <c r="RBB74" s="73"/>
      <c r="RBC74" s="73"/>
      <c r="RBD74" s="73"/>
      <c r="RBE74" s="73"/>
      <c r="RBF74" s="73"/>
      <c r="RBG74" s="73"/>
      <c r="RBH74" s="73"/>
      <c r="RBI74" s="73"/>
      <c r="RBJ74" s="73"/>
      <c r="RBK74" s="73"/>
      <c r="RBL74" s="73"/>
      <c r="RBM74" s="73"/>
      <c r="RBN74" s="73"/>
      <c r="RBO74" s="73"/>
      <c r="RBP74" s="73"/>
      <c r="RBQ74" s="73"/>
      <c r="RBR74" s="73"/>
      <c r="RBS74" s="73"/>
      <c r="RBT74" s="73"/>
      <c r="RBU74" s="73"/>
      <c r="RBV74" s="73"/>
      <c r="RBW74" s="73"/>
      <c r="RBX74" s="73"/>
      <c r="RBY74" s="73"/>
      <c r="RBZ74" s="73"/>
      <c r="RCA74" s="73"/>
      <c r="RCB74" s="73"/>
      <c r="RCC74" s="73"/>
      <c r="RCD74" s="73"/>
      <c r="RCE74" s="73"/>
      <c r="RCF74" s="73"/>
      <c r="RCG74" s="73"/>
      <c r="RCH74" s="73"/>
      <c r="RCI74" s="73"/>
      <c r="RCJ74" s="73"/>
      <c r="RCK74" s="73"/>
      <c r="RCL74" s="73"/>
      <c r="RCM74" s="73"/>
      <c r="RCN74" s="73"/>
      <c r="RCO74" s="73"/>
      <c r="RCP74" s="73"/>
      <c r="RCQ74" s="73"/>
      <c r="RCR74" s="73"/>
      <c r="RCS74" s="73"/>
      <c r="RCT74" s="73"/>
      <c r="RCU74" s="73"/>
      <c r="RCV74" s="73"/>
      <c r="RCW74" s="73"/>
      <c r="RCX74" s="73"/>
      <c r="RCY74" s="73"/>
      <c r="RCZ74" s="73"/>
      <c r="RDA74" s="73"/>
      <c r="RDB74" s="73"/>
      <c r="RDC74" s="73"/>
      <c r="RDD74" s="73"/>
      <c r="RDE74" s="73"/>
      <c r="RDF74" s="73"/>
      <c r="RDG74" s="73"/>
      <c r="RDH74" s="73"/>
      <c r="RDI74" s="73"/>
      <c r="RDJ74" s="73"/>
      <c r="RDK74" s="73"/>
      <c r="RDL74" s="73"/>
      <c r="RDM74" s="73"/>
      <c r="RDN74" s="73"/>
      <c r="RDO74" s="73"/>
      <c r="RDP74" s="73"/>
      <c r="RDQ74" s="73"/>
      <c r="RDR74" s="73"/>
      <c r="RDS74" s="73"/>
      <c r="RDT74" s="73"/>
      <c r="RDU74" s="73"/>
      <c r="RDV74" s="73"/>
      <c r="RDW74" s="73"/>
      <c r="RDX74" s="73"/>
      <c r="RDY74" s="73"/>
      <c r="RDZ74" s="73"/>
      <c r="REA74" s="73"/>
      <c r="REB74" s="73"/>
      <c r="REC74" s="73"/>
      <c r="RED74" s="73"/>
      <c r="REE74" s="73"/>
      <c r="REF74" s="73"/>
      <c r="REG74" s="73"/>
      <c r="REH74" s="73"/>
      <c r="REI74" s="73"/>
      <c r="REJ74" s="73"/>
      <c r="REK74" s="73"/>
      <c r="REL74" s="73"/>
      <c r="REM74" s="73"/>
      <c r="REN74" s="73"/>
      <c r="REO74" s="73"/>
      <c r="REP74" s="73"/>
      <c r="REQ74" s="73"/>
      <c r="RER74" s="73"/>
      <c r="RES74" s="73"/>
      <c r="RET74" s="73"/>
      <c r="REU74" s="73"/>
      <c r="REV74" s="73"/>
      <c r="REW74" s="73"/>
      <c r="REX74" s="73"/>
      <c r="REY74" s="73"/>
      <c r="REZ74" s="73"/>
      <c r="RFA74" s="73"/>
      <c r="RFB74" s="73"/>
      <c r="RFC74" s="73"/>
      <c r="RFD74" s="73"/>
      <c r="RFE74" s="73"/>
      <c r="RFF74" s="73"/>
      <c r="RFG74" s="73"/>
      <c r="RFH74" s="73"/>
      <c r="RFI74" s="73"/>
      <c r="RFJ74" s="73"/>
      <c r="RFK74" s="73"/>
      <c r="RFL74" s="73"/>
      <c r="RFM74" s="73"/>
      <c r="RFN74" s="73"/>
      <c r="RFO74" s="73"/>
      <c r="RFP74" s="73"/>
      <c r="RFQ74" s="73"/>
      <c r="RFR74" s="73"/>
      <c r="RFS74" s="73"/>
      <c r="RFT74" s="73"/>
      <c r="RFU74" s="73"/>
      <c r="RFV74" s="73"/>
      <c r="RFW74" s="73"/>
      <c r="RFX74" s="73"/>
      <c r="RFY74" s="73"/>
      <c r="RFZ74" s="73"/>
      <c r="RGA74" s="73"/>
      <c r="RGB74" s="73"/>
      <c r="RGC74" s="73"/>
      <c r="RGD74" s="73"/>
      <c r="RGE74" s="73"/>
      <c r="RGF74" s="73"/>
      <c r="RGG74" s="73"/>
      <c r="RGH74" s="73"/>
      <c r="RGI74" s="73"/>
      <c r="RGJ74" s="73"/>
      <c r="RGK74" s="73"/>
      <c r="RGL74" s="73"/>
      <c r="RGM74" s="73"/>
      <c r="RGN74" s="73"/>
      <c r="RGO74" s="73"/>
      <c r="RGP74" s="73"/>
      <c r="RGQ74" s="73"/>
      <c r="RGR74" s="73"/>
      <c r="RGS74" s="73"/>
      <c r="RGT74" s="73"/>
      <c r="RGU74" s="73"/>
      <c r="RGV74" s="73"/>
      <c r="RGW74" s="73"/>
      <c r="RGX74" s="73"/>
      <c r="RGY74" s="73"/>
      <c r="RGZ74" s="73"/>
      <c r="RHA74" s="73"/>
      <c r="RHB74" s="73"/>
      <c r="RHC74" s="73"/>
      <c r="RHD74" s="73"/>
      <c r="RHE74" s="73"/>
      <c r="RHF74" s="73"/>
      <c r="RHG74" s="73"/>
      <c r="RHH74" s="73"/>
      <c r="RHI74" s="73"/>
      <c r="RHJ74" s="73"/>
      <c r="RHK74" s="73"/>
      <c r="RHL74" s="73"/>
      <c r="RHM74" s="73"/>
      <c r="RHN74" s="73"/>
      <c r="RHO74" s="73"/>
      <c r="RHP74" s="73"/>
      <c r="RHQ74" s="73"/>
      <c r="RHR74" s="73"/>
      <c r="RHS74" s="73"/>
      <c r="RHT74" s="73"/>
      <c r="RHU74" s="73"/>
      <c r="RHV74" s="73"/>
      <c r="RHW74" s="73"/>
      <c r="RHX74" s="73"/>
      <c r="RHY74" s="73"/>
      <c r="RHZ74" s="73"/>
      <c r="RIA74" s="73"/>
      <c r="RIB74" s="73"/>
      <c r="RIC74" s="73"/>
      <c r="RID74" s="73"/>
      <c r="RIE74" s="73"/>
      <c r="RIF74" s="73"/>
      <c r="RIG74" s="73"/>
      <c r="RIH74" s="73"/>
      <c r="RII74" s="73"/>
      <c r="RIJ74" s="73"/>
      <c r="RIK74" s="73"/>
      <c r="RIL74" s="73"/>
      <c r="RIM74" s="73"/>
      <c r="RIN74" s="73"/>
      <c r="RIO74" s="73"/>
      <c r="RIP74" s="73"/>
      <c r="RIQ74" s="73"/>
      <c r="RIR74" s="73"/>
      <c r="RIS74" s="73"/>
      <c r="RIT74" s="73"/>
      <c r="RIU74" s="73"/>
      <c r="RIV74" s="73"/>
      <c r="RIW74" s="73"/>
      <c r="RIX74" s="73"/>
      <c r="RIY74" s="73"/>
      <c r="RIZ74" s="73"/>
      <c r="RJA74" s="73"/>
      <c r="RJB74" s="73"/>
      <c r="RJC74" s="73"/>
      <c r="RJD74" s="73"/>
      <c r="RJE74" s="73"/>
      <c r="RJF74" s="73"/>
      <c r="RJG74" s="73"/>
      <c r="RJH74" s="73"/>
      <c r="RJI74" s="73"/>
      <c r="RJJ74" s="73"/>
      <c r="RJK74" s="73"/>
      <c r="RJL74" s="73"/>
      <c r="RJM74" s="73"/>
      <c r="RJN74" s="73"/>
      <c r="RJO74" s="73"/>
      <c r="RJP74" s="73"/>
      <c r="RJQ74" s="73"/>
      <c r="RJR74" s="73"/>
      <c r="RJS74" s="73"/>
      <c r="RJT74" s="73"/>
      <c r="RJU74" s="73"/>
      <c r="RJV74" s="73"/>
      <c r="RJW74" s="73"/>
      <c r="RJX74" s="73"/>
      <c r="RJY74" s="73"/>
      <c r="RJZ74" s="73"/>
      <c r="RKA74" s="73"/>
      <c r="RKB74" s="73"/>
      <c r="RKC74" s="73"/>
      <c r="RKD74" s="73"/>
      <c r="RKE74" s="73"/>
      <c r="RKF74" s="73"/>
      <c r="RKG74" s="73"/>
      <c r="RKH74" s="73"/>
      <c r="RKI74" s="73"/>
      <c r="RKJ74" s="73"/>
      <c r="RKK74" s="73"/>
      <c r="RKL74" s="73"/>
      <c r="RKM74" s="73"/>
      <c r="RKN74" s="73"/>
      <c r="RKO74" s="73"/>
      <c r="RKP74" s="73"/>
      <c r="RKQ74" s="73"/>
      <c r="RKR74" s="73"/>
      <c r="RKS74" s="73"/>
      <c r="RKT74" s="73"/>
      <c r="RKU74" s="73"/>
      <c r="RKV74" s="73"/>
      <c r="RKW74" s="73"/>
      <c r="RKX74" s="73"/>
      <c r="RKY74" s="73"/>
      <c r="RKZ74" s="73"/>
      <c r="RLA74" s="73"/>
      <c r="RLB74" s="73"/>
      <c r="RLC74" s="73"/>
      <c r="RLD74" s="73"/>
      <c r="RLE74" s="73"/>
      <c r="RLF74" s="73"/>
      <c r="RLG74" s="73"/>
      <c r="RLH74" s="73"/>
      <c r="RLI74" s="73"/>
      <c r="RLJ74" s="73"/>
      <c r="RLK74" s="73"/>
      <c r="RLL74" s="73"/>
      <c r="RLM74" s="73"/>
      <c r="RLN74" s="73"/>
      <c r="RLO74" s="73"/>
      <c r="RLP74" s="73"/>
      <c r="RLQ74" s="73"/>
      <c r="RLR74" s="73"/>
      <c r="RLS74" s="73"/>
      <c r="RLT74" s="73"/>
      <c r="RLU74" s="73"/>
      <c r="RLV74" s="73"/>
      <c r="RLW74" s="73"/>
      <c r="RLX74" s="73"/>
      <c r="RLY74" s="73"/>
      <c r="RLZ74" s="73"/>
      <c r="RMA74" s="73"/>
      <c r="RMB74" s="73"/>
      <c r="RMC74" s="73"/>
      <c r="RMD74" s="73"/>
      <c r="RME74" s="73"/>
      <c r="RMF74" s="73"/>
      <c r="RMG74" s="73"/>
      <c r="RMH74" s="73"/>
      <c r="RMI74" s="73"/>
      <c r="RMJ74" s="73"/>
      <c r="RMK74" s="73"/>
      <c r="RML74" s="73"/>
      <c r="RMM74" s="73"/>
      <c r="RMN74" s="73"/>
      <c r="RMO74" s="73"/>
      <c r="RMP74" s="73"/>
      <c r="RMQ74" s="73"/>
      <c r="RMR74" s="73"/>
      <c r="RMS74" s="73"/>
      <c r="RMT74" s="73"/>
      <c r="RMU74" s="73"/>
      <c r="RMV74" s="73"/>
      <c r="RMW74" s="73"/>
      <c r="RMX74" s="73"/>
      <c r="RMY74" s="73"/>
      <c r="RMZ74" s="73"/>
      <c r="RNA74" s="73"/>
      <c r="RNB74" s="73"/>
      <c r="RNC74" s="73"/>
      <c r="RND74" s="73"/>
      <c r="RNE74" s="73"/>
      <c r="RNF74" s="73"/>
      <c r="RNG74" s="73"/>
      <c r="RNH74" s="73"/>
      <c r="RNI74" s="73"/>
      <c r="RNJ74" s="73"/>
      <c r="RNK74" s="73"/>
      <c r="RNL74" s="73"/>
      <c r="RNM74" s="73"/>
      <c r="RNN74" s="73"/>
      <c r="RNO74" s="73"/>
      <c r="RNP74" s="73"/>
      <c r="RNQ74" s="73"/>
      <c r="RNR74" s="73"/>
      <c r="RNS74" s="73"/>
      <c r="RNT74" s="73"/>
      <c r="RNU74" s="73"/>
      <c r="RNV74" s="73"/>
      <c r="RNW74" s="73"/>
      <c r="RNX74" s="73"/>
      <c r="RNY74" s="73"/>
      <c r="RNZ74" s="73"/>
      <c r="ROA74" s="73"/>
      <c r="ROB74" s="73"/>
      <c r="ROC74" s="73"/>
      <c r="ROD74" s="73"/>
      <c r="ROE74" s="73"/>
      <c r="ROF74" s="73"/>
      <c r="ROG74" s="73"/>
      <c r="ROH74" s="73"/>
      <c r="ROI74" s="73"/>
      <c r="ROJ74" s="73"/>
      <c r="ROK74" s="73"/>
      <c r="ROL74" s="73"/>
      <c r="ROM74" s="73"/>
      <c r="RON74" s="73"/>
      <c r="ROO74" s="73"/>
      <c r="ROP74" s="73"/>
      <c r="ROQ74" s="73"/>
      <c r="ROR74" s="73"/>
      <c r="ROS74" s="73"/>
      <c r="ROT74" s="73"/>
      <c r="ROU74" s="73"/>
      <c r="ROV74" s="73"/>
      <c r="ROW74" s="73"/>
      <c r="ROX74" s="73"/>
      <c r="ROY74" s="73"/>
      <c r="ROZ74" s="73"/>
      <c r="RPA74" s="73"/>
      <c r="RPB74" s="73"/>
      <c r="RPC74" s="73"/>
      <c r="RPD74" s="73"/>
      <c r="RPE74" s="73"/>
      <c r="RPF74" s="73"/>
      <c r="RPG74" s="73"/>
      <c r="RPH74" s="73"/>
      <c r="RPI74" s="73"/>
      <c r="RPJ74" s="73"/>
      <c r="RPK74" s="73"/>
      <c r="RPL74" s="73"/>
      <c r="RPM74" s="73"/>
      <c r="RPN74" s="73"/>
      <c r="RPO74" s="73"/>
      <c r="RPP74" s="73"/>
      <c r="RPQ74" s="73"/>
      <c r="RPR74" s="73"/>
      <c r="RPS74" s="73"/>
      <c r="RPT74" s="73"/>
      <c r="RPU74" s="73"/>
      <c r="RPV74" s="73"/>
      <c r="RPW74" s="73"/>
      <c r="RPX74" s="73"/>
      <c r="RPY74" s="73"/>
      <c r="RPZ74" s="73"/>
      <c r="RQA74" s="73"/>
      <c r="RQB74" s="73"/>
      <c r="RQC74" s="73"/>
      <c r="RQD74" s="73"/>
      <c r="RQE74" s="73"/>
      <c r="RQF74" s="73"/>
      <c r="RQG74" s="73"/>
      <c r="RQH74" s="73"/>
      <c r="RQI74" s="73"/>
      <c r="RQJ74" s="73"/>
      <c r="RQK74" s="73"/>
      <c r="RQL74" s="73"/>
      <c r="RQM74" s="73"/>
      <c r="RQN74" s="73"/>
      <c r="RQO74" s="73"/>
      <c r="RQP74" s="73"/>
      <c r="RQQ74" s="73"/>
      <c r="RQR74" s="73"/>
      <c r="RQS74" s="73"/>
      <c r="RQT74" s="73"/>
      <c r="RQU74" s="73"/>
      <c r="RQV74" s="73"/>
      <c r="RQW74" s="73"/>
      <c r="RQX74" s="73"/>
      <c r="RQY74" s="73"/>
      <c r="RQZ74" s="73"/>
      <c r="RRA74" s="73"/>
      <c r="RRB74" s="73"/>
      <c r="RRC74" s="73"/>
      <c r="RRD74" s="73"/>
      <c r="RRE74" s="73"/>
      <c r="RRF74" s="73"/>
      <c r="RRG74" s="73"/>
      <c r="RRH74" s="73"/>
      <c r="RRI74" s="73"/>
      <c r="RRJ74" s="73"/>
      <c r="RRK74" s="73"/>
      <c r="RRL74" s="73"/>
      <c r="RRM74" s="73"/>
      <c r="RRN74" s="73"/>
      <c r="RRO74" s="73"/>
      <c r="RRP74" s="73"/>
      <c r="RRQ74" s="73"/>
      <c r="RRR74" s="73"/>
      <c r="RRS74" s="73"/>
      <c r="RRT74" s="73"/>
      <c r="RRU74" s="73"/>
      <c r="RRV74" s="73"/>
      <c r="RRW74" s="73"/>
      <c r="RRX74" s="73"/>
      <c r="RRY74" s="73"/>
      <c r="RRZ74" s="73"/>
      <c r="RSA74" s="73"/>
      <c r="RSB74" s="73"/>
      <c r="RSC74" s="73"/>
      <c r="RSD74" s="73"/>
      <c r="RSE74" s="73"/>
      <c r="RSF74" s="73"/>
      <c r="RSG74" s="73"/>
      <c r="RSH74" s="73"/>
      <c r="RSI74" s="73"/>
      <c r="RSJ74" s="73"/>
      <c r="RSK74" s="73"/>
      <c r="RSL74" s="73"/>
      <c r="RSM74" s="73"/>
      <c r="RSN74" s="73"/>
      <c r="RSO74" s="73"/>
      <c r="RSP74" s="73"/>
      <c r="RSQ74" s="73"/>
      <c r="RSR74" s="73"/>
      <c r="RSS74" s="73"/>
      <c r="RST74" s="73"/>
      <c r="RSU74" s="73"/>
      <c r="RSV74" s="73"/>
      <c r="RSW74" s="73"/>
      <c r="RSX74" s="73"/>
      <c r="RSY74" s="73"/>
      <c r="RSZ74" s="73"/>
      <c r="RTA74" s="73"/>
      <c r="RTB74" s="73"/>
      <c r="RTC74" s="73"/>
      <c r="RTD74" s="73"/>
      <c r="RTE74" s="73"/>
      <c r="RTF74" s="73"/>
      <c r="RTG74" s="73"/>
      <c r="RTH74" s="73"/>
      <c r="RTI74" s="73"/>
      <c r="RTJ74" s="73"/>
      <c r="RTK74" s="73"/>
      <c r="RTL74" s="73"/>
      <c r="RTM74" s="73"/>
      <c r="RTN74" s="73"/>
      <c r="RTO74" s="73"/>
      <c r="RTP74" s="73"/>
      <c r="RTQ74" s="73"/>
      <c r="RTR74" s="73"/>
      <c r="RTS74" s="73"/>
      <c r="RTT74" s="73"/>
      <c r="RTU74" s="73"/>
      <c r="RTV74" s="73"/>
      <c r="RTW74" s="73"/>
      <c r="RTX74" s="73"/>
      <c r="RTY74" s="73"/>
      <c r="RTZ74" s="73"/>
      <c r="RUA74" s="73"/>
      <c r="RUB74" s="73"/>
      <c r="RUC74" s="73"/>
      <c r="RUD74" s="73"/>
      <c r="RUE74" s="73"/>
      <c r="RUF74" s="73"/>
      <c r="RUG74" s="73"/>
      <c r="RUH74" s="73"/>
      <c r="RUI74" s="73"/>
      <c r="RUJ74" s="73"/>
      <c r="RUK74" s="73"/>
      <c r="RUL74" s="73"/>
      <c r="RUM74" s="73"/>
      <c r="RUN74" s="73"/>
      <c r="RUO74" s="73"/>
      <c r="RUP74" s="73"/>
      <c r="RUQ74" s="73"/>
      <c r="RUR74" s="73"/>
      <c r="RUS74" s="73"/>
      <c r="RUT74" s="73"/>
      <c r="RUU74" s="73"/>
      <c r="RUV74" s="73"/>
      <c r="RUW74" s="73"/>
      <c r="RUX74" s="73"/>
      <c r="RUY74" s="73"/>
      <c r="RUZ74" s="73"/>
      <c r="RVA74" s="73"/>
      <c r="RVB74" s="73"/>
      <c r="RVC74" s="73"/>
      <c r="RVD74" s="73"/>
      <c r="RVE74" s="73"/>
      <c r="RVF74" s="73"/>
      <c r="RVG74" s="73"/>
      <c r="RVH74" s="73"/>
      <c r="RVI74" s="73"/>
      <c r="RVJ74" s="73"/>
      <c r="RVK74" s="73"/>
      <c r="RVL74" s="73"/>
      <c r="RVM74" s="73"/>
      <c r="RVN74" s="73"/>
      <c r="RVO74" s="73"/>
      <c r="RVP74" s="73"/>
      <c r="RVQ74" s="73"/>
      <c r="RVR74" s="73"/>
      <c r="RVS74" s="73"/>
      <c r="RVT74" s="73"/>
      <c r="RVU74" s="73"/>
      <c r="RVV74" s="73"/>
      <c r="RVW74" s="73"/>
      <c r="RVX74" s="73"/>
      <c r="RVY74" s="73"/>
      <c r="RVZ74" s="73"/>
      <c r="RWA74" s="73"/>
      <c r="RWB74" s="73"/>
      <c r="RWC74" s="73"/>
      <c r="RWD74" s="73"/>
      <c r="RWE74" s="73"/>
      <c r="RWF74" s="73"/>
      <c r="RWG74" s="73"/>
      <c r="RWH74" s="73"/>
      <c r="RWI74" s="73"/>
      <c r="RWJ74" s="73"/>
      <c r="RWK74" s="73"/>
      <c r="RWL74" s="73"/>
      <c r="RWM74" s="73"/>
      <c r="RWN74" s="73"/>
      <c r="RWO74" s="73"/>
      <c r="RWP74" s="73"/>
      <c r="RWQ74" s="73"/>
      <c r="RWR74" s="73"/>
      <c r="RWS74" s="73"/>
      <c r="RWT74" s="73"/>
      <c r="RWU74" s="73"/>
      <c r="RWV74" s="73"/>
      <c r="RWW74" s="73"/>
      <c r="RWX74" s="73"/>
      <c r="RWY74" s="73"/>
      <c r="RWZ74" s="73"/>
      <c r="RXA74" s="73"/>
      <c r="RXB74" s="73"/>
      <c r="RXC74" s="73"/>
      <c r="RXD74" s="73"/>
      <c r="RXE74" s="73"/>
      <c r="RXF74" s="73"/>
      <c r="RXG74" s="73"/>
      <c r="RXH74" s="73"/>
      <c r="RXI74" s="73"/>
      <c r="RXJ74" s="73"/>
      <c r="RXK74" s="73"/>
      <c r="RXL74" s="73"/>
      <c r="RXM74" s="73"/>
      <c r="RXN74" s="73"/>
      <c r="RXO74" s="73"/>
      <c r="RXP74" s="73"/>
      <c r="RXQ74" s="73"/>
      <c r="RXR74" s="73"/>
      <c r="RXS74" s="73"/>
      <c r="RXT74" s="73"/>
      <c r="RXU74" s="73"/>
      <c r="RXV74" s="73"/>
      <c r="RXW74" s="73"/>
      <c r="RXX74" s="73"/>
      <c r="RXY74" s="73"/>
      <c r="RXZ74" s="73"/>
      <c r="RYA74" s="73"/>
      <c r="RYB74" s="73"/>
      <c r="RYC74" s="73"/>
      <c r="RYD74" s="73"/>
      <c r="RYE74" s="73"/>
      <c r="RYF74" s="73"/>
      <c r="RYG74" s="73"/>
      <c r="RYH74" s="73"/>
      <c r="RYI74" s="73"/>
      <c r="RYJ74" s="73"/>
      <c r="RYK74" s="73"/>
      <c r="RYL74" s="73"/>
      <c r="RYM74" s="73"/>
      <c r="RYN74" s="73"/>
      <c r="RYO74" s="73"/>
      <c r="RYP74" s="73"/>
      <c r="RYQ74" s="73"/>
      <c r="RYR74" s="73"/>
      <c r="RYS74" s="73"/>
      <c r="RYT74" s="73"/>
      <c r="RYU74" s="73"/>
      <c r="RYV74" s="73"/>
      <c r="RYW74" s="73"/>
      <c r="RYX74" s="73"/>
      <c r="RYY74" s="73"/>
      <c r="RYZ74" s="73"/>
      <c r="RZA74" s="73"/>
      <c r="RZB74" s="73"/>
      <c r="RZC74" s="73"/>
      <c r="RZD74" s="73"/>
      <c r="RZE74" s="73"/>
      <c r="RZF74" s="73"/>
      <c r="RZG74" s="73"/>
      <c r="RZH74" s="73"/>
      <c r="RZI74" s="73"/>
      <c r="RZJ74" s="73"/>
      <c r="RZK74" s="73"/>
      <c r="RZL74" s="73"/>
      <c r="RZM74" s="73"/>
      <c r="RZN74" s="73"/>
      <c r="RZO74" s="73"/>
      <c r="RZP74" s="73"/>
      <c r="RZQ74" s="73"/>
      <c r="RZR74" s="73"/>
      <c r="RZS74" s="73"/>
      <c r="RZT74" s="73"/>
      <c r="RZU74" s="73"/>
      <c r="RZV74" s="73"/>
      <c r="RZW74" s="73"/>
      <c r="RZX74" s="73"/>
      <c r="RZY74" s="73"/>
      <c r="RZZ74" s="73"/>
      <c r="SAA74" s="73"/>
      <c r="SAB74" s="73"/>
      <c r="SAC74" s="73"/>
      <c r="SAD74" s="73"/>
      <c r="SAE74" s="73"/>
      <c r="SAF74" s="73"/>
      <c r="SAG74" s="73"/>
      <c r="SAH74" s="73"/>
      <c r="SAI74" s="73"/>
      <c r="SAJ74" s="73"/>
      <c r="SAK74" s="73"/>
      <c r="SAL74" s="73"/>
      <c r="SAM74" s="73"/>
      <c r="SAN74" s="73"/>
      <c r="SAO74" s="73"/>
      <c r="SAP74" s="73"/>
      <c r="SAQ74" s="73"/>
      <c r="SAR74" s="73"/>
      <c r="SAS74" s="73"/>
      <c r="SAT74" s="73"/>
      <c r="SAU74" s="73"/>
      <c r="SAV74" s="73"/>
      <c r="SAW74" s="73"/>
      <c r="SAX74" s="73"/>
      <c r="SAY74" s="73"/>
      <c r="SAZ74" s="73"/>
      <c r="SBA74" s="73"/>
      <c r="SBB74" s="73"/>
      <c r="SBC74" s="73"/>
      <c r="SBD74" s="73"/>
      <c r="SBE74" s="73"/>
      <c r="SBF74" s="73"/>
      <c r="SBG74" s="73"/>
      <c r="SBH74" s="73"/>
      <c r="SBI74" s="73"/>
      <c r="SBJ74" s="73"/>
      <c r="SBK74" s="73"/>
      <c r="SBL74" s="73"/>
      <c r="SBM74" s="73"/>
      <c r="SBN74" s="73"/>
      <c r="SBO74" s="73"/>
      <c r="SBP74" s="73"/>
      <c r="SBQ74" s="73"/>
      <c r="SBR74" s="73"/>
      <c r="SBS74" s="73"/>
      <c r="SBT74" s="73"/>
      <c r="SBU74" s="73"/>
      <c r="SBV74" s="73"/>
      <c r="SBW74" s="73"/>
      <c r="SBX74" s="73"/>
      <c r="SBY74" s="73"/>
      <c r="SBZ74" s="73"/>
      <c r="SCA74" s="73"/>
      <c r="SCB74" s="73"/>
      <c r="SCC74" s="73"/>
      <c r="SCD74" s="73"/>
      <c r="SCE74" s="73"/>
      <c r="SCF74" s="73"/>
      <c r="SCG74" s="73"/>
      <c r="SCH74" s="73"/>
      <c r="SCI74" s="73"/>
      <c r="SCJ74" s="73"/>
      <c r="SCK74" s="73"/>
      <c r="SCL74" s="73"/>
      <c r="SCM74" s="73"/>
      <c r="SCN74" s="73"/>
      <c r="SCO74" s="73"/>
      <c r="SCP74" s="73"/>
      <c r="SCQ74" s="73"/>
      <c r="SCR74" s="73"/>
      <c r="SCS74" s="73"/>
      <c r="SCT74" s="73"/>
      <c r="SCU74" s="73"/>
      <c r="SCV74" s="73"/>
      <c r="SCW74" s="73"/>
      <c r="SCX74" s="73"/>
      <c r="SCY74" s="73"/>
      <c r="SCZ74" s="73"/>
      <c r="SDA74" s="73"/>
      <c r="SDB74" s="73"/>
      <c r="SDC74" s="73"/>
      <c r="SDD74" s="73"/>
      <c r="SDE74" s="73"/>
      <c r="SDF74" s="73"/>
      <c r="SDG74" s="73"/>
      <c r="SDH74" s="73"/>
      <c r="SDI74" s="73"/>
      <c r="SDJ74" s="73"/>
      <c r="SDK74" s="73"/>
      <c r="SDL74" s="73"/>
      <c r="SDM74" s="73"/>
      <c r="SDN74" s="73"/>
      <c r="SDO74" s="73"/>
      <c r="SDP74" s="73"/>
      <c r="SDQ74" s="73"/>
      <c r="SDR74" s="73"/>
      <c r="SDS74" s="73"/>
      <c r="SDT74" s="73"/>
      <c r="SDU74" s="73"/>
      <c r="SDV74" s="73"/>
      <c r="SDW74" s="73"/>
      <c r="SDX74" s="73"/>
      <c r="SDY74" s="73"/>
      <c r="SDZ74" s="73"/>
      <c r="SEA74" s="73"/>
      <c r="SEB74" s="73"/>
      <c r="SEC74" s="73"/>
      <c r="SED74" s="73"/>
      <c r="SEE74" s="73"/>
      <c r="SEF74" s="73"/>
      <c r="SEG74" s="73"/>
      <c r="SEH74" s="73"/>
      <c r="SEI74" s="73"/>
      <c r="SEJ74" s="73"/>
      <c r="SEK74" s="73"/>
      <c r="SEL74" s="73"/>
      <c r="SEM74" s="73"/>
      <c r="SEN74" s="73"/>
      <c r="SEO74" s="73"/>
      <c r="SEP74" s="73"/>
      <c r="SEQ74" s="73"/>
      <c r="SER74" s="73"/>
      <c r="SES74" s="73"/>
      <c r="SET74" s="73"/>
      <c r="SEU74" s="73"/>
      <c r="SEV74" s="73"/>
      <c r="SEW74" s="73"/>
      <c r="SEX74" s="73"/>
      <c r="SEY74" s="73"/>
      <c r="SEZ74" s="73"/>
      <c r="SFA74" s="73"/>
      <c r="SFB74" s="73"/>
      <c r="SFC74" s="73"/>
      <c r="SFD74" s="73"/>
      <c r="SFE74" s="73"/>
      <c r="SFF74" s="73"/>
      <c r="SFG74" s="73"/>
      <c r="SFH74" s="73"/>
      <c r="SFI74" s="73"/>
      <c r="SFJ74" s="73"/>
      <c r="SFK74" s="73"/>
      <c r="SFL74" s="73"/>
      <c r="SFM74" s="73"/>
      <c r="SFN74" s="73"/>
      <c r="SFO74" s="73"/>
      <c r="SFP74" s="73"/>
      <c r="SFQ74" s="73"/>
      <c r="SFR74" s="73"/>
      <c r="SFS74" s="73"/>
      <c r="SFT74" s="73"/>
      <c r="SFU74" s="73"/>
      <c r="SFV74" s="73"/>
      <c r="SFW74" s="73"/>
      <c r="SFX74" s="73"/>
      <c r="SFY74" s="73"/>
      <c r="SFZ74" s="73"/>
      <c r="SGA74" s="73"/>
      <c r="SGB74" s="73"/>
      <c r="SGC74" s="73"/>
      <c r="SGD74" s="73"/>
      <c r="SGE74" s="73"/>
      <c r="SGF74" s="73"/>
      <c r="SGG74" s="73"/>
      <c r="SGH74" s="73"/>
      <c r="SGI74" s="73"/>
      <c r="SGJ74" s="73"/>
      <c r="SGK74" s="73"/>
      <c r="SGL74" s="73"/>
      <c r="SGM74" s="73"/>
      <c r="SGN74" s="73"/>
      <c r="SGO74" s="73"/>
      <c r="SGP74" s="73"/>
      <c r="SGQ74" s="73"/>
      <c r="SGR74" s="73"/>
      <c r="SGS74" s="73"/>
      <c r="SGT74" s="73"/>
      <c r="SGU74" s="73"/>
      <c r="SGV74" s="73"/>
      <c r="SGW74" s="73"/>
      <c r="SGX74" s="73"/>
      <c r="SGY74" s="73"/>
      <c r="SGZ74" s="73"/>
      <c r="SHA74" s="73"/>
      <c r="SHB74" s="73"/>
      <c r="SHC74" s="73"/>
      <c r="SHD74" s="73"/>
      <c r="SHE74" s="73"/>
      <c r="SHF74" s="73"/>
      <c r="SHG74" s="73"/>
      <c r="SHH74" s="73"/>
      <c r="SHI74" s="73"/>
      <c r="SHJ74" s="73"/>
      <c r="SHK74" s="73"/>
      <c r="SHL74" s="73"/>
      <c r="SHM74" s="73"/>
      <c r="SHN74" s="73"/>
      <c r="SHO74" s="73"/>
      <c r="SHP74" s="73"/>
      <c r="SHQ74" s="73"/>
      <c r="SHR74" s="73"/>
      <c r="SHS74" s="73"/>
      <c r="SHT74" s="73"/>
      <c r="SHU74" s="73"/>
      <c r="SHV74" s="73"/>
      <c r="SHW74" s="73"/>
      <c r="SHX74" s="73"/>
      <c r="SHY74" s="73"/>
      <c r="SHZ74" s="73"/>
      <c r="SIA74" s="73"/>
      <c r="SIB74" s="73"/>
      <c r="SIC74" s="73"/>
      <c r="SID74" s="73"/>
      <c r="SIE74" s="73"/>
      <c r="SIF74" s="73"/>
      <c r="SIG74" s="73"/>
      <c r="SIH74" s="73"/>
      <c r="SII74" s="73"/>
      <c r="SIJ74" s="73"/>
      <c r="SIK74" s="73"/>
      <c r="SIL74" s="73"/>
      <c r="SIM74" s="73"/>
      <c r="SIN74" s="73"/>
      <c r="SIO74" s="73"/>
      <c r="SIP74" s="73"/>
      <c r="SIQ74" s="73"/>
      <c r="SIR74" s="73"/>
      <c r="SIS74" s="73"/>
      <c r="SIT74" s="73"/>
      <c r="SIU74" s="73"/>
      <c r="SIV74" s="73"/>
      <c r="SIW74" s="73"/>
      <c r="SIX74" s="73"/>
      <c r="SIY74" s="73"/>
      <c r="SIZ74" s="73"/>
      <c r="SJA74" s="73"/>
      <c r="SJB74" s="73"/>
      <c r="SJC74" s="73"/>
      <c r="SJD74" s="73"/>
      <c r="SJE74" s="73"/>
      <c r="SJF74" s="73"/>
      <c r="SJG74" s="73"/>
      <c r="SJH74" s="73"/>
      <c r="SJI74" s="73"/>
      <c r="SJJ74" s="73"/>
      <c r="SJK74" s="73"/>
      <c r="SJL74" s="73"/>
      <c r="SJM74" s="73"/>
      <c r="SJN74" s="73"/>
      <c r="SJO74" s="73"/>
      <c r="SJP74" s="73"/>
      <c r="SJQ74" s="73"/>
      <c r="SJR74" s="73"/>
      <c r="SJS74" s="73"/>
      <c r="SJT74" s="73"/>
      <c r="SJU74" s="73"/>
      <c r="SJV74" s="73"/>
      <c r="SJW74" s="73"/>
      <c r="SJX74" s="73"/>
      <c r="SJY74" s="73"/>
      <c r="SJZ74" s="73"/>
      <c r="SKA74" s="73"/>
      <c r="SKB74" s="73"/>
      <c r="SKC74" s="73"/>
      <c r="SKD74" s="73"/>
      <c r="SKE74" s="73"/>
      <c r="SKF74" s="73"/>
      <c r="SKG74" s="73"/>
      <c r="SKH74" s="73"/>
      <c r="SKI74" s="73"/>
      <c r="SKJ74" s="73"/>
      <c r="SKK74" s="73"/>
      <c r="SKL74" s="73"/>
      <c r="SKM74" s="73"/>
      <c r="SKN74" s="73"/>
      <c r="SKO74" s="73"/>
      <c r="SKP74" s="73"/>
      <c r="SKQ74" s="73"/>
      <c r="SKR74" s="73"/>
      <c r="SKS74" s="73"/>
      <c r="SKT74" s="73"/>
      <c r="SKU74" s="73"/>
      <c r="SKV74" s="73"/>
      <c r="SKW74" s="73"/>
      <c r="SKX74" s="73"/>
      <c r="SKY74" s="73"/>
      <c r="SKZ74" s="73"/>
      <c r="SLA74" s="73"/>
      <c r="SLB74" s="73"/>
      <c r="SLC74" s="73"/>
      <c r="SLD74" s="73"/>
      <c r="SLE74" s="73"/>
      <c r="SLF74" s="73"/>
      <c r="SLG74" s="73"/>
      <c r="SLH74" s="73"/>
      <c r="SLI74" s="73"/>
      <c r="SLJ74" s="73"/>
      <c r="SLK74" s="73"/>
      <c r="SLL74" s="73"/>
      <c r="SLM74" s="73"/>
      <c r="SLN74" s="73"/>
      <c r="SLO74" s="73"/>
      <c r="SLP74" s="73"/>
      <c r="SLQ74" s="73"/>
      <c r="SLR74" s="73"/>
      <c r="SLS74" s="73"/>
      <c r="SLT74" s="73"/>
      <c r="SLU74" s="73"/>
      <c r="SLV74" s="73"/>
      <c r="SLW74" s="73"/>
      <c r="SLX74" s="73"/>
      <c r="SLY74" s="73"/>
      <c r="SLZ74" s="73"/>
      <c r="SMA74" s="73"/>
      <c r="SMB74" s="73"/>
      <c r="SMC74" s="73"/>
      <c r="SMD74" s="73"/>
      <c r="SME74" s="73"/>
      <c r="SMF74" s="73"/>
      <c r="SMG74" s="73"/>
      <c r="SMH74" s="73"/>
      <c r="SMI74" s="73"/>
      <c r="SMJ74" s="73"/>
      <c r="SMK74" s="73"/>
      <c r="SML74" s="73"/>
      <c r="SMM74" s="73"/>
      <c r="SMN74" s="73"/>
      <c r="SMO74" s="73"/>
      <c r="SMP74" s="73"/>
      <c r="SMQ74" s="73"/>
      <c r="SMR74" s="73"/>
      <c r="SMS74" s="73"/>
      <c r="SMT74" s="73"/>
      <c r="SMU74" s="73"/>
      <c r="SMV74" s="73"/>
      <c r="SMW74" s="73"/>
      <c r="SMX74" s="73"/>
      <c r="SMY74" s="73"/>
      <c r="SMZ74" s="73"/>
      <c r="SNA74" s="73"/>
      <c r="SNB74" s="73"/>
      <c r="SNC74" s="73"/>
      <c r="SND74" s="73"/>
      <c r="SNE74" s="73"/>
      <c r="SNF74" s="73"/>
      <c r="SNG74" s="73"/>
      <c r="SNH74" s="73"/>
      <c r="SNI74" s="73"/>
      <c r="SNJ74" s="73"/>
      <c r="SNK74" s="73"/>
      <c r="SNL74" s="73"/>
      <c r="SNM74" s="73"/>
      <c r="SNN74" s="73"/>
      <c r="SNO74" s="73"/>
      <c r="SNP74" s="73"/>
      <c r="SNQ74" s="73"/>
      <c r="SNR74" s="73"/>
      <c r="SNS74" s="73"/>
      <c r="SNT74" s="73"/>
      <c r="SNU74" s="73"/>
      <c r="SNV74" s="73"/>
      <c r="SNW74" s="73"/>
      <c r="SNX74" s="73"/>
      <c r="SNY74" s="73"/>
      <c r="SNZ74" s="73"/>
      <c r="SOA74" s="73"/>
      <c r="SOB74" s="73"/>
      <c r="SOC74" s="73"/>
      <c r="SOD74" s="73"/>
      <c r="SOE74" s="73"/>
      <c r="SOF74" s="73"/>
      <c r="SOG74" s="73"/>
      <c r="SOH74" s="73"/>
      <c r="SOI74" s="73"/>
      <c r="SOJ74" s="73"/>
      <c r="SOK74" s="73"/>
      <c r="SOL74" s="73"/>
      <c r="SOM74" s="73"/>
      <c r="SON74" s="73"/>
      <c r="SOO74" s="73"/>
      <c r="SOP74" s="73"/>
      <c r="SOQ74" s="73"/>
      <c r="SOR74" s="73"/>
      <c r="SOS74" s="73"/>
      <c r="SOT74" s="73"/>
      <c r="SOU74" s="73"/>
      <c r="SOV74" s="73"/>
      <c r="SOW74" s="73"/>
      <c r="SOX74" s="73"/>
      <c r="SOY74" s="73"/>
      <c r="SOZ74" s="73"/>
      <c r="SPA74" s="73"/>
      <c r="SPB74" s="73"/>
      <c r="SPC74" s="73"/>
      <c r="SPD74" s="73"/>
      <c r="SPE74" s="73"/>
      <c r="SPF74" s="73"/>
      <c r="SPG74" s="73"/>
      <c r="SPH74" s="73"/>
      <c r="SPI74" s="73"/>
      <c r="SPJ74" s="73"/>
      <c r="SPK74" s="73"/>
      <c r="SPL74" s="73"/>
      <c r="SPM74" s="73"/>
      <c r="SPN74" s="73"/>
      <c r="SPO74" s="73"/>
      <c r="SPP74" s="73"/>
      <c r="SPQ74" s="73"/>
      <c r="SPR74" s="73"/>
      <c r="SPS74" s="73"/>
      <c r="SPT74" s="73"/>
      <c r="SPU74" s="73"/>
      <c r="SPV74" s="73"/>
      <c r="SPW74" s="73"/>
      <c r="SPX74" s="73"/>
      <c r="SPY74" s="73"/>
      <c r="SPZ74" s="73"/>
      <c r="SQA74" s="73"/>
      <c r="SQB74" s="73"/>
      <c r="SQC74" s="73"/>
      <c r="SQD74" s="73"/>
      <c r="SQE74" s="73"/>
      <c r="SQF74" s="73"/>
      <c r="SQG74" s="73"/>
      <c r="SQH74" s="73"/>
      <c r="SQI74" s="73"/>
      <c r="SQJ74" s="73"/>
      <c r="SQK74" s="73"/>
      <c r="SQL74" s="73"/>
      <c r="SQM74" s="73"/>
      <c r="SQN74" s="73"/>
      <c r="SQO74" s="73"/>
      <c r="SQP74" s="73"/>
      <c r="SQQ74" s="73"/>
      <c r="SQR74" s="73"/>
      <c r="SQS74" s="73"/>
      <c r="SQT74" s="73"/>
      <c r="SQU74" s="73"/>
      <c r="SQV74" s="73"/>
      <c r="SQW74" s="73"/>
      <c r="SQX74" s="73"/>
      <c r="SQY74" s="73"/>
      <c r="SQZ74" s="73"/>
      <c r="SRA74" s="73"/>
      <c r="SRB74" s="73"/>
      <c r="SRC74" s="73"/>
      <c r="SRD74" s="73"/>
      <c r="SRE74" s="73"/>
      <c r="SRF74" s="73"/>
      <c r="SRG74" s="73"/>
      <c r="SRH74" s="73"/>
      <c r="SRI74" s="73"/>
      <c r="SRJ74" s="73"/>
      <c r="SRK74" s="73"/>
      <c r="SRL74" s="73"/>
      <c r="SRM74" s="73"/>
      <c r="SRN74" s="73"/>
      <c r="SRO74" s="73"/>
      <c r="SRP74" s="73"/>
      <c r="SRQ74" s="73"/>
      <c r="SRR74" s="73"/>
      <c r="SRS74" s="73"/>
      <c r="SRT74" s="73"/>
      <c r="SRU74" s="73"/>
      <c r="SRV74" s="73"/>
      <c r="SRW74" s="73"/>
      <c r="SRX74" s="73"/>
      <c r="SRY74" s="73"/>
      <c r="SRZ74" s="73"/>
      <c r="SSA74" s="73"/>
      <c r="SSB74" s="73"/>
      <c r="SSC74" s="73"/>
      <c r="SSD74" s="73"/>
      <c r="SSE74" s="73"/>
      <c r="SSF74" s="73"/>
      <c r="SSG74" s="73"/>
      <c r="SSH74" s="73"/>
      <c r="SSI74" s="73"/>
      <c r="SSJ74" s="73"/>
      <c r="SSK74" s="73"/>
      <c r="SSL74" s="73"/>
      <c r="SSM74" s="73"/>
      <c r="SSN74" s="73"/>
      <c r="SSO74" s="73"/>
      <c r="SSP74" s="73"/>
      <c r="SSQ74" s="73"/>
      <c r="SSR74" s="73"/>
      <c r="SSS74" s="73"/>
      <c r="SST74" s="73"/>
      <c r="SSU74" s="73"/>
      <c r="SSV74" s="73"/>
      <c r="SSW74" s="73"/>
      <c r="SSX74" s="73"/>
      <c r="SSY74" s="73"/>
      <c r="SSZ74" s="73"/>
      <c r="STA74" s="73"/>
      <c r="STB74" s="73"/>
      <c r="STC74" s="73"/>
      <c r="STD74" s="73"/>
      <c r="STE74" s="73"/>
      <c r="STF74" s="73"/>
      <c r="STG74" s="73"/>
      <c r="STH74" s="73"/>
      <c r="STI74" s="73"/>
      <c r="STJ74" s="73"/>
      <c r="STK74" s="73"/>
      <c r="STL74" s="73"/>
      <c r="STM74" s="73"/>
      <c r="STN74" s="73"/>
      <c r="STO74" s="73"/>
      <c r="STP74" s="73"/>
      <c r="STQ74" s="73"/>
      <c r="STR74" s="73"/>
      <c r="STS74" s="73"/>
      <c r="STT74" s="73"/>
      <c r="STU74" s="73"/>
      <c r="STV74" s="73"/>
      <c r="STW74" s="73"/>
      <c r="STX74" s="73"/>
      <c r="STY74" s="73"/>
      <c r="STZ74" s="73"/>
      <c r="SUA74" s="73"/>
      <c r="SUB74" s="73"/>
      <c r="SUC74" s="73"/>
      <c r="SUD74" s="73"/>
      <c r="SUE74" s="73"/>
      <c r="SUF74" s="73"/>
      <c r="SUG74" s="73"/>
      <c r="SUH74" s="73"/>
      <c r="SUI74" s="73"/>
      <c r="SUJ74" s="73"/>
      <c r="SUK74" s="73"/>
      <c r="SUL74" s="73"/>
      <c r="SUM74" s="73"/>
      <c r="SUN74" s="73"/>
      <c r="SUO74" s="73"/>
      <c r="SUP74" s="73"/>
      <c r="SUQ74" s="73"/>
      <c r="SUR74" s="73"/>
      <c r="SUS74" s="73"/>
      <c r="SUT74" s="73"/>
      <c r="SUU74" s="73"/>
      <c r="SUV74" s="73"/>
      <c r="SUW74" s="73"/>
      <c r="SUX74" s="73"/>
      <c r="SUY74" s="73"/>
      <c r="SUZ74" s="73"/>
      <c r="SVA74" s="73"/>
      <c r="SVB74" s="73"/>
      <c r="SVC74" s="73"/>
      <c r="SVD74" s="73"/>
      <c r="SVE74" s="73"/>
      <c r="SVF74" s="73"/>
      <c r="SVG74" s="73"/>
      <c r="SVH74" s="73"/>
      <c r="SVI74" s="73"/>
      <c r="SVJ74" s="73"/>
      <c r="SVK74" s="73"/>
      <c r="SVL74" s="73"/>
      <c r="SVM74" s="73"/>
      <c r="SVN74" s="73"/>
      <c r="SVO74" s="73"/>
      <c r="SVP74" s="73"/>
      <c r="SVQ74" s="73"/>
      <c r="SVR74" s="73"/>
      <c r="SVS74" s="73"/>
      <c r="SVT74" s="73"/>
      <c r="SVU74" s="73"/>
      <c r="SVV74" s="73"/>
      <c r="SVW74" s="73"/>
      <c r="SVX74" s="73"/>
      <c r="SVY74" s="73"/>
      <c r="SVZ74" s="73"/>
      <c r="SWA74" s="73"/>
      <c r="SWB74" s="73"/>
      <c r="SWC74" s="73"/>
      <c r="SWD74" s="73"/>
      <c r="SWE74" s="73"/>
      <c r="SWF74" s="73"/>
      <c r="SWG74" s="73"/>
      <c r="SWH74" s="73"/>
      <c r="SWI74" s="73"/>
      <c r="SWJ74" s="73"/>
      <c r="SWK74" s="73"/>
      <c r="SWL74" s="73"/>
      <c r="SWM74" s="73"/>
      <c r="SWN74" s="73"/>
      <c r="SWO74" s="73"/>
      <c r="SWP74" s="73"/>
      <c r="SWQ74" s="73"/>
      <c r="SWR74" s="73"/>
      <c r="SWS74" s="73"/>
      <c r="SWT74" s="73"/>
      <c r="SWU74" s="73"/>
      <c r="SWV74" s="73"/>
      <c r="SWW74" s="73"/>
      <c r="SWX74" s="73"/>
      <c r="SWY74" s="73"/>
      <c r="SWZ74" s="73"/>
      <c r="SXA74" s="73"/>
      <c r="SXB74" s="73"/>
      <c r="SXC74" s="73"/>
      <c r="SXD74" s="73"/>
      <c r="SXE74" s="73"/>
      <c r="SXF74" s="73"/>
      <c r="SXG74" s="73"/>
      <c r="SXH74" s="73"/>
      <c r="SXI74" s="73"/>
      <c r="SXJ74" s="73"/>
      <c r="SXK74" s="73"/>
      <c r="SXL74" s="73"/>
      <c r="SXM74" s="73"/>
      <c r="SXN74" s="73"/>
      <c r="SXO74" s="73"/>
      <c r="SXP74" s="73"/>
      <c r="SXQ74" s="73"/>
      <c r="SXR74" s="73"/>
      <c r="SXS74" s="73"/>
      <c r="SXT74" s="73"/>
      <c r="SXU74" s="73"/>
      <c r="SXV74" s="73"/>
      <c r="SXW74" s="73"/>
      <c r="SXX74" s="73"/>
      <c r="SXY74" s="73"/>
      <c r="SXZ74" s="73"/>
      <c r="SYA74" s="73"/>
      <c r="SYB74" s="73"/>
      <c r="SYC74" s="73"/>
      <c r="SYD74" s="73"/>
      <c r="SYE74" s="73"/>
      <c r="SYF74" s="73"/>
      <c r="SYG74" s="73"/>
      <c r="SYH74" s="73"/>
      <c r="SYI74" s="73"/>
      <c r="SYJ74" s="73"/>
      <c r="SYK74" s="73"/>
      <c r="SYL74" s="73"/>
      <c r="SYM74" s="73"/>
      <c r="SYN74" s="73"/>
      <c r="SYO74" s="73"/>
      <c r="SYP74" s="73"/>
      <c r="SYQ74" s="73"/>
      <c r="SYR74" s="73"/>
      <c r="SYS74" s="73"/>
      <c r="SYT74" s="73"/>
      <c r="SYU74" s="73"/>
      <c r="SYV74" s="73"/>
      <c r="SYW74" s="73"/>
      <c r="SYX74" s="73"/>
      <c r="SYY74" s="73"/>
      <c r="SYZ74" s="73"/>
      <c r="SZA74" s="73"/>
      <c r="SZB74" s="73"/>
      <c r="SZC74" s="73"/>
      <c r="SZD74" s="73"/>
      <c r="SZE74" s="73"/>
      <c r="SZF74" s="73"/>
      <c r="SZG74" s="73"/>
      <c r="SZH74" s="73"/>
      <c r="SZI74" s="73"/>
      <c r="SZJ74" s="73"/>
      <c r="SZK74" s="73"/>
      <c r="SZL74" s="73"/>
      <c r="SZM74" s="73"/>
      <c r="SZN74" s="73"/>
      <c r="SZO74" s="73"/>
      <c r="SZP74" s="73"/>
      <c r="SZQ74" s="73"/>
      <c r="SZR74" s="73"/>
      <c r="SZS74" s="73"/>
      <c r="SZT74" s="73"/>
      <c r="SZU74" s="73"/>
      <c r="SZV74" s="73"/>
      <c r="SZW74" s="73"/>
      <c r="SZX74" s="73"/>
      <c r="SZY74" s="73"/>
      <c r="SZZ74" s="73"/>
      <c r="TAA74" s="73"/>
      <c r="TAB74" s="73"/>
      <c r="TAC74" s="73"/>
      <c r="TAD74" s="73"/>
      <c r="TAE74" s="73"/>
      <c r="TAF74" s="73"/>
      <c r="TAG74" s="73"/>
      <c r="TAH74" s="73"/>
      <c r="TAI74" s="73"/>
      <c r="TAJ74" s="73"/>
      <c r="TAK74" s="73"/>
      <c r="TAL74" s="73"/>
      <c r="TAM74" s="73"/>
      <c r="TAN74" s="73"/>
      <c r="TAO74" s="73"/>
      <c r="TAP74" s="73"/>
      <c r="TAQ74" s="73"/>
      <c r="TAR74" s="73"/>
      <c r="TAS74" s="73"/>
      <c r="TAT74" s="73"/>
      <c r="TAU74" s="73"/>
      <c r="TAV74" s="73"/>
      <c r="TAW74" s="73"/>
      <c r="TAX74" s="73"/>
      <c r="TAY74" s="73"/>
      <c r="TAZ74" s="73"/>
      <c r="TBA74" s="73"/>
      <c r="TBB74" s="73"/>
      <c r="TBC74" s="73"/>
      <c r="TBD74" s="73"/>
      <c r="TBE74" s="73"/>
      <c r="TBF74" s="73"/>
      <c r="TBG74" s="73"/>
      <c r="TBH74" s="73"/>
      <c r="TBI74" s="73"/>
      <c r="TBJ74" s="73"/>
      <c r="TBK74" s="73"/>
      <c r="TBL74" s="73"/>
      <c r="TBM74" s="73"/>
      <c r="TBN74" s="73"/>
      <c r="TBO74" s="73"/>
      <c r="TBP74" s="73"/>
      <c r="TBQ74" s="73"/>
      <c r="TBR74" s="73"/>
      <c r="TBS74" s="73"/>
      <c r="TBT74" s="73"/>
      <c r="TBU74" s="73"/>
      <c r="TBV74" s="73"/>
      <c r="TBW74" s="73"/>
      <c r="TBX74" s="73"/>
      <c r="TBY74" s="73"/>
      <c r="TBZ74" s="73"/>
      <c r="TCA74" s="73"/>
      <c r="TCB74" s="73"/>
      <c r="TCC74" s="73"/>
      <c r="TCD74" s="73"/>
      <c r="TCE74" s="73"/>
      <c r="TCF74" s="73"/>
      <c r="TCG74" s="73"/>
      <c r="TCH74" s="73"/>
      <c r="TCI74" s="73"/>
      <c r="TCJ74" s="73"/>
      <c r="TCK74" s="73"/>
      <c r="TCL74" s="73"/>
      <c r="TCM74" s="73"/>
      <c r="TCN74" s="73"/>
      <c r="TCO74" s="73"/>
      <c r="TCP74" s="73"/>
      <c r="TCQ74" s="73"/>
      <c r="TCR74" s="73"/>
      <c r="TCS74" s="73"/>
      <c r="TCT74" s="73"/>
      <c r="TCU74" s="73"/>
      <c r="TCV74" s="73"/>
      <c r="TCW74" s="73"/>
      <c r="TCX74" s="73"/>
      <c r="TCY74" s="73"/>
      <c r="TCZ74" s="73"/>
      <c r="TDA74" s="73"/>
      <c r="TDB74" s="73"/>
      <c r="TDC74" s="73"/>
      <c r="TDD74" s="73"/>
      <c r="TDE74" s="73"/>
      <c r="TDF74" s="73"/>
      <c r="TDG74" s="73"/>
      <c r="TDH74" s="73"/>
      <c r="TDI74" s="73"/>
      <c r="TDJ74" s="73"/>
      <c r="TDK74" s="73"/>
      <c r="TDL74" s="73"/>
      <c r="TDM74" s="73"/>
      <c r="TDN74" s="73"/>
      <c r="TDO74" s="73"/>
      <c r="TDP74" s="73"/>
      <c r="TDQ74" s="73"/>
      <c r="TDR74" s="73"/>
      <c r="TDS74" s="73"/>
      <c r="TDT74" s="73"/>
      <c r="TDU74" s="73"/>
      <c r="TDV74" s="73"/>
      <c r="TDW74" s="73"/>
      <c r="TDX74" s="73"/>
      <c r="TDY74" s="73"/>
      <c r="TDZ74" s="73"/>
      <c r="TEA74" s="73"/>
      <c r="TEB74" s="73"/>
      <c r="TEC74" s="73"/>
      <c r="TED74" s="73"/>
      <c r="TEE74" s="73"/>
      <c r="TEF74" s="73"/>
      <c r="TEG74" s="73"/>
      <c r="TEH74" s="73"/>
      <c r="TEI74" s="73"/>
      <c r="TEJ74" s="73"/>
      <c r="TEK74" s="73"/>
      <c r="TEL74" s="73"/>
      <c r="TEM74" s="73"/>
      <c r="TEN74" s="73"/>
      <c r="TEO74" s="73"/>
      <c r="TEP74" s="73"/>
      <c r="TEQ74" s="73"/>
      <c r="TER74" s="73"/>
      <c r="TES74" s="73"/>
      <c r="TET74" s="73"/>
      <c r="TEU74" s="73"/>
      <c r="TEV74" s="73"/>
      <c r="TEW74" s="73"/>
      <c r="TEX74" s="73"/>
      <c r="TEY74" s="73"/>
      <c r="TEZ74" s="73"/>
      <c r="TFA74" s="73"/>
      <c r="TFB74" s="73"/>
      <c r="TFC74" s="73"/>
      <c r="TFD74" s="73"/>
      <c r="TFE74" s="73"/>
      <c r="TFF74" s="73"/>
      <c r="TFG74" s="73"/>
      <c r="TFH74" s="73"/>
      <c r="TFI74" s="73"/>
      <c r="TFJ74" s="73"/>
      <c r="TFK74" s="73"/>
      <c r="TFL74" s="73"/>
      <c r="TFM74" s="73"/>
      <c r="TFN74" s="73"/>
      <c r="TFO74" s="73"/>
      <c r="TFP74" s="73"/>
      <c r="TFQ74" s="73"/>
      <c r="TFR74" s="73"/>
      <c r="TFS74" s="73"/>
      <c r="TFT74" s="73"/>
      <c r="TFU74" s="73"/>
      <c r="TFV74" s="73"/>
      <c r="TFW74" s="73"/>
      <c r="TFX74" s="73"/>
      <c r="TFY74" s="73"/>
      <c r="TFZ74" s="73"/>
      <c r="TGA74" s="73"/>
      <c r="TGB74" s="73"/>
      <c r="TGC74" s="73"/>
      <c r="TGD74" s="73"/>
      <c r="TGE74" s="73"/>
      <c r="TGF74" s="73"/>
      <c r="TGG74" s="73"/>
      <c r="TGH74" s="73"/>
      <c r="TGI74" s="73"/>
      <c r="TGJ74" s="73"/>
      <c r="TGK74" s="73"/>
      <c r="TGL74" s="73"/>
      <c r="TGM74" s="73"/>
      <c r="TGN74" s="73"/>
      <c r="TGO74" s="73"/>
      <c r="TGP74" s="73"/>
      <c r="TGQ74" s="73"/>
      <c r="TGR74" s="73"/>
      <c r="TGS74" s="73"/>
      <c r="TGT74" s="73"/>
      <c r="TGU74" s="73"/>
      <c r="TGV74" s="73"/>
      <c r="TGW74" s="73"/>
      <c r="TGX74" s="73"/>
      <c r="TGY74" s="73"/>
      <c r="TGZ74" s="73"/>
      <c r="THA74" s="73"/>
      <c r="THB74" s="73"/>
      <c r="THC74" s="73"/>
      <c r="THD74" s="73"/>
      <c r="THE74" s="73"/>
      <c r="THF74" s="73"/>
      <c r="THG74" s="73"/>
      <c r="THH74" s="73"/>
      <c r="THI74" s="73"/>
      <c r="THJ74" s="73"/>
      <c r="THK74" s="73"/>
      <c r="THL74" s="73"/>
      <c r="THM74" s="73"/>
      <c r="THN74" s="73"/>
      <c r="THO74" s="73"/>
      <c r="THP74" s="73"/>
      <c r="THQ74" s="73"/>
      <c r="THR74" s="73"/>
      <c r="THS74" s="73"/>
      <c r="THT74" s="73"/>
      <c r="THU74" s="73"/>
      <c r="THV74" s="73"/>
      <c r="THW74" s="73"/>
      <c r="THX74" s="73"/>
      <c r="THY74" s="73"/>
      <c r="THZ74" s="73"/>
      <c r="TIA74" s="73"/>
      <c r="TIB74" s="73"/>
      <c r="TIC74" s="73"/>
      <c r="TID74" s="73"/>
      <c r="TIE74" s="73"/>
      <c r="TIF74" s="73"/>
      <c r="TIG74" s="73"/>
      <c r="TIH74" s="73"/>
      <c r="TII74" s="73"/>
      <c r="TIJ74" s="73"/>
      <c r="TIK74" s="73"/>
      <c r="TIL74" s="73"/>
      <c r="TIM74" s="73"/>
      <c r="TIN74" s="73"/>
      <c r="TIO74" s="73"/>
      <c r="TIP74" s="73"/>
      <c r="TIQ74" s="73"/>
      <c r="TIR74" s="73"/>
      <c r="TIS74" s="73"/>
      <c r="TIT74" s="73"/>
      <c r="TIU74" s="73"/>
      <c r="TIV74" s="73"/>
      <c r="TIW74" s="73"/>
      <c r="TIX74" s="73"/>
      <c r="TIY74" s="73"/>
      <c r="TIZ74" s="73"/>
      <c r="TJA74" s="73"/>
      <c r="TJB74" s="73"/>
      <c r="TJC74" s="73"/>
      <c r="TJD74" s="73"/>
      <c r="TJE74" s="73"/>
      <c r="TJF74" s="73"/>
      <c r="TJG74" s="73"/>
      <c r="TJH74" s="73"/>
      <c r="TJI74" s="73"/>
      <c r="TJJ74" s="73"/>
      <c r="TJK74" s="73"/>
      <c r="TJL74" s="73"/>
      <c r="TJM74" s="73"/>
      <c r="TJN74" s="73"/>
      <c r="TJO74" s="73"/>
      <c r="TJP74" s="73"/>
      <c r="TJQ74" s="73"/>
      <c r="TJR74" s="73"/>
      <c r="TJS74" s="73"/>
      <c r="TJT74" s="73"/>
      <c r="TJU74" s="73"/>
      <c r="TJV74" s="73"/>
      <c r="TJW74" s="73"/>
      <c r="TJX74" s="73"/>
      <c r="TJY74" s="73"/>
      <c r="TJZ74" s="73"/>
      <c r="TKA74" s="73"/>
      <c r="TKB74" s="73"/>
      <c r="TKC74" s="73"/>
      <c r="TKD74" s="73"/>
      <c r="TKE74" s="73"/>
      <c r="TKF74" s="73"/>
      <c r="TKG74" s="73"/>
      <c r="TKH74" s="73"/>
      <c r="TKI74" s="73"/>
      <c r="TKJ74" s="73"/>
      <c r="TKK74" s="73"/>
      <c r="TKL74" s="73"/>
      <c r="TKM74" s="73"/>
      <c r="TKN74" s="73"/>
      <c r="TKO74" s="73"/>
      <c r="TKP74" s="73"/>
      <c r="TKQ74" s="73"/>
      <c r="TKR74" s="73"/>
      <c r="TKS74" s="73"/>
      <c r="TKT74" s="73"/>
      <c r="TKU74" s="73"/>
      <c r="TKV74" s="73"/>
      <c r="TKW74" s="73"/>
      <c r="TKX74" s="73"/>
      <c r="TKY74" s="73"/>
      <c r="TKZ74" s="73"/>
      <c r="TLA74" s="73"/>
      <c r="TLB74" s="73"/>
      <c r="TLC74" s="73"/>
      <c r="TLD74" s="73"/>
      <c r="TLE74" s="73"/>
      <c r="TLF74" s="73"/>
      <c r="TLG74" s="73"/>
      <c r="TLH74" s="73"/>
      <c r="TLI74" s="73"/>
      <c r="TLJ74" s="73"/>
      <c r="TLK74" s="73"/>
      <c r="TLL74" s="73"/>
      <c r="TLM74" s="73"/>
      <c r="TLN74" s="73"/>
      <c r="TLO74" s="73"/>
      <c r="TLP74" s="73"/>
      <c r="TLQ74" s="73"/>
      <c r="TLR74" s="73"/>
      <c r="TLS74" s="73"/>
      <c r="TLT74" s="73"/>
      <c r="TLU74" s="73"/>
      <c r="TLV74" s="73"/>
      <c r="TLW74" s="73"/>
      <c r="TLX74" s="73"/>
      <c r="TLY74" s="73"/>
      <c r="TLZ74" s="73"/>
      <c r="TMA74" s="73"/>
      <c r="TMB74" s="73"/>
      <c r="TMC74" s="73"/>
      <c r="TMD74" s="73"/>
      <c r="TME74" s="73"/>
      <c r="TMF74" s="73"/>
      <c r="TMG74" s="73"/>
      <c r="TMH74" s="73"/>
      <c r="TMI74" s="73"/>
      <c r="TMJ74" s="73"/>
      <c r="TMK74" s="73"/>
      <c r="TML74" s="73"/>
      <c r="TMM74" s="73"/>
      <c r="TMN74" s="73"/>
      <c r="TMO74" s="73"/>
      <c r="TMP74" s="73"/>
      <c r="TMQ74" s="73"/>
      <c r="TMR74" s="73"/>
      <c r="TMS74" s="73"/>
      <c r="TMT74" s="73"/>
      <c r="TMU74" s="73"/>
      <c r="TMV74" s="73"/>
      <c r="TMW74" s="73"/>
      <c r="TMX74" s="73"/>
      <c r="TMY74" s="73"/>
      <c r="TMZ74" s="73"/>
      <c r="TNA74" s="73"/>
      <c r="TNB74" s="73"/>
      <c r="TNC74" s="73"/>
      <c r="TND74" s="73"/>
      <c r="TNE74" s="73"/>
      <c r="TNF74" s="73"/>
      <c r="TNG74" s="73"/>
      <c r="TNH74" s="73"/>
      <c r="TNI74" s="73"/>
      <c r="TNJ74" s="73"/>
      <c r="TNK74" s="73"/>
      <c r="TNL74" s="73"/>
      <c r="TNM74" s="73"/>
      <c r="TNN74" s="73"/>
      <c r="TNO74" s="73"/>
      <c r="TNP74" s="73"/>
      <c r="TNQ74" s="73"/>
      <c r="TNR74" s="73"/>
      <c r="TNS74" s="73"/>
      <c r="TNT74" s="73"/>
      <c r="TNU74" s="73"/>
      <c r="TNV74" s="73"/>
      <c r="TNW74" s="73"/>
      <c r="TNX74" s="73"/>
      <c r="TNY74" s="73"/>
      <c r="TNZ74" s="73"/>
      <c r="TOA74" s="73"/>
      <c r="TOB74" s="73"/>
      <c r="TOC74" s="73"/>
      <c r="TOD74" s="73"/>
      <c r="TOE74" s="73"/>
      <c r="TOF74" s="73"/>
      <c r="TOG74" s="73"/>
      <c r="TOH74" s="73"/>
      <c r="TOI74" s="73"/>
      <c r="TOJ74" s="73"/>
      <c r="TOK74" s="73"/>
      <c r="TOL74" s="73"/>
      <c r="TOM74" s="73"/>
      <c r="TON74" s="73"/>
      <c r="TOO74" s="73"/>
      <c r="TOP74" s="73"/>
      <c r="TOQ74" s="73"/>
      <c r="TOR74" s="73"/>
      <c r="TOS74" s="73"/>
      <c r="TOT74" s="73"/>
      <c r="TOU74" s="73"/>
      <c r="TOV74" s="73"/>
      <c r="TOW74" s="73"/>
      <c r="TOX74" s="73"/>
      <c r="TOY74" s="73"/>
      <c r="TOZ74" s="73"/>
      <c r="TPA74" s="73"/>
      <c r="TPB74" s="73"/>
      <c r="TPC74" s="73"/>
      <c r="TPD74" s="73"/>
      <c r="TPE74" s="73"/>
      <c r="TPF74" s="73"/>
      <c r="TPG74" s="73"/>
      <c r="TPH74" s="73"/>
      <c r="TPI74" s="73"/>
      <c r="TPJ74" s="73"/>
      <c r="TPK74" s="73"/>
      <c r="TPL74" s="73"/>
      <c r="TPM74" s="73"/>
      <c r="TPN74" s="73"/>
      <c r="TPO74" s="73"/>
      <c r="TPP74" s="73"/>
      <c r="TPQ74" s="73"/>
      <c r="TPR74" s="73"/>
      <c r="TPS74" s="73"/>
      <c r="TPT74" s="73"/>
      <c r="TPU74" s="73"/>
      <c r="TPV74" s="73"/>
      <c r="TPW74" s="73"/>
      <c r="TPX74" s="73"/>
      <c r="TPY74" s="73"/>
      <c r="TPZ74" s="73"/>
      <c r="TQA74" s="73"/>
      <c r="TQB74" s="73"/>
      <c r="TQC74" s="73"/>
      <c r="TQD74" s="73"/>
      <c r="TQE74" s="73"/>
      <c r="TQF74" s="73"/>
      <c r="TQG74" s="73"/>
      <c r="TQH74" s="73"/>
      <c r="TQI74" s="73"/>
      <c r="TQJ74" s="73"/>
      <c r="TQK74" s="73"/>
      <c r="TQL74" s="73"/>
      <c r="TQM74" s="73"/>
      <c r="TQN74" s="73"/>
      <c r="TQO74" s="73"/>
      <c r="TQP74" s="73"/>
      <c r="TQQ74" s="73"/>
      <c r="TQR74" s="73"/>
      <c r="TQS74" s="73"/>
      <c r="TQT74" s="73"/>
      <c r="TQU74" s="73"/>
      <c r="TQV74" s="73"/>
      <c r="TQW74" s="73"/>
      <c r="TQX74" s="73"/>
      <c r="TQY74" s="73"/>
      <c r="TQZ74" s="73"/>
      <c r="TRA74" s="73"/>
      <c r="TRB74" s="73"/>
      <c r="TRC74" s="73"/>
      <c r="TRD74" s="73"/>
      <c r="TRE74" s="73"/>
      <c r="TRF74" s="73"/>
      <c r="TRG74" s="73"/>
      <c r="TRH74" s="73"/>
      <c r="TRI74" s="73"/>
      <c r="TRJ74" s="73"/>
      <c r="TRK74" s="73"/>
      <c r="TRL74" s="73"/>
      <c r="TRM74" s="73"/>
      <c r="TRN74" s="73"/>
      <c r="TRO74" s="73"/>
      <c r="TRP74" s="73"/>
      <c r="TRQ74" s="73"/>
      <c r="TRR74" s="73"/>
      <c r="TRS74" s="73"/>
      <c r="TRT74" s="73"/>
      <c r="TRU74" s="73"/>
      <c r="TRV74" s="73"/>
      <c r="TRW74" s="73"/>
      <c r="TRX74" s="73"/>
      <c r="TRY74" s="73"/>
      <c r="TRZ74" s="73"/>
      <c r="TSA74" s="73"/>
      <c r="TSB74" s="73"/>
      <c r="TSC74" s="73"/>
      <c r="TSD74" s="73"/>
      <c r="TSE74" s="73"/>
      <c r="TSF74" s="73"/>
      <c r="TSG74" s="73"/>
      <c r="TSH74" s="73"/>
      <c r="TSI74" s="73"/>
      <c r="TSJ74" s="73"/>
      <c r="TSK74" s="73"/>
      <c r="TSL74" s="73"/>
      <c r="TSM74" s="73"/>
      <c r="TSN74" s="73"/>
      <c r="TSO74" s="73"/>
      <c r="TSP74" s="73"/>
      <c r="TSQ74" s="73"/>
      <c r="TSR74" s="73"/>
      <c r="TSS74" s="73"/>
      <c r="TST74" s="73"/>
      <c r="TSU74" s="73"/>
      <c r="TSV74" s="73"/>
      <c r="TSW74" s="73"/>
      <c r="TSX74" s="73"/>
      <c r="TSY74" s="73"/>
      <c r="TSZ74" s="73"/>
      <c r="TTA74" s="73"/>
      <c r="TTB74" s="73"/>
      <c r="TTC74" s="73"/>
      <c r="TTD74" s="73"/>
      <c r="TTE74" s="73"/>
      <c r="TTF74" s="73"/>
      <c r="TTG74" s="73"/>
      <c r="TTH74" s="73"/>
      <c r="TTI74" s="73"/>
      <c r="TTJ74" s="73"/>
      <c r="TTK74" s="73"/>
      <c r="TTL74" s="73"/>
      <c r="TTM74" s="73"/>
      <c r="TTN74" s="73"/>
      <c r="TTO74" s="73"/>
      <c r="TTP74" s="73"/>
      <c r="TTQ74" s="73"/>
      <c r="TTR74" s="73"/>
      <c r="TTS74" s="73"/>
      <c r="TTT74" s="73"/>
      <c r="TTU74" s="73"/>
      <c r="TTV74" s="73"/>
      <c r="TTW74" s="73"/>
      <c r="TTX74" s="73"/>
      <c r="TTY74" s="73"/>
      <c r="TTZ74" s="73"/>
      <c r="TUA74" s="73"/>
      <c r="TUB74" s="73"/>
      <c r="TUC74" s="73"/>
      <c r="TUD74" s="73"/>
      <c r="TUE74" s="73"/>
      <c r="TUF74" s="73"/>
      <c r="TUG74" s="73"/>
      <c r="TUH74" s="73"/>
      <c r="TUI74" s="73"/>
      <c r="TUJ74" s="73"/>
      <c r="TUK74" s="73"/>
      <c r="TUL74" s="73"/>
      <c r="TUM74" s="73"/>
      <c r="TUN74" s="73"/>
      <c r="TUO74" s="73"/>
      <c r="TUP74" s="73"/>
      <c r="TUQ74" s="73"/>
      <c r="TUR74" s="73"/>
      <c r="TUS74" s="73"/>
      <c r="TUT74" s="73"/>
      <c r="TUU74" s="73"/>
      <c r="TUV74" s="73"/>
      <c r="TUW74" s="73"/>
      <c r="TUX74" s="73"/>
      <c r="TUY74" s="73"/>
      <c r="TUZ74" s="73"/>
      <c r="TVA74" s="73"/>
      <c r="TVB74" s="73"/>
      <c r="TVC74" s="73"/>
      <c r="TVD74" s="73"/>
      <c r="TVE74" s="73"/>
      <c r="TVF74" s="73"/>
      <c r="TVG74" s="73"/>
      <c r="TVH74" s="73"/>
      <c r="TVI74" s="73"/>
      <c r="TVJ74" s="73"/>
      <c r="TVK74" s="73"/>
      <c r="TVL74" s="73"/>
      <c r="TVM74" s="73"/>
      <c r="TVN74" s="73"/>
      <c r="TVO74" s="73"/>
      <c r="TVP74" s="73"/>
      <c r="TVQ74" s="73"/>
      <c r="TVR74" s="73"/>
      <c r="TVS74" s="73"/>
      <c r="TVT74" s="73"/>
      <c r="TVU74" s="73"/>
      <c r="TVV74" s="73"/>
      <c r="TVW74" s="73"/>
      <c r="TVX74" s="73"/>
      <c r="TVY74" s="73"/>
      <c r="TVZ74" s="73"/>
      <c r="TWA74" s="73"/>
      <c r="TWB74" s="73"/>
      <c r="TWC74" s="73"/>
      <c r="TWD74" s="73"/>
      <c r="TWE74" s="73"/>
      <c r="TWF74" s="73"/>
      <c r="TWG74" s="73"/>
      <c r="TWH74" s="73"/>
      <c r="TWI74" s="73"/>
      <c r="TWJ74" s="73"/>
      <c r="TWK74" s="73"/>
      <c r="TWL74" s="73"/>
      <c r="TWM74" s="73"/>
      <c r="TWN74" s="73"/>
      <c r="TWO74" s="73"/>
      <c r="TWP74" s="73"/>
      <c r="TWQ74" s="73"/>
      <c r="TWR74" s="73"/>
      <c r="TWS74" s="73"/>
      <c r="TWT74" s="73"/>
      <c r="TWU74" s="73"/>
      <c r="TWV74" s="73"/>
      <c r="TWW74" s="73"/>
      <c r="TWX74" s="73"/>
      <c r="TWY74" s="73"/>
      <c r="TWZ74" s="73"/>
      <c r="TXA74" s="73"/>
      <c r="TXB74" s="73"/>
      <c r="TXC74" s="73"/>
      <c r="TXD74" s="73"/>
      <c r="TXE74" s="73"/>
      <c r="TXF74" s="73"/>
      <c r="TXG74" s="73"/>
      <c r="TXH74" s="73"/>
      <c r="TXI74" s="73"/>
      <c r="TXJ74" s="73"/>
      <c r="TXK74" s="73"/>
      <c r="TXL74" s="73"/>
      <c r="TXM74" s="73"/>
      <c r="TXN74" s="73"/>
      <c r="TXO74" s="73"/>
      <c r="TXP74" s="73"/>
      <c r="TXQ74" s="73"/>
      <c r="TXR74" s="73"/>
      <c r="TXS74" s="73"/>
      <c r="TXT74" s="73"/>
      <c r="TXU74" s="73"/>
      <c r="TXV74" s="73"/>
      <c r="TXW74" s="73"/>
      <c r="TXX74" s="73"/>
      <c r="TXY74" s="73"/>
      <c r="TXZ74" s="73"/>
      <c r="TYA74" s="73"/>
      <c r="TYB74" s="73"/>
      <c r="TYC74" s="73"/>
      <c r="TYD74" s="73"/>
      <c r="TYE74" s="73"/>
      <c r="TYF74" s="73"/>
      <c r="TYG74" s="73"/>
      <c r="TYH74" s="73"/>
      <c r="TYI74" s="73"/>
      <c r="TYJ74" s="73"/>
      <c r="TYK74" s="73"/>
      <c r="TYL74" s="73"/>
      <c r="TYM74" s="73"/>
      <c r="TYN74" s="73"/>
      <c r="TYO74" s="73"/>
      <c r="TYP74" s="73"/>
      <c r="TYQ74" s="73"/>
      <c r="TYR74" s="73"/>
      <c r="TYS74" s="73"/>
      <c r="TYT74" s="73"/>
      <c r="TYU74" s="73"/>
      <c r="TYV74" s="73"/>
      <c r="TYW74" s="73"/>
      <c r="TYX74" s="73"/>
      <c r="TYY74" s="73"/>
      <c r="TYZ74" s="73"/>
      <c r="TZA74" s="73"/>
      <c r="TZB74" s="73"/>
      <c r="TZC74" s="73"/>
      <c r="TZD74" s="73"/>
      <c r="TZE74" s="73"/>
      <c r="TZF74" s="73"/>
      <c r="TZG74" s="73"/>
      <c r="TZH74" s="73"/>
      <c r="TZI74" s="73"/>
      <c r="TZJ74" s="73"/>
      <c r="TZK74" s="73"/>
      <c r="TZL74" s="73"/>
      <c r="TZM74" s="73"/>
      <c r="TZN74" s="73"/>
      <c r="TZO74" s="73"/>
      <c r="TZP74" s="73"/>
      <c r="TZQ74" s="73"/>
      <c r="TZR74" s="73"/>
      <c r="TZS74" s="73"/>
      <c r="TZT74" s="73"/>
      <c r="TZU74" s="73"/>
      <c r="TZV74" s="73"/>
      <c r="TZW74" s="73"/>
      <c r="TZX74" s="73"/>
      <c r="TZY74" s="73"/>
      <c r="TZZ74" s="73"/>
      <c r="UAA74" s="73"/>
      <c r="UAB74" s="73"/>
      <c r="UAC74" s="73"/>
      <c r="UAD74" s="73"/>
      <c r="UAE74" s="73"/>
      <c r="UAF74" s="73"/>
      <c r="UAG74" s="73"/>
      <c r="UAH74" s="73"/>
      <c r="UAI74" s="73"/>
      <c r="UAJ74" s="73"/>
      <c r="UAK74" s="73"/>
      <c r="UAL74" s="73"/>
      <c r="UAM74" s="73"/>
      <c r="UAN74" s="73"/>
      <c r="UAO74" s="73"/>
      <c r="UAP74" s="73"/>
      <c r="UAQ74" s="73"/>
      <c r="UAR74" s="73"/>
      <c r="UAS74" s="73"/>
      <c r="UAT74" s="73"/>
      <c r="UAU74" s="73"/>
      <c r="UAV74" s="73"/>
      <c r="UAW74" s="73"/>
      <c r="UAX74" s="73"/>
      <c r="UAY74" s="73"/>
      <c r="UAZ74" s="73"/>
      <c r="UBA74" s="73"/>
      <c r="UBB74" s="73"/>
      <c r="UBC74" s="73"/>
      <c r="UBD74" s="73"/>
      <c r="UBE74" s="73"/>
      <c r="UBF74" s="73"/>
      <c r="UBG74" s="73"/>
      <c r="UBH74" s="73"/>
      <c r="UBI74" s="73"/>
      <c r="UBJ74" s="73"/>
      <c r="UBK74" s="73"/>
      <c r="UBL74" s="73"/>
      <c r="UBM74" s="73"/>
      <c r="UBN74" s="73"/>
      <c r="UBO74" s="73"/>
      <c r="UBP74" s="73"/>
      <c r="UBQ74" s="73"/>
      <c r="UBR74" s="73"/>
      <c r="UBS74" s="73"/>
      <c r="UBT74" s="73"/>
      <c r="UBU74" s="73"/>
      <c r="UBV74" s="73"/>
      <c r="UBW74" s="73"/>
      <c r="UBX74" s="73"/>
      <c r="UBY74" s="73"/>
      <c r="UBZ74" s="73"/>
      <c r="UCA74" s="73"/>
      <c r="UCB74" s="73"/>
      <c r="UCC74" s="73"/>
      <c r="UCD74" s="73"/>
      <c r="UCE74" s="73"/>
      <c r="UCF74" s="73"/>
      <c r="UCG74" s="73"/>
      <c r="UCH74" s="73"/>
      <c r="UCI74" s="73"/>
      <c r="UCJ74" s="73"/>
      <c r="UCK74" s="73"/>
      <c r="UCL74" s="73"/>
      <c r="UCM74" s="73"/>
      <c r="UCN74" s="73"/>
      <c r="UCO74" s="73"/>
      <c r="UCP74" s="73"/>
      <c r="UCQ74" s="73"/>
      <c r="UCR74" s="73"/>
      <c r="UCS74" s="73"/>
      <c r="UCT74" s="73"/>
      <c r="UCU74" s="73"/>
      <c r="UCV74" s="73"/>
      <c r="UCW74" s="73"/>
      <c r="UCX74" s="73"/>
      <c r="UCY74" s="73"/>
      <c r="UCZ74" s="73"/>
      <c r="UDA74" s="73"/>
      <c r="UDB74" s="73"/>
      <c r="UDC74" s="73"/>
      <c r="UDD74" s="73"/>
      <c r="UDE74" s="73"/>
      <c r="UDF74" s="73"/>
      <c r="UDG74" s="73"/>
      <c r="UDH74" s="73"/>
      <c r="UDI74" s="73"/>
      <c r="UDJ74" s="73"/>
      <c r="UDK74" s="73"/>
      <c r="UDL74" s="73"/>
      <c r="UDM74" s="73"/>
      <c r="UDN74" s="73"/>
      <c r="UDO74" s="73"/>
      <c r="UDP74" s="73"/>
      <c r="UDQ74" s="73"/>
      <c r="UDR74" s="73"/>
      <c r="UDS74" s="73"/>
      <c r="UDT74" s="73"/>
      <c r="UDU74" s="73"/>
      <c r="UDV74" s="73"/>
      <c r="UDW74" s="73"/>
      <c r="UDX74" s="73"/>
      <c r="UDY74" s="73"/>
      <c r="UDZ74" s="73"/>
      <c r="UEA74" s="73"/>
      <c r="UEB74" s="73"/>
      <c r="UEC74" s="73"/>
      <c r="UED74" s="73"/>
      <c r="UEE74" s="73"/>
      <c r="UEF74" s="73"/>
      <c r="UEG74" s="73"/>
      <c r="UEH74" s="73"/>
      <c r="UEI74" s="73"/>
      <c r="UEJ74" s="73"/>
      <c r="UEK74" s="73"/>
      <c r="UEL74" s="73"/>
      <c r="UEM74" s="73"/>
      <c r="UEN74" s="73"/>
      <c r="UEO74" s="73"/>
      <c r="UEP74" s="73"/>
      <c r="UEQ74" s="73"/>
      <c r="UER74" s="73"/>
      <c r="UES74" s="73"/>
      <c r="UET74" s="73"/>
      <c r="UEU74" s="73"/>
      <c r="UEV74" s="73"/>
      <c r="UEW74" s="73"/>
      <c r="UEX74" s="73"/>
      <c r="UEY74" s="73"/>
      <c r="UEZ74" s="73"/>
      <c r="UFA74" s="73"/>
      <c r="UFB74" s="73"/>
      <c r="UFC74" s="73"/>
      <c r="UFD74" s="73"/>
      <c r="UFE74" s="73"/>
      <c r="UFF74" s="73"/>
      <c r="UFG74" s="73"/>
      <c r="UFH74" s="73"/>
      <c r="UFI74" s="73"/>
      <c r="UFJ74" s="73"/>
      <c r="UFK74" s="73"/>
      <c r="UFL74" s="73"/>
      <c r="UFM74" s="73"/>
      <c r="UFN74" s="73"/>
      <c r="UFO74" s="73"/>
      <c r="UFP74" s="73"/>
      <c r="UFQ74" s="73"/>
      <c r="UFR74" s="73"/>
      <c r="UFS74" s="73"/>
      <c r="UFT74" s="73"/>
      <c r="UFU74" s="73"/>
      <c r="UFV74" s="73"/>
      <c r="UFW74" s="73"/>
      <c r="UFX74" s="73"/>
      <c r="UFY74" s="73"/>
      <c r="UFZ74" s="73"/>
      <c r="UGA74" s="73"/>
      <c r="UGB74" s="73"/>
      <c r="UGC74" s="73"/>
      <c r="UGD74" s="73"/>
      <c r="UGE74" s="73"/>
      <c r="UGF74" s="73"/>
      <c r="UGG74" s="73"/>
      <c r="UGH74" s="73"/>
      <c r="UGI74" s="73"/>
      <c r="UGJ74" s="73"/>
      <c r="UGK74" s="73"/>
      <c r="UGL74" s="73"/>
      <c r="UGM74" s="73"/>
      <c r="UGN74" s="73"/>
      <c r="UGO74" s="73"/>
      <c r="UGP74" s="73"/>
      <c r="UGQ74" s="73"/>
      <c r="UGR74" s="73"/>
      <c r="UGS74" s="73"/>
      <c r="UGT74" s="73"/>
      <c r="UGU74" s="73"/>
      <c r="UGV74" s="73"/>
      <c r="UGW74" s="73"/>
      <c r="UGX74" s="73"/>
      <c r="UGY74" s="73"/>
      <c r="UGZ74" s="73"/>
      <c r="UHA74" s="73"/>
      <c r="UHB74" s="73"/>
      <c r="UHC74" s="73"/>
      <c r="UHD74" s="73"/>
      <c r="UHE74" s="73"/>
      <c r="UHF74" s="73"/>
      <c r="UHG74" s="73"/>
      <c r="UHH74" s="73"/>
      <c r="UHI74" s="73"/>
      <c r="UHJ74" s="73"/>
      <c r="UHK74" s="73"/>
      <c r="UHL74" s="73"/>
      <c r="UHM74" s="73"/>
      <c r="UHN74" s="73"/>
      <c r="UHO74" s="73"/>
      <c r="UHP74" s="73"/>
      <c r="UHQ74" s="73"/>
      <c r="UHR74" s="73"/>
      <c r="UHS74" s="73"/>
      <c r="UHT74" s="73"/>
      <c r="UHU74" s="73"/>
      <c r="UHV74" s="73"/>
      <c r="UHW74" s="73"/>
      <c r="UHX74" s="73"/>
      <c r="UHY74" s="73"/>
      <c r="UHZ74" s="73"/>
      <c r="UIA74" s="73"/>
      <c r="UIB74" s="73"/>
      <c r="UIC74" s="73"/>
      <c r="UID74" s="73"/>
      <c r="UIE74" s="73"/>
      <c r="UIF74" s="73"/>
      <c r="UIG74" s="73"/>
      <c r="UIH74" s="73"/>
      <c r="UII74" s="73"/>
      <c r="UIJ74" s="73"/>
      <c r="UIK74" s="73"/>
      <c r="UIL74" s="73"/>
      <c r="UIM74" s="73"/>
      <c r="UIN74" s="73"/>
      <c r="UIO74" s="73"/>
      <c r="UIP74" s="73"/>
      <c r="UIQ74" s="73"/>
      <c r="UIR74" s="73"/>
      <c r="UIS74" s="73"/>
      <c r="UIT74" s="73"/>
      <c r="UIU74" s="73"/>
      <c r="UIV74" s="73"/>
      <c r="UIW74" s="73"/>
      <c r="UIX74" s="73"/>
      <c r="UIY74" s="73"/>
      <c r="UIZ74" s="73"/>
      <c r="UJA74" s="73"/>
      <c r="UJB74" s="73"/>
      <c r="UJC74" s="73"/>
      <c r="UJD74" s="73"/>
      <c r="UJE74" s="73"/>
      <c r="UJF74" s="73"/>
      <c r="UJG74" s="73"/>
      <c r="UJH74" s="73"/>
      <c r="UJI74" s="73"/>
      <c r="UJJ74" s="73"/>
      <c r="UJK74" s="73"/>
      <c r="UJL74" s="73"/>
      <c r="UJM74" s="73"/>
      <c r="UJN74" s="73"/>
      <c r="UJO74" s="73"/>
      <c r="UJP74" s="73"/>
      <c r="UJQ74" s="73"/>
      <c r="UJR74" s="73"/>
      <c r="UJS74" s="73"/>
      <c r="UJT74" s="73"/>
      <c r="UJU74" s="73"/>
      <c r="UJV74" s="73"/>
      <c r="UJW74" s="73"/>
      <c r="UJX74" s="73"/>
      <c r="UJY74" s="73"/>
      <c r="UJZ74" s="73"/>
      <c r="UKA74" s="73"/>
      <c r="UKB74" s="73"/>
      <c r="UKC74" s="73"/>
      <c r="UKD74" s="73"/>
      <c r="UKE74" s="73"/>
      <c r="UKF74" s="73"/>
      <c r="UKG74" s="73"/>
      <c r="UKH74" s="73"/>
      <c r="UKI74" s="73"/>
      <c r="UKJ74" s="73"/>
      <c r="UKK74" s="73"/>
      <c r="UKL74" s="73"/>
      <c r="UKM74" s="73"/>
      <c r="UKN74" s="73"/>
      <c r="UKO74" s="73"/>
      <c r="UKP74" s="73"/>
      <c r="UKQ74" s="73"/>
      <c r="UKR74" s="73"/>
      <c r="UKS74" s="73"/>
      <c r="UKT74" s="73"/>
      <c r="UKU74" s="73"/>
      <c r="UKV74" s="73"/>
      <c r="UKW74" s="73"/>
      <c r="UKX74" s="73"/>
      <c r="UKY74" s="73"/>
      <c r="UKZ74" s="73"/>
      <c r="ULA74" s="73"/>
      <c r="ULB74" s="73"/>
      <c r="ULC74" s="73"/>
      <c r="ULD74" s="73"/>
      <c r="ULE74" s="73"/>
      <c r="ULF74" s="73"/>
      <c r="ULG74" s="73"/>
      <c r="ULH74" s="73"/>
      <c r="ULI74" s="73"/>
      <c r="ULJ74" s="73"/>
      <c r="ULK74" s="73"/>
      <c r="ULL74" s="73"/>
      <c r="ULM74" s="73"/>
      <c r="ULN74" s="73"/>
      <c r="ULO74" s="73"/>
      <c r="ULP74" s="73"/>
      <c r="ULQ74" s="73"/>
      <c r="ULR74" s="73"/>
      <c r="ULS74" s="73"/>
      <c r="ULT74" s="73"/>
      <c r="ULU74" s="73"/>
      <c r="ULV74" s="73"/>
      <c r="ULW74" s="73"/>
      <c r="ULX74" s="73"/>
      <c r="ULY74" s="73"/>
      <c r="ULZ74" s="73"/>
      <c r="UMA74" s="73"/>
      <c r="UMB74" s="73"/>
      <c r="UMC74" s="73"/>
      <c r="UMD74" s="73"/>
      <c r="UME74" s="73"/>
      <c r="UMF74" s="73"/>
      <c r="UMG74" s="73"/>
      <c r="UMH74" s="73"/>
      <c r="UMI74" s="73"/>
      <c r="UMJ74" s="73"/>
      <c r="UMK74" s="73"/>
      <c r="UML74" s="73"/>
      <c r="UMM74" s="73"/>
      <c r="UMN74" s="73"/>
      <c r="UMO74" s="73"/>
      <c r="UMP74" s="73"/>
      <c r="UMQ74" s="73"/>
      <c r="UMR74" s="73"/>
      <c r="UMS74" s="73"/>
      <c r="UMT74" s="73"/>
      <c r="UMU74" s="73"/>
      <c r="UMV74" s="73"/>
      <c r="UMW74" s="73"/>
      <c r="UMX74" s="73"/>
      <c r="UMY74" s="73"/>
      <c r="UMZ74" s="73"/>
      <c r="UNA74" s="73"/>
      <c r="UNB74" s="73"/>
      <c r="UNC74" s="73"/>
      <c r="UND74" s="73"/>
      <c r="UNE74" s="73"/>
      <c r="UNF74" s="73"/>
      <c r="UNG74" s="73"/>
      <c r="UNH74" s="73"/>
      <c r="UNI74" s="73"/>
      <c r="UNJ74" s="73"/>
      <c r="UNK74" s="73"/>
      <c r="UNL74" s="73"/>
      <c r="UNM74" s="73"/>
      <c r="UNN74" s="73"/>
      <c r="UNO74" s="73"/>
      <c r="UNP74" s="73"/>
      <c r="UNQ74" s="73"/>
      <c r="UNR74" s="73"/>
      <c r="UNS74" s="73"/>
      <c r="UNT74" s="73"/>
      <c r="UNU74" s="73"/>
      <c r="UNV74" s="73"/>
      <c r="UNW74" s="73"/>
      <c r="UNX74" s="73"/>
      <c r="UNY74" s="73"/>
      <c r="UNZ74" s="73"/>
      <c r="UOA74" s="73"/>
      <c r="UOB74" s="73"/>
      <c r="UOC74" s="73"/>
      <c r="UOD74" s="73"/>
      <c r="UOE74" s="73"/>
      <c r="UOF74" s="73"/>
      <c r="UOG74" s="73"/>
      <c r="UOH74" s="73"/>
      <c r="UOI74" s="73"/>
      <c r="UOJ74" s="73"/>
      <c r="UOK74" s="73"/>
      <c r="UOL74" s="73"/>
      <c r="UOM74" s="73"/>
      <c r="UON74" s="73"/>
      <c r="UOO74" s="73"/>
      <c r="UOP74" s="73"/>
      <c r="UOQ74" s="73"/>
      <c r="UOR74" s="73"/>
      <c r="UOS74" s="73"/>
      <c r="UOT74" s="73"/>
      <c r="UOU74" s="73"/>
      <c r="UOV74" s="73"/>
      <c r="UOW74" s="73"/>
      <c r="UOX74" s="73"/>
      <c r="UOY74" s="73"/>
      <c r="UOZ74" s="73"/>
      <c r="UPA74" s="73"/>
      <c r="UPB74" s="73"/>
      <c r="UPC74" s="73"/>
      <c r="UPD74" s="73"/>
      <c r="UPE74" s="73"/>
      <c r="UPF74" s="73"/>
      <c r="UPG74" s="73"/>
      <c r="UPH74" s="73"/>
      <c r="UPI74" s="73"/>
      <c r="UPJ74" s="73"/>
      <c r="UPK74" s="73"/>
      <c r="UPL74" s="73"/>
      <c r="UPM74" s="73"/>
      <c r="UPN74" s="73"/>
      <c r="UPO74" s="73"/>
      <c r="UPP74" s="73"/>
      <c r="UPQ74" s="73"/>
      <c r="UPR74" s="73"/>
      <c r="UPS74" s="73"/>
      <c r="UPT74" s="73"/>
      <c r="UPU74" s="73"/>
      <c r="UPV74" s="73"/>
      <c r="UPW74" s="73"/>
      <c r="UPX74" s="73"/>
      <c r="UPY74" s="73"/>
      <c r="UPZ74" s="73"/>
      <c r="UQA74" s="73"/>
      <c r="UQB74" s="73"/>
      <c r="UQC74" s="73"/>
      <c r="UQD74" s="73"/>
      <c r="UQE74" s="73"/>
      <c r="UQF74" s="73"/>
      <c r="UQG74" s="73"/>
      <c r="UQH74" s="73"/>
      <c r="UQI74" s="73"/>
      <c r="UQJ74" s="73"/>
      <c r="UQK74" s="73"/>
      <c r="UQL74" s="73"/>
      <c r="UQM74" s="73"/>
      <c r="UQN74" s="73"/>
      <c r="UQO74" s="73"/>
      <c r="UQP74" s="73"/>
      <c r="UQQ74" s="73"/>
      <c r="UQR74" s="73"/>
      <c r="UQS74" s="73"/>
      <c r="UQT74" s="73"/>
      <c r="UQU74" s="73"/>
      <c r="UQV74" s="73"/>
      <c r="UQW74" s="73"/>
      <c r="UQX74" s="73"/>
      <c r="UQY74" s="73"/>
      <c r="UQZ74" s="73"/>
      <c r="URA74" s="73"/>
      <c r="URB74" s="73"/>
      <c r="URC74" s="73"/>
      <c r="URD74" s="73"/>
      <c r="URE74" s="73"/>
      <c r="URF74" s="73"/>
      <c r="URG74" s="73"/>
      <c r="URH74" s="73"/>
      <c r="URI74" s="73"/>
      <c r="URJ74" s="73"/>
      <c r="URK74" s="73"/>
      <c r="URL74" s="73"/>
      <c r="URM74" s="73"/>
      <c r="URN74" s="73"/>
      <c r="URO74" s="73"/>
      <c r="URP74" s="73"/>
      <c r="URQ74" s="73"/>
      <c r="URR74" s="73"/>
      <c r="URS74" s="73"/>
      <c r="URT74" s="73"/>
      <c r="URU74" s="73"/>
      <c r="URV74" s="73"/>
      <c r="URW74" s="73"/>
      <c r="URX74" s="73"/>
      <c r="URY74" s="73"/>
      <c r="URZ74" s="73"/>
      <c r="USA74" s="73"/>
      <c r="USB74" s="73"/>
      <c r="USC74" s="73"/>
      <c r="USD74" s="73"/>
      <c r="USE74" s="73"/>
      <c r="USF74" s="73"/>
      <c r="USG74" s="73"/>
      <c r="USH74" s="73"/>
      <c r="USI74" s="73"/>
      <c r="USJ74" s="73"/>
      <c r="USK74" s="73"/>
      <c r="USL74" s="73"/>
      <c r="USM74" s="73"/>
      <c r="USN74" s="73"/>
      <c r="USO74" s="73"/>
      <c r="USP74" s="73"/>
      <c r="USQ74" s="73"/>
      <c r="USR74" s="73"/>
      <c r="USS74" s="73"/>
      <c r="UST74" s="73"/>
      <c r="USU74" s="73"/>
      <c r="USV74" s="73"/>
      <c r="USW74" s="73"/>
      <c r="USX74" s="73"/>
      <c r="USY74" s="73"/>
      <c r="USZ74" s="73"/>
      <c r="UTA74" s="73"/>
      <c r="UTB74" s="73"/>
      <c r="UTC74" s="73"/>
      <c r="UTD74" s="73"/>
      <c r="UTE74" s="73"/>
      <c r="UTF74" s="73"/>
      <c r="UTG74" s="73"/>
      <c r="UTH74" s="73"/>
      <c r="UTI74" s="73"/>
      <c r="UTJ74" s="73"/>
      <c r="UTK74" s="73"/>
      <c r="UTL74" s="73"/>
      <c r="UTM74" s="73"/>
      <c r="UTN74" s="73"/>
      <c r="UTO74" s="73"/>
      <c r="UTP74" s="73"/>
      <c r="UTQ74" s="73"/>
      <c r="UTR74" s="73"/>
      <c r="UTS74" s="73"/>
      <c r="UTT74" s="73"/>
      <c r="UTU74" s="73"/>
      <c r="UTV74" s="73"/>
      <c r="UTW74" s="73"/>
      <c r="UTX74" s="73"/>
      <c r="UTY74" s="73"/>
      <c r="UTZ74" s="73"/>
      <c r="UUA74" s="73"/>
      <c r="UUB74" s="73"/>
      <c r="UUC74" s="73"/>
      <c r="UUD74" s="73"/>
      <c r="UUE74" s="73"/>
      <c r="UUF74" s="73"/>
      <c r="UUG74" s="73"/>
      <c r="UUH74" s="73"/>
      <c r="UUI74" s="73"/>
      <c r="UUJ74" s="73"/>
      <c r="UUK74" s="73"/>
      <c r="UUL74" s="73"/>
      <c r="UUM74" s="73"/>
      <c r="UUN74" s="73"/>
      <c r="UUO74" s="73"/>
      <c r="UUP74" s="73"/>
      <c r="UUQ74" s="73"/>
      <c r="UUR74" s="73"/>
      <c r="UUS74" s="73"/>
      <c r="UUT74" s="73"/>
      <c r="UUU74" s="73"/>
      <c r="UUV74" s="73"/>
      <c r="UUW74" s="73"/>
      <c r="UUX74" s="73"/>
      <c r="UUY74" s="73"/>
      <c r="UUZ74" s="73"/>
      <c r="UVA74" s="73"/>
      <c r="UVB74" s="73"/>
      <c r="UVC74" s="73"/>
      <c r="UVD74" s="73"/>
      <c r="UVE74" s="73"/>
      <c r="UVF74" s="73"/>
      <c r="UVG74" s="73"/>
      <c r="UVH74" s="73"/>
      <c r="UVI74" s="73"/>
      <c r="UVJ74" s="73"/>
      <c r="UVK74" s="73"/>
      <c r="UVL74" s="73"/>
      <c r="UVM74" s="73"/>
      <c r="UVN74" s="73"/>
      <c r="UVO74" s="73"/>
      <c r="UVP74" s="73"/>
      <c r="UVQ74" s="73"/>
      <c r="UVR74" s="73"/>
      <c r="UVS74" s="73"/>
      <c r="UVT74" s="73"/>
      <c r="UVU74" s="73"/>
      <c r="UVV74" s="73"/>
      <c r="UVW74" s="73"/>
      <c r="UVX74" s="73"/>
      <c r="UVY74" s="73"/>
      <c r="UVZ74" s="73"/>
      <c r="UWA74" s="73"/>
      <c r="UWB74" s="73"/>
      <c r="UWC74" s="73"/>
      <c r="UWD74" s="73"/>
      <c r="UWE74" s="73"/>
      <c r="UWF74" s="73"/>
      <c r="UWG74" s="73"/>
      <c r="UWH74" s="73"/>
      <c r="UWI74" s="73"/>
      <c r="UWJ74" s="73"/>
      <c r="UWK74" s="73"/>
      <c r="UWL74" s="73"/>
      <c r="UWM74" s="73"/>
      <c r="UWN74" s="73"/>
      <c r="UWO74" s="73"/>
      <c r="UWP74" s="73"/>
      <c r="UWQ74" s="73"/>
      <c r="UWR74" s="73"/>
      <c r="UWS74" s="73"/>
      <c r="UWT74" s="73"/>
      <c r="UWU74" s="73"/>
      <c r="UWV74" s="73"/>
      <c r="UWW74" s="73"/>
      <c r="UWX74" s="73"/>
      <c r="UWY74" s="73"/>
      <c r="UWZ74" s="73"/>
      <c r="UXA74" s="73"/>
      <c r="UXB74" s="73"/>
      <c r="UXC74" s="73"/>
      <c r="UXD74" s="73"/>
      <c r="UXE74" s="73"/>
      <c r="UXF74" s="73"/>
      <c r="UXG74" s="73"/>
      <c r="UXH74" s="73"/>
      <c r="UXI74" s="73"/>
      <c r="UXJ74" s="73"/>
      <c r="UXK74" s="73"/>
      <c r="UXL74" s="73"/>
      <c r="UXM74" s="73"/>
      <c r="UXN74" s="73"/>
      <c r="UXO74" s="73"/>
      <c r="UXP74" s="73"/>
      <c r="UXQ74" s="73"/>
      <c r="UXR74" s="73"/>
      <c r="UXS74" s="73"/>
      <c r="UXT74" s="73"/>
      <c r="UXU74" s="73"/>
      <c r="UXV74" s="73"/>
      <c r="UXW74" s="73"/>
      <c r="UXX74" s="73"/>
      <c r="UXY74" s="73"/>
      <c r="UXZ74" s="73"/>
      <c r="UYA74" s="73"/>
      <c r="UYB74" s="73"/>
      <c r="UYC74" s="73"/>
      <c r="UYD74" s="73"/>
      <c r="UYE74" s="73"/>
      <c r="UYF74" s="73"/>
      <c r="UYG74" s="73"/>
      <c r="UYH74" s="73"/>
      <c r="UYI74" s="73"/>
      <c r="UYJ74" s="73"/>
      <c r="UYK74" s="73"/>
      <c r="UYL74" s="73"/>
      <c r="UYM74" s="73"/>
      <c r="UYN74" s="73"/>
      <c r="UYO74" s="73"/>
      <c r="UYP74" s="73"/>
      <c r="UYQ74" s="73"/>
      <c r="UYR74" s="73"/>
      <c r="UYS74" s="73"/>
      <c r="UYT74" s="73"/>
      <c r="UYU74" s="73"/>
      <c r="UYV74" s="73"/>
      <c r="UYW74" s="73"/>
      <c r="UYX74" s="73"/>
      <c r="UYY74" s="73"/>
      <c r="UYZ74" s="73"/>
      <c r="UZA74" s="73"/>
      <c r="UZB74" s="73"/>
      <c r="UZC74" s="73"/>
      <c r="UZD74" s="73"/>
      <c r="UZE74" s="73"/>
      <c r="UZF74" s="73"/>
      <c r="UZG74" s="73"/>
      <c r="UZH74" s="73"/>
      <c r="UZI74" s="73"/>
      <c r="UZJ74" s="73"/>
      <c r="UZK74" s="73"/>
      <c r="UZL74" s="73"/>
      <c r="UZM74" s="73"/>
      <c r="UZN74" s="73"/>
      <c r="UZO74" s="73"/>
      <c r="UZP74" s="73"/>
      <c r="UZQ74" s="73"/>
      <c r="UZR74" s="73"/>
      <c r="UZS74" s="73"/>
      <c r="UZT74" s="73"/>
      <c r="UZU74" s="73"/>
      <c r="UZV74" s="73"/>
      <c r="UZW74" s="73"/>
      <c r="UZX74" s="73"/>
      <c r="UZY74" s="73"/>
      <c r="UZZ74" s="73"/>
      <c r="VAA74" s="73"/>
      <c r="VAB74" s="73"/>
      <c r="VAC74" s="73"/>
      <c r="VAD74" s="73"/>
      <c r="VAE74" s="73"/>
      <c r="VAF74" s="73"/>
      <c r="VAG74" s="73"/>
      <c r="VAH74" s="73"/>
      <c r="VAI74" s="73"/>
      <c r="VAJ74" s="73"/>
      <c r="VAK74" s="73"/>
      <c r="VAL74" s="73"/>
      <c r="VAM74" s="73"/>
      <c r="VAN74" s="73"/>
      <c r="VAO74" s="73"/>
      <c r="VAP74" s="73"/>
      <c r="VAQ74" s="73"/>
      <c r="VAR74" s="73"/>
      <c r="VAS74" s="73"/>
      <c r="VAT74" s="73"/>
      <c r="VAU74" s="73"/>
      <c r="VAV74" s="73"/>
      <c r="VAW74" s="73"/>
      <c r="VAX74" s="73"/>
      <c r="VAY74" s="73"/>
      <c r="VAZ74" s="73"/>
      <c r="VBA74" s="73"/>
      <c r="VBB74" s="73"/>
      <c r="VBC74" s="73"/>
      <c r="VBD74" s="73"/>
      <c r="VBE74" s="73"/>
      <c r="VBF74" s="73"/>
      <c r="VBG74" s="73"/>
      <c r="VBH74" s="73"/>
      <c r="VBI74" s="73"/>
      <c r="VBJ74" s="73"/>
      <c r="VBK74" s="73"/>
      <c r="VBL74" s="73"/>
      <c r="VBM74" s="73"/>
      <c r="VBN74" s="73"/>
      <c r="VBO74" s="73"/>
      <c r="VBP74" s="73"/>
      <c r="VBQ74" s="73"/>
      <c r="VBR74" s="73"/>
      <c r="VBS74" s="73"/>
      <c r="VBT74" s="73"/>
      <c r="VBU74" s="73"/>
      <c r="VBV74" s="73"/>
      <c r="VBW74" s="73"/>
      <c r="VBX74" s="73"/>
      <c r="VBY74" s="73"/>
      <c r="VBZ74" s="73"/>
      <c r="VCA74" s="73"/>
      <c r="VCB74" s="73"/>
      <c r="VCC74" s="73"/>
      <c r="VCD74" s="73"/>
      <c r="VCE74" s="73"/>
      <c r="VCF74" s="73"/>
      <c r="VCG74" s="73"/>
      <c r="VCH74" s="73"/>
      <c r="VCI74" s="73"/>
      <c r="VCJ74" s="73"/>
      <c r="VCK74" s="73"/>
      <c r="VCL74" s="73"/>
      <c r="VCM74" s="73"/>
      <c r="VCN74" s="73"/>
      <c r="VCO74" s="73"/>
      <c r="VCP74" s="73"/>
      <c r="VCQ74" s="73"/>
      <c r="VCR74" s="73"/>
      <c r="VCS74" s="73"/>
      <c r="VCT74" s="73"/>
      <c r="VCU74" s="73"/>
      <c r="VCV74" s="73"/>
      <c r="VCW74" s="73"/>
      <c r="VCX74" s="73"/>
      <c r="VCY74" s="73"/>
      <c r="VCZ74" s="73"/>
      <c r="VDA74" s="73"/>
      <c r="VDB74" s="73"/>
      <c r="VDC74" s="73"/>
      <c r="VDD74" s="73"/>
      <c r="VDE74" s="73"/>
      <c r="VDF74" s="73"/>
      <c r="VDG74" s="73"/>
      <c r="VDH74" s="73"/>
      <c r="VDI74" s="73"/>
      <c r="VDJ74" s="73"/>
      <c r="VDK74" s="73"/>
      <c r="VDL74" s="73"/>
      <c r="VDM74" s="73"/>
      <c r="VDN74" s="73"/>
      <c r="VDO74" s="73"/>
      <c r="VDP74" s="73"/>
      <c r="VDQ74" s="73"/>
      <c r="VDR74" s="73"/>
      <c r="VDS74" s="73"/>
      <c r="VDT74" s="73"/>
      <c r="VDU74" s="73"/>
      <c r="VDV74" s="73"/>
      <c r="VDW74" s="73"/>
      <c r="VDX74" s="73"/>
      <c r="VDY74" s="73"/>
      <c r="VDZ74" s="73"/>
      <c r="VEA74" s="73"/>
      <c r="VEB74" s="73"/>
      <c r="VEC74" s="73"/>
      <c r="VED74" s="73"/>
      <c r="VEE74" s="73"/>
      <c r="VEF74" s="73"/>
      <c r="VEG74" s="73"/>
      <c r="VEH74" s="73"/>
      <c r="VEI74" s="73"/>
      <c r="VEJ74" s="73"/>
      <c r="VEK74" s="73"/>
      <c r="VEL74" s="73"/>
      <c r="VEM74" s="73"/>
      <c r="VEN74" s="73"/>
      <c r="VEO74" s="73"/>
      <c r="VEP74" s="73"/>
      <c r="VEQ74" s="73"/>
      <c r="VER74" s="73"/>
      <c r="VES74" s="73"/>
      <c r="VET74" s="73"/>
      <c r="VEU74" s="73"/>
      <c r="VEV74" s="73"/>
      <c r="VEW74" s="73"/>
      <c r="VEX74" s="73"/>
      <c r="VEY74" s="73"/>
      <c r="VEZ74" s="73"/>
      <c r="VFA74" s="73"/>
      <c r="VFB74" s="73"/>
      <c r="VFC74" s="73"/>
      <c r="VFD74" s="73"/>
      <c r="VFE74" s="73"/>
      <c r="VFF74" s="73"/>
      <c r="VFG74" s="73"/>
      <c r="VFH74" s="73"/>
      <c r="VFI74" s="73"/>
      <c r="VFJ74" s="73"/>
      <c r="VFK74" s="73"/>
      <c r="VFL74" s="73"/>
      <c r="VFM74" s="73"/>
      <c r="VFN74" s="73"/>
      <c r="VFO74" s="73"/>
      <c r="VFP74" s="73"/>
      <c r="VFQ74" s="73"/>
      <c r="VFR74" s="73"/>
      <c r="VFS74" s="73"/>
      <c r="VFT74" s="73"/>
      <c r="VFU74" s="73"/>
      <c r="VFV74" s="73"/>
      <c r="VFW74" s="73"/>
      <c r="VFX74" s="73"/>
      <c r="VFY74" s="73"/>
      <c r="VFZ74" s="73"/>
      <c r="VGA74" s="73"/>
      <c r="VGB74" s="73"/>
      <c r="VGC74" s="73"/>
      <c r="VGD74" s="73"/>
      <c r="VGE74" s="73"/>
      <c r="VGF74" s="73"/>
      <c r="VGG74" s="73"/>
      <c r="VGH74" s="73"/>
      <c r="VGI74" s="73"/>
      <c r="VGJ74" s="73"/>
      <c r="VGK74" s="73"/>
      <c r="VGL74" s="73"/>
      <c r="VGM74" s="73"/>
      <c r="VGN74" s="73"/>
      <c r="VGO74" s="73"/>
      <c r="VGP74" s="73"/>
      <c r="VGQ74" s="73"/>
      <c r="VGR74" s="73"/>
      <c r="VGS74" s="73"/>
      <c r="VGT74" s="73"/>
      <c r="VGU74" s="73"/>
      <c r="VGV74" s="73"/>
      <c r="VGW74" s="73"/>
      <c r="VGX74" s="73"/>
      <c r="VGY74" s="73"/>
      <c r="VGZ74" s="73"/>
      <c r="VHA74" s="73"/>
      <c r="VHB74" s="73"/>
      <c r="VHC74" s="73"/>
      <c r="VHD74" s="73"/>
      <c r="VHE74" s="73"/>
      <c r="VHF74" s="73"/>
      <c r="VHG74" s="73"/>
      <c r="VHH74" s="73"/>
      <c r="VHI74" s="73"/>
      <c r="VHJ74" s="73"/>
      <c r="VHK74" s="73"/>
      <c r="VHL74" s="73"/>
      <c r="VHM74" s="73"/>
      <c r="VHN74" s="73"/>
      <c r="VHO74" s="73"/>
      <c r="VHP74" s="73"/>
      <c r="VHQ74" s="73"/>
      <c r="VHR74" s="73"/>
      <c r="VHS74" s="73"/>
      <c r="VHT74" s="73"/>
      <c r="VHU74" s="73"/>
      <c r="VHV74" s="73"/>
      <c r="VHW74" s="73"/>
      <c r="VHX74" s="73"/>
      <c r="VHY74" s="73"/>
      <c r="VHZ74" s="73"/>
      <c r="VIA74" s="73"/>
      <c r="VIB74" s="73"/>
      <c r="VIC74" s="73"/>
      <c r="VID74" s="73"/>
      <c r="VIE74" s="73"/>
      <c r="VIF74" s="73"/>
      <c r="VIG74" s="73"/>
      <c r="VIH74" s="73"/>
      <c r="VII74" s="73"/>
      <c r="VIJ74" s="73"/>
      <c r="VIK74" s="73"/>
      <c r="VIL74" s="73"/>
      <c r="VIM74" s="73"/>
      <c r="VIN74" s="73"/>
      <c r="VIO74" s="73"/>
      <c r="VIP74" s="73"/>
      <c r="VIQ74" s="73"/>
      <c r="VIR74" s="73"/>
      <c r="VIS74" s="73"/>
      <c r="VIT74" s="73"/>
      <c r="VIU74" s="73"/>
      <c r="VIV74" s="73"/>
      <c r="VIW74" s="73"/>
      <c r="VIX74" s="73"/>
      <c r="VIY74" s="73"/>
      <c r="VIZ74" s="73"/>
      <c r="VJA74" s="73"/>
      <c r="VJB74" s="73"/>
      <c r="VJC74" s="73"/>
      <c r="VJD74" s="73"/>
      <c r="VJE74" s="73"/>
      <c r="VJF74" s="73"/>
      <c r="VJG74" s="73"/>
      <c r="VJH74" s="73"/>
      <c r="VJI74" s="73"/>
      <c r="VJJ74" s="73"/>
      <c r="VJK74" s="73"/>
      <c r="VJL74" s="73"/>
      <c r="VJM74" s="73"/>
      <c r="VJN74" s="73"/>
      <c r="VJO74" s="73"/>
      <c r="VJP74" s="73"/>
      <c r="VJQ74" s="73"/>
      <c r="VJR74" s="73"/>
      <c r="VJS74" s="73"/>
      <c r="VJT74" s="73"/>
      <c r="VJU74" s="73"/>
      <c r="VJV74" s="73"/>
      <c r="VJW74" s="73"/>
      <c r="VJX74" s="73"/>
      <c r="VJY74" s="73"/>
      <c r="VJZ74" s="73"/>
      <c r="VKA74" s="73"/>
      <c r="VKB74" s="73"/>
      <c r="VKC74" s="73"/>
      <c r="VKD74" s="73"/>
      <c r="VKE74" s="73"/>
      <c r="VKF74" s="73"/>
      <c r="VKG74" s="73"/>
      <c r="VKH74" s="73"/>
      <c r="VKI74" s="73"/>
      <c r="VKJ74" s="73"/>
      <c r="VKK74" s="73"/>
      <c r="VKL74" s="73"/>
      <c r="VKM74" s="73"/>
      <c r="VKN74" s="73"/>
      <c r="VKO74" s="73"/>
      <c r="VKP74" s="73"/>
      <c r="VKQ74" s="73"/>
      <c r="VKR74" s="73"/>
      <c r="VKS74" s="73"/>
      <c r="VKT74" s="73"/>
      <c r="VKU74" s="73"/>
      <c r="VKV74" s="73"/>
      <c r="VKW74" s="73"/>
      <c r="VKX74" s="73"/>
      <c r="VKY74" s="73"/>
      <c r="VKZ74" s="73"/>
      <c r="VLA74" s="73"/>
      <c r="VLB74" s="73"/>
      <c r="VLC74" s="73"/>
      <c r="VLD74" s="73"/>
      <c r="VLE74" s="73"/>
      <c r="VLF74" s="73"/>
      <c r="VLG74" s="73"/>
      <c r="VLH74" s="73"/>
      <c r="VLI74" s="73"/>
      <c r="VLJ74" s="73"/>
      <c r="VLK74" s="73"/>
      <c r="VLL74" s="73"/>
      <c r="VLM74" s="73"/>
      <c r="VLN74" s="73"/>
      <c r="VLO74" s="73"/>
      <c r="VLP74" s="73"/>
      <c r="VLQ74" s="73"/>
      <c r="VLR74" s="73"/>
      <c r="VLS74" s="73"/>
      <c r="VLT74" s="73"/>
      <c r="VLU74" s="73"/>
      <c r="VLV74" s="73"/>
      <c r="VLW74" s="73"/>
      <c r="VLX74" s="73"/>
      <c r="VLY74" s="73"/>
      <c r="VLZ74" s="73"/>
      <c r="VMA74" s="73"/>
      <c r="VMB74" s="73"/>
      <c r="VMC74" s="73"/>
      <c r="VMD74" s="73"/>
      <c r="VME74" s="73"/>
      <c r="VMF74" s="73"/>
      <c r="VMG74" s="73"/>
      <c r="VMH74" s="73"/>
      <c r="VMI74" s="73"/>
      <c r="VMJ74" s="73"/>
      <c r="VMK74" s="73"/>
      <c r="VML74" s="73"/>
      <c r="VMM74" s="73"/>
      <c r="VMN74" s="73"/>
      <c r="VMO74" s="73"/>
      <c r="VMP74" s="73"/>
      <c r="VMQ74" s="73"/>
      <c r="VMR74" s="73"/>
      <c r="VMS74" s="73"/>
      <c r="VMT74" s="73"/>
      <c r="VMU74" s="73"/>
      <c r="VMV74" s="73"/>
      <c r="VMW74" s="73"/>
      <c r="VMX74" s="73"/>
      <c r="VMY74" s="73"/>
      <c r="VMZ74" s="73"/>
      <c r="VNA74" s="73"/>
      <c r="VNB74" s="73"/>
      <c r="VNC74" s="73"/>
      <c r="VND74" s="73"/>
      <c r="VNE74" s="73"/>
      <c r="VNF74" s="73"/>
      <c r="VNG74" s="73"/>
      <c r="VNH74" s="73"/>
      <c r="VNI74" s="73"/>
      <c r="VNJ74" s="73"/>
      <c r="VNK74" s="73"/>
      <c r="VNL74" s="73"/>
      <c r="VNM74" s="73"/>
      <c r="VNN74" s="73"/>
      <c r="VNO74" s="73"/>
      <c r="VNP74" s="73"/>
      <c r="VNQ74" s="73"/>
      <c r="VNR74" s="73"/>
      <c r="VNS74" s="73"/>
      <c r="VNT74" s="73"/>
      <c r="VNU74" s="73"/>
      <c r="VNV74" s="73"/>
      <c r="VNW74" s="73"/>
      <c r="VNX74" s="73"/>
      <c r="VNY74" s="73"/>
      <c r="VNZ74" s="73"/>
      <c r="VOA74" s="73"/>
      <c r="VOB74" s="73"/>
      <c r="VOC74" s="73"/>
      <c r="VOD74" s="73"/>
      <c r="VOE74" s="73"/>
      <c r="VOF74" s="73"/>
      <c r="VOG74" s="73"/>
      <c r="VOH74" s="73"/>
      <c r="VOI74" s="73"/>
      <c r="VOJ74" s="73"/>
      <c r="VOK74" s="73"/>
      <c r="VOL74" s="73"/>
      <c r="VOM74" s="73"/>
      <c r="VON74" s="73"/>
      <c r="VOO74" s="73"/>
      <c r="VOP74" s="73"/>
      <c r="VOQ74" s="73"/>
      <c r="VOR74" s="73"/>
      <c r="VOS74" s="73"/>
      <c r="VOT74" s="73"/>
      <c r="VOU74" s="73"/>
      <c r="VOV74" s="73"/>
      <c r="VOW74" s="73"/>
      <c r="VOX74" s="73"/>
      <c r="VOY74" s="73"/>
      <c r="VOZ74" s="73"/>
      <c r="VPA74" s="73"/>
      <c r="VPB74" s="73"/>
      <c r="VPC74" s="73"/>
      <c r="VPD74" s="73"/>
      <c r="VPE74" s="73"/>
      <c r="VPF74" s="73"/>
      <c r="VPG74" s="73"/>
      <c r="VPH74" s="73"/>
      <c r="VPI74" s="73"/>
      <c r="VPJ74" s="73"/>
      <c r="VPK74" s="73"/>
      <c r="VPL74" s="73"/>
      <c r="VPM74" s="73"/>
      <c r="VPN74" s="73"/>
      <c r="VPO74" s="73"/>
      <c r="VPP74" s="73"/>
      <c r="VPQ74" s="73"/>
      <c r="VPR74" s="73"/>
      <c r="VPS74" s="73"/>
      <c r="VPT74" s="73"/>
      <c r="VPU74" s="73"/>
      <c r="VPV74" s="73"/>
      <c r="VPW74" s="73"/>
      <c r="VPX74" s="73"/>
      <c r="VPY74" s="73"/>
      <c r="VPZ74" s="73"/>
      <c r="VQA74" s="73"/>
      <c r="VQB74" s="73"/>
      <c r="VQC74" s="73"/>
      <c r="VQD74" s="73"/>
      <c r="VQE74" s="73"/>
      <c r="VQF74" s="73"/>
      <c r="VQG74" s="73"/>
      <c r="VQH74" s="73"/>
      <c r="VQI74" s="73"/>
      <c r="VQJ74" s="73"/>
      <c r="VQK74" s="73"/>
      <c r="VQL74" s="73"/>
      <c r="VQM74" s="73"/>
      <c r="VQN74" s="73"/>
      <c r="VQO74" s="73"/>
      <c r="VQP74" s="73"/>
      <c r="VQQ74" s="73"/>
      <c r="VQR74" s="73"/>
      <c r="VQS74" s="73"/>
      <c r="VQT74" s="73"/>
      <c r="VQU74" s="73"/>
      <c r="VQV74" s="73"/>
      <c r="VQW74" s="73"/>
      <c r="VQX74" s="73"/>
      <c r="VQY74" s="73"/>
      <c r="VQZ74" s="73"/>
      <c r="VRA74" s="73"/>
      <c r="VRB74" s="73"/>
      <c r="VRC74" s="73"/>
      <c r="VRD74" s="73"/>
      <c r="VRE74" s="73"/>
      <c r="VRF74" s="73"/>
      <c r="VRG74" s="73"/>
      <c r="VRH74" s="73"/>
      <c r="VRI74" s="73"/>
      <c r="VRJ74" s="73"/>
      <c r="VRK74" s="73"/>
      <c r="VRL74" s="73"/>
      <c r="VRM74" s="73"/>
      <c r="VRN74" s="73"/>
      <c r="VRO74" s="73"/>
      <c r="VRP74" s="73"/>
      <c r="VRQ74" s="73"/>
      <c r="VRR74" s="73"/>
      <c r="VRS74" s="73"/>
      <c r="VRT74" s="73"/>
      <c r="VRU74" s="73"/>
      <c r="VRV74" s="73"/>
      <c r="VRW74" s="73"/>
      <c r="VRX74" s="73"/>
      <c r="VRY74" s="73"/>
      <c r="VRZ74" s="73"/>
      <c r="VSA74" s="73"/>
      <c r="VSB74" s="73"/>
      <c r="VSC74" s="73"/>
      <c r="VSD74" s="73"/>
      <c r="VSE74" s="73"/>
      <c r="VSF74" s="73"/>
      <c r="VSG74" s="73"/>
      <c r="VSH74" s="73"/>
      <c r="VSI74" s="73"/>
      <c r="VSJ74" s="73"/>
      <c r="VSK74" s="73"/>
      <c r="VSL74" s="73"/>
      <c r="VSM74" s="73"/>
      <c r="VSN74" s="73"/>
      <c r="VSO74" s="73"/>
      <c r="VSP74" s="73"/>
      <c r="VSQ74" s="73"/>
      <c r="VSR74" s="73"/>
      <c r="VSS74" s="73"/>
      <c r="VST74" s="73"/>
      <c r="VSU74" s="73"/>
      <c r="VSV74" s="73"/>
      <c r="VSW74" s="73"/>
      <c r="VSX74" s="73"/>
      <c r="VSY74" s="73"/>
      <c r="VSZ74" s="73"/>
      <c r="VTA74" s="73"/>
      <c r="VTB74" s="73"/>
      <c r="VTC74" s="73"/>
      <c r="VTD74" s="73"/>
      <c r="VTE74" s="73"/>
      <c r="VTF74" s="73"/>
      <c r="VTG74" s="73"/>
      <c r="VTH74" s="73"/>
      <c r="VTI74" s="73"/>
      <c r="VTJ74" s="73"/>
      <c r="VTK74" s="73"/>
      <c r="VTL74" s="73"/>
      <c r="VTM74" s="73"/>
      <c r="VTN74" s="73"/>
      <c r="VTO74" s="73"/>
      <c r="VTP74" s="73"/>
      <c r="VTQ74" s="73"/>
      <c r="VTR74" s="73"/>
      <c r="VTS74" s="73"/>
      <c r="VTT74" s="73"/>
      <c r="VTU74" s="73"/>
      <c r="VTV74" s="73"/>
      <c r="VTW74" s="73"/>
      <c r="VTX74" s="73"/>
      <c r="VTY74" s="73"/>
      <c r="VTZ74" s="73"/>
      <c r="VUA74" s="73"/>
      <c r="VUB74" s="73"/>
      <c r="VUC74" s="73"/>
      <c r="VUD74" s="73"/>
      <c r="VUE74" s="73"/>
      <c r="VUF74" s="73"/>
      <c r="VUG74" s="73"/>
      <c r="VUH74" s="73"/>
      <c r="VUI74" s="73"/>
      <c r="VUJ74" s="73"/>
      <c r="VUK74" s="73"/>
      <c r="VUL74" s="73"/>
      <c r="VUM74" s="73"/>
      <c r="VUN74" s="73"/>
      <c r="VUO74" s="73"/>
      <c r="VUP74" s="73"/>
      <c r="VUQ74" s="73"/>
      <c r="VUR74" s="73"/>
      <c r="VUS74" s="73"/>
      <c r="VUT74" s="73"/>
      <c r="VUU74" s="73"/>
      <c r="VUV74" s="73"/>
      <c r="VUW74" s="73"/>
      <c r="VUX74" s="73"/>
      <c r="VUY74" s="73"/>
      <c r="VUZ74" s="73"/>
      <c r="VVA74" s="73"/>
      <c r="VVB74" s="73"/>
      <c r="VVC74" s="73"/>
      <c r="VVD74" s="73"/>
      <c r="VVE74" s="73"/>
      <c r="VVF74" s="73"/>
      <c r="VVG74" s="73"/>
      <c r="VVH74" s="73"/>
      <c r="VVI74" s="73"/>
      <c r="VVJ74" s="73"/>
      <c r="VVK74" s="73"/>
      <c r="VVL74" s="73"/>
      <c r="VVM74" s="73"/>
      <c r="VVN74" s="73"/>
      <c r="VVO74" s="73"/>
      <c r="VVP74" s="73"/>
      <c r="VVQ74" s="73"/>
      <c r="VVR74" s="73"/>
      <c r="VVS74" s="73"/>
      <c r="VVT74" s="73"/>
      <c r="VVU74" s="73"/>
      <c r="VVV74" s="73"/>
      <c r="VVW74" s="73"/>
      <c r="VVX74" s="73"/>
      <c r="VVY74" s="73"/>
      <c r="VVZ74" s="73"/>
      <c r="VWA74" s="73"/>
      <c r="VWB74" s="73"/>
      <c r="VWC74" s="73"/>
      <c r="VWD74" s="73"/>
      <c r="VWE74" s="73"/>
      <c r="VWF74" s="73"/>
      <c r="VWG74" s="73"/>
      <c r="VWH74" s="73"/>
      <c r="VWI74" s="73"/>
      <c r="VWJ74" s="73"/>
      <c r="VWK74" s="73"/>
      <c r="VWL74" s="73"/>
      <c r="VWM74" s="73"/>
      <c r="VWN74" s="73"/>
      <c r="VWO74" s="73"/>
      <c r="VWP74" s="73"/>
      <c r="VWQ74" s="73"/>
      <c r="VWR74" s="73"/>
      <c r="VWS74" s="73"/>
      <c r="VWT74" s="73"/>
      <c r="VWU74" s="73"/>
      <c r="VWV74" s="73"/>
      <c r="VWW74" s="73"/>
      <c r="VWX74" s="73"/>
      <c r="VWY74" s="73"/>
      <c r="VWZ74" s="73"/>
      <c r="VXA74" s="73"/>
      <c r="VXB74" s="73"/>
      <c r="VXC74" s="73"/>
      <c r="VXD74" s="73"/>
      <c r="VXE74" s="73"/>
      <c r="VXF74" s="73"/>
      <c r="VXG74" s="73"/>
      <c r="VXH74" s="73"/>
      <c r="VXI74" s="73"/>
      <c r="VXJ74" s="73"/>
      <c r="VXK74" s="73"/>
      <c r="VXL74" s="73"/>
      <c r="VXM74" s="73"/>
      <c r="VXN74" s="73"/>
      <c r="VXO74" s="73"/>
      <c r="VXP74" s="73"/>
      <c r="VXQ74" s="73"/>
      <c r="VXR74" s="73"/>
      <c r="VXS74" s="73"/>
      <c r="VXT74" s="73"/>
      <c r="VXU74" s="73"/>
      <c r="VXV74" s="73"/>
      <c r="VXW74" s="73"/>
      <c r="VXX74" s="73"/>
      <c r="VXY74" s="73"/>
      <c r="VXZ74" s="73"/>
      <c r="VYA74" s="73"/>
      <c r="VYB74" s="73"/>
      <c r="VYC74" s="73"/>
      <c r="VYD74" s="73"/>
      <c r="VYE74" s="73"/>
      <c r="VYF74" s="73"/>
      <c r="VYG74" s="73"/>
      <c r="VYH74" s="73"/>
      <c r="VYI74" s="73"/>
      <c r="VYJ74" s="73"/>
      <c r="VYK74" s="73"/>
      <c r="VYL74" s="73"/>
      <c r="VYM74" s="73"/>
      <c r="VYN74" s="73"/>
      <c r="VYO74" s="73"/>
      <c r="VYP74" s="73"/>
      <c r="VYQ74" s="73"/>
      <c r="VYR74" s="73"/>
      <c r="VYS74" s="73"/>
      <c r="VYT74" s="73"/>
      <c r="VYU74" s="73"/>
      <c r="VYV74" s="73"/>
      <c r="VYW74" s="73"/>
      <c r="VYX74" s="73"/>
      <c r="VYY74" s="73"/>
      <c r="VYZ74" s="73"/>
      <c r="VZA74" s="73"/>
      <c r="VZB74" s="73"/>
      <c r="VZC74" s="73"/>
      <c r="VZD74" s="73"/>
      <c r="VZE74" s="73"/>
      <c r="VZF74" s="73"/>
      <c r="VZG74" s="73"/>
      <c r="VZH74" s="73"/>
      <c r="VZI74" s="73"/>
      <c r="VZJ74" s="73"/>
      <c r="VZK74" s="73"/>
      <c r="VZL74" s="73"/>
      <c r="VZM74" s="73"/>
      <c r="VZN74" s="73"/>
      <c r="VZO74" s="73"/>
      <c r="VZP74" s="73"/>
      <c r="VZQ74" s="73"/>
      <c r="VZR74" s="73"/>
      <c r="VZS74" s="73"/>
      <c r="VZT74" s="73"/>
      <c r="VZU74" s="73"/>
      <c r="VZV74" s="73"/>
      <c r="VZW74" s="73"/>
      <c r="VZX74" s="73"/>
      <c r="VZY74" s="73"/>
      <c r="VZZ74" s="73"/>
      <c r="WAA74" s="73"/>
      <c r="WAB74" s="73"/>
      <c r="WAC74" s="73"/>
      <c r="WAD74" s="73"/>
      <c r="WAE74" s="73"/>
      <c r="WAF74" s="73"/>
      <c r="WAG74" s="73"/>
      <c r="WAH74" s="73"/>
      <c r="WAI74" s="73"/>
      <c r="WAJ74" s="73"/>
      <c r="WAK74" s="73"/>
      <c r="WAL74" s="73"/>
      <c r="WAM74" s="73"/>
      <c r="WAN74" s="73"/>
      <c r="WAO74" s="73"/>
      <c r="WAP74" s="73"/>
      <c r="WAQ74" s="73"/>
      <c r="WAR74" s="73"/>
      <c r="WAS74" s="73"/>
      <c r="WAT74" s="73"/>
      <c r="WAU74" s="73"/>
      <c r="WAV74" s="73"/>
      <c r="WAW74" s="73"/>
      <c r="WAX74" s="73"/>
      <c r="WAY74" s="73"/>
      <c r="WAZ74" s="73"/>
      <c r="WBA74" s="73"/>
      <c r="WBB74" s="73"/>
      <c r="WBC74" s="73"/>
      <c r="WBD74" s="73"/>
      <c r="WBE74" s="73"/>
      <c r="WBF74" s="73"/>
      <c r="WBG74" s="73"/>
      <c r="WBH74" s="73"/>
      <c r="WBI74" s="73"/>
      <c r="WBJ74" s="73"/>
      <c r="WBK74" s="73"/>
      <c r="WBL74" s="73"/>
      <c r="WBM74" s="73"/>
      <c r="WBN74" s="73"/>
      <c r="WBO74" s="73"/>
      <c r="WBP74" s="73"/>
      <c r="WBQ74" s="73"/>
      <c r="WBR74" s="73"/>
      <c r="WBS74" s="73"/>
      <c r="WBT74" s="73"/>
      <c r="WBU74" s="73"/>
      <c r="WBV74" s="73"/>
      <c r="WBW74" s="73"/>
      <c r="WBX74" s="73"/>
      <c r="WBY74" s="73"/>
      <c r="WBZ74" s="73"/>
      <c r="WCA74" s="73"/>
      <c r="WCB74" s="73"/>
      <c r="WCC74" s="73"/>
      <c r="WCD74" s="73"/>
      <c r="WCE74" s="73"/>
      <c r="WCF74" s="73"/>
      <c r="WCG74" s="73"/>
      <c r="WCH74" s="73"/>
      <c r="WCI74" s="73"/>
      <c r="WCJ74" s="73"/>
      <c r="WCK74" s="73"/>
      <c r="WCL74" s="73"/>
      <c r="WCM74" s="73"/>
      <c r="WCN74" s="73"/>
      <c r="WCO74" s="73"/>
      <c r="WCP74" s="73"/>
      <c r="WCQ74" s="73"/>
      <c r="WCR74" s="73"/>
      <c r="WCS74" s="73"/>
      <c r="WCT74" s="73"/>
      <c r="WCU74" s="73"/>
      <c r="WCV74" s="73"/>
      <c r="WCW74" s="73"/>
      <c r="WCX74" s="73"/>
      <c r="WCY74" s="73"/>
      <c r="WCZ74" s="73"/>
      <c r="WDA74" s="73"/>
      <c r="WDB74" s="73"/>
      <c r="WDC74" s="73"/>
      <c r="WDD74" s="73"/>
      <c r="WDE74" s="73"/>
      <c r="WDF74" s="73"/>
      <c r="WDG74" s="73"/>
      <c r="WDH74" s="73"/>
      <c r="WDI74" s="73"/>
      <c r="WDJ74" s="73"/>
      <c r="WDK74" s="73"/>
      <c r="WDL74" s="73"/>
      <c r="WDM74" s="73"/>
      <c r="WDN74" s="73"/>
      <c r="WDO74" s="73"/>
      <c r="WDP74" s="73"/>
      <c r="WDQ74" s="73"/>
      <c r="WDR74" s="73"/>
      <c r="WDS74" s="73"/>
      <c r="WDT74" s="73"/>
      <c r="WDU74" s="73"/>
      <c r="WDV74" s="73"/>
      <c r="WDW74" s="73"/>
      <c r="WDX74" s="73"/>
      <c r="WDY74" s="73"/>
      <c r="WDZ74" s="73"/>
      <c r="WEA74" s="73"/>
      <c r="WEB74" s="73"/>
      <c r="WEC74" s="73"/>
      <c r="WED74" s="73"/>
      <c r="WEE74" s="73"/>
      <c r="WEF74" s="73"/>
      <c r="WEG74" s="73"/>
      <c r="WEH74" s="73"/>
      <c r="WEI74" s="73"/>
      <c r="WEJ74" s="73"/>
      <c r="WEK74" s="73"/>
      <c r="WEL74" s="73"/>
      <c r="WEM74" s="73"/>
      <c r="WEN74" s="73"/>
      <c r="WEO74" s="73"/>
      <c r="WEP74" s="73"/>
      <c r="WEQ74" s="73"/>
      <c r="WER74" s="73"/>
      <c r="WES74" s="73"/>
      <c r="WET74" s="73"/>
      <c r="WEU74" s="73"/>
      <c r="WEV74" s="73"/>
      <c r="WEW74" s="73"/>
      <c r="WEX74" s="73"/>
      <c r="WEY74" s="73"/>
      <c r="WEZ74" s="73"/>
      <c r="WFA74" s="73"/>
      <c r="WFB74" s="73"/>
      <c r="WFC74" s="73"/>
      <c r="WFD74" s="73"/>
      <c r="WFE74" s="73"/>
      <c r="WFF74" s="73"/>
      <c r="WFG74" s="73"/>
      <c r="WFH74" s="73"/>
      <c r="WFI74" s="73"/>
      <c r="WFJ74" s="73"/>
      <c r="WFK74" s="73"/>
      <c r="WFL74" s="73"/>
      <c r="WFM74" s="73"/>
      <c r="WFN74" s="73"/>
      <c r="WFO74" s="73"/>
      <c r="WFP74" s="73"/>
      <c r="WFQ74" s="73"/>
      <c r="WFR74" s="73"/>
      <c r="WFS74" s="73"/>
      <c r="WFT74" s="73"/>
      <c r="WFU74" s="73"/>
      <c r="WFV74" s="73"/>
      <c r="WFW74" s="73"/>
      <c r="WFX74" s="73"/>
      <c r="WFY74" s="73"/>
      <c r="WFZ74" s="73"/>
      <c r="WGA74" s="73"/>
      <c r="WGB74" s="73"/>
      <c r="WGC74" s="73"/>
      <c r="WGD74" s="73"/>
      <c r="WGE74" s="73"/>
      <c r="WGF74" s="73"/>
      <c r="WGG74" s="73"/>
      <c r="WGH74" s="73"/>
      <c r="WGI74" s="73"/>
      <c r="WGJ74" s="73"/>
      <c r="WGK74" s="73"/>
      <c r="WGL74" s="73"/>
      <c r="WGM74" s="73"/>
      <c r="WGN74" s="73"/>
      <c r="WGO74" s="73"/>
      <c r="WGP74" s="73"/>
      <c r="WGQ74" s="73"/>
      <c r="WGR74" s="73"/>
      <c r="WGS74" s="73"/>
      <c r="WGT74" s="73"/>
      <c r="WGU74" s="73"/>
      <c r="WGV74" s="73"/>
      <c r="WGW74" s="73"/>
      <c r="WGX74" s="73"/>
      <c r="WGY74" s="73"/>
      <c r="WGZ74" s="73"/>
      <c r="WHA74" s="73"/>
      <c r="WHB74" s="73"/>
      <c r="WHC74" s="73"/>
      <c r="WHD74" s="73"/>
      <c r="WHE74" s="73"/>
      <c r="WHF74" s="73"/>
      <c r="WHG74" s="73"/>
      <c r="WHH74" s="73"/>
      <c r="WHI74" s="73"/>
      <c r="WHJ74" s="73"/>
      <c r="WHK74" s="73"/>
      <c r="WHL74" s="73"/>
      <c r="WHM74" s="73"/>
      <c r="WHN74" s="73"/>
      <c r="WHO74" s="73"/>
      <c r="WHP74" s="73"/>
      <c r="WHQ74" s="73"/>
      <c r="WHR74" s="73"/>
      <c r="WHS74" s="73"/>
      <c r="WHT74" s="73"/>
      <c r="WHU74" s="73"/>
      <c r="WHV74" s="73"/>
      <c r="WHW74" s="73"/>
      <c r="WHX74" s="73"/>
      <c r="WHY74" s="73"/>
      <c r="WHZ74" s="73"/>
      <c r="WIA74" s="73"/>
      <c r="WIB74" s="73"/>
      <c r="WIC74" s="73"/>
      <c r="WID74" s="73"/>
      <c r="WIE74" s="73"/>
      <c r="WIF74" s="73"/>
      <c r="WIG74" s="73"/>
      <c r="WIH74" s="73"/>
      <c r="WII74" s="73"/>
      <c r="WIJ74" s="73"/>
      <c r="WIK74" s="73"/>
      <c r="WIL74" s="73"/>
      <c r="WIM74" s="73"/>
      <c r="WIN74" s="73"/>
      <c r="WIO74" s="73"/>
      <c r="WIP74" s="73"/>
      <c r="WIQ74" s="73"/>
      <c r="WIR74" s="73"/>
      <c r="WIS74" s="73"/>
      <c r="WIT74" s="73"/>
      <c r="WIU74" s="73"/>
      <c r="WIV74" s="73"/>
      <c r="WIW74" s="73"/>
      <c r="WIX74" s="73"/>
      <c r="WIY74" s="73"/>
      <c r="WIZ74" s="73"/>
      <c r="WJA74" s="73"/>
      <c r="WJB74" s="73"/>
      <c r="WJC74" s="73"/>
      <c r="WJD74" s="73"/>
      <c r="WJE74" s="73"/>
      <c r="WJF74" s="73"/>
      <c r="WJG74" s="73"/>
      <c r="WJH74" s="73"/>
      <c r="WJI74" s="73"/>
      <c r="WJJ74" s="73"/>
      <c r="WJK74" s="73"/>
      <c r="WJL74" s="73"/>
      <c r="WJM74" s="73"/>
      <c r="WJN74" s="73"/>
      <c r="WJO74" s="73"/>
      <c r="WJP74" s="73"/>
      <c r="WJQ74" s="73"/>
      <c r="WJR74" s="73"/>
      <c r="WJS74" s="73"/>
      <c r="WJT74" s="73"/>
      <c r="WJU74" s="73"/>
      <c r="WJV74" s="73"/>
      <c r="WJW74" s="73"/>
      <c r="WJX74" s="73"/>
      <c r="WJY74" s="73"/>
      <c r="WJZ74" s="73"/>
      <c r="WKA74" s="73"/>
      <c r="WKB74" s="73"/>
      <c r="WKC74" s="73"/>
      <c r="WKD74" s="73"/>
      <c r="WKE74" s="73"/>
      <c r="WKF74" s="73"/>
      <c r="WKG74" s="73"/>
      <c r="WKH74" s="73"/>
      <c r="WKI74" s="73"/>
      <c r="WKJ74" s="73"/>
      <c r="WKK74" s="73"/>
      <c r="WKL74" s="73"/>
      <c r="WKM74" s="73"/>
      <c r="WKN74" s="73"/>
      <c r="WKO74" s="73"/>
      <c r="WKP74" s="73"/>
      <c r="WKQ74" s="73"/>
      <c r="WKR74" s="73"/>
      <c r="WKS74" s="73"/>
      <c r="WKT74" s="73"/>
      <c r="WKU74" s="73"/>
      <c r="WKV74" s="73"/>
      <c r="WKW74" s="73"/>
      <c r="WKX74" s="73"/>
      <c r="WKY74" s="73"/>
      <c r="WKZ74" s="73"/>
      <c r="WLA74" s="73"/>
      <c r="WLB74" s="73"/>
      <c r="WLC74" s="73"/>
      <c r="WLD74" s="73"/>
      <c r="WLE74" s="73"/>
      <c r="WLF74" s="73"/>
      <c r="WLG74" s="73"/>
      <c r="WLH74" s="73"/>
      <c r="WLI74" s="73"/>
      <c r="WLJ74" s="73"/>
      <c r="WLK74" s="73"/>
      <c r="WLL74" s="73"/>
      <c r="WLM74" s="73"/>
      <c r="WLN74" s="73"/>
      <c r="WLO74" s="73"/>
      <c r="WLP74" s="73"/>
      <c r="WLQ74" s="73"/>
      <c r="WLR74" s="73"/>
      <c r="WLS74" s="73"/>
      <c r="WLT74" s="73"/>
      <c r="WLU74" s="73"/>
      <c r="WLV74" s="73"/>
      <c r="WLW74" s="73"/>
      <c r="WLX74" s="73"/>
      <c r="WLY74" s="73"/>
      <c r="WLZ74" s="73"/>
      <c r="WMA74" s="73"/>
      <c r="WMB74" s="73"/>
      <c r="WMC74" s="73"/>
      <c r="WMD74" s="73"/>
      <c r="WME74" s="73"/>
      <c r="WMF74" s="73"/>
      <c r="WMG74" s="73"/>
      <c r="WMH74" s="73"/>
      <c r="WMI74" s="73"/>
      <c r="WMJ74" s="73"/>
      <c r="WMK74" s="73"/>
      <c r="WML74" s="73"/>
      <c r="WMM74" s="73"/>
      <c r="WMN74" s="73"/>
      <c r="WMO74" s="73"/>
      <c r="WMP74" s="73"/>
      <c r="WMQ74" s="73"/>
      <c r="WMR74" s="73"/>
      <c r="WMS74" s="73"/>
      <c r="WMT74" s="73"/>
      <c r="WMU74" s="73"/>
      <c r="WMV74" s="73"/>
      <c r="WMW74" s="73"/>
      <c r="WMX74" s="73"/>
      <c r="WMY74" s="73"/>
      <c r="WMZ74" s="73"/>
      <c r="WNA74" s="73"/>
      <c r="WNB74" s="73"/>
      <c r="WNC74" s="73"/>
      <c r="WND74" s="73"/>
      <c r="WNE74" s="73"/>
      <c r="WNF74" s="73"/>
      <c r="WNG74" s="73"/>
      <c r="WNH74" s="73"/>
      <c r="WNI74" s="73"/>
      <c r="WNJ74" s="73"/>
      <c r="WNK74" s="73"/>
      <c r="WNL74" s="73"/>
      <c r="WNM74" s="73"/>
      <c r="WNN74" s="73"/>
      <c r="WNO74" s="73"/>
      <c r="WNP74" s="73"/>
      <c r="WNQ74" s="73"/>
      <c r="WNR74" s="73"/>
      <c r="WNS74" s="73"/>
      <c r="WNT74" s="73"/>
      <c r="WNU74" s="73"/>
      <c r="WNV74" s="73"/>
      <c r="WNW74" s="73"/>
      <c r="WNX74" s="73"/>
      <c r="WNY74" s="73"/>
      <c r="WNZ74" s="73"/>
      <c r="WOA74" s="73"/>
      <c r="WOB74" s="73"/>
      <c r="WOC74" s="73"/>
      <c r="WOD74" s="73"/>
      <c r="WOE74" s="73"/>
      <c r="WOF74" s="73"/>
      <c r="WOG74" s="73"/>
      <c r="WOH74" s="73"/>
      <c r="WOI74" s="73"/>
      <c r="WOJ74" s="73"/>
      <c r="WOK74" s="73"/>
      <c r="WOL74" s="73"/>
      <c r="WOM74" s="73"/>
      <c r="WON74" s="73"/>
      <c r="WOO74" s="73"/>
      <c r="WOP74" s="73"/>
      <c r="WOQ74" s="73"/>
      <c r="WOR74" s="73"/>
      <c r="WOS74" s="73"/>
      <c r="WOT74" s="73"/>
      <c r="WOU74" s="73"/>
      <c r="WOV74" s="73"/>
      <c r="WOW74" s="73"/>
      <c r="WOX74" s="73"/>
      <c r="WOY74" s="73"/>
      <c r="WOZ74" s="73"/>
      <c r="WPA74" s="73"/>
      <c r="WPB74" s="73"/>
      <c r="WPC74" s="73"/>
      <c r="WPD74" s="73"/>
      <c r="WPE74" s="73"/>
      <c r="WPF74" s="73"/>
      <c r="WPG74" s="73"/>
      <c r="WPH74" s="73"/>
      <c r="WPI74" s="73"/>
      <c r="WPJ74" s="73"/>
      <c r="WPK74" s="73"/>
      <c r="WPL74" s="73"/>
      <c r="WPM74" s="73"/>
      <c r="WPN74" s="73"/>
      <c r="WPO74" s="73"/>
      <c r="WPP74" s="73"/>
      <c r="WPQ74" s="73"/>
      <c r="WPR74" s="73"/>
      <c r="WPS74" s="73"/>
      <c r="WPT74" s="73"/>
      <c r="WPU74" s="73"/>
      <c r="WPV74" s="73"/>
      <c r="WPW74" s="73"/>
      <c r="WPX74" s="73"/>
      <c r="WPY74" s="73"/>
      <c r="WPZ74" s="73"/>
      <c r="WQA74" s="73"/>
      <c r="WQB74" s="73"/>
      <c r="WQC74" s="73"/>
      <c r="WQD74" s="73"/>
      <c r="WQE74" s="73"/>
      <c r="WQF74" s="73"/>
      <c r="WQG74" s="73"/>
      <c r="WQH74" s="73"/>
      <c r="WQI74" s="73"/>
      <c r="WQJ74" s="73"/>
      <c r="WQK74" s="73"/>
      <c r="WQL74" s="73"/>
      <c r="WQM74" s="73"/>
      <c r="WQN74" s="73"/>
      <c r="WQO74" s="73"/>
      <c r="WQP74" s="73"/>
      <c r="WQQ74" s="73"/>
      <c r="WQR74" s="73"/>
      <c r="WQS74" s="73"/>
      <c r="WQT74" s="73"/>
      <c r="WQU74" s="73"/>
      <c r="WQV74" s="73"/>
      <c r="WQW74" s="73"/>
      <c r="WQX74" s="73"/>
      <c r="WQY74" s="73"/>
      <c r="WQZ74" s="73"/>
      <c r="WRA74" s="73"/>
      <c r="WRB74" s="73"/>
      <c r="WRC74" s="73"/>
      <c r="WRD74" s="73"/>
      <c r="WRE74" s="73"/>
      <c r="WRF74" s="73"/>
      <c r="WRG74" s="73"/>
      <c r="WRH74" s="73"/>
      <c r="WRI74" s="73"/>
      <c r="WRJ74" s="73"/>
      <c r="WRK74" s="73"/>
      <c r="WRL74" s="73"/>
      <c r="WRM74" s="73"/>
      <c r="WRN74" s="73"/>
      <c r="WRO74" s="73"/>
      <c r="WRP74" s="73"/>
      <c r="WRQ74" s="73"/>
      <c r="WRR74" s="73"/>
      <c r="WRS74" s="73"/>
      <c r="WRT74" s="73"/>
      <c r="WRU74" s="73"/>
      <c r="WRV74" s="73"/>
      <c r="WRW74" s="73"/>
      <c r="WRX74" s="73"/>
      <c r="WRY74" s="73"/>
      <c r="WRZ74" s="73"/>
      <c r="WSA74" s="73"/>
      <c r="WSB74" s="73"/>
      <c r="WSC74" s="73"/>
      <c r="WSD74" s="73"/>
      <c r="WSE74" s="73"/>
      <c r="WSF74" s="73"/>
      <c r="WSG74" s="73"/>
      <c r="WSH74" s="73"/>
      <c r="WSI74" s="73"/>
      <c r="WSJ74" s="73"/>
      <c r="WSK74" s="73"/>
      <c r="WSL74" s="73"/>
      <c r="WSM74" s="73"/>
      <c r="WSN74" s="73"/>
      <c r="WSO74" s="73"/>
      <c r="WSP74" s="73"/>
      <c r="WSQ74" s="73"/>
      <c r="WSR74" s="73"/>
      <c r="WSS74" s="73"/>
      <c r="WST74" s="73"/>
      <c r="WSU74" s="73"/>
      <c r="WSV74" s="73"/>
      <c r="WSW74" s="73"/>
      <c r="WSX74" s="73"/>
      <c r="WSY74" s="73"/>
      <c r="WSZ74" s="73"/>
      <c r="WTA74" s="73"/>
      <c r="WTB74" s="73"/>
      <c r="WTC74" s="73"/>
      <c r="WTD74" s="73"/>
      <c r="WTE74" s="73"/>
      <c r="WTF74" s="73"/>
      <c r="WTG74" s="73"/>
      <c r="WTH74" s="73"/>
      <c r="WTI74" s="73"/>
      <c r="WTJ74" s="73"/>
      <c r="WTK74" s="73"/>
      <c r="WTL74" s="73"/>
      <c r="WTM74" s="73"/>
      <c r="WTN74" s="73"/>
      <c r="WTO74" s="73"/>
      <c r="WTP74" s="73"/>
      <c r="WTQ74" s="73"/>
      <c r="WTR74" s="73"/>
      <c r="WTS74" s="73"/>
      <c r="WTT74" s="73"/>
      <c r="WTU74" s="73"/>
      <c r="WTV74" s="73"/>
      <c r="WTW74" s="73"/>
      <c r="WTX74" s="73"/>
      <c r="WTY74" s="73"/>
      <c r="WTZ74" s="73"/>
      <c r="WUA74" s="73"/>
      <c r="WUB74" s="73"/>
      <c r="WUC74" s="73"/>
      <c r="WUD74" s="73"/>
      <c r="WUE74" s="73"/>
      <c r="WUF74" s="73"/>
      <c r="WUG74" s="73"/>
      <c r="WUH74" s="73"/>
      <c r="WUI74" s="73"/>
      <c r="WUJ74" s="73"/>
      <c r="WUK74" s="73"/>
      <c r="WUL74" s="73"/>
      <c r="WUM74" s="73"/>
      <c r="WUN74" s="73"/>
      <c r="WUO74" s="73"/>
      <c r="WUP74" s="73"/>
      <c r="WUQ74" s="73"/>
      <c r="WUR74" s="73"/>
      <c r="WUS74" s="73"/>
      <c r="WUT74" s="73"/>
      <c r="WUU74" s="73"/>
      <c r="WUV74" s="73"/>
      <c r="WUW74" s="73"/>
      <c r="WUX74" s="73"/>
      <c r="WUY74" s="73"/>
      <c r="WUZ74" s="73"/>
      <c r="WVA74" s="73"/>
      <c r="WVB74" s="73"/>
      <c r="WVC74" s="73"/>
      <c r="WVD74" s="73"/>
      <c r="WVE74" s="73"/>
      <c r="WVF74" s="73"/>
      <c r="WVG74" s="73"/>
      <c r="WVH74" s="73"/>
      <c r="WVI74" s="73"/>
      <c r="WVJ74" s="73"/>
      <c r="WVK74" s="73"/>
      <c r="WVL74" s="73"/>
      <c r="WVM74" s="73"/>
      <c r="WVN74" s="73"/>
      <c r="WVO74" s="73"/>
      <c r="WVP74" s="73"/>
      <c r="WVQ74" s="73"/>
      <c r="WVR74" s="73"/>
      <c r="WVS74" s="73"/>
      <c r="WVT74" s="73"/>
      <c r="WVU74" s="73"/>
      <c r="WVV74" s="73"/>
      <c r="WVW74" s="73"/>
      <c r="WVX74" s="73"/>
      <c r="WVY74" s="73"/>
      <c r="WVZ74" s="73"/>
      <c r="WWA74" s="73"/>
      <c r="WWB74" s="73"/>
      <c r="WWC74" s="73"/>
      <c r="WWD74" s="73"/>
      <c r="WWE74" s="73"/>
      <c r="WWF74" s="73"/>
      <c r="WWG74" s="73"/>
      <c r="WWH74" s="73"/>
      <c r="WWI74" s="73"/>
      <c r="WWJ74" s="73"/>
      <c r="WWK74" s="73"/>
      <c r="WWL74" s="73"/>
      <c r="WWM74" s="73"/>
      <c r="WWN74" s="73"/>
      <c r="WWO74" s="73"/>
      <c r="WWP74" s="73"/>
      <c r="WWQ74" s="73"/>
      <c r="WWR74" s="73"/>
      <c r="WWS74" s="73"/>
      <c r="WWT74" s="73"/>
      <c r="WWU74" s="73"/>
      <c r="WWV74" s="73"/>
      <c r="WWW74" s="73"/>
      <c r="WWX74" s="73"/>
      <c r="WWY74" s="73"/>
      <c r="WWZ74" s="73"/>
      <c r="WXA74" s="73"/>
      <c r="WXB74" s="73"/>
      <c r="WXC74" s="73"/>
      <c r="WXD74" s="73"/>
      <c r="WXE74" s="73"/>
      <c r="WXF74" s="73"/>
      <c r="WXG74" s="73"/>
      <c r="WXH74" s="73"/>
      <c r="WXI74" s="73"/>
      <c r="WXJ74" s="73"/>
      <c r="WXK74" s="73"/>
      <c r="WXL74" s="73"/>
      <c r="WXM74" s="73"/>
      <c r="WXN74" s="73"/>
      <c r="WXO74" s="73"/>
      <c r="WXP74" s="73"/>
      <c r="WXQ74" s="73"/>
      <c r="WXR74" s="73"/>
      <c r="WXS74" s="73"/>
      <c r="WXT74" s="73"/>
      <c r="WXU74" s="73"/>
      <c r="WXV74" s="73"/>
      <c r="WXW74" s="73"/>
      <c r="WXX74" s="73"/>
      <c r="WXY74" s="73"/>
      <c r="WXZ74" s="73"/>
      <c r="WYA74" s="73"/>
      <c r="WYB74" s="73"/>
      <c r="WYC74" s="73"/>
      <c r="WYD74" s="73"/>
      <c r="WYE74" s="73"/>
      <c r="WYF74" s="73"/>
      <c r="WYG74" s="73"/>
      <c r="WYH74" s="73"/>
      <c r="WYI74" s="73"/>
      <c r="WYJ74" s="73"/>
      <c r="WYK74" s="73"/>
      <c r="WYL74" s="73"/>
      <c r="WYM74" s="73"/>
      <c r="WYN74" s="73"/>
      <c r="WYO74" s="73"/>
      <c r="WYP74" s="73"/>
      <c r="WYQ74" s="73"/>
      <c r="WYR74" s="73"/>
      <c r="WYS74" s="73"/>
      <c r="WYT74" s="73"/>
      <c r="WYU74" s="73"/>
      <c r="WYV74" s="73"/>
      <c r="WYW74" s="73"/>
      <c r="WYX74" s="73"/>
      <c r="WYY74" s="73"/>
      <c r="WYZ74" s="73"/>
      <c r="WZA74" s="73"/>
      <c r="WZB74" s="73"/>
      <c r="WZC74" s="73"/>
      <c r="WZD74" s="73"/>
      <c r="WZE74" s="73"/>
      <c r="WZF74" s="73"/>
      <c r="WZG74" s="73"/>
      <c r="WZH74" s="73"/>
      <c r="WZI74" s="73"/>
      <c r="WZJ74" s="73"/>
      <c r="WZK74" s="73"/>
      <c r="WZL74" s="73"/>
      <c r="WZM74" s="73"/>
      <c r="WZN74" s="73"/>
      <c r="WZO74" s="73"/>
      <c r="WZP74" s="73"/>
      <c r="WZQ74" s="73"/>
      <c r="WZR74" s="73"/>
      <c r="WZS74" s="73"/>
      <c r="WZT74" s="73"/>
      <c r="WZU74" s="73"/>
      <c r="WZV74" s="73"/>
      <c r="WZW74" s="73"/>
      <c r="WZX74" s="73"/>
      <c r="WZY74" s="73"/>
      <c r="WZZ74" s="73"/>
      <c r="XAA74" s="73"/>
      <c r="XAB74" s="73"/>
      <c r="XAC74" s="73"/>
      <c r="XAD74" s="73"/>
      <c r="XAE74" s="73"/>
      <c r="XAF74" s="73"/>
      <c r="XAG74" s="73"/>
      <c r="XAH74" s="73"/>
      <c r="XAI74" s="73"/>
      <c r="XAJ74" s="73"/>
      <c r="XAK74" s="73"/>
      <c r="XAL74" s="73"/>
      <c r="XAM74" s="73"/>
      <c r="XAN74" s="73"/>
      <c r="XAO74" s="73"/>
      <c r="XAP74" s="73"/>
      <c r="XAQ74" s="73"/>
      <c r="XAR74" s="73"/>
      <c r="XAS74" s="73"/>
      <c r="XAT74" s="73"/>
      <c r="XAU74" s="73"/>
      <c r="XAV74" s="73"/>
      <c r="XAW74" s="73"/>
      <c r="XAX74" s="73"/>
      <c r="XAY74" s="73"/>
      <c r="XAZ74" s="73"/>
      <c r="XBA74" s="73"/>
      <c r="XBB74" s="73"/>
      <c r="XBC74" s="73"/>
      <c r="XBD74" s="73"/>
      <c r="XBE74" s="73"/>
      <c r="XBF74" s="73"/>
      <c r="XBG74" s="73"/>
      <c r="XBH74" s="73"/>
      <c r="XBI74" s="73"/>
      <c r="XBJ74" s="73"/>
      <c r="XBK74" s="73"/>
      <c r="XBL74" s="73"/>
      <c r="XBM74" s="73"/>
      <c r="XBN74" s="73"/>
      <c r="XBO74" s="73"/>
      <c r="XBP74" s="73"/>
      <c r="XBQ74" s="73"/>
      <c r="XBR74" s="73"/>
      <c r="XBS74" s="73"/>
      <c r="XBT74" s="73"/>
      <c r="XBU74" s="73"/>
      <c r="XBV74" s="73"/>
      <c r="XBW74" s="73"/>
      <c r="XBX74" s="73"/>
      <c r="XBY74" s="73"/>
      <c r="XBZ74" s="73"/>
      <c r="XCA74" s="73"/>
      <c r="XCB74" s="73"/>
      <c r="XCC74" s="73"/>
      <c r="XCD74" s="73"/>
      <c r="XCE74" s="73"/>
      <c r="XCF74" s="73"/>
      <c r="XCG74" s="73"/>
      <c r="XCH74" s="73"/>
      <c r="XCI74" s="73"/>
      <c r="XCJ74" s="73"/>
      <c r="XCK74" s="73"/>
      <c r="XCL74" s="73"/>
      <c r="XCM74" s="73"/>
      <c r="XCN74" s="73"/>
      <c r="XCO74" s="73"/>
      <c r="XCP74" s="73"/>
      <c r="XCQ74" s="73"/>
      <c r="XCR74" s="73"/>
      <c r="XCS74" s="73"/>
      <c r="XCT74" s="73"/>
      <c r="XCU74" s="73"/>
      <c r="XCV74" s="73"/>
      <c r="XCW74" s="73"/>
      <c r="XCX74" s="73"/>
      <c r="XCY74" s="73"/>
      <c r="XCZ74" s="73"/>
      <c r="XDA74" s="73"/>
      <c r="XDB74" s="73"/>
      <c r="XDC74" s="73"/>
      <c r="XDD74" s="73"/>
      <c r="XDE74" s="73"/>
      <c r="XDF74" s="73"/>
      <c r="XDG74" s="73"/>
      <c r="XDH74" s="73"/>
      <c r="XDI74" s="73"/>
      <c r="XDJ74" s="73"/>
      <c r="XDK74" s="73"/>
      <c r="XDL74" s="73"/>
      <c r="XDM74" s="73"/>
      <c r="XDN74" s="73"/>
      <c r="XDO74" s="73"/>
      <c r="XDP74" s="73"/>
      <c r="XDQ74" s="73"/>
      <c r="XDR74" s="73"/>
      <c r="XDS74" s="73"/>
      <c r="XDT74" s="73"/>
      <c r="XDU74" s="73"/>
      <c r="XDV74" s="73"/>
      <c r="XDW74" s="73"/>
      <c r="XDX74" s="73"/>
      <c r="XDY74" s="73"/>
      <c r="XDZ74" s="73"/>
      <c r="XEA74" s="73"/>
      <c r="XEB74" s="73"/>
      <c r="XEC74" s="73"/>
      <c r="XED74" s="73"/>
      <c r="XEE74" s="73"/>
      <c r="XEF74" s="73"/>
      <c r="XEG74" s="73"/>
      <c r="XEH74" s="73"/>
      <c r="XEI74" s="73"/>
      <c r="XEJ74" s="73"/>
      <c r="XEK74" s="73"/>
      <c r="XEL74" s="73"/>
      <c r="XEM74" s="73"/>
      <c r="XEN74" s="73"/>
      <c r="XEO74" s="73"/>
      <c r="XEP74" s="73"/>
      <c r="XEQ74" s="73"/>
      <c r="XER74" s="73"/>
      <c r="XES74" s="73"/>
      <c r="XET74" s="73"/>
      <c r="XEU74" s="73"/>
      <c r="XEV74" s="73"/>
      <c r="XEW74" s="73"/>
      <c r="XEX74" s="73"/>
      <c r="XEY74" s="73"/>
    </row>
    <row r="75" spans="1:16379" s="80" customFormat="1" x14ac:dyDescent="0.3">
      <c r="A75" s="126" t="s">
        <v>872</v>
      </c>
      <c r="B75" s="126" t="s">
        <v>1582</v>
      </c>
      <c r="C75" s="126" t="s">
        <v>0</v>
      </c>
      <c r="D75" s="141" t="str">
        <f>IF(EquipmentListTable[[#This Row],[Supplier]]=FilterSpecs!$A$8,EquipmentListTable[[#This Row],[Mouser SKU]], EquipmentListTable[[#This Row],[Supplier SKU]])</f>
        <v>KIT-11734</v>
      </c>
      <c r="E75" s="126">
        <v>0</v>
      </c>
      <c r="F75" s="126">
        <v>0</v>
      </c>
      <c r="G75" s="126">
        <v>0</v>
      </c>
      <c r="H75" s="126">
        <f>EquipmentListTable[[#This Row],['#/Unit]]*FilterSpecs!$C$3+EquipmentListTable[[#This Row],['# Extra]]</f>
        <v>0</v>
      </c>
      <c r="I75" s="126">
        <v>0</v>
      </c>
      <c r="J75" s="126">
        <f>IF(AND(EquipmentListTable[[#This Row],[Tag]]&lt;&gt;FilterSpecs!$H$12, EquipmentListTable[[#This Row],[Tag]]&lt;&gt;FilterSpecs!$H$9), EquipmentListTable[[#This Row],['#/Unit]]*FilterSpecs!$B$3+EquipmentListTable[Init '# Extra],0)</f>
        <v>0</v>
      </c>
      <c r="K75" s="126">
        <f>EquipmentListTable[[#This Row],[Tot '#]]-EquipmentListTable[In Stock]</f>
        <v>0</v>
      </c>
      <c r="L75" s="126">
        <f>EquipmentListTable['# Left]</f>
        <v>0</v>
      </c>
      <c r="M75" s="126" t="s">
        <v>1168</v>
      </c>
      <c r="N75" s="104">
        <v>29.95</v>
      </c>
      <c r="O75" s="104">
        <f>EquipmentListTable[[#This Row],['# Formatted]]*EquipmentListTable[[#This Row],[Price (USD)]]</f>
        <v>0</v>
      </c>
      <c r="P75" s="77" t="s">
        <v>1874</v>
      </c>
      <c r="Q75" s="126">
        <f t="shared" si="0"/>
        <v>61</v>
      </c>
      <c r="R75" s="141" t="s">
        <v>1165</v>
      </c>
      <c r="S75" s="79">
        <f>IF(EquipmentListTable[[#This Row],[Tag]]=FilterSpecs!$H$7,EquipmentListTable[[#This Row],['#/Unit]]*EquipmentListTable[[#This Row],[Price (USD)]],0)</f>
        <v>0</v>
      </c>
      <c r="T75" s="87">
        <f>EquipmentListTable[[#This Row],[Tot '#]]*EquipmentListTable[[#This Row],[Price (USD)]]</f>
        <v>0</v>
      </c>
      <c r="U75" s="96">
        <f>EquipmentListTable[[#This Row],[In Stock]]*EquipmentListTable[[#This Row],[Price (USD)]]</f>
        <v>0</v>
      </c>
      <c r="V75" s="96">
        <f>EquipmentListTable[[#This Row],['# Left]]*EquipmentListTable[[#This Row],[Price (USD)]]</f>
        <v>0</v>
      </c>
      <c r="W75" s="96">
        <f>EquipmentListTable[[#This Row],['# Left]]*EquipmentListTable[[#This Row],[Price (USD)]]</f>
        <v>0</v>
      </c>
      <c r="X75" s="74" t="s">
        <v>1166</v>
      </c>
      <c r="Y75" s="77" t="s">
        <v>1167</v>
      </c>
      <c r="Z7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https://www.sparkfun.com/products/11734</v>
      </c>
      <c r="AA7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https://www.mouser.com/ProductDetail/474-KIT-11734</v>
      </c>
      <c r="AB75" s="78"/>
      <c r="AC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A75" s="73"/>
      <c r="BB75" s="73"/>
      <c r="BC75" s="73"/>
      <c r="BD75" s="73"/>
      <c r="BE75" s="73"/>
      <c r="BF75" s="73"/>
      <c r="BG75" s="73"/>
      <c r="BH75" s="73"/>
      <c r="BI75" s="73"/>
      <c r="BJ75" s="73"/>
      <c r="BK75" s="73"/>
      <c r="BL75" s="73"/>
      <c r="BM75" s="73"/>
      <c r="BN75" s="73"/>
      <c r="BO75" s="73"/>
      <c r="BP75" s="73"/>
      <c r="BQ75" s="73"/>
      <c r="BR75" s="73"/>
      <c r="BS75" s="73"/>
      <c r="BT75" s="73"/>
      <c r="BU75" s="73"/>
      <c r="BV75" s="73"/>
      <c r="BW75" s="73"/>
      <c r="BX75" s="73"/>
      <c r="BY75" s="73"/>
      <c r="BZ75" s="73"/>
      <c r="CA75" s="73"/>
      <c r="CB75" s="73"/>
      <c r="CC75" s="73"/>
      <c r="CD75" s="73"/>
      <c r="CE75" s="73"/>
      <c r="CF75" s="73"/>
      <c r="CG75" s="73"/>
      <c r="CH75" s="73"/>
      <c r="CI75" s="73"/>
      <c r="CJ75" s="73"/>
      <c r="CK75" s="73"/>
      <c r="CL75" s="73"/>
      <c r="CM75" s="73"/>
      <c r="CN75" s="73"/>
      <c r="CO75" s="73"/>
      <c r="CP75" s="73"/>
      <c r="CQ75" s="73"/>
      <c r="CR75" s="73"/>
      <c r="CS75" s="73"/>
      <c r="CT75" s="73"/>
      <c r="CU75" s="73"/>
      <c r="CV75" s="73"/>
      <c r="CW75" s="73"/>
      <c r="CX75" s="73"/>
      <c r="CY75" s="73"/>
      <c r="CZ75" s="73"/>
      <c r="DA75" s="73"/>
      <c r="DB75" s="73"/>
      <c r="DC75" s="73"/>
      <c r="DD75" s="73"/>
      <c r="DE75" s="73"/>
      <c r="DF75" s="73"/>
      <c r="DG75" s="73"/>
      <c r="DH75" s="73"/>
      <c r="DI75" s="73"/>
      <c r="DJ75" s="73"/>
      <c r="DK75" s="73"/>
      <c r="DL75" s="73"/>
      <c r="DM75" s="73"/>
      <c r="DN75" s="73"/>
      <c r="DO75" s="73"/>
      <c r="DP75" s="73"/>
      <c r="DQ75" s="73"/>
      <c r="DR75" s="73"/>
      <c r="DS75" s="73"/>
      <c r="DT75" s="73"/>
      <c r="DU75" s="73"/>
      <c r="DV75" s="73"/>
      <c r="DW75" s="73"/>
      <c r="DX75" s="73"/>
      <c r="DY75" s="73"/>
      <c r="DZ75" s="73"/>
      <c r="EA75" s="73"/>
      <c r="EB75" s="73"/>
      <c r="EC75" s="73"/>
      <c r="ED75" s="73"/>
      <c r="EE75" s="73"/>
      <c r="EF75" s="73"/>
      <c r="EG75" s="73"/>
      <c r="EH75" s="73"/>
      <c r="EI75" s="73"/>
      <c r="EJ75" s="73"/>
      <c r="EK75" s="73"/>
      <c r="EL75" s="73"/>
      <c r="EM75" s="73"/>
      <c r="EN75" s="73"/>
      <c r="EO75" s="73"/>
      <c r="EP75" s="73"/>
      <c r="EQ75" s="73"/>
      <c r="ER75" s="73"/>
      <c r="ES75" s="73"/>
      <c r="ET75" s="73"/>
      <c r="EU75" s="73"/>
      <c r="EV75" s="73"/>
      <c r="EW75" s="73"/>
      <c r="EX75" s="73"/>
      <c r="EY75" s="73"/>
      <c r="EZ75" s="73"/>
      <c r="FA75" s="73"/>
      <c r="FB75" s="73"/>
      <c r="FC75" s="73"/>
      <c r="FD75" s="73"/>
      <c r="FE75" s="73"/>
      <c r="FF75" s="73"/>
      <c r="FG75" s="73"/>
      <c r="FH75" s="73"/>
      <c r="FI75" s="73"/>
      <c r="FJ75" s="73"/>
      <c r="FK75" s="73"/>
      <c r="FL75" s="73"/>
      <c r="FM75" s="73"/>
      <c r="FN75" s="73"/>
      <c r="FO75" s="73"/>
      <c r="FP75" s="73"/>
      <c r="FQ75" s="73"/>
      <c r="FR75" s="73"/>
      <c r="FS75" s="73"/>
      <c r="FT75" s="73"/>
      <c r="FU75" s="73"/>
      <c r="FV75" s="73"/>
      <c r="FW75" s="73"/>
      <c r="FX75" s="73"/>
      <c r="FY75" s="73"/>
      <c r="FZ75" s="73"/>
      <c r="GA75" s="73"/>
      <c r="GB75" s="73"/>
      <c r="GC75" s="73"/>
      <c r="GD75" s="73"/>
      <c r="GE75" s="73"/>
      <c r="GF75" s="73"/>
      <c r="GG75" s="73"/>
      <c r="GH75" s="73"/>
      <c r="GI75" s="73"/>
      <c r="GJ75" s="73"/>
      <c r="GK75" s="73"/>
      <c r="GL75" s="73"/>
      <c r="GM75" s="73"/>
      <c r="GN75" s="73"/>
      <c r="GO75" s="73"/>
      <c r="GP75" s="73"/>
      <c r="GQ75" s="73"/>
      <c r="GR75" s="73"/>
      <c r="GS75" s="73"/>
      <c r="GT75" s="73"/>
      <c r="GU75" s="73"/>
      <c r="GV75" s="73"/>
      <c r="GW75" s="73"/>
      <c r="GX75" s="73"/>
      <c r="GY75" s="73"/>
      <c r="GZ75" s="73"/>
      <c r="HA75" s="73"/>
      <c r="HB75" s="73"/>
      <c r="HC75" s="73"/>
      <c r="HD75" s="73"/>
      <c r="HE75" s="73"/>
      <c r="HF75" s="73"/>
      <c r="HG75" s="73"/>
      <c r="HH75" s="73"/>
      <c r="HI75" s="73"/>
      <c r="HJ75" s="73"/>
      <c r="HK75" s="73"/>
      <c r="HL75" s="73"/>
      <c r="HM75" s="73"/>
      <c r="HN75" s="73"/>
      <c r="HO75" s="73"/>
      <c r="HP75" s="73"/>
      <c r="HQ75" s="73"/>
      <c r="HR75" s="73"/>
      <c r="HS75" s="73"/>
      <c r="HT75" s="73"/>
      <c r="HU75" s="73"/>
      <c r="HV75" s="73"/>
      <c r="HW75" s="73"/>
      <c r="HX75" s="73"/>
      <c r="HY75" s="73"/>
      <c r="HZ75" s="73"/>
      <c r="IA75" s="73"/>
      <c r="IB75" s="73"/>
      <c r="IC75" s="73"/>
      <c r="ID75" s="73"/>
      <c r="IE75" s="73"/>
      <c r="IF75" s="73"/>
      <c r="IG75" s="73"/>
      <c r="IH75" s="73"/>
      <c r="II75" s="73"/>
      <c r="IJ75" s="73"/>
      <c r="IK75" s="73"/>
      <c r="IL75" s="73"/>
      <c r="IM75" s="73"/>
      <c r="IN75" s="73"/>
      <c r="IO75" s="73"/>
      <c r="IP75" s="73"/>
      <c r="IQ75" s="73"/>
      <c r="IR75" s="73"/>
      <c r="IS75" s="73"/>
      <c r="IT75" s="73"/>
      <c r="IU75" s="73"/>
      <c r="IV75" s="73"/>
      <c r="IW75" s="73"/>
      <c r="IX75" s="73"/>
      <c r="IY75" s="73"/>
      <c r="IZ75" s="73"/>
      <c r="JA75" s="73"/>
      <c r="JB75" s="73"/>
      <c r="JC75" s="73"/>
      <c r="JD75" s="73"/>
      <c r="JE75" s="73"/>
      <c r="JF75" s="73"/>
      <c r="JG75" s="73"/>
      <c r="JH75" s="73"/>
      <c r="JI75" s="73"/>
      <c r="JJ75" s="73"/>
      <c r="JK75" s="73"/>
      <c r="JL75" s="73"/>
      <c r="JM75" s="73"/>
      <c r="JN75" s="73"/>
      <c r="JO75" s="73"/>
      <c r="JP75" s="73"/>
      <c r="JQ75" s="73"/>
      <c r="JR75" s="73"/>
      <c r="JS75" s="73"/>
      <c r="JT75" s="73"/>
      <c r="JU75" s="73"/>
      <c r="JV75" s="73"/>
      <c r="JW75" s="73"/>
      <c r="JX75" s="73"/>
      <c r="JY75" s="73"/>
      <c r="JZ75" s="73"/>
      <c r="KA75" s="73"/>
      <c r="KB75" s="73"/>
      <c r="KC75" s="73"/>
      <c r="KD75" s="73"/>
      <c r="KE75" s="73"/>
      <c r="KF75" s="73"/>
      <c r="KG75" s="73"/>
      <c r="KH75" s="73"/>
      <c r="KI75" s="73"/>
      <c r="KJ75" s="73"/>
      <c r="KK75" s="73"/>
      <c r="KL75" s="73"/>
      <c r="KM75" s="73"/>
      <c r="KN75" s="73"/>
      <c r="KO75" s="73"/>
      <c r="KP75" s="73"/>
      <c r="KQ75" s="73"/>
      <c r="KR75" s="73"/>
      <c r="KS75" s="73"/>
      <c r="KT75" s="73"/>
      <c r="KU75" s="73"/>
      <c r="KV75" s="73"/>
      <c r="KW75" s="73"/>
      <c r="KX75" s="73"/>
      <c r="KY75" s="73"/>
      <c r="KZ75" s="73"/>
      <c r="LA75" s="73"/>
      <c r="LB75" s="73"/>
      <c r="LC75" s="73"/>
      <c r="LD75" s="73"/>
      <c r="LE75" s="73"/>
      <c r="LF75" s="73"/>
      <c r="LG75" s="73"/>
      <c r="LH75" s="73"/>
      <c r="LI75" s="73"/>
      <c r="LJ75" s="73"/>
      <c r="LK75" s="73"/>
      <c r="LL75" s="73"/>
      <c r="LM75" s="73"/>
      <c r="LN75" s="73"/>
      <c r="LO75" s="73"/>
      <c r="LP75" s="73"/>
      <c r="LQ75" s="73"/>
      <c r="LR75" s="73"/>
      <c r="LS75" s="73"/>
      <c r="LT75" s="73"/>
      <c r="LU75" s="73"/>
      <c r="LV75" s="73"/>
      <c r="LW75" s="73"/>
      <c r="LX75" s="73"/>
      <c r="LY75" s="73"/>
      <c r="LZ75" s="73"/>
      <c r="MA75" s="73"/>
      <c r="MB75" s="73"/>
      <c r="MC75" s="73"/>
      <c r="MD75" s="73"/>
      <c r="ME75" s="73"/>
      <c r="MF75" s="73"/>
      <c r="MG75" s="73"/>
      <c r="MH75" s="73"/>
      <c r="MI75" s="73"/>
      <c r="MJ75" s="73"/>
      <c r="MK75" s="73"/>
      <c r="ML75" s="73"/>
      <c r="MM75" s="73"/>
      <c r="MN75" s="73"/>
      <c r="MO75" s="73"/>
      <c r="MP75" s="73"/>
      <c r="MQ75" s="73"/>
      <c r="MR75" s="73"/>
      <c r="MS75" s="73"/>
      <c r="MT75" s="73"/>
      <c r="MU75" s="73"/>
      <c r="MV75" s="73"/>
      <c r="MW75" s="73"/>
      <c r="MX75" s="73"/>
      <c r="MY75" s="73"/>
      <c r="MZ75" s="73"/>
      <c r="NA75" s="73"/>
      <c r="NB75" s="73"/>
      <c r="NC75" s="73"/>
      <c r="ND75" s="73"/>
      <c r="NE75" s="73"/>
      <c r="NF75" s="73"/>
      <c r="NG75" s="73"/>
      <c r="NH75" s="73"/>
      <c r="NI75" s="73"/>
      <c r="NJ75" s="73"/>
      <c r="NK75" s="73"/>
      <c r="NL75" s="73"/>
      <c r="NM75" s="73"/>
      <c r="NN75" s="73"/>
      <c r="NO75" s="73"/>
      <c r="NP75" s="73"/>
      <c r="NQ75" s="73"/>
      <c r="NR75" s="73"/>
      <c r="NS75" s="73"/>
      <c r="NT75" s="73"/>
      <c r="NU75" s="73"/>
      <c r="NV75" s="73"/>
      <c r="NW75" s="73"/>
      <c r="NX75" s="73"/>
      <c r="NY75" s="73"/>
      <c r="NZ75" s="73"/>
      <c r="OA75" s="73"/>
      <c r="OB75" s="73"/>
      <c r="OC75" s="73"/>
      <c r="OD75" s="73"/>
      <c r="OE75" s="73"/>
      <c r="OF75" s="73"/>
      <c r="OG75" s="73"/>
      <c r="OH75" s="73"/>
      <c r="OI75" s="73"/>
      <c r="OJ75" s="73"/>
      <c r="OK75" s="73"/>
      <c r="OL75" s="73"/>
      <c r="OM75" s="73"/>
      <c r="ON75" s="73"/>
      <c r="OO75" s="73"/>
      <c r="OP75" s="73"/>
      <c r="OQ75" s="73"/>
      <c r="OR75" s="73"/>
      <c r="OS75" s="73"/>
      <c r="OT75" s="73"/>
      <c r="OU75" s="73"/>
      <c r="OV75" s="73"/>
      <c r="OW75" s="73"/>
      <c r="OX75" s="73"/>
      <c r="OY75" s="73"/>
      <c r="OZ75" s="73"/>
      <c r="PA75" s="73"/>
      <c r="PB75" s="73"/>
      <c r="PC75" s="73"/>
      <c r="PD75" s="73"/>
      <c r="PE75" s="73"/>
      <c r="PF75" s="73"/>
      <c r="PG75" s="73"/>
      <c r="PH75" s="73"/>
      <c r="PI75" s="73"/>
      <c r="PJ75" s="73"/>
      <c r="PK75" s="73"/>
      <c r="PL75" s="73"/>
      <c r="PM75" s="73"/>
      <c r="PN75" s="73"/>
      <c r="PO75" s="73"/>
      <c r="PP75" s="73"/>
      <c r="PQ75" s="73"/>
      <c r="PR75" s="73"/>
      <c r="PS75" s="73"/>
      <c r="PT75" s="73"/>
      <c r="PU75" s="73"/>
      <c r="PV75" s="73"/>
      <c r="PW75" s="73"/>
      <c r="PX75" s="73"/>
      <c r="PY75" s="73"/>
      <c r="PZ75" s="73"/>
      <c r="QA75" s="73"/>
      <c r="QB75" s="73"/>
      <c r="QC75" s="73"/>
      <c r="QD75" s="73"/>
      <c r="QE75" s="73"/>
      <c r="QF75" s="73"/>
      <c r="QG75" s="73"/>
      <c r="QH75" s="73"/>
      <c r="QI75" s="73"/>
      <c r="QJ75" s="73"/>
      <c r="QK75" s="73"/>
      <c r="QL75" s="73"/>
      <c r="QM75" s="73"/>
      <c r="QN75" s="73"/>
      <c r="QO75" s="73"/>
      <c r="QP75" s="73"/>
      <c r="QQ75" s="73"/>
      <c r="QR75" s="73"/>
      <c r="QS75" s="73"/>
      <c r="QT75" s="73"/>
      <c r="QU75" s="73"/>
      <c r="QV75" s="73"/>
      <c r="QW75" s="73"/>
      <c r="QX75" s="73"/>
      <c r="QY75" s="73"/>
      <c r="QZ75" s="73"/>
      <c r="RA75" s="73"/>
      <c r="RB75" s="73"/>
      <c r="RC75" s="73"/>
      <c r="RD75" s="73"/>
      <c r="RE75" s="73"/>
      <c r="RF75" s="73"/>
      <c r="RG75" s="73"/>
      <c r="RH75" s="73"/>
      <c r="RI75" s="73"/>
      <c r="RJ75" s="73"/>
      <c r="RK75" s="73"/>
      <c r="RL75" s="73"/>
      <c r="RM75" s="73"/>
      <c r="RN75" s="73"/>
      <c r="RO75" s="73"/>
      <c r="RP75" s="73"/>
      <c r="RQ75" s="73"/>
      <c r="RR75" s="73"/>
      <c r="RS75" s="73"/>
      <c r="RT75" s="73"/>
      <c r="RU75" s="73"/>
      <c r="RV75" s="73"/>
      <c r="RW75" s="73"/>
      <c r="RX75" s="73"/>
      <c r="RY75" s="73"/>
      <c r="RZ75" s="73"/>
      <c r="SA75" s="73"/>
      <c r="SB75" s="73"/>
      <c r="SC75" s="73"/>
      <c r="SD75" s="73"/>
      <c r="SE75" s="73"/>
      <c r="SF75" s="73"/>
      <c r="SG75" s="73"/>
      <c r="SH75" s="73"/>
      <c r="SI75" s="73"/>
      <c r="SJ75" s="73"/>
      <c r="SK75" s="73"/>
      <c r="SL75" s="73"/>
      <c r="SM75" s="73"/>
      <c r="SN75" s="73"/>
      <c r="SO75" s="73"/>
      <c r="SP75" s="73"/>
      <c r="SQ75" s="73"/>
      <c r="SR75" s="73"/>
      <c r="SS75" s="73"/>
      <c r="ST75" s="73"/>
      <c r="SU75" s="73"/>
      <c r="SV75" s="73"/>
      <c r="SW75" s="73"/>
      <c r="SX75" s="73"/>
      <c r="SY75" s="73"/>
      <c r="SZ75" s="73"/>
      <c r="TA75" s="73"/>
      <c r="TB75" s="73"/>
      <c r="TC75" s="73"/>
      <c r="TD75" s="73"/>
      <c r="TE75" s="73"/>
      <c r="TF75" s="73"/>
      <c r="TG75" s="73"/>
      <c r="TH75" s="73"/>
      <c r="TI75" s="73"/>
      <c r="TJ75" s="73"/>
      <c r="TK75" s="73"/>
      <c r="TL75" s="73"/>
      <c r="TM75" s="73"/>
      <c r="TN75" s="73"/>
      <c r="TO75" s="73"/>
      <c r="TP75" s="73"/>
      <c r="TQ75" s="73"/>
      <c r="TR75" s="73"/>
      <c r="TS75" s="73"/>
      <c r="TT75" s="73"/>
      <c r="TU75" s="73"/>
      <c r="TV75" s="73"/>
      <c r="TW75" s="73"/>
      <c r="TX75" s="73"/>
      <c r="TY75" s="73"/>
      <c r="TZ75" s="73"/>
      <c r="UA75" s="73"/>
      <c r="UB75" s="73"/>
      <c r="UC75" s="73"/>
      <c r="UD75" s="73"/>
      <c r="UE75" s="73"/>
      <c r="UF75" s="73"/>
      <c r="UG75" s="73"/>
      <c r="UH75" s="73"/>
      <c r="UI75" s="73"/>
      <c r="UJ75" s="73"/>
      <c r="UK75" s="73"/>
      <c r="UL75" s="73"/>
      <c r="UM75" s="73"/>
      <c r="UN75" s="73"/>
      <c r="UO75" s="73"/>
      <c r="UP75" s="73"/>
      <c r="UQ75" s="73"/>
      <c r="UR75" s="73"/>
      <c r="US75" s="73"/>
      <c r="UT75" s="73"/>
      <c r="UU75" s="73"/>
      <c r="UV75" s="73"/>
      <c r="UW75" s="73"/>
      <c r="UX75" s="73"/>
      <c r="UY75" s="73"/>
      <c r="UZ75" s="73"/>
      <c r="VA75" s="73"/>
      <c r="VB75" s="73"/>
      <c r="VC75" s="73"/>
      <c r="VD75" s="73"/>
      <c r="VE75" s="73"/>
      <c r="VF75" s="73"/>
      <c r="VG75" s="73"/>
      <c r="VH75" s="73"/>
      <c r="VI75" s="73"/>
      <c r="VJ75" s="73"/>
      <c r="VK75" s="73"/>
      <c r="VL75" s="73"/>
      <c r="VM75" s="73"/>
      <c r="VN75" s="73"/>
      <c r="VO75" s="73"/>
      <c r="VP75" s="73"/>
      <c r="VQ75" s="73"/>
      <c r="VR75" s="73"/>
      <c r="VS75" s="73"/>
      <c r="VT75" s="73"/>
      <c r="VU75" s="73"/>
      <c r="VV75" s="73"/>
      <c r="VW75" s="73"/>
      <c r="VX75" s="73"/>
      <c r="VY75" s="73"/>
      <c r="VZ75" s="73"/>
      <c r="WA75" s="73"/>
      <c r="WB75" s="73"/>
      <c r="WC75" s="73"/>
      <c r="WD75" s="73"/>
      <c r="WE75" s="73"/>
      <c r="WF75" s="73"/>
      <c r="WG75" s="73"/>
      <c r="WH75" s="73"/>
      <c r="WI75" s="73"/>
      <c r="WJ75" s="73"/>
      <c r="WK75" s="73"/>
      <c r="WL75" s="73"/>
      <c r="WM75" s="73"/>
      <c r="WN75" s="73"/>
      <c r="WO75" s="73"/>
      <c r="WP75" s="73"/>
      <c r="WQ75" s="73"/>
      <c r="WR75" s="73"/>
      <c r="WS75" s="73"/>
      <c r="WT75" s="73"/>
      <c r="WU75" s="73"/>
      <c r="WV75" s="73"/>
      <c r="WW75" s="73"/>
      <c r="WX75" s="73"/>
      <c r="WY75" s="73"/>
      <c r="WZ75" s="73"/>
      <c r="XA75" s="73"/>
      <c r="XB75" s="73"/>
      <c r="XC75" s="73"/>
      <c r="XD75" s="73"/>
      <c r="XE75" s="73"/>
      <c r="XF75" s="73"/>
      <c r="XG75" s="73"/>
      <c r="XH75" s="73"/>
      <c r="XI75" s="73"/>
      <c r="XJ75" s="73"/>
      <c r="XK75" s="73"/>
      <c r="XL75" s="73"/>
      <c r="XM75" s="73"/>
      <c r="XN75" s="73"/>
      <c r="XO75" s="73"/>
      <c r="XP75" s="73"/>
      <c r="XQ75" s="73"/>
      <c r="XR75" s="73"/>
      <c r="XS75" s="73"/>
      <c r="XT75" s="73"/>
      <c r="XU75" s="73"/>
      <c r="XV75" s="73"/>
      <c r="XW75" s="73"/>
      <c r="XX75" s="73"/>
      <c r="XY75" s="73"/>
      <c r="XZ75" s="73"/>
      <c r="YA75" s="73"/>
      <c r="YB75" s="73"/>
      <c r="YC75" s="73"/>
      <c r="YD75" s="73"/>
      <c r="YE75" s="73"/>
      <c r="YF75" s="73"/>
      <c r="YG75" s="73"/>
      <c r="YH75" s="73"/>
      <c r="YI75" s="73"/>
      <c r="YJ75" s="73"/>
      <c r="YK75" s="73"/>
      <c r="YL75" s="73"/>
      <c r="YM75" s="73"/>
      <c r="YN75" s="73"/>
      <c r="YO75" s="73"/>
      <c r="YP75" s="73"/>
      <c r="YQ75" s="73"/>
      <c r="YR75" s="73"/>
      <c r="YS75" s="73"/>
      <c r="YT75" s="73"/>
      <c r="YU75" s="73"/>
      <c r="YV75" s="73"/>
      <c r="YW75" s="73"/>
      <c r="YX75" s="73"/>
      <c r="YY75" s="73"/>
      <c r="YZ75" s="73"/>
      <c r="ZA75" s="73"/>
      <c r="ZB75" s="73"/>
      <c r="ZC75" s="73"/>
      <c r="ZD75" s="73"/>
      <c r="ZE75" s="73"/>
      <c r="ZF75" s="73"/>
      <c r="ZG75" s="73"/>
      <c r="ZH75" s="73"/>
      <c r="ZI75" s="73"/>
      <c r="ZJ75" s="73"/>
      <c r="ZK75" s="73"/>
      <c r="ZL75" s="73"/>
      <c r="ZM75" s="73"/>
      <c r="ZN75" s="73"/>
      <c r="ZO75" s="73"/>
      <c r="ZP75" s="73"/>
      <c r="ZQ75" s="73"/>
      <c r="ZR75" s="73"/>
      <c r="ZS75" s="73"/>
      <c r="ZT75" s="73"/>
      <c r="ZU75" s="73"/>
      <c r="ZV75" s="73"/>
      <c r="ZW75" s="73"/>
      <c r="ZX75" s="73"/>
      <c r="ZY75" s="73"/>
      <c r="ZZ75" s="73"/>
      <c r="AAA75" s="73"/>
      <c r="AAB75" s="73"/>
      <c r="AAC75" s="73"/>
      <c r="AAD75" s="73"/>
      <c r="AAE75" s="73"/>
      <c r="AAF75" s="73"/>
      <c r="AAG75" s="73"/>
      <c r="AAH75" s="73"/>
      <c r="AAI75" s="73"/>
      <c r="AAJ75" s="73"/>
      <c r="AAK75" s="73"/>
      <c r="AAL75" s="73"/>
      <c r="AAM75" s="73"/>
      <c r="AAN75" s="73"/>
      <c r="AAO75" s="73"/>
      <c r="AAP75" s="73"/>
      <c r="AAQ75" s="73"/>
      <c r="AAR75" s="73"/>
      <c r="AAS75" s="73"/>
      <c r="AAT75" s="73"/>
      <c r="AAU75" s="73"/>
      <c r="AAV75" s="73"/>
      <c r="AAW75" s="73"/>
      <c r="AAX75" s="73"/>
      <c r="AAY75" s="73"/>
      <c r="AAZ75" s="73"/>
      <c r="ABA75" s="73"/>
      <c r="ABB75" s="73"/>
      <c r="ABC75" s="73"/>
      <c r="ABD75" s="73"/>
      <c r="ABE75" s="73"/>
      <c r="ABF75" s="73"/>
      <c r="ABG75" s="73"/>
      <c r="ABH75" s="73"/>
      <c r="ABI75" s="73"/>
      <c r="ABJ75" s="73"/>
      <c r="ABK75" s="73"/>
      <c r="ABL75" s="73"/>
      <c r="ABM75" s="73"/>
      <c r="ABN75" s="73"/>
      <c r="ABO75" s="73"/>
      <c r="ABP75" s="73"/>
      <c r="ABQ75" s="73"/>
      <c r="ABR75" s="73"/>
      <c r="ABS75" s="73"/>
      <c r="ABT75" s="73"/>
      <c r="ABU75" s="73"/>
      <c r="ABV75" s="73"/>
      <c r="ABW75" s="73"/>
      <c r="ABX75" s="73"/>
      <c r="ABY75" s="73"/>
      <c r="ABZ75" s="73"/>
      <c r="ACA75" s="73"/>
      <c r="ACB75" s="73"/>
      <c r="ACC75" s="73"/>
      <c r="ACD75" s="73"/>
      <c r="ACE75" s="73"/>
      <c r="ACF75" s="73"/>
      <c r="ACG75" s="73"/>
      <c r="ACH75" s="73"/>
      <c r="ACI75" s="73"/>
      <c r="ACJ75" s="73"/>
      <c r="ACK75" s="73"/>
      <c r="ACL75" s="73"/>
      <c r="ACM75" s="73"/>
      <c r="ACN75" s="73"/>
      <c r="ACO75" s="73"/>
      <c r="ACP75" s="73"/>
      <c r="ACQ75" s="73"/>
      <c r="ACR75" s="73"/>
      <c r="ACS75" s="73"/>
      <c r="ACT75" s="73"/>
      <c r="ACU75" s="73"/>
      <c r="ACV75" s="73"/>
      <c r="ACW75" s="73"/>
      <c r="ACX75" s="73"/>
      <c r="ACY75" s="73"/>
      <c r="ACZ75" s="73"/>
      <c r="ADA75" s="73"/>
      <c r="ADB75" s="73"/>
      <c r="ADC75" s="73"/>
      <c r="ADD75" s="73"/>
      <c r="ADE75" s="73"/>
      <c r="ADF75" s="73"/>
      <c r="ADG75" s="73"/>
      <c r="ADH75" s="73"/>
      <c r="ADI75" s="73"/>
      <c r="ADJ75" s="73"/>
      <c r="ADK75" s="73"/>
      <c r="ADL75" s="73"/>
      <c r="ADM75" s="73"/>
      <c r="ADN75" s="73"/>
      <c r="ADO75" s="73"/>
      <c r="ADP75" s="73"/>
      <c r="ADQ75" s="73"/>
      <c r="ADR75" s="73"/>
      <c r="ADS75" s="73"/>
      <c r="ADT75" s="73"/>
      <c r="ADU75" s="73"/>
      <c r="ADV75" s="73"/>
      <c r="ADW75" s="73"/>
      <c r="ADX75" s="73"/>
      <c r="ADY75" s="73"/>
      <c r="ADZ75" s="73"/>
      <c r="AEA75" s="73"/>
      <c r="AEB75" s="73"/>
      <c r="AEC75" s="73"/>
      <c r="AED75" s="73"/>
      <c r="AEE75" s="73"/>
      <c r="AEF75" s="73"/>
      <c r="AEG75" s="73"/>
      <c r="AEH75" s="73"/>
      <c r="AEI75" s="73"/>
      <c r="AEJ75" s="73"/>
      <c r="AEK75" s="73"/>
      <c r="AEL75" s="73"/>
      <c r="AEM75" s="73"/>
      <c r="AEN75" s="73"/>
      <c r="AEO75" s="73"/>
      <c r="AEP75" s="73"/>
      <c r="AEQ75" s="73"/>
      <c r="AER75" s="73"/>
      <c r="AES75" s="73"/>
      <c r="AET75" s="73"/>
      <c r="AEU75" s="73"/>
      <c r="AEV75" s="73"/>
      <c r="AEW75" s="73"/>
      <c r="AEX75" s="73"/>
      <c r="AEY75" s="73"/>
      <c r="AEZ75" s="73"/>
      <c r="AFA75" s="73"/>
      <c r="AFB75" s="73"/>
      <c r="AFC75" s="73"/>
      <c r="AFD75" s="73"/>
      <c r="AFE75" s="73"/>
      <c r="AFF75" s="73"/>
      <c r="AFG75" s="73"/>
      <c r="AFH75" s="73"/>
      <c r="AFI75" s="73"/>
      <c r="AFJ75" s="73"/>
      <c r="AFK75" s="73"/>
      <c r="AFL75" s="73"/>
      <c r="AFM75" s="73"/>
      <c r="AFN75" s="73"/>
      <c r="AFO75" s="73"/>
      <c r="AFP75" s="73"/>
      <c r="AFQ75" s="73"/>
      <c r="AFR75" s="73"/>
      <c r="AFS75" s="73"/>
      <c r="AFT75" s="73"/>
      <c r="AFU75" s="73"/>
      <c r="AFV75" s="73"/>
      <c r="AFW75" s="73"/>
      <c r="AFX75" s="73"/>
      <c r="AFY75" s="73"/>
      <c r="AFZ75" s="73"/>
      <c r="AGA75" s="73"/>
      <c r="AGB75" s="73"/>
      <c r="AGC75" s="73"/>
      <c r="AGD75" s="73"/>
      <c r="AGE75" s="73"/>
      <c r="AGF75" s="73"/>
      <c r="AGG75" s="73"/>
      <c r="AGH75" s="73"/>
      <c r="AGI75" s="73"/>
      <c r="AGJ75" s="73"/>
      <c r="AGK75" s="73"/>
      <c r="AGL75" s="73"/>
      <c r="AGM75" s="73"/>
      <c r="AGN75" s="73"/>
      <c r="AGO75" s="73"/>
      <c r="AGP75" s="73"/>
      <c r="AGQ75" s="73"/>
      <c r="AGR75" s="73"/>
      <c r="AGS75" s="73"/>
      <c r="AGT75" s="73"/>
      <c r="AGU75" s="73"/>
      <c r="AGV75" s="73"/>
      <c r="AGW75" s="73"/>
      <c r="AGX75" s="73"/>
      <c r="AGY75" s="73"/>
      <c r="AGZ75" s="73"/>
      <c r="AHA75" s="73"/>
      <c r="AHB75" s="73"/>
      <c r="AHC75" s="73"/>
      <c r="AHD75" s="73"/>
      <c r="AHE75" s="73"/>
      <c r="AHF75" s="73"/>
      <c r="AHG75" s="73"/>
      <c r="AHH75" s="73"/>
      <c r="AHI75" s="73"/>
      <c r="AHJ75" s="73"/>
      <c r="AHK75" s="73"/>
      <c r="AHL75" s="73"/>
      <c r="AHM75" s="73"/>
      <c r="AHN75" s="73"/>
      <c r="AHO75" s="73"/>
      <c r="AHP75" s="73"/>
      <c r="AHQ75" s="73"/>
      <c r="AHR75" s="73"/>
      <c r="AHS75" s="73"/>
      <c r="AHT75" s="73"/>
      <c r="AHU75" s="73"/>
      <c r="AHV75" s="73"/>
      <c r="AHW75" s="73"/>
      <c r="AHX75" s="73"/>
      <c r="AHY75" s="73"/>
      <c r="AHZ75" s="73"/>
      <c r="AIA75" s="73"/>
      <c r="AIB75" s="73"/>
      <c r="AIC75" s="73"/>
      <c r="AID75" s="73"/>
      <c r="AIE75" s="73"/>
      <c r="AIF75" s="73"/>
      <c r="AIG75" s="73"/>
      <c r="AIH75" s="73"/>
      <c r="AII75" s="73"/>
      <c r="AIJ75" s="73"/>
      <c r="AIK75" s="73"/>
      <c r="AIL75" s="73"/>
      <c r="AIM75" s="73"/>
      <c r="AIN75" s="73"/>
      <c r="AIO75" s="73"/>
      <c r="AIP75" s="73"/>
      <c r="AIQ75" s="73"/>
      <c r="AIR75" s="73"/>
      <c r="AIS75" s="73"/>
      <c r="AIT75" s="73"/>
      <c r="AIU75" s="73"/>
      <c r="AIV75" s="73"/>
      <c r="AIW75" s="73"/>
      <c r="AIX75" s="73"/>
      <c r="AIY75" s="73"/>
      <c r="AIZ75" s="73"/>
      <c r="AJA75" s="73"/>
      <c r="AJB75" s="73"/>
      <c r="AJC75" s="73"/>
      <c r="AJD75" s="73"/>
      <c r="AJE75" s="73"/>
      <c r="AJF75" s="73"/>
      <c r="AJG75" s="73"/>
      <c r="AJH75" s="73"/>
      <c r="AJI75" s="73"/>
      <c r="AJJ75" s="73"/>
      <c r="AJK75" s="73"/>
      <c r="AJL75" s="73"/>
      <c r="AJM75" s="73"/>
      <c r="AJN75" s="73"/>
      <c r="AJO75" s="73"/>
      <c r="AJP75" s="73"/>
      <c r="AJQ75" s="73"/>
      <c r="AJR75" s="73"/>
      <c r="AJS75" s="73"/>
      <c r="AJT75" s="73"/>
      <c r="AJU75" s="73"/>
      <c r="AJV75" s="73"/>
      <c r="AJW75" s="73"/>
      <c r="AJX75" s="73"/>
      <c r="AJY75" s="73"/>
      <c r="AJZ75" s="73"/>
      <c r="AKA75" s="73"/>
      <c r="AKB75" s="73"/>
      <c r="AKC75" s="73"/>
      <c r="AKD75" s="73"/>
      <c r="AKE75" s="73"/>
      <c r="AKF75" s="73"/>
      <c r="AKG75" s="73"/>
      <c r="AKH75" s="73"/>
      <c r="AKI75" s="73"/>
      <c r="AKJ75" s="73"/>
      <c r="AKK75" s="73"/>
      <c r="AKL75" s="73"/>
      <c r="AKM75" s="73"/>
      <c r="AKN75" s="73"/>
      <c r="AKO75" s="73"/>
      <c r="AKP75" s="73"/>
      <c r="AKQ75" s="73"/>
      <c r="AKR75" s="73"/>
      <c r="AKS75" s="73"/>
      <c r="AKT75" s="73"/>
      <c r="AKU75" s="73"/>
      <c r="AKV75" s="73"/>
      <c r="AKW75" s="73"/>
      <c r="AKX75" s="73"/>
      <c r="AKY75" s="73"/>
      <c r="AKZ75" s="73"/>
      <c r="ALA75" s="73"/>
      <c r="ALB75" s="73"/>
      <c r="ALC75" s="73"/>
      <c r="ALD75" s="73"/>
      <c r="ALE75" s="73"/>
      <c r="ALF75" s="73"/>
      <c r="ALG75" s="73"/>
      <c r="ALH75" s="73"/>
      <c r="ALI75" s="73"/>
      <c r="ALJ75" s="73"/>
      <c r="ALK75" s="73"/>
      <c r="ALL75" s="73"/>
      <c r="ALM75" s="73"/>
      <c r="ALN75" s="73"/>
      <c r="ALO75" s="73"/>
      <c r="ALP75" s="73"/>
      <c r="ALQ75" s="73"/>
      <c r="ALR75" s="73"/>
      <c r="ALS75" s="73"/>
      <c r="ALT75" s="73"/>
      <c r="ALU75" s="73"/>
      <c r="ALV75" s="73"/>
      <c r="ALW75" s="73"/>
      <c r="ALX75" s="73"/>
      <c r="ALY75" s="73"/>
      <c r="ALZ75" s="73"/>
      <c r="AMA75" s="73"/>
      <c r="AMB75" s="73"/>
      <c r="AMC75" s="73"/>
      <c r="AMD75" s="73"/>
      <c r="AME75" s="73"/>
      <c r="AMF75" s="73"/>
      <c r="AMG75" s="73"/>
      <c r="AMH75" s="73"/>
      <c r="AMI75" s="73"/>
      <c r="AMJ75" s="73"/>
      <c r="AMK75" s="73"/>
      <c r="AML75" s="73"/>
      <c r="AMM75" s="73"/>
      <c r="AMN75" s="73"/>
      <c r="AMO75" s="73"/>
      <c r="AMP75" s="73"/>
      <c r="AMQ75" s="73"/>
      <c r="AMR75" s="73"/>
      <c r="AMS75" s="73"/>
      <c r="AMT75" s="73"/>
      <c r="AMU75" s="73"/>
      <c r="AMV75" s="73"/>
      <c r="AMW75" s="73"/>
      <c r="AMX75" s="73"/>
      <c r="AMY75" s="73"/>
      <c r="AMZ75" s="73"/>
      <c r="ANA75" s="73"/>
      <c r="ANB75" s="73"/>
      <c r="ANC75" s="73"/>
      <c r="AND75" s="73"/>
      <c r="ANE75" s="73"/>
      <c r="ANF75" s="73"/>
      <c r="ANG75" s="73"/>
      <c r="ANH75" s="73"/>
      <c r="ANI75" s="73"/>
      <c r="ANJ75" s="73"/>
      <c r="ANK75" s="73"/>
      <c r="ANL75" s="73"/>
      <c r="ANM75" s="73"/>
      <c r="ANN75" s="73"/>
      <c r="ANO75" s="73"/>
      <c r="ANP75" s="73"/>
      <c r="ANQ75" s="73"/>
      <c r="ANR75" s="73"/>
      <c r="ANS75" s="73"/>
      <c r="ANT75" s="73"/>
      <c r="ANU75" s="73"/>
      <c r="ANV75" s="73"/>
      <c r="ANW75" s="73"/>
      <c r="ANX75" s="73"/>
      <c r="ANY75" s="73"/>
      <c r="ANZ75" s="73"/>
      <c r="AOA75" s="73"/>
      <c r="AOB75" s="73"/>
      <c r="AOC75" s="73"/>
      <c r="AOD75" s="73"/>
      <c r="AOE75" s="73"/>
      <c r="AOF75" s="73"/>
      <c r="AOG75" s="73"/>
      <c r="AOH75" s="73"/>
      <c r="AOI75" s="73"/>
      <c r="AOJ75" s="73"/>
      <c r="AOK75" s="73"/>
      <c r="AOL75" s="73"/>
      <c r="AOM75" s="73"/>
      <c r="AON75" s="73"/>
      <c r="AOO75" s="73"/>
      <c r="AOP75" s="73"/>
      <c r="AOQ75" s="73"/>
      <c r="AOR75" s="73"/>
      <c r="AOS75" s="73"/>
      <c r="AOT75" s="73"/>
      <c r="AOU75" s="73"/>
      <c r="AOV75" s="73"/>
      <c r="AOW75" s="73"/>
      <c r="AOX75" s="73"/>
      <c r="AOY75" s="73"/>
      <c r="AOZ75" s="73"/>
      <c r="APA75" s="73"/>
      <c r="APB75" s="73"/>
      <c r="APC75" s="73"/>
      <c r="APD75" s="73"/>
      <c r="APE75" s="73"/>
      <c r="APF75" s="73"/>
      <c r="APG75" s="73"/>
      <c r="APH75" s="73"/>
      <c r="API75" s="73"/>
      <c r="APJ75" s="73"/>
      <c r="APK75" s="73"/>
      <c r="APL75" s="73"/>
      <c r="APM75" s="73"/>
      <c r="APN75" s="73"/>
      <c r="APO75" s="73"/>
      <c r="APP75" s="73"/>
      <c r="APQ75" s="73"/>
      <c r="APR75" s="73"/>
      <c r="APS75" s="73"/>
      <c r="APT75" s="73"/>
      <c r="APU75" s="73"/>
      <c r="APV75" s="73"/>
      <c r="APW75" s="73"/>
      <c r="APX75" s="73"/>
      <c r="APY75" s="73"/>
      <c r="APZ75" s="73"/>
      <c r="AQA75" s="73"/>
      <c r="AQB75" s="73"/>
      <c r="AQC75" s="73"/>
      <c r="AQD75" s="73"/>
      <c r="AQE75" s="73"/>
      <c r="AQF75" s="73"/>
      <c r="AQG75" s="73"/>
      <c r="AQH75" s="73"/>
      <c r="AQI75" s="73"/>
      <c r="AQJ75" s="73"/>
      <c r="AQK75" s="73"/>
      <c r="AQL75" s="73"/>
      <c r="AQM75" s="73"/>
      <c r="AQN75" s="73"/>
      <c r="AQO75" s="73"/>
      <c r="AQP75" s="73"/>
      <c r="AQQ75" s="73"/>
      <c r="AQR75" s="73"/>
      <c r="AQS75" s="73"/>
      <c r="AQT75" s="73"/>
      <c r="AQU75" s="73"/>
      <c r="AQV75" s="73"/>
      <c r="AQW75" s="73"/>
      <c r="AQX75" s="73"/>
      <c r="AQY75" s="73"/>
      <c r="AQZ75" s="73"/>
      <c r="ARA75" s="73"/>
      <c r="ARB75" s="73"/>
      <c r="ARC75" s="73"/>
      <c r="ARD75" s="73"/>
      <c r="ARE75" s="73"/>
      <c r="ARF75" s="73"/>
      <c r="ARG75" s="73"/>
      <c r="ARH75" s="73"/>
      <c r="ARI75" s="73"/>
      <c r="ARJ75" s="73"/>
      <c r="ARK75" s="73"/>
      <c r="ARL75" s="73"/>
      <c r="ARM75" s="73"/>
      <c r="ARN75" s="73"/>
      <c r="ARO75" s="73"/>
      <c r="ARP75" s="73"/>
      <c r="ARQ75" s="73"/>
      <c r="ARR75" s="73"/>
      <c r="ARS75" s="73"/>
      <c r="ART75" s="73"/>
      <c r="ARU75" s="73"/>
      <c r="ARV75" s="73"/>
      <c r="ARW75" s="73"/>
      <c r="ARX75" s="73"/>
      <c r="ARY75" s="73"/>
      <c r="ARZ75" s="73"/>
      <c r="ASA75" s="73"/>
      <c r="ASB75" s="73"/>
      <c r="ASC75" s="73"/>
      <c r="ASD75" s="73"/>
      <c r="ASE75" s="73"/>
      <c r="ASF75" s="73"/>
      <c r="ASG75" s="73"/>
      <c r="ASH75" s="73"/>
      <c r="ASI75" s="73"/>
      <c r="ASJ75" s="73"/>
      <c r="ASK75" s="73"/>
      <c r="ASL75" s="73"/>
      <c r="ASM75" s="73"/>
      <c r="ASN75" s="73"/>
      <c r="ASO75" s="73"/>
      <c r="ASP75" s="73"/>
      <c r="ASQ75" s="73"/>
      <c r="ASR75" s="73"/>
      <c r="ASS75" s="73"/>
      <c r="AST75" s="73"/>
      <c r="ASU75" s="73"/>
      <c r="ASV75" s="73"/>
      <c r="ASW75" s="73"/>
      <c r="ASX75" s="73"/>
      <c r="ASY75" s="73"/>
      <c r="ASZ75" s="73"/>
      <c r="ATA75" s="73"/>
      <c r="ATB75" s="73"/>
      <c r="ATC75" s="73"/>
      <c r="ATD75" s="73"/>
      <c r="ATE75" s="73"/>
      <c r="ATF75" s="73"/>
      <c r="ATG75" s="73"/>
      <c r="ATH75" s="73"/>
      <c r="ATI75" s="73"/>
      <c r="ATJ75" s="73"/>
      <c r="ATK75" s="73"/>
      <c r="ATL75" s="73"/>
      <c r="ATM75" s="73"/>
      <c r="ATN75" s="73"/>
      <c r="ATO75" s="73"/>
      <c r="ATP75" s="73"/>
      <c r="ATQ75" s="73"/>
      <c r="ATR75" s="73"/>
      <c r="ATS75" s="73"/>
      <c r="ATT75" s="73"/>
      <c r="ATU75" s="73"/>
      <c r="ATV75" s="73"/>
      <c r="ATW75" s="73"/>
      <c r="ATX75" s="73"/>
      <c r="ATY75" s="73"/>
      <c r="ATZ75" s="73"/>
      <c r="AUA75" s="73"/>
      <c r="AUB75" s="73"/>
      <c r="AUC75" s="73"/>
      <c r="AUD75" s="73"/>
      <c r="AUE75" s="73"/>
      <c r="AUF75" s="73"/>
      <c r="AUG75" s="73"/>
      <c r="AUH75" s="73"/>
      <c r="AUI75" s="73"/>
      <c r="AUJ75" s="73"/>
      <c r="AUK75" s="73"/>
      <c r="AUL75" s="73"/>
      <c r="AUM75" s="73"/>
      <c r="AUN75" s="73"/>
      <c r="AUO75" s="73"/>
      <c r="AUP75" s="73"/>
      <c r="AUQ75" s="73"/>
      <c r="AUR75" s="73"/>
      <c r="AUS75" s="73"/>
      <c r="AUT75" s="73"/>
      <c r="AUU75" s="73"/>
      <c r="AUV75" s="73"/>
      <c r="AUW75" s="73"/>
      <c r="AUX75" s="73"/>
      <c r="AUY75" s="73"/>
      <c r="AUZ75" s="73"/>
      <c r="AVA75" s="73"/>
      <c r="AVB75" s="73"/>
      <c r="AVC75" s="73"/>
      <c r="AVD75" s="73"/>
      <c r="AVE75" s="73"/>
      <c r="AVF75" s="73"/>
      <c r="AVG75" s="73"/>
      <c r="AVH75" s="73"/>
      <c r="AVI75" s="73"/>
      <c r="AVJ75" s="73"/>
      <c r="AVK75" s="73"/>
      <c r="AVL75" s="73"/>
      <c r="AVM75" s="73"/>
      <c r="AVN75" s="73"/>
      <c r="AVO75" s="73"/>
      <c r="AVP75" s="73"/>
      <c r="AVQ75" s="73"/>
      <c r="AVR75" s="73"/>
      <c r="AVS75" s="73"/>
      <c r="AVT75" s="73"/>
      <c r="AVU75" s="73"/>
      <c r="AVV75" s="73"/>
      <c r="AVW75" s="73"/>
      <c r="AVX75" s="73"/>
      <c r="AVY75" s="73"/>
      <c r="AVZ75" s="73"/>
      <c r="AWA75" s="73"/>
      <c r="AWB75" s="73"/>
      <c r="AWC75" s="73"/>
      <c r="AWD75" s="73"/>
      <c r="AWE75" s="73"/>
      <c r="AWF75" s="73"/>
      <c r="AWG75" s="73"/>
      <c r="AWH75" s="73"/>
      <c r="AWI75" s="73"/>
      <c r="AWJ75" s="73"/>
      <c r="AWK75" s="73"/>
      <c r="AWL75" s="73"/>
      <c r="AWM75" s="73"/>
      <c r="AWN75" s="73"/>
      <c r="AWO75" s="73"/>
      <c r="AWP75" s="73"/>
      <c r="AWQ75" s="73"/>
      <c r="AWR75" s="73"/>
      <c r="AWS75" s="73"/>
      <c r="AWT75" s="73"/>
      <c r="AWU75" s="73"/>
      <c r="AWV75" s="73"/>
      <c r="AWW75" s="73"/>
      <c r="AWX75" s="73"/>
      <c r="AWY75" s="73"/>
      <c r="AWZ75" s="73"/>
      <c r="AXA75" s="73"/>
      <c r="AXB75" s="73"/>
      <c r="AXC75" s="73"/>
      <c r="AXD75" s="73"/>
      <c r="AXE75" s="73"/>
      <c r="AXF75" s="73"/>
      <c r="AXG75" s="73"/>
      <c r="AXH75" s="73"/>
      <c r="AXI75" s="73"/>
      <c r="AXJ75" s="73"/>
      <c r="AXK75" s="73"/>
      <c r="AXL75" s="73"/>
      <c r="AXM75" s="73"/>
      <c r="AXN75" s="73"/>
      <c r="AXO75" s="73"/>
      <c r="AXP75" s="73"/>
      <c r="AXQ75" s="73"/>
      <c r="AXR75" s="73"/>
      <c r="AXS75" s="73"/>
      <c r="AXT75" s="73"/>
      <c r="AXU75" s="73"/>
      <c r="AXV75" s="73"/>
      <c r="AXW75" s="73"/>
      <c r="AXX75" s="73"/>
      <c r="AXY75" s="73"/>
      <c r="AXZ75" s="73"/>
      <c r="AYA75" s="73"/>
      <c r="AYB75" s="73"/>
      <c r="AYC75" s="73"/>
      <c r="AYD75" s="73"/>
      <c r="AYE75" s="73"/>
      <c r="AYF75" s="73"/>
      <c r="AYG75" s="73"/>
      <c r="AYH75" s="73"/>
      <c r="AYI75" s="73"/>
      <c r="AYJ75" s="73"/>
      <c r="AYK75" s="73"/>
      <c r="AYL75" s="73"/>
      <c r="AYM75" s="73"/>
      <c r="AYN75" s="73"/>
      <c r="AYO75" s="73"/>
      <c r="AYP75" s="73"/>
      <c r="AYQ75" s="73"/>
      <c r="AYR75" s="73"/>
      <c r="AYS75" s="73"/>
      <c r="AYT75" s="73"/>
      <c r="AYU75" s="73"/>
      <c r="AYV75" s="73"/>
      <c r="AYW75" s="73"/>
      <c r="AYX75" s="73"/>
      <c r="AYY75" s="73"/>
      <c r="AYZ75" s="73"/>
      <c r="AZA75" s="73"/>
      <c r="AZB75" s="73"/>
      <c r="AZC75" s="73"/>
      <c r="AZD75" s="73"/>
      <c r="AZE75" s="73"/>
      <c r="AZF75" s="73"/>
      <c r="AZG75" s="73"/>
      <c r="AZH75" s="73"/>
      <c r="AZI75" s="73"/>
      <c r="AZJ75" s="73"/>
      <c r="AZK75" s="73"/>
      <c r="AZL75" s="73"/>
      <c r="AZM75" s="73"/>
      <c r="AZN75" s="73"/>
      <c r="AZO75" s="73"/>
      <c r="AZP75" s="73"/>
      <c r="AZQ75" s="73"/>
      <c r="AZR75" s="73"/>
      <c r="AZS75" s="73"/>
      <c r="AZT75" s="73"/>
      <c r="AZU75" s="73"/>
      <c r="AZV75" s="73"/>
      <c r="AZW75" s="73"/>
      <c r="AZX75" s="73"/>
      <c r="AZY75" s="73"/>
      <c r="AZZ75" s="73"/>
      <c r="BAA75" s="73"/>
      <c r="BAB75" s="73"/>
      <c r="BAC75" s="73"/>
      <c r="BAD75" s="73"/>
      <c r="BAE75" s="73"/>
      <c r="BAF75" s="73"/>
      <c r="BAG75" s="73"/>
      <c r="BAH75" s="73"/>
      <c r="BAI75" s="73"/>
      <c r="BAJ75" s="73"/>
      <c r="BAK75" s="73"/>
      <c r="BAL75" s="73"/>
      <c r="BAM75" s="73"/>
      <c r="BAN75" s="73"/>
      <c r="BAO75" s="73"/>
      <c r="BAP75" s="73"/>
      <c r="BAQ75" s="73"/>
      <c r="BAR75" s="73"/>
      <c r="BAS75" s="73"/>
      <c r="BAT75" s="73"/>
      <c r="BAU75" s="73"/>
      <c r="BAV75" s="73"/>
      <c r="BAW75" s="73"/>
      <c r="BAX75" s="73"/>
      <c r="BAY75" s="73"/>
      <c r="BAZ75" s="73"/>
      <c r="BBA75" s="73"/>
      <c r="BBB75" s="73"/>
      <c r="BBC75" s="73"/>
      <c r="BBD75" s="73"/>
      <c r="BBE75" s="73"/>
      <c r="BBF75" s="73"/>
      <c r="BBG75" s="73"/>
      <c r="BBH75" s="73"/>
      <c r="BBI75" s="73"/>
      <c r="BBJ75" s="73"/>
      <c r="BBK75" s="73"/>
      <c r="BBL75" s="73"/>
      <c r="BBM75" s="73"/>
      <c r="BBN75" s="73"/>
      <c r="BBO75" s="73"/>
      <c r="BBP75" s="73"/>
      <c r="BBQ75" s="73"/>
      <c r="BBR75" s="73"/>
      <c r="BBS75" s="73"/>
      <c r="BBT75" s="73"/>
      <c r="BBU75" s="73"/>
      <c r="BBV75" s="73"/>
      <c r="BBW75" s="73"/>
      <c r="BBX75" s="73"/>
      <c r="BBY75" s="73"/>
      <c r="BBZ75" s="73"/>
      <c r="BCA75" s="73"/>
      <c r="BCB75" s="73"/>
      <c r="BCC75" s="73"/>
      <c r="BCD75" s="73"/>
      <c r="BCE75" s="73"/>
      <c r="BCF75" s="73"/>
      <c r="BCG75" s="73"/>
      <c r="BCH75" s="73"/>
      <c r="BCI75" s="73"/>
      <c r="BCJ75" s="73"/>
      <c r="BCK75" s="73"/>
      <c r="BCL75" s="73"/>
      <c r="BCM75" s="73"/>
      <c r="BCN75" s="73"/>
      <c r="BCO75" s="73"/>
      <c r="BCP75" s="73"/>
      <c r="BCQ75" s="73"/>
      <c r="BCR75" s="73"/>
      <c r="BCS75" s="73"/>
      <c r="BCT75" s="73"/>
      <c r="BCU75" s="73"/>
      <c r="BCV75" s="73"/>
      <c r="BCW75" s="73"/>
      <c r="BCX75" s="73"/>
      <c r="BCY75" s="73"/>
      <c r="BCZ75" s="73"/>
      <c r="BDA75" s="73"/>
      <c r="BDB75" s="73"/>
      <c r="BDC75" s="73"/>
      <c r="BDD75" s="73"/>
      <c r="BDE75" s="73"/>
      <c r="BDF75" s="73"/>
      <c r="BDG75" s="73"/>
      <c r="BDH75" s="73"/>
      <c r="BDI75" s="73"/>
      <c r="BDJ75" s="73"/>
      <c r="BDK75" s="73"/>
      <c r="BDL75" s="73"/>
      <c r="BDM75" s="73"/>
      <c r="BDN75" s="73"/>
      <c r="BDO75" s="73"/>
      <c r="BDP75" s="73"/>
      <c r="BDQ75" s="73"/>
      <c r="BDR75" s="73"/>
      <c r="BDS75" s="73"/>
      <c r="BDT75" s="73"/>
      <c r="BDU75" s="73"/>
      <c r="BDV75" s="73"/>
      <c r="BDW75" s="73"/>
      <c r="BDX75" s="73"/>
      <c r="BDY75" s="73"/>
      <c r="BDZ75" s="73"/>
      <c r="BEA75" s="73"/>
      <c r="BEB75" s="73"/>
      <c r="BEC75" s="73"/>
      <c r="BED75" s="73"/>
      <c r="BEE75" s="73"/>
      <c r="BEF75" s="73"/>
      <c r="BEG75" s="73"/>
      <c r="BEH75" s="73"/>
      <c r="BEI75" s="73"/>
      <c r="BEJ75" s="73"/>
      <c r="BEK75" s="73"/>
      <c r="BEL75" s="73"/>
      <c r="BEM75" s="73"/>
      <c r="BEN75" s="73"/>
      <c r="BEO75" s="73"/>
      <c r="BEP75" s="73"/>
      <c r="BEQ75" s="73"/>
      <c r="BER75" s="73"/>
      <c r="BES75" s="73"/>
      <c r="BET75" s="73"/>
      <c r="BEU75" s="73"/>
      <c r="BEV75" s="73"/>
      <c r="BEW75" s="73"/>
      <c r="BEX75" s="73"/>
      <c r="BEY75" s="73"/>
      <c r="BEZ75" s="73"/>
      <c r="BFA75" s="73"/>
      <c r="BFB75" s="73"/>
      <c r="BFC75" s="73"/>
      <c r="BFD75" s="73"/>
      <c r="BFE75" s="73"/>
      <c r="BFF75" s="73"/>
      <c r="BFG75" s="73"/>
      <c r="BFH75" s="73"/>
      <c r="BFI75" s="73"/>
      <c r="BFJ75" s="73"/>
      <c r="BFK75" s="73"/>
      <c r="BFL75" s="73"/>
      <c r="BFM75" s="73"/>
      <c r="BFN75" s="73"/>
      <c r="BFO75" s="73"/>
      <c r="BFP75" s="73"/>
      <c r="BFQ75" s="73"/>
      <c r="BFR75" s="73"/>
      <c r="BFS75" s="73"/>
      <c r="BFT75" s="73"/>
      <c r="BFU75" s="73"/>
      <c r="BFV75" s="73"/>
      <c r="BFW75" s="73"/>
      <c r="BFX75" s="73"/>
      <c r="BFY75" s="73"/>
      <c r="BFZ75" s="73"/>
      <c r="BGA75" s="73"/>
      <c r="BGB75" s="73"/>
      <c r="BGC75" s="73"/>
      <c r="BGD75" s="73"/>
      <c r="BGE75" s="73"/>
      <c r="BGF75" s="73"/>
      <c r="BGG75" s="73"/>
      <c r="BGH75" s="73"/>
      <c r="BGI75" s="73"/>
      <c r="BGJ75" s="73"/>
      <c r="BGK75" s="73"/>
      <c r="BGL75" s="73"/>
      <c r="BGM75" s="73"/>
      <c r="BGN75" s="73"/>
      <c r="BGO75" s="73"/>
      <c r="BGP75" s="73"/>
      <c r="BGQ75" s="73"/>
      <c r="BGR75" s="73"/>
      <c r="BGS75" s="73"/>
      <c r="BGT75" s="73"/>
      <c r="BGU75" s="73"/>
      <c r="BGV75" s="73"/>
      <c r="BGW75" s="73"/>
      <c r="BGX75" s="73"/>
      <c r="BGY75" s="73"/>
      <c r="BGZ75" s="73"/>
      <c r="BHA75" s="73"/>
      <c r="BHB75" s="73"/>
      <c r="BHC75" s="73"/>
      <c r="BHD75" s="73"/>
      <c r="BHE75" s="73"/>
      <c r="BHF75" s="73"/>
      <c r="BHG75" s="73"/>
      <c r="BHH75" s="73"/>
      <c r="BHI75" s="73"/>
      <c r="BHJ75" s="73"/>
      <c r="BHK75" s="73"/>
      <c r="BHL75" s="73"/>
      <c r="BHM75" s="73"/>
      <c r="BHN75" s="73"/>
      <c r="BHO75" s="73"/>
      <c r="BHP75" s="73"/>
      <c r="BHQ75" s="73"/>
      <c r="BHR75" s="73"/>
      <c r="BHS75" s="73"/>
      <c r="BHT75" s="73"/>
      <c r="BHU75" s="73"/>
      <c r="BHV75" s="73"/>
      <c r="BHW75" s="73"/>
      <c r="BHX75" s="73"/>
      <c r="BHY75" s="73"/>
      <c r="BHZ75" s="73"/>
      <c r="BIA75" s="73"/>
      <c r="BIB75" s="73"/>
      <c r="BIC75" s="73"/>
      <c r="BID75" s="73"/>
      <c r="BIE75" s="73"/>
      <c r="BIF75" s="73"/>
      <c r="BIG75" s="73"/>
      <c r="BIH75" s="73"/>
      <c r="BII75" s="73"/>
      <c r="BIJ75" s="73"/>
      <c r="BIK75" s="73"/>
      <c r="BIL75" s="73"/>
      <c r="BIM75" s="73"/>
      <c r="BIN75" s="73"/>
      <c r="BIO75" s="73"/>
      <c r="BIP75" s="73"/>
      <c r="BIQ75" s="73"/>
      <c r="BIR75" s="73"/>
      <c r="BIS75" s="73"/>
      <c r="BIT75" s="73"/>
      <c r="BIU75" s="73"/>
      <c r="BIV75" s="73"/>
      <c r="BIW75" s="73"/>
      <c r="BIX75" s="73"/>
      <c r="BIY75" s="73"/>
      <c r="BIZ75" s="73"/>
      <c r="BJA75" s="73"/>
      <c r="BJB75" s="73"/>
      <c r="BJC75" s="73"/>
      <c r="BJD75" s="73"/>
      <c r="BJE75" s="73"/>
      <c r="BJF75" s="73"/>
      <c r="BJG75" s="73"/>
      <c r="BJH75" s="73"/>
      <c r="BJI75" s="73"/>
      <c r="BJJ75" s="73"/>
      <c r="BJK75" s="73"/>
      <c r="BJL75" s="73"/>
      <c r="BJM75" s="73"/>
      <c r="BJN75" s="73"/>
      <c r="BJO75" s="73"/>
      <c r="BJP75" s="73"/>
      <c r="BJQ75" s="73"/>
      <c r="BJR75" s="73"/>
      <c r="BJS75" s="73"/>
      <c r="BJT75" s="73"/>
      <c r="BJU75" s="73"/>
      <c r="BJV75" s="73"/>
      <c r="BJW75" s="73"/>
      <c r="BJX75" s="73"/>
      <c r="BJY75" s="73"/>
      <c r="BJZ75" s="73"/>
      <c r="BKA75" s="73"/>
      <c r="BKB75" s="73"/>
      <c r="BKC75" s="73"/>
      <c r="BKD75" s="73"/>
      <c r="BKE75" s="73"/>
      <c r="BKF75" s="73"/>
      <c r="BKG75" s="73"/>
      <c r="BKH75" s="73"/>
      <c r="BKI75" s="73"/>
      <c r="BKJ75" s="73"/>
      <c r="BKK75" s="73"/>
      <c r="BKL75" s="73"/>
      <c r="BKM75" s="73"/>
      <c r="BKN75" s="73"/>
      <c r="BKO75" s="73"/>
      <c r="BKP75" s="73"/>
      <c r="BKQ75" s="73"/>
      <c r="BKR75" s="73"/>
      <c r="BKS75" s="73"/>
      <c r="BKT75" s="73"/>
      <c r="BKU75" s="73"/>
      <c r="BKV75" s="73"/>
      <c r="BKW75" s="73"/>
      <c r="BKX75" s="73"/>
      <c r="BKY75" s="73"/>
      <c r="BKZ75" s="73"/>
      <c r="BLA75" s="73"/>
      <c r="BLB75" s="73"/>
      <c r="BLC75" s="73"/>
      <c r="BLD75" s="73"/>
      <c r="BLE75" s="73"/>
      <c r="BLF75" s="73"/>
      <c r="BLG75" s="73"/>
      <c r="BLH75" s="73"/>
      <c r="BLI75" s="73"/>
      <c r="BLJ75" s="73"/>
      <c r="BLK75" s="73"/>
      <c r="BLL75" s="73"/>
      <c r="BLM75" s="73"/>
      <c r="BLN75" s="73"/>
      <c r="BLO75" s="73"/>
      <c r="BLP75" s="73"/>
      <c r="BLQ75" s="73"/>
      <c r="BLR75" s="73"/>
      <c r="BLS75" s="73"/>
      <c r="BLT75" s="73"/>
      <c r="BLU75" s="73"/>
      <c r="BLV75" s="73"/>
      <c r="BLW75" s="73"/>
      <c r="BLX75" s="73"/>
      <c r="BLY75" s="73"/>
      <c r="BLZ75" s="73"/>
      <c r="BMA75" s="73"/>
      <c r="BMB75" s="73"/>
      <c r="BMC75" s="73"/>
      <c r="BMD75" s="73"/>
      <c r="BME75" s="73"/>
      <c r="BMF75" s="73"/>
      <c r="BMG75" s="73"/>
      <c r="BMH75" s="73"/>
      <c r="BMI75" s="73"/>
      <c r="BMJ75" s="73"/>
      <c r="BMK75" s="73"/>
      <c r="BML75" s="73"/>
      <c r="BMM75" s="73"/>
      <c r="BMN75" s="73"/>
      <c r="BMO75" s="73"/>
      <c r="BMP75" s="73"/>
      <c r="BMQ75" s="73"/>
      <c r="BMR75" s="73"/>
      <c r="BMS75" s="73"/>
      <c r="BMT75" s="73"/>
      <c r="BMU75" s="73"/>
      <c r="BMV75" s="73"/>
      <c r="BMW75" s="73"/>
      <c r="BMX75" s="73"/>
      <c r="BMY75" s="73"/>
      <c r="BMZ75" s="73"/>
      <c r="BNA75" s="73"/>
      <c r="BNB75" s="73"/>
      <c r="BNC75" s="73"/>
      <c r="BND75" s="73"/>
      <c r="BNE75" s="73"/>
      <c r="BNF75" s="73"/>
      <c r="BNG75" s="73"/>
      <c r="BNH75" s="73"/>
      <c r="BNI75" s="73"/>
      <c r="BNJ75" s="73"/>
      <c r="BNK75" s="73"/>
      <c r="BNL75" s="73"/>
      <c r="BNM75" s="73"/>
      <c r="BNN75" s="73"/>
      <c r="BNO75" s="73"/>
      <c r="BNP75" s="73"/>
      <c r="BNQ75" s="73"/>
      <c r="BNR75" s="73"/>
      <c r="BNS75" s="73"/>
      <c r="BNT75" s="73"/>
      <c r="BNU75" s="73"/>
      <c r="BNV75" s="73"/>
      <c r="BNW75" s="73"/>
      <c r="BNX75" s="73"/>
      <c r="BNY75" s="73"/>
      <c r="BNZ75" s="73"/>
      <c r="BOA75" s="73"/>
      <c r="BOB75" s="73"/>
      <c r="BOC75" s="73"/>
      <c r="BOD75" s="73"/>
      <c r="BOE75" s="73"/>
      <c r="BOF75" s="73"/>
      <c r="BOG75" s="73"/>
      <c r="BOH75" s="73"/>
      <c r="BOI75" s="73"/>
      <c r="BOJ75" s="73"/>
      <c r="BOK75" s="73"/>
      <c r="BOL75" s="73"/>
      <c r="BOM75" s="73"/>
      <c r="BON75" s="73"/>
      <c r="BOO75" s="73"/>
      <c r="BOP75" s="73"/>
      <c r="BOQ75" s="73"/>
      <c r="BOR75" s="73"/>
      <c r="BOS75" s="73"/>
      <c r="BOT75" s="73"/>
      <c r="BOU75" s="73"/>
      <c r="BOV75" s="73"/>
      <c r="BOW75" s="73"/>
      <c r="BOX75" s="73"/>
      <c r="BOY75" s="73"/>
      <c r="BOZ75" s="73"/>
      <c r="BPA75" s="73"/>
      <c r="BPB75" s="73"/>
      <c r="BPC75" s="73"/>
      <c r="BPD75" s="73"/>
      <c r="BPE75" s="73"/>
      <c r="BPF75" s="73"/>
      <c r="BPG75" s="73"/>
      <c r="BPH75" s="73"/>
      <c r="BPI75" s="73"/>
      <c r="BPJ75" s="73"/>
      <c r="BPK75" s="73"/>
      <c r="BPL75" s="73"/>
      <c r="BPM75" s="73"/>
      <c r="BPN75" s="73"/>
      <c r="BPO75" s="73"/>
      <c r="BPP75" s="73"/>
      <c r="BPQ75" s="73"/>
      <c r="BPR75" s="73"/>
      <c r="BPS75" s="73"/>
      <c r="BPT75" s="73"/>
      <c r="BPU75" s="73"/>
      <c r="BPV75" s="73"/>
      <c r="BPW75" s="73"/>
      <c r="BPX75" s="73"/>
      <c r="BPY75" s="73"/>
      <c r="BPZ75" s="73"/>
      <c r="BQA75" s="73"/>
      <c r="BQB75" s="73"/>
      <c r="BQC75" s="73"/>
      <c r="BQD75" s="73"/>
      <c r="BQE75" s="73"/>
      <c r="BQF75" s="73"/>
      <c r="BQG75" s="73"/>
      <c r="BQH75" s="73"/>
      <c r="BQI75" s="73"/>
      <c r="BQJ75" s="73"/>
      <c r="BQK75" s="73"/>
      <c r="BQL75" s="73"/>
      <c r="BQM75" s="73"/>
      <c r="BQN75" s="73"/>
      <c r="BQO75" s="73"/>
      <c r="BQP75" s="73"/>
      <c r="BQQ75" s="73"/>
      <c r="BQR75" s="73"/>
      <c r="BQS75" s="73"/>
      <c r="BQT75" s="73"/>
      <c r="BQU75" s="73"/>
      <c r="BQV75" s="73"/>
      <c r="BQW75" s="73"/>
      <c r="BQX75" s="73"/>
      <c r="BQY75" s="73"/>
      <c r="BQZ75" s="73"/>
      <c r="BRA75" s="73"/>
      <c r="BRB75" s="73"/>
      <c r="BRC75" s="73"/>
      <c r="BRD75" s="73"/>
      <c r="BRE75" s="73"/>
      <c r="BRF75" s="73"/>
      <c r="BRG75" s="73"/>
      <c r="BRH75" s="73"/>
      <c r="BRI75" s="73"/>
      <c r="BRJ75" s="73"/>
      <c r="BRK75" s="73"/>
      <c r="BRL75" s="73"/>
      <c r="BRM75" s="73"/>
      <c r="BRN75" s="73"/>
      <c r="BRO75" s="73"/>
      <c r="BRP75" s="73"/>
      <c r="BRQ75" s="73"/>
      <c r="BRR75" s="73"/>
      <c r="BRS75" s="73"/>
      <c r="BRT75" s="73"/>
      <c r="BRU75" s="73"/>
      <c r="BRV75" s="73"/>
      <c r="BRW75" s="73"/>
      <c r="BRX75" s="73"/>
      <c r="BRY75" s="73"/>
      <c r="BRZ75" s="73"/>
      <c r="BSA75" s="73"/>
      <c r="BSB75" s="73"/>
      <c r="BSC75" s="73"/>
      <c r="BSD75" s="73"/>
      <c r="BSE75" s="73"/>
      <c r="BSF75" s="73"/>
      <c r="BSG75" s="73"/>
      <c r="BSH75" s="73"/>
      <c r="BSI75" s="73"/>
      <c r="BSJ75" s="73"/>
      <c r="BSK75" s="73"/>
      <c r="BSL75" s="73"/>
      <c r="BSM75" s="73"/>
      <c r="BSN75" s="73"/>
      <c r="BSO75" s="73"/>
      <c r="BSP75" s="73"/>
      <c r="BSQ75" s="73"/>
      <c r="BSR75" s="73"/>
      <c r="BSS75" s="73"/>
      <c r="BST75" s="73"/>
      <c r="BSU75" s="73"/>
      <c r="BSV75" s="73"/>
      <c r="BSW75" s="73"/>
      <c r="BSX75" s="73"/>
      <c r="BSY75" s="73"/>
      <c r="BSZ75" s="73"/>
      <c r="BTA75" s="73"/>
      <c r="BTB75" s="73"/>
      <c r="BTC75" s="73"/>
      <c r="BTD75" s="73"/>
      <c r="BTE75" s="73"/>
      <c r="BTF75" s="73"/>
      <c r="BTG75" s="73"/>
      <c r="BTH75" s="73"/>
      <c r="BTI75" s="73"/>
      <c r="BTJ75" s="73"/>
      <c r="BTK75" s="73"/>
      <c r="BTL75" s="73"/>
      <c r="BTM75" s="73"/>
      <c r="BTN75" s="73"/>
      <c r="BTO75" s="73"/>
      <c r="BTP75" s="73"/>
      <c r="BTQ75" s="73"/>
      <c r="BTR75" s="73"/>
      <c r="BTS75" s="73"/>
      <c r="BTT75" s="73"/>
      <c r="BTU75" s="73"/>
      <c r="BTV75" s="73"/>
      <c r="BTW75" s="73"/>
      <c r="BTX75" s="73"/>
      <c r="BTY75" s="73"/>
      <c r="BTZ75" s="73"/>
      <c r="BUA75" s="73"/>
      <c r="BUB75" s="73"/>
      <c r="BUC75" s="73"/>
      <c r="BUD75" s="73"/>
      <c r="BUE75" s="73"/>
      <c r="BUF75" s="73"/>
      <c r="BUG75" s="73"/>
      <c r="BUH75" s="73"/>
      <c r="BUI75" s="73"/>
      <c r="BUJ75" s="73"/>
      <c r="BUK75" s="73"/>
      <c r="BUL75" s="73"/>
      <c r="BUM75" s="73"/>
      <c r="BUN75" s="73"/>
      <c r="BUO75" s="73"/>
      <c r="BUP75" s="73"/>
      <c r="BUQ75" s="73"/>
      <c r="BUR75" s="73"/>
      <c r="BUS75" s="73"/>
      <c r="BUT75" s="73"/>
      <c r="BUU75" s="73"/>
      <c r="BUV75" s="73"/>
      <c r="BUW75" s="73"/>
      <c r="BUX75" s="73"/>
      <c r="BUY75" s="73"/>
      <c r="BUZ75" s="73"/>
      <c r="BVA75" s="73"/>
      <c r="BVB75" s="73"/>
      <c r="BVC75" s="73"/>
      <c r="BVD75" s="73"/>
      <c r="BVE75" s="73"/>
      <c r="BVF75" s="73"/>
      <c r="BVG75" s="73"/>
      <c r="BVH75" s="73"/>
      <c r="BVI75" s="73"/>
      <c r="BVJ75" s="73"/>
      <c r="BVK75" s="73"/>
      <c r="BVL75" s="73"/>
      <c r="BVM75" s="73"/>
      <c r="BVN75" s="73"/>
      <c r="BVO75" s="73"/>
      <c r="BVP75" s="73"/>
      <c r="BVQ75" s="73"/>
      <c r="BVR75" s="73"/>
      <c r="BVS75" s="73"/>
      <c r="BVT75" s="73"/>
      <c r="BVU75" s="73"/>
      <c r="BVV75" s="73"/>
      <c r="BVW75" s="73"/>
      <c r="BVX75" s="73"/>
      <c r="BVY75" s="73"/>
      <c r="BVZ75" s="73"/>
      <c r="BWA75" s="73"/>
      <c r="BWB75" s="73"/>
      <c r="BWC75" s="73"/>
      <c r="BWD75" s="73"/>
      <c r="BWE75" s="73"/>
      <c r="BWF75" s="73"/>
      <c r="BWG75" s="73"/>
      <c r="BWH75" s="73"/>
      <c r="BWI75" s="73"/>
      <c r="BWJ75" s="73"/>
      <c r="BWK75" s="73"/>
      <c r="BWL75" s="73"/>
      <c r="BWM75" s="73"/>
      <c r="BWN75" s="73"/>
      <c r="BWO75" s="73"/>
      <c r="BWP75" s="73"/>
      <c r="BWQ75" s="73"/>
      <c r="BWR75" s="73"/>
      <c r="BWS75" s="73"/>
      <c r="BWT75" s="73"/>
      <c r="BWU75" s="73"/>
      <c r="BWV75" s="73"/>
      <c r="BWW75" s="73"/>
      <c r="BWX75" s="73"/>
      <c r="BWY75" s="73"/>
      <c r="BWZ75" s="73"/>
      <c r="BXA75" s="73"/>
      <c r="BXB75" s="73"/>
      <c r="BXC75" s="73"/>
      <c r="BXD75" s="73"/>
      <c r="BXE75" s="73"/>
      <c r="BXF75" s="73"/>
      <c r="BXG75" s="73"/>
      <c r="BXH75" s="73"/>
      <c r="BXI75" s="73"/>
      <c r="BXJ75" s="73"/>
      <c r="BXK75" s="73"/>
      <c r="BXL75" s="73"/>
      <c r="BXM75" s="73"/>
      <c r="BXN75" s="73"/>
      <c r="BXO75" s="73"/>
      <c r="BXP75" s="73"/>
      <c r="BXQ75" s="73"/>
      <c r="BXR75" s="73"/>
      <c r="BXS75" s="73"/>
      <c r="BXT75" s="73"/>
      <c r="BXU75" s="73"/>
      <c r="BXV75" s="73"/>
      <c r="BXW75" s="73"/>
      <c r="BXX75" s="73"/>
      <c r="BXY75" s="73"/>
      <c r="BXZ75" s="73"/>
      <c r="BYA75" s="73"/>
      <c r="BYB75" s="73"/>
      <c r="BYC75" s="73"/>
      <c r="BYD75" s="73"/>
      <c r="BYE75" s="73"/>
      <c r="BYF75" s="73"/>
      <c r="BYG75" s="73"/>
      <c r="BYH75" s="73"/>
      <c r="BYI75" s="73"/>
      <c r="BYJ75" s="73"/>
      <c r="BYK75" s="73"/>
      <c r="BYL75" s="73"/>
      <c r="BYM75" s="73"/>
      <c r="BYN75" s="73"/>
      <c r="BYO75" s="73"/>
      <c r="BYP75" s="73"/>
      <c r="BYQ75" s="73"/>
      <c r="BYR75" s="73"/>
      <c r="BYS75" s="73"/>
      <c r="BYT75" s="73"/>
      <c r="BYU75" s="73"/>
      <c r="BYV75" s="73"/>
      <c r="BYW75" s="73"/>
      <c r="BYX75" s="73"/>
      <c r="BYY75" s="73"/>
      <c r="BYZ75" s="73"/>
      <c r="BZA75" s="73"/>
      <c r="BZB75" s="73"/>
      <c r="BZC75" s="73"/>
      <c r="BZD75" s="73"/>
      <c r="BZE75" s="73"/>
      <c r="BZF75" s="73"/>
      <c r="BZG75" s="73"/>
      <c r="BZH75" s="73"/>
      <c r="BZI75" s="73"/>
      <c r="BZJ75" s="73"/>
      <c r="BZK75" s="73"/>
      <c r="BZL75" s="73"/>
      <c r="BZM75" s="73"/>
      <c r="BZN75" s="73"/>
      <c r="BZO75" s="73"/>
      <c r="BZP75" s="73"/>
      <c r="BZQ75" s="73"/>
      <c r="BZR75" s="73"/>
      <c r="BZS75" s="73"/>
      <c r="BZT75" s="73"/>
      <c r="BZU75" s="73"/>
      <c r="BZV75" s="73"/>
      <c r="BZW75" s="73"/>
      <c r="BZX75" s="73"/>
      <c r="BZY75" s="73"/>
      <c r="BZZ75" s="73"/>
      <c r="CAA75" s="73"/>
      <c r="CAB75" s="73"/>
      <c r="CAC75" s="73"/>
      <c r="CAD75" s="73"/>
      <c r="CAE75" s="73"/>
      <c r="CAF75" s="73"/>
      <c r="CAG75" s="73"/>
      <c r="CAH75" s="73"/>
      <c r="CAI75" s="73"/>
      <c r="CAJ75" s="73"/>
      <c r="CAK75" s="73"/>
      <c r="CAL75" s="73"/>
      <c r="CAM75" s="73"/>
      <c r="CAN75" s="73"/>
      <c r="CAO75" s="73"/>
      <c r="CAP75" s="73"/>
      <c r="CAQ75" s="73"/>
      <c r="CAR75" s="73"/>
      <c r="CAS75" s="73"/>
      <c r="CAT75" s="73"/>
      <c r="CAU75" s="73"/>
      <c r="CAV75" s="73"/>
      <c r="CAW75" s="73"/>
      <c r="CAX75" s="73"/>
      <c r="CAY75" s="73"/>
      <c r="CAZ75" s="73"/>
      <c r="CBA75" s="73"/>
      <c r="CBB75" s="73"/>
      <c r="CBC75" s="73"/>
      <c r="CBD75" s="73"/>
      <c r="CBE75" s="73"/>
      <c r="CBF75" s="73"/>
      <c r="CBG75" s="73"/>
      <c r="CBH75" s="73"/>
      <c r="CBI75" s="73"/>
      <c r="CBJ75" s="73"/>
      <c r="CBK75" s="73"/>
      <c r="CBL75" s="73"/>
      <c r="CBM75" s="73"/>
      <c r="CBN75" s="73"/>
      <c r="CBO75" s="73"/>
      <c r="CBP75" s="73"/>
      <c r="CBQ75" s="73"/>
      <c r="CBR75" s="73"/>
      <c r="CBS75" s="73"/>
      <c r="CBT75" s="73"/>
      <c r="CBU75" s="73"/>
      <c r="CBV75" s="73"/>
      <c r="CBW75" s="73"/>
      <c r="CBX75" s="73"/>
      <c r="CBY75" s="73"/>
      <c r="CBZ75" s="73"/>
      <c r="CCA75" s="73"/>
      <c r="CCB75" s="73"/>
      <c r="CCC75" s="73"/>
      <c r="CCD75" s="73"/>
      <c r="CCE75" s="73"/>
      <c r="CCF75" s="73"/>
      <c r="CCG75" s="73"/>
      <c r="CCH75" s="73"/>
      <c r="CCI75" s="73"/>
      <c r="CCJ75" s="73"/>
      <c r="CCK75" s="73"/>
      <c r="CCL75" s="73"/>
      <c r="CCM75" s="73"/>
      <c r="CCN75" s="73"/>
      <c r="CCO75" s="73"/>
      <c r="CCP75" s="73"/>
      <c r="CCQ75" s="73"/>
      <c r="CCR75" s="73"/>
      <c r="CCS75" s="73"/>
      <c r="CCT75" s="73"/>
      <c r="CCU75" s="73"/>
      <c r="CCV75" s="73"/>
      <c r="CCW75" s="73"/>
      <c r="CCX75" s="73"/>
      <c r="CCY75" s="73"/>
      <c r="CCZ75" s="73"/>
      <c r="CDA75" s="73"/>
      <c r="CDB75" s="73"/>
      <c r="CDC75" s="73"/>
      <c r="CDD75" s="73"/>
      <c r="CDE75" s="73"/>
      <c r="CDF75" s="73"/>
      <c r="CDG75" s="73"/>
      <c r="CDH75" s="73"/>
      <c r="CDI75" s="73"/>
      <c r="CDJ75" s="73"/>
      <c r="CDK75" s="73"/>
      <c r="CDL75" s="73"/>
      <c r="CDM75" s="73"/>
      <c r="CDN75" s="73"/>
      <c r="CDO75" s="73"/>
      <c r="CDP75" s="73"/>
      <c r="CDQ75" s="73"/>
      <c r="CDR75" s="73"/>
      <c r="CDS75" s="73"/>
      <c r="CDT75" s="73"/>
      <c r="CDU75" s="73"/>
      <c r="CDV75" s="73"/>
      <c r="CDW75" s="73"/>
      <c r="CDX75" s="73"/>
      <c r="CDY75" s="73"/>
      <c r="CDZ75" s="73"/>
      <c r="CEA75" s="73"/>
      <c r="CEB75" s="73"/>
      <c r="CEC75" s="73"/>
      <c r="CED75" s="73"/>
      <c r="CEE75" s="73"/>
      <c r="CEF75" s="73"/>
      <c r="CEG75" s="73"/>
      <c r="CEH75" s="73"/>
      <c r="CEI75" s="73"/>
      <c r="CEJ75" s="73"/>
      <c r="CEK75" s="73"/>
      <c r="CEL75" s="73"/>
      <c r="CEM75" s="73"/>
      <c r="CEN75" s="73"/>
      <c r="CEO75" s="73"/>
      <c r="CEP75" s="73"/>
      <c r="CEQ75" s="73"/>
      <c r="CER75" s="73"/>
      <c r="CES75" s="73"/>
      <c r="CET75" s="73"/>
      <c r="CEU75" s="73"/>
      <c r="CEV75" s="73"/>
      <c r="CEW75" s="73"/>
      <c r="CEX75" s="73"/>
      <c r="CEY75" s="73"/>
      <c r="CEZ75" s="73"/>
      <c r="CFA75" s="73"/>
      <c r="CFB75" s="73"/>
      <c r="CFC75" s="73"/>
      <c r="CFD75" s="73"/>
      <c r="CFE75" s="73"/>
      <c r="CFF75" s="73"/>
      <c r="CFG75" s="73"/>
      <c r="CFH75" s="73"/>
      <c r="CFI75" s="73"/>
      <c r="CFJ75" s="73"/>
      <c r="CFK75" s="73"/>
      <c r="CFL75" s="73"/>
      <c r="CFM75" s="73"/>
      <c r="CFN75" s="73"/>
      <c r="CFO75" s="73"/>
      <c r="CFP75" s="73"/>
      <c r="CFQ75" s="73"/>
      <c r="CFR75" s="73"/>
      <c r="CFS75" s="73"/>
      <c r="CFT75" s="73"/>
      <c r="CFU75" s="73"/>
      <c r="CFV75" s="73"/>
      <c r="CFW75" s="73"/>
      <c r="CFX75" s="73"/>
      <c r="CFY75" s="73"/>
      <c r="CFZ75" s="73"/>
      <c r="CGA75" s="73"/>
      <c r="CGB75" s="73"/>
      <c r="CGC75" s="73"/>
      <c r="CGD75" s="73"/>
      <c r="CGE75" s="73"/>
      <c r="CGF75" s="73"/>
      <c r="CGG75" s="73"/>
      <c r="CGH75" s="73"/>
      <c r="CGI75" s="73"/>
      <c r="CGJ75" s="73"/>
      <c r="CGK75" s="73"/>
      <c r="CGL75" s="73"/>
      <c r="CGM75" s="73"/>
      <c r="CGN75" s="73"/>
      <c r="CGO75" s="73"/>
      <c r="CGP75" s="73"/>
      <c r="CGQ75" s="73"/>
      <c r="CGR75" s="73"/>
      <c r="CGS75" s="73"/>
      <c r="CGT75" s="73"/>
      <c r="CGU75" s="73"/>
      <c r="CGV75" s="73"/>
      <c r="CGW75" s="73"/>
      <c r="CGX75" s="73"/>
      <c r="CGY75" s="73"/>
      <c r="CGZ75" s="73"/>
      <c r="CHA75" s="73"/>
      <c r="CHB75" s="73"/>
      <c r="CHC75" s="73"/>
      <c r="CHD75" s="73"/>
      <c r="CHE75" s="73"/>
      <c r="CHF75" s="73"/>
      <c r="CHG75" s="73"/>
      <c r="CHH75" s="73"/>
      <c r="CHI75" s="73"/>
      <c r="CHJ75" s="73"/>
      <c r="CHK75" s="73"/>
      <c r="CHL75" s="73"/>
      <c r="CHM75" s="73"/>
      <c r="CHN75" s="73"/>
      <c r="CHO75" s="73"/>
      <c r="CHP75" s="73"/>
      <c r="CHQ75" s="73"/>
      <c r="CHR75" s="73"/>
      <c r="CHS75" s="73"/>
      <c r="CHT75" s="73"/>
      <c r="CHU75" s="73"/>
      <c r="CHV75" s="73"/>
      <c r="CHW75" s="73"/>
      <c r="CHX75" s="73"/>
      <c r="CHY75" s="73"/>
      <c r="CHZ75" s="73"/>
      <c r="CIA75" s="73"/>
      <c r="CIB75" s="73"/>
      <c r="CIC75" s="73"/>
      <c r="CID75" s="73"/>
      <c r="CIE75" s="73"/>
      <c r="CIF75" s="73"/>
      <c r="CIG75" s="73"/>
      <c r="CIH75" s="73"/>
      <c r="CII75" s="73"/>
      <c r="CIJ75" s="73"/>
      <c r="CIK75" s="73"/>
      <c r="CIL75" s="73"/>
      <c r="CIM75" s="73"/>
      <c r="CIN75" s="73"/>
      <c r="CIO75" s="73"/>
      <c r="CIP75" s="73"/>
      <c r="CIQ75" s="73"/>
      <c r="CIR75" s="73"/>
      <c r="CIS75" s="73"/>
      <c r="CIT75" s="73"/>
      <c r="CIU75" s="73"/>
      <c r="CIV75" s="73"/>
      <c r="CIW75" s="73"/>
      <c r="CIX75" s="73"/>
      <c r="CIY75" s="73"/>
      <c r="CIZ75" s="73"/>
      <c r="CJA75" s="73"/>
      <c r="CJB75" s="73"/>
      <c r="CJC75" s="73"/>
      <c r="CJD75" s="73"/>
      <c r="CJE75" s="73"/>
      <c r="CJF75" s="73"/>
      <c r="CJG75" s="73"/>
      <c r="CJH75" s="73"/>
      <c r="CJI75" s="73"/>
      <c r="CJJ75" s="73"/>
      <c r="CJK75" s="73"/>
      <c r="CJL75" s="73"/>
      <c r="CJM75" s="73"/>
      <c r="CJN75" s="73"/>
      <c r="CJO75" s="73"/>
      <c r="CJP75" s="73"/>
      <c r="CJQ75" s="73"/>
      <c r="CJR75" s="73"/>
      <c r="CJS75" s="73"/>
      <c r="CJT75" s="73"/>
      <c r="CJU75" s="73"/>
      <c r="CJV75" s="73"/>
      <c r="CJW75" s="73"/>
      <c r="CJX75" s="73"/>
      <c r="CJY75" s="73"/>
      <c r="CJZ75" s="73"/>
      <c r="CKA75" s="73"/>
      <c r="CKB75" s="73"/>
      <c r="CKC75" s="73"/>
      <c r="CKD75" s="73"/>
      <c r="CKE75" s="73"/>
      <c r="CKF75" s="73"/>
      <c r="CKG75" s="73"/>
      <c r="CKH75" s="73"/>
      <c r="CKI75" s="73"/>
      <c r="CKJ75" s="73"/>
      <c r="CKK75" s="73"/>
      <c r="CKL75" s="73"/>
      <c r="CKM75" s="73"/>
      <c r="CKN75" s="73"/>
      <c r="CKO75" s="73"/>
      <c r="CKP75" s="73"/>
      <c r="CKQ75" s="73"/>
      <c r="CKR75" s="73"/>
      <c r="CKS75" s="73"/>
      <c r="CKT75" s="73"/>
      <c r="CKU75" s="73"/>
      <c r="CKV75" s="73"/>
      <c r="CKW75" s="73"/>
      <c r="CKX75" s="73"/>
      <c r="CKY75" s="73"/>
      <c r="CKZ75" s="73"/>
      <c r="CLA75" s="73"/>
      <c r="CLB75" s="73"/>
      <c r="CLC75" s="73"/>
      <c r="CLD75" s="73"/>
      <c r="CLE75" s="73"/>
      <c r="CLF75" s="73"/>
      <c r="CLG75" s="73"/>
      <c r="CLH75" s="73"/>
      <c r="CLI75" s="73"/>
      <c r="CLJ75" s="73"/>
      <c r="CLK75" s="73"/>
      <c r="CLL75" s="73"/>
      <c r="CLM75" s="73"/>
      <c r="CLN75" s="73"/>
      <c r="CLO75" s="73"/>
      <c r="CLP75" s="73"/>
      <c r="CLQ75" s="73"/>
      <c r="CLR75" s="73"/>
      <c r="CLS75" s="73"/>
      <c r="CLT75" s="73"/>
      <c r="CLU75" s="73"/>
      <c r="CLV75" s="73"/>
      <c r="CLW75" s="73"/>
      <c r="CLX75" s="73"/>
      <c r="CLY75" s="73"/>
      <c r="CLZ75" s="73"/>
      <c r="CMA75" s="73"/>
      <c r="CMB75" s="73"/>
      <c r="CMC75" s="73"/>
      <c r="CMD75" s="73"/>
      <c r="CME75" s="73"/>
      <c r="CMF75" s="73"/>
      <c r="CMG75" s="73"/>
      <c r="CMH75" s="73"/>
      <c r="CMI75" s="73"/>
      <c r="CMJ75" s="73"/>
      <c r="CMK75" s="73"/>
      <c r="CML75" s="73"/>
      <c r="CMM75" s="73"/>
      <c r="CMN75" s="73"/>
      <c r="CMO75" s="73"/>
      <c r="CMP75" s="73"/>
      <c r="CMQ75" s="73"/>
      <c r="CMR75" s="73"/>
      <c r="CMS75" s="73"/>
      <c r="CMT75" s="73"/>
      <c r="CMU75" s="73"/>
      <c r="CMV75" s="73"/>
      <c r="CMW75" s="73"/>
      <c r="CMX75" s="73"/>
      <c r="CMY75" s="73"/>
      <c r="CMZ75" s="73"/>
      <c r="CNA75" s="73"/>
      <c r="CNB75" s="73"/>
      <c r="CNC75" s="73"/>
      <c r="CND75" s="73"/>
      <c r="CNE75" s="73"/>
      <c r="CNF75" s="73"/>
      <c r="CNG75" s="73"/>
      <c r="CNH75" s="73"/>
      <c r="CNI75" s="73"/>
      <c r="CNJ75" s="73"/>
      <c r="CNK75" s="73"/>
      <c r="CNL75" s="73"/>
      <c r="CNM75" s="73"/>
      <c r="CNN75" s="73"/>
      <c r="CNO75" s="73"/>
      <c r="CNP75" s="73"/>
      <c r="CNQ75" s="73"/>
      <c r="CNR75" s="73"/>
      <c r="CNS75" s="73"/>
      <c r="CNT75" s="73"/>
      <c r="CNU75" s="73"/>
      <c r="CNV75" s="73"/>
      <c r="CNW75" s="73"/>
      <c r="CNX75" s="73"/>
      <c r="CNY75" s="73"/>
      <c r="CNZ75" s="73"/>
      <c r="COA75" s="73"/>
      <c r="COB75" s="73"/>
      <c r="COC75" s="73"/>
      <c r="COD75" s="73"/>
      <c r="COE75" s="73"/>
      <c r="COF75" s="73"/>
      <c r="COG75" s="73"/>
      <c r="COH75" s="73"/>
      <c r="COI75" s="73"/>
      <c r="COJ75" s="73"/>
      <c r="COK75" s="73"/>
      <c r="COL75" s="73"/>
      <c r="COM75" s="73"/>
      <c r="CON75" s="73"/>
      <c r="COO75" s="73"/>
      <c r="COP75" s="73"/>
      <c r="COQ75" s="73"/>
      <c r="COR75" s="73"/>
      <c r="COS75" s="73"/>
      <c r="COT75" s="73"/>
      <c r="COU75" s="73"/>
      <c r="COV75" s="73"/>
      <c r="COW75" s="73"/>
      <c r="COX75" s="73"/>
      <c r="COY75" s="73"/>
      <c r="COZ75" s="73"/>
      <c r="CPA75" s="73"/>
      <c r="CPB75" s="73"/>
      <c r="CPC75" s="73"/>
      <c r="CPD75" s="73"/>
      <c r="CPE75" s="73"/>
      <c r="CPF75" s="73"/>
      <c r="CPG75" s="73"/>
      <c r="CPH75" s="73"/>
      <c r="CPI75" s="73"/>
      <c r="CPJ75" s="73"/>
      <c r="CPK75" s="73"/>
      <c r="CPL75" s="73"/>
      <c r="CPM75" s="73"/>
      <c r="CPN75" s="73"/>
      <c r="CPO75" s="73"/>
      <c r="CPP75" s="73"/>
      <c r="CPQ75" s="73"/>
      <c r="CPR75" s="73"/>
      <c r="CPS75" s="73"/>
      <c r="CPT75" s="73"/>
      <c r="CPU75" s="73"/>
      <c r="CPV75" s="73"/>
      <c r="CPW75" s="73"/>
      <c r="CPX75" s="73"/>
      <c r="CPY75" s="73"/>
      <c r="CPZ75" s="73"/>
      <c r="CQA75" s="73"/>
      <c r="CQB75" s="73"/>
      <c r="CQC75" s="73"/>
      <c r="CQD75" s="73"/>
      <c r="CQE75" s="73"/>
      <c r="CQF75" s="73"/>
      <c r="CQG75" s="73"/>
      <c r="CQH75" s="73"/>
      <c r="CQI75" s="73"/>
      <c r="CQJ75" s="73"/>
      <c r="CQK75" s="73"/>
      <c r="CQL75" s="73"/>
      <c r="CQM75" s="73"/>
      <c r="CQN75" s="73"/>
      <c r="CQO75" s="73"/>
      <c r="CQP75" s="73"/>
      <c r="CQQ75" s="73"/>
      <c r="CQR75" s="73"/>
      <c r="CQS75" s="73"/>
      <c r="CQT75" s="73"/>
      <c r="CQU75" s="73"/>
      <c r="CQV75" s="73"/>
      <c r="CQW75" s="73"/>
      <c r="CQX75" s="73"/>
      <c r="CQY75" s="73"/>
      <c r="CQZ75" s="73"/>
      <c r="CRA75" s="73"/>
      <c r="CRB75" s="73"/>
      <c r="CRC75" s="73"/>
      <c r="CRD75" s="73"/>
      <c r="CRE75" s="73"/>
      <c r="CRF75" s="73"/>
      <c r="CRG75" s="73"/>
      <c r="CRH75" s="73"/>
      <c r="CRI75" s="73"/>
      <c r="CRJ75" s="73"/>
      <c r="CRK75" s="73"/>
      <c r="CRL75" s="73"/>
      <c r="CRM75" s="73"/>
      <c r="CRN75" s="73"/>
      <c r="CRO75" s="73"/>
      <c r="CRP75" s="73"/>
      <c r="CRQ75" s="73"/>
      <c r="CRR75" s="73"/>
      <c r="CRS75" s="73"/>
      <c r="CRT75" s="73"/>
      <c r="CRU75" s="73"/>
      <c r="CRV75" s="73"/>
      <c r="CRW75" s="73"/>
      <c r="CRX75" s="73"/>
      <c r="CRY75" s="73"/>
      <c r="CRZ75" s="73"/>
      <c r="CSA75" s="73"/>
      <c r="CSB75" s="73"/>
      <c r="CSC75" s="73"/>
      <c r="CSD75" s="73"/>
      <c r="CSE75" s="73"/>
      <c r="CSF75" s="73"/>
      <c r="CSG75" s="73"/>
      <c r="CSH75" s="73"/>
      <c r="CSI75" s="73"/>
      <c r="CSJ75" s="73"/>
      <c r="CSK75" s="73"/>
      <c r="CSL75" s="73"/>
      <c r="CSM75" s="73"/>
      <c r="CSN75" s="73"/>
      <c r="CSO75" s="73"/>
      <c r="CSP75" s="73"/>
      <c r="CSQ75" s="73"/>
      <c r="CSR75" s="73"/>
      <c r="CSS75" s="73"/>
      <c r="CST75" s="73"/>
      <c r="CSU75" s="73"/>
      <c r="CSV75" s="73"/>
      <c r="CSW75" s="73"/>
      <c r="CSX75" s="73"/>
      <c r="CSY75" s="73"/>
      <c r="CSZ75" s="73"/>
      <c r="CTA75" s="73"/>
      <c r="CTB75" s="73"/>
      <c r="CTC75" s="73"/>
      <c r="CTD75" s="73"/>
      <c r="CTE75" s="73"/>
      <c r="CTF75" s="73"/>
      <c r="CTG75" s="73"/>
      <c r="CTH75" s="73"/>
      <c r="CTI75" s="73"/>
      <c r="CTJ75" s="73"/>
      <c r="CTK75" s="73"/>
      <c r="CTL75" s="73"/>
      <c r="CTM75" s="73"/>
      <c r="CTN75" s="73"/>
      <c r="CTO75" s="73"/>
      <c r="CTP75" s="73"/>
      <c r="CTQ75" s="73"/>
      <c r="CTR75" s="73"/>
      <c r="CTS75" s="73"/>
      <c r="CTT75" s="73"/>
      <c r="CTU75" s="73"/>
      <c r="CTV75" s="73"/>
      <c r="CTW75" s="73"/>
      <c r="CTX75" s="73"/>
      <c r="CTY75" s="73"/>
      <c r="CTZ75" s="73"/>
      <c r="CUA75" s="73"/>
      <c r="CUB75" s="73"/>
      <c r="CUC75" s="73"/>
      <c r="CUD75" s="73"/>
      <c r="CUE75" s="73"/>
      <c r="CUF75" s="73"/>
      <c r="CUG75" s="73"/>
      <c r="CUH75" s="73"/>
      <c r="CUI75" s="73"/>
      <c r="CUJ75" s="73"/>
      <c r="CUK75" s="73"/>
      <c r="CUL75" s="73"/>
      <c r="CUM75" s="73"/>
      <c r="CUN75" s="73"/>
      <c r="CUO75" s="73"/>
      <c r="CUP75" s="73"/>
      <c r="CUQ75" s="73"/>
      <c r="CUR75" s="73"/>
      <c r="CUS75" s="73"/>
      <c r="CUT75" s="73"/>
      <c r="CUU75" s="73"/>
      <c r="CUV75" s="73"/>
      <c r="CUW75" s="73"/>
      <c r="CUX75" s="73"/>
      <c r="CUY75" s="73"/>
      <c r="CUZ75" s="73"/>
      <c r="CVA75" s="73"/>
      <c r="CVB75" s="73"/>
      <c r="CVC75" s="73"/>
      <c r="CVD75" s="73"/>
      <c r="CVE75" s="73"/>
      <c r="CVF75" s="73"/>
      <c r="CVG75" s="73"/>
      <c r="CVH75" s="73"/>
      <c r="CVI75" s="73"/>
      <c r="CVJ75" s="73"/>
      <c r="CVK75" s="73"/>
      <c r="CVL75" s="73"/>
      <c r="CVM75" s="73"/>
      <c r="CVN75" s="73"/>
      <c r="CVO75" s="73"/>
      <c r="CVP75" s="73"/>
      <c r="CVQ75" s="73"/>
      <c r="CVR75" s="73"/>
      <c r="CVS75" s="73"/>
      <c r="CVT75" s="73"/>
      <c r="CVU75" s="73"/>
      <c r="CVV75" s="73"/>
      <c r="CVW75" s="73"/>
      <c r="CVX75" s="73"/>
      <c r="CVY75" s="73"/>
      <c r="CVZ75" s="73"/>
      <c r="CWA75" s="73"/>
      <c r="CWB75" s="73"/>
      <c r="CWC75" s="73"/>
      <c r="CWD75" s="73"/>
      <c r="CWE75" s="73"/>
      <c r="CWF75" s="73"/>
      <c r="CWG75" s="73"/>
      <c r="CWH75" s="73"/>
      <c r="CWI75" s="73"/>
      <c r="CWJ75" s="73"/>
      <c r="CWK75" s="73"/>
      <c r="CWL75" s="73"/>
      <c r="CWM75" s="73"/>
      <c r="CWN75" s="73"/>
      <c r="CWO75" s="73"/>
      <c r="CWP75" s="73"/>
      <c r="CWQ75" s="73"/>
      <c r="CWR75" s="73"/>
      <c r="CWS75" s="73"/>
      <c r="CWT75" s="73"/>
      <c r="CWU75" s="73"/>
      <c r="CWV75" s="73"/>
      <c r="CWW75" s="73"/>
      <c r="CWX75" s="73"/>
      <c r="CWY75" s="73"/>
      <c r="CWZ75" s="73"/>
      <c r="CXA75" s="73"/>
      <c r="CXB75" s="73"/>
      <c r="CXC75" s="73"/>
      <c r="CXD75" s="73"/>
      <c r="CXE75" s="73"/>
      <c r="CXF75" s="73"/>
      <c r="CXG75" s="73"/>
      <c r="CXH75" s="73"/>
      <c r="CXI75" s="73"/>
      <c r="CXJ75" s="73"/>
      <c r="CXK75" s="73"/>
      <c r="CXL75" s="73"/>
      <c r="CXM75" s="73"/>
      <c r="CXN75" s="73"/>
      <c r="CXO75" s="73"/>
      <c r="CXP75" s="73"/>
      <c r="CXQ75" s="73"/>
      <c r="CXR75" s="73"/>
      <c r="CXS75" s="73"/>
      <c r="CXT75" s="73"/>
      <c r="CXU75" s="73"/>
      <c r="CXV75" s="73"/>
      <c r="CXW75" s="73"/>
      <c r="CXX75" s="73"/>
      <c r="CXY75" s="73"/>
      <c r="CXZ75" s="73"/>
      <c r="CYA75" s="73"/>
      <c r="CYB75" s="73"/>
      <c r="CYC75" s="73"/>
      <c r="CYD75" s="73"/>
      <c r="CYE75" s="73"/>
      <c r="CYF75" s="73"/>
      <c r="CYG75" s="73"/>
      <c r="CYH75" s="73"/>
      <c r="CYI75" s="73"/>
      <c r="CYJ75" s="73"/>
      <c r="CYK75" s="73"/>
      <c r="CYL75" s="73"/>
      <c r="CYM75" s="73"/>
      <c r="CYN75" s="73"/>
      <c r="CYO75" s="73"/>
      <c r="CYP75" s="73"/>
      <c r="CYQ75" s="73"/>
      <c r="CYR75" s="73"/>
      <c r="CYS75" s="73"/>
      <c r="CYT75" s="73"/>
      <c r="CYU75" s="73"/>
      <c r="CYV75" s="73"/>
      <c r="CYW75" s="73"/>
      <c r="CYX75" s="73"/>
      <c r="CYY75" s="73"/>
      <c r="CYZ75" s="73"/>
      <c r="CZA75" s="73"/>
      <c r="CZB75" s="73"/>
      <c r="CZC75" s="73"/>
      <c r="CZD75" s="73"/>
      <c r="CZE75" s="73"/>
      <c r="CZF75" s="73"/>
      <c r="CZG75" s="73"/>
      <c r="CZH75" s="73"/>
      <c r="CZI75" s="73"/>
      <c r="CZJ75" s="73"/>
      <c r="CZK75" s="73"/>
      <c r="CZL75" s="73"/>
      <c r="CZM75" s="73"/>
      <c r="CZN75" s="73"/>
      <c r="CZO75" s="73"/>
      <c r="CZP75" s="73"/>
      <c r="CZQ75" s="73"/>
      <c r="CZR75" s="73"/>
      <c r="CZS75" s="73"/>
      <c r="CZT75" s="73"/>
      <c r="CZU75" s="73"/>
      <c r="CZV75" s="73"/>
      <c r="CZW75" s="73"/>
      <c r="CZX75" s="73"/>
      <c r="CZY75" s="73"/>
      <c r="CZZ75" s="73"/>
      <c r="DAA75" s="73"/>
      <c r="DAB75" s="73"/>
      <c r="DAC75" s="73"/>
      <c r="DAD75" s="73"/>
      <c r="DAE75" s="73"/>
      <c r="DAF75" s="73"/>
      <c r="DAG75" s="73"/>
      <c r="DAH75" s="73"/>
      <c r="DAI75" s="73"/>
      <c r="DAJ75" s="73"/>
      <c r="DAK75" s="73"/>
      <c r="DAL75" s="73"/>
      <c r="DAM75" s="73"/>
      <c r="DAN75" s="73"/>
      <c r="DAO75" s="73"/>
      <c r="DAP75" s="73"/>
      <c r="DAQ75" s="73"/>
      <c r="DAR75" s="73"/>
      <c r="DAS75" s="73"/>
      <c r="DAT75" s="73"/>
      <c r="DAU75" s="73"/>
      <c r="DAV75" s="73"/>
      <c r="DAW75" s="73"/>
      <c r="DAX75" s="73"/>
      <c r="DAY75" s="73"/>
      <c r="DAZ75" s="73"/>
      <c r="DBA75" s="73"/>
      <c r="DBB75" s="73"/>
      <c r="DBC75" s="73"/>
      <c r="DBD75" s="73"/>
      <c r="DBE75" s="73"/>
      <c r="DBF75" s="73"/>
      <c r="DBG75" s="73"/>
      <c r="DBH75" s="73"/>
      <c r="DBI75" s="73"/>
      <c r="DBJ75" s="73"/>
      <c r="DBK75" s="73"/>
      <c r="DBL75" s="73"/>
      <c r="DBM75" s="73"/>
      <c r="DBN75" s="73"/>
      <c r="DBO75" s="73"/>
      <c r="DBP75" s="73"/>
      <c r="DBQ75" s="73"/>
      <c r="DBR75" s="73"/>
      <c r="DBS75" s="73"/>
      <c r="DBT75" s="73"/>
      <c r="DBU75" s="73"/>
      <c r="DBV75" s="73"/>
      <c r="DBW75" s="73"/>
      <c r="DBX75" s="73"/>
      <c r="DBY75" s="73"/>
      <c r="DBZ75" s="73"/>
      <c r="DCA75" s="73"/>
      <c r="DCB75" s="73"/>
      <c r="DCC75" s="73"/>
      <c r="DCD75" s="73"/>
      <c r="DCE75" s="73"/>
      <c r="DCF75" s="73"/>
      <c r="DCG75" s="73"/>
      <c r="DCH75" s="73"/>
      <c r="DCI75" s="73"/>
      <c r="DCJ75" s="73"/>
      <c r="DCK75" s="73"/>
      <c r="DCL75" s="73"/>
      <c r="DCM75" s="73"/>
      <c r="DCN75" s="73"/>
      <c r="DCO75" s="73"/>
      <c r="DCP75" s="73"/>
      <c r="DCQ75" s="73"/>
      <c r="DCR75" s="73"/>
      <c r="DCS75" s="73"/>
      <c r="DCT75" s="73"/>
      <c r="DCU75" s="73"/>
      <c r="DCV75" s="73"/>
      <c r="DCW75" s="73"/>
      <c r="DCX75" s="73"/>
      <c r="DCY75" s="73"/>
      <c r="DCZ75" s="73"/>
      <c r="DDA75" s="73"/>
      <c r="DDB75" s="73"/>
      <c r="DDC75" s="73"/>
      <c r="DDD75" s="73"/>
      <c r="DDE75" s="73"/>
      <c r="DDF75" s="73"/>
      <c r="DDG75" s="73"/>
      <c r="DDH75" s="73"/>
      <c r="DDI75" s="73"/>
      <c r="DDJ75" s="73"/>
      <c r="DDK75" s="73"/>
      <c r="DDL75" s="73"/>
      <c r="DDM75" s="73"/>
      <c r="DDN75" s="73"/>
      <c r="DDO75" s="73"/>
      <c r="DDP75" s="73"/>
      <c r="DDQ75" s="73"/>
      <c r="DDR75" s="73"/>
      <c r="DDS75" s="73"/>
      <c r="DDT75" s="73"/>
      <c r="DDU75" s="73"/>
      <c r="DDV75" s="73"/>
      <c r="DDW75" s="73"/>
      <c r="DDX75" s="73"/>
      <c r="DDY75" s="73"/>
      <c r="DDZ75" s="73"/>
      <c r="DEA75" s="73"/>
      <c r="DEB75" s="73"/>
      <c r="DEC75" s="73"/>
      <c r="DED75" s="73"/>
      <c r="DEE75" s="73"/>
      <c r="DEF75" s="73"/>
      <c r="DEG75" s="73"/>
      <c r="DEH75" s="73"/>
      <c r="DEI75" s="73"/>
      <c r="DEJ75" s="73"/>
      <c r="DEK75" s="73"/>
      <c r="DEL75" s="73"/>
      <c r="DEM75" s="73"/>
      <c r="DEN75" s="73"/>
      <c r="DEO75" s="73"/>
      <c r="DEP75" s="73"/>
      <c r="DEQ75" s="73"/>
      <c r="DER75" s="73"/>
      <c r="DES75" s="73"/>
      <c r="DET75" s="73"/>
      <c r="DEU75" s="73"/>
      <c r="DEV75" s="73"/>
      <c r="DEW75" s="73"/>
      <c r="DEX75" s="73"/>
      <c r="DEY75" s="73"/>
      <c r="DEZ75" s="73"/>
      <c r="DFA75" s="73"/>
      <c r="DFB75" s="73"/>
      <c r="DFC75" s="73"/>
      <c r="DFD75" s="73"/>
      <c r="DFE75" s="73"/>
      <c r="DFF75" s="73"/>
      <c r="DFG75" s="73"/>
      <c r="DFH75" s="73"/>
      <c r="DFI75" s="73"/>
      <c r="DFJ75" s="73"/>
      <c r="DFK75" s="73"/>
      <c r="DFL75" s="73"/>
      <c r="DFM75" s="73"/>
      <c r="DFN75" s="73"/>
      <c r="DFO75" s="73"/>
      <c r="DFP75" s="73"/>
      <c r="DFQ75" s="73"/>
      <c r="DFR75" s="73"/>
      <c r="DFS75" s="73"/>
      <c r="DFT75" s="73"/>
      <c r="DFU75" s="73"/>
      <c r="DFV75" s="73"/>
      <c r="DFW75" s="73"/>
      <c r="DFX75" s="73"/>
      <c r="DFY75" s="73"/>
      <c r="DFZ75" s="73"/>
      <c r="DGA75" s="73"/>
      <c r="DGB75" s="73"/>
      <c r="DGC75" s="73"/>
      <c r="DGD75" s="73"/>
      <c r="DGE75" s="73"/>
      <c r="DGF75" s="73"/>
      <c r="DGG75" s="73"/>
      <c r="DGH75" s="73"/>
      <c r="DGI75" s="73"/>
      <c r="DGJ75" s="73"/>
      <c r="DGK75" s="73"/>
      <c r="DGL75" s="73"/>
      <c r="DGM75" s="73"/>
      <c r="DGN75" s="73"/>
      <c r="DGO75" s="73"/>
      <c r="DGP75" s="73"/>
      <c r="DGQ75" s="73"/>
      <c r="DGR75" s="73"/>
      <c r="DGS75" s="73"/>
      <c r="DGT75" s="73"/>
      <c r="DGU75" s="73"/>
      <c r="DGV75" s="73"/>
      <c r="DGW75" s="73"/>
      <c r="DGX75" s="73"/>
      <c r="DGY75" s="73"/>
      <c r="DGZ75" s="73"/>
      <c r="DHA75" s="73"/>
      <c r="DHB75" s="73"/>
      <c r="DHC75" s="73"/>
      <c r="DHD75" s="73"/>
      <c r="DHE75" s="73"/>
      <c r="DHF75" s="73"/>
      <c r="DHG75" s="73"/>
      <c r="DHH75" s="73"/>
      <c r="DHI75" s="73"/>
      <c r="DHJ75" s="73"/>
      <c r="DHK75" s="73"/>
      <c r="DHL75" s="73"/>
      <c r="DHM75" s="73"/>
      <c r="DHN75" s="73"/>
      <c r="DHO75" s="73"/>
      <c r="DHP75" s="73"/>
      <c r="DHQ75" s="73"/>
      <c r="DHR75" s="73"/>
      <c r="DHS75" s="73"/>
      <c r="DHT75" s="73"/>
      <c r="DHU75" s="73"/>
      <c r="DHV75" s="73"/>
      <c r="DHW75" s="73"/>
      <c r="DHX75" s="73"/>
      <c r="DHY75" s="73"/>
      <c r="DHZ75" s="73"/>
      <c r="DIA75" s="73"/>
      <c r="DIB75" s="73"/>
      <c r="DIC75" s="73"/>
      <c r="DID75" s="73"/>
      <c r="DIE75" s="73"/>
      <c r="DIF75" s="73"/>
      <c r="DIG75" s="73"/>
      <c r="DIH75" s="73"/>
      <c r="DII75" s="73"/>
      <c r="DIJ75" s="73"/>
      <c r="DIK75" s="73"/>
      <c r="DIL75" s="73"/>
      <c r="DIM75" s="73"/>
      <c r="DIN75" s="73"/>
      <c r="DIO75" s="73"/>
      <c r="DIP75" s="73"/>
      <c r="DIQ75" s="73"/>
      <c r="DIR75" s="73"/>
      <c r="DIS75" s="73"/>
      <c r="DIT75" s="73"/>
      <c r="DIU75" s="73"/>
      <c r="DIV75" s="73"/>
      <c r="DIW75" s="73"/>
      <c r="DIX75" s="73"/>
      <c r="DIY75" s="73"/>
      <c r="DIZ75" s="73"/>
      <c r="DJA75" s="73"/>
      <c r="DJB75" s="73"/>
      <c r="DJC75" s="73"/>
      <c r="DJD75" s="73"/>
      <c r="DJE75" s="73"/>
      <c r="DJF75" s="73"/>
      <c r="DJG75" s="73"/>
      <c r="DJH75" s="73"/>
      <c r="DJI75" s="73"/>
      <c r="DJJ75" s="73"/>
      <c r="DJK75" s="73"/>
      <c r="DJL75" s="73"/>
      <c r="DJM75" s="73"/>
      <c r="DJN75" s="73"/>
      <c r="DJO75" s="73"/>
      <c r="DJP75" s="73"/>
      <c r="DJQ75" s="73"/>
      <c r="DJR75" s="73"/>
      <c r="DJS75" s="73"/>
      <c r="DJT75" s="73"/>
      <c r="DJU75" s="73"/>
      <c r="DJV75" s="73"/>
      <c r="DJW75" s="73"/>
      <c r="DJX75" s="73"/>
      <c r="DJY75" s="73"/>
      <c r="DJZ75" s="73"/>
      <c r="DKA75" s="73"/>
      <c r="DKB75" s="73"/>
      <c r="DKC75" s="73"/>
      <c r="DKD75" s="73"/>
      <c r="DKE75" s="73"/>
      <c r="DKF75" s="73"/>
      <c r="DKG75" s="73"/>
      <c r="DKH75" s="73"/>
      <c r="DKI75" s="73"/>
      <c r="DKJ75" s="73"/>
      <c r="DKK75" s="73"/>
      <c r="DKL75" s="73"/>
      <c r="DKM75" s="73"/>
      <c r="DKN75" s="73"/>
      <c r="DKO75" s="73"/>
      <c r="DKP75" s="73"/>
      <c r="DKQ75" s="73"/>
      <c r="DKR75" s="73"/>
      <c r="DKS75" s="73"/>
      <c r="DKT75" s="73"/>
      <c r="DKU75" s="73"/>
      <c r="DKV75" s="73"/>
      <c r="DKW75" s="73"/>
      <c r="DKX75" s="73"/>
      <c r="DKY75" s="73"/>
      <c r="DKZ75" s="73"/>
      <c r="DLA75" s="73"/>
      <c r="DLB75" s="73"/>
      <c r="DLC75" s="73"/>
      <c r="DLD75" s="73"/>
      <c r="DLE75" s="73"/>
      <c r="DLF75" s="73"/>
      <c r="DLG75" s="73"/>
      <c r="DLH75" s="73"/>
      <c r="DLI75" s="73"/>
      <c r="DLJ75" s="73"/>
      <c r="DLK75" s="73"/>
      <c r="DLL75" s="73"/>
      <c r="DLM75" s="73"/>
      <c r="DLN75" s="73"/>
      <c r="DLO75" s="73"/>
      <c r="DLP75" s="73"/>
      <c r="DLQ75" s="73"/>
      <c r="DLR75" s="73"/>
      <c r="DLS75" s="73"/>
      <c r="DLT75" s="73"/>
      <c r="DLU75" s="73"/>
      <c r="DLV75" s="73"/>
      <c r="DLW75" s="73"/>
      <c r="DLX75" s="73"/>
      <c r="DLY75" s="73"/>
      <c r="DLZ75" s="73"/>
      <c r="DMA75" s="73"/>
      <c r="DMB75" s="73"/>
      <c r="DMC75" s="73"/>
      <c r="DMD75" s="73"/>
      <c r="DME75" s="73"/>
      <c r="DMF75" s="73"/>
      <c r="DMG75" s="73"/>
      <c r="DMH75" s="73"/>
      <c r="DMI75" s="73"/>
      <c r="DMJ75" s="73"/>
      <c r="DMK75" s="73"/>
      <c r="DML75" s="73"/>
      <c r="DMM75" s="73"/>
      <c r="DMN75" s="73"/>
      <c r="DMO75" s="73"/>
      <c r="DMP75" s="73"/>
      <c r="DMQ75" s="73"/>
      <c r="DMR75" s="73"/>
      <c r="DMS75" s="73"/>
      <c r="DMT75" s="73"/>
      <c r="DMU75" s="73"/>
      <c r="DMV75" s="73"/>
      <c r="DMW75" s="73"/>
      <c r="DMX75" s="73"/>
      <c r="DMY75" s="73"/>
      <c r="DMZ75" s="73"/>
      <c r="DNA75" s="73"/>
      <c r="DNB75" s="73"/>
      <c r="DNC75" s="73"/>
      <c r="DND75" s="73"/>
      <c r="DNE75" s="73"/>
      <c r="DNF75" s="73"/>
      <c r="DNG75" s="73"/>
      <c r="DNH75" s="73"/>
      <c r="DNI75" s="73"/>
      <c r="DNJ75" s="73"/>
      <c r="DNK75" s="73"/>
      <c r="DNL75" s="73"/>
      <c r="DNM75" s="73"/>
      <c r="DNN75" s="73"/>
      <c r="DNO75" s="73"/>
      <c r="DNP75" s="73"/>
      <c r="DNQ75" s="73"/>
      <c r="DNR75" s="73"/>
      <c r="DNS75" s="73"/>
      <c r="DNT75" s="73"/>
      <c r="DNU75" s="73"/>
      <c r="DNV75" s="73"/>
      <c r="DNW75" s="73"/>
      <c r="DNX75" s="73"/>
      <c r="DNY75" s="73"/>
      <c r="DNZ75" s="73"/>
      <c r="DOA75" s="73"/>
      <c r="DOB75" s="73"/>
      <c r="DOC75" s="73"/>
      <c r="DOD75" s="73"/>
      <c r="DOE75" s="73"/>
      <c r="DOF75" s="73"/>
      <c r="DOG75" s="73"/>
      <c r="DOH75" s="73"/>
      <c r="DOI75" s="73"/>
      <c r="DOJ75" s="73"/>
      <c r="DOK75" s="73"/>
      <c r="DOL75" s="73"/>
      <c r="DOM75" s="73"/>
      <c r="DON75" s="73"/>
      <c r="DOO75" s="73"/>
      <c r="DOP75" s="73"/>
      <c r="DOQ75" s="73"/>
      <c r="DOR75" s="73"/>
      <c r="DOS75" s="73"/>
      <c r="DOT75" s="73"/>
      <c r="DOU75" s="73"/>
      <c r="DOV75" s="73"/>
      <c r="DOW75" s="73"/>
      <c r="DOX75" s="73"/>
      <c r="DOY75" s="73"/>
      <c r="DOZ75" s="73"/>
      <c r="DPA75" s="73"/>
      <c r="DPB75" s="73"/>
      <c r="DPC75" s="73"/>
      <c r="DPD75" s="73"/>
      <c r="DPE75" s="73"/>
      <c r="DPF75" s="73"/>
      <c r="DPG75" s="73"/>
      <c r="DPH75" s="73"/>
      <c r="DPI75" s="73"/>
      <c r="DPJ75" s="73"/>
      <c r="DPK75" s="73"/>
      <c r="DPL75" s="73"/>
      <c r="DPM75" s="73"/>
      <c r="DPN75" s="73"/>
      <c r="DPO75" s="73"/>
      <c r="DPP75" s="73"/>
      <c r="DPQ75" s="73"/>
      <c r="DPR75" s="73"/>
      <c r="DPS75" s="73"/>
      <c r="DPT75" s="73"/>
      <c r="DPU75" s="73"/>
      <c r="DPV75" s="73"/>
      <c r="DPW75" s="73"/>
      <c r="DPX75" s="73"/>
      <c r="DPY75" s="73"/>
      <c r="DPZ75" s="73"/>
      <c r="DQA75" s="73"/>
      <c r="DQB75" s="73"/>
      <c r="DQC75" s="73"/>
      <c r="DQD75" s="73"/>
      <c r="DQE75" s="73"/>
      <c r="DQF75" s="73"/>
      <c r="DQG75" s="73"/>
      <c r="DQH75" s="73"/>
      <c r="DQI75" s="73"/>
      <c r="DQJ75" s="73"/>
      <c r="DQK75" s="73"/>
      <c r="DQL75" s="73"/>
      <c r="DQM75" s="73"/>
      <c r="DQN75" s="73"/>
      <c r="DQO75" s="73"/>
      <c r="DQP75" s="73"/>
      <c r="DQQ75" s="73"/>
      <c r="DQR75" s="73"/>
      <c r="DQS75" s="73"/>
      <c r="DQT75" s="73"/>
      <c r="DQU75" s="73"/>
      <c r="DQV75" s="73"/>
      <c r="DQW75" s="73"/>
      <c r="DQX75" s="73"/>
      <c r="DQY75" s="73"/>
      <c r="DQZ75" s="73"/>
      <c r="DRA75" s="73"/>
      <c r="DRB75" s="73"/>
      <c r="DRC75" s="73"/>
      <c r="DRD75" s="73"/>
      <c r="DRE75" s="73"/>
      <c r="DRF75" s="73"/>
      <c r="DRG75" s="73"/>
      <c r="DRH75" s="73"/>
      <c r="DRI75" s="73"/>
      <c r="DRJ75" s="73"/>
      <c r="DRK75" s="73"/>
      <c r="DRL75" s="73"/>
      <c r="DRM75" s="73"/>
      <c r="DRN75" s="73"/>
      <c r="DRO75" s="73"/>
      <c r="DRP75" s="73"/>
      <c r="DRQ75" s="73"/>
      <c r="DRR75" s="73"/>
      <c r="DRS75" s="73"/>
      <c r="DRT75" s="73"/>
      <c r="DRU75" s="73"/>
      <c r="DRV75" s="73"/>
      <c r="DRW75" s="73"/>
      <c r="DRX75" s="73"/>
      <c r="DRY75" s="73"/>
      <c r="DRZ75" s="73"/>
      <c r="DSA75" s="73"/>
      <c r="DSB75" s="73"/>
      <c r="DSC75" s="73"/>
      <c r="DSD75" s="73"/>
      <c r="DSE75" s="73"/>
      <c r="DSF75" s="73"/>
      <c r="DSG75" s="73"/>
      <c r="DSH75" s="73"/>
      <c r="DSI75" s="73"/>
      <c r="DSJ75" s="73"/>
      <c r="DSK75" s="73"/>
      <c r="DSL75" s="73"/>
      <c r="DSM75" s="73"/>
      <c r="DSN75" s="73"/>
      <c r="DSO75" s="73"/>
      <c r="DSP75" s="73"/>
      <c r="DSQ75" s="73"/>
      <c r="DSR75" s="73"/>
      <c r="DSS75" s="73"/>
      <c r="DST75" s="73"/>
      <c r="DSU75" s="73"/>
      <c r="DSV75" s="73"/>
      <c r="DSW75" s="73"/>
      <c r="DSX75" s="73"/>
      <c r="DSY75" s="73"/>
      <c r="DSZ75" s="73"/>
      <c r="DTA75" s="73"/>
      <c r="DTB75" s="73"/>
      <c r="DTC75" s="73"/>
      <c r="DTD75" s="73"/>
      <c r="DTE75" s="73"/>
      <c r="DTF75" s="73"/>
      <c r="DTG75" s="73"/>
      <c r="DTH75" s="73"/>
      <c r="DTI75" s="73"/>
      <c r="DTJ75" s="73"/>
      <c r="DTK75" s="73"/>
      <c r="DTL75" s="73"/>
      <c r="DTM75" s="73"/>
      <c r="DTN75" s="73"/>
      <c r="DTO75" s="73"/>
      <c r="DTP75" s="73"/>
      <c r="DTQ75" s="73"/>
      <c r="DTR75" s="73"/>
      <c r="DTS75" s="73"/>
      <c r="DTT75" s="73"/>
      <c r="DTU75" s="73"/>
      <c r="DTV75" s="73"/>
      <c r="DTW75" s="73"/>
      <c r="DTX75" s="73"/>
      <c r="DTY75" s="73"/>
      <c r="DTZ75" s="73"/>
      <c r="DUA75" s="73"/>
      <c r="DUB75" s="73"/>
      <c r="DUC75" s="73"/>
      <c r="DUD75" s="73"/>
      <c r="DUE75" s="73"/>
      <c r="DUF75" s="73"/>
      <c r="DUG75" s="73"/>
      <c r="DUH75" s="73"/>
      <c r="DUI75" s="73"/>
      <c r="DUJ75" s="73"/>
      <c r="DUK75" s="73"/>
      <c r="DUL75" s="73"/>
      <c r="DUM75" s="73"/>
      <c r="DUN75" s="73"/>
      <c r="DUO75" s="73"/>
      <c r="DUP75" s="73"/>
      <c r="DUQ75" s="73"/>
      <c r="DUR75" s="73"/>
      <c r="DUS75" s="73"/>
      <c r="DUT75" s="73"/>
      <c r="DUU75" s="73"/>
      <c r="DUV75" s="73"/>
      <c r="DUW75" s="73"/>
      <c r="DUX75" s="73"/>
      <c r="DUY75" s="73"/>
      <c r="DUZ75" s="73"/>
      <c r="DVA75" s="73"/>
      <c r="DVB75" s="73"/>
      <c r="DVC75" s="73"/>
      <c r="DVD75" s="73"/>
      <c r="DVE75" s="73"/>
      <c r="DVF75" s="73"/>
      <c r="DVG75" s="73"/>
      <c r="DVH75" s="73"/>
      <c r="DVI75" s="73"/>
      <c r="DVJ75" s="73"/>
      <c r="DVK75" s="73"/>
      <c r="DVL75" s="73"/>
      <c r="DVM75" s="73"/>
      <c r="DVN75" s="73"/>
      <c r="DVO75" s="73"/>
      <c r="DVP75" s="73"/>
      <c r="DVQ75" s="73"/>
      <c r="DVR75" s="73"/>
      <c r="DVS75" s="73"/>
      <c r="DVT75" s="73"/>
      <c r="DVU75" s="73"/>
      <c r="DVV75" s="73"/>
      <c r="DVW75" s="73"/>
      <c r="DVX75" s="73"/>
      <c r="DVY75" s="73"/>
      <c r="DVZ75" s="73"/>
      <c r="DWA75" s="73"/>
      <c r="DWB75" s="73"/>
      <c r="DWC75" s="73"/>
      <c r="DWD75" s="73"/>
      <c r="DWE75" s="73"/>
      <c r="DWF75" s="73"/>
      <c r="DWG75" s="73"/>
      <c r="DWH75" s="73"/>
      <c r="DWI75" s="73"/>
      <c r="DWJ75" s="73"/>
      <c r="DWK75" s="73"/>
      <c r="DWL75" s="73"/>
      <c r="DWM75" s="73"/>
      <c r="DWN75" s="73"/>
      <c r="DWO75" s="73"/>
      <c r="DWP75" s="73"/>
      <c r="DWQ75" s="73"/>
      <c r="DWR75" s="73"/>
      <c r="DWS75" s="73"/>
      <c r="DWT75" s="73"/>
      <c r="DWU75" s="73"/>
      <c r="DWV75" s="73"/>
      <c r="DWW75" s="73"/>
      <c r="DWX75" s="73"/>
      <c r="DWY75" s="73"/>
      <c r="DWZ75" s="73"/>
      <c r="DXA75" s="73"/>
      <c r="DXB75" s="73"/>
      <c r="DXC75" s="73"/>
      <c r="DXD75" s="73"/>
      <c r="DXE75" s="73"/>
      <c r="DXF75" s="73"/>
      <c r="DXG75" s="73"/>
      <c r="DXH75" s="73"/>
      <c r="DXI75" s="73"/>
      <c r="DXJ75" s="73"/>
      <c r="DXK75" s="73"/>
      <c r="DXL75" s="73"/>
      <c r="DXM75" s="73"/>
      <c r="DXN75" s="73"/>
      <c r="DXO75" s="73"/>
      <c r="DXP75" s="73"/>
      <c r="DXQ75" s="73"/>
      <c r="DXR75" s="73"/>
      <c r="DXS75" s="73"/>
      <c r="DXT75" s="73"/>
      <c r="DXU75" s="73"/>
      <c r="DXV75" s="73"/>
      <c r="DXW75" s="73"/>
      <c r="DXX75" s="73"/>
      <c r="DXY75" s="73"/>
      <c r="DXZ75" s="73"/>
      <c r="DYA75" s="73"/>
      <c r="DYB75" s="73"/>
      <c r="DYC75" s="73"/>
      <c r="DYD75" s="73"/>
      <c r="DYE75" s="73"/>
      <c r="DYF75" s="73"/>
      <c r="DYG75" s="73"/>
      <c r="DYH75" s="73"/>
      <c r="DYI75" s="73"/>
      <c r="DYJ75" s="73"/>
      <c r="DYK75" s="73"/>
      <c r="DYL75" s="73"/>
      <c r="DYM75" s="73"/>
      <c r="DYN75" s="73"/>
      <c r="DYO75" s="73"/>
      <c r="DYP75" s="73"/>
      <c r="DYQ75" s="73"/>
      <c r="DYR75" s="73"/>
      <c r="DYS75" s="73"/>
      <c r="DYT75" s="73"/>
      <c r="DYU75" s="73"/>
      <c r="DYV75" s="73"/>
      <c r="DYW75" s="73"/>
      <c r="DYX75" s="73"/>
      <c r="DYY75" s="73"/>
      <c r="DYZ75" s="73"/>
      <c r="DZA75" s="73"/>
      <c r="DZB75" s="73"/>
      <c r="DZC75" s="73"/>
      <c r="DZD75" s="73"/>
      <c r="DZE75" s="73"/>
      <c r="DZF75" s="73"/>
      <c r="DZG75" s="73"/>
      <c r="DZH75" s="73"/>
      <c r="DZI75" s="73"/>
      <c r="DZJ75" s="73"/>
      <c r="DZK75" s="73"/>
      <c r="DZL75" s="73"/>
      <c r="DZM75" s="73"/>
      <c r="DZN75" s="73"/>
      <c r="DZO75" s="73"/>
      <c r="DZP75" s="73"/>
      <c r="DZQ75" s="73"/>
      <c r="DZR75" s="73"/>
      <c r="DZS75" s="73"/>
      <c r="DZT75" s="73"/>
      <c r="DZU75" s="73"/>
      <c r="DZV75" s="73"/>
      <c r="DZW75" s="73"/>
      <c r="DZX75" s="73"/>
      <c r="DZY75" s="73"/>
      <c r="DZZ75" s="73"/>
      <c r="EAA75" s="73"/>
      <c r="EAB75" s="73"/>
      <c r="EAC75" s="73"/>
      <c r="EAD75" s="73"/>
      <c r="EAE75" s="73"/>
      <c r="EAF75" s="73"/>
      <c r="EAG75" s="73"/>
      <c r="EAH75" s="73"/>
      <c r="EAI75" s="73"/>
      <c r="EAJ75" s="73"/>
      <c r="EAK75" s="73"/>
      <c r="EAL75" s="73"/>
      <c r="EAM75" s="73"/>
      <c r="EAN75" s="73"/>
      <c r="EAO75" s="73"/>
      <c r="EAP75" s="73"/>
      <c r="EAQ75" s="73"/>
      <c r="EAR75" s="73"/>
      <c r="EAS75" s="73"/>
      <c r="EAT75" s="73"/>
      <c r="EAU75" s="73"/>
      <c r="EAV75" s="73"/>
      <c r="EAW75" s="73"/>
      <c r="EAX75" s="73"/>
      <c r="EAY75" s="73"/>
      <c r="EAZ75" s="73"/>
      <c r="EBA75" s="73"/>
      <c r="EBB75" s="73"/>
      <c r="EBC75" s="73"/>
      <c r="EBD75" s="73"/>
      <c r="EBE75" s="73"/>
      <c r="EBF75" s="73"/>
      <c r="EBG75" s="73"/>
      <c r="EBH75" s="73"/>
      <c r="EBI75" s="73"/>
      <c r="EBJ75" s="73"/>
      <c r="EBK75" s="73"/>
      <c r="EBL75" s="73"/>
      <c r="EBM75" s="73"/>
      <c r="EBN75" s="73"/>
      <c r="EBO75" s="73"/>
      <c r="EBP75" s="73"/>
      <c r="EBQ75" s="73"/>
      <c r="EBR75" s="73"/>
      <c r="EBS75" s="73"/>
      <c r="EBT75" s="73"/>
      <c r="EBU75" s="73"/>
      <c r="EBV75" s="73"/>
      <c r="EBW75" s="73"/>
      <c r="EBX75" s="73"/>
      <c r="EBY75" s="73"/>
      <c r="EBZ75" s="73"/>
      <c r="ECA75" s="73"/>
      <c r="ECB75" s="73"/>
      <c r="ECC75" s="73"/>
      <c r="ECD75" s="73"/>
      <c r="ECE75" s="73"/>
      <c r="ECF75" s="73"/>
      <c r="ECG75" s="73"/>
      <c r="ECH75" s="73"/>
      <c r="ECI75" s="73"/>
      <c r="ECJ75" s="73"/>
      <c r="ECK75" s="73"/>
      <c r="ECL75" s="73"/>
      <c r="ECM75" s="73"/>
      <c r="ECN75" s="73"/>
      <c r="ECO75" s="73"/>
      <c r="ECP75" s="73"/>
      <c r="ECQ75" s="73"/>
      <c r="ECR75" s="73"/>
      <c r="ECS75" s="73"/>
      <c r="ECT75" s="73"/>
      <c r="ECU75" s="73"/>
      <c r="ECV75" s="73"/>
      <c r="ECW75" s="73"/>
      <c r="ECX75" s="73"/>
      <c r="ECY75" s="73"/>
      <c r="ECZ75" s="73"/>
      <c r="EDA75" s="73"/>
      <c r="EDB75" s="73"/>
      <c r="EDC75" s="73"/>
      <c r="EDD75" s="73"/>
      <c r="EDE75" s="73"/>
      <c r="EDF75" s="73"/>
      <c r="EDG75" s="73"/>
      <c r="EDH75" s="73"/>
      <c r="EDI75" s="73"/>
      <c r="EDJ75" s="73"/>
      <c r="EDK75" s="73"/>
      <c r="EDL75" s="73"/>
      <c r="EDM75" s="73"/>
      <c r="EDN75" s="73"/>
      <c r="EDO75" s="73"/>
      <c r="EDP75" s="73"/>
      <c r="EDQ75" s="73"/>
      <c r="EDR75" s="73"/>
      <c r="EDS75" s="73"/>
      <c r="EDT75" s="73"/>
      <c r="EDU75" s="73"/>
      <c r="EDV75" s="73"/>
      <c r="EDW75" s="73"/>
      <c r="EDX75" s="73"/>
      <c r="EDY75" s="73"/>
      <c r="EDZ75" s="73"/>
      <c r="EEA75" s="73"/>
      <c r="EEB75" s="73"/>
      <c r="EEC75" s="73"/>
      <c r="EED75" s="73"/>
      <c r="EEE75" s="73"/>
      <c r="EEF75" s="73"/>
      <c r="EEG75" s="73"/>
      <c r="EEH75" s="73"/>
      <c r="EEI75" s="73"/>
      <c r="EEJ75" s="73"/>
      <c r="EEK75" s="73"/>
      <c r="EEL75" s="73"/>
      <c r="EEM75" s="73"/>
      <c r="EEN75" s="73"/>
      <c r="EEO75" s="73"/>
      <c r="EEP75" s="73"/>
      <c r="EEQ75" s="73"/>
      <c r="EER75" s="73"/>
      <c r="EES75" s="73"/>
      <c r="EET75" s="73"/>
      <c r="EEU75" s="73"/>
      <c r="EEV75" s="73"/>
      <c r="EEW75" s="73"/>
      <c r="EEX75" s="73"/>
      <c r="EEY75" s="73"/>
      <c r="EEZ75" s="73"/>
      <c r="EFA75" s="73"/>
      <c r="EFB75" s="73"/>
      <c r="EFC75" s="73"/>
      <c r="EFD75" s="73"/>
      <c r="EFE75" s="73"/>
      <c r="EFF75" s="73"/>
      <c r="EFG75" s="73"/>
      <c r="EFH75" s="73"/>
      <c r="EFI75" s="73"/>
      <c r="EFJ75" s="73"/>
      <c r="EFK75" s="73"/>
      <c r="EFL75" s="73"/>
      <c r="EFM75" s="73"/>
      <c r="EFN75" s="73"/>
      <c r="EFO75" s="73"/>
      <c r="EFP75" s="73"/>
      <c r="EFQ75" s="73"/>
      <c r="EFR75" s="73"/>
      <c r="EFS75" s="73"/>
      <c r="EFT75" s="73"/>
      <c r="EFU75" s="73"/>
      <c r="EFV75" s="73"/>
      <c r="EFW75" s="73"/>
      <c r="EFX75" s="73"/>
      <c r="EFY75" s="73"/>
      <c r="EFZ75" s="73"/>
      <c r="EGA75" s="73"/>
      <c r="EGB75" s="73"/>
      <c r="EGC75" s="73"/>
      <c r="EGD75" s="73"/>
      <c r="EGE75" s="73"/>
      <c r="EGF75" s="73"/>
      <c r="EGG75" s="73"/>
      <c r="EGH75" s="73"/>
      <c r="EGI75" s="73"/>
      <c r="EGJ75" s="73"/>
      <c r="EGK75" s="73"/>
      <c r="EGL75" s="73"/>
      <c r="EGM75" s="73"/>
      <c r="EGN75" s="73"/>
      <c r="EGO75" s="73"/>
      <c r="EGP75" s="73"/>
      <c r="EGQ75" s="73"/>
      <c r="EGR75" s="73"/>
      <c r="EGS75" s="73"/>
      <c r="EGT75" s="73"/>
      <c r="EGU75" s="73"/>
      <c r="EGV75" s="73"/>
      <c r="EGW75" s="73"/>
      <c r="EGX75" s="73"/>
      <c r="EGY75" s="73"/>
      <c r="EGZ75" s="73"/>
      <c r="EHA75" s="73"/>
      <c r="EHB75" s="73"/>
      <c r="EHC75" s="73"/>
      <c r="EHD75" s="73"/>
      <c r="EHE75" s="73"/>
      <c r="EHF75" s="73"/>
      <c r="EHG75" s="73"/>
      <c r="EHH75" s="73"/>
      <c r="EHI75" s="73"/>
      <c r="EHJ75" s="73"/>
      <c r="EHK75" s="73"/>
      <c r="EHL75" s="73"/>
      <c r="EHM75" s="73"/>
      <c r="EHN75" s="73"/>
      <c r="EHO75" s="73"/>
      <c r="EHP75" s="73"/>
      <c r="EHQ75" s="73"/>
      <c r="EHR75" s="73"/>
      <c r="EHS75" s="73"/>
      <c r="EHT75" s="73"/>
      <c r="EHU75" s="73"/>
      <c r="EHV75" s="73"/>
      <c r="EHW75" s="73"/>
      <c r="EHX75" s="73"/>
      <c r="EHY75" s="73"/>
      <c r="EHZ75" s="73"/>
      <c r="EIA75" s="73"/>
      <c r="EIB75" s="73"/>
      <c r="EIC75" s="73"/>
      <c r="EID75" s="73"/>
      <c r="EIE75" s="73"/>
      <c r="EIF75" s="73"/>
      <c r="EIG75" s="73"/>
      <c r="EIH75" s="73"/>
      <c r="EII75" s="73"/>
      <c r="EIJ75" s="73"/>
      <c r="EIK75" s="73"/>
      <c r="EIL75" s="73"/>
      <c r="EIM75" s="73"/>
      <c r="EIN75" s="73"/>
      <c r="EIO75" s="73"/>
      <c r="EIP75" s="73"/>
      <c r="EIQ75" s="73"/>
      <c r="EIR75" s="73"/>
      <c r="EIS75" s="73"/>
      <c r="EIT75" s="73"/>
      <c r="EIU75" s="73"/>
      <c r="EIV75" s="73"/>
      <c r="EIW75" s="73"/>
      <c r="EIX75" s="73"/>
      <c r="EIY75" s="73"/>
      <c r="EIZ75" s="73"/>
      <c r="EJA75" s="73"/>
      <c r="EJB75" s="73"/>
      <c r="EJC75" s="73"/>
      <c r="EJD75" s="73"/>
      <c r="EJE75" s="73"/>
      <c r="EJF75" s="73"/>
      <c r="EJG75" s="73"/>
      <c r="EJH75" s="73"/>
      <c r="EJI75" s="73"/>
      <c r="EJJ75" s="73"/>
      <c r="EJK75" s="73"/>
      <c r="EJL75" s="73"/>
      <c r="EJM75" s="73"/>
      <c r="EJN75" s="73"/>
      <c r="EJO75" s="73"/>
      <c r="EJP75" s="73"/>
      <c r="EJQ75" s="73"/>
      <c r="EJR75" s="73"/>
      <c r="EJS75" s="73"/>
      <c r="EJT75" s="73"/>
      <c r="EJU75" s="73"/>
      <c r="EJV75" s="73"/>
      <c r="EJW75" s="73"/>
      <c r="EJX75" s="73"/>
      <c r="EJY75" s="73"/>
      <c r="EJZ75" s="73"/>
      <c r="EKA75" s="73"/>
      <c r="EKB75" s="73"/>
      <c r="EKC75" s="73"/>
      <c r="EKD75" s="73"/>
      <c r="EKE75" s="73"/>
      <c r="EKF75" s="73"/>
      <c r="EKG75" s="73"/>
      <c r="EKH75" s="73"/>
      <c r="EKI75" s="73"/>
      <c r="EKJ75" s="73"/>
      <c r="EKK75" s="73"/>
      <c r="EKL75" s="73"/>
      <c r="EKM75" s="73"/>
      <c r="EKN75" s="73"/>
      <c r="EKO75" s="73"/>
      <c r="EKP75" s="73"/>
      <c r="EKQ75" s="73"/>
      <c r="EKR75" s="73"/>
      <c r="EKS75" s="73"/>
      <c r="EKT75" s="73"/>
      <c r="EKU75" s="73"/>
      <c r="EKV75" s="73"/>
      <c r="EKW75" s="73"/>
      <c r="EKX75" s="73"/>
      <c r="EKY75" s="73"/>
      <c r="EKZ75" s="73"/>
      <c r="ELA75" s="73"/>
      <c r="ELB75" s="73"/>
      <c r="ELC75" s="73"/>
      <c r="ELD75" s="73"/>
      <c r="ELE75" s="73"/>
      <c r="ELF75" s="73"/>
      <c r="ELG75" s="73"/>
      <c r="ELH75" s="73"/>
      <c r="ELI75" s="73"/>
      <c r="ELJ75" s="73"/>
      <c r="ELK75" s="73"/>
      <c r="ELL75" s="73"/>
      <c r="ELM75" s="73"/>
      <c r="ELN75" s="73"/>
      <c r="ELO75" s="73"/>
      <c r="ELP75" s="73"/>
      <c r="ELQ75" s="73"/>
      <c r="ELR75" s="73"/>
      <c r="ELS75" s="73"/>
      <c r="ELT75" s="73"/>
      <c r="ELU75" s="73"/>
      <c r="ELV75" s="73"/>
      <c r="ELW75" s="73"/>
      <c r="ELX75" s="73"/>
      <c r="ELY75" s="73"/>
      <c r="ELZ75" s="73"/>
      <c r="EMA75" s="73"/>
      <c r="EMB75" s="73"/>
      <c r="EMC75" s="73"/>
      <c r="EMD75" s="73"/>
      <c r="EME75" s="73"/>
      <c r="EMF75" s="73"/>
      <c r="EMG75" s="73"/>
      <c r="EMH75" s="73"/>
      <c r="EMI75" s="73"/>
      <c r="EMJ75" s="73"/>
      <c r="EMK75" s="73"/>
      <c r="EML75" s="73"/>
      <c r="EMM75" s="73"/>
      <c r="EMN75" s="73"/>
      <c r="EMO75" s="73"/>
      <c r="EMP75" s="73"/>
      <c r="EMQ75" s="73"/>
      <c r="EMR75" s="73"/>
      <c r="EMS75" s="73"/>
      <c r="EMT75" s="73"/>
      <c r="EMU75" s="73"/>
      <c r="EMV75" s="73"/>
      <c r="EMW75" s="73"/>
      <c r="EMX75" s="73"/>
      <c r="EMY75" s="73"/>
      <c r="EMZ75" s="73"/>
      <c r="ENA75" s="73"/>
      <c r="ENB75" s="73"/>
      <c r="ENC75" s="73"/>
      <c r="END75" s="73"/>
      <c r="ENE75" s="73"/>
      <c r="ENF75" s="73"/>
      <c r="ENG75" s="73"/>
      <c r="ENH75" s="73"/>
      <c r="ENI75" s="73"/>
      <c r="ENJ75" s="73"/>
      <c r="ENK75" s="73"/>
      <c r="ENL75" s="73"/>
      <c r="ENM75" s="73"/>
      <c r="ENN75" s="73"/>
      <c r="ENO75" s="73"/>
      <c r="ENP75" s="73"/>
      <c r="ENQ75" s="73"/>
      <c r="ENR75" s="73"/>
      <c r="ENS75" s="73"/>
      <c r="ENT75" s="73"/>
      <c r="ENU75" s="73"/>
      <c r="ENV75" s="73"/>
      <c r="ENW75" s="73"/>
      <c r="ENX75" s="73"/>
      <c r="ENY75" s="73"/>
      <c r="ENZ75" s="73"/>
      <c r="EOA75" s="73"/>
      <c r="EOB75" s="73"/>
      <c r="EOC75" s="73"/>
      <c r="EOD75" s="73"/>
      <c r="EOE75" s="73"/>
      <c r="EOF75" s="73"/>
      <c r="EOG75" s="73"/>
      <c r="EOH75" s="73"/>
      <c r="EOI75" s="73"/>
      <c r="EOJ75" s="73"/>
      <c r="EOK75" s="73"/>
      <c r="EOL75" s="73"/>
      <c r="EOM75" s="73"/>
      <c r="EON75" s="73"/>
      <c r="EOO75" s="73"/>
      <c r="EOP75" s="73"/>
      <c r="EOQ75" s="73"/>
      <c r="EOR75" s="73"/>
      <c r="EOS75" s="73"/>
      <c r="EOT75" s="73"/>
      <c r="EOU75" s="73"/>
      <c r="EOV75" s="73"/>
      <c r="EOW75" s="73"/>
      <c r="EOX75" s="73"/>
      <c r="EOY75" s="73"/>
      <c r="EOZ75" s="73"/>
      <c r="EPA75" s="73"/>
      <c r="EPB75" s="73"/>
      <c r="EPC75" s="73"/>
      <c r="EPD75" s="73"/>
      <c r="EPE75" s="73"/>
      <c r="EPF75" s="73"/>
      <c r="EPG75" s="73"/>
      <c r="EPH75" s="73"/>
      <c r="EPI75" s="73"/>
      <c r="EPJ75" s="73"/>
      <c r="EPK75" s="73"/>
      <c r="EPL75" s="73"/>
      <c r="EPM75" s="73"/>
      <c r="EPN75" s="73"/>
      <c r="EPO75" s="73"/>
      <c r="EPP75" s="73"/>
      <c r="EPQ75" s="73"/>
      <c r="EPR75" s="73"/>
      <c r="EPS75" s="73"/>
      <c r="EPT75" s="73"/>
      <c r="EPU75" s="73"/>
      <c r="EPV75" s="73"/>
      <c r="EPW75" s="73"/>
      <c r="EPX75" s="73"/>
      <c r="EPY75" s="73"/>
      <c r="EPZ75" s="73"/>
      <c r="EQA75" s="73"/>
      <c r="EQB75" s="73"/>
      <c r="EQC75" s="73"/>
      <c r="EQD75" s="73"/>
      <c r="EQE75" s="73"/>
      <c r="EQF75" s="73"/>
      <c r="EQG75" s="73"/>
      <c r="EQH75" s="73"/>
      <c r="EQI75" s="73"/>
      <c r="EQJ75" s="73"/>
      <c r="EQK75" s="73"/>
      <c r="EQL75" s="73"/>
      <c r="EQM75" s="73"/>
      <c r="EQN75" s="73"/>
      <c r="EQO75" s="73"/>
      <c r="EQP75" s="73"/>
      <c r="EQQ75" s="73"/>
      <c r="EQR75" s="73"/>
      <c r="EQS75" s="73"/>
      <c r="EQT75" s="73"/>
      <c r="EQU75" s="73"/>
      <c r="EQV75" s="73"/>
      <c r="EQW75" s="73"/>
      <c r="EQX75" s="73"/>
      <c r="EQY75" s="73"/>
      <c r="EQZ75" s="73"/>
      <c r="ERA75" s="73"/>
      <c r="ERB75" s="73"/>
      <c r="ERC75" s="73"/>
      <c r="ERD75" s="73"/>
      <c r="ERE75" s="73"/>
      <c r="ERF75" s="73"/>
      <c r="ERG75" s="73"/>
      <c r="ERH75" s="73"/>
      <c r="ERI75" s="73"/>
      <c r="ERJ75" s="73"/>
      <c r="ERK75" s="73"/>
      <c r="ERL75" s="73"/>
      <c r="ERM75" s="73"/>
      <c r="ERN75" s="73"/>
      <c r="ERO75" s="73"/>
      <c r="ERP75" s="73"/>
      <c r="ERQ75" s="73"/>
      <c r="ERR75" s="73"/>
      <c r="ERS75" s="73"/>
      <c r="ERT75" s="73"/>
      <c r="ERU75" s="73"/>
      <c r="ERV75" s="73"/>
      <c r="ERW75" s="73"/>
      <c r="ERX75" s="73"/>
      <c r="ERY75" s="73"/>
      <c r="ERZ75" s="73"/>
      <c r="ESA75" s="73"/>
      <c r="ESB75" s="73"/>
      <c r="ESC75" s="73"/>
      <c r="ESD75" s="73"/>
      <c r="ESE75" s="73"/>
      <c r="ESF75" s="73"/>
      <c r="ESG75" s="73"/>
      <c r="ESH75" s="73"/>
      <c r="ESI75" s="73"/>
      <c r="ESJ75" s="73"/>
      <c r="ESK75" s="73"/>
      <c r="ESL75" s="73"/>
      <c r="ESM75" s="73"/>
      <c r="ESN75" s="73"/>
      <c r="ESO75" s="73"/>
      <c r="ESP75" s="73"/>
      <c r="ESQ75" s="73"/>
      <c r="ESR75" s="73"/>
      <c r="ESS75" s="73"/>
      <c r="EST75" s="73"/>
      <c r="ESU75" s="73"/>
      <c r="ESV75" s="73"/>
      <c r="ESW75" s="73"/>
      <c r="ESX75" s="73"/>
      <c r="ESY75" s="73"/>
      <c r="ESZ75" s="73"/>
      <c r="ETA75" s="73"/>
      <c r="ETB75" s="73"/>
      <c r="ETC75" s="73"/>
      <c r="ETD75" s="73"/>
      <c r="ETE75" s="73"/>
      <c r="ETF75" s="73"/>
      <c r="ETG75" s="73"/>
      <c r="ETH75" s="73"/>
      <c r="ETI75" s="73"/>
      <c r="ETJ75" s="73"/>
      <c r="ETK75" s="73"/>
      <c r="ETL75" s="73"/>
      <c r="ETM75" s="73"/>
      <c r="ETN75" s="73"/>
      <c r="ETO75" s="73"/>
      <c r="ETP75" s="73"/>
      <c r="ETQ75" s="73"/>
      <c r="ETR75" s="73"/>
      <c r="ETS75" s="73"/>
      <c r="ETT75" s="73"/>
      <c r="ETU75" s="73"/>
      <c r="ETV75" s="73"/>
      <c r="ETW75" s="73"/>
      <c r="ETX75" s="73"/>
      <c r="ETY75" s="73"/>
      <c r="ETZ75" s="73"/>
      <c r="EUA75" s="73"/>
      <c r="EUB75" s="73"/>
      <c r="EUC75" s="73"/>
      <c r="EUD75" s="73"/>
      <c r="EUE75" s="73"/>
      <c r="EUF75" s="73"/>
      <c r="EUG75" s="73"/>
      <c r="EUH75" s="73"/>
      <c r="EUI75" s="73"/>
      <c r="EUJ75" s="73"/>
      <c r="EUK75" s="73"/>
      <c r="EUL75" s="73"/>
      <c r="EUM75" s="73"/>
      <c r="EUN75" s="73"/>
      <c r="EUO75" s="73"/>
      <c r="EUP75" s="73"/>
      <c r="EUQ75" s="73"/>
      <c r="EUR75" s="73"/>
      <c r="EUS75" s="73"/>
      <c r="EUT75" s="73"/>
      <c r="EUU75" s="73"/>
      <c r="EUV75" s="73"/>
      <c r="EUW75" s="73"/>
      <c r="EUX75" s="73"/>
      <c r="EUY75" s="73"/>
      <c r="EUZ75" s="73"/>
      <c r="EVA75" s="73"/>
      <c r="EVB75" s="73"/>
      <c r="EVC75" s="73"/>
      <c r="EVD75" s="73"/>
      <c r="EVE75" s="73"/>
      <c r="EVF75" s="73"/>
      <c r="EVG75" s="73"/>
      <c r="EVH75" s="73"/>
      <c r="EVI75" s="73"/>
      <c r="EVJ75" s="73"/>
      <c r="EVK75" s="73"/>
      <c r="EVL75" s="73"/>
      <c r="EVM75" s="73"/>
      <c r="EVN75" s="73"/>
      <c r="EVO75" s="73"/>
      <c r="EVP75" s="73"/>
      <c r="EVQ75" s="73"/>
      <c r="EVR75" s="73"/>
      <c r="EVS75" s="73"/>
      <c r="EVT75" s="73"/>
      <c r="EVU75" s="73"/>
      <c r="EVV75" s="73"/>
      <c r="EVW75" s="73"/>
      <c r="EVX75" s="73"/>
      <c r="EVY75" s="73"/>
      <c r="EVZ75" s="73"/>
      <c r="EWA75" s="73"/>
      <c r="EWB75" s="73"/>
      <c r="EWC75" s="73"/>
      <c r="EWD75" s="73"/>
      <c r="EWE75" s="73"/>
      <c r="EWF75" s="73"/>
      <c r="EWG75" s="73"/>
      <c r="EWH75" s="73"/>
      <c r="EWI75" s="73"/>
      <c r="EWJ75" s="73"/>
      <c r="EWK75" s="73"/>
      <c r="EWL75" s="73"/>
      <c r="EWM75" s="73"/>
      <c r="EWN75" s="73"/>
      <c r="EWO75" s="73"/>
      <c r="EWP75" s="73"/>
      <c r="EWQ75" s="73"/>
      <c r="EWR75" s="73"/>
      <c r="EWS75" s="73"/>
      <c r="EWT75" s="73"/>
      <c r="EWU75" s="73"/>
      <c r="EWV75" s="73"/>
      <c r="EWW75" s="73"/>
      <c r="EWX75" s="73"/>
      <c r="EWY75" s="73"/>
      <c r="EWZ75" s="73"/>
      <c r="EXA75" s="73"/>
      <c r="EXB75" s="73"/>
      <c r="EXC75" s="73"/>
      <c r="EXD75" s="73"/>
      <c r="EXE75" s="73"/>
      <c r="EXF75" s="73"/>
      <c r="EXG75" s="73"/>
      <c r="EXH75" s="73"/>
      <c r="EXI75" s="73"/>
      <c r="EXJ75" s="73"/>
      <c r="EXK75" s="73"/>
      <c r="EXL75" s="73"/>
      <c r="EXM75" s="73"/>
      <c r="EXN75" s="73"/>
      <c r="EXO75" s="73"/>
      <c r="EXP75" s="73"/>
      <c r="EXQ75" s="73"/>
      <c r="EXR75" s="73"/>
      <c r="EXS75" s="73"/>
      <c r="EXT75" s="73"/>
      <c r="EXU75" s="73"/>
      <c r="EXV75" s="73"/>
      <c r="EXW75" s="73"/>
      <c r="EXX75" s="73"/>
      <c r="EXY75" s="73"/>
      <c r="EXZ75" s="73"/>
      <c r="EYA75" s="73"/>
      <c r="EYB75" s="73"/>
      <c r="EYC75" s="73"/>
      <c r="EYD75" s="73"/>
      <c r="EYE75" s="73"/>
      <c r="EYF75" s="73"/>
      <c r="EYG75" s="73"/>
      <c r="EYH75" s="73"/>
      <c r="EYI75" s="73"/>
      <c r="EYJ75" s="73"/>
      <c r="EYK75" s="73"/>
      <c r="EYL75" s="73"/>
      <c r="EYM75" s="73"/>
      <c r="EYN75" s="73"/>
      <c r="EYO75" s="73"/>
      <c r="EYP75" s="73"/>
      <c r="EYQ75" s="73"/>
      <c r="EYR75" s="73"/>
      <c r="EYS75" s="73"/>
      <c r="EYT75" s="73"/>
      <c r="EYU75" s="73"/>
      <c r="EYV75" s="73"/>
      <c r="EYW75" s="73"/>
      <c r="EYX75" s="73"/>
      <c r="EYY75" s="73"/>
      <c r="EYZ75" s="73"/>
      <c r="EZA75" s="73"/>
      <c r="EZB75" s="73"/>
      <c r="EZC75" s="73"/>
      <c r="EZD75" s="73"/>
      <c r="EZE75" s="73"/>
      <c r="EZF75" s="73"/>
      <c r="EZG75" s="73"/>
      <c r="EZH75" s="73"/>
      <c r="EZI75" s="73"/>
      <c r="EZJ75" s="73"/>
      <c r="EZK75" s="73"/>
      <c r="EZL75" s="73"/>
      <c r="EZM75" s="73"/>
      <c r="EZN75" s="73"/>
      <c r="EZO75" s="73"/>
      <c r="EZP75" s="73"/>
      <c r="EZQ75" s="73"/>
      <c r="EZR75" s="73"/>
      <c r="EZS75" s="73"/>
      <c r="EZT75" s="73"/>
      <c r="EZU75" s="73"/>
      <c r="EZV75" s="73"/>
      <c r="EZW75" s="73"/>
      <c r="EZX75" s="73"/>
      <c r="EZY75" s="73"/>
      <c r="EZZ75" s="73"/>
      <c r="FAA75" s="73"/>
      <c r="FAB75" s="73"/>
      <c r="FAC75" s="73"/>
      <c r="FAD75" s="73"/>
      <c r="FAE75" s="73"/>
      <c r="FAF75" s="73"/>
      <c r="FAG75" s="73"/>
      <c r="FAH75" s="73"/>
      <c r="FAI75" s="73"/>
      <c r="FAJ75" s="73"/>
      <c r="FAK75" s="73"/>
      <c r="FAL75" s="73"/>
      <c r="FAM75" s="73"/>
      <c r="FAN75" s="73"/>
      <c r="FAO75" s="73"/>
      <c r="FAP75" s="73"/>
      <c r="FAQ75" s="73"/>
      <c r="FAR75" s="73"/>
      <c r="FAS75" s="73"/>
      <c r="FAT75" s="73"/>
      <c r="FAU75" s="73"/>
      <c r="FAV75" s="73"/>
      <c r="FAW75" s="73"/>
      <c r="FAX75" s="73"/>
      <c r="FAY75" s="73"/>
      <c r="FAZ75" s="73"/>
      <c r="FBA75" s="73"/>
      <c r="FBB75" s="73"/>
      <c r="FBC75" s="73"/>
      <c r="FBD75" s="73"/>
      <c r="FBE75" s="73"/>
      <c r="FBF75" s="73"/>
      <c r="FBG75" s="73"/>
      <c r="FBH75" s="73"/>
      <c r="FBI75" s="73"/>
      <c r="FBJ75" s="73"/>
      <c r="FBK75" s="73"/>
      <c r="FBL75" s="73"/>
      <c r="FBM75" s="73"/>
      <c r="FBN75" s="73"/>
      <c r="FBO75" s="73"/>
      <c r="FBP75" s="73"/>
      <c r="FBQ75" s="73"/>
      <c r="FBR75" s="73"/>
      <c r="FBS75" s="73"/>
      <c r="FBT75" s="73"/>
      <c r="FBU75" s="73"/>
      <c r="FBV75" s="73"/>
      <c r="FBW75" s="73"/>
      <c r="FBX75" s="73"/>
      <c r="FBY75" s="73"/>
      <c r="FBZ75" s="73"/>
      <c r="FCA75" s="73"/>
      <c r="FCB75" s="73"/>
      <c r="FCC75" s="73"/>
      <c r="FCD75" s="73"/>
      <c r="FCE75" s="73"/>
      <c r="FCF75" s="73"/>
      <c r="FCG75" s="73"/>
      <c r="FCH75" s="73"/>
      <c r="FCI75" s="73"/>
      <c r="FCJ75" s="73"/>
      <c r="FCK75" s="73"/>
      <c r="FCL75" s="73"/>
      <c r="FCM75" s="73"/>
      <c r="FCN75" s="73"/>
      <c r="FCO75" s="73"/>
      <c r="FCP75" s="73"/>
      <c r="FCQ75" s="73"/>
      <c r="FCR75" s="73"/>
      <c r="FCS75" s="73"/>
      <c r="FCT75" s="73"/>
      <c r="FCU75" s="73"/>
      <c r="FCV75" s="73"/>
      <c r="FCW75" s="73"/>
      <c r="FCX75" s="73"/>
      <c r="FCY75" s="73"/>
      <c r="FCZ75" s="73"/>
      <c r="FDA75" s="73"/>
      <c r="FDB75" s="73"/>
      <c r="FDC75" s="73"/>
      <c r="FDD75" s="73"/>
      <c r="FDE75" s="73"/>
      <c r="FDF75" s="73"/>
      <c r="FDG75" s="73"/>
      <c r="FDH75" s="73"/>
      <c r="FDI75" s="73"/>
      <c r="FDJ75" s="73"/>
      <c r="FDK75" s="73"/>
      <c r="FDL75" s="73"/>
      <c r="FDM75" s="73"/>
      <c r="FDN75" s="73"/>
      <c r="FDO75" s="73"/>
      <c r="FDP75" s="73"/>
      <c r="FDQ75" s="73"/>
      <c r="FDR75" s="73"/>
      <c r="FDS75" s="73"/>
      <c r="FDT75" s="73"/>
      <c r="FDU75" s="73"/>
      <c r="FDV75" s="73"/>
      <c r="FDW75" s="73"/>
      <c r="FDX75" s="73"/>
      <c r="FDY75" s="73"/>
      <c r="FDZ75" s="73"/>
      <c r="FEA75" s="73"/>
      <c r="FEB75" s="73"/>
      <c r="FEC75" s="73"/>
      <c r="FED75" s="73"/>
      <c r="FEE75" s="73"/>
      <c r="FEF75" s="73"/>
      <c r="FEG75" s="73"/>
      <c r="FEH75" s="73"/>
      <c r="FEI75" s="73"/>
      <c r="FEJ75" s="73"/>
      <c r="FEK75" s="73"/>
      <c r="FEL75" s="73"/>
      <c r="FEM75" s="73"/>
      <c r="FEN75" s="73"/>
      <c r="FEO75" s="73"/>
      <c r="FEP75" s="73"/>
      <c r="FEQ75" s="73"/>
      <c r="FER75" s="73"/>
      <c r="FES75" s="73"/>
      <c r="FET75" s="73"/>
      <c r="FEU75" s="73"/>
      <c r="FEV75" s="73"/>
      <c r="FEW75" s="73"/>
      <c r="FEX75" s="73"/>
      <c r="FEY75" s="73"/>
      <c r="FEZ75" s="73"/>
      <c r="FFA75" s="73"/>
      <c r="FFB75" s="73"/>
      <c r="FFC75" s="73"/>
      <c r="FFD75" s="73"/>
      <c r="FFE75" s="73"/>
      <c r="FFF75" s="73"/>
      <c r="FFG75" s="73"/>
      <c r="FFH75" s="73"/>
      <c r="FFI75" s="73"/>
      <c r="FFJ75" s="73"/>
      <c r="FFK75" s="73"/>
      <c r="FFL75" s="73"/>
      <c r="FFM75" s="73"/>
      <c r="FFN75" s="73"/>
      <c r="FFO75" s="73"/>
      <c r="FFP75" s="73"/>
      <c r="FFQ75" s="73"/>
      <c r="FFR75" s="73"/>
      <c r="FFS75" s="73"/>
      <c r="FFT75" s="73"/>
      <c r="FFU75" s="73"/>
      <c r="FFV75" s="73"/>
      <c r="FFW75" s="73"/>
      <c r="FFX75" s="73"/>
      <c r="FFY75" s="73"/>
      <c r="FFZ75" s="73"/>
      <c r="FGA75" s="73"/>
      <c r="FGB75" s="73"/>
      <c r="FGC75" s="73"/>
      <c r="FGD75" s="73"/>
      <c r="FGE75" s="73"/>
      <c r="FGF75" s="73"/>
      <c r="FGG75" s="73"/>
      <c r="FGH75" s="73"/>
      <c r="FGI75" s="73"/>
      <c r="FGJ75" s="73"/>
      <c r="FGK75" s="73"/>
      <c r="FGL75" s="73"/>
      <c r="FGM75" s="73"/>
      <c r="FGN75" s="73"/>
      <c r="FGO75" s="73"/>
      <c r="FGP75" s="73"/>
      <c r="FGQ75" s="73"/>
      <c r="FGR75" s="73"/>
      <c r="FGS75" s="73"/>
      <c r="FGT75" s="73"/>
      <c r="FGU75" s="73"/>
      <c r="FGV75" s="73"/>
      <c r="FGW75" s="73"/>
      <c r="FGX75" s="73"/>
      <c r="FGY75" s="73"/>
      <c r="FGZ75" s="73"/>
      <c r="FHA75" s="73"/>
      <c r="FHB75" s="73"/>
      <c r="FHC75" s="73"/>
      <c r="FHD75" s="73"/>
      <c r="FHE75" s="73"/>
      <c r="FHF75" s="73"/>
      <c r="FHG75" s="73"/>
      <c r="FHH75" s="73"/>
      <c r="FHI75" s="73"/>
      <c r="FHJ75" s="73"/>
      <c r="FHK75" s="73"/>
      <c r="FHL75" s="73"/>
      <c r="FHM75" s="73"/>
      <c r="FHN75" s="73"/>
      <c r="FHO75" s="73"/>
      <c r="FHP75" s="73"/>
      <c r="FHQ75" s="73"/>
      <c r="FHR75" s="73"/>
      <c r="FHS75" s="73"/>
      <c r="FHT75" s="73"/>
      <c r="FHU75" s="73"/>
      <c r="FHV75" s="73"/>
      <c r="FHW75" s="73"/>
      <c r="FHX75" s="73"/>
      <c r="FHY75" s="73"/>
      <c r="FHZ75" s="73"/>
      <c r="FIA75" s="73"/>
      <c r="FIB75" s="73"/>
      <c r="FIC75" s="73"/>
      <c r="FID75" s="73"/>
      <c r="FIE75" s="73"/>
      <c r="FIF75" s="73"/>
      <c r="FIG75" s="73"/>
      <c r="FIH75" s="73"/>
      <c r="FII75" s="73"/>
      <c r="FIJ75" s="73"/>
      <c r="FIK75" s="73"/>
      <c r="FIL75" s="73"/>
      <c r="FIM75" s="73"/>
      <c r="FIN75" s="73"/>
      <c r="FIO75" s="73"/>
      <c r="FIP75" s="73"/>
      <c r="FIQ75" s="73"/>
      <c r="FIR75" s="73"/>
      <c r="FIS75" s="73"/>
      <c r="FIT75" s="73"/>
      <c r="FIU75" s="73"/>
      <c r="FIV75" s="73"/>
      <c r="FIW75" s="73"/>
      <c r="FIX75" s="73"/>
      <c r="FIY75" s="73"/>
      <c r="FIZ75" s="73"/>
      <c r="FJA75" s="73"/>
      <c r="FJB75" s="73"/>
      <c r="FJC75" s="73"/>
      <c r="FJD75" s="73"/>
      <c r="FJE75" s="73"/>
      <c r="FJF75" s="73"/>
      <c r="FJG75" s="73"/>
      <c r="FJH75" s="73"/>
      <c r="FJI75" s="73"/>
      <c r="FJJ75" s="73"/>
      <c r="FJK75" s="73"/>
      <c r="FJL75" s="73"/>
      <c r="FJM75" s="73"/>
      <c r="FJN75" s="73"/>
      <c r="FJO75" s="73"/>
      <c r="FJP75" s="73"/>
      <c r="FJQ75" s="73"/>
      <c r="FJR75" s="73"/>
      <c r="FJS75" s="73"/>
      <c r="FJT75" s="73"/>
      <c r="FJU75" s="73"/>
      <c r="FJV75" s="73"/>
      <c r="FJW75" s="73"/>
      <c r="FJX75" s="73"/>
      <c r="FJY75" s="73"/>
      <c r="FJZ75" s="73"/>
      <c r="FKA75" s="73"/>
      <c r="FKB75" s="73"/>
      <c r="FKC75" s="73"/>
      <c r="FKD75" s="73"/>
      <c r="FKE75" s="73"/>
      <c r="FKF75" s="73"/>
      <c r="FKG75" s="73"/>
      <c r="FKH75" s="73"/>
      <c r="FKI75" s="73"/>
      <c r="FKJ75" s="73"/>
      <c r="FKK75" s="73"/>
      <c r="FKL75" s="73"/>
      <c r="FKM75" s="73"/>
      <c r="FKN75" s="73"/>
      <c r="FKO75" s="73"/>
      <c r="FKP75" s="73"/>
      <c r="FKQ75" s="73"/>
      <c r="FKR75" s="73"/>
      <c r="FKS75" s="73"/>
      <c r="FKT75" s="73"/>
      <c r="FKU75" s="73"/>
      <c r="FKV75" s="73"/>
      <c r="FKW75" s="73"/>
      <c r="FKX75" s="73"/>
      <c r="FKY75" s="73"/>
      <c r="FKZ75" s="73"/>
      <c r="FLA75" s="73"/>
      <c r="FLB75" s="73"/>
      <c r="FLC75" s="73"/>
      <c r="FLD75" s="73"/>
      <c r="FLE75" s="73"/>
      <c r="FLF75" s="73"/>
      <c r="FLG75" s="73"/>
      <c r="FLH75" s="73"/>
      <c r="FLI75" s="73"/>
      <c r="FLJ75" s="73"/>
      <c r="FLK75" s="73"/>
      <c r="FLL75" s="73"/>
      <c r="FLM75" s="73"/>
      <c r="FLN75" s="73"/>
      <c r="FLO75" s="73"/>
      <c r="FLP75" s="73"/>
      <c r="FLQ75" s="73"/>
      <c r="FLR75" s="73"/>
      <c r="FLS75" s="73"/>
      <c r="FLT75" s="73"/>
      <c r="FLU75" s="73"/>
      <c r="FLV75" s="73"/>
      <c r="FLW75" s="73"/>
      <c r="FLX75" s="73"/>
      <c r="FLY75" s="73"/>
      <c r="FLZ75" s="73"/>
      <c r="FMA75" s="73"/>
      <c r="FMB75" s="73"/>
      <c r="FMC75" s="73"/>
      <c r="FMD75" s="73"/>
      <c r="FME75" s="73"/>
      <c r="FMF75" s="73"/>
      <c r="FMG75" s="73"/>
      <c r="FMH75" s="73"/>
      <c r="FMI75" s="73"/>
      <c r="FMJ75" s="73"/>
      <c r="FMK75" s="73"/>
      <c r="FML75" s="73"/>
      <c r="FMM75" s="73"/>
      <c r="FMN75" s="73"/>
      <c r="FMO75" s="73"/>
      <c r="FMP75" s="73"/>
      <c r="FMQ75" s="73"/>
      <c r="FMR75" s="73"/>
      <c r="FMS75" s="73"/>
      <c r="FMT75" s="73"/>
      <c r="FMU75" s="73"/>
      <c r="FMV75" s="73"/>
      <c r="FMW75" s="73"/>
      <c r="FMX75" s="73"/>
      <c r="FMY75" s="73"/>
      <c r="FMZ75" s="73"/>
      <c r="FNA75" s="73"/>
      <c r="FNB75" s="73"/>
      <c r="FNC75" s="73"/>
      <c r="FND75" s="73"/>
      <c r="FNE75" s="73"/>
      <c r="FNF75" s="73"/>
      <c r="FNG75" s="73"/>
      <c r="FNH75" s="73"/>
      <c r="FNI75" s="73"/>
      <c r="FNJ75" s="73"/>
      <c r="FNK75" s="73"/>
      <c r="FNL75" s="73"/>
      <c r="FNM75" s="73"/>
      <c r="FNN75" s="73"/>
      <c r="FNO75" s="73"/>
      <c r="FNP75" s="73"/>
      <c r="FNQ75" s="73"/>
      <c r="FNR75" s="73"/>
      <c r="FNS75" s="73"/>
      <c r="FNT75" s="73"/>
      <c r="FNU75" s="73"/>
      <c r="FNV75" s="73"/>
      <c r="FNW75" s="73"/>
      <c r="FNX75" s="73"/>
      <c r="FNY75" s="73"/>
      <c r="FNZ75" s="73"/>
      <c r="FOA75" s="73"/>
      <c r="FOB75" s="73"/>
      <c r="FOC75" s="73"/>
      <c r="FOD75" s="73"/>
      <c r="FOE75" s="73"/>
      <c r="FOF75" s="73"/>
      <c r="FOG75" s="73"/>
      <c r="FOH75" s="73"/>
      <c r="FOI75" s="73"/>
      <c r="FOJ75" s="73"/>
      <c r="FOK75" s="73"/>
      <c r="FOL75" s="73"/>
      <c r="FOM75" s="73"/>
      <c r="FON75" s="73"/>
      <c r="FOO75" s="73"/>
      <c r="FOP75" s="73"/>
      <c r="FOQ75" s="73"/>
      <c r="FOR75" s="73"/>
      <c r="FOS75" s="73"/>
      <c r="FOT75" s="73"/>
      <c r="FOU75" s="73"/>
      <c r="FOV75" s="73"/>
      <c r="FOW75" s="73"/>
      <c r="FOX75" s="73"/>
      <c r="FOY75" s="73"/>
      <c r="FOZ75" s="73"/>
      <c r="FPA75" s="73"/>
      <c r="FPB75" s="73"/>
      <c r="FPC75" s="73"/>
      <c r="FPD75" s="73"/>
      <c r="FPE75" s="73"/>
      <c r="FPF75" s="73"/>
      <c r="FPG75" s="73"/>
      <c r="FPH75" s="73"/>
      <c r="FPI75" s="73"/>
      <c r="FPJ75" s="73"/>
      <c r="FPK75" s="73"/>
      <c r="FPL75" s="73"/>
      <c r="FPM75" s="73"/>
      <c r="FPN75" s="73"/>
      <c r="FPO75" s="73"/>
      <c r="FPP75" s="73"/>
      <c r="FPQ75" s="73"/>
      <c r="FPR75" s="73"/>
      <c r="FPS75" s="73"/>
      <c r="FPT75" s="73"/>
      <c r="FPU75" s="73"/>
      <c r="FPV75" s="73"/>
      <c r="FPW75" s="73"/>
      <c r="FPX75" s="73"/>
      <c r="FPY75" s="73"/>
      <c r="FPZ75" s="73"/>
      <c r="FQA75" s="73"/>
      <c r="FQB75" s="73"/>
      <c r="FQC75" s="73"/>
      <c r="FQD75" s="73"/>
      <c r="FQE75" s="73"/>
      <c r="FQF75" s="73"/>
      <c r="FQG75" s="73"/>
      <c r="FQH75" s="73"/>
      <c r="FQI75" s="73"/>
      <c r="FQJ75" s="73"/>
      <c r="FQK75" s="73"/>
      <c r="FQL75" s="73"/>
      <c r="FQM75" s="73"/>
      <c r="FQN75" s="73"/>
      <c r="FQO75" s="73"/>
      <c r="FQP75" s="73"/>
      <c r="FQQ75" s="73"/>
      <c r="FQR75" s="73"/>
      <c r="FQS75" s="73"/>
      <c r="FQT75" s="73"/>
      <c r="FQU75" s="73"/>
      <c r="FQV75" s="73"/>
      <c r="FQW75" s="73"/>
      <c r="FQX75" s="73"/>
      <c r="FQY75" s="73"/>
      <c r="FQZ75" s="73"/>
      <c r="FRA75" s="73"/>
      <c r="FRB75" s="73"/>
      <c r="FRC75" s="73"/>
      <c r="FRD75" s="73"/>
      <c r="FRE75" s="73"/>
      <c r="FRF75" s="73"/>
      <c r="FRG75" s="73"/>
      <c r="FRH75" s="73"/>
      <c r="FRI75" s="73"/>
      <c r="FRJ75" s="73"/>
      <c r="FRK75" s="73"/>
      <c r="FRL75" s="73"/>
      <c r="FRM75" s="73"/>
      <c r="FRN75" s="73"/>
      <c r="FRO75" s="73"/>
      <c r="FRP75" s="73"/>
      <c r="FRQ75" s="73"/>
      <c r="FRR75" s="73"/>
      <c r="FRS75" s="73"/>
      <c r="FRT75" s="73"/>
      <c r="FRU75" s="73"/>
      <c r="FRV75" s="73"/>
      <c r="FRW75" s="73"/>
      <c r="FRX75" s="73"/>
      <c r="FRY75" s="73"/>
      <c r="FRZ75" s="73"/>
      <c r="FSA75" s="73"/>
      <c r="FSB75" s="73"/>
      <c r="FSC75" s="73"/>
      <c r="FSD75" s="73"/>
      <c r="FSE75" s="73"/>
      <c r="FSF75" s="73"/>
      <c r="FSG75" s="73"/>
      <c r="FSH75" s="73"/>
      <c r="FSI75" s="73"/>
      <c r="FSJ75" s="73"/>
      <c r="FSK75" s="73"/>
      <c r="FSL75" s="73"/>
      <c r="FSM75" s="73"/>
      <c r="FSN75" s="73"/>
      <c r="FSO75" s="73"/>
      <c r="FSP75" s="73"/>
      <c r="FSQ75" s="73"/>
      <c r="FSR75" s="73"/>
      <c r="FSS75" s="73"/>
      <c r="FST75" s="73"/>
      <c r="FSU75" s="73"/>
      <c r="FSV75" s="73"/>
      <c r="FSW75" s="73"/>
      <c r="FSX75" s="73"/>
      <c r="FSY75" s="73"/>
      <c r="FSZ75" s="73"/>
      <c r="FTA75" s="73"/>
      <c r="FTB75" s="73"/>
      <c r="FTC75" s="73"/>
      <c r="FTD75" s="73"/>
      <c r="FTE75" s="73"/>
      <c r="FTF75" s="73"/>
      <c r="FTG75" s="73"/>
      <c r="FTH75" s="73"/>
      <c r="FTI75" s="73"/>
      <c r="FTJ75" s="73"/>
      <c r="FTK75" s="73"/>
      <c r="FTL75" s="73"/>
      <c r="FTM75" s="73"/>
      <c r="FTN75" s="73"/>
      <c r="FTO75" s="73"/>
      <c r="FTP75" s="73"/>
      <c r="FTQ75" s="73"/>
      <c r="FTR75" s="73"/>
      <c r="FTS75" s="73"/>
      <c r="FTT75" s="73"/>
      <c r="FTU75" s="73"/>
      <c r="FTV75" s="73"/>
      <c r="FTW75" s="73"/>
      <c r="FTX75" s="73"/>
      <c r="FTY75" s="73"/>
      <c r="FTZ75" s="73"/>
      <c r="FUA75" s="73"/>
      <c r="FUB75" s="73"/>
      <c r="FUC75" s="73"/>
      <c r="FUD75" s="73"/>
      <c r="FUE75" s="73"/>
      <c r="FUF75" s="73"/>
      <c r="FUG75" s="73"/>
      <c r="FUH75" s="73"/>
      <c r="FUI75" s="73"/>
      <c r="FUJ75" s="73"/>
      <c r="FUK75" s="73"/>
      <c r="FUL75" s="73"/>
      <c r="FUM75" s="73"/>
      <c r="FUN75" s="73"/>
      <c r="FUO75" s="73"/>
      <c r="FUP75" s="73"/>
      <c r="FUQ75" s="73"/>
      <c r="FUR75" s="73"/>
      <c r="FUS75" s="73"/>
      <c r="FUT75" s="73"/>
      <c r="FUU75" s="73"/>
      <c r="FUV75" s="73"/>
      <c r="FUW75" s="73"/>
      <c r="FUX75" s="73"/>
      <c r="FUY75" s="73"/>
      <c r="FUZ75" s="73"/>
      <c r="FVA75" s="73"/>
      <c r="FVB75" s="73"/>
      <c r="FVC75" s="73"/>
      <c r="FVD75" s="73"/>
      <c r="FVE75" s="73"/>
      <c r="FVF75" s="73"/>
      <c r="FVG75" s="73"/>
      <c r="FVH75" s="73"/>
      <c r="FVI75" s="73"/>
      <c r="FVJ75" s="73"/>
      <c r="FVK75" s="73"/>
      <c r="FVL75" s="73"/>
      <c r="FVM75" s="73"/>
      <c r="FVN75" s="73"/>
      <c r="FVO75" s="73"/>
      <c r="FVP75" s="73"/>
      <c r="FVQ75" s="73"/>
      <c r="FVR75" s="73"/>
      <c r="FVS75" s="73"/>
      <c r="FVT75" s="73"/>
      <c r="FVU75" s="73"/>
      <c r="FVV75" s="73"/>
      <c r="FVW75" s="73"/>
      <c r="FVX75" s="73"/>
      <c r="FVY75" s="73"/>
      <c r="FVZ75" s="73"/>
      <c r="FWA75" s="73"/>
      <c r="FWB75" s="73"/>
      <c r="FWC75" s="73"/>
      <c r="FWD75" s="73"/>
      <c r="FWE75" s="73"/>
      <c r="FWF75" s="73"/>
      <c r="FWG75" s="73"/>
      <c r="FWH75" s="73"/>
      <c r="FWI75" s="73"/>
      <c r="FWJ75" s="73"/>
      <c r="FWK75" s="73"/>
      <c r="FWL75" s="73"/>
      <c r="FWM75" s="73"/>
      <c r="FWN75" s="73"/>
      <c r="FWO75" s="73"/>
      <c r="FWP75" s="73"/>
      <c r="FWQ75" s="73"/>
      <c r="FWR75" s="73"/>
      <c r="FWS75" s="73"/>
      <c r="FWT75" s="73"/>
      <c r="FWU75" s="73"/>
      <c r="FWV75" s="73"/>
      <c r="FWW75" s="73"/>
      <c r="FWX75" s="73"/>
      <c r="FWY75" s="73"/>
      <c r="FWZ75" s="73"/>
      <c r="FXA75" s="73"/>
      <c r="FXB75" s="73"/>
      <c r="FXC75" s="73"/>
      <c r="FXD75" s="73"/>
      <c r="FXE75" s="73"/>
      <c r="FXF75" s="73"/>
      <c r="FXG75" s="73"/>
      <c r="FXH75" s="73"/>
      <c r="FXI75" s="73"/>
      <c r="FXJ75" s="73"/>
      <c r="FXK75" s="73"/>
      <c r="FXL75" s="73"/>
      <c r="FXM75" s="73"/>
      <c r="FXN75" s="73"/>
      <c r="FXO75" s="73"/>
      <c r="FXP75" s="73"/>
      <c r="FXQ75" s="73"/>
      <c r="FXR75" s="73"/>
      <c r="FXS75" s="73"/>
      <c r="FXT75" s="73"/>
      <c r="FXU75" s="73"/>
      <c r="FXV75" s="73"/>
      <c r="FXW75" s="73"/>
      <c r="FXX75" s="73"/>
      <c r="FXY75" s="73"/>
      <c r="FXZ75" s="73"/>
      <c r="FYA75" s="73"/>
      <c r="FYB75" s="73"/>
      <c r="FYC75" s="73"/>
      <c r="FYD75" s="73"/>
      <c r="FYE75" s="73"/>
      <c r="FYF75" s="73"/>
      <c r="FYG75" s="73"/>
      <c r="FYH75" s="73"/>
      <c r="FYI75" s="73"/>
      <c r="FYJ75" s="73"/>
      <c r="FYK75" s="73"/>
      <c r="FYL75" s="73"/>
      <c r="FYM75" s="73"/>
      <c r="FYN75" s="73"/>
      <c r="FYO75" s="73"/>
      <c r="FYP75" s="73"/>
      <c r="FYQ75" s="73"/>
      <c r="FYR75" s="73"/>
      <c r="FYS75" s="73"/>
      <c r="FYT75" s="73"/>
      <c r="FYU75" s="73"/>
      <c r="FYV75" s="73"/>
      <c r="FYW75" s="73"/>
      <c r="FYX75" s="73"/>
      <c r="FYY75" s="73"/>
      <c r="FYZ75" s="73"/>
      <c r="FZA75" s="73"/>
      <c r="FZB75" s="73"/>
      <c r="FZC75" s="73"/>
      <c r="FZD75" s="73"/>
      <c r="FZE75" s="73"/>
      <c r="FZF75" s="73"/>
      <c r="FZG75" s="73"/>
      <c r="FZH75" s="73"/>
      <c r="FZI75" s="73"/>
      <c r="FZJ75" s="73"/>
      <c r="FZK75" s="73"/>
      <c r="FZL75" s="73"/>
      <c r="FZM75" s="73"/>
      <c r="FZN75" s="73"/>
      <c r="FZO75" s="73"/>
      <c r="FZP75" s="73"/>
      <c r="FZQ75" s="73"/>
      <c r="FZR75" s="73"/>
      <c r="FZS75" s="73"/>
      <c r="FZT75" s="73"/>
      <c r="FZU75" s="73"/>
      <c r="FZV75" s="73"/>
      <c r="FZW75" s="73"/>
      <c r="FZX75" s="73"/>
      <c r="FZY75" s="73"/>
      <c r="FZZ75" s="73"/>
      <c r="GAA75" s="73"/>
      <c r="GAB75" s="73"/>
      <c r="GAC75" s="73"/>
      <c r="GAD75" s="73"/>
      <c r="GAE75" s="73"/>
      <c r="GAF75" s="73"/>
      <c r="GAG75" s="73"/>
      <c r="GAH75" s="73"/>
      <c r="GAI75" s="73"/>
      <c r="GAJ75" s="73"/>
      <c r="GAK75" s="73"/>
      <c r="GAL75" s="73"/>
      <c r="GAM75" s="73"/>
      <c r="GAN75" s="73"/>
      <c r="GAO75" s="73"/>
      <c r="GAP75" s="73"/>
      <c r="GAQ75" s="73"/>
      <c r="GAR75" s="73"/>
      <c r="GAS75" s="73"/>
      <c r="GAT75" s="73"/>
      <c r="GAU75" s="73"/>
      <c r="GAV75" s="73"/>
      <c r="GAW75" s="73"/>
      <c r="GAX75" s="73"/>
      <c r="GAY75" s="73"/>
      <c r="GAZ75" s="73"/>
      <c r="GBA75" s="73"/>
      <c r="GBB75" s="73"/>
      <c r="GBC75" s="73"/>
      <c r="GBD75" s="73"/>
      <c r="GBE75" s="73"/>
      <c r="GBF75" s="73"/>
      <c r="GBG75" s="73"/>
      <c r="GBH75" s="73"/>
      <c r="GBI75" s="73"/>
      <c r="GBJ75" s="73"/>
      <c r="GBK75" s="73"/>
      <c r="GBL75" s="73"/>
      <c r="GBM75" s="73"/>
      <c r="GBN75" s="73"/>
      <c r="GBO75" s="73"/>
      <c r="GBP75" s="73"/>
      <c r="GBQ75" s="73"/>
      <c r="GBR75" s="73"/>
      <c r="GBS75" s="73"/>
      <c r="GBT75" s="73"/>
      <c r="GBU75" s="73"/>
      <c r="GBV75" s="73"/>
      <c r="GBW75" s="73"/>
      <c r="GBX75" s="73"/>
      <c r="GBY75" s="73"/>
      <c r="GBZ75" s="73"/>
      <c r="GCA75" s="73"/>
      <c r="GCB75" s="73"/>
      <c r="GCC75" s="73"/>
      <c r="GCD75" s="73"/>
      <c r="GCE75" s="73"/>
      <c r="GCF75" s="73"/>
      <c r="GCG75" s="73"/>
      <c r="GCH75" s="73"/>
      <c r="GCI75" s="73"/>
      <c r="GCJ75" s="73"/>
      <c r="GCK75" s="73"/>
      <c r="GCL75" s="73"/>
      <c r="GCM75" s="73"/>
      <c r="GCN75" s="73"/>
      <c r="GCO75" s="73"/>
      <c r="GCP75" s="73"/>
      <c r="GCQ75" s="73"/>
      <c r="GCR75" s="73"/>
      <c r="GCS75" s="73"/>
      <c r="GCT75" s="73"/>
      <c r="GCU75" s="73"/>
      <c r="GCV75" s="73"/>
      <c r="GCW75" s="73"/>
      <c r="GCX75" s="73"/>
      <c r="GCY75" s="73"/>
      <c r="GCZ75" s="73"/>
      <c r="GDA75" s="73"/>
      <c r="GDB75" s="73"/>
      <c r="GDC75" s="73"/>
      <c r="GDD75" s="73"/>
      <c r="GDE75" s="73"/>
      <c r="GDF75" s="73"/>
      <c r="GDG75" s="73"/>
      <c r="GDH75" s="73"/>
      <c r="GDI75" s="73"/>
      <c r="GDJ75" s="73"/>
      <c r="GDK75" s="73"/>
      <c r="GDL75" s="73"/>
      <c r="GDM75" s="73"/>
      <c r="GDN75" s="73"/>
      <c r="GDO75" s="73"/>
      <c r="GDP75" s="73"/>
      <c r="GDQ75" s="73"/>
      <c r="GDR75" s="73"/>
      <c r="GDS75" s="73"/>
      <c r="GDT75" s="73"/>
      <c r="GDU75" s="73"/>
      <c r="GDV75" s="73"/>
      <c r="GDW75" s="73"/>
      <c r="GDX75" s="73"/>
      <c r="GDY75" s="73"/>
      <c r="GDZ75" s="73"/>
      <c r="GEA75" s="73"/>
      <c r="GEB75" s="73"/>
      <c r="GEC75" s="73"/>
      <c r="GED75" s="73"/>
      <c r="GEE75" s="73"/>
      <c r="GEF75" s="73"/>
      <c r="GEG75" s="73"/>
      <c r="GEH75" s="73"/>
      <c r="GEI75" s="73"/>
      <c r="GEJ75" s="73"/>
      <c r="GEK75" s="73"/>
      <c r="GEL75" s="73"/>
      <c r="GEM75" s="73"/>
      <c r="GEN75" s="73"/>
      <c r="GEO75" s="73"/>
      <c r="GEP75" s="73"/>
      <c r="GEQ75" s="73"/>
      <c r="GER75" s="73"/>
      <c r="GES75" s="73"/>
      <c r="GET75" s="73"/>
      <c r="GEU75" s="73"/>
      <c r="GEV75" s="73"/>
      <c r="GEW75" s="73"/>
      <c r="GEX75" s="73"/>
      <c r="GEY75" s="73"/>
      <c r="GEZ75" s="73"/>
      <c r="GFA75" s="73"/>
      <c r="GFB75" s="73"/>
      <c r="GFC75" s="73"/>
      <c r="GFD75" s="73"/>
      <c r="GFE75" s="73"/>
      <c r="GFF75" s="73"/>
      <c r="GFG75" s="73"/>
      <c r="GFH75" s="73"/>
      <c r="GFI75" s="73"/>
      <c r="GFJ75" s="73"/>
      <c r="GFK75" s="73"/>
      <c r="GFL75" s="73"/>
      <c r="GFM75" s="73"/>
      <c r="GFN75" s="73"/>
      <c r="GFO75" s="73"/>
      <c r="GFP75" s="73"/>
      <c r="GFQ75" s="73"/>
      <c r="GFR75" s="73"/>
      <c r="GFS75" s="73"/>
      <c r="GFT75" s="73"/>
      <c r="GFU75" s="73"/>
      <c r="GFV75" s="73"/>
      <c r="GFW75" s="73"/>
      <c r="GFX75" s="73"/>
      <c r="GFY75" s="73"/>
      <c r="GFZ75" s="73"/>
      <c r="GGA75" s="73"/>
      <c r="GGB75" s="73"/>
      <c r="GGC75" s="73"/>
      <c r="GGD75" s="73"/>
      <c r="GGE75" s="73"/>
      <c r="GGF75" s="73"/>
      <c r="GGG75" s="73"/>
      <c r="GGH75" s="73"/>
      <c r="GGI75" s="73"/>
      <c r="GGJ75" s="73"/>
      <c r="GGK75" s="73"/>
      <c r="GGL75" s="73"/>
      <c r="GGM75" s="73"/>
      <c r="GGN75" s="73"/>
      <c r="GGO75" s="73"/>
      <c r="GGP75" s="73"/>
      <c r="GGQ75" s="73"/>
      <c r="GGR75" s="73"/>
      <c r="GGS75" s="73"/>
      <c r="GGT75" s="73"/>
      <c r="GGU75" s="73"/>
      <c r="GGV75" s="73"/>
      <c r="GGW75" s="73"/>
      <c r="GGX75" s="73"/>
      <c r="GGY75" s="73"/>
      <c r="GGZ75" s="73"/>
      <c r="GHA75" s="73"/>
      <c r="GHB75" s="73"/>
      <c r="GHC75" s="73"/>
      <c r="GHD75" s="73"/>
      <c r="GHE75" s="73"/>
      <c r="GHF75" s="73"/>
      <c r="GHG75" s="73"/>
      <c r="GHH75" s="73"/>
      <c r="GHI75" s="73"/>
      <c r="GHJ75" s="73"/>
      <c r="GHK75" s="73"/>
      <c r="GHL75" s="73"/>
      <c r="GHM75" s="73"/>
      <c r="GHN75" s="73"/>
      <c r="GHO75" s="73"/>
      <c r="GHP75" s="73"/>
      <c r="GHQ75" s="73"/>
      <c r="GHR75" s="73"/>
      <c r="GHS75" s="73"/>
      <c r="GHT75" s="73"/>
      <c r="GHU75" s="73"/>
      <c r="GHV75" s="73"/>
      <c r="GHW75" s="73"/>
      <c r="GHX75" s="73"/>
      <c r="GHY75" s="73"/>
      <c r="GHZ75" s="73"/>
      <c r="GIA75" s="73"/>
      <c r="GIB75" s="73"/>
      <c r="GIC75" s="73"/>
      <c r="GID75" s="73"/>
      <c r="GIE75" s="73"/>
      <c r="GIF75" s="73"/>
      <c r="GIG75" s="73"/>
      <c r="GIH75" s="73"/>
      <c r="GII75" s="73"/>
      <c r="GIJ75" s="73"/>
      <c r="GIK75" s="73"/>
      <c r="GIL75" s="73"/>
      <c r="GIM75" s="73"/>
      <c r="GIN75" s="73"/>
      <c r="GIO75" s="73"/>
      <c r="GIP75" s="73"/>
      <c r="GIQ75" s="73"/>
      <c r="GIR75" s="73"/>
      <c r="GIS75" s="73"/>
      <c r="GIT75" s="73"/>
      <c r="GIU75" s="73"/>
      <c r="GIV75" s="73"/>
      <c r="GIW75" s="73"/>
      <c r="GIX75" s="73"/>
      <c r="GIY75" s="73"/>
      <c r="GIZ75" s="73"/>
      <c r="GJA75" s="73"/>
      <c r="GJB75" s="73"/>
      <c r="GJC75" s="73"/>
      <c r="GJD75" s="73"/>
      <c r="GJE75" s="73"/>
      <c r="GJF75" s="73"/>
      <c r="GJG75" s="73"/>
      <c r="GJH75" s="73"/>
      <c r="GJI75" s="73"/>
      <c r="GJJ75" s="73"/>
      <c r="GJK75" s="73"/>
      <c r="GJL75" s="73"/>
      <c r="GJM75" s="73"/>
      <c r="GJN75" s="73"/>
      <c r="GJO75" s="73"/>
      <c r="GJP75" s="73"/>
      <c r="GJQ75" s="73"/>
      <c r="GJR75" s="73"/>
      <c r="GJS75" s="73"/>
      <c r="GJT75" s="73"/>
      <c r="GJU75" s="73"/>
      <c r="GJV75" s="73"/>
      <c r="GJW75" s="73"/>
      <c r="GJX75" s="73"/>
      <c r="GJY75" s="73"/>
      <c r="GJZ75" s="73"/>
      <c r="GKA75" s="73"/>
      <c r="GKB75" s="73"/>
      <c r="GKC75" s="73"/>
      <c r="GKD75" s="73"/>
      <c r="GKE75" s="73"/>
      <c r="GKF75" s="73"/>
      <c r="GKG75" s="73"/>
      <c r="GKH75" s="73"/>
      <c r="GKI75" s="73"/>
      <c r="GKJ75" s="73"/>
      <c r="GKK75" s="73"/>
      <c r="GKL75" s="73"/>
      <c r="GKM75" s="73"/>
      <c r="GKN75" s="73"/>
      <c r="GKO75" s="73"/>
      <c r="GKP75" s="73"/>
      <c r="GKQ75" s="73"/>
      <c r="GKR75" s="73"/>
      <c r="GKS75" s="73"/>
      <c r="GKT75" s="73"/>
      <c r="GKU75" s="73"/>
      <c r="GKV75" s="73"/>
      <c r="GKW75" s="73"/>
      <c r="GKX75" s="73"/>
      <c r="GKY75" s="73"/>
      <c r="GKZ75" s="73"/>
      <c r="GLA75" s="73"/>
      <c r="GLB75" s="73"/>
      <c r="GLC75" s="73"/>
      <c r="GLD75" s="73"/>
      <c r="GLE75" s="73"/>
      <c r="GLF75" s="73"/>
      <c r="GLG75" s="73"/>
      <c r="GLH75" s="73"/>
      <c r="GLI75" s="73"/>
      <c r="GLJ75" s="73"/>
      <c r="GLK75" s="73"/>
      <c r="GLL75" s="73"/>
      <c r="GLM75" s="73"/>
      <c r="GLN75" s="73"/>
      <c r="GLO75" s="73"/>
      <c r="GLP75" s="73"/>
      <c r="GLQ75" s="73"/>
      <c r="GLR75" s="73"/>
      <c r="GLS75" s="73"/>
      <c r="GLT75" s="73"/>
      <c r="GLU75" s="73"/>
      <c r="GLV75" s="73"/>
      <c r="GLW75" s="73"/>
      <c r="GLX75" s="73"/>
      <c r="GLY75" s="73"/>
      <c r="GLZ75" s="73"/>
      <c r="GMA75" s="73"/>
      <c r="GMB75" s="73"/>
      <c r="GMC75" s="73"/>
      <c r="GMD75" s="73"/>
      <c r="GME75" s="73"/>
      <c r="GMF75" s="73"/>
      <c r="GMG75" s="73"/>
      <c r="GMH75" s="73"/>
      <c r="GMI75" s="73"/>
      <c r="GMJ75" s="73"/>
      <c r="GMK75" s="73"/>
      <c r="GML75" s="73"/>
      <c r="GMM75" s="73"/>
      <c r="GMN75" s="73"/>
      <c r="GMO75" s="73"/>
      <c r="GMP75" s="73"/>
      <c r="GMQ75" s="73"/>
      <c r="GMR75" s="73"/>
      <c r="GMS75" s="73"/>
      <c r="GMT75" s="73"/>
      <c r="GMU75" s="73"/>
      <c r="GMV75" s="73"/>
      <c r="GMW75" s="73"/>
      <c r="GMX75" s="73"/>
      <c r="GMY75" s="73"/>
      <c r="GMZ75" s="73"/>
      <c r="GNA75" s="73"/>
      <c r="GNB75" s="73"/>
      <c r="GNC75" s="73"/>
      <c r="GND75" s="73"/>
      <c r="GNE75" s="73"/>
      <c r="GNF75" s="73"/>
      <c r="GNG75" s="73"/>
      <c r="GNH75" s="73"/>
      <c r="GNI75" s="73"/>
      <c r="GNJ75" s="73"/>
      <c r="GNK75" s="73"/>
      <c r="GNL75" s="73"/>
      <c r="GNM75" s="73"/>
      <c r="GNN75" s="73"/>
      <c r="GNO75" s="73"/>
      <c r="GNP75" s="73"/>
      <c r="GNQ75" s="73"/>
      <c r="GNR75" s="73"/>
      <c r="GNS75" s="73"/>
      <c r="GNT75" s="73"/>
      <c r="GNU75" s="73"/>
      <c r="GNV75" s="73"/>
      <c r="GNW75" s="73"/>
      <c r="GNX75" s="73"/>
      <c r="GNY75" s="73"/>
      <c r="GNZ75" s="73"/>
      <c r="GOA75" s="73"/>
      <c r="GOB75" s="73"/>
      <c r="GOC75" s="73"/>
      <c r="GOD75" s="73"/>
      <c r="GOE75" s="73"/>
      <c r="GOF75" s="73"/>
      <c r="GOG75" s="73"/>
      <c r="GOH75" s="73"/>
      <c r="GOI75" s="73"/>
      <c r="GOJ75" s="73"/>
      <c r="GOK75" s="73"/>
      <c r="GOL75" s="73"/>
      <c r="GOM75" s="73"/>
      <c r="GON75" s="73"/>
      <c r="GOO75" s="73"/>
      <c r="GOP75" s="73"/>
      <c r="GOQ75" s="73"/>
      <c r="GOR75" s="73"/>
      <c r="GOS75" s="73"/>
      <c r="GOT75" s="73"/>
      <c r="GOU75" s="73"/>
      <c r="GOV75" s="73"/>
      <c r="GOW75" s="73"/>
      <c r="GOX75" s="73"/>
      <c r="GOY75" s="73"/>
      <c r="GOZ75" s="73"/>
      <c r="GPA75" s="73"/>
      <c r="GPB75" s="73"/>
      <c r="GPC75" s="73"/>
      <c r="GPD75" s="73"/>
      <c r="GPE75" s="73"/>
      <c r="GPF75" s="73"/>
      <c r="GPG75" s="73"/>
      <c r="GPH75" s="73"/>
      <c r="GPI75" s="73"/>
      <c r="GPJ75" s="73"/>
      <c r="GPK75" s="73"/>
      <c r="GPL75" s="73"/>
      <c r="GPM75" s="73"/>
      <c r="GPN75" s="73"/>
      <c r="GPO75" s="73"/>
      <c r="GPP75" s="73"/>
      <c r="GPQ75" s="73"/>
      <c r="GPR75" s="73"/>
      <c r="GPS75" s="73"/>
      <c r="GPT75" s="73"/>
      <c r="GPU75" s="73"/>
      <c r="GPV75" s="73"/>
      <c r="GPW75" s="73"/>
      <c r="GPX75" s="73"/>
      <c r="GPY75" s="73"/>
      <c r="GPZ75" s="73"/>
      <c r="GQA75" s="73"/>
      <c r="GQB75" s="73"/>
      <c r="GQC75" s="73"/>
      <c r="GQD75" s="73"/>
      <c r="GQE75" s="73"/>
      <c r="GQF75" s="73"/>
      <c r="GQG75" s="73"/>
      <c r="GQH75" s="73"/>
      <c r="GQI75" s="73"/>
      <c r="GQJ75" s="73"/>
      <c r="GQK75" s="73"/>
      <c r="GQL75" s="73"/>
      <c r="GQM75" s="73"/>
      <c r="GQN75" s="73"/>
      <c r="GQO75" s="73"/>
      <c r="GQP75" s="73"/>
      <c r="GQQ75" s="73"/>
      <c r="GQR75" s="73"/>
      <c r="GQS75" s="73"/>
      <c r="GQT75" s="73"/>
      <c r="GQU75" s="73"/>
      <c r="GQV75" s="73"/>
      <c r="GQW75" s="73"/>
      <c r="GQX75" s="73"/>
      <c r="GQY75" s="73"/>
      <c r="GQZ75" s="73"/>
      <c r="GRA75" s="73"/>
      <c r="GRB75" s="73"/>
      <c r="GRC75" s="73"/>
      <c r="GRD75" s="73"/>
      <c r="GRE75" s="73"/>
      <c r="GRF75" s="73"/>
      <c r="GRG75" s="73"/>
      <c r="GRH75" s="73"/>
      <c r="GRI75" s="73"/>
      <c r="GRJ75" s="73"/>
      <c r="GRK75" s="73"/>
      <c r="GRL75" s="73"/>
      <c r="GRM75" s="73"/>
      <c r="GRN75" s="73"/>
      <c r="GRO75" s="73"/>
      <c r="GRP75" s="73"/>
      <c r="GRQ75" s="73"/>
      <c r="GRR75" s="73"/>
      <c r="GRS75" s="73"/>
      <c r="GRT75" s="73"/>
      <c r="GRU75" s="73"/>
      <c r="GRV75" s="73"/>
      <c r="GRW75" s="73"/>
      <c r="GRX75" s="73"/>
      <c r="GRY75" s="73"/>
      <c r="GRZ75" s="73"/>
      <c r="GSA75" s="73"/>
      <c r="GSB75" s="73"/>
      <c r="GSC75" s="73"/>
      <c r="GSD75" s="73"/>
      <c r="GSE75" s="73"/>
      <c r="GSF75" s="73"/>
      <c r="GSG75" s="73"/>
      <c r="GSH75" s="73"/>
      <c r="GSI75" s="73"/>
      <c r="GSJ75" s="73"/>
      <c r="GSK75" s="73"/>
      <c r="GSL75" s="73"/>
      <c r="GSM75" s="73"/>
      <c r="GSN75" s="73"/>
      <c r="GSO75" s="73"/>
      <c r="GSP75" s="73"/>
      <c r="GSQ75" s="73"/>
      <c r="GSR75" s="73"/>
      <c r="GSS75" s="73"/>
      <c r="GST75" s="73"/>
      <c r="GSU75" s="73"/>
      <c r="GSV75" s="73"/>
      <c r="GSW75" s="73"/>
      <c r="GSX75" s="73"/>
      <c r="GSY75" s="73"/>
      <c r="GSZ75" s="73"/>
      <c r="GTA75" s="73"/>
      <c r="GTB75" s="73"/>
      <c r="GTC75" s="73"/>
      <c r="GTD75" s="73"/>
      <c r="GTE75" s="73"/>
      <c r="GTF75" s="73"/>
      <c r="GTG75" s="73"/>
      <c r="GTH75" s="73"/>
      <c r="GTI75" s="73"/>
      <c r="GTJ75" s="73"/>
      <c r="GTK75" s="73"/>
      <c r="GTL75" s="73"/>
      <c r="GTM75" s="73"/>
      <c r="GTN75" s="73"/>
      <c r="GTO75" s="73"/>
      <c r="GTP75" s="73"/>
      <c r="GTQ75" s="73"/>
      <c r="GTR75" s="73"/>
      <c r="GTS75" s="73"/>
      <c r="GTT75" s="73"/>
      <c r="GTU75" s="73"/>
      <c r="GTV75" s="73"/>
      <c r="GTW75" s="73"/>
      <c r="GTX75" s="73"/>
      <c r="GTY75" s="73"/>
      <c r="GTZ75" s="73"/>
      <c r="GUA75" s="73"/>
      <c r="GUB75" s="73"/>
      <c r="GUC75" s="73"/>
      <c r="GUD75" s="73"/>
      <c r="GUE75" s="73"/>
      <c r="GUF75" s="73"/>
      <c r="GUG75" s="73"/>
      <c r="GUH75" s="73"/>
      <c r="GUI75" s="73"/>
      <c r="GUJ75" s="73"/>
      <c r="GUK75" s="73"/>
      <c r="GUL75" s="73"/>
      <c r="GUM75" s="73"/>
      <c r="GUN75" s="73"/>
      <c r="GUO75" s="73"/>
      <c r="GUP75" s="73"/>
      <c r="GUQ75" s="73"/>
      <c r="GUR75" s="73"/>
      <c r="GUS75" s="73"/>
      <c r="GUT75" s="73"/>
      <c r="GUU75" s="73"/>
      <c r="GUV75" s="73"/>
      <c r="GUW75" s="73"/>
      <c r="GUX75" s="73"/>
      <c r="GUY75" s="73"/>
      <c r="GUZ75" s="73"/>
      <c r="GVA75" s="73"/>
      <c r="GVB75" s="73"/>
      <c r="GVC75" s="73"/>
      <c r="GVD75" s="73"/>
      <c r="GVE75" s="73"/>
      <c r="GVF75" s="73"/>
      <c r="GVG75" s="73"/>
      <c r="GVH75" s="73"/>
      <c r="GVI75" s="73"/>
      <c r="GVJ75" s="73"/>
      <c r="GVK75" s="73"/>
      <c r="GVL75" s="73"/>
      <c r="GVM75" s="73"/>
      <c r="GVN75" s="73"/>
      <c r="GVO75" s="73"/>
      <c r="GVP75" s="73"/>
      <c r="GVQ75" s="73"/>
      <c r="GVR75" s="73"/>
      <c r="GVS75" s="73"/>
      <c r="GVT75" s="73"/>
      <c r="GVU75" s="73"/>
      <c r="GVV75" s="73"/>
      <c r="GVW75" s="73"/>
      <c r="GVX75" s="73"/>
      <c r="GVY75" s="73"/>
      <c r="GVZ75" s="73"/>
      <c r="GWA75" s="73"/>
      <c r="GWB75" s="73"/>
      <c r="GWC75" s="73"/>
      <c r="GWD75" s="73"/>
      <c r="GWE75" s="73"/>
      <c r="GWF75" s="73"/>
      <c r="GWG75" s="73"/>
      <c r="GWH75" s="73"/>
      <c r="GWI75" s="73"/>
      <c r="GWJ75" s="73"/>
      <c r="GWK75" s="73"/>
      <c r="GWL75" s="73"/>
      <c r="GWM75" s="73"/>
      <c r="GWN75" s="73"/>
      <c r="GWO75" s="73"/>
      <c r="GWP75" s="73"/>
      <c r="GWQ75" s="73"/>
      <c r="GWR75" s="73"/>
      <c r="GWS75" s="73"/>
      <c r="GWT75" s="73"/>
      <c r="GWU75" s="73"/>
      <c r="GWV75" s="73"/>
      <c r="GWW75" s="73"/>
      <c r="GWX75" s="73"/>
      <c r="GWY75" s="73"/>
      <c r="GWZ75" s="73"/>
      <c r="GXA75" s="73"/>
      <c r="GXB75" s="73"/>
      <c r="GXC75" s="73"/>
      <c r="GXD75" s="73"/>
      <c r="GXE75" s="73"/>
      <c r="GXF75" s="73"/>
      <c r="GXG75" s="73"/>
      <c r="GXH75" s="73"/>
      <c r="GXI75" s="73"/>
      <c r="GXJ75" s="73"/>
      <c r="GXK75" s="73"/>
      <c r="GXL75" s="73"/>
      <c r="GXM75" s="73"/>
      <c r="GXN75" s="73"/>
      <c r="GXO75" s="73"/>
      <c r="GXP75" s="73"/>
      <c r="GXQ75" s="73"/>
      <c r="GXR75" s="73"/>
      <c r="GXS75" s="73"/>
      <c r="GXT75" s="73"/>
      <c r="GXU75" s="73"/>
      <c r="GXV75" s="73"/>
      <c r="GXW75" s="73"/>
      <c r="GXX75" s="73"/>
      <c r="GXY75" s="73"/>
      <c r="GXZ75" s="73"/>
      <c r="GYA75" s="73"/>
      <c r="GYB75" s="73"/>
      <c r="GYC75" s="73"/>
      <c r="GYD75" s="73"/>
      <c r="GYE75" s="73"/>
      <c r="GYF75" s="73"/>
      <c r="GYG75" s="73"/>
      <c r="GYH75" s="73"/>
      <c r="GYI75" s="73"/>
      <c r="GYJ75" s="73"/>
      <c r="GYK75" s="73"/>
      <c r="GYL75" s="73"/>
      <c r="GYM75" s="73"/>
      <c r="GYN75" s="73"/>
      <c r="GYO75" s="73"/>
      <c r="GYP75" s="73"/>
      <c r="GYQ75" s="73"/>
      <c r="GYR75" s="73"/>
      <c r="GYS75" s="73"/>
      <c r="GYT75" s="73"/>
      <c r="GYU75" s="73"/>
      <c r="GYV75" s="73"/>
      <c r="GYW75" s="73"/>
      <c r="GYX75" s="73"/>
      <c r="GYY75" s="73"/>
      <c r="GYZ75" s="73"/>
      <c r="GZA75" s="73"/>
      <c r="GZB75" s="73"/>
      <c r="GZC75" s="73"/>
      <c r="GZD75" s="73"/>
      <c r="GZE75" s="73"/>
      <c r="GZF75" s="73"/>
      <c r="GZG75" s="73"/>
      <c r="GZH75" s="73"/>
      <c r="GZI75" s="73"/>
      <c r="GZJ75" s="73"/>
      <c r="GZK75" s="73"/>
      <c r="GZL75" s="73"/>
      <c r="GZM75" s="73"/>
      <c r="GZN75" s="73"/>
      <c r="GZO75" s="73"/>
      <c r="GZP75" s="73"/>
      <c r="GZQ75" s="73"/>
      <c r="GZR75" s="73"/>
      <c r="GZS75" s="73"/>
      <c r="GZT75" s="73"/>
      <c r="GZU75" s="73"/>
      <c r="GZV75" s="73"/>
      <c r="GZW75" s="73"/>
      <c r="GZX75" s="73"/>
      <c r="GZY75" s="73"/>
      <c r="GZZ75" s="73"/>
      <c r="HAA75" s="73"/>
      <c r="HAB75" s="73"/>
      <c r="HAC75" s="73"/>
      <c r="HAD75" s="73"/>
      <c r="HAE75" s="73"/>
      <c r="HAF75" s="73"/>
      <c r="HAG75" s="73"/>
      <c r="HAH75" s="73"/>
      <c r="HAI75" s="73"/>
      <c r="HAJ75" s="73"/>
      <c r="HAK75" s="73"/>
      <c r="HAL75" s="73"/>
      <c r="HAM75" s="73"/>
      <c r="HAN75" s="73"/>
      <c r="HAO75" s="73"/>
      <c r="HAP75" s="73"/>
      <c r="HAQ75" s="73"/>
      <c r="HAR75" s="73"/>
      <c r="HAS75" s="73"/>
      <c r="HAT75" s="73"/>
      <c r="HAU75" s="73"/>
      <c r="HAV75" s="73"/>
      <c r="HAW75" s="73"/>
      <c r="HAX75" s="73"/>
      <c r="HAY75" s="73"/>
      <c r="HAZ75" s="73"/>
      <c r="HBA75" s="73"/>
      <c r="HBB75" s="73"/>
      <c r="HBC75" s="73"/>
      <c r="HBD75" s="73"/>
      <c r="HBE75" s="73"/>
      <c r="HBF75" s="73"/>
      <c r="HBG75" s="73"/>
      <c r="HBH75" s="73"/>
      <c r="HBI75" s="73"/>
      <c r="HBJ75" s="73"/>
      <c r="HBK75" s="73"/>
      <c r="HBL75" s="73"/>
      <c r="HBM75" s="73"/>
      <c r="HBN75" s="73"/>
      <c r="HBO75" s="73"/>
      <c r="HBP75" s="73"/>
      <c r="HBQ75" s="73"/>
      <c r="HBR75" s="73"/>
      <c r="HBS75" s="73"/>
      <c r="HBT75" s="73"/>
      <c r="HBU75" s="73"/>
      <c r="HBV75" s="73"/>
      <c r="HBW75" s="73"/>
      <c r="HBX75" s="73"/>
      <c r="HBY75" s="73"/>
      <c r="HBZ75" s="73"/>
      <c r="HCA75" s="73"/>
      <c r="HCB75" s="73"/>
      <c r="HCC75" s="73"/>
      <c r="HCD75" s="73"/>
      <c r="HCE75" s="73"/>
      <c r="HCF75" s="73"/>
      <c r="HCG75" s="73"/>
      <c r="HCH75" s="73"/>
      <c r="HCI75" s="73"/>
      <c r="HCJ75" s="73"/>
      <c r="HCK75" s="73"/>
      <c r="HCL75" s="73"/>
      <c r="HCM75" s="73"/>
      <c r="HCN75" s="73"/>
      <c r="HCO75" s="73"/>
      <c r="HCP75" s="73"/>
      <c r="HCQ75" s="73"/>
      <c r="HCR75" s="73"/>
      <c r="HCS75" s="73"/>
      <c r="HCT75" s="73"/>
      <c r="HCU75" s="73"/>
      <c r="HCV75" s="73"/>
      <c r="HCW75" s="73"/>
      <c r="HCX75" s="73"/>
      <c r="HCY75" s="73"/>
      <c r="HCZ75" s="73"/>
      <c r="HDA75" s="73"/>
      <c r="HDB75" s="73"/>
      <c r="HDC75" s="73"/>
      <c r="HDD75" s="73"/>
      <c r="HDE75" s="73"/>
      <c r="HDF75" s="73"/>
      <c r="HDG75" s="73"/>
      <c r="HDH75" s="73"/>
      <c r="HDI75" s="73"/>
      <c r="HDJ75" s="73"/>
      <c r="HDK75" s="73"/>
      <c r="HDL75" s="73"/>
      <c r="HDM75" s="73"/>
      <c r="HDN75" s="73"/>
      <c r="HDO75" s="73"/>
      <c r="HDP75" s="73"/>
      <c r="HDQ75" s="73"/>
      <c r="HDR75" s="73"/>
      <c r="HDS75" s="73"/>
      <c r="HDT75" s="73"/>
      <c r="HDU75" s="73"/>
      <c r="HDV75" s="73"/>
      <c r="HDW75" s="73"/>
      <c r="HDX75" s="73"/>
      <c r="HDY75" s="73"/>
      <c r="HDZ75" s="73"/>
      <c r="HEA75" s="73"/>
      <c r="HEB75" s="73"/>
      <c r="HEC75" s="73"/>
      <c r="HED75" s="73"/>
      <c r="HEE75" s="73"/>
      <c r="HEF75" s="73"/>
      <c r="HEG75" s="73"/>
      <c r="HEH75" s="73"/>
      <c r="HEI75" s="73"/>
      <c r="HEJ75" s="73"/>
      <c r="HEK75" s="73"/>
      <c r="HEL75" s="73"/>
      <c r="HEM75" s="73"/>
      <c r="HEN75" s="73"/>
      <c r="HEO75" s="73"/>
      <c r="HEP75" s="73"/>
      <c r="HEQ75" s="73"/>
      <c r="HER75" s="73"/>
      <c r="HES75" s="73"/>
      <c r="HET75" s="73"/>
      <c r="HEU75" s="73"/>
      <c r="HEV75" s="73"/>
      <c r="HEW75" s="73"/>
      <c r="HEX75" s="73"/>
      <c r="HEY75" s="73"/>
      <c r="HEZ75" s="73"/>
      <c r="HFA75" s="73"/>
      <c r="HFB75" s="73"/>
      <c r="HFC75" s="73"/>
      <c r="HFD75" s="73"/>
      <c r="HFE75" s="73"/>
      <c r="HFF75" s="73"/>
      <c r="HFG75" s="73"/>
      <c r="HFH75" s="73"/>
      <c r="HFI75" s="73"/>
      <c r="HFJ75" s="73"/>
      <c r="HFK75" s="73"/>
      <c r="HFL75" s="73"/>
      <c r="HFM75" s="73"/>
      <c r="HFN75" s="73"/>
      <c r="HFO75" s="73"/>
      <c r="HFP75" s="73"/>
      <c r="HFQ75" s="73"/>
      <c r="HFR75" s="73"/>
      <c r="HFS75" s="73"/>
      <c r="HFT75" s="73"/>
      <c r="HFU75" s="73"/>
      <c r="HFV75" s="73"/>
      <c r="HFW75" s="73"/>
      <c r="HFX75" s="73"/>
      <c r="HFY75" s="73"/>
      <c r="HFZ75" s="73"/>
      <c r="HGA75" s="73"/>
      <c r="HGB75" s="73"/>
      <c r="HGC75" s="73"/>
      <c r="HGD75" s="73"/>
      <c r="HGE75" s="73"/>
      <c r="HGF75" s="73"/>
      <c r="HGG75" s="73"/>
      <c r="HGH75" s="73"/>
      <c r="HGI75" s="73"/>
      <c r="HGJ75" s="73"/>
      <c r="HGK75" s="73"/>
      <c r="HGL75" s="73"/>
      <c r="HGM75" s="73"/>
      <c r="HGN75" s="73"/>
      <c r="HGO75" s="73"/>
      <c r="HGP75" s="73"/>
      <c r="HGQ75" s="73"/>
      <c r="HGR75" s="73"/>
      <c r="HGS75" s="73"/>
      <c r="HGT75" s="73"/>
      <c r="HGU75" s="73"/>
      <c r="HGV75" s="73"/>
      <c r="HGW75" s="73"/>
      <c r="HGX75" s="73"/>
      <c r="HGY75" s="73"/>
      <c r="HGZ75" s="73"/>
      <c r="HHA75" s="73"/>
      <c r="HHB75" s="73"/>
      <c r="HHC75" s="73"/>
      <c r="HHD75" s="73"/>
      <c r="HHE75" s="73"/>
      <c r="HHF75" s="73"/>
      <c r="HHG75" s="73"/>
      <c r="HHH75" s="73"/>
      <c r="HHI75" s="73"/>
      <c r="HHJ75" s="73"/>
      <c r="HHK75" s="73"/>
      <c r="HHL75" s="73"/>
      <c r="HHM75" s="73"/>
      <c r="HHN75" s="73"/>
      <c r="HHO75" s="73"/>
      <c r="HHP75" s="73"/>
      <c r="HHQ75" s="73"/>
      <c r="HHR75" s="73"/>
      <c r="HHS75" s="73"/>
      <c r="HHT75" s="73"/>
      <c r="HHU75" s="73"/>
      <c r="HHV75" s="73"/>
      <c r="HHW75" s="73"/>
      <c r="HHX75" s="73"/>
      <c r="HHY75" s="73"/>
      <c r="HHZ75" s="73"/>
      <c r="HIA75" s="73"/>
      <c r="HIB75" s="73"/>
      <c r="HIC75" s="73"/>
      <c r="HID75" s="73"/>
      <c r="HIE75" s="73"/>
      <c r="HIF75" s="73"/>
      <c r="HIG75" s="73"/>
      <c r="HIH75" s="73"/>
      <c r="HII75" s="73"/>
      <c r="HIJ75" s="73"/>
      <c r="HIK75" s="73"/>
      <c r="HIL75" s="73"/>
      <c r="HIM75" s="73"/>
      <c r="HIN75" s="73"/>
      <c r="HIO75" s="73"/>
      <c r="HIP75" s="73"/>
      <c r="HIQ75" s="73"/>
      <c r="HIR75" s="73"/>
      <c r="HIS75" s="73"/>
      <c r="HIT75" s="73"/>
      <c r="HIU75" s="73"/>
      <c r="HIV75" s="73"/>
      <c r="HIW75" s="73"/>
      <c r="HIX75" s="73"/>
      <c r="HIY75" s="73"/>
      <c r="HIZ75" s="73"/>
      <c r="HJA75" s="73"/>
      <c r="HJB75" s="73"/>
      <c r="HJC75" s="73"/>
      <c r="HJD75" s="73"/>
      <c r="HJE75" s="73"/>
      <c r="HJF75" s="73"/>
      <c r="HJG75" s="73"/>
      <c r="HJH75" s="73"/>
      <c r="HJI75" s="73"/>
      <c r="HJJ75" s="73"/>
      <c r="HJK75" s="73"/>
      <c r="HJL75" s="73"/>
      <c r="HJM75" s="73"/>
      <c r="HJN75" s="73"/>
      <c r="HJO75" s="73"/>
      <c r="HJP75" s="73"/>
      <c r="HJQ75" s="73"/>
      <c r="HJR75" s="73"/>
      <c r="HJS75" s="73"/>
      <c r="HJT75" s="73"/>
      <c r="HJU75" s="73"/>
      <c r="HJV75" s="73"/>
      <c r="HJW75" s="73"/>
      <c r="HJX75" s="73"/>
      <c r="HJY75" s="73"/>
      <c r="HJZ75" s="73"/>
      <c r="HKA75" s="73"/>
      <c r="HKB75" s="73"/>
      <c r="HKC75" s="73"/>
      <c r="HKD75" s="73"/>
      <c r="HKE75" s="73"/>
      <c r="HKF75" s="73"/>
      <c r="HKG75" s="73"/>
      <c r="HKH75" s="73"/>
      <c r="HKI75" s="73"/>
      <c r="HKJ75" s="73"/>
      <c r="HKK75" s="73"/>
      <c r="HKL75" s="73"/>
      <c r="HKM75" s="73"/>
      <c r="HKN75" s="73"/>
      <c r="HKO75" s="73"/>
      <c r="HKP75" s="73"/>
      <c r="HKQ75" s="73"/>
      <c r="HKR75" s="73"/>
      <c r="HKS75" s="73"/>
      <c r="HKT75" s="73"/>
      <c r="HKU75" s="73"/>
      <c r="HKV75" s="73"/>
      <c r="HKW75" s="73"/>
      <c r="HKX75" s="73"/>
      <c r="HKY75" s="73"/>
      <c r="HKZ75" s="73"/>
      <c r="HLA75" s="73"/>
      <c r="HLB75" s="73"/>
      <c r="HLC75" s="73"/>
      <c r="HLD75" s="73"/>
      <c r="HLE75" s="73"/>
      <c r="HLF75" s="73"/>
      <c r="HLG75" s="73"/>
      <c r="HLH75" s="73"/>
      <c r="HLI75" s="73"/>
      <c r="HLJ75" s="73"/>
      <c r="HLK75" s="73"/>
      <c r="HLL75" s="73"/>
      <c r="HLM75" s="73"/>
      <c r="HLN75" s="73"/>
      <c r="HLO75" s="73"/>
      <c r="HLP75" s="73"/>
      <c r="HLQ75" s="73"/>
      <c r="HLR75" s="73"/>
      <c r="HLS75" s="73"/>
      <c r="HLT75" s="73"/>
      <c r="HLU75" s="73"/>
      <c r="HLV75" s="73"/>
      <c r="HLW75" s="73"/>
      <c r="HLX75" s="73"/>
      <c r="HLY75" s="73"/>
      <c r="HLZ75" s="73"/>
      <c r="HMA75" s="73"/>
      <c r="HMB75" s="73"/>
      <c r="HMC75" s="73"/>
      <c r="HMD75" s="73"/>
      <c r="HME75" s="73"/>
      <c r="HMF75" s="73"/>
      <c r="HMG75" s="73"/>
      <c r="HMH75" s="73"/>
      <c r="HMI75" s="73"/>
      <c r="HMJ75" s="73"/>
      <c r="HMK75" s="73"/>
      <c r="HML75" s="73"/>
      <c r="HMM75" s="73"/>
      <c r="HMN75" s="73"/>
      <c r="HMO75" s="73"/>
      <c r="HMP75" s="73"/>
      <c r="HMQ75" s="73"/>
      <c r="HMR75" s="73"/>
      <c r="HMS75" s="73"/>
      <c r="HMT75" s="73"/>
      <c r="HMU75" s="73"/>
      <c r="HMV75" s="73"/>
      <c r="HMW75" s="73"/>
      <c r="HMX75" s="73"/>
      <c r="HMY75" s="73"/>
      <c r="HMZ75" s="73"/>
      <c r="HNA75" s="73"/>
      <c r="HNB75" s="73"/>
      <c r="HNC75" s="73"/>
      <c r="HND75" s="73"/>
      <c r="HNE75" s="73"/>
      <c r="HNF75" s="73"/>
      <c r="HNG75" s="73"/>
      <c r="HNH75" s="73"/>
      <c r="HNI75" s="73"/>
      <c r="HNJ75" s="73"/>
      <c r="HNK75" s="73"/>
      <c r="HNL75" s="73"/>
      <c r="HNM75" s="73"/>
      <c r="HNN75" s="73"/>
      <c r="HNO75" s="73"/>
      <c r="HNP75" s="73"/>
      <c r="HNQ75" s="73"/>
      <c r="HNR75" s="73"/>
      <c r="HNS75" s="73"/>
      <c r="HNT75" s="73"/>
      <c r="HNU75" s="73"/>
      <c r="HNV75" s="73"/>
      <c r="HNW75" s="73"/>
      <c r="HNX75" s="73"/>
      <c r="HNY75" s="73"/>
      <c r="HNZ75" s="73"/>
      <c r="HOA75" s="73"/>
      <c r="HOB75" s="73"/>
      <c r="HOC75" s="73"/>
      <c r="HOD75" s="73"/>
      <c r="HOE75" s="73"/>
      <c r="HOF75" s="73"/>
      <c r="HOG75" s="73"/>
      <c r="HOH75" s="73"/>
      <c r="HOI75" s="73"/>
      <c r="HOJ75" s="73"/>
      <c r="HOK75" s="73"/>
      <c r="HOL75" s="73"/>
      <c r="HOM75" s="73"/>
      <c r="HON75" s="73"/>
      <c r="HOO75" s="73"/>
      <c r="HOP75" s="73"/>
      <c r="HOQ75" s="73"/>
      <c r="HOR75" s="73"/>
      <c r="HOS75" s="73"/>
      <c r="HOT75" s="73"/>
      <c r="HOU75" s="73"/>
      <c r="HOV75" s="73"/>
      <c r="HOW75" s="73"/>
      <c r="HOX75" s="73"/>
      <c r="HOY75" s="73"/>
      <c r="HOZ75" s="73"/>
      <c r="HPA75" s="73"/>
      <c r="HPB75" s="73"/>
      <c r="HPC75" s="73"/>
      <c r="HPD75" s="73"/>
      <c r="HPE75" s="73"/>
      <c r="HPF75" s="73"/>
      <c r="HPG75" s="73"/>
      <c r="HPH75" s="73"/>
      <c r="HPI75" s="73"/>
      <c r="HPJ75" s="73"/>
      <c r="HPK75" s="73"/>
      <c r="HPL75" s="73"/>
      <c r="HPM75" s="73"/>
      <c r="HPN75" s="73"/>
      <c r="HPO75" s="73"/>
      <c r="HPP75" s="73"/>
      <c r="HPQ75" s="73"/>
      <c r="HPR75" s="73"/>
      <c r="HPS75" s="73"/>
      <c r="HPT75" s="73"/>
      <c r="HPU75" s="73"/>
      <c r="HPV75" s="73"/>
      <c r="HPW75" s="73"/>
      <c r="HPX75" s="73"/>
      <c r="HPY75" s="73"/>
      <c r="HPZ75" s="73"/>
      <c r="HQA75" s="73"/>
      <c r="HQB75" s="73"/>
      <c r="HQC75" s="73"/>
      <c r="HQD75" s="73"/>
      <c r="HQE75" s="73"/>
      <c r="HQF75" s="73"/>
      <c r="HQG75" s="73"/>
      <c r="HQH75" s="73"/>
      <c r="HQI75" s="73"/>
      <c r="HQJ75" s="73"/>
      <c r="HQK75" s="73"/>
      <c r="HQL75" s="73"/>
      <c r="HQM75" s="73"/>
      <c r="HQN75" s="73"/>
      <c r="HQO75" s="73"/>
      <c r="HQP75" s="73"/>
      <c r="HQQ75" s="73"/>
      <c r="HQR75" s="73"/>
      <c r="HQS75" s="73"/>
      <c r="HQT75" s="73"/>
      <c r="HQU75" s="73"/>
      <c r="HQV75" s="73"/>
      <c r="HQW75" s="73"/>
      <c r="HQX75" s="73"/>
      <c r="HQY75" s="73"/>
      <c r="HQZ75" s="73"/>
      <c r="HRA75" s="73"/>
      <c r="HRB75" s="73"/>
      <c r="HRC75" s="73"/>
      <c r="HRD75" s="73"/>
      <c r="HRE75" s="73"/>
      <c r="HRF75" s="73"/>
      <c r="HRG75" s="73"/>
      <c r="HRH75" s="73"/>
      <c r="HRI75" s="73"/>
      <c r="HRJ75" s="73"/>
      <c r="HRK75" s="73"/>
      <c r="HRL75" s="73"/>
      <c r="HRM75" s="73"/>
      <c r="HRN75" s="73"/>
      <c r="HRO75" s="73"/>
      <c r="HRP75" s="73"/>
      <c r="HRQ75" s="73"/>
      <c r="HRR75" s="73"/>
      <c r="HRS75" s="73"/>
      <c r="HRT75" s="73"/>
      <c r="HRU75" s="73"/>
      <c r="HRV75" s="73"/>
      <c r="HRW75" s="73"/>
      <c r="HRX75" s="73"/>
      <c r="HRY75" s="73"/>
      <c r="HRZ75" s="73"/>
      <c r="HSA75" s="73"/>
      <c r="HSB75" s="73"/>
      <c r="HSC75" s="73"/>
      <c r="HSD75" s="73"/>
      <c r="HSE75" s="73"/>
      <c r="HSF75" s="73"/>
      <c r="HSG75" s="73"/>
      <c r="HSH75" s="73"/>
      <c r="HSI75" s="73"/>
      <c r="HSJ75" s="73"/>
      <c r="HSK75" s="73"/>
      <c r="HSL75" s="73"/>
      <c r="HSM75" s="73"/>
      <c r="HSN75" s="73"/>
      <c r="HSO75" s="73"/>
      <c r="HSP75" s="73"/>
      <c r="HSQ75" s="73"/>
      <c r="HSR75" s="73"/>
      <c r="HSS75" s="73"/>
      <c r="HST75" s="73"/>
      <c r="HSU75" s="73"/>
      <c r="HSV75" s="73"/>
      <c r="HSW75" s="73"/>
      <c r="HSX75" s="73"/>
      <c r="HSY75" s="73"/>
      <c r="HSZ75" s="73"/>
      <c r="HTA75" s="73"/>
      <c r="HTB75" s="73"/>
      <c r="HTC75" s="73"/>
      <c r="HTD75" s="73"/>
      <c r="HTE75" s="73"/>
      <c r="HTF75" s="73"/>
      <c r="HTG75" s="73"/>
      <c r="HTH75" s="73"/>
      <c r="HTI75" s="73"/>
      <c r="HTJ75" s="73"/>
      <c r="HTK75" s="73"/>
      <c r="HTL75" s="73"/>
      <c r="HTM75" s="73"/>
      <c r="HTN75" s="73"/>
      <c r="HTO75" s="73"/>
      <c r="HTP75" s="73"/>
      <c r="HTQ75" s="73"/>
      <c r="HTR75" s="73"/>
      <c r="HTS75" s="73"/>
      <c r="HTT75" s="73"/>
      <c r="HTU75" s="73"/>
      <c r="HTV75" s="73"/>
      <c r="HTW75" s="73"/>
      <c r="HTX75" s="73"/>
      <c r="HTY75" s="73"/>
      <c r="HTZ75" s="73"/>
      <c r="HUA75" s="73"/>
      <c r="HUB75" s="73"/>
      <c r="HUC75" s="73"/>
      <c r="HUD75" s="73"/>
      <c r="HUE75" s="73"/>
      <c r="HUF75" s="73"/>
      <c r="HUG75" s="73"/>
      <c r="HUH75" s="73"/>
      <c r="HUI75" s="73"/>
      <c r="HUJ75" s="73"/>
      <c r="HUK75" s="73"/>
      <c r="HUL75" s="73"/>
      <c r="HUM75" s="73"/>
      <c r="HUN75" s="73"/>
      <c r="HUO75" s="73"/>
      <c r="HUP75" s="73"/>
      <c r="HUQ75" s="73"/>
      <c r="HUR75" s="73"/>
      <c r="HUS75" s="73"/>
      <c r="HUT75" s="73"/>
      <c r="HUU75" s="73"/>
      <c r="HUV75" s="73"/>
      <c r="HUW75" s="73"/>
      <c r="HUX75" s="73"/>
      <c r="HUY75" s="73"/>
      <c r="HUZ75" s="73"/>
      <c r="HVA75" s="73"/>
      <c r="HVB75" s="73"/>
      <c r="HVC75" s="73"/>
      <c r="HVD75" s="73"/>
      <c r="HVE75" s="73"/>
      <c r="HVF75" s="73"/>
      <c r="HVG75" s="73"/>
      <c r="HVH75" s="73"/>
      <c r="HVI75" s="73"/>
      <c r="HVJ75" s="73"/>
      <c r="HVK75" s="73"/>
      <c r="HVL75" s="73"/>
      <c r="HVM75" s="73"/>
      <c r="HVN75" s="73"/>
      <c r="HVO75" s="73"/>
      <c r="HVP75" s="73"/>
      <c r="HVQ75" s="73"/>
      <c r="HVR75" s="73"/>
      <c r="HVS75" s="73"/>
      <c r="HVT75" s="73"/>
      <c r="HVU75" s="73"/>
      <c r="HVV75" s="73"/>
      <c r="HVW75" s="73"/>
      <c r="HVX75" s="73"/>
      <c r="HVY75" s="73"/>
      <c r="HVZ75" s="73"/>
      <c r="HWA75" s="73"/>
      <c r="HWB75" s="73"/>
      <c r="HWC75" s="73"/>
      <c r="HWD75" s="73"/>
      <c r="HWE75" s="73"/>
      <c r="HWF75" s="73"/>
      <c r="HWG75" s="73"/>
      <c r="HWH75" s="73"/>
      <c r="HWI75" s="73"/>
      <c r="HWJ75" s="73"/>
      <c r="HWK75" s="73"/>
      <c r="HWL75" s="73"/>
      <c r="HWM75" s="73"/>
      <c r="HWN75" s="73"/>
      <c r="HWO75" s="73"/>
      <c r="HWP75" s="73"/>
      <c r="HWQ75" s="73"/>
      <c r="HWR75" s="73"/>
      <c r="HWS75" s="73"/>
      <c r="HWT75" s="73"/>
      <c r="HWU75" s="73"/>
      <c r="HWV75" s="73"/>
      <c r="HWW75" s="73"/>
      <c r="HWX75" s="73"/>
      <c r="HWY75" s="73"/>
      <c r="HWZ75" s="73"/>
      <c r="HXA75" s="73"/>
      <c r="HXB75" s="73"/>
      <c r="HXC75" s="73"/>
      <c r="HXD75" s="73"/>
      <c r="HXE75" s="73"/>
      <c r="HXF75" s="73"/>
      <c r="HXG75" s="73"/>
      <c r="HXH75" s="73"/>
      <c r="HXI75" s="73"/>
      <c r="HXJ75" s="73"/>
      <c r="HXK75" s="73"/>
      <c r="HXL75" s="73"/>
      <c r="HXM75" s="73"/>
      <c r="HXN75" s="73"/>
      <c r="HXO75" s="73"/>
      <c r="HXP75" s="73"/>
      <c r="HXQ75" s="73"/>
      <c r="HXR75" s="73"/>
      <c r="HXS75" s="73"/>
      <c r="HXT75" s="73"/>
      <c r="HXU75" s="73"/>
      <c r="HXV75" s="73"/>
      <c r="HXW75" s="73"/>
      <c r="HXX75" s="73"/>
      <c r="HXY75" s="73"/>
      <c r="HXZ75" s="73"/>
      <c r="HYA75" s="73"/>
      <c r="HYB75" s="73"/>
      <c r="HYC75" s="73"/>
      <c r="HYD75" s="73"/>
      <c r="HYE75" s="73"/>
      <c r="HYF75" s="73"/>
      <c r="HYG75" s="73"/>
      <c r="HYH75" s="73"/>
      <c r="HYI75" s="73"/>
      <c r="HYJ75" s="73"/>
      <c r="HYK75" s="73"/>
      <c r="HYL75" s="73"/>
      <c r="HYM75" s="73"/>
      <c r="HYN75" s="73"/>
      <c r="HYO75" s="73"/>
      <c r="HYP75" s="73"/>
      <c r="HYQ75" s="73"/>
      <c r="HYR75" s="73"/>
      <c r="HYS75" s="73"/>
      <c r="HYT75" s="73"/>
      <c r="HYU75" s="73"/>
      <c r="HYV75" s="73"/>
      <c r="HYW75" s="73"/>
      <c r="HYX75" s="73"/>
      <c r="HYY75" s="73"/>
      <c r="HYZ75" s="73"/>
      <c r="HZA75" s="73"/>
      <c r="HZB75" s="73"/>
      <c r="HZC75" s="73"/>
      <c r="HZD75" s="73"/>
      <c r="HZE75" s="73"/>
      <c r="HZF75" s="73"/>
      <c r="HZG75" s="73"/>
      <c r="HZH75" s="73"/>
      <c r="HZI75" s="73"/>
      <c r="HZJ75" s="73"/>
      <c r="HZK75" s="73"/>
      <c r="HZL75" s="73"/>
      <c r="HZM75" s="73"/>
      <c r="HZN75" s="73"/>
      <c r="HZO75" s="73"/>
      <c r="HZP75" s="73"/>
      <c r="HZQ75" s="73"/>
      <c r="HZR75" s="73"/>
      <c r="HZS75" s="73"/>
      <c r="HZT75" s="73"/>
      <c r="HZU75" s="73"/>
      <c r="HZV75" s="73"/>
      <c r="HZW75" s="73"/>
      <c r="HZX75" s="73"/>
      <c r="HZY75" s="73"/>
      <c r="HZZ75" s="73"/>
      <c r="IAA75" s="73"/>
      <c r="IAB75" s="73"/>
      <c r="IAC75" s="73"/>
      <c r="IAD75" s="73"/>
      <c r="IAE75" s="73"/>
      <c r="IAF75" s="73"/>
      <c r="IAG75" s="73"/>
      <c r="IAH75" s="73"/>
      <c r="IAI75" s="73"/>
      <c r="IAJ75" s="73"/>
      <c r="IAK75" s="73"/>
      <c r="IAL75" s="73"/>
      <c r="IAM75" s="73"/>
      <c r="IAN75" s="73"/>
      <c r="IAO75" s="73"/>
      <c r="IAP75" s="73"/>
      <c r="IAQ75" s="73"/>
      <c r="IAR75" s="73"/>
      <c r="IAS75" s="73"/>
      <c r="IAT75" s="73"/>
      <c r="IAU75" s="73"/>
      <c r="IAV75" s="73"/>
      <c r="IAW75" s="73"/>
      <c r="IAX75" s="73"/>
      <c r="IAY75" s="73"/>
      <c r="IAZ75" s="73"/>
      <c r="IBA75" s="73"/>
      <c r="IBB75" s="73"/>
      <c r="IBC75" s="73"/>
      <c r="IBD75" s="73"/>
      <c r="IBE75" s="73"/>
      <c r="IBF75" s="73"/>
      <c r="IBG75" s="73"/>
      <c r="IBH75" s="73"/>
      <c r="IBI75" s="73"/>
      <c r="IBJ75" s="73"/>
      <c r="IBK75" s="73"/>
      <c r="IBL75" s="73"/>
      <c r="IBM75" s="73"/>
      <c r="IBN75" s="73"/>
      <c r="IBO75" s="73"/>
      <c r="IBP75" s="73"/>
      <c r="IBQ75" s="73"/>
      <c r="IBR75" s="73"/>
      <c r="IBS75" s="73"/>
      <c r="IBT75" s="73"/>
      <c r="IBU75" s="73"/>
      <c r="IBV75" s="73"/>
      <c r="IBW75" s="73"/>
      <c r="IBX75" s="73"/>
      <c r="IBY75" s="73"/>
      <c r="IBZ75" s="73"/>
      <c r="ICA75" s="73"/>
      <c r="ICB75" s="73"/>
      <c r="ICC75" s="73"/>
      <c r="ICD75" s="73"/>
      <c r="ICE75" s="73"/>
      <c r="ICF75" s="73"/>
      <c r="ICG75" s="73"/>
      <c r="ICH75" s="73"/>
      <c r="ICI75" s="73"/>
      <c r="ICJ75" s="73"/>
      <c r="ICK75" s="73"/>
      <c r="ICL75" s="73"/>
      <c r="ICM75" s="73"/>
      <c r="ICN75" s="73"/>
      <c r="ICO75" s="73"/>
      <c r="ICP75" s="73"/>
      <c r="ICQ75" s="73"/>
      <c r="ICR75" s="73"/>
      <c r="ICS75" s="73"/>
      <c r="ICT75" s="73"/>
      <c r="ICU75" s="73"/>
      <c r="ICV75" s="73"/>
      <c r="ICW75" s="73"/>
      <c r="ICX75" s="73"/>
      <c r="ICY75" s="73"/>
      <c r="ICZ75" s="73"/>
      <c r="IDA75" s="73"/>
      <c r="IDB75" s="73"/>
      <c r="IDC75" s="73"/>
      <c r="IDD75" s="73"/>
      <c r="IDE75" s="73"/>
      <c r="IDF75" s="73"/>
      <c r="IDG75" s="73"/>
      <c r="IDH75" s="73"/>
      <c r="IDI75" s="73"/>
      <c r="IDJ75" s="73"/>
      <c r="IDK75" s="73"/>
      <c r="IDL75" s="73"/>
      <c r="IDM75" s="73"/>
      <c r="IDN75" s="73"/>
      <c r="IDO75" s="73"/>
      <c r="IDP75" s="73"/>
      <c r="IDQ75" s="73"/>
      <c r="IDR75" s="73"/>
      <c r="IDS75" s="73"/>
      <c r="IDT75" s="73"/>
      <c r="IDU75" s="73"/>
      <c r="IDV75" s="73"/>
      <c r="IDW75" s="73"/>
      <c r="IDX75" s="73"/>
      <c r="IDY75" s="73"/>
      <c r="IDZ75" s="73"/>
      <c r="IEA75" s="73"/>
      <c r="IEB75" s="73"/>
      <c r="IEC75" s="73"/>
      <c r="IED75" s="73"/>
      <c r="IEE75" s="73"/>
      <c r="IEF75" s="73"/>
      <c r="IEG75" s="73"/>
      <c r="IEH75" s="73"/>
      <c r="IEI75" s="73"/>
      <c r="IEJ75" s="73"/>
      <c r="IEK75" s="73"/>
      <c r="IEL75" s="73"/>
      <c r="IEM75" s="73"/>
      <c r="IEN75" s="73"/>
      <c r="IEO75" s="73"/>
      <c r="IEP75" s="73"/>
      <c r="IEQ75" s="73"/>
      <c r="IER75" s="73"/>
      <c r="IES75" s="73"/>
      <c r="IET75" s="73"/>
      <c r="IEU75" s="73"/>
      <c r="IEV75" s="73"/>
      <c r="IEW75" s="73"/>
      <c r="IEX75" s="73"/>
      <c r="IEY75" s="73"/>
      <c r="IEZ75" s="73"/>
      <c r="IFA75" s="73"/>
      <c r="IFB75" s="73"/>
      <c r="IFC75" s="73"/>
      <c r="IFD75" s="73"/>
      <c r="IFE75" s="73"/>
      <c r="IFF75" s="73"/>
      <c r="IFG75" s="73"/>
      <c r="IFH75" s="73"/>
      <c r="IFI75" s="73"/>
      <c r="IFJ75" s="73"/>
      <c r="IFK75" s="73"/>
      <c r="IFL75" s="73"/>
      <c r="IFM75" s="73"/>
      <c r="IFN75" s="73"/>
      <c r="IFO75" s="73"/>
      <c r="IFP75" s="73"/>
      <c r="IFQ75" s="73"/>
      <c r="IFR75" s="73"/>
      <c r="IFS75" s="73"/>
      <c r="IFT75" s="73"/>
      <c r="IFU75" s="73"/>
      <c r="IFV75" s="73"/>
      <c r="IFW75" s="73"/>
      <c r="IFX75" s="73"/>
      <c r="IFY75" s="73"/>
      <c r="IFZ75" s="73"/>
      <c r="IGA75" s="73"/>
      <c r="IGB75" s="73"/>
      <c r="IGC75" s="73"/>
      <c r="IGD75" s="73"/>
      <c r="IGE75" s="73"/>
      <c r="IGF75" s="73"/>
      <c r="IGG75" s="73"/>
      <c r="IGH75" s="73"/>
      <c r="IGI75" s="73"/>
      <c r="IGJ75" s="73"/>
      <c r="IGK75" s="73"/>
      <c r="IGL75" s="73"/>
      <c r="IGM75" s="73"/>
      <c r="IGN75" s="73"/>
      <c r="IGO75" s="73"/>
      <c r="IGP75" s="73"/>
      <c r="IGQ75" s="73"/>
      <c r="IGR75" s="73"/>
      <c r="IGS75" s="73"/>
      <c r="IGT75" s="73"/>
      <c r="IGU75" s="73"/>
      <c r="IGV75" s="73"/>
      <c r="IGW75" s="73"/>
      <c r="IGX75" s="73"/>
      <c r="IGY75" s="73"/>
      <c r="IGZ75" s="73"/>
      <c r="IHA75" s="73"/>
      <c r="IHB75" s="73"/>
      <c r="IHC75" s="73"/>
      <c r="IHD75" s="73"/>
      <c r="IHE75" s="73"/>
      <c r="IHF75" s="73"/>
      <c r="IHG75" s="73"/>
      <c r="IHH75" s="73"/>
      <c r="IHI75" s="73"/>
      <c r="IHJ75" s="73"/>
      <c r="IHK75" s="73"/>
      <c r="IHL75" s="73"/>
      <c r="IHM75" s="73"/>
      <c r="IHN75" s="73"/>
      <c r="IHO75" s="73"/>
      <c r="IHP75" s="73"/>
      <c r="IHQ75" s="73"/>
      <c r="IHR75" s="73"/>
      <c r="IHS75" s="73"/>
      <c r="IHT75" s="73"/>
      <c r="IHU75" s="73"/>
      <c r="IHV75" s="73"/>
      <c r="IHW75" s="73"/>
      <c r="IHX75" s="73"/>
      <c r="IHY75" s="73"/>
      <c r="IHZ75" s="73"/>
      <c r="IIA75" s="73"/>
      <c r="IIB75" s="73"/>
      <c r="IIC75" s="73"/>
      <c r="IID75" s="73"/>
      <c r="IIE75" s="73"/>
      <c r="IIF75" s="73"/>
      <c r="IIG75" s="73"/>
      <c r="IIH75" s="73"/>
      <c r="III75" s="73"/>
      <c r="IIJ75" s="73"/>
      <c r="IIK75" s="73"/>
      <c r="IIL75" s="73"/>
      <c r="IIM75" s="73"/>
      <c r="IIN75" s="73"/>
      <c r="IIO75" s="73"/>
      <c r="IIP75" s="73"/>
      <c r="IIQ75" s="73"/>
      <c r="IIR75" s="73"/>
      <c r="IIS75" s="73"/>
      <c r="IIT75" s="73"/>
      <c r="IIU75" s="73"/>
      <c r="IIV75" s="73"/>
      <c r="IIW75" s="73"/>
      <c r="IIX75" s="73"/>
      <c r="IIY75" s="73"/>
      <c r="IIZ75" s="73"/>
      <c r="IJA75" s="73"/>
      <c r="IJB75" s="73"/>
      <c r="IJC75" s="73"/>
      <c r="IJD75" s="73"/>
      <c r="IJE75" s="73"/>
      <c r="IJF75" s="73"/>
      <c r="IJG75" s="73"/>
      <c r="IJH75" s="73"/>
      <c r="IJI75" s="73"/>
      <c r="IJJ75" s="73"/>
      <c r="IJK75" s="73"/>
      <c r="IJL75" s="73"/>
      <c r="IJM75" s="73"/>
      <c r="IJN75" s="73"/>
      <c r="IJO75" s="73"/>
      <c r="IJP75" s="73"/>
      <c r="IJQ75" s="73"/>
      <c r="IJR75" s="73"/>
      <c r="IJS75" s="73"/>
      <c r="IJT75" s="73"/>
      <c r="IJU75" s="73"/>
      <c r="IJV75" s="73"/>
      <c r="IJW75" s="73"/>
      <c r="IJX75" s="73"/>
      <c r="IJY75" s="73"/>
      <c r="IJZ75" s="73"/>
      <c r="IKA75" s="73"/>
      <c r="IKB75" s="73"/>
      <c r="IKC75" s="73"/>
      <c r="IKD75" s="73"/>
      <c r="IKE75" s="73"/>
      <c r="IKF75" s="73"/>
      <c r="IKG75" s="73"/>
      <c r="IKH75" s="73"/>
      <c r="IKI75" s="73"/>
      <c r="IKJ75" s="73"/>
      <c r="IKK75" s="73"/>
      <c r="IKL75" s="73"/>
      <c r="IKM75" s="73"/>
      <c r="IKN75" s="73"/>
      <c r="IKO75" s="73"/>
      <c r="IKP75" s="73"/>
      <c r="IKQ75" s="73"/>
      <c r="IKR75" s="73"/>
      <c r="IKS75" s="73"/>
      <c r="IKT75" s="73"/>
      <c r="IKU75" s="73"/>
      <c r="IKV75" s="73"/>
      <c r="IKW75" s="73"/>
      <c r="IKX75" s="73"/>
      <c r="IKY75" s="73"/>
      <c r="IKZ75" s="73"/>
      <c r="ILA75" s="73"/>
      <c r="ILB75" s="73"/>
      <c r="ILC75" s="73"/>
      <c r="ILD75" s="73"/>
      <c r="ILE75" s="73"/>
      <c r="ILF75" s="73"/>
      <c r="ILG75" s="73"/>
      <c r="ILH75" s="73"/>
      <c r="ILI75" s="73"/>
      <c r="ILJ75" s="73"/>
      <c r="ILK75" s="73"/>
      <c r="ILL75" s="73"/>
      <c r="ILM75" s="73"/>
      <c r="ILN75" s="73"/>
      <c r="ILO75" s="73"/>
      <c r="ILP75" s="73"/>
      <c r="ILQ75" s="73"/>
      <c r="ILR75" s="73"/>
      <c r="ILS75" s="73"/>
      <c r="ILT75" s="73"/>
      <c r="ILU75" s="73"/>
      <c r="ILV75" s="73"/>
      <c r="ILW75" s="73"/>
      <c r="ILX75" s="73"/>
      <c r="ILY75" s="73"/>
      <c r="ILZ75" s="73"/>
      <c r="IMA75" s="73"/>
      <c r="IMB75" s="73"/>
      <c r="IMC75" s="73"/>
      <c r="IMD75" s="73"/>
      <c r="IME75" s="73"/>
      <c r="IMF75" s="73"/>
      <c r="IMG75" s="73"/>
      <c r="IMH75" s="73"/>
      <c r="IMI75" s="73"/>
      <c r="IMJ75" s="73"/>
      <c r="IMK75" s="73"/>
      <c r="IML75" s="73"/>
      <c r="IMM75" s="73"/>
      <c r="IMN75" s="73"/>
      <c r="IMO75" s="73"/>
      <c r="IMP75" s="73"/>
      <c r="IMQ75" s="73"/>
      <c r="IMR75" s="73"/>
      <c r="IMS75" s="73"/>
      <c r="IMT75" s="73"/>
      <c r="IMU75" s="73"/>
      <c r="IMV75" s="73"/>
      <c r="IMW75" s="73"/>
      <c r="IMX75" s="73"/>
      <c r="IMY75" s="73"/>
      <c r="IMZ75" s="73"/>
      <c r="INA75" s="73"/>
      <c r="INB75" s="73"/>
      <c r="INC75" s="73"/>
      <c r="IND75" s="73"/>
      <c r="INE75" s="73"/>
      <c r="INF75" s="73"/>
      <c r="ING75" s="73"/>
      <c r="INH75" s="73"/>
      <c r="INI75" s="73"/>
      <c r="INJ75" s="73"/>
      <c r="INK75" s="73"/>
      <c r="INL75" s="73"/>
      <c r="INM75" s="73"/>
      <c r="INN75" s="73"/>
      <c r="INO75" s="73"/>
      <c r="INP75" s="73"/>
      <c r="INQ75" s="73"/>
      <c r="INR75" s="73"/>
      <c r="INS75" s="73"/>
      <c r="INT75" s="73"/>
      <c r="INU75" s="73"/>
      <c r="INV75" s="73"/>
      <c r="INW75" s="73"/>
      <c r="INX75" s="73"/>
      <c r="INY75" s="73"/>
      <c r="INZ75" s="73"/>
      <c r="IOA75" s="73"/>
      <c r="IOB75" s="73"/>
      <c r="IOC75" s="73"/>
      <c r="IOD75" s="73"/>
      <c r="IOE75" s="73"/>
      <c r="IOF75" s="73"/>
      <c r="IOG75" s="73"/>
      <c r="IOH75" s="73"/>
      <c r="IOI75" s="73"/>
      <c r="IOJ75" s="73"/>
      <c r="IOK75" s="73"/>
      <c r="IOL75" s="73"/>
      <c r="IOM75" s="73"/>
      <c r="ION75" s="73"/>
      <c r="IOO75" s="73"/>
      <c r="IOP75" s="73"/>
      <c r="IOQ75" s="73"/>
      <c r="IOR75" s="73"/>
      <c r="IOS75" s="73"/>
      <c r="IOT75" s="73"/>
      <c r="IOU75" s="73"/>
      <c r="IOV75" s="73"/>
      <c r="IOW75" s="73"/>
      <c r="IOX75" s="73"/>
      <c r="IOY75" s="73"/>
      <c r="IOZ75" s="73"/>
      <c r="IPA75" s="73"/>
      <c r="IPB75" s="73"/>
      <c r="IPC75" s="73"/>
      <c r="IPD75" s="73"/>
      <c r="IPE75" s="73"/>
      <c r="IPF75" s="73"/>
      <c r="IPG75" s="73"/>
      <c r="IPH75" s="73"/>
      <c r="IPI75" s="73"/>
      <c r="IPJ75" s="73"/>
      <c r="IPK75" s="73"/>
      <c r="IPL75" s="73"/>
      <c r="IPM75" s="73"/>
      <c r="IPN75" s="73"/>
      <c r="IPO75" s="73"/>
      <c r="IPP75" s="73"/>
      <c r="IPQ75" s="73"/>
      <c r="IPR75" s="73"/>
      <c r="IPS75" s="73"/>
      <c r="IPT75" s="73"/>
      <c r="IPU75" s="73"/>
      <c r="IPV75" s="73"/>
      <c r="IPW75" s="73"/>
      <c r="IPX75" s="73"/>
      <c r="IPY75" s="73"/>
      <c r="IPZ75" s="73"/>
      <c r="IQA75" s="73"/>
      <c r="IQB75" s="73"/>
      <c r="IQC75" s="73"/>
      <c r="IQD75" s="73"/>
      <c r="IQE75" s="73"/>
      <c r="IQF75" s="73"/>
      <c r="IQG75" s="73"/>
      <c r="IQH75" s="73"/>
      <c r="IQI75" s="73"/>
      <c r="IQJ75" s="73"/>
      <c r="IQK75" s="73"/>
      <c r="IQL75" s="73"/>
      <c r="IQM75" s="73"/>
      <c r="IQN75" s="73"/>
      <c r="IQO75" s="73"/>
      <c r="IQP75" s="73"/>
      <c r="IQQ75" s="73"/>
      <c r="IQR75" s="73"/>
      <c r="IQS75" s="73"/>
      <c r="IQT75" s="73"/>
      <c r="IQU75" s="73"/>
      <c r="IQV75" s="73"/>
      <c r="IQW75" s="73"/>
      <c r="IQX75" s="73"/>
      <c r="IQY75" s="73"/>
      <c r="IQZ75" s="73"/>
      <c r="IRA75" s="73"/>
      <c r="IRB75" s="73"/>
      <c r="IRC75" s="73"/>
      <c r="IRD75" s="73"/>
      <c r="IRE75" s="73"/>
      <c r="IRF75" s="73"/>
      <c r="IRG75" s="73"/>
      <c r="IRH75" s="73"/>
      <c r="IRI75" s="73"/>
      <c r="IRJ75" s="73"/>
      <c r="IRK75" s="73"/>
      <c r="IRL75" s="73"/>
      <c r="IRM75" s="73"/>
      <c r="IRN75" s="73"/>
      <c r="IRO75" s="73"/>
      <c r="IRP75" s="73"/>
      <c r="IRQ75" s="73"/>
      <c r="IRR75" s="73"/>
      <c r="IRS75" s="73"/>
      <c r="IRT75" s="73"/>
      <c r="IRU75" s="73"/>
      <c r="IRV75" s="73"/>
      <c r="IRW75" s="73"/>
      <c r="IRX75" s="73"/>
      <c r="IRY75" s="73"/>
      <c r="IRZ75" s="73"/>
      <c r="ISA75" s="73"/>
      <c r="ISB75" s="73"/>
      <c r="ISC75" s="73"/>
      <c r="ISD75" s="73"/>
      <c r="ISE75" s="73"/>
      <c r="ISF75" s="73"/>
      <c r="ISG75" s="73"/>
      <c r="ISH75" s="73"/>
      <c r="ISI75" s="73"/>
      <c r="ISJ75" s="73"/>
      <c r="ISK75" s="73"/>
      <c r="ISL75" s="73"/>
      <c r="ISM75" s="73"/>
      <c r="ISN75" s="73"/>
      <c r="ISO75" s="73"/>
      <c r="ISP75" s="73"/>
      <c r="ISQ75" s="73"/>
      <c r="ISR75" s="73"/>
      <c r="ISS75" s="73"/>
      <c r="IST75" s="73"/>
      <c r="ISU75" s="73"/>
      <c r="ISV75" s="73"/>
      <c r="ISW75" s="73"/>
      <c r="ISX75" s="73"/>
      <c r="ISY75" s="73"/>
      <c r="ISZ75" s="73"/>
      <c r="ITA75" s="73"/>
      <c r="ITB75" s="73"/>
      <c r="ITC75" s="73"/>
      <c r="ITD75" s="73"/>
      <c r="ITE75" s="73"/>
      <c r="ITF75" s="73"/>
      <c r="ITG75" s="73"/>
      <c r="ITH75" s="73"/>
      <c r="ITI75" s="73"/>
      <c r="ITJ75" s="73"/>
      <c r="ITK75" s="73"/>
      <c r="ITL75" s="73"/>
      <c r="ITM75" s="73"/>
      <c r="ITN75" s="73"/>
      <c r="ITO75" s="73"/>
      <c r="ITP75" s="73"/>
      <c r="ITQ75" s="73"/>
      <c r="ITR75" s="73"/>
      <c r="ITS75" s="73"/>
      <c r="ITT75" s="73"/>
      <c r="ITU75" s="73"/>
      <c r="ITV75" s="73"/>
      <c r="ITW75" s="73"/>
      <c r="ITX75" s="73"/>
      <c r="ITY75" s="73"/>
      <c r="ITZ75" s="73"/>
      <c r="IUA75" s="73"/>
      <c r="IUB75" s="73"/>
      <c r="IUC75" s="73"/>
      <c r="IUD75" s="73"/>
      <c r="IUE75" s="73"/>
      <c r="IUF75" s="73"/>
      <c r="IUG75" s="73"/>
      <c r="IUH75" s="73"/>
      <c r="IUI75" s="73"/>
      <c r="IUJ75" s="73"/>
      <c r="IUK75" s="73"/>
      <c r="IUL75" s="73"/>
      <c r="IUM75" s="73"/>
      <c r="IUN75" s="73"/>
      <c r="IUO75" s="73"/>
      <c r="IUP75" s="73"/>
      <c r="IUQ75" s="73"/>
      <c r="IUR75" s="73"/>
      <c r="IUS75" s="73"/>
      <c r="IUT75" s="73"/>
      <c r="IUU75" s="73"/>
      <c r="IUV75" s="73"/>
      <c r="IUW75" s="73"/>
      <c r="IUX75" s="73"/>
      <c r="IUY75" s="73"/>
      <c r="IUZ75" s="73"/>
      <c r="IVA75" s="73"/>
      <c r="IVB75" s="73"/>
      <c r="IVC75" s="73"/>
      <c r="IVD75" s="73"/>
      <c r="IVE75" s="73"/>
      <c r="IVF75" s="73"/>
      <c r="IVG75" s="73"/>
      <c r="IVH75" s="73"/>
      <c r="IVI75" s="73"/>
      <c r="IVJ75" s="73"/>
      <c r="IVK75" s="73"/>
      <c r="IVL75" s="73"/>
      <c r="IVM75" s="73"/>
      <c r="IVN75" s="73"/>
      <c r="IVO75" s="73"/>
      <c r="IVP75" s="73"/>
      <c r="IVQ75" s="73"/>
      <c r="IVR75" s="73"/>
      <c r="IVS75" s="73"/>
      <c r="IVT75" s="73"/>
      <c r="IVU75" s="73"/>
      <c r="IVV75" s="73"/>
      <c r="IVW75" s="73"/>
      <c r="IVX75" s="73"/>
      <c r="IVY75" s="73"/>
      <c r="IVZ75" s="73"/>
      <c r="IWA75" s="73"/>
      <c r="IWB75" s="73"/>
      <c r="IWC75" s="73"/>
      <c r="IWD75" s="73"/>
      <c r="IWE75" s="73"/>
      <c r="IWF75" s="73"/>
      <c r="IWG75" s="73"/>
      <c r="IWH75" s="73"/>
      <c r="IWI75" s="73"/>
      <c r="IWJ75" s="73"/>
      <c r="IWK75" s="73"/>
      <c r="IWL75" s="73"/>
      <c r="IWM75" s="73"/>
      <c r="IWN75" s="73"/>
      <c r="IWO75" s="73"/>
      <c r="IWP75" s="73"/>
      <c r="IWQ75" s="73"/>
      <c r="IWR75" s="73"/>
      <c r="IWS75" s="73"/>
      <c r="IWT75" s="73"/>
      <c r="IWU75" s="73"/>
      <c r="IWV75" s="73"/>
      <c r="IWW75" s="73"/>
      <c r="IWX75" s="73"/>
      <c r="IWY75" s="73"/>
      <c r="IWZ75" s="73"/>
      <c r="IXA75" s="73"/>
      <c r="IXB75" s="73"/>
      <c r="IXC75" s="73"/>
      <c r="IXD75" s="73"/>
      <c r="IXE75" s="73"/>
      <c r="IXF75" s="73"/>
      <c r="IXG75" s="73"/>
      <c r="IXH75" s="73"/>
      <c r="IXI75" s="73"/>
      <c r="IXJ75" s="73"/>
      <c r="IXK75" s="73"/>
      <c r="IXL75" s="73"/>
      <c r="IXM75" s="73"/>
      <c r="IXN75" s="73"/>
      <c r="IXO75" s="73"/>
      <c r="IXP75" s="73"/>
      <c r="IXQ75" s="73"/>
      <c r="IXR75" s="73"/>
      <c r="IXS75" s="73"/>
      <c r="IXT75" s="73"/>
      <c r="IXU75" s="73"/>
      <c r="IXV75" s="73"/>
      <c r="IXW75" s="73"/>
      <c r="IXX75" s="73"/>
      <c r="IXY75" s="73"/>
      <c r="IXZ75" s="73"/>
      <c r="IYA75" s="73"/>
      <c r="IYB75" s="73"/>
      <c r="IYC75" s="73"/>
      <c r="IYD75" s="73"/>
      <c r="IYE75" s="73"/>
      <c r="IYF75" s="73"/>
      <c r="IYG75" s="73"/>
      <c r="IYH75" s="73"/>
      <c r="IYI75" s="73"/>
      <c r="IYJ75" s="73"/>
      <c r="IYK75" s="73"/>
      <c r="IYL75" s="73"/>
      <c r="IYM75" s="73"/>
      <c r="IYN75" s="73"/>
      <c r="IYO75" s="73"/>
      <c r="IYP75" s="73"/>
      <c r="IYQ75" s="73"/>
      <c r="IYR75" s="73"/>
      <c r="IYS75" s="73"/>
      <c r="IYT75" s="73"/>
      <c r="IYU75" s="73"/>
      <c r="IYV75" s="73"/>
      <c r="IYW75" s="73"/>
      <c r="IYX75" s="73"/>
      <c r="IYY75" s="73"/>
      <c r="IYZ75" s="73"/>
      <c r="IZA75" s="73"/>
      <c r="IZB75" s="73"/>
      <c r="IZC75" s="73"/>
      <c r="IZD75" s="73"/>
      <c r="IZE75" s="73"/>
      <c r="IZF75" s="73"/>
      <c r="IZG75" s="73"/>
      <c r="IZH75" s="73"/>
      <c r="IZI75" s="73"/>
      <c r="IZJ75" s="73"/>
      <c r="IZK75" s="73"/>
      <c r="IZL75" s="73"/>
      <c r="IZM75" s="73"/>
      <c r="IZN75" s="73"/>
      <c r="IZO75" s="73"/>
      <c r="IZP75" s="73"/>
      <c r="IZQ75" s="73"/>
      <c r="IZR75" s="73"/>
      <c r="IZS75" s="73"/>
      <c r="IZT75" s="73"/>
      <c r="IZU75" s="73"/>
      <c r="IZV75" s="73"/>
      <c r="IZW75" s="73"/>
      <c r="IZX75" s="73"/>
      <c r="IZY75" s="73"/>
      <c r="IZZ75" s="73"/>
      <c r="JAA75" s="73"/>
      <c r="JAB75" s="73"/>
      <c r="JAC75" s="73"/>
      <c r="JAD75" s="73"/>
      <c r="JAE75" s="73"/>
      <c r="JAF75" s="73"/>
      <c r="JAG75" s="73"/>
      <c r="JAH75" s="73"/>
      <c r="JAI75" s="73"/>
      <c r="JAJ75" s="73"/>
      <c r="JAK75" s="73"/>
      <c r="JAL75" s="73"/>
      <c r="JAM75" s="73"/>
      <c r="JAN75" s="73"/>
      <c r="JAO75" s="73"/>
      <c r="JAP75" s="73"/>
      <c r="JAQ75" s="73"/>
      <c r="JAR75" s="73"/>
      <c r="JAS75" s="73"/>
      <c r="JAT75" s="73"/>
      <c r="JAU75" s="73"/>
      <c r="JAV75" s="73"/>
      <c r="JAW75" s="73"/>
      <c r="JAX75" s="73"/>
      <c r="JAY75" s="73"/>
      <c r="JAZ75" s="73"/>
      <c r="JBA75" s="73"/>
      <c r="JBB75" s="73"/>
      <c r="JBC75" s="73"/>
      <c r="JBD75" s="73"/>
      <c r="JBE75" s="73"/>
      <c r="JBF75" s="73"/>
      <c r="JBG75" s="73"/>
      <c r="JBH75" s="73"/>
      <c r="JBI75" s="73"/>
      <c r="JBJ75" s="73"/>
      <c r="JBK75" s="73"/>
      <c r="JBL75" s="73"/>
      <c r="JBM75" s="73"/>
      <c r="JBN75" s="73"/>
      <c r="JBO75" s="73"/>
      <c r="JBP75" s="73"/>
      <c r="JBQ75" s="73"/>
      <c r="JBR75" s="73"/>
      <c r="JBS75" s="73"/>
      <c r="JBT75" s="73"/>
      <c r="JBU75" s="73"/>
      <c r="JBV75" s="73"/>
      <c r="JBW75" s="73"/>
      <c r="JBX75" s="73"/>
      <c r="JBY75" s="73"/>
      <c r="JBZ75" s="73"/>
      <c r="JCA75" s="73"/>
      <c r="JCB75" s="73"/>
      <c r="JCC75" s="73"/>
      <c r="JCD75" s="73"/>
      <c r="JCE75" s="73"/>
      <c r="JCF75" s="73"/>
      <c r="JCG75" s="73"/>
      <c r="JCH75" s="73"/>
      <c r="JCI75" s="73"/>
      <c r="JCJ75" s="73"/>
      <c r="JCK75" s="73"/>
      <c r="JCL75" s="73"/>
      <c r="JCM75" s="73"/>
      <c r="JCN75" s="73"/>
      <c r="JCO75" s="73"/>
      <c r="JCP75" s="73"/>
      <c r="JCQ75" s="73"/>
      <c r="JCR75" s="73"/>
      <c r="JCS75" s="73"/>
      <c r="JCT75" s="73"/>
      <c r="JCU75" s="73"/>
      <c r="JCV75" s="73"/>
      <c r="JCW75" s="73"/>
      <c r="JCX75" s="73"/>
      <c r="JCY75" s="73"/>
      <c r="JCZ75" s="73"/>
      <c r="JDA75" s="73"/>
      <c r="JDB75" s="73"/>
      <c r="JDC75" s="73"/>
      <c r="JDD75" s="73"/>
      <c r="JDE75" s="73"/>
      <c r="JDF75" s="73"/>
      <c r="JDG75" s="73"/>
      <c r="JDH75" s="73"/>
      <c r="JDI75" s="73"/>
      <c r="JDJ75" s="73"/>
      <c r="JDK75" s="73"/>
      <c r="JDL75" s="73"/>
      <c r="JDM75" s="73"/>
      <c r="JDN75" s="73"/>
      <c r="JDO75" s="73"/>
      <c r="JDP75" s="73"/>
      <c r="JDQ75" s="73"/>
      <c r="JDR75" s="73"/>
      <c r="JDS75" s="73"/>
      <c r="JDT75" s="73"/>
      <c r="JDU75" s="73"/>
      <c r="JDV75" s="73"/>
      <c r="JDW75" s="73"/>
      <c r="JDX75" s="73"/>
      <c r="JDY75" s="73"/>
      <c r="JDZ75" s="73"/>
      <c r="JEA75" s="73"/>
      <c r="JEB75" s="73"/>
      <c r="JEC75" s="73"/>
      <c r="JED75" s="73"/>
      <c r="JEE75" s="73"/>
      <c r="JEF75" s="73"/>
      <c r="JEG75" s="73"/>
      <c r="JEH75" s="73"/>
      <c r="JEI75" s="73"/>
      <c r="JEJ75" s="73"/>
      <c r="JEK75" s="73"/>
      <c r="JEL75" s="73"/>
      <c r="JEM75" s="73"/>
      <c r="JEN75" s="73"/>
      <c r="JEO75" s="73"/>
      <c r="JEP75" s="73"/>
      <c r="JEQ75" s="73"/>
      <c r="JER75" s="73"/>
      <c r="JES75" s="73"/>
      <c r="JET75" s="73"/>
      <c r="JEU75" s="73"/>
      <c r="JEV75" s="73"/>
      <c r="JEW75" s="73"/>
      <c r="JEX75" s="73"/>
      <c r="JEY75" s="73"/>
      <c r="JEZ75" s="73"/>
      <c r="JFA75" s="73"/>
      <c r="JFB75" s="73"/>
      <c r="JFC75" s="73"/>
      <c r="JFD75" s="73"/>
      <c r="JFE75" s="73"/>
      <c r="JFF75" s="73"/>
      <c r="JFG75" s="73"/>
      <c r="JFH75" s="73"/>
      <c r="JFI75" s="73"/>
      <c r="JFJ75" s="73"/>
      <c r="JFK75" s="73"/>
      <c r="JFL75" s="73"/>
      <c r="JFM75" s="73"/>
      <c r="JFN75" s="73"/>
      <c r="JFO75" s="73"/>
      <c r="JFP75" s="73"/>
      <c r="JFQ75" s="73"/>
      <c r="JFR75" s="73"/>
      <c r="JFS75" s="73"/>
      <c r="JFT75" s="73"/>
      <c r="JFU75" s="73"/>
      <c r="JFV75" s="73"/>
      <c r="JFW75" s="73"/>
      <c r="JFX75" s="73"/>
      <c r="JFY75" s="73"/>
      <c r="JFZ75" s="73"/>
      <c r="JGA75" s="73"/>
      <c r="JGB75" s="73"/>
      <c r="JGC75" s="73"/>
      <c r="JGD75" s="73"/>
      <c r="JGE75" s="73"/>
      <c r="JGF75" s="73"/>
      <c r="JGG75" s="73"/>
      <c r="JGH75" s="73"/>
      <c r="JGI75" s="73"/>
      <c r="JGJ75" s="73"/>
      <c r="JGK75" s="73"/>
      <c r="JGL75" s="73"/>
      <c r="JGM75" s="73"/>
      <c r="JGN75" s="73"/>
      <c r="JGO75" s="73"/>
      <c r="JGP75" s="73"/>
      <c r="JGQ75" s="73"/>
      <c r="JGR75" s="73"/>
      <c r="JGS75" s="73"/>
      <c r="JGT75" s="73"/>
      <c r="JGU75" s="73"/>
      <c r="JGV75" s="73"/>
      <c r="JGW75" s="73"/>
      <c r="JGX75" s="73"/>
      <c r="JGY75" s="73"/>
      <c r="JGZ75" s="73"/>
      <c r="JHA75" s="73"/>
      <c r="JHB75" s="73"/>
      <c r="JHC75" s="73"/>
      <c r="JHD75" s="73"/>
      <c r="JHE75" s="73"/>
      <c r="JHF75" s="73"/>
      <c r="JHG75" s="73"/>
      <c r="JHH75" s="73"/>
      <c r="JHI75" s="73"/>
      <c r="JHJ75" s="73"/>
      <c r="JHK75" s="73"/>
      <c r="JHL75" s="73"/>
      <c r="JHM75" s="73"/>
      <c r="JHN75" s="73"/>
      <c r="JHO75" s="73"/>
      <c r="JHP75" s="73"/>
      <c r="JHQ75" s="73"/>
      <c r="JHR75" s="73"/>
      <c r="JHS75" s="73"/>
      <c r="JHT75" s="73"/>
      <c r="JHU75" s="73"/>
      <c r="JHV75" s="73"/>
      <c r="JHW75" s="73"/>
      <c r="JHX75" s="73"/>
      <c r="JHY75" s="73"/>
      <c r="JHZ75" s="73"/>
      <c r="JIA75" s="73"/>
      <c r="JIB75" s="73"/>
      <c r="JIC75" s="73"/>
      <c r="JID75" s="73"/>
      <c r="JIE75" s="73"/>
      <c r="JIF75" s="73"/>
      <c r="JIG75" s="73"/>
      <c r="JIH75" s="73"/>
      <c r="JII75" s="73"/>
      <c r="JIJ75" s="73"/>
      <c r="JIK75" s="73"/>
      <c r="JIL75" s="73"/>
      <c r="JIM75" s="73"/>
      <c r="JIN75" s="73"/>
      <c r="JIO75" s="73"/>
      <c r="JIP75" s="73"/>
      <c r="JIQ75" s="73"/>
      <c r="JIR75" s="73"/>
      <c r="JIS75" s="73"/>
      <c r="JIT75" s="73"/>
      <c r="JIU75" s="73"/>
      <c r="JIV75" s="73"/>
      <c r="JIW75" s="73"/>
      <c r="JIX75" s="73"/>
      <c r="JIY75" s="73"/>
      <c r="JIZ75" s="73"/>
      <c r="JJA75" s="73"/>
      <c r="JJB75" s="73"/>
      <c r="JJC75" s="73"/>
      <c r="JJD75" s="73"/>
      <c r="JJE75" s="73"/>
      <c r="JJF75" s="73"/>
      <c r="JJG75" s="73"/>
      <c r="JJH75" s="73"/>
      <c r="JJI75" s="73"/>
      <c r="JJJ75" s="73"/>
      <c r="JJK75" s="73"/>
      <c r="JJL75" s="73"/>
      <c r="JJM75" s="73"/>
      <c r="JJN75" s="73"/>
      <c r="JJO75" s="73"/>
      <c r="JJP75" s="73"/>
      <c r="JJQ75" s="73"/>
      <c r="JJR75" s="73"/>
      <c r="JJS75" s="73"/>
      <c r="JJT75" s="73"/>
      <c r="JJU75" s="73"/>
      <c r="JJV75" s="73"/>
      <c r="JJW75" s="73"/>
      <c r="JJX75" s="73"/>
      <c r="JJY75" s="73"/>
      <c r="JJZ75" s="73"/>
      <c r="JKA75" s="73"/>
      <c r="JKB75" s="73"/>
      <c r="JKC75" s="73"/>
      <c r="JKD75" s="73"/>
      <c r="JKE75" s="73"/>
      <c r="JKF75" s="73"/>
      <c r="JKG75" s="73"/>
      <c r="JKH75" s="73"/>
      <c r="JKI75" s="73"/>
      <c r="JKJ75" s="73"/>
      <c r="JKK75" s="73"/>
      <c r="JKL75" s="73"/>
      <c r="JKM75" s="73"/>
      <c r="JKN75" s="73"/>
      <c r="JKO75" s="73"/>
      <c r="JKP75" s="73"/>
      <c r="JKQ75" s="73"/>
      <c r="JKR75" s="73"/>
      <c r="JKS75" s="73"/>
      <c r="JKT75" s="73"/>
      <c r="JKU75" s="73"/>
      <c r="JKV75" s="73"/>
      <c r="JKW75" s="73"/>
      <c r="JKX75" s="73"/>
      <c r="JKY75" s="73"/>
      <c r="JKZ75" s="73"/>
      <c r="JLA75" s="73"/>
      <c r="JLB75" s="73"/>
      <c r="JLC75" s="73"/>
      <c r="JLD75" s="73"/>
      <c r="JLE75" s="73"/>
      <c r="JLF75" s="73"/>
      <c r="JLG75" s="73"/>
      <c r="JLH75" s="73"/>
      <c r="JLI75" s="73"/>
      <c r="JLJ75" s="73"/>
      <c r="JLK75" s="73"/>
      <c r="JLL75" s="73"/>
      <c r="JLM75" s="73"/>
      <c r="JLN75" s="73"/>
      <c r="JLO75" s="73"/>
      <c r="JLP75" s="73"/>
      <c r="JLQ75" s="73"/>
      <c r="JLR75" s="73"/>
      <c r="JLS75" s="73"/>
      <c r="JLT75" s="73"/>
      <c r="JLU75" s="73"/>
      <c r="JLV75" s="73"/>
      <c r="JLW75" s="73"/>
      <c r="JLX75" s="73"/>
      <c r="JLY75" s="73"/>
      <c r="JLZ75" s="73"/>
      <c r="JMA75" s="73"/>
      <c r="JMB75" s="73"/>
      <c r="JMC75" s="73"/>
      <c r="JMD75" s="73"/>
      <c r="JME75" s="73"/>
      <c r="JMF75" s="73"/>
      <c r="JMG75" s="73"/>
      <c r="JMH75" s="73"/>
      <c r="JMI75" s="73"/>
      <c r="JMJ75" s="73"/>
      <c r="JMK75" s="73"/>
      <c r="JML75" s="73"/>
      <c r="JMM75" s="73"/>
      <c r="JMN75" s="73"/>
      <c r="JMO75" s="73"/>
      <c r="JMP75" s="73"/>
      <c r="JMQ75" s="73"/>
      <c r="JMR75" s="73"/>
      <c r="JMS75" s="73"/>
      <c r="JMT75" s="73"/>
      <c r="JMU75" s="73"/>
      <c r="JMV75" s="73"/>
      <c r="JMW75" s="73"/>
      <c r="JMX75" s="73"/>
      <c r="JMY75" s="73"/>
      <c r="JMZ75" s="73"/>
      <c r="JNA75" s="73"/>
      <c r="JNB75" s="73"/>
      <c r="JNC75" s="73"/>
      <c r="JND75" s="73"/>
      <c r="JNE75" s="73"/>
      <c r="JNF75" s="73"/>
      <c r="JNG75" s="73"/>
      <c r="JNH75" s="73"/>
      <c r="JNI75" s="73"/>
      <c r="JNJ75" s="73"/>
      <c r="JNK75" s="73"/>
      <c r="JNL75" s="73"/>
      <c r="JNM75" s="73"/>
      <c r="JNN75" s="73"/>
      <c r="JNO75" s="73"/>
      <c r="JNP75" s="73"/>
      <c r="JNQ75" s="73"/>
      <c r="JNR75" s="73"/>
      <c r="JNS75" s="73"/>
      <c r="JNT75" s="73"/>
      <c r="JNU75" s="73"/>
      <c r="JNV75" s="73"/>
      <c r="JNW75" s="73"/>
      <c r="JNX75" s="73"/>
      <c r="JNY75" s="73"/>
      <c r="JNZ75" s="73"/>
      <c r="JOA75" s="73"/>
      <c r="JOB75" s="73"/>
      <c r="JOC75" s="73"/>
      <c r="JOD75" s="73"/>
      <c r="JOE75" s="73"/>
      <c r="JOF75" s="73"/>
      <c r="JOG75" s="73"/>
      <c r="JOH75" s="73"/>
      <c r="JOI75" s="73"/>
      <c r="JOJ75" s="73"/>
      <c r="JOK75" s="73"/>
      <c r="JOL75" s="73"/>
      <c r="JOM75" s="73"/>
      <c r="JON75" s="73"/>
      <c r="JOO75" s="73"/>
      <c r="JOP75" s="73"/>
      <c r="JOQ75" s="73"/>
      <c r="JOR75" s="73"/>
      <c r="JOS75" s="73"/>
      <c r="JOT75" s="73"/>
      <c r="JOU75" s="73"/>
      <c r="JOV75" s="73"/>
      <c r="JOW75" s="73"/>
      <c r="JOX75" s="73"/>
      <c r="JOY75" s="73"/>
      <c r="JOZ75" s="73"/>
      <c r="JPA75" s="73"/>
      <c r="JPB75" s="73"/>
      <c r="JPC75" s="73"/>
      <c r="JPD75" s="73"/>
      <c r="JPE75" s="73"/>
      <c r="JPF75" s="73"/>
      <c r="JPG75" s="73"/>
      <c r="JPH75" s="73"/>
      <c r="JPI75" s="73"/>
      <c r="JPJ75" s="73"/>
      <c r="JPK75" s="73"/>
      <c r="JPL75" s="73"/>
      <c r="JPM75" s="73"/>
      <c r="JPN75" s="73"/>
      <c r="JPO75" s="73"/>
      <c r="JPP75" s="73"/>
      <c r="JPQ75" s="73"/>
      <c r="JPR75" s="73"/>
      <c r="JPS75" s="73"/>
      <c r="JPT75" s="73"/>
      <c r="JPU75" s="73"/>
      <c r="JPV75" s="73"/>
      <c r="JPW75" s="73"/>
      <c r="JPX75" s="73"/>
      <c r="JPY75" s="73"/>
      <c r="JPZ75" s="73"/>
      <c r="JQA75" s="73"/>
      <c r="JQB75" s="73"/>
      <c r="JQC75" s="73"/>
      <c r="JQD75" s="73"/>
      <c r="JQE75" s="73"/>
      <c r="JQF75" s="73"/>
      <c r="JQG75" s="73"/>
      <c r="JQH75" s="73"/>
      <c r="JQI75" s="73"/>
      <c r="JQJ75" s="73"/>
      <c r="JQK75" s="73"/>
      <c r="JQL75" s="73"/>
      <c r="JQM75" s="73"/>
      <c r="JQN75" s="73"/>
      <c r="JQO75" s="73"/>
      <c r="JQP75" s="73"/>
      <c r="JQQ75" s="73"/>
      <c r="JQR75" s="73"/>
      <c r="JQS75" s="73"/>
      <c r="JQT75" s="73"/>
      <c r="JQU75" s="73"/>
      <c r="JQV75" s="73"/>
      <c r="JQW75" s="73"/>
      <c r="JQX75" s="73"/>
      <c r="JQY75" s="73"/>
      <c r="JQZ75" s="73"/>
      <c r="JRA75" s="73"/>
      <c r="JRB75" s="73"/>
      <c r="JRC75" s="73"/>
      <c r="JRD75" s="73"/>
      <c r="JRE75" s="73"/>
      <c r="JRF75" s="73"/>
      <c r="JRG75" s="73"/>
      <c r="JRH75" s="73"/>
      <c r="JRI75" s="73"/>
      <c r="JRJ75" s="73"/>
      <c r="JRK75" s="73"/>
      <c r="JRL75" s="73"/>
      <c r="JRM75" s="73"/>
      <c r="JRN75" s="73"/>
      <c r="JRO75" s="73"/>
      <c r="JRP75" s="73"/>
      <c r="JRQ75" s="73"/>
      <c r="JRR75" s="73"/>
      <c r="JRS75" s="73"/>
      <c r="JRT75" s="73"/>
      <c r="JRU75" s="73"/>
      <c r="JRV75" s="73"/>
      <c r="JRW75" s="73"/>
      <c r="JRX75" s="73"/>
      <c r="JRY75" s="73"/>
      <c r="JRZ75" s="73"/>
      <c r="JSA75" s="73"/>
      <c r="JSB75" s="73"/>
      <c r="JSC75" s="73"/>
      <c r="JSD75" s="73"/>
      <c r="JSE75" s="73"/>
      <c r="JSF75" s="73"/>
      <c r="JSG75" s="73"/>
      <c r="JSH75" s="73"/>
      <c r="JSI75" s="73"/>
      <c r="JSJ75" s="73"/>
      <c r="JSK75" s="73"/>
      <c r="JSL75" s="73"/>
      <c r="JSM75" s="73"/>
      <c r="JSN75" s="73"/>
      <c r="JSO75" s="73"/>
      <c r="JSP75" s="73"/>
      <c r="JSQ75" s="73"/>
      <c r="JSR75" s="73"/>
      <c r="JSS75" s="73"/>
      <c r="JST75" s="73"/>
      <c r="JSU75" s="73"/>
      <c r="JSV75" s="73"/>
      <c r="JSW75" s="73"/>
      <c r="JSX75" s="73"/>
      <c r="JSY75" s="73"/>
      <c r="JSZ75" s="73"/>
      <c r="JTA75" s="73"/>
      <c r="JTB75" s="73"/>
      <c r="JTC75" s="73"/>
      <c r="JTD75" s="73"/>
      <c r="JTE75" s="73"/>
      <c r="JTF75" s="73"/>
      <c r="JTG75" s="73"/>
      <c r="JTH75" s="73"/>
      <c r="JTI75" s="73"/>
      <c r="JTJ75" s="73"/>
      <c r="JTK75" s="73"/>
      <c r="JTL75" s="73"/>
      <c r="JTM75" s="73"/>
      <c r="JTN75" s="73"/>
      <c r="JTO75" s="73"/>
      <c r="JTP75" s="73"/>
      <c r="JTQ75" s="73"/>
      <c r="JTR75" s="73"/>
      <c r="JTS75" s="73"/>
      <c r="JTT75" s="73"/>
      <c r="JTU75" s="73"/>
      <c r="JTV75" s="73"/>
      <c r="JTW75" s="73"/>
      <c r="JTX75" s="73"/>
      <c r="JTY75" s="73"/>
      <c r="JTZ75" s="73"/>
      <c r="JUA75" s="73"/>
      <c r="JUB75" s="73"/>
      <c r="JUC75" s="73"/>
      <c r="JUD75" s="73"/>
      <c r="JUE75" s="73"/>
      <c r="JUF75" s="73"/>
      <c r="JUG75" s="73"/>
      <c r="JUH75" s="73"/>
      <c r="JUI75" s="73"/>
      <c r="JUJ75" s="73"/>
      <c r="JUK75" s="73"/>
      <c r="JUL75" s="73"/>
      <c r="JUM75" s="73"/>
      <c r="JUN75" s="73"/>
      <c r="JUO75" s="73"/>
      <c r="JUP75" s="73"/>
      <c r="JUQ75" s="73"/>
      <c r="JUR75" s="73"/>
      <c r="JUS75" s="73"/>
      <c r="JUT75" s="73"/>
      <c r="JUU75" s="73"/>
      <c r="JUV75" s="73"/>
      <c r="JUW75" s="73"/>
      <c r="JUX75" s="73"/>
      <c r="JUY75" s="73"/>
      <c r="JUZ75" s="73"/>
      <c r="JVA75" s="73"/>
      <c r="JVB75" s="73"/>
      <c r="JVC75" s="73"/>
      <c r="JVD75" s="73"/>
      <c r="JVE75" s="73"/>
      <c r="JVF75" s="73"/>
      <c r="JVG75" s="73"/>
      <c r="JVH75" s="73"/>
      <c r="JVI75" s="73"/>
      <c r="JVJ75" s="73"/>
      <c r="JVK75" s="73"/>
      <c r="JVL75" s="73"/>
      <c r="JVM75" s="73"/>
      <c r="JVN75" s="73"/>
      <c r="JVO75" s="73"/>
      <c r="JVP75" s="73"/>
      <c r="JVQ75" s="73"/>
      <c r="JVR75" s="73"/>
      <c r="JVS75" s="73"/>
      <c r="JVT75" s="73"/>
      <c r="JVU75" s="73"/>
      <c r="JVV75" s="73"/>
      <c r="JVW75" s="73"/>
      <c r="JVX75" s="73"/>
      <c r="JVY75" s="73"/>
      <c r="JVZ75" s="73"/>
      <c r="JWA75" s="73"/>
      <c r="JWB75" s="73"/>
      <c r="JWC75" s="73"/>
      <c r="JWD75" s="73"/>
      <c r="JWE75" s="73"/>
      <c r="JWF75" s="73"/>
      <c r="JWG75" s="73"/>
      <c r="JWH75" s="73"/>
      <c r="JWI75" s="73"/>
      <c r="JWJ75" s="73"/>
      <c r="JWK75" s="73"/>
      <c r="JWL75" s="73"/>
      <c r="JWM75" s="73"/>
      <c r="JWN75" s="73"/>
      <c r="JWO75" s="73"/>
      <c r="JWP75" s="73"/>
      <c r="JWQ75" s="73"/>
      <c r="JWR75" s="73"/>
      <c r="JWS75" s="73"/>
      <c r="JWT75" s="73"/>
      <c r="JWU75" s="73"/>
      <c r="JWV75" s="73"/>
      <c r="JWW75" s="73"/>
      <c r="JWX75" s="73"/>
      <c r="JWY75" s="73"/>
      <c r="JWZ75" s="73"/>
      <c r="JXA75" s="73"/>
      <c r="JXB75" s="73"/>
      <c r="JXC75" s="73"/>
      <c r="JXD75" s="73"/>
      <c r="JXE75" s="73"/>
      <c r="JXF75" s="73"/>
      <c r="JXG75" s="73"/>
      <c r="JXH75" s="73"/>
      <c r="JXI75" s="73"/>
      <c r="JXJ75" s="73"/>
      <c r="JXK75" s="73"/>
      <c r="JXL75" s="73"/>
      <c r="JXM75" s="73"/>
      <c r="JXN75" s="73"/>
      <c r="JXO75" s="73"/>
      <c r="JXP75" s="73"/>
      <c r="JXQ75" s="73"/>
      <c r="JXR75" s="73"/>
      <c r="JXS75" s="73"/>
      <c r="JXT75" s="73"/>
      <c r="JXU75" s="73"/>
      <c r="JXV75" s="73"/>
      <c r="JXW75" s="73"/>
      <c r="JXX75" s="73"/>
      <c r="JXY75" s="73"/>
      <c r="JXZ75" s="73"/>
      <c r="JYA75" s="73"/>
      <c r="JYB75" s="73"/>
      <c r="JYC75" s="73"/>
      <c r="JYD75" s="73"/>
      <c r="JYE75" s="73"/>
      <c r="JYF75" s="73"/>
      <c r="JYG75" s="73"/>
      <c r="JYH75" s="73"/>
      <c r="JYI75" s="73"/>
      <c r="JYJ75" s="73"/>
      <c r="JYK75" s="73"/>
      <c r="JYL75" s="73"/>
      <c r="JYM75" s="73"/>
      <c r="JYN75" s="73"/>
      <c r="JYO75" s="73"/>
      <c r="JYP75" s="73"/>
      <c r="JYQ75" s="73"/>
      <c r="JYR75" s="73"/>
      <c r="JYS75" s="73"/>
      <c r="JYT75" s="73"/>
      <c r="JYU75" s="73"/>
      <c r="JYV75" s="73"/>
      <c r="JYW75" s="73"/>
      <c r="JYX75" s="73"/>
      <c r="JYY75" s="73"/>
      <c r="JYZ75" s="73"/>
      <c r="JZA75" s="73"/>
      <c r="JZB75" s="73"/>
      <c r="JZC75" s="73"/>
      <c r="JZD75" s="73"/>
      <c r="JZE75" s="73"/>
      <c r="JZF75" s="73"/>
      <c r="JZG75" s="73"/>
      <c r="JZH75" s="73"/>
      <c r="JZI75" s="73"/>
      <c r="JZJ75" s="73"/>
      <c r="JZK75" s="73"/>
      <c r="JZL75" s="73"/>
      <c r="JZM75" s="73"/>
      <c r="JZN75" s="73"/>
      <c r="JZO75" s="73"/>
      <c r="JZP75" s="73"/>
      <c r="JZQ75" s="73"/>
      <c r="JZR75" s="73"/>
      <c r="JZS75" s="73"/>
      <c r="JZT75" s="73"/>
      <c r="JZU75" s="73"/>
      <c r="JZV75" s="73"/>
      <c r="JZW75" s="73"/>
      <c r="JZX75" s="73"/>
      <c r="JZY75" s="73"/>
      <c r="JZZ75" s="73"/>
      <c r="KAA75" s="73"/>
      <c r="KAB75" s="73"/>
      <c r="KAC75" s="73"/>
      <c r="KAD75" s="73"/>
      <c r="KAE75" s="73"/>
      <c r="KAF75" s="73"/>
      <c r="KAG75" s="73"/>
      <c r="KAH75" s="73"/>
      <c r="KAI75" s="73"/>
      <c r="KAJ75" s="73"/>
      <c r="KAK75" s="73"/>
      <c r="KAL75" s="73"/>
      <c r="KAM75" s="73"/>
      <c r="KAN75" s="73"/>
      <c r="KAO75" s="73"/>
      <c r="KAP75" s="73"/>
      <c r="KAQ75" s="73"/>
      <c r="KAR75" s="73"/>
      <c r="KAS75" s="73"/>
      <c r="KAT75" s="73"/>
      <c r="KAU75" s="73"/>
      <c r="KAV75" s="73"/>
      <c r="KAW75" s="73"/>
      <c r="KAX75" s="73"/>
      <c r="KAY75" s="73"/>
      <c r="KAZ75" s="73"/>
      <c r="KBA75" s="73"/>
      <c r="KBB75" s="73"/>
      <c r="KBC75" s="73"/>
      <c r="KBD75" s="73"/>
      <c r="KBE75" s="73"/>
      <c r="KBF75" s="73"/>
      <c r="KBG75" s="73"/>
      <c r="KBH75" s="73"/>
      <c r="KBI75" s="73"/>
      <c r="KBJ75" s="73"/>
      <c r="KBK75" s="73"/>
      <c r="KBL75" s="73"/>
      <c r="KBM75" s="73"/>
      <c r="KBN75" s="73"/>
      <c r="KBO75" s="73"/>
      <c r="KBP75" s="73"/>
      <c r="KBQ75" s="73"/>
      <c r="KBR75" s="73"/>
      <c r="KBS75" s="73"/>
      <c r="KBT75" s="73"/>
      <c r="KBU75" s="73"/>
      <c r="KBV75" s="73"/>
      <c r="KBW75" s="73"/>
      <c r="KBX75" s="73"/>
      <c r="KBY75" s="73"/>
      <c r="KBZ75" s="73"/>
      <c r="KCA75" s="73"/>
      <c r="KCB75" s="73"/>
      <c r="KCC75" s="73"/>
      <c r="KCD75" s="73"/>
      <c r="KCE75" s="73"/>
      <c r="KCF75" s="73"/>
      <c r="KCG75" s="73"/>
      <c r="KCH75" s="73"/>
      <c r="KCI75" s="73"/>
      <c r="KCJ75" s="73"/>
      <c r="KCK75" s="73"/>
      <c r="KCL75" s="73"/>
      <c r="KCM75" s="73"/>
      <c r="KCN75" s="73"/>
      <c r="KCO75" s="73"/>
      <c r="KCP75" s="73"/>
      <c r="KCQ75" s="73"/>
      <c r="KCR75" s="73"/>
      <c r="KCS75" s="73"/>
      <c r="KCT75" s="73"/>
      <c r="KCU75" s="73"/>
      <c r="KCV75" s="73"/>
      <c r="KCW75" s="73"/>
      <c r="KCX75" s="73"/>
      <c r="KCY75" s="73"/>
      <c r="KCZ75" s="73"/>
      <c r="KDA75" s="73"/>
      <c r="KDB75" s="73"/>
      <c r="KDC75" s="73"/>
      <c r="KDD75" s="73"/>
      <c r="KDE75" s="73"/>
      <c r="KDF75" s="73"/>
      <c r="KDG75" s="73"/>
      <c r="KDH75" s="73"/>
      <c r="KDI75" s="73"/>
      <c r="KDJ75" s="73"/>
      <c r="KDK75" s="73"/>
      <c r="KDL75" s="73"/>
      <c r="KDM75" s="73"/>
      <c r="KDN75" s="73"/>
      <c r="KDO75" s="73"/>
      <c r="KDP75" s="73"/>
      <c r="KDQ75" s="73"/>
      <c r="KDR75" s="73"/>
      <c r="KDS75" s="73"/>
      <c r="KDT75" s="73"/>
      <c r="KDU75" s="73"/>
      <c r="KDV75" s="73"/>
      <c r="KDW75" s="73"/>
      <c r="KDX75" s="73"/>
      <c r="KDY75" s="73"/>
      <c r="KDZ75" s="73"/>
      <c r="KEA75" s="73"/>
      <c r="KEB75" s="73"/>
      <c r="KEC75" s="73"/>
      <c r="KED75" s="73"/>
      <c r="KEE75" s="73"/>
      <c r="KEF75" s="73"/>
      <c r="KEG75" s="73"/>
      <c r="KEH75" s="73"/>
      <c r="KEI75" s="73"/>
      <c r="KEJ75" s="73"/>
      <c r="KEK75" s="73"/>
      <c r="KEL75" s="73"/>
      <c r="KEM75" s="73"/>
      <c r="KEN75" s="73"/>
      <c r="KEO75" s="73"/>
      <c r="KEP75" s="73"/>
      <c r="KEQ75" s="73"/>
      <c r="KER75" s="73"/>
      <c r="KES75" s="73"/>
      <c r="KET75" s="73"/>
      <c r="KEU75" s="73"/>
      <c r="KEV75" s="73"/>
      <c r="KEW75" s="73"/>
      <c r="KEX75" s="73"/>
      <c r="KEY75" s="73"/>
      <c r="KEZ75" s="73"/>
      <c r="KFA75" s="73"/>
      <c r="KFB75" s="73"/>
      <c r="KFC75" s="73"/>
      <c r="KFD75" s="73"/>
      <c r="KFE75" s="73"/>
      <c r="KFF75" s="73"/>
      <c r="KFG75" s="73"/>
      <c r="KFH75" s="73"/>
      <c r="KFI75" s="73"/>
      <c r="KFJ75" s="73"/>
      <c r="KFK75" s="73"/>
      <c r="KFL75" s="73"/>
      <c r="KFM75" s="73"/>
      <c r="KFN75" s="73"/>
      <c r="KFO75" s="73"/>
      <c r="KFP75" s="73"/>
      <c r="KFQ75" s="73"/>
      <c r="KFR75" s="73"/>
      <c r="KFS75" s="73"/>
      <c r="KFT75" s="73"/>
      <c r="KFU75" s="73"/>
      <c r="KFV75" s="73"/>
      <c r="KFW75" s="73"/>
      <c r="KFX75" s="73"/>
      <c r="KFY75" s="73"/>
      <c r="KFZ75" s="73"/>
      <c r="KGA75" s="73"/>
      <c r="KGB75" s="73"/>
      <c r="KGC75" s="73"/>
      <c r="KGD75" s="73"/>
      <c r="KGE75" s="73"/>
      <c r="KGF75" s="73"/>
      <c r="KGG75" s="73"/>
      <c r="KGH75" s="73"/>
      <c r="KGI75" s="73"/>
      <c r="KGJ75" s="73"/>
      <c r="KGK75" s="73"/>
      <c r="KGL75" s="73"/>
      <c r="KGM75" s="73"/>
      <c r="KGN75" s="73"/>
      <c r="KGO75" s="73"/>
      <c r="KGP75" s="73"/>
      <c r="KGQ75" s="73"/>
      <c r="KGR75" s="73"/>
      <c r="KGS75" s="73"/>
      <c r="KGT75" s="73"/>
      <c r="KGU75" s="73"/>
      <c r="KGV75" s="73"/>
      <c r="KGW75" s="73"/>
      <c r="KGX75" s="73"/>
      <c r="KGY75" s="73"/>
      <c r="KGZ75" s="73"/>
      <c r="KHA75" s="73"/>
      <c r="KHB75" s="73"/>
      <c r="KHC75" s="73"/>
      <c r="KHD75" s="73"/>
      <c r="KHE75" s="73"/>
      <c r="KHF75" s="73"/>
      <c r="KHG75" s="73"/>
      <c r="KHH75" s="73"/>
      <c r="KHI75" s="73"/>
      <c r="KHJ75" s="73"/>
      <c r="KHK75" s="73"/>
      <c r="KHL75" s="73"/>
      <c r="KHM75" s="73"/>
      <c r="KHN75" s="73"/>
      <c r="KHO75" s="73"/>
      <c r="KHP75" s="73"/>
      <c r="KHQ75" s="73"/>
      <c r="KHR75" s="73"/>
      <c r="KHS75" s="73"/>
      <c r="KHT75" s="73"/>
      <c r="KHU75" s="73"/>
      <c r="KHV75" s="73"/>
      <c r="KHW75" s="73"/>
      <c r="KHX75" s="73"/>
      <c r="KHY75" s="73"/>
      <c r="KHZ75" s="73"/>
      <c r="KIA75" s="73"/>
      <c r="KIB75" s="73"/>
      <c r="KIC75" s="73"/>
      <c r="KID75" s="73"/>
      <c r="KIE75" s="73"/>
      <c r="KIF75" s="73"/>
      <c r="KIG75" s="73"/>
      <c r="KIH75" s="73"/>
      <c r="KII75" s="73"/>
      <c r="KIJ75" s="73"/>
      <c r="KIK75" s="73"/>
      <c r="KIL75" s="73"/>
      <c r="KIM75" s="73"/>
      <c r="KIN75" s="73"/>
      <c r="KIO75" s="73"/>
      <c r="KIP75" s="73"/>
      <c r="KIQ75" s="73"/>
      <c r="KIR75" s="73"/>
      <c r="KIS75" s="73"/>
      <c r="KIT75" s="73"/>
      <c r="KIU75" s="73"/>
      <c r="KIV75" s="73"/>
      <c r="KIW75" s="73"/>
      <c r="KIX75" s="73"/>
      <c r="KIY75" s="73"/>
      <c r="KIZ75" s="73"/>
      <c r="KJA75" s="73"/>
      <c r="KJB75" s="73"/>
      <c r="KJC75" s="73"/>
      <c r="KJD75" s="73"/>
      <c r="KJE75" s="73"/>
      <c r="KJF75" s="73"/>
      <c r="KJG75" s="73"/>
      <c r="KJH75" s="73"/>
      <c r="KJI75" s="73"/>
      <c r="KJJ75" s="73"/>
      <c r="KJK75" s="73"/>
      <c r="KJL75" s="73"/>
      <c r="KJM75" s="73"/>
      <c r="KJN75" s="73"/>
      <c r="KJO75" s="73"/>
      <c r="KJP75" s="73"/>
      <c r="KJQ75" s="73"/>
      <c r="KJR75" s="73"/>
      <c r="KJS75" s="73"/>
      <c r="KJT75" s="73"/>
      <c r="KJU75" s="73"/>
      <c r="KJV75" s="73"/>
      <c r="KJW75" s="73"/>
      <c r="KJX75" s="73"/>
      <c r="KJY75" s="73"/>
      <c r="KJZ75" s="73"/>
      <c r="KKA75" s="73"/>
      <c r="KKB75" s="73"/>
      <c r="KKC75" s="73"/>
      <c r="KKD75" s="73"/>
      <c r="KKE75" s="73"/>
      <c r="KKF75" s="73"/>
      <c r="KKG75" s="73"/>
      <c r="KKH75" s="73"/>
      <c r="KKI75" s="73"/>
      <c r="KKJ75" s="73"/>
      <c r="KKK75" s="73"/>
      <c r="KKL75" s="73"/>
      <c r="KKM75" s="73"/>
      <c r="KKN75" s="73"/>
      <c r="KKO75" s="73"/>
      <c r="KKP75" s="73"/>
      <c r="KKQ75" s="73"/>
      <c r="KKR75" s="73"/>
      <c r="KKS75" s="73"/>
      <c r="KKT75" s="73"/>
      <c r="KKU75" s="73"/>
      <c r="KKV75" s="73"/>
      <c r="KKW75" s="73"/>
      <c r="KKX75" s="73"/>
      <c r="KKY75" s="73"/>
      <c r="KKZ75" s="73"/>
      <c r="KLA75" s="73"/>
      <c r="KLB75" s="73"/>
      <c r="KLC75" s="73"/>
      <c r="KLD75" s="73"/>
      <c r="KLE75" s="73"/>
      <c r="KLF75" s="73"/>
      <c r="KLG75" s="73"/>
      <c r="KLH75" s="73"/>
      <c r="KLI75" s="73"/>
      <c r="KLJ75" s="73"/>
      <c r="KLK75" s="73"/>
      <c r="KLL75" s="73"/>
      <c r="KLM75" s="73"/>
      <c r="KLN75" s="73"/>
      <c r="KLO75" s="73"/>
      <c r="KLP75" s="73"/>
      <c r="KLQ75" s="73"/>
      <c r="KLR75" s="73"/>
      <c r="KLS75" s="73"/>
      <c r="KLT75" s="73"/>
      <c r="KLU75" s="73"/>
      <c r="KLV75" s="73"/>
      <c r="KLW75" s="73"/>
      <c r="KLX75" s="73"/>
      <c r="KLY75" s="73"/>
      <c r="KLZ75" s="73"/>
      <c r="KMA75" s="73"/>
      <c r="KMB75" s="73"/>
      <c r="KMC75" s="73"/>
      <c r="KMD75" s="73"/>
      <c r="KME75" s="73"/>
      <c r="KMF75" s="73"/>
      <c r="KMG75" s="73"/>
      <c r="KMH75" s="73"/>
      <c r="KMI75" s="73"/>
      <c r="KMJ75" s="73"/>
      <c r="KMK75" s="73"/>
      <c r="KML75" s="73"/>
      <c r="KMM75" s="73"/>
      <c r="KMN75" s="73"/>
      <c r="KMO75" s="73"/>
      <c r="KMP75" s="73"/>
      <c r="KMQ75" s="73"/>
      <c r="KMR75" s="73"/>
      <c r="KMS75" s="73"/>
      <c r="KMT75" s="73"/>
      <c r="KMU75" s="73"/>
      <c r="KMV75" s="73"/>
      <c r="KMW75" s="73"/>
      <c r="KMX75" s="73"/>
      <c r="KMY75" s="73"/>
      <c r="KMZ75" s="73"/>
      <c r="KNA75" s="73"/>
      <c r="KNB75" s="73"/>
      <c r="KNC75" s="73"/>
      <c r="KND75" s="73"/>
      <c r="KNE75" s="73"/>
      <c r="KNF75" s="73"/>
      <c r="KNG75" s="73"/>
      <c r="KNH75" s="73"/>
      <c r="KNI75" s="73"/>
      <c r="KNJ75" s="73"/>
      <c r="KNK75" s="73"/>
      <c r="KNL75" s="73"/>
      <c r="KNM75" s="73"/>
      <c r="KNN75" s="73"/>
      <c r="KNO75" s="73"/>
      <c r="KNP75" s="73"/>
      <c r="KNQ75" s="73"/>
      <c r="KNR75" s="73"/>
      <c r="KNS75" s="73"/>
      <c r="KNT75" s="73"/>
      <c r="KNU75" s="73"/>
      <c r="KNV75" s="73"/>
      <c r="KNW75" s="73"/>
      <c r="KNX75" s="73"/>
      <c r="KNY75" s="73"/>
      <c r="KNZ75" s="73"/>
      <c r="KOA75" s="73"/>
      <c r="KOB75" s="73"/>
      <c r="KOC75" s="73"/>
      <c r="KOD75" s="73"/>
      <c r="KOE75" s="73"/>
      <c r="KOF75" s="73"/>
      <c r="KOG75" s="73"/>
      <c r="KOH75" s="73"/>
      <c r="KOI75" s="73"/>
      <c r="KOJ75" s="73"/>
      <c r="KOK75" s="73"/>
      <c r="KOL75" s="73"/>
      <c r="KOM75" s="73"/>
      <c r="KON75" s="73"/>
      <c r="KOO75" s="73"/>
      <c r="KOP75" s="73"/>
      <c r="KOQ75" s="73"/>
      <c r="KOR75" s="73"/>
      <c r="KOS75" s="73"/>
      <c r="KOT75" s="73"/>
      <c r="KOU75" s="73"/>
      <c r="KOV75" s="73"/>
      <c r="KOW75" s="73"/>
      <c r="KOX75" s="73"/>
      <c r="KOY75" s="73"/>
      <c r="KOZ75" s="73"/>
      <c r="KPA75" s="73"/>
      <c r="KPB75" s="73"/>
      <c r="KPC75" s="73"/>
      <c r="KPD75" s="73"/>
      <c r="KPE75" s="73"/>
      <c r="KPF75" s="73"/>
      <c r="KPG75" s="73"/>
      <c r="KPH75" s="73"/>
      <c r="KPI75" s="73"/>
      <c r="KPJ75" s="73"/>
      <c r="KPK75" s="73"/>
      <c r="KPL75" s="73"/>
      <c r="KPM75" s="73"/>
      <c r="KPN75" s="73"/>
      <c r="KPO75" s="73"/>
      <c r="KPP75" s="73"/>
      <c r="KPQ75" s="73"/>
      <c r="KPR75" s="73"/>
      <c r="KPS75" s="73"/>
      <c r="KPT75" s="73"/>
      <c r="KPU75" s="73"/>
      <c r="KPV75" s="73"/>
      <c r="KPW75" s="73"/>
      <c r="KPX75" s="73"/>
      <c r="KPY75" s="73"/>
      <c r="KPZ75" s="73"/>
      <c r="KQA75" s="73"/>
      <c r="KQB75" s="73"/>
      <c r="KQC75" s="73"/>
      <c r="KQD75" s="73"/>
      <c r="KQE75" s="73"/>
      <c r="KQF75" s="73"/>
      <c r="KQG75" s="73"/>
      <c r="KQH75" s="73"/>
      <c r="KQI75" s="73"/>
      <c r="KQJ75" s="73"/>
      <c r="KQK75" s="73"/>
      <c r="KQL75" s="73"/>
      <c r="KQM75" s="73"/>
      <c r="KQN75" s="73"/>
      <c r="KQO75" s="73"/>
      <c r="KQP75" s="73"/>
      <c r="KQQ75" s="73"/>
      <c r="KQR75" s="73"/>
      <c r="KQS75" s="73"/>
      <c r="KQT75" s="73"/>
      <c r="KQU75" s="73"/>
      <c r="KQV75" s="73"/>
      <c r="KQW75" s="73"/>
      <c r="KQX75" s="73"/>
      <c r="KQY75" s="73"/>
      <c r="KQZ75" s="73"/>
      <c r="KRA75" s="73"/>
      <c r="KRB75" s="73"/>
      <c r="KRC75" s="73"/>
      <c r="KRD75" s="73"/>
      <c r="KRE75" s="73"/>
      <c r="KRF75" s="73"/>
      <c r="KRG75" s="73"/>
      <c r="KRH75" s="73"/>
      <c r="KRI75" s="73"/>
      <c r="KRJ75" s="73"/>
      <c r="KRK75" s="73"/>
      <c r="KRL75" s="73"/>
      <c r="KRM75" s="73"/>
      <c r="KRN75" s="73"/>
      <c r="KRO75" s="73"/>
      <c r="KRP75" s="73"/>
      <c r="KRQ75" s="73"/>
      <c r="KRR75" s="73"/>
      <c r="KRS75" s="73"/>
      <c r="KRT75" s="73"/>
      <c r="KRU75" s="73"/>
      <c r="KRV75" s="73"/>
      <c r="KRW75" s="73"/>
      <c r="KRX75" s="73"/>
      <c r="KRY75" s="73"/>
      <c r="KRZ75" s="73"/>
      <c r="KSA75" s="73"/>
      <c r="KSB75" s="73"/>
      <c r="KSC75" s="73"/>
      <c r="KSD75" s="73"/>
      <c r="KSE75" s="73"/>
      <c r="KSF75" s="73"/>
      <c r="KSG75" s="73"/>
      <c r="KSH75" s="73"/>
      <c r="KSI75" s="73"/>
      <c r="KSJ75" s="73"/>
      <c r="KSK75" s="73"/>
      <c r="KSL75" s="73"/>
      <c r="KSM75" s="73"/>
      <c r="KSN75" s="73"/>
      <c r="KSO75" s="73"/>
      <c r="KSP75" s="73"/>
      <c r="KSQ75" s="73"/>
      <c r="KSR75" s="73"/>
      <c r="KSS75" s="73"/>
      <c r="KST75" s="73"/>
      <c r="KSU75" s="73"/>
      <c r="KSV75" s="73"/>
      <c r="KSW75" s="73"/>
      <c r="KSX75" s="73"/>
      <c r="KSY75" s="73"/>
      <c r="KSZ75" s="73"/>
      <c r="KTA75" s="73"/>
      <c r="KTB75" s="73"/>
      <c r="KTC75" s="73"/>
      <c r="KTD75" s="73"/>
      <c r="KTE75" s="73"/>
      <c r="KTF75" s="73"/>
      <c r="KTG75" s="73"/>
      <c r="KTH75" s="73"/>
      <c r="KTI75" s="73"/>
      <c r="KTJ75" s="73"/>
      <c r="KTK75" s="73"/>
      <c r="KTL75" s="73"/>
      <c r="KTM75" s="73"/>
      <c r="KTN75" s="73"/>
      <c r="KTO75" s="73"/>
      <c r="KTP75" s="73"/>
      <c r="KTQ75" s="73"/>
      <c r="KTR75" s="73"/>
      <c r="KTS75" s="73"/>
      <c r="KTT75" s="73"/>
      <c r="KTU75" s="73"/>
      <c r="KTV75" s="73"/>
      <c r="KTW75" s="73"/>
      <c r="KTX75" s="73"/>
      <c r="KTY75" s="73"/>
      <c r="KTZ75" s="73"/>
      <c r="KUA75" s="73"/>
      <c r="KUB75" s="73"/>
      <c r="KUC75" s="73"/>
      <c r="KUD75" s="73"/>
      <c r="KUE75" s="73"/>
      <c r="KUF75" s="73"/>
      <c r="KUG75" s="73"/>
      <c r="KUH75" s="73"/>
      <c r="KUI75" s="73"/>
      <c r="KUJ75" s="73"/>
      <c r="KUK75" s="73"/>
      <c r="KUL75" s="73"/>
      <c r="KUM75" s="73"/>
      <c r="KUN75" s="73"/>
      <c r="KUO75" s="73"/>
      <c r="KUP75" s="73"/>
      <c r="KUQ75" s="73"/>
      <c r="KUR75" s="73"/>
      <c r="KUS75" s="73"/>
      <c r="KUT75" s="73"/>
      <c r="KUU75" s="73"/>
      <c r="KUV75" s="73"/>
      <c r="KUW75" s="73"/>
      <c r="KUX75" s="73"/>
      <c r="KUY75" s="73"/>
      <c r="KUZ75" s="73"/>
      <c r="KVA75" s="73"/>
      <c r="KVB75" s="73"/>
      <c r="KVC75" s="73"/>
      <c r="KVD75" s="73"/>
      <c r="KVE75" s="73"/>
      <c r="KVF75" s="73"/>
      <c r="KVG75" s="73"/>
      <c r="KVH75" s="73"/>
      <c r="KVI75" s="73"/>
      <c r="KVJ75" s="73"/>
      <c r="KVK75" s="73"/>
      <c r="KVL75" s="73"/>
      <c r="KVM75" s="73"/>
      <c r="KVN75" s="73"/>
      <c r="KVO75" s="73"/>
      <c r="KVP75" s="73"/>
      <c r="KVQ75" s="73"/>
      <c r="KVR75" s="73"/>
      <c r="KVS75" s="73"/>
      <c r="KVT75" s="73"/>
      <c r="KVU75" s="73"/>
      <c r="KVV75" s="73"/>
      <c r="KVW75" s="73"/>
      <c r="KVX75" s="73"/>
      <c r="KVY75" s="73"/>
      <c r="KVZ75" s="73"/>
      <c r="KWA75" s="73"/>
      <c r="KWB75" s="73"/>
      <c r="KWC75" s="73"/>
      <c r="KWD75" s="73"/>
      <c r="KWE75" s="73"/>
      <c r="KWF75" s="73"/>
      <c r="KWG75" s="73"/>
      <c r="KWH75" s="73"/>
      <c r="KWI75" s="73"/>
      <c r="KWJ75" s="73"/>
      <c r="KWK75" s="73"/>
      <c r="KWL75" s="73"/>
      <c r="KWM75" s="73"/>
      <c r="KWN75" s="73"/>
      <c r="KWO75" s="73"/>
      <c r="KWP75" s="73"/>
      <c r="KWQ75" s="73"/>
      <c r="KWR75" s="73"/>
      <c r="KWS75" s="73"/>
      <c r="KWT75" s="73"/>
      <c r="KWU75" s="73"/>
      <c r="KWV75" s="73"/>
      <c r="KWW75" s="73"/>
      <c r="KWX75" s="73"/>
      <c r="KWY75" s="73"/>
      <c r="KWZ75" s="73"/>
      <c r="KXA75" s="73"/>
      <c r="KXB75" s="73"/>
      <c r="KXC75" s="73"/>
      <c r="KXD75" s="73"/>
      <c r="KXE75" s="73"/>
      <c r="KXF75" s="73"/>
      <c r="KXG75" s="73"/>
      <c r="KXH75" s="73"/>
      <c r="KXI75" s="73"/>
      <c r="KXJ75" s="73"/>
      <c r="KXK75" s="73"/>
      <c r="KXL75" s="73"/>
      <c r="KXM75" s="73"/>
      <c r="KXN75" s="73"/>
      <c r="KXO75" s="73"/>
      <c r="KXP75" s="73"/>
      <c r="KXQ75" s="73"/>
      <c r="KXR75" s="73"/>
      <c r="KXS75" s="73"/>
      <c r="KXT75" s="73"/>
      <c r="KXU75" s="73"/>
      <c r="KXV75" s="73"/>
      <c r="KXW75" s="73"/>
      <c r="KXX75" s="73"/>
      <c r="KXY75" s="73"/>
      <c r="KXZ75" s="73"/>
      <c r="KYA75" s="73"/>
      <c r="KYB75" s="73"/>
      <c r="KYC75" s="73"/>
      <c r="KYD75" s="73"/>
      <c r="KYE75" s="73"/>
      <c r="KYF75" s="73"/>
      <c r="KYG75" s="73"/>
      <c r="KYH75" s="73"/>
      <c r="KYI75" s="73"/>
      <c r="KYJ75" s="73"/>
      <c r="KYK75" s="73"/>
      <c r="KYL75" s="73"/>
      <c r="KYM75" s="73"/>
      <c r="KYN75" s="73"/>
      <c r="KYO75" s="73"/>
      <c r="KYP75" s="73"/>
      <c r="KYQ75" s="73"/>
      <c r="KYR75" s="73"/>
      <c r="KYS75" s="73"/>
      <c r="KYT75" s="73"/>
      <c r="KYU75" s="73"/>
      <c r="KYV75" s="73"/>
      <c r="KYW75" s="73"/>
      <c r="KYX75" s="73"/>
      <c r="KYY75" s="73"/>
      <c r="KYZ75" s="73"/>
      <c r="KZA75" s="73"/>
      <c r="KZB75" s="73"/>
      <c r="KZC75" s="73"/>
      <c r="KZD75" s="73"/>
      <c r="KZE75" s="73"/>
      <c r="KZF75" s="73"/>
      <c r="KZG75" s="73"/>
      <c r="KZH75" s="73"/>
      <c r="KZI75" s="73"/>
      <c r="KZJ75" s="73"/>
      <c r="KZK75" s="73"/>
      <c r="KZL75" s="73"/>
      <c r="KZM75" s="73"/>
      <c r="KZN75" s="73"/>
      <c r="KZO75" s="73"/>
      <c r="KZP75" s="73"/>
      <c r="KZQ75" s="73"/>
      <c r="KZR75" s="73"/>
      <c r="KZS75" s="73"/>
      <c r="KZT75" s="73"/>
      <c r="KZU75" s="73"/>
      <c r="KZV75" s="73"/>
      <c r="KZW75" s="73"/>
      <c r="KZX75" s="73"/>
      <c r="KZY75" s="73"/>
      <c r="KZZ75" s="73"/>
      <c r="LAA75" s="73"/>
      <c r="LAB75" s="73"/>
      <c r="LAC75" s="73"/>
      <c r="LAD75" s="73"/>
      <c r="LAE75" s="73"/>
      <c r="LAF75" s="73"/>
      <c r="LAG75" s="73"/>
      <c r="LAH75" s="73"/>
      <c r="LAI75" s="73"/>
      <c r="LAJ75" s="73"/>
      <c r="LAK75" s="73"/>
      <c r="LAL75" s="73"/>
      <c r="LAM75" s="73"/>
      <c r="LAN75" s="73"/>
      <c r="LAO75" s="73"/>
      <c r="LAP75" s="73"/>
      <c r="LAQ75" s="73"/>
      <c r="LAR75" s="73"/>
      <c r="LAS75" s="73"/>
      <c r="LAT75" s="73"/>
      <c r="LAU75" s="73"/>
      <c r="LAV75" s="73"/>
      <c r="LAW75" s="73"/>
      <c r="LAX75" s="73"/>
      <c r="LAY75" s="73"/>
      <c r="LAZ75" s="73"/>
      <c r="LBA75" s="73"/>
      <c r="LBB75" s="73"/>
      <c r="LBC75" s="73"/>
      <c r="LBD75" s="73"/>
      <c r="LBE75" s="73"/>
      <c r="LBF75" s="73"/>
      <c r="LBG75" s="73"/>
      <c r="LBH75" s="73"/>
      <c r="LBI75" s="73"/>
      <c r="LBJ75" s="73"/>
      <c r="LBK75" s="73"/>
      <c r="LBL75" s="73"/>
      <c r="LBM75" s="73"/>
      <c r="LBN75" s="73"/>
      <c r="LBO75" s="73"/>
      <c r="LBP75" s="73"/>
      <c r="LBQ75" s="73"/>
      <c r="LBR75" s="73"/>
      <c r="LBS75" s="73"/>
      <c r="LBT75" s="73"/>
      <c r="LBU75" s="73"/>
      <c r="LBV75" s="73"/>
      <c r="LBW75" s="73"/>
      <c r="LBX75" s="73"/>
      <c r="LBY75" s="73"/>
      <c r="LBZ75" s="73"/>
      <c r="LCA75" s="73"/>
      <c r="LCB75" s="73"/>
      <c r="LCC75" s="73"/>
      <c r="LCD75" s="73"/>
      <c r="LCE75" s="73"/>
      <c r="LCF75" s="73"/>
      <c r="LCG75" s="73"/>
      <c r="LCH75" s="73"/>
      <c r="LCI75" s="73"/>
      <c r="LCJ75" s="73"/>
      <c r="LCK75" s="73"/>
      <c r="LCL75" s="73"/>
      <c r="LCM75" s="73"/>
      <c r="LCN75" s="73"/>
      <c r="LCO75" s="73"/>
      <c r="LCP75" s="73"/>
      <c r="LCQ75" s="73"/>
      <c r="LCR75" s="73"/>
      <c r="LCS75" s="73"/>
      <c r="LCT75" s="73"/>
      <c r="LCU75" s="73"/>
      <c r="LCV75" s="73"/>
      <c r="LCW75" s="73"/>
      <c r="LCX75" s="73"/>
      <c r="LCY75" s="73"/>
      <c r="LCZ75" s="73"/>
      <c r="LDA75" s="73"/>
      <c r="LDB75" s="73"/>
      <c r="LDC75" s="73"/>
      <c r="LDD75" s="73"/>
      <c r="LDE75" s="73"/>
      <c r="LDF75" s="73"/>
      <c r="LDG75" s="73"/>
      <c r="LDH75" s="73"/>
      <c r="LDI75" s="73"/>
      <c r="LDJ75" s="73"/>
      <c r="LDK75" s="73"/>
      <c r="LDL75" s="73"/>
      <c r="LDM75" s="73"/>
      <c r="LDN75" s="73"/>
      <c r="LDO75" s="73"/>
      <c r="LDP75" s="73"/>
      <c r="LDQ75" s="73"/>
      <c r="LDR75" s="73"/>
      <c r="LDS75" s="73"/>
      <c r="LDT75" s="73"/>
      <c r="LDU75" s="73"/>
      <c r="LDV75" s="73"/>
      <c r="LDW75" s="73"/>
      <c r="LDX75" s="73"/>
      <c r="LDY75" s="73"/>
      <c r="LDZ75" s="73"/>
      <c r="LEA75" s="73"/>
      <c r="LEB75" s="73"/>
      <c r="LEC75" s="73"/>
      <c r="LED75" s="73"/>
      <c r="LEE75" s="73"/>
      <c r="LEF75" s="73"/>
      <c r="LEG75" s="73"/>
      <c r="LEH75" s="73"/>
      <c r="LEI75" s="73"/>
      <c r="LEJ75" s="73"/>
      <c r="LEK75" s="73"/>
      <c r="LEL75" s="73"/>
      <c r="LEM75" s="73"/>
      <c r="LEN75" s="73"/>
      <c r="LEO75" s="73"/>
      <c r="LEP75" s="73"/>
      <c r="LEQ75" s="73"/>
      <c r="LER75" s="73"/>
      <c r="LES75" s="73"/>
      <c r="LET75" s="73"/>
      <c r="LEU75" s="73"/>
      <c r="LEV75" s="73"/>
      <c r="LEW75" s="73"/>
      <c r="LEX75" s="73"/>
      <c r="LEY75" s="73"/>
      <c r="LEZ75" s="73"/>
      <c r="LFA75" s="73"/>
      <c r="LFB75" s="73"/>
      <c r="LFC75" s="73"/>
      <c r="LFD75" s="73"/>
      <c r="LFE75" s="73"/>
      <c r="LFF75" s="73"/>
      <c r="LFG75" s="73"/>
      <c r="LFH75" s="73"/>
      <c r="LFI75" s="73"/>
      <c r="LFJ75" s="73"/>
      <c r="LFK75" s="73"/>
      <c r="LFL75" s="73"/>
      <c r="LFM75" s="73"/>
      <c r="LFN75" s="73"/>
      <c r="LFO75" s="73"/>
      <c r="LFP75" s="73"/>
      <c r="LFQ75" s="73"/>
      <c r="LFR75" s="73"/>
      <c r="LFS75" s="73"/>
      <c r="LFT75" s="73"/>
      <c r="LFU75" s="73"/>
      <c r="LFV75" s="73"/>
      <c r="LFW75" s="73"/>
      <c r="LFX75" s="73"/>
      <c r="LFY75" s="73"/>
      <c r="LFZ75" s="73"/>
      <c r="LGA75" s="73"/>
      <c r="LGB75" s="73"/>
      <c r="LGC75" s="73"/>
      <c r="LGD75" s="73"/>
      <c r="LGE75" s="73"/>
      <c r="LGF75" s="73"/>
      <c r="LGG75" s="73"/>
      <c r="LGH75" s="73"/>
      <c r="LGI75" s="73"/>
      <c r="LGJ75" s="73"/>
      <c r="LGK75" s="73"/>
      <c r="LGL75" s="73"/>
      <c r="LGM75" s="73"/>
      <c r="LGN75" s="73"/>
      <c r="LGO75" s="73"/>
      <c r="LGP75" s="73"/>
      <c r="LGQ75" s="73"/>
      <c r="LGR75" s="73"/>
      <c r="LGS75" s="73"/>
      <c r="LGT75" s="73"/>
      <c r="LGU75" s="73"/>
      <c r="LGV75" s="73"/>
      <c r="LGW75" s="73"/>
      <c r="LGX75" s="73"/>
      <c r="LGY75" s="73"/>
      <c r="LGZ75" s="73"/>
      <c r="LHA75" s="73"/>
      <c r="LHB75" s="73"/>
      <c r="LHC75" s="73"/>
      <c r="LHD75" s="73"/>
      <c r="LHE75" s="73"/>
      <c r="LHF75" s="73"/>
      <c r="LHG75" s="73"/>
      <c r="LHH75" s="73"/>
      <c r="LHI75" s="73"/>
      <c r="LHJ75" s="73"/>
      <c r="LHK75" s="73"/>
      <c r="LHL75" s="73"/>
      <c r="LHM75" s="73"/>
      <c r="LHN75" s="73"/>
      <c r="LHO75" s="73"/>
      <c r="LHP75" s="73"/>
      <c r="LHQ75" s="73"/>
      <c r="LHR75" s="73"/>
      <c r="LHS75" s="73"/>
      <c r="LHT75" s="73"/>
      <c r="LHU75" s="73"/>
      <c r="LHV75" s="73"/>
      <c r="LHW75" s="73"/>
      <c r="LHX75" s="73"/>
      <c r="LHY75" s="73"/>
      <c r="LHZ75" s="73"/>
      <c r="LIA75" s="73"/>
      <c r="LIB75" s="73"/>
      <c r="LIC75" s="73"/>
      <c r="LID75" s="73"/>
      <c r="LIE75" s="73"/>
      <c r="LIF75" s="73"/>
      <c r="LIG75" s="73"/>
      <c r="LIH75" s="73"/>
      <c r="LII75" s="73"/>
      <c r="LIJ75" s="73"/>
      <c r="LIK75" s="73"/>
      <c r="LIL75" s="73"/>
      <c r="LIM75" s="73"/>
      <c r="LIN75" s="73"/>
      <c r="LIO75" s="73"/>
      <c r="LIP75" s="73"/>
      <c r="LIQ75" s="73"/>
      <c r="LIR75" s="73"/>
      <c r="LIS75" s="73"/>
      <c r="LIT75" s="73"/>
      <c r="LIU75" s="73"/>
      <c r="LIV75" s="73"/>
      <c r="LIW75" s="73"/>
      <c r="LIX75" s="73"/>
      <c r="LIY75" s="73"/>
      <c r="LIZ75" s="73"/>
      <c r="LJA75" s="73"/>
      <c r="LJB75" s="73"/>
      <c r="LJC75" s="73"/>
      <c r="LJD75" s="73"/>
      <c r="LJE75" s="73"/>
      <c r="LJF75" s="73"/>
      <c r="LJG75" s="73"/>
      <c r="LJH75" s="73"/>
      <c r="LJI75" s="73"/>
      <c r="LJJ75" s="73"/>
      <c r="LJK75" s="73"/>
      <c r="LJL75" s="73"/>
      <c r="LJM75" s="73"/>
      <c r="LJN75" s="73"/>
      <c r="LJO75" s="73"/>
      <c r="LJP75" s="73"/>
      <c r="LJQ75" s="73"/>
      <c r="LJR75" s="73"/>
      <c r="LJS75" s="73"/>
      <c r="LJT75" s="73"/>
      <c r="LJU75" s="73"/>
      <c r="LJV75" s="73"/>
      <c r="LJW75" s="73"/>
      <c r="LJX75" s="73"/>
      <c r="LJY75" s="73"/>
      <c r="LJZ75" s="73"/>
      <c r="LKA75" s="73"/>
      <c r="LKB75" s="73"/>
      <c r="LKC75" s="73"/>
      <c r="LKD75" s="73"/>
      <c r="LKE75" s="73"/>
      <c r="LKF75" s="73"/>
      <c r="LKG75" s="73"/>
      <c r="LKH75" s="73"/>
      <c r="LKI75" s="73"/>
      <c r="LKJ75" s="73"/>
      <c r="LKK75" s="73"/>
      <c r="LKL75" s="73"/>
      <c r="LKM75" s="73"/>
      <c r="LKN75" s="73"/>
      <c r="LKO75" s="73"/>
      <c r="LKP75" s="73"/>
      <c r="LKQ75" s="73"/>
      <c r="LKR75" s="73"/>
      <c r="LKS75" s="73"/>
      <c r="LKT75" s="73"/>
      <c r="LKU75" s="73"/>
      <c r="LKV75" s="73"/>
      <c r="LKW75" s="73"/>
      <c r="LKX75" s="73"/>
      <c r="LKY75" s="73"/>
      <c r="LKZ75" s="73"/>
      <c r="LLA75" s="73"/>
      <c r="LLB75" s="73"/>
      <c r="LLC75" s="73"/>
      <c r="LLD75" s="73"/>
      <c r="LLE75" s="73"/>
      <c r="LLF75" s="73"/>
      <c r="LLG75" s="73"/>
      <c r="LLH75" s="73"/>
      <c r="LLI75" s="73"/>
      <c r="LLJ75" s="73"/>
      <c r="LLK75" s="73"/>
      <c r="LLL75" s="73"/>
      <c r="LLM75" s="73"/>
      <c r="LLN75" s="73"/>
      <c r="LLO75" s="73"/>
      <c r="LLP75" s="73"/>
      <c r="LLQ75" s="73"/>
      <c r="LLR75" s="73"/>
      <c r="LLS75" s="73"/>
      <c r="LLT75" s="73"/>
      <c r="LLU75" s="73"/>
      <c r="LLV75" s="73"/>
      <c r="LLW75" s="73"/>
      <c r="LLX75" s="73"/>
      <c r="LLY75" s="73"/>
      <c r="LLZ75" s="73"/>
      <c r="LMA75" s="73"/>
      <c r="LMB75" s="73"/>
      <c r="LMC75" s="73"/>
      <c r="LMD75" s="73"/>
      <c r="LME75" s="73"/>
      <c r="LMF75" s="73"/>
      <c r="LMG75" s="73"/>
      <c r="LMH75" s="73"/>
      <c r="LMI75" s="73"/>
      <c r="LMJ75" s="73"/>
      <c r="LMK75" s="73"/>
      <c r="LML75" s="73"/>
      <c r="LMM75" s="73"/>
      <c r="LMN75" s="73"/>
      <c r="LMO75" s="73"/>
      <c r="LMP75" s="73"/>
      <c r="LMQ75" s="73"/>
      <c r="LMR75" s="73"/>
      <c r="LMS75" s="73"/>
      <c r="LMT75" s="73"/>
      <c r="LMU75" s="73"/>
      <c r="LMV75" s="73"/>
      <c r="LMW75" s="73"/>
      <c r="LMX75" s="73"/>
      <c r="LMY75" s="73"/>
      <c r="LMZ75" s="73"/>
      <c r="LNA75" s="73"/>
      <c r="LNB75" s="73"/>
      <c r="LNC75" s="73"/>
      <c r="LND75" s="73"/>
      <c r="LNE75" s="73"/>
      <c r="LNF75" s="73"/>
      <c r="LNG75" s="73"/>
      <c r="LNH75" s="73"/>
      <c r="LNI75" s="73"/>
      <c r="LNJ75" s="73"/>
      <c r="LNK75" s="73"/>
      <c r="LNL75" s="73"/>
      <c r="LNM75" s="73"/>
      <c r="LNN75" s="73"/>
      <c r="LNO75" s="73"/>
      <c r="LNP75" s="73"/>
      <c r="LNQ75" s="73"/>
      <c r="LNR75" s="73"/>
      <c r="LNS75" s="73"/>
      <c r="LNT75" s="73"/>
      <c r="LNU75" s="73"/>
      <c r="LNV75" s="73"/>
      <c r="LNW75" s="73"/>
      <c r="LNX75" s="73"/>
      <c r="LNY75" s="73"/>
      <c r="LNZ75" s="73"/>
      <c r="LOA75" s="73"/>
      <c r="LOB75" s="73"/>
      <c r="LOC75" s="73"/>
      <c r="LOD75" s="73"/>
      <c r="LOE75" s="73"/>
      <c r="LOF75" s="73"/>
      <c r="LOG75" s="73"/>
      <c r="LOH75" s="73"/>
      <c r="LOI75" s="73"/>
      <c r="LOJ75" s="73"/>
      <c r="LOK75" s="73"/>
      <c r="LOL75" s="73"/>
      <c r="LOM75" s="73"/>
      <c r="LON75" s="73"/>
      <c r="LOO75" s="73"/>
      <c r="LOP75" s="73"/>
      <c r="LOQ75" s="73"/>
      <c r="LOR75" s="73"/>
      <c r="LOS75" s="73"/>
      <c r="LOT75" s="73"/>
      <c r="LOU75" s="73"/>
      <c r="LOV75" s="73"/>
      <c r="LOW75" s="73"/>
      <c r="LOX75" s="73"/>
      <c r="LOY75" s="73"/>
      <c r="LOZ75" s="73"/>
      <c r="LPA75" s="73"/>
      <c r="LPB75" s="73"/>
      <c r="LPC75" s="73"/>
      <c r="LPD75" s="73"/>
      <c r="LPE75" s="73"/>
      <c r="LPF75" s="73"/>
      <c r="LPG75" s="73"/>
      <c r="LPH75" s="73"/>
      <c r="LPI75" s="73"/>
      <c r="LPJ75" s="73"/>
      <c r="LPK75" s="73"/>
      <c r="LPL75" s="73"/>
      <c r="LPM75" s="73"/>
      <c r="LPN75" s="73"/>
      <c r="LPO75" s="73"/>
      <c r="LPP75" s="73"/>
      <c r="LPQ75" s="73"/>
      <c r="LPR75" s="73"/>
      <c r="LPS75" s="73"/>
      <c r="LPT75" s="73"/>
      <c r="LPU75" s="73"/>
      <c r="LPV75" s="73"/>
      <c r="LPW75" s="73"/>
      <c r="LPX75" s="73"/>
      <c r="LPY75" s="73"/>
      <c r="LPZ75" s="73"/>
      <c r="LQA75" s="73"/>
      <c r="LQB75" s="73"/>
      <c r="LQC75" s="73"/>
      <c r="LQD75" s="73"/>
      <c r="LQE75" s="73"/>
      <c r="LQF75" s="73"/>
      <c r="LQG75" s="73"/>
      <c r="LQH75" s="73"/>
      <c r="LQI75" s="73"/>
      <c r="LQJ75" s="73"/>
      <c r="LQK75" s="73"/>
      <c r="LQL75" s="73"/>
      <c r="LQM75" s="73"/>
      <c r="LQN75" s="73"/>
      <c r="LQO75" s="73"/>
      <c r="LQP75" s="73"/>
      <c r="LQQ75" s="73"/>
      <c r="LQR75" s="73"/>
      <c r="LQS75" s="73"/>
      <c r="LQT75" s="73"/>
      <c r="LQU75" s="73"/>
      <c r="LQV75" s="73"/>
      <c r="LQW75" s="73"/>
      <c r="LQX75" s="73"/>
      <c r="LQY75" s="73"/>
      <c r="LQZ75" s="73"/>
      <c r="LRA75" s="73"/>
      <c r="LRB75" s="73"/>
      <c r="LRC75" s="73"/>
      <c r="LRD75" s="73"/>
      <c r="LRE75" s="73"/>
      <c r="LRF75" s="73"/>
      <c r="LRG75" s="73"/>
      <c r="LRH75" s="73"/>
      <c r="LRI75" s="73"/>
      <c r="LRJ75" s="73"/>
      <c r="LRK75" s="73"/>
      <c r="LRL75" s="73"/>
      <c r="LRM75" s="73"/>
      <c r="LRN75" s="73"/>
      <c r="LRO75" s="73"/>
      <c r="LRP75" s="73"/>
      <c r="LRQ75" s="73"/>
      <c r="LRR75" s="73"/>
      <c r="LRS75" s="73"/>
      <c r="LRT75" s="73"/>
      <c r="LRU75" s="73"/>
      <c r="LRV75" s="73"/>
      <c r="LRW75" s="73"/>
      <c r="LRX75" s="73"/>
      <c r="LRY75" s="73"/>
      <c r="LRZ75" s="73"/>
      <c r="LSA75" s="73"/>
      <c r="LSB75" s="73"/>
      <c r="LSC75" s="73"/>
      <c r="LSD75" s="73"/>
      <c r="LSE75" s="73"/>
      <c r="LSF75" s="73"/>
      <c r="LSG75" s="73"/>
      <c r="LSH75" s="73"/>
      <c r="LSI75" s="73"/>
      <c r="LSJ75" s="73"/>
      <c r="LSK75" s="73"/>
      <c r="LSL75" s="73"/>
      <c r="LSM75" s="73"/>
      <c r="LSN75" s="73"/>
      <c r="LSO75" s="73"/>
      <c r="LSP75" s="73"/>
      <c r="LSQ75" s="73"/>
      <c r="LSR75" s="73"/>
      <c r="LSS75" s="73"/>
      <c r="LST75" s="73"/>
      <c r="LSU75" s="73"/>
      <c r="LSV75" s="73"/>
      <c r="LSW75" s="73"/>
      <c r="LSX75" s="73"/>
      <c r="LSY75" s="73"/>
      <c r="LSZ75" s="73"/>
      <c r="LTA75" s="73"/>
      <c r="LTB75" s="73"/>
      <c r="LTC75" s="73"/>
      <c r="LTD75" s="73"/>
      <c r="LTE75" s="73"/>
      <c r="LTF75" s="73"/>
      <c r="LTG75" s="73"/>
      <c r="LTH75" s="73"/>
      <c r="LTI75" s="73"/>
      <c r="LTJ75" s="73"/>
      <c r="LTK75" s="73"/>
      <c r="LTL75" s="73"/>
      <c r="LTM75" s="73"/>
      <c r="LTN75" s="73"/>
      <c r="LTO75" s="73"/>
      <c r="LTP75" s="73"/>
      <c r="LTQ75" s="73"/>
      <c r="LTR75" s="73"/>
      <c r="LTS75" s="73"/>
      <c r="LTT75" s="73"/>
      <c r="LTU75" s="73"/>
      <c r="LTV75" s="73"/>
      <c r="LTW75" s="73"/>
      <c r="LTX75" s="73"/>
      <c r="LTY75" s="73"/>
      <c r="LTZ75" s="73"/>
      <c r="LUA75" s="73"/>
      <c r="LUB75" s="73"/>
      <c r="LUC75" s="73"/>
      <c r="LUD75" s="73"/>
      <c r="LUE75" s="73"/>
      <c r="LUF75" s="73"/>
      <c r="LUG75" s="73"/>
      <c r="LUH75" s="73"/>
      <c r="LUI75" s="73"/>
      <c r="LUJ75" s="73"/>
      <c r="LUK75" s="73"/>
      <c r="LUL75" s="73"/>
      <c r="LUM75" s="73"/>
      <c r="LUN75" s="73"/>
      <c r="LUO75" s="73"/>
      <c r="LUP75" s="73"/>
      <c r="LUQ75" s="73"/>
      <c r="LUR75" s="73"/>
      <c r="LUS75" s="73"/>
      <c r="LUT75" s="73"/>
      <c r="LUU75" s="73"/>
      <c r="LUV75" s="73"/>
      <c r="LUW75" s="73"/>
      <c r="LUX75" s="73"/>
      <c r="LUY75" s="73"/>
      <c r="LUZ75" s="73"/>
      <c r="LVA75" s="73"/>
      <c r="LVB75" s="73"/>
      <c r="LVC75" s="73"/>
      <c r="LVD75" s="73"/>
      <c r="LVE75" s="73"/>
      <c r="LVF75" s="73"/>
      <c r="LVG75" s="73"/>
      <c r="LVH75" s="73"/>
      <c r="LVI75" s="73"/>
      <c r="LVJ75" s="73"/>
      <c r="LVK75" s="73"/>
      <c r="LVL75" s="73"/>
      <c r="LVM75" s="73"/>
      <c r="LVN75" s="73"/>
      <c r="LVO75" s="73"/>
      <c r="LVP75" s="73"/>
      <c r="LVQ75" s="73"/>
      <c r="LVR75" s="73"/>
      <c r="LVS75" s="73"/>
      <c r="LVT75" s="73"/>
      <c r="LVU75" s="73"/>
      <c r="LVV75" s="73"/>
      <c r="LVW75" s="73"/>
      <c r="LVX75" s="73"/>
      <c r="LVY75" s="73"/>
      <c r="LVZ75" s="73"/>
      <c r="LWA75" s="73"/>
      <c r="LWB75" s="73"/>
      <c r="LWC75" s="73"/>
      <c r="LWD75" s="73"/>
      <c r="LWE75" s="73"/>
      <c r="LWF75" s="73"/>
      <c r="LWG75" s="73"/>
      <c r="LWH75" s="73"/>
      <c r="LWI75" s="73"/>
      <c r="LWJ75" s="73"/>
      <c r="LWK75" s="73"/>
      <c r="LWL75" s="73"/>
      <c r="LWM75" s="73"/>
      <c r="LWN75" s="73"/>
      <c r="LWO75" s="73"/>
      <c r="LWP75" s="73"/>
      <c r="LWQ75" s="73"/>
      <c r="LWR75" s="73"/>
      <c r="LWS75" s="73"/>
      <c r="LWT75" s="73"/>
      <c r="LWU75" s="73"/>
      <c r="LWV75" s="73"/>
      <c r="LWW75" s="73"/>
      <c r="LWX75" s="73"/>
      <c r="LWY75" s="73"/>
      <c r="LWZ75" s="73"/>
      <c r="LXA75" s="73"/>
      <c r="LXB75" s="73"/>
      <c r="LXC75" s="73"/>
      <c r="LXD75" s="73"/>
      <c r="LXE75" s="73"/>
      <c r="LXF75" s="73"/>
      <c r="LXG75" s="73"/>
      <c r="LXH75" s="73"/>
      <c r="LXI75" s="73"/>
      <c r="LXJ75" s="73"/>
      <c r="LXK75" s="73"/>
      <c r="LXL75" s="73"/>
      <c r="LXM75" s="73"/>
      <c r="LXN75" s="73"/>
      <c r="LXO75" s="73"/>
      <c r="LXP75" s="73"/>
      <c r="LXQ75" s="73"/>
      <c r="LXR75" s="73"/>
      <c r="LXS75" s="73"/>
      <c r="LXT75" s="73"/>
      <c r="LXU75" s="73"/>
      <c r="LXV75" s="73"/>
      <c r="LXW75" s="73"/>
      <c r="LXX75" s="73"/>
      <c r="LXY75" s="73"/>
      <c r="LXZ75" s="73"/>
      <c r="LYA75" s="73"/>
      <c r="LYB75" s="73"/>
      <c r="LYC75" s="73"/>
      <c r="LYD75" s="73"/>
      <c r="LYE75" s="73"/>
      <c r="LYF75" s="73"/>
      <c r="LYG75" s="73"/>
      <c r="LYH75" s="73"/>
      <c r="LYI75" s="73"/>
      <c r="LYJ75" s="73"/>
      <c r="LYK75" s="73"/>
      <c r="LYL75" s="73"/>
      <c r="LYM75" s="73"/>
      <c r="LYN75" s="73"/>
      <c r="LYO75" s="73"/>
      <c r="LYP75" s="73"/>
      <c r="LYQ75" s="73"/>
      <c r="LYR75" s="73"/>
      <c r="LYS75" s="73"/>
      <c r="LYT75" s="73"/>
      <c r="LYU75" s="73"/>
      <c r="LYV75" s="73"/>
      <c r="LYW75" s="73"/>
      <c r="LYX75" s="73"/>
      <c r="LYY75" s="73"/>
      <c r="LYZ75" s="73"/>
      <c r="LZA75" s="73"/>
      <c r="LZB75" s="73"/>
      <c r="LZC75" s="73"/>
      <c r="LZD75" s="73"/>
      <c r="LZE75" s="73"/>
      <c r="LZF75" s="73"/>
      <c r="LZG75" s="73"/>
      <c r="LZH75" s="73"/>
      <c r="LZI75" s="73"/>
      <c r="LZJ75" s="73"/>
      <c r="LZK75" s="73"/>
      <c r="LZL75" s="73"/>
      <c r="LZM75" s="73"/>
      <c r="LZN75" s="73"/>
      <c r="LZO75" s="73"/>
      <c r="LZP75" s="73"/>
      <c r="LZQ75" s="73"/>
      <c r="LZR75" s="73"/>
      <c r="LZS75" s="73"/>
      <c r="LZT75" s="73"/>
      <c r="LZU75" s="73"/>
      <c r="LZV75" s="73"/>
      <c r="LZW75" s="73"/>
      <c r="LZX75" s="73"/>
      <c r="LZY75" s="73"/>
      <c r="LZZ75" s="73"/>
      <c r="MAA75" s="73"/>
      <c r="MAB75" s="73"/>
      <c r="MAC75" s="73"/>
      <c r="MAD75" s="73"/>
      <c r="MAE75" s="73"/>
      <c r="MAF75" s="73"/>
      <c r="MAG75" s="73"/>
      <c r="MAH75" s="73"/>
      <c r="MAI75" s="73"/>
      <c r="MAJ75" s="73"/>
      <c r="MAK75" s="73"/>
      <c r="MAL75" s="73"/>
      <c r="MAM75" s="73"/>
      <c r="MAN75" s="73"/>
      <c r="MAO75" s="73"/>
      <c r="MAP75" s="73"/>
      <c r="MAQ75" s="73"/>
      <c r="MAR75" s="73"/>
      <c r="MAS75" s="73"/>
      <c r="MAT75" s="73"/>
      <c r="MAU75" s="73"/>
      <c r="MAV75" s="73"/>
      <c r="MAW75" s="73"/>
      <c r="MAX75" s="73"/>
      <c r="MAY75" s="73"/>
      <c r="MAZ75" s="73"/>
      <c r="MBA75" s="73"/>
      <c r="MBB75" s="73"/>
      <c r="MBC75" s="73"/>
      <c r="MBD75" s="73"/>
      <c r="MBE75" s="73"/>
      <c r="MBF75" s="73"/>
      <c r="MBG75" s="73"/>
      <c r="MBH75" s="73"/>
      <c r="MBI75" s="73"/>
      <c r="MBJ75" s="73"/>
      <c r="MBK75" s="73"/>
      <c r="MBL75" s="73"/>
      <c r="MBM75" s="73"/>
      <c r="MBN75" s="73"/>
      <c r="MBO75" s="73"/>
      <c r="MBP75" s="73"/>
      <c r="MBQ75" s="73"/>
      <c r="MBR75" s="73"/>
      <c r="MBS75" s="73"/>
      <c r="MBT75" s="73"/>
      <c r="MBU75" s="73"/>
      <c r="MBV75" s="73"/>
      <c r="MBW75" s="73"/>
      <c r="MBX75" s="73"/>
      <c r="MBY75" s="73"/>
      <c r="MBZ75" s="73"/>
      <c r="MCA75" s="73"/>
      <c r="MCB75" s="73"/>
      <c r="MCC75" s="73"/>
      <c r="MCD75" s="73"/>
      <c r="MCE75" s="73"/>
      <c r="MCF75" s="73"/>
      <c r="MCG75" s="73"/>
      <c r="MCH75" s="73"/>
      <c r="MCI75" s="73"/>
      <c r="MCJ75" s="73"/>
      <c r="MCK75" s="73"/>
      <c r="MCL75" s="73"/>
      <c r="MCM75" s="73"/>
      <c r="MCN75" s="73"/>
      <c r="MCO75" s="73"/>
      <c r="MCP75" s="73"/>
      <c r="MCQ75" s="73"/>
      <c r="MCR75" s="73"/>
      <c r="MCS75" s="73"/>
      <c r="MCT75" s="73"/>
      <c r="MCU75" s="73"/>
      <c r="MCV75" s="73"/>
      <c r="MCW75" s="73"/>
      <c r="MCX75" s="73"/>
      <c r="MCY75" s="73"/>
      <c r="MCZ75" s="73"/>
      <c r="MDA75" s="73"/>
      <c r="MDB75" s="73"/>
      <c r="MDC75" s="73"/>
      <c r="MDD75" s="73"/>
      <c r="MDE75" s="73"/>
      <c r="MDF75" s="73"/>
      <c r="MDG75" s="73"/>
      <c r="MDH75" s="73"/>
      <c r="MDI75" s="73"/>
      <c r="MDJ75" s="73"/>
      <c r="MDK75" s="73"/>
      <c r="MDL75" s="73"/>
      <c r="MDM75" s="73"/>
      <c r="MDN75" s="73"/>
      <c r="MDO75" s="73"/>
      <c r="MDP75" s="73"/>
      <c r="MDQ75" s="73"/>
      <c r="MDR75" s="73"/>
      <c r="MDS75" s="73"/>
      <c r="MDT75" s="73"/>
      <c r="MDU75" s="73"/>
      <c r="MDV75" s="73"/>
      <c r="MDW75" s="73"/>
      <c r="MDX75" s="73"/>
      <c r="MDY75" s="73"/>
      <c r="MDZ75" s="73"/>
      <c r="MEA75" s="73"/>
      <c r="MEB75" s="73"/>
      <c r="MEC75" s="73"/>
      <c r="MED75" s="73"/>
      <c r="MEE75" s="73"/>
      <c r="MEF75" s="73"/>
      <c r="MEG75" s="73"/>
      <c r="MEH75" s="73"/>
      <c r="MEI75" s="73"/>
      <c r="MEJ75" s="73"/>
      <c r="MEK75" s="73"/>
      <c r="MEL75" s="73"/>
      <c r="MEM75" s="73"/>
      <c r="MEN75" s="73"/>
      <c r="MEO75" s="73"/>
      <c r="MEP75" s="73"/>
      <c r="MEQ75" s="73"/>
      <c r="MER75" s="73"/>
      <c r="MES75" s="73"/>
      <c r="MET75" s="73"/>
      <c r="MEU75" s="73"/>
      <c r="MEV75" s="73"/>
      <c r="MEW75" s="73"/>
      <c r="MEX75" s="73"/>
      <c r="MEY75" s="73"/>
      <c r="MEZ75" s="73"/>
      <c r="MFA75" s="73"/>
      <c r="MFB75" s="73"/>
      <c r="MFC75" s="73"/>
      <c r="MFD75" s="73"/>
      <c r="MFE75" s="73"/>
      <c r="MFF75" s="73"/>
      <c r="MFG75" s="73"/>
      <c r="MFH75" s="73"/>
      <c r="MFI75" s="73"/>
      <c r="MFJ75" s="73"/>
      <c r="MFK75" s="73"/>
      <c r="MFL75" s="73"/>
      <c r="MFM75" s="73"/>
      <c r="MFN75" s="73"/>
      <c r="MFO75" s="73"/>
      <c r="MFP75" s="73"/>
      <c r="MFQ75" s="73"/>
      <c r="MFR75" s="73"/>
      <c r="MFS75" s="73"/>
      <c r="MFT75" s="73"/>
      <c r="MFU75" s="73"/>
      <c r="MFV75" s="73"/>
      <c r="MFW75" s="73"/>
      <c r="MFX75" s="73"/>
      <c r="MFY75" s="73"/>
      <c r="MFZ75" s="73"/>
      <c r="MGA75" s="73"/>
      <c r="MGB75" s="73"/>
      <c r="MGC75" s="73"/>
      <c r="MGD75" s="73"/>
      <c r="MGE75" s="73"/>
      <c r="MGF75" s="73"/>
      <c r="MGG75" s="73"/>
      <c r="MGH75" s="73"/>
      <c r="MGI75" s="73"/>
      <c r="MGJ75" s="73"/>
      <c r="MGK75" s="73"/>
      <c r="MGL75" s="73"/>
      <c r="MGM75" s="73"/>
      <c r="MGN75" s="73"/>
      <c r="MGO75" s="73"/>
      <c r="MGP75" s="73"/>
      <c r="MGQ75" s="73"/>
      <c r="MGR75" s="73"/>
      <c r="MGS75" s="73"/>
      <c r="MGT75" s="73"/>
      <c r="MGU75" s="73"/>
      <c r="MGV75" s="73"/>
      <c r="MGW75" s="73"/>
      <c r="MGX75" s="73"/>
      <c r="MGY75" s="73"/>
      <c r="MGZ75" s="73"/>
      <c r="MHA75" s="73"/>
      <c r="MHB75" s="73"/>
      <c r="MHC75" s="73"/>
      <c r="MHD75" s="73"/>
      <c r="MHE75" s="73"/>
      <c r="MHF75" s="73"/>
      <c r="MHG75" s="73"/>
      <c r="MHH75" s="73"/>
      <c r="MHI75" s="73"/>
      <c r="MHJ75" s="73"/>
      <c r="MHK75" s="73"/>
      <c r="MHL75" s="73"/>
      <c r="MHM75" s="73"/>
      <c r="MHN75" s="73"/>
      <c r="MHO75" s="73"/>
      <c r="MHP75" s="73"/>
      <c r="MHQ75" s="73"/>
      <c r="MHR75" s="73"/>
      <c r="MHS75" s="73"/>
      <c r="MHT75" s="73"/>
      <c r="MHU75" s="73"/>
      <c r="MHV75" s="73"/>
      <c r="MHW75" s="73"/>
      <c r="MHX75" s="73"/>
      <c r="MHY75" s="73"/>
      <c r="MHZ75" s="73"/>
      <c r="MIA75" s="73"/>
      <c r="MIB75" s="73"/>
      <c r="MIC75" s="73"/>
      <c r="MID75" s="73"/>
      <c r="MIE75" s="73"/>
      <c r="MIF75" s="73"/>
      <c r="MIG75" s="73"/>
      <c r="MIH75" s="73"/>
      <c r="MII75" s="73"/>
      <c r="MIJ75" s="73"/>
      <c r="MIK75" s="73"/>
      <c r="MIL75" s="73"/>
      <c r="MIM75" s="73"/>
      <c r="MIN75" s="73"/>
      <c r="MIO75" s="73"/>
      <c r="MIP75" s="73"/>
      <c r="MIQ75" s="73"/>
      <c r="MIR75" s="73"/>
      <c r="MIS75" s="73"/>
      <c r="MIT75" s="73"/>
      <c r="MIU75" s="73"/>
      <c r="MIV75" s="73"/>
      <c r="MIW75" s="73"/>
      <c r="MIX75" s="73"/>
      <c r="MIY75" s="73"/>
      <c r="MIZ75" s="73"/>
      <c r="MJA75" s="73"/>
      <c r="MJB75" s="73"/>
      <c r="MJC75" s="73"/>
      <c r="MJD75" s="73"/>
      <c r="MJE75" s="73"/>
      <c r="MJF75" s="73"/>
      <c r="MJG75" s="73"/>
      <c r="MJH75" s="73"/>
      <c r="MJI75" s="73"/>
      <c r="MJJ75" s="73"/>
      <c r="MJK75" s="73"/>
      <c r="MJL75" s="73"/>
      <c r="MJM75" s="73"/>
      <c r="MJN75" s="73"/>
      <c r="MJO75" s="73"/>
      <c r="MJP75" s="73"/>
      <c r="MJQ75" s="73"/>
      <c r="MJR75" s="73"/>
      <c r="MJS75" s="73"/>
      <c r="MJT75" s="73"/>
      <c r="MJU75" s="73"/>
      <c r="MJV75" s="73"/>
      <c r="MJW75" s="73"/>
      <c r="MJX75" s="73"/>
      <c r="MJY75" s="73"/>
      <c r="MJZ75" s="73"/>
      <c r="MKA75" s="73"/>
      <c r="MKB75" s="73"/>
      <c r="MKC75" s="73"/>
      <c r="MKD75" s="73"/>
      <c r="MKE75" s="73"/>
      <c r="MKF75" s="73"/>
      <c r="MKG75" s="73"/>
      <c r="MKH75" s="73"/>
      <c r="MKI75" s="73"/>
      <c r="MKJ75" s="73"/>
      <c r="MKK75" s="73"/>
      <c r="MKL75" s="73"/>
      <c r="MKM75" s="73"/>
      <c r="MKN75" s="73"/>
      <c r="MKO75" s="73"/>
      <c r="MKP75" s="73"/>
      <c r="MKQ75" s="73"/>
      <c r="MKR75" s="73"/>
      <c r="MKS75" s="73"/>
      <c r="MKT75" s="73"/>
      <c r="MKU75" s="73"/>
      <c r="MKV75" s="73"/>
      <c r="MKW75" s="73"/>
      <c r="MKX75" s="73"/>
      <c r="MKY75" s="73"/>
      <c r="MKZ75" s="73"/>
      <c r="MLA75" s="73"/>
      <c r="MLB75" s="73"/>
      <c r="MLC75" s="73"/>
      <c r="MLD75" s="73"/>
      <c r="MLE75" s="73"/>
      <c r="MLF75" s="73"/>
      <c r="MLG75" s="73"/>
      <c r="MLH75" s="73"/>
      <c r="MLI75" s="73"/>
      <c r="MLJ75" s="73"/>
      <c r="MLK75" s="73"/>
      <c r="MLL75" s="73"/>
      <c r="MLM75" s="73"/>
      <c r="MLN75" s="73"/>
      <c r="MLO75" s="73"/>
      <c r="MLP75" s="73"/>
      <c r="MLQ75" s="73"/>
      <c r="MLR75" s="73"/>
      <c r="MLS75" s="73"/>
      <c r="MLT75" s="73"/>
      <c r="MLU75" s="73"/>
      <c r="MLV75" s="73"/>
      <c r="MLW75" s="73"/>
      <c r="MLX75" s="73"/>
      <c r="MLY75" s="73"/>
      <c r="MLZ75" s="73"/>
      <c r="MMA75" s="73"/>
      <c r="MMB75" s="73"/>
      <c r="MMC75" s="73"/>
      <c r="MMD75" s="73"/>
      <c r="MME75" s="73"/>
      <c r="MMF75" s="73"/>
      <c r="MMG75" s="73"/>
      <c r="MMH75" s="73"/>
      <c r="MMI75" s="73"/>
      <c r="MMJ75" s="73"/>
      <c r="MMK75" s="73"/>
      <c r="MML75" s="73"/>
      <c r="MMM75" s="73"/>
      <c r="MMN75" s="73"/>
      <c r="MMO75" s="73"/>
      <c r="MMP75" s="73"/>
      <c r="MMQ75" s="73"/>
      <c r="MMR75" s="73"/>
      <c r="MMS75" s="73"/>
      <c r="MMT75" s="73"/>
      <c r="MMU75" s="73"/>
      <c r="MMV75" s="73"/>
      <c r="MMW75" s="73"/>
      <c r="MMX75" s="73"/>
      <c r="MMY75" s="73"/>
      <c r="MMZ75" s="73"/>
      <c r="MNA75" s="73"/>
      <c r="MNB75" s="73"/>
      <c r="MNC75" s="73"/>
      <c r="MND75" s="73"/>
      <c r="MNE75" s="73"/>
      <c r="MNF75" s="73"/>
      <c r="MNG75" s="73"/>
      <c r="MNH75" s="73"/>
      <c r="MNI75" s="73"/>
      <c r="MNJ75" s="73"/>
      <c r="MNK75" s="73"/>
      <c r="MNL75" s="73"/>
      <c r="MNM75" s="73"/>
      <c r="MNN75" s="73"/>
      <c r="MNO75" s="73"/>
      <c r="MNP75" s="73"/>
      <c r="MNQ75" s="73"/>
      <c r="MNR75" s="73"/>
      <c r="MNS75" s="73"/>
      <c r="MNT75" s="73"/>
      <c r="MNU75" s="73"/>
      <c r="MNV75" s="73"/>
      <c r="MNW75" s="73"/>
      <c r="MNX75" s="73"/>
      <c r="MNY75" s="73"/>
      <c r="MNZ75" s="73"/>
      <c r="MOA75" s="73"/>
      <c r="MOB75" s="73"/>
      <c r="MOC75" s="73"/>
      <c r="MOD75" s="73"/>
      <c r="MOE75" s="73"/>
      <c r="MOF75" s="73"/>
      <c r="MOG75" s="73"/>
      <c r="MOH75" s="73"/>
      <c r="MOI75" s="73"/>
      <c r="MOJ75" s="73"/>
      <c r="MOK75" s="73"/>
      <c r="MOL75" s="73"/>
      <c r="MOM75" s="73"/>
      <c r="MON75" s="73"/>
      <c r="MOO75" s="73"/>
      <c r="MOP75" s="73"/>
      <c r="MOQ75" s="73"/>
      <c r="MOR75" s="73"/>
      <c r="MOS75" s="73"/>
      <c r="MOT75" s="73"/>
      <c r="MOU75" s="73"/>
      <c r="MOV75" s="73"/>
      <c r="MOW75" s="73"/>
      <c r="MOX75" s="73"/>
      <c r="MOY75" s="73"/>
      <c r="MOZ75" s="73"/>
      <c r="MPA75" s="73"/>
      <c r="MPB75" s="73"/>
      <c r="MPC75" s="73"/>
      <c r="MPD75" s="73"/>
      <c r="MPE75" s="73"/>
      <c r="MPF75" s="73"/>
      <c r="MPG75" s="73"/>
      <c r="MPH75" s="73"/>
      <c r="MPI75" s="73"/>
      <c r="MPJ75" s="73"/>
      <c r="MPK75" s="73"/>
      <c r="MPL75" s="73"/>
      <c r="MPM75" s="73"/>
      <c r="MPN75" s="73"/>
      <c r="MPO75" s="73"/>
      <c r="MPP75" s="73"/>
      <c r="MPQ75" s="73"/>
      <c r="MPR75" s="73"/>
      <c r="MPS75" s="73"/>
      <c r="MPT75" s="73"/>
      <c r="MPU75" s="73"/>
      <c r="MPV75" s="73"/>
      <c r="MPW75" s="73"/>
      <c r="MPX75" s="73"/>
      <c r="MPY75" s="73"/>
      <c r="MPZ75" s="73"/>
      <c r="MQA75" s="73"/>
      <c r="MQB75" s="73"/>
      <c r="MQC75" s="73"/>
      <c r="MQD75" s="73"/>
      <c r="MQE75" s="73"/>
      <c r="MQF75" s="73"/>
      <c r="MQG75" s="73"/>
      <c r="MQH75" s="73"/>
      <c r="MQI75" s="73"/>
      <c r="MQJ75" s="73"/>
      <c r="MQK75" s="73"/>
      <c r="MQL75" s="73"/>
      <c r="MQM75" s="73"/>
      <c r="MQN75" s="73"/>
      <c r="MQO75" s="73"/>
      <c r="MQP75" s="73"/>
      <c r="MQQ75" s="73"/>
      <c r="MQR75" s="73"/>
      <c r="MQS75" s="73"/>
      <c r="MQT75" s="73"/>
      <c r="MQU75" s="73"/>
      <c r="MQV75" s="73"/>
      <c r="MQW75" s="73"/>
      <c r="MQX75" s="73"/>
      <c r="MQY75" s="73"/>
      <c r="MQZ75" s="73"/>
      <c r="MRA75" s="73"/>
      <c r="MRB75" s="73"/>
      <c r="MRC75" s="73"/>
      <c r="MRD75" s="73"/>
      <c r="MRE75" s="73"/>
      <c r="MRF75" s="73"/>
      <c r="MRG75" s="73"/>
      <c r="MRH75" s="73"/>
      <c r="MRI75" s="73"/>
      <c r="MRJ75" s="73"/>
      <c r="MRK75" s="73"/>
      <c r="MRL75" s="73"/>
      <c r="MRM75" s="73"/>
      <c r="MRN75" s="73"/>
      <c r="MRO75" s="73"/>
      <c r="MRP75" s="73"/>
      <c r="MRQ75" s="73"/>
      <c r="MRR75" s="73"/>
      <c r="MRS75" s="73"/>
      <c r="MRT75" s="73"/>
      <c r="MRU75" s="73"/>
      <c r="MRV75" s="73"/>
      <c r="MRW75" s="73"/>
      <c r="MRX75" s="73"/>
      <c r="MRY75" s="73"/>
      <c r="MRZ75" s="73"/>
      <c r="MSA75" s="73"/>
      <c r="MSB75" s="73"/>
      <c r="MSC75" s="73"/>
      <c r="MSD75" s="73"/>
      <c r="MSE75" s="73"/>
      <c r="MSF75" s="73"/>
      <c r="MSG75" s="73"/>
      <c r="MSH75" s="73"/>
      <c r="MSI75" s="73"/>
      <c r="MSJ75" s="73"/>
      <c r="MSK75" s="73"/>
      <c r="MSL75" s="73"/>
      <c r="MSM75" s="73"/>
      <c r="MSN75" s="73"/>
      <c r="MSO75" s="73"/>
      <c r="MSP75" s="73"/>
      <c r="MSQ75" s="73"/>
      <c r="MSR75" s="73"/>
      <c r="MSS75" s="73"/>
      <c r="MST75" s="73"/>
      <c r="MSU75" s="73"/>
      <c r="MSV75" s="73"/>
      <c r="MSW75" s="73"/>
      <c r="MSX75" s="73"/>
      <c r="MSY75" s="73"/>
      <c r="MSZ75" s="73"/>
      <c r="MTA75" s="73"/>
      <c r="MTB75" s="73"/>
      <c r="MTC75" s="73"/>
      <c r="MTD75" s="73"/>
      <c r="MTE75" s="73"/>
      <c r="MTF75" s="73"/>
      <c r="MTG75" s="73"/>
      <c r="MTH75" s="73"/>
      <c r="MTI75" s="73"/>
      <c r="MTJ75" s="73"/>
      <c r="MTK75" s="73"/>
      <c r="MTL75" s="73"/>
      <c r="MTM75" s="73"/>
      <c r="MTN75" s="73"/>
      <c r="MTO75" s="73"/>
      <c r="MTP75" s="73"/>
      <c r="MTQ75" s="73"/>
      <c r="MTR75" s="73"/>
      <c r="MTS75" s="73"/>
      <c r="MTT75" s="73"/>
      <c r="MTU75" s="73"/>
      <c r="MTV75" s="73"/>
      <c r="MTW75" s="73"/>
      <c r="MTX75" s="73"/>
      <c r="MTY75" s="73"/>
      <c r="MTZ75" s="73"/>
      <c r="MUA75" s="73"/>
      <c r="MUB75" s="73"/>
      <c r="MUC75" s="73"/>
      <c r="MUD75" s="73"/>
      <c r="MUE75" s="73"/>
      <c r="MUF75" s="73"/>
      <c r="MUG75" s="73"/>
      <c r="MUH75" s="73"/>
      <c r="MUI75" s="73"/>
      <c r="MUJ75" s="73"/>
      <c r="MUK75" s="73"/>
      <c r="MUL75" s="73"/>
      <c r="MUM75" s="73"/>
      <c r="MUN75" s="73"/>
      <c r="MUO75" s="73"/>
      <c r="MUP75" s="73"/>
      <c r="MUQ75" s="73"/>
      <c r="MUR75" s="73"/>
      <c r="MUS75" s="73"/>
      <c r="MUT75" s="73"/>
      <c r="MUU75" s="73"/>
      <c r="MUV75" s="73"/>
      <c r="MUW75" s="73"/>
      <c r="MUX75" s="73"/>
      <c r="MUY75" s="73"/>
      <c r="MUZ75" s="73"/>
      <c r="MVA75" s="73"/>
      <c r="MVB75" s="73"/>
      <c r="MVC75" s="73"/>
      <c r="MVD75" s="73"/>
      <c r="MVE75" s="73"/>
      <c r="MVF75" s="73"/>
      <c r="MVG75" s="73"/>
      <c r="MVH75" s="73"/>
      <c r="MVI75" s="73"/>
      <c r="MVJ75" s="73"/>
      <c r="MVK75" s="73"/>
      <c r="MVL75" s="73"/>
      <c r="MVM75" s="73"/>
      <c r="MVN75" s="73"/>
      <c r="MVO75" s="73"/>
      <c r="MVP75" s="73"/>
      <c r="MVQ75" s="73"/>
      <c r="MVR75" s="73"/>
      <c r="MVS75" s="73"/>
      <c r="MVT75" s="73"/>
      <c r="MVU75" s="73"/>
      <c r="MVV75" s="73"/>
      <c r="MVW75" s="73"/>
      <c r="MVX75" s="73"/>
      <c r="MVY75" s="73"/>
      <c r="MVZ75" s="73"/>
      <c r="MWA75" s="73"/>
      <c r="MWB75" s="73"/>
      <c r="MWC75" s="73"/>
      <c r="MWD75" s="73"/>
      <c r="MWE75" s="73"/>
      <c r="MWF75" s="73"/>
      <c r="MWG75" s="73"/>
      <c r="MWH75" s="73"/>
      <c r="MWI75" s="73"/>
      <c r="MWJ75" s="73"/>
      <c r="MWK75" s="73"/>
      <c r="MWL75" s="73"/>
      <c r="MWM75" s="73"/>
      <c r="MWN75" s="73"/>
      <c r="MWO75" s="73"/>
      <c r="MWP75" s="73"/>
      <c r="MWQ75" s="73"/>
      <c r="MWR75" s="73"/>
      <c r="MWS75" s="73"/>
      <c r="MWT75" s="73"/>
      <c r="MWU75" s="73"/>
      <c r="MWV75" s="73"/>
      <c r="MWW75" s="73"/>
      <c r="MWX75" s="73"/>
      <c r="MWY75" s="73"/>
      <c r="MWZ75" s="73"/>
      <c r="MXA75" s="73"/>
      <c r="MXB75" s="73"/>
      <c r="MXC75" s="73"/>
      <c r="MXD75" s="73"/>
      <c r="MXE75" s="73"/>
      <c r="MXF75" s="73"/>
      <c r="MXG75" s="73"/>
      <c r="MXH75" s="73"/>
      <c r="MXI75" s="73"/>
      <c r="MXJ75" s="73"/>
      <c r="MXK75" s="73"/>
      <c r="MXL75" s="73"/>
      <c r="MXM75" s="73"/>
      <c r="MXN75" s="73"/>
      <c r="MXO75" s="73"/>
      <c r="MXP75" s="73"/>
      <c r="MXQ75" s="73"/>
      <c r="MXR75" s="73"/>
      <c r="MXS75" s="73"/>
      <c r="MXT75" s="73"/>
      <c r="MXU75" s="73"/>
      <c r="MXV75" s="73"/>
      <c r="MXW75" s="73"/>
      <c r="MXX75" s="73"/>
      <c r="MXY75" s="73"/>
      <c r="MXZ75" s="73"/>
      <c r="MYA75" s="73"/>
      <c r="MYB75" s="73"/>
      <c r="MYC75" s="73"/>
      <c r="MYD75" s="73"/>
      <c r="MYE75" s="73"/>
      <c r="MYF75" s="73"/>
      <c r="MYG75" s="73"/>
      <c r="MYH75" s="73"/>
      <c r="MYI75" s="73"/>
      <c r="MYJ75" s="73"/>
      <c r="MYK75" s="73"/>
      <c r="MYL75" s="73"/>
      <c r="MYM75" s="73"/>
      <c r="MYN75" s="73"/>
      <c r="MYO75" s="73"/>
      <c r="MYP75" s="73"/>
      <c r="MYQ75" s="73"/>
      <c r="MYR75" s="73"/>
      <c r="MYS75" s="73"/>
      <c r="MYT75" s="73"/>
      <c r="MYU75" s="73"/>
      <c r="MYV75" s="73"/>
      <c r="MYW75" s="73"/>
      <c r="MYX75" s="73"/>
      <c r="MYY75" s="73"/>
      <c r="MYZ75" s="73"/>
      <c r="MZA75" s="73"/>
      <c r="MZB75" s="73"/>
      <c r="MZC75" s="73"/>
      <c r="MZD75" s="73"/>
      <c r="MZE75" s="73"/>
      <c r="MZF75" s="73"/>
      <c r="MZG75" s="73"/>
      <c r="MZH75" s="73"/>
      <c r="MZI75" s="73"/>
      <c r="MZJ75" s="73"/>
      <c r="MZK75" s="73"/>
      <c r="MZL75" s="73"/>
      <c r="MZM75" s="73"/>
      <c r="MZN75" s="73"/>
      <c r="MZO75" s="73"/>
      <c r="MZP75" s="73"/>
      <c r="MZQ75" s="73"/>
      <c r="MZR75" s="73"/>
      <c r="MZS75" s="73"/>
      <c r="MZT75" s="73"/>
      <c r="MZU75" s="73"/>
      <c r="MZV75" s="73"/>
      <c r="MZW75" s="73"/>
      <c r="MZX75" s="73"/>
      <c r="MZY75" s="73"/>
      <c r="MZZ75" s="73"/>
      <c r="NAA75" s="73"/>
      <c r="NAB75" s="73"/>
      <c r="NAC75" s="73"/>
      <c r="NAD75" s="73"/>
      <c r="NAE75" s="73"/>
      <c r="NAF75" s="73"/>
      <c r="NAG75" s="73"/>
      <c r="NAH75" s="73"/>
      <c r="NAI75" s="73"/>
      <c r="NAJ75" s="73"/>
      <c r="NAK75" s="73"/>
      <c r="NAL75" s="73"/>
      <c r="NAM75" s="73"/>
      <c r="NAN75" s="73"/>
      <c r="NAO75" s="73"/>
      <c r="NAP75" s="73"/>
      <c r="NAQ75" s="73"/>
      <c r="NAR75" s="73"/>
      <c r="NAS75" s="73"/>
      <c r="NAT75" s="73"/>
      <c r="NAU75" s="73"/>
      <c r="NAV75" s="73"/>
      <c r="NAW75" s="73"/>
      <c r="NAX75" s="73"/>
      <c r="NAY75" s="73"/>
      <c r="NAZ75" s="73"/>
      <c r="NBA75" s="73"/>
      <c r="NBB75" s="73"/>
      <c r="NBC75" s="73"/>
      <c r="NBD75" s="73"/>
      <c r="NBE75" s="73"/>
      <c r="NBF75" s="73"/>
      <c r="NBG75" s="73"/>
      <c r="NBH75" s="73"/>
      <c r="NBI75" s="73"/>
      <c r="NBJ75" s="73"/>
      <c r="NBK75" s="73"/>
      <c r="NBL75" s="73"/>
      <c r="NBM75" s="73"/>
      <c r="NBN75" s="73"/>
      <c r="NBO75" s="73"/>
      <c r="NBP75" s="73"/>
      <c r="NBQ75" s="73"/>
      <c r="NBR75" s="73"/>
      <c r="NBS75" s="73"/>
      <c r="NBT75" s="73"/>
      <c r="NBU75" s="73"/>
      <c r="NBV75" s="73"/>
      <c r="NBW75" s="73"/>
      <c r="NBX75" s="73"/>
      <c r="NBY75" s="73"/>
      <c r="NBZ75" s="73"/>
      <c r="NCA75" s="73"/>
      <c r="NCB75" s="73"/>
      <c r="NCC75" s="73"/>
      <c r="NCD75" s="73"/>
      <c r="NCE75" s="73"/>
      <c r="NCF75" s="73"/>
      <c r="NCG75" s="73"/>
      <c r="NCH75" s="73"/>
      <c r="NCI75" s="73"/>
      <c r="NCJ75" s="73"/>
      <c r="NCK75" s="73"/>
      <c r="NCL75" s="73"/>
      <c r="NCM75" s="73"/>
      <c r="NCN75" s="73"/>
      <c r="NCO75" s="73"/>
      <c r="NCP75" s="73"/>
      <c r="NCQ75" s="73"/>
      <c r="NCR75" s="73"/>
      <c r="NCS75" s="73"/>
      <c r="NCT75" s="73"/>
      <c r="NCU75" s="73"/>
      <c r="NCV75" s="73"/>
      <c r="NCW75" s="73"/>
      <c r="NCX75" s="73"/>
      <c r="NCY75" s="73"/>
      <c r="NCZ75" s="73"/>
      <c r="NDA75" s="73"/>
      <c r="NDB75" s="73"/>
      <c r="NDC75" s="73"/>
      <c r="NDD75" s="73"/>
      <c r="NDE75" s="73"/>
      <c r="NDF75" s="73"/>
      <c r="NDG75" s="73"/>
      <c r="NDH75" s="73"/>
      <c r="NDI75" s="73"/>
      <c r="NDJ75" s="73"/>
      <c r="NDK75" s="73"/>
      <c r="NDL75" s="73"/>
      <c r="NDM75" s="73"/>
      <c r="NDN75" s="73"/>
      <c r="NDO75" s="73"/>
      <c r="NDP75" s="73"/>
      <c r="NDQ75" s="73"/>
      <c r="NDR75" s="73"/>
      <c r="NDS75" s="73"/>
      <c r="NDT75" s="73"/>
      <c r="NDU75" s="73"/>
      <c r="NDV75" s="73"/>
      <c r="NDW75" s="73"/>
      <c r="NDX75" s="73"/>
      <c r="NDY75" s="73"/>
      <c r="NDZ75" s="73"/>
      <c r="NEA75" s="73"/>
      <c r="NEB75" s="73"/>
      <c r="NEC75" s="73"/>
      <c r="NED75" s="73"/>
      <c r="NEE75" s="73"/>
      <c r="NEF75" s="73"/>
      <c r="NEG75" s="73"/>
      <c r="NEH75" s="73"/>
      <c r="NEI75" s="73"/>
      <c r="NEJ75" s="73"/>
      <c r="NEK75" s="73"/>
      <c r="NEL75" s="73"/>
      <c r="NEM75" s="73"/>
      <c r="NEN75" s="73"/>
      <c r="NEO75" s="73"/>
      <c r="NEP75" s="73"/>
      <c r="NEQ75" s="73"/>
      <c r="NER75" s="73"/>
      <c r="NES75" s="73"/>
      <c r="NET75" s="73"/>
      <c r="NEU75" s="73"/>
      <c r="NEV75" s="73"/>
      <c r="NEW75" s="73"/>
      <c r="NEX75" s="73"/>
      <c r="NEY75" s="73"/>
      <c r="NEZ75" s="73"/>
      <c r="NFA75" s="73"/>
      <c r="NFB75" s="73"/>
      <c r="NFC75" s="73"/>
      <c r="NFD75" s="73"/>
      <c r="NFE75" s="73"/>
      <c r="NFF75" s="73"/>
      <c r="NFG75" s="73"/>
      <c r="NFH75" s="73"/>
      <c r="NFI75" s="73"/>
      <c r="NFJ75" s="73"/>
      <c r="NFK75" s="73"/>
      <c r="NFL75" s="73"/>
      <c r="NFM75" s="73"/>
      <c r="NFN75" s="73"/>
      <c r="NFO75" s="73"/>
      <c r="NFP75" s="73"/>
      <c r="NFQ75" s="73"/>
      <c r="NFR75" s="73"/>
      <c r="NFS75" s="73"/>
      <c r="NFT75" s="73"/>
      <c r="NFU75" s="73"/>
      <c r="NFV75" s="73"/>
      <c r="NFW75" s="73"/>
      <c r="NFX75" s="73"/>
      <c r="NFY75" s="73"/>
      <c r="NFZ75" s="73"/>
      <c r="NGA75" s="73"/>
      <c r="NGB75" s="73"/>
      <c r="NGC75" s="73"/>
      <c r="NGD75" s="73"/>
      <c r="NGE75" s="73"/>
      <c r="NGF75" s="73"/>
      <c r="NGG75" s="73"/>
      <c r="NGH75" s="73"/>
      <c r="NGI75" s="73"/>
      <c r="NGJ75" s="73"/>
      <c r="NGK75" s="73"/>
      <c r="NGL75" s="73"/>
      <c r="NGM75" s="73"/>
      <c r="NGN75" s="73"/>
      <c r="NGO75" s="73"/>
      <c r="NGP75" s="73"/>
      <c r="NGQ75" s="73"/>
      <c r="NGR75" s="73"/>
      <c r="NGS75" s="73"/>
      <c r="NGT75" s="73"/>
      <c r="NGU75" s="73"/>
      <c r="NGV75" s="73"/>
      <c r="NGW75" s="73"/>
      <c r="NGX75" s="73"/>
      <c r="NGY75" s="73"/>
      <c r="NGZ75" s="73"/>
      <c r="NHA75" s="73"/>
      <c r="NHB75" s="73"/>
      <c r="NHC75" s="73"/>
      <c r="NHD75" s="73"/>
      <c r="NHE75" s="73"/>
      <c r="NHF75" s="73"/>
      <c r="NHG75" s="73"/>
      <c r="NHH75" s="73"/>
      <c r="NHI75" s="73"/>
      <c r="NHJ75" s="73"/>
      <c r="NHK75" s="73"/>
      <c r="NHL75" s="73"/>
      <c r="NHM75" s="73"/>
      <c r="NHN75" s="73"/>
      <c r="NHO75" s="73"/>
      <c r="NHP75" s="73"/>
      <c r="NHQ75" s="73"/>
      <c r="NHR75" s="73"/>
      <c r="NHS75" s="73"/>
      <c r="NHT75" s="73"/>
      <c r="NHU75" s="73"/>
      <c r="NHV75" s="73"/>
      <c r="NHW75" s="73"/>
      <c r="NHX75" s="73"/>
      <c r="NHY75" s="73"/>
      <c r="NHZ75" s="73"/>
      <c r="NIA75" s="73"/>
      <c r="NIB75" s="73"/>
      <c r="NIC75" s="73"/>
      <c r="NID75" s="73"/>
      <c r="NIE75" s="73"/>
      <c r="NIF75" s="73"/>
      <c r="NIG75" s="73"/>
      <c r="NIH75" s="73"/>
      <c r="NII75" s="73"/>
      <c r="NIJ75" s="73"/>
      <c r="NIK75" s="73"/>
      <c r="NIL75" s="73"/>
      <c r="NIM75" s="73"/>
      <c r="NIN75" s="73"/>
      <c r="NIO75" s="73"/>
      <c r="NIP75" s="73"/>
      <c r="NIQ75" s="73"/>
      <c r="NIR75" s="73"/>
      <c r="NIS75" s="73"/>
      <c r="NIT75" s="73"/>
      <c r="NIU75" s="73"/>
      <c r="NIV75" s="73"/>
      <c r="NIW75" s="73"/>
      <c r="NIX75" s="73"/>
      <c r="NIY75" s="73"/>
      <c r="NIZ75" s="73"/>
      <c r="NJA75" s="73"/>
      <c r="NJB75" s="73"/>
      <c r="NJC75" s="73"/>
      <c r="NJD75" s="73"/>
      <c r="NJE75" s="73"/>
      <c r="NJF75" s="73"/>
      <c r="NJG75" s="73"/>
      <c r="NJH75" s="73"/>
      <c r="NJI75" s="73"/>
      <c r="NJJ75" s="73"/>
      <c r="NJK75" s="73"/>
      <c r="NJL75" s="73"/>
      <c r="NJM75" s="73"/>
      <c r="NJN75" s="73"/>
      <c r="NJO75" s="73"/>
      <c r="NJP75" s="73"/>
      <c r="NJQ75" s="73"/>
      <c r="NJR75" s="73"/>
      <c r="NJS75" s="73"/>
      <c r="NJT75" s="73"/>
      <c r="NJU75" s="73"/>
      <c r="NJV75" s="73"/>
      <c r="NJW75" s="73"/>
      <c r="NJX75" s="73"/>
      <c r="NJY75" s="73"/>
      <c r="NJZ75" s="73"/>
      <c r="NKA75" s="73"/>
      <c r="NKB75" s="73"/>
      <c r="NKC75" s="73"/>
      <c r="NKD75" s="73"/>
      <c r="NKE75" s="73"/>
      <c r="NKF75" s="73"/>
      <c r="NKG75" s="73"/>
      <c r="NKH75" s="73"/>
      <c r="NKI75" s="73"/>
      <c r="NKJ75" s="73"/>
      <c r="NKK75" s="73"/>
      <c r="NKL75" s="73"/>
      <c r="NKM75" s="73"/>
      <c r="NKN75" s="73"/>
      <c r="NKO75" s="73"/>
      <c r="NKP75" s="73"/>
      <c r="NKQ75" s="73"/>
      <c r="NKR75" s="73"/>
      <c r="NKS75" s="73"/>
      <c r="NKT75" s="73"/>
      <c r="NKU75" s="73"/>
      <c r="NKV75" s="73"/>
      <c r="NKW75" s="73"/>
      <c r="NKX75" s="73"/>
      <c r="NKY75" s="73"/>
      <c r="NKZ75" s="73"/>
      <c r="NLA75" s="73"/>
      <c r="NLB75" s="73"/>
      <c r="NLC75" s="73"/>
      <c r="NLD75" s="73"/>
      <c r="NLE75" s="73"/>
      <c r="NLF75" s="73"/>
      <c r="NLG75" s="73"/>
      <c r="NLH75" s="73"/>
      <c r="NLI75" s="73"/>
      <c r="NLJ75" s="73"/>
      <c r="NLK75" s="73"/>
      <c r="NLL75" s="73"/>
      <c r="NLM75" s="73"/>
      <c r="NLN75" s="73"/>
      <c r="NLO75" s="73"/>
      <c r="NLP75" s="73"/>
      <c r="NLQ75" s="73"/>
      <c r="NLR75" s="73"/>
      <c r="NLS75" s="73"/>
      <c r="NLT75" s="73"/>
      <c r="NLU75" s="73"/>
      <c r="NLV75" s="73"/>
      <c r="NLW75" s="73"/>
      <c r="NLX75" s="73"/>
      <c r="NLY75" s="73"/>
      <c r="NLZ75" s="73"/>
      <c r="NMA75" s="73"/>
      <c r="NMB75" s="73"/>
      <c r="NMC75" s="73"/>
      <c r="NMD75" s="73"/>
      <c r="NME75" s="73"/>
      <c r="NMF75" s="73"/>
      <c r="NMG75" s="73"/>
      <c r="NMH75" s="73"/>
      <c r="NMI75" s="73"/>
      <c r="NMJ75" s="73"/>
      <c r="NMK75" s="73"/>
      <c r="NML75" s="73"/>
      <c r="NMM75" s="73"/>
      <c r="NMN75" s="73"/>
      <c r="NMO75" s="73"/>
      <c r="NMP75" s="73"/>
      <c r="NMQ75" s="73"/>
      <c r="NMR75" s="73"/>
      <c r="NMS75" s="73"/>
      <c r="NMT75" s="73"/>
      <c r="NMU75" s="73"/>
      <c r="NMV75" s="73"/>
      <c r="NMW75" s="73"/>
      <c r="NMX75" s="73"/>
      <c r="NMY75" s="73"/>
      <c r="NMZ75" s="73"/>
      <c r="NNA75" s="73"/>
      <c r="NNB75" s="73"/>
      <c r="NNC75" s="73"/>
      <c r="NND75" s="73"/>
      <c r="NNE75" s="73"/>
      <c r="NNF75" s="73"/>
      <c r="NNG75" s="73"/>
      <c r="NNH75" s="73"/>
      <c r="NNI75" s="73"/>
      <c r="NNJ75" s="73"/>
      <c r="NNK75" s="73"/>
      <c r="NNL75" s="73"/>
      <c r="NNM75" s="73"/>
      <c r="NNN75" s="73"/>
      <c r="NNO75" s="73"/>
      <c r="NNP75" s="73"/>
      <c r="NNQ75" s="73"/>
      <c r="NNR75" s="73"/>
      <c r="NNS75" s="73"/>
      <c r="NNT75" s="73"/>
      <c r="NNU75" s="73"/>
      <c r="NNV75" s="73"/>
      <c r="NNW75" s="73"/>
      <c r="NNX75" s="73"/>
      <c r="NNY75" s="73"/>
      <c r="NNZ75" s="73"/>
      <c r="NOA75" s="73"/>
      <c r="NOB75" s="73"/>
      <c r="NOC75" s="73"/>
      <c r="NOD75" s="73"/>
      <c r="NOE75" s="73"/>
      <c r="NOF75" s="73"/>
      <c r="NOG75" s="73"/>
      <c r="NOH75" s="73"/>
      <c r="NOI75" s="73"/>
      <c r="NOJ75" s="73"/>
      <c r="NOK75" s="73"/>
      <c r="NOL75" s="73"/>
      <c r="NOM75" s="73"/>
      <c r="NON75" s="73"/>
      <c r="NOO75" s="73"/>
      <c r="NOP75" s="73"/>
      <c r="NOQ75" s="73"/>
      <c r="NOR75" s="73"/>
      <c r="NOS75" s="73"/>
      <c r="NOT75" s="73"/>
      <c r="NOU75" s="73"/>
      <c r="NOV75" s="73"/>
      <c r="NOW75" s="73"/>
      <c r="NOX75" s="73"/>
      <c r="NOY75" s="73"/>
      <c r="NOZ75" s="73"/>
      <c r="NPA75" s="73"/>
      <c r="NPB75" s="73"/>
      <c r="NPC75" s="73"/>
      <c r="NPD75" s="73"/>
      <c r="NPE75" s="73"/>
      <c r="NPF75" s="73"/>
      <c r="NPG75" s="73"/>
      <c r="NPH75" s="73"/>
      <c r="NPI75" s="73"/>
      <c r="NPJ75" s="73"/>
      <c r="NPK75" s="73"/>
      <c r="NPL75" s="73"/>
      <c r="NPM75" s="73"/>
      <c r="NPN75" s="73"/>
      <c r="NPO75" s="73"/>
      <c r="NPP75" s="73"/>
      <c r="NPQ75" s="73"/>
      <c r="NPR75" s="73"/>
      <c r="NPS75" s="73"/>
      <c r="NPT75" s="73"/>
      <c r="NPU75" s="73"/>
      <c r="NPV75" s="73"/>
      <c r="NPW75" s="73"/>
      <c r="NPX75" s="73"/>
      <c r="NPY75" s="73"/>
      <c r="NPZ75" s="73"/>
      <c r="NQA75" s="73"/>
      <c r="NQB75" s="73"/>
      <c r="NQC75" s="73"/>
      <c r="NQD75" s="73"/>
      <c r="NQE75" s="73"/>
      <c r="NQF75" s="73"/>
      <c r="NQG75" s="73"/>
      <c r="NQH75" s="73"/>
      <c r="NQI75" s="73"/>
      <c r="NQJ75" s="73"/>
      <c r="NQK75" s="73"/>
      <c r="NQL75" s="73"/>
      <c r="NQM75" s="73"/>
      <c r="NQN75" s="73"/>
      <c r="NQO75" s="73"/>
      <c r="NQP75" s="73"/>
      <c r="NQQ75" s="73"/>
      <c r="NQR75" s="73"/>
      <c r="NQS75" s="73"/>
      <c r="NQT75" s="73"/>
      <c r="NQU75" s="73"/>
      <c r="NQV75" s="73"/>
      <c r="NQW75" s="73"/>
      <c r="NQX75" s="73"/>
      <c r="NQY75" s="73"/>
      <c r="NQZ75" s="73"/>
      <c r="NRA75" s="73"/>
      <c r="NRB75" s="73"/>
      <c r="NRC75" s="73"/>
      <c r="NRD75" s="73"/>
      <c r="NRE75" s="73"/>
      <c r="NRF75" s="73"/>
      <c r="NRG75" s="73"/>
      <c r="NRH75" s="73"/>
      <c r="NRI75" s="73"/>
      <c r="NRJ75" s="73"/>
      <c r="NRK75" s="73"/>
      <c r="NRL75" s="73"/>
      <c r="NRM75" s="73"/>
      <c r="NRN75" s="73"/>
      <c r="NRO75" s="73"/>
      <c r="NRP75" s="73"/>
      <c r="NRQ75" s="73"/>
      <c r="NRR75" s="73"/>
      <c r="NRS75" s="73"/>
      <c r="NRT75" s="73"/>
      <c r="NRU75" s="73"/>
      <c r="NRV75" s="73"/>
      <c r="NRW75" s="73"/>
      <c r="NRX75" s="73"/>
      <c r="NRY75" s="73"/>
      <c r="NRZ75" s="73"/>
      <c r="NSA75" s="73"/>
      <c r="NSB75" s="73"/>
      <c r="NSC75" s="73"/>
      <c r="NSD75" s="73"/>
      <c r="NSE75" s="73"/>
      <c r="NSF75" s="73"/>
      <c r="NSG75" s="73"/>
      <c r="NSH75" s="73"/>
      <c r="NSI75" s="73"/>
      <c r="NSJ75" s="73"/>
      <c r="NSK75" s="73"/>
      <c r="NSL75" s="73"/>
      <c r="NSM75" s="73"/>
      <c r="NSN75" s="73"/>
      <c r="NSO75" s="73"/>
      <c r="NSP75" s="73"/>
      <c r="NSQ75" s="73"/>
      <c r="NSR75" s="73"/>
      <c r="NSS75" s="73"/>
      <c r="NST75" s="73"/>
      <c r="NSU75" s="73"/>
      <c r="NSV75" s="73"/>
      <c r="NSW75" s="73"/>
      <c r="NSX75" s="73"/>
      <c r="NSY75" s="73"/>
      <c r="NSZ75" s="73"/>
      <c r="NTA75" s="73"/>
      <c r="NTB75" s="73"/>
      <c r="NTC75" s="73"/>
      <c r="NTD75" s="73"/>
      <c r="NTE75" s="73"/>
      <c r="NTF75" s="73"/>
      <c r="NTG75" s="73"/>
      <c r="NTH75" s="73"/>
      <c r="NTI75" s="73"/>
      <c r="NTJ75" s="73"/>
      <c r="NTK75" s="73"/>
      <c r="NTL75" s="73"/>
      <c r="NTM75" s="73"/>
      <c r="NTN75" s="73"/>
      <c r="NTO75" s="73"/>
      <c r="NTP75" s="73"/>
      <c r="NTQ75" s="73"/>
      <c r="NTR75" s="73"/>
      <c r="NTS75" s="73"/>
      <c r="NTT75" s="73"/>
      <c r="NTU75" s="73"/>
      <c r="NTV75" s="73"/>
      <c r="NTW75" s="73"/>
      <c r="NTX75" s="73"/>
      <c r="NTY75" s="73"/>
      <c r="NTZ75" s="73"/>
      <c r="NUA75" s="73"/>
      <c r="NUB75" s="73"/>
      <c r="NUC75" s="73"/>
      <c r="NUD75" s="73"/>
      <c r="NUE75" s="73"/>
      <c r="NUF75" s="73"/>
      <c r="NUG75" s="73"/>
      <c r="NUH75" s="73"/>
      <c r="NUI75" s="73"/>
      <c r="NUJ75" s="73"/>
      <c r="NUK75" s="73"/>
      <c r="NUL75" s="73"/>
      <c r="NUM75" s="73"/>
      <c r="NUN75" s="73"/>
      <c r="NUO75" s="73"/>
      <c r="NUP75" s="73"/>
      <c r="NUQ75" s="73"/>
      <c r="NUR75" s="73"/>
      <c r="NUS75" s="73"/>
      <c r="NUT75" s="73"/>
      <c r="NUU75" s="73"/>
      <c r="NUV75" s="73"/>
      <c r="NUW75" s="73"/>
      <c r="NUX75" s="73"/>
      <c r="NUY75" s="73"/>
      <c r="NUZ75" s="73"/>
      <c r="NVA75" s="73"/>
      <c r="NVB75" s="73"/>
      <c r="NVC75" s="73"/>
      <c r="NVD75" s="73"/>
      <c r="NVE75" s="73"/>
      <c r="NVF75" s="73"/>
      <c r="NVG75" s="73"/>
      <c r="NVH75" s="73"/>
      <c r="NVI75" s="73"/>
      <c r="NVJ75" s="73"/>
      <c r="NVK75" s="73"/>
      <c r="NVL75" s="73"/>
      <c r="NVM75" s="73"/>
      <c r="NVN75" s="73"/>
      <c r="NVO75" s="73"/>
      <c r="NVP75" s="73"/>
      <c r="NVQ75" s="73"/>
      <c r="NVR75" s="73"/>
      <c r="NVS75" s="73"/>
      <c r="NVT75" s="73"/>
      <c r="NVU75" s="73"/>
      <c r="NVV75" s="73"/>
      <c r="NVW75" s="73"/>
      <c r="NVX75" s="73"/>
      <c r="NVY75" s="73"/>
      <c r="NVZ75" s="73"/>
      <c r="NWA75" s="73"/>
      <c r="NWB75" s="73"/>
      <c r="NWC75" s="73"/>
      <c r="NWD75" s="73"/>
      <c r="NWE75" s="73"/>
      <c r="NWF75" s="73"/>
      <c r="NWG75" s="73"/>
      <c r="NWH75" s="73"/>
      <c r="NWI75" s="73"/>
      <c r="NWJ75" s="73"/>
      <c r="NWK75" s="73"/>
      <c r="NWL75" s="73"/>
      <c r="NWM75" s="73"/>
      <c r="NWN75" s="73"/>
      <c r="NWO75" s="73"/>
      <c r="NWP75" s="73"/>
      <c r="NWQ75" s="73"/>
      <c r="NWR75" s="73"/>
      <c r="NWS75" s="73"/>
      <c r="NWT75" s="73"/>
      <c r="NWU75" s="73"/>
      <c r="NWV75" s="73"/>
      <c r="NWW75" s="73"/>
      <c r="NWX75" s="73"/>
      <c r="NWY75" s="73"/>
      <c r="NWZ75" s="73"/>
      <c r="NXA75" s="73"/>
      <c r="NXB75" s="73"/>
      <c r="NXC75" s="73"/>
      <c r="NXD75" s="73"/>
      <c r="NXE75" s="73"/>
      <c r="NXF75" s="73"/>
      <c r="NXG75" s="73"/>
      <c r="NXH75" s="73"/>
      <c r="NXI75" s="73"/>
      <c r="NXJ75" s="73"/>
      <c r="NXK75" s="73"/>
      <c r="NXL75" s="73"/>
      <c r="NXM75" s="73"/>
      <c r="NXN75" s="73"/>
      <c r="NXO75" s="73"/>
      <c r="NXP75" s="73"/>
      <c r="NXQ75" s="73"/>
      <c r="NXR75" s="73"/>
      <c r="NXS75" s="73"/>
      <c r="NXT75" s="73"/>
      <c r="NXU75" s="73"/>
      <c r="NXV75" s="73"/>
      <c r="NXW75" s="73"/>
      <c r="NXX75" s="73"/>
      <c r="NXY75" s="73"/>
      <c r="NXZ75" s="73"/>
      <c r="NYA75" s="73"/>
      <c r="NYB75" s="73"/>
      <c r="NYC75" s="73"/>
      <c r="NYD75" s="73"/>
      <c r="NYE75" s="73"/>
      <c r="NYF75" s="73"/>
      <c r="NYG75" s="73"/>
      <c r="NYH75" s="73"/>
      <c r="NYI75" s="73"/>
      <c r="NYJ75" s="73"/>
      <c r="NYK75" s="73"/>
      <c r="NYL75" s="73"/>
      <c r="NYM75" s="73"/>
      <c r="NYN75" s="73"/>
      <c r="NYO75" s="73"/>
      <c r="NYP75" s="73"/>
      <c r="NYQ75" s="73"/>
      <c r="NYR75" s="73"/>
      <c r="NYS75" s="73"/>
      <c r="NYT75" s="73"/>
      <c r="NYU75" s="73"/>
      <c r="NYV75" s="73"/>
      <c r="NYW75" s="73"/>
      <c r="NYX75" s="73"/>
      <c r="NYY75" s="73"/>
      <c r="NYZ75" s="73"/>
      <c r="NZA75" s="73"/>
      <c r="NZB75" s="73"/>
      <c r="NZC75" s="73"/>
      <c r="NZD75" s="73"/>
      <c r="NZE75" s="73"/>
      <c r="NZF75" s="73"/>
      <c r="NZG75" s="73"/>
      <c r="NZH75" s="73"/>
      <c r="NZI75" s="73"/>
      <c r="NZJ75" s="73"/>
      <c r="NZK75" s="73"/>
      <c r="NZL75" s="73"/>
      <c r="NZM75" s="73"/>
      <c r="NZN75" s="73"/>
      <c r="NZO75" s="73"/>
      <c r="NZP75" s="73"/>
      <c r="NZQ75" s="73"/>
      <c r="NZR75" s="73"/>
      <c r="NZS75" s="73"/>
      <c r="NZT75" s="73"/>
      <c r="NZU75" s="73"/>
      <c r="NZV75" s="73"/>
      <c r="NZW75" s="73"/>
      <c r="NZX75" s="73"/>
      <c r="NZY75" s="73"/>
      <c r="NZZ75" s="73"/>
      <c r="OAA75" s="73"/>
      <c r="OAB75" s="73"/>
      <c r="OAC75" s="73"/>
      <c r="OAD75" s="73"/>
      <c r="OAE75" s="73"/>
      <c r="OAF75" s="73"/>
      <c r="OAG75" s="73"/>
      <c r="OAH75" s="73"/>
      <c r="OAI75" s="73"/>
      <c r="OAJ75" s="73"/>
      <c r="OAK75" s="73"/>
      <c r="OAL75" s="73"/>
      <c r="OAM75" s="73"/>
      <c r="OAN75" s="73"/>
      <c r="OAO75" s="73"/>
      <c r="OAP75" s="73"/>
      <c r="OAQ75" s="73"/>
      <c r="OAR75" s="73"/>
      <c r="OAS75" s="73"/>
      <c r="OAT75" s="73"/>
      <c r="OAU75" s="73"/>
      <c r="OAV75" s="73"/>
      <c r="OAW75" s="73"/>
      <c r="OAX75" s="73"/>
      <c r="OAY75" s="73"/>
      <c r="OAZ75" s="73"/>
      <c r="OBA75" s="73"/>
      <c r="OBB75" s="73"/>
      <c r="OBC75" s="73"/>
      <c r="OBD75" s="73"/>
      <c r="OBE75" s="73"/>
      <c r="OBF75" s="73"/>
      <c r="OBG75" s="73"/>
      <c r="OBH75" s="73"/>
      <c r="OBI75" s="73"/>
      <c r="OBJ75" s="73"/>
      <c r="OBK75" s="73"/>
      <c r="OBL75" s="73"/>
      <c r="OBM75" s="73"/>
      <c r="OBN75" s="73"/>
      <c r="OBO75" s="73"/>
      <c r="OBP75" s="73"/>
      <c r="OBQ75" s="73"/>
      <c r="OBR75" s="73"/>
      <c r="OBS75" s="73"/>
      <c r="OBT75" s="73"/>
      <c r="OBU75" s="73"/>
      <c r="OBV75" s="73"/>
      <c r="OBW75" s="73"/>
      <c r="OBX75" s="73"/>
      <c r="OBY75" s="73"/>
      <c r="OBZ75" s="73"/>
      <c r="OCA75" s="73"/>
      <c r="OCB75" s="73"/>
      <c r="OCC75" s="73"/>
      <c r="OCD75" s="73"/>
      <c r="OCE75" s="73"/>
      <c r="OCF75" s="73"/>
      <c r="OCG75" s="73"/>
      <c r="OCH75" s="73"/>
      <c r="OCI75" s="73"/>
      <c r="OCJ75" s="73"/>
      <c r="OCK75" s="73"/>
      <c r="OCL75" s="73"/>
      <c r="OCM75" s="73"/>
      <c r="OCN75" s="73"/>
      <c r="OCO75" s="73"/>
      <c r="OCP75" s="73"/>
      <c r="OCQ75" s="73"/>
      <c r="OCR75" s="73"/>
      <c r="OCS75" s="73"/>
      <c r="OCT75" s="73"/>
      <c r="OCU75" s="73"/>
      <c r="OCV75" s="73"/>
      <c r="OCW75" s="73"/>
      <c r="OCX75" s="73"/>
      <c r="OCY75" s="73"/>
      <c r="OCZ75" s="73"/>
      <c r="ODA75" s="73"/>
      <c r="ODB75" s="73"/>
      <c r="ODC75" s="73"/>
      <c r="ODD75" s="73"/>
      <c r="ODE75" s="73"/>
      <c r="ODF75" s="73"/>
      <c r="ODG75" s="73"/>
      <c r="ODH75" s="73"/>
      <c r="ODI75" s="73"/>
      <c r="ODJ75" s="73"/>
      <c r="ODK75" s="73"/>
      <c r="ODL75" s="73"/>
      <c r="ODM75" s="73"/>
      <c r="ODN75" s="73"/>
      <c r="ODO75" s="73"/>
      <c r="ODP75" s="73"/>
      <c r="ODQ75" s="73"/>
      <c r="ODR75" s="73"/>
      <c r="ODS75" s="73"/>
      <c r="ODT75" s="73"/>
      <c r="ODU75" s="73"/>
      <c r="ODV75" s="73"/>
      <c r="ODW75" s="73"/>
      <c r="ODX75" s="73"/>
      <c r="ODY75" s="73"/>
      <c r="ODZ75" s="73"/>
      <c r="OEA75" s="73"/>
      <c r="OEB75" s="73"/>
      <c r="OEC75" s="73"/>
      <c r="OED75" s="73"/>
      <c r="OEE75" s="73"/>
      <c r="OEF75" s="73"/>
      <c r="OEG75" s="73"/>
      <c r="OEH75" s="73"/>
      <c r="OEI75" s="73"/>
      <c r="OEJ75" s="73"/>
      <c r="OEK75" s="73"/>
      <c r="OEL75" s="73"/>
      <c r="OEM75" s="73"/>
      <c r="OEN75" s="73"/>
      <c r="OEO75" s="73"/>
      <c r="OEP75" s="73"/>
      <c r="OEQ75" s="73"/>
      <c r="OER75" s="73"/>
      <c r="OES75" s="73"/>
      <c r="OET75" s="73"/>
      <c r="OEU75" s="73"/>
      <c r="OEV75" s="73"/>
      <c r="OEW75" s="73"/>
      <c r="OEX75" s="73"/>
      <c r="OEY75" s="73"/>
      <c r="OEZ75" s="73"/>
      <c r="OFA75" s="73"/>
      <c r="OFB75" s="73"/>
      <c r="OFC75" s="73"/>
      <c r="OFD75" s="73"/>
      <c r="OFE75" s="73"/>
      <c r="OFF75" s="73"/>
      <c r="OFG75" s="73"/>
      <c r="OFH75" s="73"/>
      <c r="OFI75" s="73"/>
      <c r="OFJ75" s="73"/>
      <c r="OFK75" s="73"/>
      <c r="OFL75" s="73"/>
      <c r="OFM75" s="73"/>
      <c r="OFN75" s="73"/>
      <c r="OFO75" s="73"/>
      <c r="OFP75" s="73"/>
      <c r="OFQ75" s="73"/>
      <c r="OFR75" s="73"/>
      <c r="OFS75" s="73"/>
      <c r="OFT75" s="73"/>
      <c r="OFU75" s="73"/>
      <c r="OFV75" s="73"/>
      <c r="OFW75" s="73"/>
      <c r="OFX75" s="73"/>
      <c r="OFY75" s="73"/>
      <c r="OFZ75" s="73"/>
      <c r="OGA75" s="73"/>
      <c r="OGB75" s="73"/>
      <c r="OGC75" s="73"/>
      <c r="OGD75" s="73"/>
      <c r="OGE75" s="73"/>
      <c r="OGF75" s="73"/>
      <c r="OGG75" s="73"/>
      <c r="OGH75" s="73"/>
      <c r="OGI75" s="73"/>
      <c r="OGJ75" s="73"/>
      <c r="OGK75" s="73"/>
      <c r="OGL75" s="73"/>
      <c r="OGM75" s="73"/>
      <c r="OGN75" s="73"/>
      <c r="OGO75" s="73"/>
      <c r="OGP75" s="73"/>
      <c r="OGQ75" s="73"/>
      <c r="OGR75" s="73"/>
      <c r="OGS75" s="73"/>
      <c r="OGT75" s="73"/>
      <c r="OGU75" s="73"/>
      <c r="OGV75" s="73"/>
      <c r="OGW75" s="73"/>
      <c r="OGX75" s="73"/>
      <c r="OGY75" s="73"/>
      <c r="OGZ75" s="73"/>
      <c r="OHA75" s="73"/>
      <c r="OHB75" s="73"/>
      <c r="OHC75" s="73"/>
      <c r="OHD75" s="73"/>
      <c r="OHE75" s="73"/>
      <c r="OHF75" s="73"/>
      <c r="OHG75" s="73"/>
      <c r="OHH75" s="73"/>
      <c r="OHI75" s="73"/>
      <c r="OHJ75" s="73"/>
      <c r="OHK75" s="73"/>
      <c r="OHL75" s="73"/>
      <c r="OHM75" s="73"/>
      <c r="OHN75" s="73"/>
      <c r="OHO75" s="73"/>
      <c r="OHP75" s="73"/>
      <c r="OHQ75" s="73"/>
      <c r="OHR75" s="73"/>
      <c r="OHS75" s="73"/>
      <c r="OHT75" s="73"/>
      <c r="OHU75" s="73"/>
      <c r="OHV75" s="73"/>
      <c r="OHW75" s="73"/>
      <c r="OHX75" s="73"/>
      <c r="OHY75" s="73"/>
      <c r="OHZ75" s="73"/>
      <c r="OIA75" s="73"/>
      <c r="OIB75" s="73"/>
      <c r="OIC75" s="73"/>
      <c r="OID75" s="73"/>
      <c r="OIE75" s="73"/>
      <c r="OIF75" s="73"/>
      <c r="OIG75" s="73"/>
      <c r="OIH75" s="73"/>
      <c r="OII75" s="73"/>
      <c r="OIJ75" s="73"/>
      <c r="OIK75" s="73"/>
      <c r="OIL75" s="73"/>
      <c r="OIM75" s="73"/>
      <c r="OIN75" s="73"/>
      <c r="OIO75" s="73"/>
      <c r="OIP75" s="73"/>
      <c r="OIQ75" s="73"/>
      <c r="OIR75" s="73"/>
      <c r="OIS75" s="73"/>
      <c r="OIT75" s="73"/>
      <c r="OIU75" s="73"/>
      <c r="OIV75" s="73"/>
      <c r="OIW75" s="73"/>
      <c r="OIX75" s="73"/>
      <c r="OIY75" s="73"/>
      <c r="OIZ75" s="73"/>
      <c r="OJA75" s="73"/>
      <c r="OJB75" s="73"/>
      <c r="OJC75" s="73"/>
      <c r="OJD75" s="73"/>
      <c r="OJE75" s="73"/>
      <c r="OJF75" s="73"/>
      <c r="OJG75" s="73"/>
      <c r="OJH75" s="73"/>
      <c r="OJI75" s="73"/>
      <c r="OJJ75" s="73"/>
      <c r="OJK75" s="73"/>
      <c r="OJL75" s="73"/>
      <c r="OJM75" s="73"/>
      <c r="OJN75" s="73"/>
      <c r="OJO75" s="73"/>
      <c r="OJP75" s="73"/>
      <c r="OJQ75" s="73"/>
      <c r="OJR75" s="73"/>
      <c r="OJS75" s="73"/>
      <c r="OJT75" s="73"/>
      <c r="OJU75" s="73"/>
      <c r="OJV75" s="73"/>
      <c r="OJW75" s="73"/>
      <c r="OJX75" s="73"/>
      <c r="OJY75" s="73"/>
      <c r="OJZ75" s="73"/>
      <c r="OKA75" s="73"/>
      <c r="OKB75" s="73"/>
      <c r="OKC75" s="73"/>
      <c r="OKD75" s="73"/>
      <c r="OKE75" s="73"/>
      <c r="OKF75" s="73"/>
      <c r="OKG75" s="73"/>
      <c r="OKH75" s="73"/>
      <c r="OKI75" s="73"/>
      <c r="OKJ75" s="73"/>
      <c r="OKK75" s="73"/>
      <c r="OKL75" s="73"/>
      <c r="OKM75" s="73"/>
      <c r="OKN75" s="73"/>
      <c r="OKO75" s="73"/>
      <c r="OKP75" s="73"/>
      <c r="OKQ75" s="73"/>
      <c r="OKR75" s="73"/>
      <c r="OKS75" s="73"/>
      <c r="OKT75" s="73"/>
      <c r="OKU75" s="73"/>
      <c r="OKV75" s="73"/>
      <c r="OKW75" s="73"/>
      <c r="OKX75" s="73"/>
      <c r="OKY75" s="73"/>
      <c r="OKZ75" s="73"/>
      <c r="OLA75" s="73"/>
      <c r="OLB75" s="73"/>
      <c r="OLC75" s="73"/>
      <c r="OLD75" s="73"/>
      <c r="OLE75" s="73"/>
      <c r="OLF75" s="73"/>
      <c r="OLG75" s="73"/>
      <c r="OLH75" s="73"/>
      <c r="OLI75" s="73"/>
      <c r="OLJ75" s="73"/>
      <c r="OLK75" s="73"/>
      <c r="OLL75" s="73"/>
      <c r="OLM75" s="73"/>
      <c r="OLN75" s="73"/>
      <c r="OLO75" s="73"/>
      <c r="OLP75" s="73"/>
      <c r="OLQ75" s="73"/>
      <c r="OLR75" s="73"/>
      <c r="OLS75" s="73"/>
      <c r="OLT75" s="73"/>
      <c r="OLU75" s="73"/>
      <c r="OLV75" s="73"/>
      <c r="OLW75" s="73"/>
      <c r="OLX75" s="73"/>
      <c r="OLY75" s="73"/>
      <c r="OLZ75" s="73"/>
      <c r="OMA75" s="73"/>
      <c r="OMB75" s="73"/>
      <c r="OMC75" s="73"/>
      <c r="OMD75" s="73"/>
      <c r="OME75" s="73"/>
      <c r="OMF75" s="73"/>
      <c r="OMG75" s="73"/>
      <c r="OMH75" s="73"/>
      <c r="OMI75" s="73"/>
      <c r="OMJ75" s="73"/>
      <c r="OMK75" s="73"/>
      <c r="OML75" s="73"/>
      <c r="OMM75" s="73"/>
      <c r="OMN75" s="73"/>
      <c r="OMO75" s="73"/>
      <c r="OMP75" s="73"/>
      <c r="OMQ75" s="73"/>
      <c r="OMR75" s="73"/>
      <c r="OMS75" s="73"/>
      <c r="OMT75" s="73"/>
      <c r="OMU75" s="73"/>
      <c r="OMV75" s="73"/>
      <c r="OMW75" s="73"/>
      <c r="OMX75" s="73"/>
      <c r="OMY75" s="73"/>
      <c r="OMZ75" s="73"/>
      <c r="ONA75" s="73"/>
      <c r="ONB75" s="73"/>
      <c r="ONC75" s="73"/>
      <c r="OND75" s="73"/>
      <c r="ONE75" s="73"/>
      <c r="ONF75" s="73"/>
      <c r="ONG75" s="73"/>
      <c r="ONH75" s="73"/>
      <c r="ONI75" s="73"/>
      <c r="ONJ75" s="73"/>
      <c r="ONK75" s="73"/>
      <c r="ONL75" s="73"/>
      <c r="ONM75" s="73"/>
      <c r="ONN75" s="73"/>
      <c r="ONO75" s="73"/>
      <c r="ONP75" s="73"/>
      <c r="ONQ75" s="73"/>
      <c r="ONR75" s="73"/>
      <c r="ONS75" s="73"/>
      <c r="ONT75" s="73"/>
      <c r="ONU75" s="73"/>
      <c r="ONV75" s="73"/>
      <c r="ONW75" s="73"/>
      <c r="ONX75" s="73"/>
      <c r="ONY75" s="73"/>
      <c r="ONZ75" s="73"/>
      <c r="OOA75" s="73"/>
      <c r="OOB75" s="73"/>
      <c r="OOC75" s="73"/>
      <c r="OOD75" s="73"/>
      <c r="OOE75" s="73"/>
      <c r="OOF75" s="73"/>
      <c r="OOG75" s="73"/>
      <c r="OOH75" s="73"/>
      <c r="OOI75" s="73"/>
      <c r="OOJ75" s="73"/>
      <c r="OOK75" s="73"/>
      <c r="OOL75" s="73"/>
      <c r="OOM75" s="73"/>
      <c r="OON75" s="73"/>
      <c r="OOO75" s="73"/>
      <c r="OOP75" s="73"/>
      <c r="OOQ75" s="73"/>
      <c r="OOR75" s="73"/>
      <c r="OOS75" s="73"/>
      <c r="OOT75" s="73"/>
      <c r="OOU75" s="73"/>
      <c r="OOV75" s="73"/>
      <c r="OOW75" s="73"/>
      <c r="OOX75" s="73"/>
      <c r="OOY75" s="73"/>
      <c r="OOZ75" s="73"/>
      <c r="OPA75" s="73"/>
      <c r="OPB75" s="73"/>
      <c r="OPC75" s="73"/>
      <c r="OPD75" s="73"/>
      <c r="OPE75" s="73"/>
      <c r="OPF75" s="73"/>
      <c r="OPG75" s="73"/>
      <c r="OPH75" s="73"/>
      <c r="OPI75" s="73"/>
      <c r="OPJ75" s="73"/>
      <c r="OPK75" s="73"/>
      <c r="OPL75" s="73"/>
      <c r="OPM75" s="73"/>
      <c r="OPN75" s="73"/>
      <c r="OPO75" s="73"/>
      <c r="OPP75" s="73"/>
      <c r="OPQ75" s="73"/>
      <c r="OPR75" s="73"/>
      <c r="OPS75" s="73"/>
      <c r="OPT75" s="73"/>
      <c r="OPU75" s="73"/>
      <c r="OPV75" s="73"/>
      <c r="OPW75" s="73"/>
      <c r="OPX75" s="73"/>
      <c r="OPY75" s="73"/>
      <c r="OPZ75" s="73"/>
      <c r="OQA75" s="73"/>
      <c r="OQB75" s="73"/>
      <c r="OQC75" s="73"/>
      <c r="OQD75" s="73"/>
      <c r="OQE75" s="73"/>
      <c r="OQF75" s="73"/>
      <c r="OQG75" s="73"/>
      <c r="OQH75" s="73"/>
      <c r="OQI75" s="73"/>
      <c r="OQJ75" s="73"/>
      <c r="OQK75" s="73"/>
      <c r="OQL75" s="73"/>
      <c r="OQM75" s="73"/>
      <c r="OQN75" s="73"/>
      <c r="OQO75" s="73"/>
      <c r="OQP75" s="73"/>
      <c r="OQQ75" s="73"/>
      <c r="OQR75" s="73"/>
      <c r="OQS75" s="73"/>
      <c r="OQT75" s="73"/>
      <c r="OQU75" s="73"/>
      <c r="OQV75" s="73"/>
      <c r="OQW75" s="73"/>
      <c r="OQX75" s="73"/>
      <c r="OQY75" s="73"/>
      <c r="OQZ75" s="73"/>
      <c r="ORA75" s="73"/>
      <c r="ORB75" s="73"/>
      <c r="ORC75" s="73"/>
      <c r="ORD75" s="73"/>
      <c r="ORE75" s="73"/>
      <c r="ORF75" s="73"/>
      <c r="ORG75" s="73"/>
      <c r="ORH75" s="73"/>
      <c r="ORI75" s="73"/>
      <c r="ORJ75" s="73"/>
      <c r="ORK75" s="73"/>
      <c r="ORL75" s="73"/>
      <c r="ORM75" s="73"/>
      <c r="ORN75" s="73"/>
      <c r="ORO75" s="73"/>
      <c r="ORP75" s="73"/>
      <c r="ORQ75" s="73"/>
      <c r="ORR75" s="73"/>
      <c r="ORS75" s="73"/>
      <c r="ORT75" s="73"/>
      <c r="ORU75" s="73"/>
      <c r="ORV75" s="73"/>
      <c r="ORW75" s="73"/>
      <c r="ORX75" s="73"/>
      <c r="ORY75" s="73"/>
      <c r="ORZ75" s="73"/>
      <c r="OSA75" s="73"/>
      <c r="OSB75" s="73"/>
      <c r="OSC75" s="73"/>
      <c r="OSD75" s="73"/>
      <c r="OSE75" s="73"/>
      <c r="OSF75" s="73"/>
      <c r="OSG75" s="73"/>
      <c r="OSH75" s="73"/>
      <c r="OSI75" s="73"/>
      <c r="OSJ75" s="73"/>
      <c r="OSK75" s="73"/>
      <c r="OSL75" s="73"/>
      <c r="OSM75" s="73"/>
      <c r="OSN75" s="73"/>
      <c r="OSO75" s="73"/>
      <c r="OSP75" s="73"/>
      <c r="OSQ75" s="73"/>
      <c r="OSR75" s="73"/>
      <c r="OSS75" s="73"/>
      <c r="OST75" s="73"/>
      <c r="OSU75" s="73"/>
      <c r="OSV75" s="73"/>
      <c r="OSW75" s="73"/>
      <c r="OSX75" s="73"/>
      <c r="OSY75" s="73"/>
      <c r="OSZ75" s="73"/>
      <c r="OTA75" s="73"/>
      <c r="OTB75" s="73"/>
      <c r="OTC75" s="73"/>
      <c r="OTD75" s="73"/>
      <c r="OTE75" s="73"/>
      <c r="OTF75" s="73"/>
      <c r="OTG75" s="73"/>
      <c r="OTH75" s="73"/>
      <c r="OTI75" s="73"/>
      <c r="OTJ75" s="73"/>
      <c r="OTK75" s="73"/>
      <c r="OTL75" s="73"/>
      <c r="OTM75" s="73"/>
      <c r="OTN75" s="73"/>
      <c r="OTO75" s="73"/>
      <c r="OTP75" s="73"/>
      <c r="OTQ75" s="73"/>
      <c r="OTR75" s="73"/>
      <c r="OTS75" s="73"/>
      <c r="OTT75" s="73"/>
      <c r="OTU75" s="73"/>
      <c r="OTV75" s="73"/>
      <c r="OTW75" s="73"/>
      <c r="OTX75" s="73"/>
      <c r="OTY75" s="73"/>
      <c r="OTZ75" s="73"/>
      <c r="OUA75" s="73"/>
      <c r="OUB75" s="73"/>
      <c r="OUC75" s="73"/>
      <c r="OUD75" s="73"/>
      <c r="OUE75" s="73"/>
      <c r="OUF75" s="73"/>
      <c r="OUG75" s="73"/>
      <c r="OUH75" s="73"/>
      <c r="OUI75" s="73"/>
      <c r="OUJ75" s="73"/>
      <c r="OUK75" s="73"/>
      <c r="OUL75" s="73"/>
      <c r="OUM75" s="73"/>
      <c r="OUN75" s="73"/>
      <c r="OUO75" s="73"/>
      <c r="OUP75" s="73"/>
      <c r="OUQ75" s="73"/>
      <c r="OUR75" s="73"/>
      <c r="OUS75" s="73"/>
      <c r="OUT75" s="73"/>
      <c r="OUU75" s="73"/>
      <c r="OUV75" s="73"/>
      <c r="OUW75" s="73"/>
      <c r="OUX75" s="73"/>
      <c r="OUY75" s="73"/>
      <c r="OUZ75" s="73"/>
      <c r="OVA75" s="73"/>
      <c r="OVB75" s="73"/>
      <c r="OVC75" s="73"/>
      <c r="OVD75" s="73"/>
      <c r="OVE75" s="73"/>
      <c r="OVF75" s="73"/>
      <c r="OVG75" s="73"/>
      <c r="OVH75" s="73"/>
      <c r="OVI75" s="73"/>
      <c r="OVJ75" s="73"/>
      <c r="OVK75" s="73"/>
      <c r="OVL75" s="73"/>
      <c r="OVM75" s="73"/>
      <c r="OVN75" s="73"/>
      <c r="OVO75" s="73"/>
      <c r="OVP75" s="73"/>
      <c r="OVQ75" s="73"/>
      <c r="OVR75" s="73"/>
      <c r="OVS75" s="73"/>
      <c r="OVT75" s="73"/>
      <c r="OVU75" s="73"/>
      <c r="OVV75" s="73"/>
      <c r="OVW75" s="73"/>
      <c r="OVX75" s="73"/>
      <c r="OVY75" s="73"/>
      <c r="OVZ75" s="73"/>
      <c r="OWA75" s="73"/>
      <c r="OWB75" s="73"/>
      <c r="OWC75" s="73"/>
      <c r="OWD75" s="73"/>
      <c r="OWE75" s="73"/>
      <c r="OWF75" s="73"/>
      <c r="OWG75" s="73"/>
      <c r="OWH75" s="73"/>
      <c r="OWI75" s="73"/>
      <c r="OWJ75" s="73"/>
      <c r="OWK75" s="73"/>
      <c r="OWL75" s="73"/>
      <c r="OWM75" s="73"/>
      <c r="OWN75" s="73"/>
      <c r="OWO75" s="73"/>
      <c r="OWP75" s="73"/>
      <c r="OWQ75" s="73"/>
      <c r="OWR75" s="73"/>
      <c r="OWS75" s="73"/>
      <c r="OWT75" s="73"/>
      <c r="OWU75" s="73"/>
      <c r="OWV75" s="73"/>
      <c r="OWW75" s="73"/>
      <c r="OWX75" s="73"/>
      <c r="OWY75" s="73"/>
      <c r="OWZ75" s="73"/>
      <c r="OXA75" s="73"/>
      <c r="OXB75" s="73"/>
      <c r="OXC75" s="73"/>
      <c r="OXD75" s="73"/>
      <c r="OXE75" s="73"/>
      <c r="OXF75" s="73"/>
      <c r="OXG75" s="73"/>
      <c r="OXH75" s="73"/>
      <c r="OXI75" s="73"/>
      <c r="OXJ75" s="73"/>
      <c r="OXK75" s="73"/>
      <c r="OXL75" s="73"/>
      <c r="OXM75" s="73"/>
      <c r="OXN75" s="73"/>
      <c r="OXO75" s="73"/>
      <c r="OXP75" s="73"/>
      <c r="OXQ75" s="73"/>
      <c r="OXR75" s="73"/>
      <c r="OXS75" s="73"/>
      <c r="OXT75" s="73"/>
      <c r="OXU75" s="73"/>
      <c r="OXV75" s="73"/>
      <c r="OXW75" s="73"/>
      <c r="OXX75" s="73"/>
      <c r="OXY75" s="73"/>
      <c r="OXZ75" s="73"/>
      <c r="OYA75" s="73"/>
      <c r="OYB75" s="73"/>
      <c r="OYC75" s="73"/>
      <c r="OYD75" s="73"/>
      <c r="OYE75" s="73"/>
      <c r="OYF75" s="73"/>
      <c r="OYG75" s="73"/>
      <c r="OYH75" s="73"/>
      <c r="OYI75" s="73"/>
      <c r="OYJ75" s="73"/>
      <c r="OYK75" s="73"/>
      <c r="OYL75" s="73"/>
      <c r="OYM75" s="73"/>
      <c r="OYN75" s="73"/>
      <c r="OYO75" s="73"/>
      <c r="OYP75" s="73"/>
      <c r="OYQ75" s="73"/>
      <c r="OYR75" s="73"/>
      <c r="OYS75" s="73"/>
      <c r="OYT75" s="73"/>
      <c r="OYU75" s="73"/>
      <c r="OYV75" s="73"/>
      <c r="OYW75" s="73"/>
      <c r="OYX75" s="73"/>
      <c r="OYY75" s="73"/>
      <c r="OYZ75" s="73"/>
      <c r="OZA75" s="73"/>
      <c r="OZB75" s="73"/>
      <c r="OZC75" s="73"/>
      <c r="OZD75" s="73"/>
      <c r="OZE75" s="73"/>
      <c r="OZF75" s="73"/>
      <c r="OZG75" s="73"/>
      <c r="OZH75" s="73"/>
      <c r="OZI75" s="73"/>
      <c r="OZJ75" s="73"/>
      <c r="OZK75" s="73"/>
      <c r="OZL75" s="73"/>
      <c r="OZM75" s="73"/>
      <c r="OZN75" s="73"/>
      <c r="OZO75" s="73"/>
      <c r="OZP75" s="73"/>
      <c r="OZQ75" s="73"/>
      <c r="OZR75" s="73"/>
      <c r="OZS75" s="73"/>
      <c r="OZT75" s="73"/>
      <c r="OZU75" s="73"/>
      <c r="OZV75" s="73"/>
      <c r="OZW75" s="73"/>
      <c r="OZX75" s="73"/>
      <c r="OZY75" s="73"/>
      <c r="OZZ75" s="73"/>
      <c r="PAA75" s="73"/>
      <c r="PAB75" s="73"/>
      <c r="PAC75" s="73"/>
      <c r="PAD75" s="73"/>
      <c r="PAE75" s="73"/>
      <c r="PAF75" s="73"/>
      <c r="PAG75" s="73"/>
      <c r="PAH75" s="73"/>
      <c r="PAI75" s="73"/>
      <c r="PAJ75" s="73"/>
      <c r="PAK75" s="73"/>
      <c r="PAL75" s="73"/>
      <c r="PAM75" s="73"/>
      <c r="PAN75" s="73"/>
      <c r="PAO75" s="73"/>
      <c r="PAP75" s="73"/>
      <c r="PAQ75" s="73"/>
      <c r="PAR75" s="73"/>
      <c r="PAS75" s="73"/>
      <c r="PAT75" s="73"/>
      <c r="PAU75" s="73"/>
      <c r="PAV75" s="73"/>
      <c r="PAW75" s="73"/>
      <c r="PAX75" s="73"/>
      <c r="PAY75" s="73"/>
      <c r="PAZ75" s="73"/>
      <c r="PBA75" s="73"/>
      <c r="PBB75" s="73"/>
      <c r="PBC75" s="73"/>
      <c r="PBD75" s="73"/>
      <c r="PBE75" s="73"/>
      <c r="PBF75" s="73"/>
      <c r="PBG75" s="73"/>
      <c r="PBH75" s="73"/>
      <c r="PBI75" s="73"/>
      <c r="PBJ75" s="73"/>
      <c r="PBK75" s="73"/>
      <c r="PBL75" s="73"/>
      <c r="PBM75" s="73"/>
      <c r="PBN75" s="73"/>
      <c r="PBO75" s="73"/>
      <c r="PBP75" s="73"/>
      <c r="PBQ75" s="73"/>
      <c r="PBR75" s="73"/>
      <c r="PBS75" s="73"/>
      <c r="PBT75" s="73"/>
      <c r="PBU75" s="73"/>
      <c r="PBV75" s="73"/>
      <c r="PBW75" s="73"/>
      <c r="PBX75" s="73"/>
      <c r="PBY75" s="73"/>
      <c r="PBZ75" s="73"/>
      <c r="PCA75" s="73"/>
      <c r="PCB75" s="73"/>
      <c r="PCC75" s="73"/>
      <c r="PCD75" s="73"/>
      <c r="PCE75" s="73"/>
      <c r="PCF75" s="73"/>
      <c r="PCG75" s="73"/>
      <c r="PCH75" s="73"/>
      <c r="PCI75" s="73"/>
      <c r="PCJ75" s="73"/>
      <c r="PCK75" s="73"/>
      <c r="PCL75" s="73"/>
      <c r="PCM75" s="73"/>
      <c r="PCN75" s="73"/>
      <c r="PCO75" s="73"/>
      <c r="PCP75" s="73"/>
      <c r="PCQ75" s="73"/>
      <c r="PCR75" s="73"/>
      <c r="PCS75" s="73"/>
      <c r="PCT75" s="73"/>
      <c r="PCU75" s="73"/>
      <c r="PCV75" s="73"/>
      <c r="PCW75" s="73"/>
      <c r="PCX75" s="73"/>
      <c r="PCY75" s="73"/>
      <c r="PCZ75" s="73"/>
      <c r="PDA75" s="73"/>
      <c r="PDB75" s="73"/>
      <c r="PDC75" s="73"/>
      <c r="PDD75" s="73"/>
      <c r="PDE75" s="73"/>
      <c r="PDF75" s="73"/>
      <c r="PDG75" s="73"/>
      <c r="PDH75" s="73"/>
      <c r="PDI75" s="73"/>
      <c r="PDJ75" s="73"/>
      <c r="PDK75" s="73"/>
      <c r="PDL75" s="73"/>
      <c r="PDM75" s="73"/>
      <c r="PDN75" s="73"/>
      <c r="PDO75" s="73"/>
      <c r="PDP75" s="73"/>
      <c r="PDQ75" s="73"/>
      <c r="PDR75" s="73"/>
      <c r="PDS75" s="73"/>
      <c r="PDT75" s="73"/>
      <c r="PDU75" s="73"/>
      <c r="PDV75" s="73"/>
      <c r="PDW75" s="73"/>
      <c r="PDX75" s="73"/>
      <c r="PDY75" s="73"/>
      <c r="PDZ75" s="73"/>
      <c r="PEA75" s="73"/>
      <c r="PEB75" s="73"/>
      <c r="PEC75" s="73"/>
      <c r="PED75" s="73"/>
      <c r="PEE75" s="73"/>
      <c r="PEF75" s="73"/>
      <c r="PEG75" s="73"/>
      <c r="PEH75" s="73"/>
      <c r="PEI75" s="73"/>
      <c r="PEJ75" s="73"/>
      <c r="PEK75" s="73"/>
      <c r="PEL75" s="73"/>
      <c r="PEM75" s="73"/>
      <c r="PEN75" s="73"/>
      <c r="PEO75" s="73"/>
      <c r="PEP75" s="73"/>
      <c r="PEQ75" s="73"/>
      <c r="PER75" s="73"/>
      <c r="PES75" s="73"/>
      <c r="PET75" s="73"/>
      <c r="PEU75" s="73"/>
      <c r="PEV75" s="73"/>
      <c r="PEW75" s="73"/>
      <c r="PEX75" s="73"/>
      <c r="PEY75" s="73"/>
      <c r="PEZ75" s="73"/>
      <c r="PFA75" s="73"/>
      <c r="PFB75" s="73"/>
      <c r="PFC75" s="73"/>
      <c r="PFD75" s="73"/>
      <c r="PFE75" s="73"/>
      <c r="PFF75" s="73"/>
      <c r="PFG75" s="73"/>
      <c r="PFH75" s="73"/>
      <c r="PFI75" s="73"/>
      <c r="PFJ75" s="73"/>
      <c r="PFK75" s="73"/>
      <c r="PFL75" s="73"/>
      <c r="PFM75" s="73"/>
      <c r="PFN75" s="73"/>
      <c r="PFO75" s="73"/>
      <c r="PFP75" s="73"/>
      <c r="PFQ75" s="73"/>
      <c r="PFR75" s="73"/>
      <c r="PFS75" s="73"/>
      <c r="PFT75" s="73"/>
      <c r="PFU75" s="73"/>
      <c r="PFV75" s="73"/>
      <c r="PFW75" s="73"/>
      <c r="PFX75" s="73"/>
      <c r="PFY75" s="73"/>
      <c r="PFZ75" s="73"/>
      <c r="PGA75" s="73"/>
      <c r="PGB75" s="73"/>
      <c r="PGC75" s="73"/>
      <c r="PGD75" s="73"/>
      <c r="PGE75" s="73"/>
      <c r="PGF75" s="73"/>
      <c r="PGG75" s="73"/>
      <c r="PGH75" s="73"/>
      <c r="PGI75" s="73"/>
      <c r="PGJ75" s="73"/>
      <c r="PGK75" s="73"/>
      <c r="PGL75" s="73"/>
      <c r="PGM75" s="73"/>
      <c r="PGN75" s="73"/>
      <c r="PGO75" s="73"/>
      <c r="PGP75" s="73"/>
      <c r="PGQ75" s="73"/>
      <c r="PGR75" s="73"/>
      <c r="PGS75" s="73"/>
      <c r="PGT75" s="73"/>
      <c r="PGU75" s="73"/>
      <c r="PGV75" s="73"/>
      <c r="PGW75" s="73"/>
      <c r="PGX75" s="73"/>
      <c r="PGY75" s="73"/>
      <c r="PGZ75" s="73"/>
      <c r="PHA75" s="73"/>
      <c r="PHB75" s="73"/>
      <c r="PHC75" s="73"/>
      <c r="PHD75" s="73"/>
      <c r="PHE75" s="73"/>
      <c r="PHF75" s="73"/>
      <c r="PHG75" s="73"/>
      <c r="PHH75" s="73"/>
      <c r="PHI75" s="73"/>
      <c r="PHJ75" s="73"/>
      <c r="PHK75" s="73"/>
      <c r="PHL75" s="73"/>
      <c r="PHM75" s="73"/>
      <c r="PHN75" s="73"/>
      <c r="PHO75" s="73"/>
      <c r="PHP75" s="73"/>
      <c r="PHQ75" s="73"/>
      <c r="PHR75" s="73"/>
      <c r="PHS75" s="73"/>
      <c r="PHT75" s="73"/>
      <c r="PHU75" s="73"/>
      <c r="PHV75" s="73"/>
      <c r="PHW75" s="73"/>
      <c r="PHX75" s="73"/>
      <c r="PHY75" s="73"/>
      <c r="PHZ75" s="73"/>
      <c r="PIA75" s="73"/>
      <c r="PIB75" s="73"/>
      <c r="PIC75" s="73"/>
      <c r="PID75" s="73"/>
      <c r="PIE75" s="73"/>
      <c r="PIF75" s="73"/>
      <c r="PIG75" s="73"/>
      <c r="PIH75" s="73"/>
      <c r="PII75" s="73"/>
      <c r="PIJ75" s="73"/>
      <c r="PIK75" s="73"/>
      <c r="PIL75" s="73"/>
      <c r="PIM75" s="73"/>
      <c r="PIN75" s="73"/>
      <c r="PIO75" s="73"/>
      <c r="PIP75" s="73"/>
      <c r="PIQ75" s="73"/>
      <c r="PIR75" s="73"/>
      <c r="PIS75" s="73"/>
      <c r="PIT75" s="73"/>
      <c r="PIU75" s="73"/>
      <c r="PIV75" s="73"/>
      <c r="PIW75" s="73"/>
      <c r="PIX75" s="73"/>
      <c r="PIY75" s="73"/>
      <c r="PIZ75" s="73"/>
      <c r="PJA75" s="73"/>
      <c r="PJB75" s="73"/>
      <c r="PJC75" s="73"/>
      <c r="PJD75" s="73"/>
      <c r="PJE75" s="73"/>
      <c r="PJF75" s="73"/>
      <c r="PJG75" s="73"/>
      <c r="PJH75" s="73"/>
      <c r="PJI75" s="73"/>
      <c r="PJJ75" s="73"/>
      <c r="PJK75" s="73"/>
      <c r="PJL75" s="73"/>
      <c r="PJM75" s="73"/>
      <c r="PJN75" s="73"/>
      <c r="PJO75" s="73"/>
      <c r="PJP75" s="73"/>
      <c r="PJQ75" s="73"/>
      <c r="PJR75" s="73"/>
      <c r="PJS75" s="73"/>
      <c r="PJT75" s="73"/>
      <c r="PJU75" s="73"/>
      <c r="PJV75" s="73"/>
      <c r="PJW75" s="73"/>
      <c r="PJX75" s="73"/>
      <c r="PJY75" s="73"/>
      <c r="PJZ75" s="73"/>
      <c r="PKA75" s="73"/>
      <c r="PKB75" s="73"/>
      <c r="PKC75" s="73"/>
      <c r="PKD75" s="73"/>
      <c r="PKE75" s="73"/>
      <c r="PKF75" s="73"/>
      <c r="PKG75" s="73"/>
      <c r="PKH75" s="73"/>
      <c r="PKI75" s="73"/>
      <c r="PKJ75" s="73"/>
      <c r="PKK75" s="73"/>
      <c r="PKL75" s="73"/>
      <c r="PKM75" s="73"/>
      <c r="PKN75" s="73"/>
      <c r="PKO75" s="73"/>
      <c r="PKP75" s="73"/>
      <c r="PKQ75" s="73"/>
      <c r="PKR75" s="73"/>
      <c r="PKS75" s="73"/>
      <c r="PKT75" s="73"/>
      <c r="PKU75" s="73"/>
      <c r="PKV75" s="73"/>
      <c r="PKW75" s="73"/>
      <c r="PKX75" s="73"/>
      <c r="PKY75" s="73"/>
      <c r="PKZ75" s="73"/>
      <c r="PLA75" s="73"/>
      <c r="PLB75" s="73"/>
      <c r="PLC75" s="73"/>
      <c r="PLD75" s="73"/>
      <c r="PLE75" s="73"/>
      <c r="PLF75" s="73"/>
      <c r="PLG75" s="73"/>
      <c r="PLH75" s="73"/>
      <c r="PLI75" s="73"/>
      <c r="PLJ75" s="73"/>
      <c r="PLK75" s="73"/>
      <c r="PLL75" s="73"/>
      <c r="PLM75" s="73"/>
      <c r="PLN75" s="73"/>
      <c r="PLO75" s="73"/>
      <c r="PLP75" s="73"/>
      <c r="PLQ75" s="73"/>
      <c r="PLR75" s="73"/>
      <c r="PLS75" s="73"/>
      <c r="PLT75" s="73"/>
      <c r="PLU75" s="73"/>
      <c r="PLV75" s="73"/>
      <c r="PLW75" s="73"/>
      <c r="PLX75" s="73"/>
      <c r="PLY75" s="73"/>
      <c r="PLZ75" s="73"/>
      <c r="PMA75" s="73"/>
      <c r="PMB75" s="73"/>
      <c r="PMC75" s="73"/>
      <c r="PMD75" s="73"/>
      <c r="PME75" s="73"/>
      <c r="PMF75" s="73"/>
      <c r="PMG75" s="73"/>
      <c r="PMH75" s="73"/>
      <c r="PMI75" s="73"/>
      <c r="PMJ75" s="73"/>
      <c r="PMK75" s="73"/>
      <c r="PML75" s="73"/>
      <c r="PMM75" s="73"/>
      <c r="PMN75" s="73"/>
      <c r="PMO75" s="73"/>
      <c r="PMP75" s="73"/>
      <c r="PMQ75" s="73"/>
      <c r="PMR75" s="73"/>
      <c r="PMS75" s="73"/>
      <c r="PMT75" s="73"/>
      <c r="PMU75" s="73"/>
      <c r="PMV75" s="73"/>
      <c r="PMW75" s="73"/>
      <c r="PMX75" s="73"/>
      <c r="PMY75" s="73"/>
      <c r="PMZ75" s="73"/>
      <c r="PNA75" s="73"/>
      <c r="PNB75" s="73"/>
      <c r="PNC75" s="73"/>
      <c r="PND75" s="73"/>
      <c r="PNE75" s="73"/>
      <c r="PNF75" s="73"/>
      <c r="PNG75" s="73"/>
      <c r="PNH75" s="73"/>
      <c r="PNI75" s="73"/>
      <c r="PNJ75" s="73"/>
      <c r="PNK75" s="73"/>
      <c r="PNL75" s="73"/>
      <c r="PNM75" s="73"/>
      <c r="PNN75" s="73"/>
      <c r="PNO75" s="73"/>
      <c r="PNP75" s="73"/>
      <c r="PNQ75" s="73"/>
      <c r="PNR75" s="73"/>
      <c r="PNS75" s="73"/>
      <c r="PNT75" s="73"/>
      <c r="PNU75" s="73"/>
      <c r="PNV75" s="73"/>
      <c r="PNW75" s="73"/>
      <c r="PNX75" s="73"/>
      <c r="PNY75" s="73"/>
      <c r="PNZ75" s="73"/>
      <c r="POA75" s="73"/>
      <c r="POB75" s="73"/>
      <c r="POC75" s="73"/>
      <c r="POD75" s="73"/>
      <c r="POE75" s="73"/>
      <c r="POF75" s="73"/>
      <c r="POG75" s="73"/>
      <c r="POH75" s="73"/>
      <c r="POI75" s="73"/>
      <c r="POJ75" s="73"/>
      <c r="POK75" s="73"/>
      <c r="POL75" s="73"/>
      <c r="POM75" s="73"/>
      <c r="PON75" s="73"/>
      <c r="POO75" s="73"/>
      <c r="POP75" s="73"/>
      <c r="POQ75" s="73"/>
      <c r="POR75" s="73"/>
      <c r="POS75" s="73"/>
      <c r="POT75" s="73"/>
      <c r="POU75" s="73"/>
      <c r="POV75" s="73"/>
      <c r="POW75" s="73"/>
      <c r="POX75" s="73"/>
      <c r="POY75" s="73"/>
      <c r="POZ75" s="73"/>
      <c r="PPA75" s="73"/>
      <c r="PPB75" s="73"/>
      <c r="PPC75" s="73"/>
      <c r="PPD75" s="73"/>
      <c r="PPE75" s="73"/>
      <c r="PPF75" s="73"/>
      <c r="PPG75" s="73"/>
      <c r="PPH75" s="73"/>
      <c r="PPI75" s="73"/>
      <c r="PPJ75" s="73"/>
      <c r="PPK75" s="73"/>
      <c r="PPL75" s="73"/>
      <c r="PPM75" s="73"/>
      <c r="PPN75" s="73"/>
      <c r="PPO75" s="73"/>
      <c r="PPP75" s="73"/>
      <c r="PPQ75" s="73"/>
      <c r="PPR75" s="73"/>
      <c r="PPS75" s="73"/>
      <c r="PPT75" s="73"/>
      <c r="PPU75" s="73"/>
      <c r="PPV75" s="73"/>
      <c r="PPW75" s="73"/>
      <c r="PPX75" s="73"/>
      <c r="PPY75" s="73"/>
      <c r="PPZ75" s="73"/>
      <c r="PQA75" s="73"/>
      <c r="PQB75" s="73"/>
      <c r="PQC75" s="73"/>
      <c r="PQD75" s="73"/>
      <c r="PQE75" s="73"/>
      <c r="PQF75" s="73"/>
      <c r="PQG75" s="73"/>
      <c r="PQH75" s="73"/>
      <c r="PQI75" s="73"/>
      <c r="PQJ75" s="73"/>
      <c r="PQK75" s="73"/>
      <c r="PQL75" s="73"/>
      <c r="PQM75" s="73"/>
      <c r="PQN75" s="73"/>
      <c r="PQO75" s="73"/>
      <c r="PQP75" s="73"/>
      <c r="PQQ75" s="73"/>
      <c r="PQR75" s="73"/>
      <c r="PQS75" s="73"/>
      <c r="PQT75" s="73"/>
      <c r="PQU75" s="73"/>
      <c r="PQV75" s="73"/>
      <c r="PQW75" s="73"/>
      <c r="PQX75" s="73"/>
      <c r="PQY75" s="73"/>
      <c r="PQZ75" s="73"/>
      <c r="PRA75" s="73"/>
      <c r="PRB75" s="73"/>
      <c r="PRC75" s="73"/>
      <c r="PRD75" s="73"/>
      <c r="PRE75" s="73"/>
      <c r="PRF75" s="73"/>
      <c r="PRG75" s="73"/>
      <c r="PRH75" s="73"/>
      <c r="PRI75" s="73"/>
      <c r="PRJ75" s="73"/>
      <c r="PRK75" s="73"/>
      <c r="PRL75" s="73"/>
      <c r="PRM75" s="73"/>
      <c r="PRN75" s="73"/>
      <c r="PRO75" s="73"/>
      <c r="PRP75" s="73"/>
      <c r="PRQ75" s="73"/>
      <c r="PRR75" s="73"/>
      <c r="PRS75" s="73"/>
      <c r="PRT75" s="73"/>
      <c r="PRU75" s="73"/>
      <c r="PRV75" s="73"/>
      <c r="PRW75" s="73"/>
      <c r="PRX75" s="73"/>
      <c r="PRY75" s="73"/>
      <c r="PRZ75" s="73"/>
      <c r="PSA75" s="73"/>
      <c r="PSB75" s="73"/>
      <c r="PSC75" s="73"/>
      <c r="PSD75" s="73"/>
      <c r="PSE75" s="73"/>
      <c r="PSF75" s="73"/>
      <c r="PSG75" s="73"/>
      <c r="PSH75" s="73"/>
      <c r="PSI75" s="73"/>
      <c r="PSJ75" s="73"/>
      <c r="PSK75" s="73"/>
      <c r="PSL75" s="73"/>
      <c r="PSM75" s="73"/>
      <c r="PSN75" s="73"/>
      <c r="PSO75" s="73"/>
      <c r="PSP75" s="73"/>
      <c r="PSQ75" s="73"/>
      <c r="PSR75" s="73"/>
      <c r="PSS75" s="73"/>
      <c r="PST75" s="73"/>
      <c r="PSU75" s="73"/>
      <c r="PSV75" s="73"/>
      <c r="PSW75" s="73"/>
      <c r="PSX75" s="73"/>
      <c r="PSY75" s="73"/>
      <c r="PSZ75" s="73"/>
      <c r="PTA75" s="73"/>
      <c r="PTB75" s="73"/>
      <c r="PTC75" s="73"/>
      <c r="PTD75" s="73"/>
      <c r="PTE75" s="73"/>
      <c r="PTF75" s="73"/>
      <c r="PTG75" s="73"/>
      <c r="PTH75" s="73"/>
      <c r="PTI75" s="73"/>
      <c r="PTJ75" s="73"/>
      <c r="PTK75" s="73"/>
      <c r="PTL75" s="73"/>
      <c r="PTM75" s="73"/>
      <c r="PTN75" s="73"/>
      <c r="PTO75" s="73"/>
      <c r="PTP75" s="73"/>
      <c r="PTQ75" s="73"/>
      <c r="PTR75" s="73"/>
      <c r="PTS75" s="73"/>
      <c r="PTT75" s="73"/>
      <c r="PTU75" s="73"/>
      <c r="PTV75" s="73"/>
      <c r="PTW75" s="73"/>
      <c r="PTX75" s="73"/>
      <c r="PTY75" s="73"/>
      <c r="PTZ75" s="73"/>
      <c r="PUA75" s="73"/>
      <c r="PUB75" s="73"/>
      <c r="PUC75" s="73"/>
      <c r="PUD75" s="73"/>
      <c r="PUE75" s="73"/>
      <c r="PUF75" s="73"/>
      <c r="PUG75" s="73"/>
      <c r="PUH75" s="73"/>
      <c r="PUI75" s="73"/>
      <c r="PUJ75" s="73"/>
      <c r="PUK75" s="73"/>
      <c r="PUL75" s="73"/>
      <c r="PUM75" s="73"/>
      <c r="PUN75" s="73"/>
      <c r="PUO75" s="73"/>
      <c r="PUP75" s="73"/>
      <c r="PUQ75" s="73"/>
      <c r="PUR75" s="73"/>
      <c r="PUS75" s="73"/>
      <c r="PUT75" s="73"/>
      <c r="PUU75" s="73"/>
      <c r="PUV75" s="73"/>
      <c r="PUW75" s="73"/>
      <c r="PUX75" s="73"/>
      <c r="PUY75" s="73"/>
      <c r="PUZ75" s="73"/>
      <c r="PVA75" s="73"/>
      <c r="PVB75" s="73"/>
      <c r="PVC75" s="73"/>
      <c r="PVD75" s="73"/>
      <c r="PVE75" s="73"/>
      <c r="PVF75" s="73"/>
      <c r="PVG75" s="73"/>
      <c r="PVH75" s="73"/>
      <c r="PVI75" s="73"/>
      <c r="PVJ75" s="73"/>
      <c r="PVK75" s="73"/>
      <c r="PVL75" s="73"/>
      <c r="PVM75" s="73"/>
      <c r="PVN75" s="73"/>
      <c r="PVO75" s="73"/>
      <c r="PVP75" s="73"/>
      <c r="PVQ75" s="73"/>
      <c r="PVR75" s="73"/>
      <c r="PVS75" s="73"/>
      <c r="PVT75" s="73"/>
      <c r="PVU75" s="73"/>
      <c r="PVV75" s="73"/>
      <c r="PVW75" s="73"/>
      <c r="PVX75" s="73"/>
      <c r="PVY75" s="73"/>
      <c r="PVZ75" s="73"/>
      <c r="PWA75" s="73"/>
      <c r="PWB75" s="73"/>
      <c r="PWC75" s="73"/>
      <c r="PWD75" s="73"/>
      <c r="PWE75" s="73"/>
      <c r="PWF75" s="73"/>
      <c r="PWG75" s="73"/>
      <c r="PWH75" s="73"/>
      <c r="PWI75" s="73"/>
      <c r="PWJ75" s="73"/>
      <c r="PWK75" s="73"/>
      <c r="PWL75" s="73"/>
      <c r="PWM75" s="73"/>
      <c r="PWN75" s="73"/>
      <c r="PWO75" s="73"/>
      <c r="PWP75" s="73"/>
      <c r="PWQ75" s="73"/>
      <c r="PWR75" s="73"/>
      <c r="PWS75" s="73"/>
      <c r="PWT75" s="73"/>
      <c r="PWU75" s="73"/>
      <c r="PWV75" s="73"/>
      <c r="PWW75" s="73"/>
      <c r="PWX75" s="73"/>
      <c r="PWY75" s="73"/>
      <c r="PWZ75" s="73"/>
      <c r="PXA75" s="73"/>
      <c r="PXB75" s="73"/>
      <c r="PXC75" s="73"/>
      <c r="PXD75" s="73"/>
      <c r="PXE75" s="73"/>
      <c r="PXF75" s="73"/>
      <c r="PXG75" s="73"/>
      <c r="PXH75" s="73"/>
      <c r="PXI75" s="73"/>
      <c r="PXJ75" s="73"/>
      <c r="PXK75" s="73"/>
      <c r="PXL75" s="73"/>
      <c r="PXM75" s="73"/>
      <c r="PXN75" s="73"/>
      <c r="PXO75" s="73"/>
      <c r="PXP75" s="73"/>
      <c r="PXQ75" s="73"/>
      <c r="PXR75" s="73"/>
      <c r="PXS75" s="73"/>
      <c r="PXT75" s="73"/>
      <c r="PXU75" s="73"/>
      <c r="PXV75" s="73"/>
      <c r="PXW75" s="73"/>
      <c r="PXX75" s="73"/>
      <c r="PXY75" s="73"/>
      <c r="PXZ75" s="73"/>
      <c r="PYA75" s="73"/>
      <c r="PYB75" s="73"/>
      <c r="PYC75" s="73"/>
      <c r="PYD75" s="73"/>
      <c r="PYE75" s="73"/>
      <c r="PYF75" s="73"/>
      <c r="PYG75" s="73"/>
      <c r="PYH75" s="73"/>
      <c r="PYI75" s="73"/>
      <c r="PYJ75" s="73"/>
      <c r="PYK75" s="73"/>
      <c r="PYL75" s="73"/>
      <c r="PYM75" s="73"/>
      <c r="PYN75" s="73"/>
      <c r="PYO75" s="73"/>
      <c r="PYP75" s="73"/>
      <c r="PYQ75" s="73"/>
      <c r="PYR75" s="73"/>
      <c r="PYS75" s="73"/>
      <c r="PYT75" s="73"/>
      <c r="PYU75" s="73"/>
      <c r="PYV75" s="73"/>
      <c r="PYW75" s="73"/>
      <c r="PYX75" s="73"/>
      <c r="PYY75" s="73"/>
      <c r="PYZ75" s="73"/>
      <c r="PZA75" s="73"/>
      <c r="PZB75" s="73"/>
      <c r="PZC75" s="73"/>
      <c r="PZD75" s="73"/>
      <c r="PZE75" s="73"/>
      <c r="PZF75" s="73"/>
      <c r="PZG75" s="73"/>
      <c r="PZH75" s="73"/>
      <c r="PZI75" s="73"/>
      <c r="PZJ75" s="73"/>
      <c r="PZK75" s="73"/>
      <c r="PZL75" s="73"/>
      <c r="PZM75" s="73"/>
      <c r="PZN75" s="73"/>
      <c r="PZO75" s="73"/>
      <c r="PZP75" s="73"/>
      <c r="PZQ75" s="73"/>
      <c r="PZR75" s="73"/>
      <c r="PZS75" s="73"/>
      <c r="PZT75" s="73"/>
      <c r="PZU75" s="73"/>
      <c r="PZV75" s="73"/>
      <c r="PZW75" s="73"/>
      <c r="PZX75" s="73"/>
      <c r="PZY75" s="73"/>
      <c r="PZZ75" s="73"/>
      <c r="QAA75" s="73"/>
      <c r="QAB75" s="73"/>
      <c r="QAC75" s="73"/>
      <c r="QAD75" s="73"/>
      <c r="QAE75" s="73"/>
      <c r="QAF75" s="73"/>
      <c r="QAG75" s="73"/>
      <c r="QAH75" s="73"/>
      <c r="QAI75" s="73"/>
      <c r="QAJ75" s="73"/>
      <c r="QAK75" s="73"/>
      <c r="QAL75" s="73"/>
      <c r="QAM75" s="73"/>
      <c r="QAN75" s="73"/>
      <c r="QAO75" s="73"/>
      <c r="QAP75" s="73"/>
      <c r="QAQ75" s="73"/>
      <c r="QAR75" s="73"/>
      <c r="QAS75" s="73"/>
      <c r="QAT75" s="73"/>
      <c r="QAU75" s="73"/>
      <c r="QAV75" s="73"/>
      <c r="QAW75" s="73"/>
      <c r="QAX75" s="73"/>
      <c r="QAY75" s="73"/>
      <c r="QAZ75" s="73"/>
      <c r="QBA75" s="73"/>
      <c r="QBB75" s="73"/>
      <c r="QBC75" s="73"/>
      <c r="QBD75" s="73"/>
      <c r="QBE75" s="73"/>
      <c r="QBF75" s="73"/>
      <c r="QBG75" s="73"/>
      <c r="QBH75" s="73"/>
      <c r="QBI75" s="73"/>
      <c r="QBJ75" s="73"/>
      <c r="QBK75" s="73"/>
      <c r="QBL75" s="73"/>
      <c r="QBM75" s="73"/>
      <c r="QBN75" s="73"/>
      <c r="QBO75" s="73"/>
      <c r="QBP75" s="73"/>
      <c r="QBQ75" s="73"/>
      <c r="QBR75" s="73"/>
      <c r="QBS75" s="73"/>
      <c r="QBT75" s="73"/>
      <c r="QBU75" s="73"/>
      <c r="QBV75" s="73"/>
      <c r="QBW75" s="73"/>
      <c r="QBX75" s="73"/>
      <c r="QBY75" s="73"/>
      <c r="QBZ75" s="73"/>
      <c r="QCA75" s="73"/>
      <c r="QCB75" s="73"/>
      <c r="QCC75" s="73"/>
      <c r="QCD75" s="73"/>
      <c r="QCE75" s="73"/>
      <c r="QCF75" s="73"/>
      <c r="QCG75" s="73"/>
      <c r="QCH75" s="73"/>
      <c r="QCI75" s="73"/>
      <c r="QCJ75" s="73"/>
      <c r="QCK75" s="73"/>
      <c r="QCL75" s="73"/>
      <c r="QCM75" s="73"/>
      <c r="QCN75" s="73"/>
      <c r="QCO75" s="73"/>
      <c r="QCP75" s="73"/>
      <c r="QCQ75" s="73"/>
      <c r="QCR75" s="73"/>
      <c r="QCS75" s="73"/>
      <c r="QCT75" s="73"/>
      <c r="QCU75" s="73"/>
      <c r="QCV75" s="73"/>
      <c r="QCW75" s="73"/>
      <c r="QCX75" s="73"/>
      <c r="QCY75" s="73"/>
      <c r="QCZ75" s="73"/>
      <c r="QDA75" s="73"/>
      <c r="QDB75" s="73"/>
      <c r="QDC75" s="73"/>
      <c r="QDD75" s="73"/>
      <c r="QDE75" s="73"/>
      <c r="QDF75" s="73"/>
      <c r="QDG75" s="73"/>
      <c r="QDH75" s="73"/>
      <c r="QDI75" s="73"/>
      <c r="QDJ75" s="73"/>
      <c r="QDK75" s="73"/>
      <c r="QDL75" s="73"/>
      <c r="QDM75" s="73"/>
      <c r="QDN75" s="73"/>
      <c r="QDO75" s="73"/>
      <c r="QDP75" s="73"/>
      <c r="QDQ75" s="73"/>
      <c r="QDR75" s="73"/>
      <c r="QDS75" s="73"/>
      <c r="QDT75" s="73"/>
      <c r="QDU75" s="73"/>
      <c r="QDV75" s="73"/>
      <c r="QDW75" s="73"/>
      <c r="QDX75" s="73"/>
      <c r="QDY75" s="73"/>
      <c r="QDZ75" s="73"/>
      <c r="QEA75" s="73"/>
      <c r="QEB75" s="73"/>
      <c r="QEC75" s="73"/>
      <c r="QED75" s="73"/>
      <c r="QEE75" s="73"/>
      <c r="QEF75" s="73"/>
      <c r="QEG75" s="73"/>
      <c r="QEH75" s="73"/>
      <c r="QEI75" s="73"/>
      <c r="QEJ75" s="73"/>
      <c r="QEK75" s="73"/>
      <c r="QEL75" s="73"/>
      <c r="QEM75" s="73"/>
      <c r="QEN75" s="73"/>
      <c r="QEO75" s="73"/>
      <c r="QEP75" s="73"/>
      <c r="QEQ75" s="73"/>
      <c r="QER75" s="73"/>
      <c r="QES75" s="73"/>
      <c r="QET75" s="73"/>
      <c r="QEU75" s="73"/>
      <c r="QEV75" s="73"/>
      <c r="QEW75" s="73"/>
      <c r="QEX75" s="73"/>
      <c r="QEY75" s="73"/>
      <c r="QEZ75" s="73"/>
      <c r="QFA75" s="73"/>
      <c r="QFB75" s="73"/>
      <c r="QFC75" s="73"/>
      <c r="QFD75" s="73"/>
      <c r="QFE75" s="73"/>
      <c r="QFF75" s="73"/>
      <c r="QFG75" s="73"/>
      <c r="QFH75" s="73"/>
      <c r="QFI75" s="73"/>
      <c r="QFJ75" s="73"/>
      <c r="QFK75" s="73"/>
      <c r="QFL75" s="73"/>
      <c r="QFM75" s="73"/>
      <c r="QFN75" s="73"/>
      <c r="QFO75" s="73"/>
      <c r="QFP75" s="73"/>
      <c r="QFQ75" s="73"/>
      <c r="QFR75" s="73"/>
      <c r="QFS75" s="73"/>
      <c r="QFT75" s="73"/>
      <c r="QFU75" s="73"/>
      <c r="QFV75" s="73"/>
      <c r="QFW75" s="73"/>
      <c r="QFX75" s="73"/>
      <c r="QFY75" s="73"/>
      <c r="QFZ75" s="73"/>
      <c r="QGA75" s="73"/>
      <c r="QGB75" s="73"/>
      <c r="QGC75" s="73"/>
      <c r="QGD75" s="73"/>
      <c r="QGE75" s="73"/>
      <c r="QGF75" s="73"/>
      <c r="QGG75" s="73"/>
      <c r="QGH75" s="73"/>
      <c r="QGI75" s="73"/>
      <c r="QGJ75" s="73"/>
      <c r="QGK75" s="73"/>
      <c r="QGL75" s="73"/>
      <c r="QGM75" s="73"/>
      <c r="QGN75" s="73"/>
      <c r="QGO75" s="73"/>
      <c r="QGP75" s="73"/>
      <c r="QGQ75" s="73"/>
      <c r="QGR75" s="73"/>
      <c r="QGS75" s="73"/>
      <c r="QGT75" s="73"/>
      <c r="QGU75" s="73"/>
      <c r="QGV75" s="73"/>
      <c r="QGW75" s="73"/>
      <c r="QGX75" s="73"/>
      <c r="QGY75" s="73"/>
      <c r="QGZ75" s="73"/>
      <c r="QHA75" s="73"/>
      <c r="QHB75" s="73"/>
      <c r="QHC75" s="73"/>
      <c r="QHD75" s="73"/>
      <c r="QHE75" s="73"/>
      <c r="QHF75" s="73"/>
      <c r="QHG75" s="73"/>
      <c r="QHH75" s="73"/>
      <c r="QHI75" s="73"/>
      <c r="QHJ75" s="73"/>
      <c r="QHK75" s="73"/>
      <c r="QHL75" s="73"/>
      <c r="QHM75" s="73"/>
      <c r="QHN75" s="73"/>
      <c r="QHO75" s="73"/>
      <c r="QHP75" s="73"/>
      <c r="QHQ75" s="73"/>
      <c r="QHR75" s="73"/>
      <c r="QHS75" s="73"/>
      <c r="QHT75" s="73"/>
      <c r="QHU75" s="73"/>
      <c r="QHV75" s="73"/>
      <c r="QHW75" s="73"/>
      <c r="QHX75" s="73"/>
      <c r="QHY75" s="73"/>
      <c r="QHZ75" s="73"/>
      <c r="QIA75" s="73"/>
      <c r="QIB75" s="73"/>
      <c r="QIC75" s="73"/>
      <c r="QID75" s="73"/>
      <c r="QIE75" s="73"/>
      <c r="QIF75" s="73"/>
      <c r="QIG75" s="73"/>
      <c r="QIH75" s="73"/>
      <c r="QII75" s="73"/>
      <c r="QIJ75" s="73"/>
      <c r="QIK75" s="73"/>
      <c r="QIL75" s="73"/>
      <c r="QIM75" s="73"/>
      <c r="QIN75" s="73"/>
      <c r="QIO75" s="73"/>
      <c r="QIP75" s="73"/>
      <c r="QIQ75" s="73"/>
      <c r="QIR75" s="73"/>
      <c r="QIS75" s="73"/>
      <c r="QIT75" s="73"/>
      <c r="QIU75" s="73"/>
      <c r="QIV75" s="73"/>
      <c r="QIW75" s="73"/>
      <c r="QIX75" s="73"/>
      <c r="QIY75" s="73"/>
      <c r="QIZ75" s="73"/>
      <c r="QJA75" s="73"/>
      <c r="QJB75" s="73"/>
      <c r="QJC75" s="73"/>
      <c r="QJD75" s="73"/>
      <c r="QJE75" s="73"/>
      <c r="QJF75" s="73"/>
      <c r="QJG75" s="73"/>
      <c r="QJH75" s="73"/>
      <c r="QJI75" s="73"/>
      <c r="QJJ75" s="73"/>
      <c r="QJK75" s="73"/>
      <c r="QJL75" s="73"/>
      <c r="QJM75" s="73"/>
      <c r="QJN75" s="73"/>
      <c r="QJO75" s="73"/>
      <c r="QJP75" s="73"/>
      <c r="QJQ75" s="73"/>
      <c r="QJR75" s="73"/>
      <c r="QJS75" s="73"/>
      <c r="QJT75" s="73"/>
      <c r="QJU75" s="73"/>
      <c r="QJV75" s="73"/>
      <c r="QJW75" s="73"/>
      <c r="QJX75" s="73"/>
      <c r="QJY75" s="73"/>
      <c r="QJZ75" s="73"/>
      <c r="QKA75" s="73"/>
      <c r="QKB75" s="73"/>
      <c r="QKC75" s="73"/>
      <c r="QKD75" s="73"/>
      <c r="QKE75" s="73"/>
      <c r="QKF75" s="73"/>
      <c r="QKG75" s="73"/>
      <c r="QKH75" s="73"/>
      <c r="QKI75" s="73"/>
      <c r="QKJ75" s="73"/>
      <c r="QKK75" s="73"/>
      <c r="QKL75" s="73"/>
      <c r="QKM75" s="73"/>
      <c r="QKN75" s="73"/>
      <c r="QKO75" s="73"/>
      <c r="QKP75" s="73"/>
      <c r="QKQ75" s="73"/>
      <c r="QKR75" s="73"/>
      <c r="QKS75" s="73"/>
      <c r="QKT75" s="73"/>
      <c r="QKU75" s="73"/>
      <c r="QKV75" s="73"/>
      <c r="QKW75" s="73"/>
      <c r="QKX75" s="73"/>
      <c r="QKY75" s="73"/>
      <c r="QKZ75" s="73"/>
      <c r="QLA75" s="73"/>
      <c r="QLB75" s="73"/>
      <c r="QLC75" s="73"/>
      <c r="QLD75" s="73"/>
      <c r="QLE75" s="73"/>
      <c r="QLF75" s="73"/>
      <c r="QLG75" s="73"/>
      <c r="QLH75" s="73"/>
      <c r="QLI75" s="73"/>
      <c r="QLJ75" s="73"/>
      <c r="QLK75" s="73"/>
      <c r="QLL75" s="73"/>
      <c r="QLM75" s="73"/>
      <c r="QLN75" s="73"/>
      <c r="QLO75" s="73"/>
      <c r="QLP75" s="73"/>
      <c r="QLQ75" s="73"/>
      <c r="QLR75" s="73"/>
      <c r="QLS75" s="73"/>
      <c r="QLT75" s="73"/>
      <c r="QLU75" s="73"/>
      <c r="QLV75" s="73"/>
      <c r="QLW75" s="73"/>
      <c r="QLX75" s="73"/>
      <c r="QLY75" s="73"/>
      <c r="QLZ75" s="73"/>
      <c r="QMA75" s="73"/>
      <c r="QMB75" s="73"/>
      <c r="QMC75" s="73"/>
      <c r="QMD75" s="73"/>
      <c r="QME75" s="73"/>
      <c r="QMF75" s="73"/>
      <c r="QMG75" s="73"/>
      <c r="QMH75" s="73"/>
      <c r="QMI75" s="73"/>
      <c r="QMJ75" s="73"/>
      <c r="QMK75" s="73"/>
      <c r="QML75" s="73"/>
      <c r="QMM75" s="73"/>
      <c r="QMN75" s="73"/>
      <c r="QMO75" s="73"/>
      <c r="QMP75" s="73"/>
      <c r="QMQ75" s="73"/>
      <c r="QMR75" s="73"/>
      <c r="QMS75" s="73"/>
      <c r="QMT75" s="73"/>
      <c r="QMU75" s="73"/>
      <c r="QMV75" s="73"/>
      <c r="QMW75" s="73"/>
      <c r="QMX75" s="73"/>
      <c r="QMY75" s="73"/>
      <c r="QMZ75" s="73"/>
      <c r="QNA75" s="73"/>
      <c r="QNB75" s="73"/>
      <c r="QNC75" s="73"/>
      <c r="QND75" s="73"/>
      <c r="QNE75" s="73"/>
      <c r="QNF75" s="73"/>
      <c r="QNG75" s="73"/>
      <c r="QNH75" s="73"/>
      <c r="QNI75" s="73"/>
      <c r="QNJ75" s="73"/>
      <c r="QNK75" s="73"/>
      <c r="QNL75" s="73"/>
      <c r="QNM75" s="73"/>
      <c r="QNN75" s="73"/>
      <c r="QNO75" s="73"/>
      <c r="QNP75" s="73"/>
      <c r="QNQ75" s="73"/>
      <c r="QNR75" s="73"/>
      <c r="QNS75" s="73"/>
      <c r="QNT75" s="73"/>
      <c r="QNU75" s="73"/>
      <c r="QNV75" s="73"/>
      <c r="QNW75" s="73"/>
      <c r="QNX75" s="73"/>
      <c r="QNY75" s="73"/>
      <c r="QNZ75" s="73"/>
      <c r="QOA75" s="73"/>
      <c r="QOB75" s="73"/>
      <c r="QOC75" s="73"/>
      <c r="QOD75" s="73"/>
      <c r="QOE75" s="73"/>
      <c r="QOF75" s="73"/>
      <c r="QOG75" s="73"/>
      <c r="QOH75" s="73"/>
      <c r="QOI75" s="73"/>
      <c r="QOJ75" s="73"/>
      <c r="QOK75" s="73"/>
      <c r="QOL75" s="73"/>
      <c r="QOM75" s="73"/>
      <c r="QON75" s="73"/>
      <c r="QOO75" s="73"/>
      <c r="QOP75" s="73"/>
      <c r="QOQ75" s="73"/>
      <c r="QOR75" s="73"/>
      <c r="QOS75" s="73"/>
      <c r="QOT75" s="73"/>
      <c r="QOU75" s="73"/>
      <c r="QOV75" s="73"/>
      <c r="QOW75" s="73"/>
      <c r="QOX75" s="73"/>
      <c r="QOY75" s="73"/>
      <c r="QOZ75" s="73"/>
      <c r="QPA75" s="73"/>
      <c r="QPB75" s="73"/>
      <c r="QPC75" s="73"/>
      <c r="QPD75" s="73"/>
      <c r="QPE75" s="73"/>
      <c r="QPF75" s="73"/>
      <c r="QPG75" s="73"/>
      <c r="QPH75" s="73"/>
      <c r="QPI75" s="73"/>
      <c r="QPJ75" s="73"/>
      <c r="QPK75" s="73"/>
      <c r="QPL75" s="73"/>
      <c r="QPM75" s="73"/>
      <c r="QPN75" s="73"/>
      <c r="QPO75" s="73"/>
      <c r="QPP75" s="73"/>
      <c r="QPQ75" s="73"/>
      <c r="QPR75" s="73"/>
      <c r="QPS75" s="73"/>
      <c r="QPT75" s="73"/>
      <c r="QPU75" s="73"/>
      <c r="QPV75" s="73"/>
      <c r="QPW75" s="73"/>
      <c r="QPX75" s="73"/>
      <c r="QPY75" s="73"/>
      <c r="QPZ75" s="73"/>
      <c r="QQA75" s="73"/>
      <c r="QQB75" s="73"/>
      <c r="QQC75" s="73"/>
      <c r="QQD75" s="73"/>
      <c r="QQE75" s="73"/>
      <c r="QQF75" s="73"/>
      <c r="QQG75" s="73"/>
      <c r="QQH75" s="73"/>
      <c r="QQI75" s="73"/>
      <c r="QQJ75" s="73"/>
      <c r="QQK75" s="73"/>
      <c r="QQL75" s="73"/>
      <c r="QQM75" s="73"/>
      <c r="QQN75" s="73"/>
      <c r="QQO75" s="73"/>
      <c r="QQP75" s="73"/>
      <c r="QQQ75" s="73"/>
      <c r="QQR75" s="73"/>
      <c r="QQS75" s="73"/>
      <c r="QQT75" s="73"/>
      <c r="QQU75" s="73"/>
      <c r="QQV75" s="73"/>
      <c r="QQW75" s="73"/>
      <c r="QQX75" s="73"/>
      <c r="QQY75" s="73"/>
      <c r="QQZ75" s="73"/>
      <c r="QRA75" s="73"/>
      <c r="QRB75" s="73"/>
      <c r="QRC75" s="73"/>
      <c r="QRD75" s="73"/>
      <c r="QRE75" s="73"/>
      <c r="QRF75" s="73"/>
      <c r="QRG75" s="73"/>
      <c r="QRH75" s="73"/>
      <c r="QRI75" s="73"/>
      <c r="QRJ75" s="73"/>
      <c r="QRK75" s="73"/>
      <c r="QRL75" s="73"/>
      <c r="QRM75" s="73"/>
      <c r="QRN75" s="73"/>
      <c r="QRO75" s="73"/>
      <c r="QRP75" s="73"/>
      <c r="QRQ75" s="73"/>
      <c r="QRR75" s="73"/>
      <c r="QRS75" s="73"/>
      <c r="QRT75" s="73"/>
      <c r="QRU75" s="73"/>
      <c r="QRV75" s="73"/>
      <c r="QRW75" s="73"/>
      <c r="QRX75" s="73"/>
      <c r="QRY75" s="73"/>
      <c r="QRZ75" s="73"/>
      <c r="QSA75" s="73"/>
      <c r="QSB75" s="73"/>
      <c r="QSC75" s="73"/>
      <c r="QSD75" s="73"/>
      <c r="QSE75" s="73"/>
      <c r="QSF75" s="73"/>
      <c r="QSG75" s="73"/>
      <c r="QSH75" s="73"/>
      <c r="QSI75" s="73"/>
      <c r="QSJ75" s="73"/>
      <c r="QSK75" s="73"/>
      <c r="QSL75" s="73"/>
      <c r="QSM75" s="73"/>
      <c r="QSN75" s="73"/>
      <c r="QSO75" s="73"/>
      <c r="QSP75" s="73"/>
      <c r="QSQ75" s="73"/>
      <c r="QSR75" s="73"/>
      <c r="QSS75" s="73"/>
      <c r="QST75" s="73"/>
      <c r="QSU75" s="73"/>
      <c r="QSV75" s="73"/>
      <c r="QSW75" s="73"/>
      <c r="QSX75" s="73"/>
      <c r="QSY75" s="73"/>
      <c r="QSZ75" s="73"/>
      <c r="QTA75" s="73"/>
      <c r="QTB75" s="73"/>
      <c r="QTC75" s="73"/>
      <c r="QTD75" s="73"/>
      <c r="QTE75" s="73"/>
      <c r="QTF75" s="73"/>
      <c r="QTG75" s="73"/>
      <c r="QTH75" s="73"/>
      <c r="QTI75" s="73"/>
      <c r="QTJ75" s="73"/>
      <c r="QTK75" s="73"/>
      <c r="QTL75" s="73"/>
      <c r="QTM75" s="73"/>
      <c r="QTN75" s="73"/>
      <c r="QTO75" s="73"/>
      <c r="QTP75" s="73"/>
      <c r="QTQ75" s="73"/>
      <c r="QTR75" s="73"/>
      <c r="QTS75" s="73"/>
      <c r="QTT75" s="73"/>
      <c r="QTU75" s="73"/>
      <c r="QTV75" s="73"/>
      <c r="QTW75" s="73"/>
      <c r="QTX75" s="73"/>
      <c r="QTY75" s="73"/>
      <c r="QTZ75" s="73"/>
      <c r="QUA75" s="73"/>
      <c r="QUB75" s="73"/>
      <c r="QUC75" s="73"/>
      <c r="QUD75" s="73"/>
      <c r="QUE75" s="73"/>
      <c r="QUF75" s="73"/>
      <c r="QUG75" s="73"/>
      <c r="QUH75" s="73"/>
      <c r="QUI75" s="73"/>
      <c r="QUJ75" s="73"/>
      <c r="QUK75" s="73"/>
      <c r="QUL75" s="73"/>
      <c r="QUM75" s="73"/>
      <c r="QUN75" s="73"/>
      <c r="QUO75" s="73"/>
      <c r="QUP75" s="73"/>
      <c r="QUQ75" s="73"/>
      <c r="QUR75" s="73"/>
      <c r="QUS75" s="73"/>
      <c r="QUT75" s="73"/>
      <c r="QUU75" s="73"/>
      <c r="QUV75" s="73"/>
      <c r="QUW75" s="73"/>
      <c r="QUX75" s="73"/>
      <c r="QUY75" s="73"/>
      <c r="QUZ75" s="73"/>
      <c r="QVA75" s="73"/>
      <c r="QVB75" s="73"/>
      <c r="QVC75" s="73"/>
      <c r="QVD75" s="73"/>
      <c r="QVE75" s="73"/>
      <c r="QVF75" s="73"/>
      <c r="QVG75" s="73"/>
      <c r="QVH75" s="73"/>
      <c r="QVI75" s="73"/>
      <c r="QVJ75" s="73"/>
      <c r="QVK75" s="73"/>
      <c r="QVL75" s="73"/>
      <c r="QVM75" s="73"/>
      <c r="QVN75" s="73"/>
      <c r="QVO75" s="73"/>
      <c r="QVP75" s="73"/>
      <c r="QVQ75" s="73"/>
      <c r="QVR75" s="73"/>
      <c r="QVS75" s="73"/>
      <c r="QVT75" s="73"/>
      <c r="QVU75" s="73"/>
      <c r="QVV75" s="73"/>
      <c r="QVW75" s="73"/>
      <c r="QVX75" s="73"/>
      <c r="QVY75" s="73"/>
      <c r="QVZ75" s="73"/>
      <c r="QWA75" s="73"/>
      <c r="QWB75" s="73"/>
      <c r="QWC75" s="73"/>
      <c r="QWD75" s="73"/>
      <c r="QWE75" s="73"/>
      <c r="QWF75" s="73"/>
      <c r="QWG75" s="73"/>
      <c r="QWH75" s="73"/>
      <c r="QWI75" s="73"/>
      <c r="QWJ75" s="73"/>
      <c r="QWK75" s="73"/>
      <c r="QWL75" s="73"/>
      <c r="QWM75" s="73"/>
      <c r="QWN75" s="73"/>
      <c r="QWO75" s="73"/>
      <c r="QWP75" s="73"/>
      <c r="QWQ75" s="73"/>
      <c r="QWR75" s="73"/>
      <c r="QWS75" s="73"/>
      <c r="QWT75" s="73"/>
      <c r="QWU75" s="73"/>
      <c r="QWV75" s="73"/>
      <c r="QWW75" s="73"/>
      <c r="QWX75" s="73"/>
      <c r="QWY75" s="73"/>
      <c r="QWZ75" s="73"/>
      <c r="QXA75" s="73"/>
      <c r="QXB75" s="73"/>
      <c r="QXC75" s="73"/>
      <c r="QXD75" s="73"/>
      <c r="QXE75" s="73"/>
      <c r="QXF75" s="73"/>
      <c r="QXG75" s="73"/>
      <c r="QXH75" s="73"/>
      <c r="QXI75" s="73"/>
      <c r="QXJ75" s="73"/>
      <c r="QXK75" s="73"/>
      <c r="QXL75" s="73"/>
      <c r="QXM75" s="73"/>
      <c r="QXN75" s="73"/>
      <c r="QXO75" s="73"/>
      <c r="QXP75" s="73"/>
      <c r="QXQ75" s="73"/>
      <c r="QXR75" s="73"/>
      <c r="QXS75" s="73"/>
      <c r="QXT75" s="73"/>
      <c r="QXU75" s="73"/>
      <c r="QXV75" s="73"/>
      <c r="QXW75" s="73"/>
      <c r="QXX75" s="73"/>
      <c r="QXY75" s="73"/>
      <c r="QXZ75" s="73"/>
      <c r="QYA75" s="73"/>
      <c r="QYB75" s="73"/>
      <c r="QYC75" s="73"/>
      <c r="QYD75" s="73"/>
      <c r="QYE75" s="73"/>
      <c r="QYF75" s="73"/>
      <c r="QYG75" s="73"/>
      <c r="QYH75" s="73"/>
      <c r="QYI75" s="73"/>
      <c r="QYJ75" s="73"/>
      <c r="QYK75" s="73"/>
      <c r="QYL75" s="73"/>
      <c r="QYM75" s="73"/>
      <c r="QYN75" s="73"/>
      <c r="QYO75" s="73"/>
      <c r="QYP75" s="73"/>
      <c r="QYQ75" s="73"/>
      <c r="QYR75" s="73"/>
      <c r="QYS75" s="73"/>
      <c r="QYT75" s="73"/>
      <c r="QYU75" s="73"/>
      <c r="QYV75" s="73"/>
      <c r="QYW75" s="73"/>
      <c r="QYX75" s="73"/>
      <c r="QYY75" s="73"/>
      <c r="QYZ75" s="73"/>
      <c r="QZA75" s="73"/>
      <c r="QZB75" s="73"/>
      <c r="QZC75" s="73"/>
      <c r="QZD75" s="73"/>
      <c r="QZE75" s="73"/>
      <c r="QZF75" s="73"/>
      <c r="QZG75" s="73"/>
      <c r="QZH75" s="73"/>
      <c r="QZI75" s="73"/>
      <c r="QZJ75" s="73"/>
      <c r="QZK75" s="73"/>
      <c r="QZL75" s="73"/>
      <c r="QZM75" s="73"/>
      <c r="QZN75" s="73"/>
      <c r="QZO75" s="73"/>
      <c r="QZP75" s="73"/>
      <c r="QZQ75" s="73"/>
      <c r="QZR75" s="73"/>
      <c r="QZS75" s="73"/>
      <c r="QZT75" s="73"/>
      <c r="QZU75" s="73"/>
      <c r="QZV75" s="73"/>
      <c r="QZW75" s="73"/>
      <c r="QZX75" s="73"/>
      <c r="QZY75" s="73"/>
      <c r="QZZ75" s="73"/>
      <c r="RAA75" s="73"/>
      <c r="RAB75" s="73"/>
      <c r="RAC75" s="73"/>
      <c r="RAD75" s="73"/>
      <c r="RAE75" s="73"/>
      <c r="RAF75" s="73"/>
      <c r="RAG75" s="73"/>
      <c r="RAH75" s="73"/>
      <c r="RAI75" s="73"/>
      <c r="RAJ75" s="73"/>
      <c r="RAK75" s="73"/>
      <c r="RAL75" s="73"/>
      <c r="RAM75" s="73"/>
      <c r="RAN75" s="73"/>
      <c r="RAO75" s="73"/>
      <c r="RAP75" s="73"/>
      <c r="RAQ75" s="73"/>
      <c r="RAR75" s="73"/>
      <c r="RAS75" s="73"/>
      <c r="RAT75" s="73"/>
      <c r="RAU75" s="73"/>
      <c r="RAV75" s="73"/>
      <c r="RAW75" s="73"/>
      <c r="RAX75" s="73"/>
      <c r="RAY75" s="73"/>
      <c r="RAZ75" s="73"/>
      <c r="RBA75" s="73"/>
      <c r="RBB75" s="73"/>
      <c r="RBC75" s="73"/>
      <c r="RBD75" s="73"/>
      <c r="RBE75" s="73"/>
      <c r="RBF75" s="73"/>
      <c r="RBG75" s="73"/>
      <c r="RBH75" s="73"/>
      <c r="RBI75" s="73"/>
      <c r="RBJ75" s="73"/>
      <c r="RBK75" s="73"/>
      <c r="RBL75" s="73"/>
      <c r="RBM75" s="73"/>
      <c r="RBN75" s="73"/>
      <c r="RBO75" s="73"/>
      <c r="RBP75" s="73"/>
      <c r="RBQ75" s="73"/>
      <c r="RBR75" s="73"/>
      <c r="RBS75" s="73"/>
      <c r="RBT75" s="73"/>
      <c r="RBU75" s="73"/>
      <c r="RBV75" s="73"/>
      <c r="RBW75" s="73"/>
      <c r="RBX75" s="73"/>
      <c r="RBY75" s="73"/>
      <c r="RBZ75" s="73"/>
      <c r="RCA75" s="73"/>
      <c r="RCB75" s="73"/>
      <c r="RCC75" s="73"/>
      <c r="RCD75" s="73"/>
      <c r="RCE75" s="73"/>
      <c r="RCF75" s="73"/>
      <c r="RCG75" s="73"/>
      <c r="RCH75" s="73"/>
      <c r="RCI75" s="73"/>
      <c r="RCJ75" s="73"/>
      <c r="RCK75" s="73"/>
      <c r="RCL75" s="73"/>
      <c r="RCM75" s="73"/>
      <c r="RCN75" s="73"/>
      <c r="RCO75" s="73"/>
      <c r="RCP75" s="73"/>
      <c r="RCQ75" s="73"/>
      <c r="RCR75" s="73"/>
      <c r="RCS75" s="73"/>
      <c r="RCT75" s="73"/>
      <c r="RCU75" s="73"/>
      <c r="RCV75" s="73"/>
      <c r="RCW75" s="73"/>
      <c r="RCX75" s="73"/>
      <c r="RCY75" s="73"/>
      <c r="RCZ75" s="73"/>
      <c r="RDA75" s="73"/>
      <c r="RDB75" s="73"/>
      <c r="RDC75" s="73"/>
      <c r="RDD75" s="73"/>
      <c r="RDE75" s="73"/>
      <c r="RDF75" s="73"/>
      <c r="RDG75" s="73"/>
      <c r="RDH75" s="73"/>
      <c r="RDI75" s="73"/>
      <c r="RDJ75" s="73"/>
      <c r="RDK75" s="73"/>
      <c r="RDL75" s="73"/>
      <c r="RDM75" s="73"/>
      <c r="RDN75" s="73"/>
      <c r="RDO75" s="73"/>
      <c r="RDP75" s="73"/>
      <c r="RDQ75" s="73"/>
      <c r="RDR75" s="73"/>
      <c r="RDS75" s="73"/>
      <c r="RDT75" s="73"/>
      <c r="RDU75" s="73"/>
      <c r="RDV75" s="73"/>
      <c r="RDW75" s="73"/>
      <c r="RDX75" s="73"/>
      <c r="RDY75" s="73"/>
      <c r="RDZ75" s="73"/>
      <c r="REA75" s="73"/>
      <c r="REB75" s="73"/>
      <c r="REC75" s="73"/>
      <c r="RED75" s="73"/>
      <c r="REE75" s="73"/>
      <c r="REF75" s="73"/>
      <c r="REG75" s="73"/>
      <c r="REH75" s="73"/>
      <c r="REI75" s="73"/>
      <c r="REJ75" s="73"/>
      <c r="REK75" s="73"/>
      <c r="REL75" s="73"/>
      <c r="REM75" s="73"/>
      <c r="REN75" s="73"/>
      <c r="REO75" s="73"/>
      <c r="REP75" s="73"/>
      <c r="REQ75" s="73"/>
      <c r="RER75" s="73"/>
      <c r="RES75" s="73"/>
      <c r="RET75" s="73"/>
      <c r="REU75" s="73"/>
      <c r="REV75" s="73"/>
      <c r="REW75" s="73"/>
      <c r="REX75" s="73"/>
      <c r="REY75" s="73"/>
      <c r="REZ75" s="73"/>
      <c r="RFA75" s="73"/>
      <c r="RFB75" s="73"/>
      <c r="RFC75" s="73"/>
      <c r="RFD75" s="73"/>
      <c r="RFE75" s="73"/>
      <c r="RFF75" s="73"/>
      <c r="RFG75" s="73"/>
      <c r="RFH75" s="73"/>
      <c r="RFI75" s="73"/>
      <c r="RFJ75" s="73"/>
      <c r="RFK75" s="73"/>
      <c r="RFL75" s="73"/>
      <c r="RFM75" s="73"/>
      <c r="RFN75" s="73"/>
      <c r="RFO75" s="73"/>
      <c r="RFP75" s="73"/>
      <c r="RFQ75" s="73"/>
      <c r="RFR75" s="73"/>
      <c r="RFS75" s="73"/>
      <c r="RFT75" s="73"/>
      <c r="RFU75" s="73"/>
      <c r="RFV75" s="73"/>
      <c r="RFW75" s="73"/>
      <c r="RFX75" s="73"/>
      <c r="RFY75" s="73"/>
      <c r="RFZ75" s="73"/>
      <c r="RGA75" s="73"/>
      <c r="RGB75" s="73"/>
      <c r="RGC75" s="73"/>
      <c r="RGD75" s="73"/>
      <c r="RGE75" s="73"/>
      <c r="RGF75" s="73"/>
      <c r="RGG75" s="73"/>
      <c r="RGH75" s="73"/>
      <c r="RGI75" s="73"/>
      <c r="RGJ75" s="73"/>
      <c r="RGK75" s="73"/>
      <c r="RGL75" s="73"/>
      <c r="RGM75" s="73"/>
      <c r="RGN75" s="73"/>
      <c r="RGO75" s="73"/>
      <c r="RGP75" s="73"/>
      <c r="RGQ75" s="73"/>
      <c r="RGR75" s="73"/>
      <c r="RGS75" s="73"/>
      <c r="RGT75" s="73"/>
      <c r="RGU75" s="73"/>
      <c r="RGV75" s="73"/>
      <c r="RGW75" s="73"/>
      <c r="RGX75" s="73"/>
      <c r="RGY75" s="73"/>
      <c r="RGZ75" s="73"/>
      <c r="RHA75" s="73"/>
      <c r="RHB75" s="73"/>
      <c r="RHC75" s="73"/>
      <c r="RHD75" s="73"/>
      <c r="RHE75" s="73"/>
      <c r="RHF75" s="73"/>
      <c r="RHG75" s="73"/>
      <c r="RHH75" s="73"/>
      <c r="RHI75" s="73"/>
      <c r="RHJ75" s="73"/>
      <c r="RHK75" s="73"/>
      <c r="RHL75" s="73"/>
      <c r="RHM75" s="73"/>
      <c r="RHN75" s="73"/>
      <c r="RHO75" s="73"/>
      <c r="RHP75" s="73"/>
      <c r="RHQ75" s="73"/>
      <c r="RHR75" s="73"/>
      <c r="RHS75" s="73"/>
      <c r="RHT75" s="73"/>
      <c r="RHU75" s="73"/>
      <c r="RHV75" s="73"/>
      <c r="RHW75" s="73"/>
      <c r="RHX75" s="73"/>
      <c r="RHY75" s="73"/>
      <c r="RHZ75" s="73"/>
      <c r="RIA75" s="73"/>
      <c r="RIB75" s="73"/>
      <c r="RIC75" s="73"/>
      <c r="RID75" s="73"/>
      <c r="RIE75" s="73"/>
      <c r="RIF75" s="73"/>
      <c r="RIG75" s="73"/>
      <c r="RIH75" s="73"/>
      <c r="RII75" s="73"/>
      <c r="RIJ75" s="73"/>
      <c r="RIK75" s="73"/>
      <c r="RIL75" s="73"/>
      <c r="RIM75" s="73"/>
      <c r="RIN75" s="73"/>
      <c r="RIO75" s="73"/>
      <c r="RIP75" s="73"/>
      <c r="RIQ75" s="73"/>
      <c r="RIR75" s="73"/>
      <c r="RIS75" s="73"/>
      <c r="RIT75" s="73"/>
      <c r="RIU75" s="73"/>
      <c r="RIV75" s="73"/>
      <c r="RIW75" s="73"/>
      <c r="RIX75" s="73"/>
      <c r="RIY75" s="73"/>
      <c r="RIZ75" s="73"/>
      <c r="RJA75" s="73"/>
      <c r="RJB75" s="73"/>
      <c r="RJC75" s="73"/>
      <c r="RJD75" s="73"/>
      <c r="RJE75" s="73"/>
      <c r="RJF75" s="73"/>
      <c r="RJG75" s="73"/>
      <c r="RJH75" s="73"/>
      <c r="RJI75" s="73"/>
      <c r="RJJ75" s="73"/>
      <c r="RJK75" s="73"/>
      <c r="RJL75" s="73"/>
      <c r="RJM75" s="73"/>
      <c r="RJN75" s="73"/>
      <c r="RJO75" s="73"/>
      <c r="RJP75" s="73"/>
      <c r="RJQ75" s="73"/>
      <c r="RJR75" s="73"/>
      <c r="RJS75" s="73"/>
      <c r="RJT75" s="73"/>
      <c r="RJU75" s="73"/>
      <c r="RJV75" s="73"/>
      <c r="RJW75" s="73"/>
      <c r="RJX75" s="73"/>
      <c r="RJY75" s="73"/>
      <c r="RJZ75" s="73"/>
      <c r="RKA75" s="73"/>
      <c r="RKB75" s="73"/>
      <c r="RKC75" s="73"/>
      <c r="RKD75" s="73"/>
      <c r="RKE75" s="73"/>
      <c r="RKF75" s="73"/>
      <c r="RKG75" s="73"/>
      <c r="RKH75" s="73"/>
      <c r="RKI75" s="73"/>
      <c r="RKJ75" s="73"/>
      <c r="RKK75" s="73"/>
      <c r="RKL75" s="73"/>
      <c r="RKM75" s="73"/>
      <c r="RKN75" s="73"/>
      <c r="RKO75" s="73"/>
      <c r="RKP75" s="73"/>
      <c r="RKQ75" s="73"/>
      <c r="RKR75" s="73"/>
      <c r="RKS75" s="73"/>
      <c r="RKT75" s="73"/>
      <c r="RKU75" s="73"/>
      <c r="RKV75" s="73"/>
      <c r="RKW75" s="73"/>
      <c r="RKX75" s="73"/>
      <c r="RKY75" s="73"/>
      <c r="RKZ75" s="73"/>
      <c r="RLA75" s="73"/>
      <c r="RLB75" s="73"/>
      <c r="RLC75" s="73"/>
      <c r="RLD75" s="73"/>
      <c r="RLE75" s="73"/>
      <c r="RLF75" s="73"/>
      <c r="RLG75" s="73"/>
      <c r="RLH75" s="73"/>
      <c r="RLI75" s="73"/>
      <c r="RLJ75" s="73"/>
      <c r="RLK75" s="73"/>
      <c r="RLL75" s="73"/>
      <c r="RLM75" s="73"/>
      <c r="RLN75" s="73"/>
      <c r="RLO75" s="73"/>
      <c r="RLP75" s="73"/>
      <c r="RLQ75" s="73"/>
      <c r="RLR75" s="73"/>
      <c r="RLS75" s="73"/>
      <c r="RLT75" s="73"/>
      <c r="RLU75" s="73"/>
      <c r="RLV75" s="73"/>
      <c r="RLW75" s="73"/>
      <c r="RLX75" s="73"/>
      <c r="RLY75" s="73"/>
      <c r="RLZ75" s="73"/>
      <c r="RMA75" s="73"/>
      <c r="RMB75" s="73"/>
      <c r="RMC75" s="73"/>
      <c r="RMD75" s="73"/>
      <c r="RME75" s="73"/>
      <c r="RMF75" s="73"/>
      <c r="RMG75" s="73"/>
      <c r="RMH75" s="73"/>
      <c r="RMI75" s="73"/>
      <c r="RMJ75" s="73"/>
      <c r="RMK75" s="73"/>
      <c r="RML75" s="73"/>
      <c r="RMM75" s="73"/>
      <c r="RMN75" s="73"/>
      <c r="RMO75" s="73"/>
      <c r="RMP75" s="73"/>
      <c r="RMQ75" s="73"/>
      <c r="RMR75" s="73"/>
      <c r="RMS75" s="73"/>
      <c r="RMT75" s="73"/>
      <c r="RMU75" s="73"/>
      <c r="RMV75" s="73"/>
      <c r="RMW75" s="73"/>
      <c r="RMX75" s="73"/>
      <c r="RMY75" s="73"/>
      <c r="RMZ75" s="73"/>
      <c r="RNA75" s="73"/>
      <c r="RNB75" s="73"/>
      <c r="RNC75" s="73"/>
      <c r="RND75" s="73"/>
      <c r="RNE75" s="73"/>
      <c r="RNF75" s="73"/>
      <c r="RNG75" s="73"/>
      <c r="RNH75" s="73"/>
      <c r="RNI75" s="73"/>
      <c r="RNJ75" s="73"/>
      <c r="RNK75" s="73"/>
      <c r="RNL75" s="73"/>
      <c r="RNM75" s="73"/>
      <c r="RNN75" s="73"/>
      <c r="RNO75" s="73"/>
      <c r="RNP75" s="73"/>
      <c r="RNQ75" s="73"/>
      <c r="RNR75" s="73"/>
      <c r="RNS75" s="73"/>
      <c r="RNT75" s="73"/>
      <c r="RNU75" s="73"/>
      <c r="RNV75" s="73"/>
      <c r="RNW75" s="73"/>
      <c r="RNX75" s="73"/>
      <c r="RNY75" s="73"/>
      <c r="RNZ75" s="73"/>
      <c r="ROA75" s="73"/>
      <c r="ROB75" s="73"/>
      <c r="ROC75" s="73"/>
      <c r="ROD75" s="73"/>
      <c r="ROE75" s="73"/>
      <c r="ROF75" s="73"/>
      <c r="ROG75" s="73"/>
      <c r="ROH75" s="73"/>
      <c r="ROI75" s="73"/>
      <c r="ROJ75" s="73"/>
      <c r="ROK75" s="73"/>
      <c r="ROL75" s="73"/>
      <c r="ROM75" s="73"/>
      <c r="RON75" s="73"/>
      <c r="ROO75" s="73"/>
      <c r="ROP75" s="73"/>
      <c r="ROQ75" s="73"/>
      <c r="ROR75" s="73"/>
      <c r="ROS75" s="73"/>
      <c r="ROT75" s="73"/>
      <c r="ROU75" s="73"/>
      <c r="ROV75" s="73"/>
      <c r="ROW75" s="73"/>
      <c r="ROX75" s="73"/>
      <c r="ROY75" s="73"/>
      <c r="ROZ75" s="73"/>
      <c r="RPA75" s="73"/>
      <c r="RPB75" s="73"/>
      <c r="RPC75" s="73"/>
      <c r="RPD75" s="73"/>
      <c r="RPE75" s="73"/>
      <c r="RPF75" s="73"/>
      <c r="RPG75" s="73"/>
      <c r="RPH75" s="73"/>
      <c r="RPI75" s="73"/>
      <c r="RPJ75" s="73"/>
      <c r="RPK75" s="73"/>
      <c r="RPL75" s="73"/>
      <c r="RPM75" s="73"/>
      <c r="RPN75" s="73"/>
      <c r="RPO75" s="73"/>
      <c r="RPP75" s="73"/>
      <c r="RPQ75" s="73"/>
      <c r="RPR75" s="73"/>
      <c r="RPS75" s="73"/>
      <c r="RPT75" s="73"/>
      <c r="RPU75" s="73"/>
      <c r="RPV75" s="73"/>
      <c r="RPW75" s="73"/>
      <c r="RPX75" s="73"/>
      <c r="RPY75" s="73"/>
      <c r="RPZ75" s="73"/>
      <c r="RQA75" s="73"/>
      <c r="RQB75" s="73"/>
      <c r="RQC75" s="73"/>
      <c r="RQD75" s="73"/>
      <c r="RQE75" s="73"/>
      <c r="RQF75" s="73"/>
      <c r="RQG75" s="73"/>
      <c r="RQH75" s="73"/>
      <c r="RQI75" s="73"/>
      <c r="RQJ75" s="73"/>
      <c r="RQK75" s="73"/>
      <c r="RQL75" s="73"/>
      <c r="RQM75" s="73"/>
      <c r="RQN75" s="73"/>
      <c r="RQO75" s="73"/>
      <c r="RQP75" s="73"/>
      <c r="RQQ75" s="73"/>
      <c r="RQR75" s="73"/>
      <c r="RQS75" s="73"/>
      <c r="RQT75" s="73"/>
      <c r="RQU75" s="73"/>
      <c r="RQV75" s="73"/>
      <c r="RQW75" s="73"/>
      <c r="RQX75" s="73"/>
      <c r="RQY75" s="73"/>
      <c r="RQZ75" s="73"/>
      <c r="RRA75" s="73"/>
      <c r="RRB75" s="73"/>
      <c r="RRC75" s="73"/>
      <c r="RRD75" s="73"/>
      <c r="RRE75" s="73"/>
      <c r="RRF75" s="73"/>
      <c r="RRG75" s="73"/>
      <c r="RRH75" s="73"/>
      <c r="RRI75" s="73"/>
      <c r="RRJ75" s="73"/>
      <c r="RRK75" s="73"/>
      <c r="RRL75" s="73"/>
      <c r="RRM75" s="73"/>
      <c r="RRN75" s="73"/>
      <c r="RRO75" s="73"/>
      <c r="RRP75" s="73"/>
      <c r="RRQ75" s="73"/>
      <c r="RRR75" s="73"/>
      <c r="RRS75" s="73"/>
      <c r="RRT75" s="73"/>
      <c r="RRU75" s="73"/>
      <c r="RRV75" s="73"/>
      <c r="RRW75" s="73"/>
      <c r="RRX75" s="73"/>
      <c r="RRY75" s="73"/>
      <c r="RRZ75" s="73"/>
      <c r="RSA75" s="73"/>
      <c r="RSB75" s="73"/>
      <c r="RSC75" s="73"/>
      <c r="RSD75" s="73"/>
      <c r="RSE75" s="73"/>
      <c r="RSF75" s="73"/>
      <c r="RSG75" s="73"/>
      <c r="RSH75" s="73"/>
      <c r="RSI75" s="73"/>
      <c r="RSJ75" s="73"/>
      <c r="RSK75" s="73"/>
      <c r="RSL75" s="73"/>
      <c r="RSM75" s="73"/>
      <c r="RSN75" s="73"/>
      <c r="RSO75" s="73"/>
      <c r="RSP75" s="73"/>
      <c r="RSQ75" s="73"/>
      <c r="RSR75" s="73"/>
      <c r="RSS75" s="73"/>
      <c r="RST75" s="73"/>
      <c r="RSU75" s="73"/>
      <c r="RSV75" s="73"/>
      <c r="RSW75" s="73"/>
      <c r="RSX75" s="73"/>
      <c r="RSY75" s="73"/>
      <c r="RSZ75" s="73"/>
      <c r="RTA75" s="73"/>
      <c r="RTB75" s="73"/>
      <c r="RTC75" s="73"/>
      <c r="RTD75" s="73"/>
      <c r="RTE75" s="73"/>
      <c r="RTF75" s="73"/>
      <c r="RTG75" s="73"/>
      <c r="RTH75" s="73"/>
      <c r="RTI75" s="73"/>
      <c r="RTJ75" s="73"/>
      <c r="RTK75" s="73"/>
      <c r="RTL75" s="73"/>
      <c r="RTM75" s="73"/>
      <c r="RTN75" s="73"/>
      <c r="RTO75" s="73"/>
      <c r="RTP75" s="73"/>
      <c r="RTQ75" s="73"/>
      <c r="RTR75" s="73"/>
      <c r="RTS75" s="73"/>
      <c r="RTT75" s="73"/>
      <c r="RTU75" s="73"/>
      <c r="RTV75" s="73"/>
      <c r="RTW75" s="73"/>
      <c r="RTX75" s="73"/>
      <c r="RTY75" s="73"/>
      <c r="RTZ75" s="73"/>
      <c r="RUA75" s="73"/>
      <c r="RUB75" s="73"/>
      <c r="RUC75" s="73"/>
      <c r="RUD75" s="73"/>
      <c r="RUE75" s="73"/>
      <c r="RUF75" s="73"/>
      <c r="RUG75" s="73"/>
      <c r="RUH75" s="73"/>
      <c r="RUI75" s="73"/>
      <c r="RUJ75" s="73"/>
      <c r="RUK75" s="73"/>
      <c r="RUL75" s="73"/>
      <c r="RUM75" s="73"/>
      <c r="RUN75" s="73"/>
      <c r="RUO75" s="73"/>
      <c r="RUP75" s="73"/>
      <c r="RUQ75" s="73"/>
      <c r="RUR75" s="73"/>
      <c r="RUS75" s="73"/>
      <c r="RUT75" s="73"/>
      <c r="RUU75" s="73"/>
      <c r="RUV75" s="73"/>
      <c r="RUW75" s="73"/>
      <c r="RUX75" s="73"/>
      <c r="RUY75" s="73"/>
      <c r="RUZ75" s="73"/>
      <c r="RVA75" s="73"/>
      <c r="RVB75" s="73"/>
      <c r="RVC75" s="73"/>
      <c r="RVD75" s="73"/>
      <c r="RVE75" s="73"/>
      <c r="RVF75" s="73"/>
      <c r="RVG75" s="73"/>
      <c r="RVH75" s="73"/>
      <c r="RVI75" s="73"/>
      <c r="RVJ75" s="73"/>
      <c r="RVK75" s="73"/>
      <c r="RVL75" s="73"/>
      <c r="RVM75" s="73"/>
      <c r="RVN75" s="73"/>
      <c r="RVO75" s="73"/>
      <c r="RVP75" s="73"/>
      <c r="RVQ75" s="73"/>
      <c r="RVR75" s="73"/>
      <c r="RVS75" s="73"/>
      <c r="RVT75" s="73"/>
      <c r="RVU75" s="73"/>
      <c r="RVV75" s="73"/>
      <c r="RVW75" s="73"/>
      <c r="RVX75" s="73"/>
      <c r="RVY75" s="73"/>
      <c r="RVZ75" s="73"/>
      <c r="RWA75" s="73"/>
      <c r="RWB75" s="73"/>
      <c r="RWC75" s="73"/>
      <c r="RWD75" s="73"/>
      <c r="RWE75" s="73"/>
      <c r="RWF75" s="73"/>
      <c r="RWG75" s="73"/>
      <c r="RWH75" s="73"/>
      <c r="RWI75" s="73"/>
      <c r="RWJ75" s="73"/>
      <c r="RWK75" s="73"/>
      <c r="RWL75" s="73"/>
      <c r="RWM75" s="73"/>
      <c r="RWN75" s="73"/>
      <c r="RWO75" s="73"/>
      <c r="RWP75" s="73"/>
      <c r="RWQ75" s="73"/>
      <c r="RWR75" s="73"/>
      <c r="RWS75" s="73"/>
      <c r="RWT75" s="73"/>
      <c r="RWU75" s="73"/>
      <c r="RWV75" s="73"/>
      <c r="RWW75" s="73"/>
      <c r="RWX75" s="73"/>
      <c r="RWY75" s="73"/>
      <c r="RWZ75" s="73"/>
      <c r="RXA75" s="73"/>
      <c r="RXB75" s="73"/>
      <c r="RXC75" s="73"/>
      <c r="RXD75" s="73"/>
      <c r="RXE75" s="73"/>
      <c r="RXF75" s="73"/>
      <c r="RXG75" s="73"/>
      <c r="RXH75" s="73"/>
      <c r="RXI75" s="73"/>
      <c r="RXJ75" s="73"/>
      <c r="RXK75" s="73"/>
      <c r="RXL75" s="73"/>
      <c r="RXM75" s="73"/>
      <c r="RXN75" s="73"/>
      <c r="RXO75" s="73"/>
      <c r="RXP75" s="73"/>
      <c r="RXQ75" s="73"/>
      <c r="RXR75" s="73"/>
      <c r="RXS75" s="73"/>
      <c r="RXT75" s="73"/>
      <c r="RXU75" s="73"/>
      <c r="RXV75" s="73"/>
      <c r="RXW75" s="73"/>
      <c r="RXX75" s="73"/>
      <c r="RXY75" s="73"/>
      <c r="RXZ75" s="73"/>
      <c r="RYA75" s="73"/>
      <c r="RYB75" s="73"/>
      <c r="RYC75" s="73"/>
      <c r="RYD75" s="73"/>
      <c r="RYE75" s="73"/>
      <c r="RYF75" s="73"/>
      <c r="RYG75" s="73"/>
      <c r="RYH75" s="73"/>
      <c r="RYI75" s="73"/>
      <c r="RYJ75" s="73"/>
      <c r="RYK75" s="73"/>
      <c r="RYL75" s="73"/>
      <c r="RYM75" s="73"/>
      <c r="RYN75" s="73"/>
      <c r="RYO75" s="73"/>
      <c r="RYP75" s="73"/>
      <c r="RYQ75" s="73"/>
      <c r="RYR75" s="73"/>
      <c r="RYS75" s="73"/>
      <c r="RYT75" s="73"/>
      <c r="RYU75" s="73"/>
      <c r="RYV75" s="73"/>
      <c r="RYW75" s="73"/>
      <c r="RYX75" s="73"/>
      <c r="RYY75" s="73"/>
      <c r="RYZ75" s="73"/>
      <c r="RZA75" s="73"/>
      <c r="RZB75" s="73"/>
      <c r="RZC75" s="73"/>
      <c r="RZD75" s="73"/>
      <c r="RZE75" s="73"/>
      <c r="RZF75" s="73"/>
      <c r="RZG75" s="73"/>
      <c r="RZH75" s="73"/>
      <c r="RZI75" s="73"/>
      <c r="RZJ75" s="73"/>
      <c r="RZK75" s="73"/>
      <c r="RZL75" s="73"/>
      <c r="RZM75" s="73"/>
      <c r="RZN75" s="73"/>
      <c r="RZO75" s="73"/>
      <c r="RZP75" s="73"/>
      <c r="RZQ75" s="73"/>
      <c r="RZR75" s="73"/>
      <c r="RZS75" s="73"/>
      <c r="RZT75" s="73"/>
      <c r="RZU75" s="73"/>
      <c r="RZV75" s="73"/>
      <c r="RZW75" s="73"/>
      <c r="RZX75" s="73"/>
      <c r="RZY75" s="73"/>
      <c r="RZZ75" s="73"/>
      <c r="SAA75" s="73"/>
      <c r="SAB75" s="73"/>
      <c r="SAC75" s="73"/>
      <c r="SAD75" s="73"/>
      <c r="SAE75" s="73"/>
      <c r="SAF75" s="73"/>
      <c r="SAG75" s="73"/>
      <c r="SAH75" s="73"/>
      <c r="SAI75" s="73"/>
      <c r="SAJ75" s="73"/>
      <c r="SAK75" s="73"/>
      <c r="SAL75" s="73"/>
      <c r="SAM75" s="73"/>
      <c r="SAN75" s="73"/>
      <c r="SAO75" s="73"/>
      <c r="SAP75" s="73"/>
      <c r="SAQ75" s="73"/>
      <c r="SAR75" s="73"/>
      <c r="SAS75" s="73"/>
      <c r="SAT75" s="73"/>
      <c r="SAU75" s="73"/>
      <c r="SAV75" s="73"/>
      <c r="SAW75" s="73"/>
      <c r="SAX75" s="73"/>
      <c r="SAY75" s="73"/>
      <c r="SAZ75" s="73"/>
      <c r="SBA75" s="73"/>
      <c r="SBB75" s="73"/>
      <c r="SBC75" s="73"/>
      <c r="SBD75" s="73"/>
      <c r="SBE75" s="73"/>
      <c r="SBF75" s="73"/>
      <c r="SBG75" s="73"/>
      <c r="SBH75" s="73"/>
      <c r="SBI75" s="73"/>
      <c r="SBJ75" s="73"/>
      <c r="SBK75" s="73"/>
      <c r="SBL75" s="73"/>
      <c r="SBM75" s="73"/>
      <c r="SBN75" s="73"/>
      <c r="SBO75" s="73"/>
      <c r="SBP75" s="73"/>
      <c r="SBQ75" s="73"/>
      <c r="SBR75" s="73"/>
      <c r="SBS75" s="73"/>
      <c r="SBT75" s="73"/>
      <c r="SBU75" s="73"/>
      <c r="SBV75" s="73"/>
      <c r="SBW75" s="73"/>
      <c r="SBX75" s="73"/>
      <c r="SBY75" s="73"/>
      <c r="SBZ75" s="73"/>
      <c r="SCA75" s="73"/>
      <c r="SCB75" s="73"/>
      <c r="SCC75" s="73"/>
      <c r="SCD75" s="73"/>
      <c r="SCE75" s="73"/>
      <c r="SCF75" s="73"/>
      <c r="SCG75" s="73"/>
      <c r="SCH75" s="73"/>
      <c r="SCI75" s="73"/>
      <c r="SCJ75" s="73"/>
      <c r="SCK75" s="73"/>
      <c r="SCL75" s="73"/>
      <c r="SCM75" s="73"/>
      <c r="SCN75" s="73"/>
      <c r="SCO75" s="73"/>
      <c r="SCP75" s="73"/>
      <c r="SCQ75" s="73"/>
      <c r="SCR75" s="73"/>
      <c r="SCS75" s="73"/>
      <c r="SCT75" s="73"/>
      <c r="SCU75" s="73"/>
      <c r="SCV75" s="73"/>
      <c r="SCW75" s="73"/>
      <c r="SCX75" s="73"/>
      <c r="SCY75" s="73"/>
      <c r="SCZ75" s="73"/>
      <c r="SDA75" s="73"/>
      <c r="SDB75" s="73"/>
      <c r="SDC75" s="73"/>
      <c r="SDD75" s="73"/>
      <c r="SDE75" s="73"/>
      <c r="SDF75" s="73"/>
      <c r="SDG75" s="73"/>
      <c r="SDH75" s="73"/>
      <c r="SDI75" s="73"/>
      <c r="SDJ75" s="73"/>
      <c r="SDK75" s="73"/>
      <c r="SDL75" s="73"/>
      <c r="SDM75" s="73"/>
      <c r="SDN75" s="73"/>
      <c r="SDO75" s="73"/>
      <c r="SDP75" s="73"/>
      <c r="SDQ75" s="73"/>
      <c r="SDR75" s="73"/>
      <c r="SDS75" s="73"/>
      <c r="SDT75" s="73"/>
      <c r="SDU75" s="73"/>
      <c r="SDV75" s="73"/>
      <c r="SDW75" s="73"/>
      <c r="SDX75" s="73"/>
      <c r="SDY75" s="73"/>
      <c r="SDZ75" s="73"/>
      <c r="SEA75" s="73"/>
      <c r="SEB75" s="73"/>
      <c r="SEC75" s="73"/>
      <c r="SED75" s="73"/>
      <c r="SEE75" s="73"/>
      <c r="SEF75" s="73"/>
      <c r="SEG75" s="73"/>
      <c r="SEH75" s="73"/>
      <c r="SEI75" s="73"/>
      <c r="SEJ75" s="73"/>
      <c r="SEK75" s="73"/>
      <c r="SEL75" s="73"/>
      <c r="SEM75" s="73"/>
      <c r="SEN75" s="73"/>
      <c r="SEO75" s="73"/>
      <c r="SEP75" s="73"/>
      <c r="SEQ75" s="73"/>
      <c r="SER75" s="73"/>
      <c r="SES75" s="73"/>
      <c r="SET75" s="73"/>
      <c r="SEU75" s="73"/>
      <c r="SEV75" s="73"/>
      <c r="SEW75" s="73"/>
      <c r="SEX75" s="73"/>
      <c r="SEY75" s="73"/>
      <c r="SEZ75" s="73"/>
      <c r="SFA75" s="73"/>
      <c r="SFB75" s="73"/>
      <c r="SFC75" s="73"/>
      <c r="SFD75" s="73"/>
      <c r="SFE75" s="73"/>
      <c r="SFF75" s="73"/>
      <c r="SFG75" s="73"/>
      <c r="SFH75" s="73"/>
      <c r="SFI75" s="73"/>
      <c r="SFJ75" s="73"/>
      <c r="SFK75" s="73"/>
      <c r="SFL75" s="73"/>
      <c r="SFM75" s="73"/>
      <c r="SFN75" s="73"/>
      <c r="SFO75" s="73"/>
      <c r="SFP75" s="73"/>
      <c r="SFQ75" s="73"/>
      <c r="SFR75" s="73"/>
      <c r="SFS75" s="73"/>
      <c r="SFT75" s="73"/>
      <c r="SFU75" s="73"/>
      <c r="SFV75" s="73"/>
      <c r="SFW75" s="73"/>
      <c r="SFX75" s="73"/>
      <c r="SFY75" s="73"/>
      <c r="SFZ75" s="73"/>
      <c r="SGA75" s="73"/>
      <c r="SGB75" s="73"/>
      <c r="SGC75" s="73"/>
      <c r="SGD75" s="73"/>
      <c r="SGE75" s="73"/>
      <c r="SGF75" s="73"/>
      <c r="SGG75" s="73"/>
      <c r="SGH75" s="73"/>
      <c r="SGI75" s="73"/>
      <c r="SGJ75" s="73"/>
      <c r="SGK75" s="73"/>
      <c r="SGL75" s="73"/>
      <c r="SGM75" s="73"/>
      <c r="SGN75" s="73"/>
      <c r="SGO75" s="73"/>
      <c r="SGP75" s="73"/>
      <c r="SGQ75" s="73"/>
      <c r="SGR75" s="73"/>
      <c r="SGS75" s="73"/>
      <c r="SGT75" s="73"/>
      <c r="SGU75" s="73"/>
      <c r="SGV75" s="73"/>
      <c r="SGW75" s="73"/>
      <c r="SGX75" s="73"/>
      <c r="SGY75" s="73"/>
      <c r="SGZ75" s="73"/>
      <c r="SHA75" s="73"/>
      <c r="SHB75" s="73"/>
      <c r="SHC75" s="73"/>
      <c r="SHD75" s="73"/>
      <c r="SHE75" s="73"/>
      <c r="SHF75" s="73"/>
      <c r="SHG75" s="73"/>
      <c r="SHH75" s="73"/>
      <c r="SHI75" s="73"/>
      <c r="SHJ75" s="73"/>
      <c r="SHK75" s="73"/>
      <c r="SHL75" s="73"/>
      <c r="SHM75" s="73"/>
      <c r="SHN75" s="73"/>
      <c r="SHO75" s="73"/>
      <c r="SHP75" s="73"/>
      <c r="SHQ75" s="73"/>
      <c r="SHR75" s="73"/>
      <c r="SHS75" s="73"/>
      <c r="SHT75" s="73"/>
      <c r="SHU75" s="73"/>
      <c r="SHV75" s="73"/>
      <c r="SHW75" s="73"/>
      <c r="SHX75" s="73"/>
      <c r="SHY75" s="73"/>
      <c r="SHZ75" s="73"/>
      <c r="SIA75" s="73"/>
      <c r="SIB75" s="73"/>
      <c r="SIC75" s="73"/>
      <c r="SID75" s="73"/>
      <c r="SIE75" s="73"/>
      <c r="SIF75" s="73"/>
      <c r="SIG75" s="73"/>
      <c r="SIH75" s="73"/>
      <c r="SII75" s="73"/>
      <c r="SIJ75" s="73"/>
      <c r="SIK75" s="73"/>
      <c r="SIL75" s="73"/>
      <c r="SIM75" s="73"/>
      <c r="SIN75" s="73"/>
      <c r="SIO75" s="73"/>
      <c r="SIP75" s="73"/>
      <c r="SIQ75" s="73"/>
      <c r="SIR75" s="73"/>
      <c r="SIS75" s="73"/>
      <c r="SIT75" s="73"/>
      <c r="SIU75" s="73"/>
      <c r="SIV75" s="73"/>
      <c r="SIW75" s="73"/>
      <c r="SIX75" s="73"/>
      <c r="SIY75" s="73"/>
      <c r="SIZ75" s="73"/>
      <c r="SJA75" s="73"/>
      <c r="SJB75" s="73"/>
      <c r="SJC75" s="73"/>
      <c r="SJD75" s="73"/>
      <c r="SJE75" s="73"/>
      <c r="SJF75" s="73"/>
      <c r="SJG75" s="73"/>
      <c r="SJH75" s="73"/>
      <c r="SJI75" s="73"/>
      <c r="SJJ75" s="73"/>
      <c r="SJK75" s="73"/>
      <c r="SJL75" s="73"/>
      <c r="SJM75" s="73"/>
      <c r="SJN75" s="73"/>
      <c r="SJO75" s="73"/>
      <c r="SJP75" s="73"/>
      <c r="SJQ75" s="73"/>
      <c r="SJR75" s="73"/>
      <c r="SJS75" s="73"/>
      <c r="SJT75" s="73"/>
      <c r="SJU75" s="73"/>
      <c r="SJV75" s="73"/>
      <c r="SJW75" s="73"/>
      <c r="SJX75" s="73"/>
      <c r="SJY75" s="73"/>
      <c r="SJZ75" s="73"/>
      <c r="SKA75" s="73"/>
      <c r="SKB75" s="73"/>
      <c r="SKC75" s="73"/>
      <c r="SKD75" s="73"/>
      <c r="SKE75" s="73"/>
      <c r="SKF75" s="73"/>
      <c r="SKG75" s="73"/>
      <c r="SKH75" s="73"/>
      <c r="SKI75" s="73"/>
      <c r="SKJ75" s="73"/>
      <c r="SKK75" s="73"/>
      <c r="SKL75" s="73"/>
      <c r="SKM75" s="73"/>
      <c r="SKN75" s="73"/>
      <c r="SKO75" s="73"/>
      <c r="SKP75" s="73"/>
      <c r="SKQ75" s="73"/>
      <c r="SKR75" s="73"/>
      <c r="SKS75" s="73"/>
      <c r="SKT75" s="73"/>
      <c r="SKU75" s="73"/>
      <c r="SKV75" s="73"/>
      <c r="SKW75" s="73"/>
      <c r="SKX75" s="73"/>
      <c r="SKY75" s="73"/>
      <c r="SKZ75" s="73"/>
      <c r="SLA75" s="73"/>
      <c r="SLB75" s="73"/>
      <c r="SLC75" s="73"/>
      <c r="SLD75" s="73"/>
      <c r="SLE75" s="73"/>
      <c r="SLF75" s="73"/>
      <c r="SLG75" s="73"/>
      <c r="SLH75" s="73"/>
      <c r="SLI75" s="73"/>
      <c r="SLJ75" s="73"/>
      <c r="SLK75" s="73"/>
      <c r="SLL75" s="73"/>
      <c r="SLM75" s="73"/>
      <c r="SLN75" s="73"/>
      <c r="SLO75" s="73"/>
      <c r="SLP75" s="73"/>
      <c r="SLQ75" s="73"/>
      <c r="SLR75" s="73"/>
      <c r="SLS75" s="73"/>
      <c r="SLT75" s="73"/>
      <c r="SLU75" s="73"/>
      <c r="SLV75" s="73"/>
      <c r="SLW75" s="73"/>
      <c r="SLX75" s="73"/>
      <c r="SLY75" s="73"/>
      <c r="SLZ75" s="73"/>
      <c r="SMA75" s="73"/>
      <c r="SMB75" s="73"/>
      <c r="SMC75" s="73"/>
      <c r="SMD75" s="73"/>
      <c r="SME75" s="73"/>
      <c r="SMF75" s="73"/>
      <c r="SMG75" s="73"/>
      <c r="SMH75" s="73"/>
      <c r="SMI75" s="73"/>
      <c r="SMJ75" s="73"/>
      <c r="SMK75" s="73"/>
      <c r="SML75" s="73"/>
      <c r="SMM75" s="73"/>
      <c r="SMN75" s="73"/>
      <c r="SMO75" s="73"/>
      <c r="SMP75" s="73"/>
      <c r="SMQ75" s="73"/>
      <c r="SMR75" s="73"/>
      <c r="SMS75" s="73"/>
      <c r="SMT75" s="73"/>
      <c r="SMU75" s="73"/>
      <c r="SMV75" s="73"/>
      <c r="SMW75" s="73"/>
      <c r="SMX75" s="73"/>
      <c r="SMY75" s="73"/>
      <c r="SMZ75" s="73"/>
      <c r="SNA75" s="73"/>
      <c r="SNB75" s="73"/>
      <c r="SNC75" s="73"/>
      <c r="SND75" s="73"/>
      <c r="SNE75" s="73"/>
      <c r="SNF75" s="73"/>
      <c r="SNG75" s="73"/>
      <c r="SNH75" s="73"/>
      <c r="SNI75" s="73"/>
      <c r="SNJ75" s="73"/>
      <c r="SNK75" s="73"/>
      <c r="SNL75" s="73"/>
      <c r="SNM75" s="73"/>
      <c r="SNN75" s="73"/>
      <c r="SNO75" s="73"/>
      <c r="SNP75" s="73"/>
      <c r="SNQ75" s="73"/>
      <c r="SNR75" s="73"/>
      <c r="SNS75" s="73"/>
      <c r="SNT75" s="73"/>
      <c r="SNU75" s="73"/>
      <c r="SNV75" s="73"/>
      <c r="SNW75" s="73"/>
      <c r="SNX75" s="73"/>
      <c r="SNY75" s="73"/>
      <c r="SNZ75" s="73"/>
      <c r="SOA75" s="73"/>
      <c r="SOB75" s="73"/>
      <c r="SOC75" s="73"/>
      <c r="SOD75" s="73"/>
      <c r="SOE75" s="73"/>
      <c r="SOF75" s="73"/>
      <c r="SOG75" s="73"/>
      <c r="SOH75" s="73"/>
      <c r="SOI75" s="73"/>
      <c r="SOJ75" s="73"/>
      <c r="SOK75" s="73"/>
      <c r="SOL75" s="73"/>
      <c r="SOM75" s="73"/>
      <c r="SON75" s="73"/>
      <c r="SOO75" s="73"/>
      <c r="SOP75" s="73"/>
      <c r="SOQ75" s="73"/>
      <c r="SOR75" s="73"/>
      <c r="SOS75" s="73"/>
      <c r="SOT75" s="73"/>
      <c r="SOU75" s="73"/>
      <c r="SOV75" s="73"/>
      <c r="SOW75" s="73"/>
      <c r="SOX75" s="73"/>
      <c r="SOY75" s="73"/>
      <c r="SOZ75" s="73"/>
      <c r="SPA75" s="73"/>
      <c r="SPB75" s="73"/>
      <c r="SPC75" s="73"/>
      <c r="SPD75" s="73"/>
      <c r="SPE75" s="73"/>
      <c r="SPF75" s="73"/>
      <c r="SPG75" s="73"/>
      <c r="SPH75" s="73"/>
      <c r="SPI75" s="73"/>
      <c r="SPJ75" s="73"/>
      <c r="SPK75" s="73"/>
      <c r="SPL75" s="73"/>
      <c r="SPM75" s="73"/>
      <c r="SPN75" s="73"/>
      <c r="SPO75" s="73"/>
      <c r="SPP75" s="73"/>
      <c r="SPQ75" s="73"/>
      <c r="SPR75" s="73"/>
      <c r="SPS75" s="73"/>
      <c r="SPT75" s="73"/>
      <c r="SPU75" s="73"/>
      <c r="SPV75" s="73"/>
      <c r="SPW75" s="73"/>
      <c r="SPX75" s="73"/>
      <c r="SPY75" s="73"/>
      <c r="SPZ75" s="73"/>
      <c r="SQA75" s="73"/>
      <c r="SQB75" s="73"/>
      <c r="SQC75" s="73"/>
      <c r="SQD75" s="73"/>
      <c r="SQE75" s="73"/>
      <c r="SQF75" s="73"/>
      <c r="SQG75" s="73"/>
      <c r="SQH75" s="73"/>
      <c r="SQI75" s="73"/>
      <c r="SQJ75" s="73"/>
      <c r="SQK75" s="73"/>
      <c r="SQL75" s="73"/>
      <c r="SQM75" s="73"/>
      <c r="SQN75" s="73"/>
      <c r="SQO75" s="73"/>
      <c r="SQP75" s="73"/>
      <c r="SQQ75" s="73"/>
      <c r="SQR75" s="73"/>
      <c r="SQS75" s="73"/>
      <c r="SQT75" s="73"/>
      <c r="SQU75" s="73"/>
      <c r="SQV75" s="73"/>
      <c r="SQW75" s="73"/>
      <c r="SQX75" s="73"/>
      <c r="SQY75" s="73"/>
      <c r="SQZ75" s="73"/>
      <c r="SRA75" s="73"/>
      <c r="SRB75" s="73"/>
      <c r="SRC75" s="73"/>
      <c r="SRD75" s="73"/>
      <c r="SRE75" s="73"/>
      <c r="SRF75" s="73"/>
      <c r="SRG75" s="73"/>
      <c r="SRH75" s="73"/>
      <c r="SRI75" s="73"/>
      <c r="SRJ75" s="73"/>
      <c r="SRK75" s="73"/>
      <c r="SRL75" s="73"/>
      <c r="SRM75" s="73"/>
      <c r="SRN75" s="73"/>
      <c r="SRO75" s="73"/>
      <c r="SRP75" s="73"/>
      <c r="SRQ75" s="73"/>
      <c r="SRR75" s="73"/>
      <c r="SRS75" s="73"/>
      <c r="SRT75" s="73"/>
      <c r="SRU75" s="73"/>
      <c r="SRV75" s="73"/>
      <c r="SRW75" s="73"/>
      <c r="SRX75" s="73"/>
      <c r="SRY75" s="73"/>
      <c r="SRZ75" s="73"/>
      <c r="SSA75" s="73"/>
      <c r="SSB75" s="73"/>
      <c r="SSC75" s="73"/>
      <c r="SSD75" s="73"/>
      <c r="SSE75" s="73"/>
      <c r="SSF75" s="73"/>
      <c r="SSG75" s="73"/>
      <c r="SSH75" s="73"/>
      <c r="SSI75" s="73"/>
      <c r="SSJ75" s="73"/>
      <c r="SSK75" s="73"/>
      <c r="SSL75" s="73"/>
      <c r="SSM75" s="73"/>
      <c r="SSN75" s="73"/>
      <c r="SSO75" s="73"/>
      <c r="SSP75" s="73"/>
      <c r="SSQ75" s="73"/>
      <c r="SSR75" s="73"/>
      <c r="SSS75" s="73"/>
      <c r="SST75" s="73"/>
      <c r="SSU75" s="73"/>
      <c r="SSV75" s="73"/>
      <c r="SSW75" s="73"/>
      <c r="SSX75" s="73"/>
      <c r="SSY75" s="73"/>
      <c r="SSZ75" s="73"/>
      <c r="STA75" s="73"/>
      <c r="STB75" s="73"/>
      <c r="STC75" s="73"/>
      <c r="STD75" s="73"/>
      <c r="STE75" s="73"/>
      <c r="STF75" s="73"/>
      <c r="STG75" s="73"/>
      <c r="STH75" s="73"/>
      <c r="STI75" s="73"/>
      <c r="STJ75" s="73"/>
      <c r="STK75" s="73"/>
      <c r="STL75" s="73"/>
      <c r="STM75" s="73"/>
      <c r="STN75" s="73"/>
      <c r="STO75" s="73"/>
      <c r="STP75" s="73"/>
      <c r="STQ75" s="73"/>
      <c r="STR75" s="73"/>
      <c r="STS75" s="73"/>
      <c r="STT75" s="73"/>
      <c r="STU75" s="73"/>
      <c r="STV75" s="73"/>
      <c r="STW75" s="73"/>
      <c r="STX75" s="73"/>
      <c r="STY75" s="73"/>
      <c r="STZ75" s="73"/>
      <c r="SUA75" s="73"/>
      <c r="SUB75" s="73"/>
      <c r="SUC75" s="73"/>
      <c r="SUD75" s="73"/>
      <c r="SUE75" s="73"/>
      <c r="SUF75" s="73"/>
      <c r="SUG75" s="73"/>
      <c r="SUH75" s="73"/>
      <c r="SUI75" s="73"/>
      <c r="SUJ75" s="73"/>
      <c r="SUK75" s="73"/>
      <c r="SUL75" s="73"/>
      <c r="SUM75" s="73"/>
      <c r="SUN75" s="73"/>
      <c r="SUO75" s="73"/>
      <c r="SUP75" s="73"/>
      <c r="SUQ75" s="73"/>
      <c r="SUR75" s="73"/>
      <c r="SUS75" s="73"/>
      <c r="SUT75" s="73"/>
      <c r="SUU75" s="73"/>
      <c r="SUV75" s="73"/>
      <c r="SUW75" s="73"/>
      <c r="SUX75" s="73"/>
      <c r="SUY75" s="73"/>
      <c r="SUZ75" s="73"/>
      <c r="SVA75" s="73"/>
      <c r="SVB75" s="73"/>
      <c r="SVC75" s="73"/>
      <c r="SVD75" s="73"/>
      <c r="SVE75" s="73"/>
      <c r="SVF75" s="73"/>
      <c r="SVG75" s="73"/>
      <c r="SVH75" s="73"/>
      <c r="SVI75" s="73"/>
      <c r="SVJ75" s="73"/>
      <c r="SVK75" s="73"/>
      <c r="SVL75" s="73"/>
      <c r="SVM75" s="73"/>
      <c r="SVN75" s="73"/>
      <c r="SVO75" s="73"/>
      <c r="SVP75" s="73"/>
      <c r="SVQ75" s="73"/>
      <c r="SVR75" s="73"/>
      <c r="SVS75" s="73"/>
      <c r="SVT75" s="73"/>
      <c r="SVU75" s="73"/>
      <c r="SVV75" s="73"/>
      <c r="SVW75" s="73"/>
      <c r="SVX75" s="73"/>
      <c r="SVY75" s="73"/>
      <c r="SVZ75" s="73"/>
      <c r="SWA75" s="73"/>
      <c r="SWB75" s="73"/>
      <c r="SWC75" s="73"/>
      <c r="SWD75" s="73"/>
      <c r="SWE75" s="73"/>
      <c r="SWF75" s="73"/>
      <c r="SWG75" s="73"/>
      <c r="SWH75" s="73"/>
      <c r="SWI75" s="73"/>
      <c r="SWJ75" s="73"/>
      <c r="SWK75" s="73"/>
      <c r="SWL75" s="73"/>
      <c r="SWM75" s="73"/>
      <c r="SWN75" s="73"/>
      <c r="SWO75" s="73"/>
      <c r="SWP75" s="73"/>
      <c r="SWQ75" s="73"/>
      <c r="SWR75" s="73"/>
      <c r="SWS75" s="73"/>
      <c r="SWT75" s="73"/>
      <c r="SWU75" s="73"/>
      <c r="SWV75" s="73"/>
      <c r="SWW75" s="73"/>
      <c r="SWX75" s="73"/>
      <c r="SWY75" s="73"/>
      <c r="SWZ75" s="73"/>
      <c r="SXA75" s="73"/>
      <c r="SXB75" s="73"/>
      <c r="SXC75" s="73"/>
      <c r="SXD75" s="73"/>
      <c r="SXE75" s="73"/>
      <c r="SXF75" s="73"/>
      <c r="SXG75" s="73"/>
      <c r="SXH75" s="73"/>
      <c r="SXI75" s="73"/>
      <c r="SXJ75" s="73"/>
      <c r="SXK75" s="73"/>
      <c r="SXL75" s="73"/>
      <c r="SXM75" s="73"/>
      <c r="SXN75" s="73"/>
      <c r="SXO75" s="73"/>
      <c r="SXP75" s="73"/>
      <c r="SXQ75" s="73"/>
      <c r="SXR75" s="73"/>
      <c r="SXS75" s="73"/>
      <c r="SXT75" s="73"/>
      <c r="SXU75" s="73"/>
      <c r="SXV75" s="73"/>
      <c r="SXW75" s="73"/>
      <c r="SXX75" s="73"/>
      <c r="SXY75" s="73"/>
      <c r="SXZ75" s="73"/>
      <c r="SYA75" s="73"/>
      <c r="SYB75" s="73"/>
      <c r="SYC75" s="73"/>
      <c r="SYD75" s="73"/>
      <c r="SYE75" s="73"/>
      <c r="SYF75" s="73"/>
      <c r="SYG75" s="73"/>
      <c r="SYH75" s="73"/>
      <c r="SYI75" s="73"/>
      <c r="SYJ75" s="73"/>
      <c r="SYK75" s="73"/>
      <c r="SYL75" s="73"/>
      <c r="SYM75" s="73"/>
      <c r="SYN75" s="73"/>
      <c r="SYO75" s="73"/>
      <c r="SYP75" s="73"/>
      <c r="SYQ75" s="73"/>
      <c r="SYR75" s="73"/>
      <c r="SYS75" s="73"/>
      <c r="SYT75" s="73"/>
      <c r="SYU75" s="73"/>
      <c r="SYV75" s="73"/>
      <c r="SYW75" s="73"/>
      <c r="SYX75" s="73"/>
      <c r="SYY75" s="73"/>
      <c r="SYZ75" s="73"/>
      <c r="SZA75" s="73"/>
      <c r="SZB75" s="73"/>
      <c r="SZC75" s="73"/>
      <c r="SZD75" s="73"/>
      <c r="SZE75" s="73"/>
      <c r="SZF75" s="73"/>
      <c r="SZG75" s="73"/>
      <c r="SZH75" s="73"/>
      <c r="SZI75" s="73"/>
      <c r="SZJ75" s="73"/>
      <c r="SZK75" s="73"/>
      <c r="SZL75" s="73"/>
      <c r="SZM75" s="73"/>
      <c r="SZN75" s="73"/>
      <c r="SZO75" s="73"/>
      <c r="SZP75" s="73"/>
      <c r="SZQ75" s="73"/>
      <c r="SZR75" s="73"/>
      <c r="SZS75" s="73"/>
      <c r="SZT75" s="73"/>
      <c r="SZU75" s="73"/>
      <c r="SZV75" s="73"/>
      <c r="SZW75" s="73"/>
      <c r="SZX75" s="73"/>
      <c r="SZY75" s="73"/>
      <c r="SZZ75" s="73"/>
      <c r="TAA75" s="73"/>
      <c r="TAB75" s="73"/>
      <c r="TAC75" s="73"/>
      <c r="TAD75" s="73"/>
      <c r="TAE75" s="73"/>
      <c r="TAF75" s="73"/>
      <c r="TAG75" s="73"/>
      <c r="TAH75" s="73"/>
      <c r="TAI75" s="73"/>
      <c r="TAJ75" s="73"/>
      <c r="TAK75" s="73"/>
      <c r="TAL75" s="73"/>
      <c r="TAM75" s="73"/>
      <c r="TAN75" s="73"/>
      <c r="TAO75" s="73"/>
      <c r="TAP75" s="73"/>
      <c r="TAQ75" s="73"/>
      <c r="TAR75" s="73"/>
      <c r="TAS75" s="73"/>
      <c r="TAT75" s="73"/>
      <c r="TAU75" s="73"/>
      <c r="TAV75" s="73"/>
      <c r="TAW75" s="73"/>
      <c r="TAX75" s="73"/>
      <c r="TAY75" s="73"/>
      <c r="TAZ75" s="73"/>
      <c r="TBA75" s="73"/>
      <c r="TBB75" s="73"/>
      <c r="TBC75" s="73"/>
      <c r="TBD75" s="73"/>
      <c r="TBE75" s="73"/>
      <c r="TBF75" s="73"/>
      <c r="TBG75" s="73"/>
      <c r="TBH75" s="73"/>
      <c r="TBI75" s="73"/>
      <c r="TBJ75" s="73"/>
      <c r="TBK75" s="73"/>
      <c r="TBL75" s="73"/>
      <c r="TBM75" s="73"/>
      <c r="TBN75" s="73"/>
      <c r="TBO75" s="73"/>
      <c r="TBP75" s="73"/>
      <c r="TBQ75" s="73"/>
      <c r="TBR75" s="73"/>
      <c r="TBS75" s="73"/>
      <c r="TBT75" s="73"/>
      <c r="TBU75" s="73"/>
      <c r="TBV75" s="73"/>
      <c r="TBW75" s="73"/>
      <c r="TBX75" s="73"/>
      <c r="TBY75" s="73"/>
      <c r="TBZ75" s="73"/>
      <c r="TCA75" s="73"/>
      <c r="TCB75" s="73"/>
      <c r="TCC75" s="73"/>
      <c r="TCD75" s="73"/>
      <c r="TCE75" s="73"/>
      <c r="TCF75" s="73"/>
      <c r="TCG75" s="73"/>
      <c r="TCH75" s="73"/>
      <c r="TCI75" s="73"/>
      <c r="TCJ75" s="73"/>
      <c r="TCK75" s="73"/>
      <c r="TCL75" s="73"/>
      <c r="TCM75" s="73"/>
      <c r="TCN75" s="73"/>
      <c r="TCO75" s="73"/>
      <c r="TCP75" s="73"/>
      <c r="TCQ75" s="73"/>
      <c r="TCR75" s="73"/>
      <c r="TCS75" s="73"/>
      <c r="TCT75" s="73"/>
      <c r="TCU75" s="73"/>
      <c r="TCV75" s="73"/>
      <c r="TCW75" s="73"/>
      <c r="TCX75" s="73"/>
      <c r="TCY75" s="73"/>
      <c r="TCZ75" s="73"/>
      <c r="TDA75" s="73"/>
      <c r="TDB75" s="73"/>
      <c r="TDC75" s="73"/>
      <c r="TDD75" s="73"/>
      <c r="TDE75" s="73"/>
      <c r="TDF75" s="73"/>
      <c r="TDG75" s="73"/>
      <c r="TDH75" s="73"/>
      <c r="TDI75" s="73"/>
      <c r="TDJ75" s="73"/>
      <c r="TDK75" s="73"/>
      <c r="TDL75" s="73"/>
      <c r="TDM75" s="73"/>
      <c r="TDN75" s="73"/>
      <c r="TDO75" s="73"/>
      <c r="TDP75" s="73"/>
      <c r="TDQ75" s="73"/>
      <c r="TDR75" s="73"/>
      <c r="TDS75" s="73"/>
      <c r="TDT75" s="73"/>
      <c r="TDU75" s="73"/>
      <c r="TDV75" s="73"/>
      <c r="TDW75" s="73"/>
      <c r="TDX75" s="73"/>
      <c r="TDY75" s="73"/>
      <c r="TDZ75" s="73"/>
      <c r="TEA75" s="73"/>
      <c r="TEB75" s="73"/>
      <c r="TEC75" s="73"/>
      <c r="TED75" s="73"/>
      <c r="TEE75" s="73"/>
      <c r="TEF75" s="73"/>
      <c r="TEG75" s="73"/>
      <c r="TEH75" s="73"/>
      <c r="TEI75" s="73"/>
      <c r="TEJ75" s="73"/>
      <c r="TEK75" s="73"/>
      <c r="TEL75" s="73"/>
      <c r="TEM75" s="73"/>
      <c r="TEN75" s="73"/>
      <c r="TEO75" s="73"/>
      <c r="TEP75" s="73"/>
      <c r="TEQ75" s="73"/>
      <c r="TER75" s="73"/>
      <c r="TES75" s="73"/>
      <c r="TET75" s="73"/>
      <c r="TEU75" s="73"/>
      <c r="TEV75" s="73"/>
      <c r="TEW75" s="73"/>
      <c r="TEX75" s="73"/>
      <c r="TEY75" s="73"/>
      <c r="TEZ75" s="73"/>
      <c r="TFA75" s="73"/>
      <c r="TFB75" s="73"/>
      <c r="TFC75" s="73"/>
      <c r="TFD75" s="73"/>
      <c r="TFE75" s="73"/>
      <c r="TFF75" s="73"/>
      <c r="TFG75" s="73"/>
      <c r="TFH75" s="73"/>
      <c r="TFI75" s="73"/>
      <c r="TFJ75" s="73"/>
      <c r="TFK75" s="73"/>
      <c r="TFL75" s="73"/>
      <c r="TFM75" s="73"/>
      <c r="TFN75" s="73"/>
      <c r="TFO75" s="73"/>
      <c r="TFP75" s="73"/>
      <c r="TFQ75" s="73"/>
      <c r="TFR75" s="73"/>
      <c r="TFS75" s="73"/>
      <c r="TFT75" s="73"/>
      <c r="TFU75" s="73"/>
      <c r="TFV75" s="73"/>
      <c r="TFW75" s="73"/>
      <c r="TFX75" s="73"/>
      <c r="TFY75" s="73"/>
      <c r="TFZ75" s="73"/>
      <c r="TGA75" s="73"/>
      <c r="TGB75" s="73"/>
      <c r="TGC75" s="73"/>
      <c r="TGD75" s="73"/>
      <c r="TGE75" s="73"/>
      <c r="TGF75" s="73"/>
      <c r="TGG75" s="73"/>
      <c r="TGH75" s="73"/>
      <c r="TGI75" s="73"/>
      <c r="TGJ75" s="73"/>
      <c r="TGK75" s="73"/>
      <c r="TGL75" s="73"/>
      <c r="TGM75" s="73"/>
      <c r="TGN75" s="73"/>
      <c r="TGO75" s="73"/>
      <c r="TGP75" s="73"/>
      <c r="TGQ75" s="73"/>
      <c r="TGR75" s="73"/>
      <c r="TGS75" s="73"/>
      <c r="TGT75" s="73"/>
      <c r="TGU75" s="73"/>
      <c r="TGV75" s="73"/>
      <c r="TGW75" s="73"/>
      <c r="TGX75" s="73"/>
      <c r="TGY75" s="73"/>
      <c r="TGZ75" s="73"/>
      <c r="THA75" s="73"/>
      <c r="THB75" s="73"/>
      <c r="THC75" s="73"/>
      <c r="THD75" s="73"/>
      <c r="THE75" s="73"/>
      <c r="THF75" s="73"/>
      <c r="THG75" s="73"/>
      <c r="THH75" s="73"/>
      <c r="THI75" s="73"/>
      <c r="THJ75" s="73"/>
      <c r="THK75" s="73"/>
      <c r="THL75" s="73"/>
      <c r="THM75" s="73"/>
      <c r="THN75" s="73"/>
      <c r="THO75" s="73"/>
      <c r="THP75" s="73"/>
      <c r="THQ75" s="73"/>
      <c r="THR75" s="73"/>
      <c r="THS75" s="73"/>
      <c r="THT75" s="73"/>
      <c r="THU75" s="73"/>
      <c r="THV75" s="73"/>
      <c r="THW75" s="73"/>
      <c r="THX75" s="73"/>
      <c r="THY75" s="73"/>
      <c r="THZ75" s="73"/>
      <c r="TIA75" s="73"/>
      <c r="TIB75" s="73"/>
      <c r="TIC75" s="73"/>
      <c r="TID75" s="73"/>
      <c r="TIE75" s="73"/>
      <c r="TIF75" s="73"/>
      <c r="TIG75" s="73"/>
      <c r="TIH75" s="73"/>
      <c r="TII75" s="73"/>
      <c r="TIJ75" s="73"/>
      <c r="TIK75" s="73"/>
      <c r="TIL75" s="73"/>
      <c r="TIM75" s="73"/>
      <c r="TIN75" s="73"/>
      <c r="TIO75" s="73"/>
      <c r="TIP75" s="73"/>
      <c r="TIQ75" s="73"/>
      <c r="TIR75" s="73"/>
      <c r="TIS75" s="73"/>
      <c r="TIT75" s="73"/>
      <c r="TIU75" s="73"/>
      <c r="TIV75" s="73"/>
      <c r="TIW75" s="73"/>
      <c r="TIX75" s="73"/>
      <c r="TIY75" s="73"/>
      <c r="TIZ75" s="73"/>
      <c r="TJA75" s="73"/>
      <c r="TJB75" s="73"/>
      <c r="TJC75" s="73"/>
      <c r="TJD75" s="73"/>
      <c r="TJE75" s="73"/>
      <c r="TJF75" s="73"/>
      <c r="TJG75" s="73"/>
      <c r="TJH75" s="73"/>
      <c r="TJI75" s="73"/>
      <c r="TJJ75" s="73"/>
      <c r="TJK75" s="73"/>
      <c r="TJL75" s="73"/>
      <c r="TJM75" s="73"/>
      <c r="TJN75" s="73"/>
      <c r="TJO75" s="73"/>
      <c r="TJP75" s="73"/>
      <c r="TJQ75" s="73"/>
      <c r="TJR75" s="73"/>
      <c r="TJS75" s="73"/>
      <c r="TJT75" s="73"/>
      <c r="TJU75" s="73"/>
      <c r="TJV75" s="73"/>
      <c r="TJW75" s="73"/>
      <c r="TJX75" s="73"/>
      <c r="TJY75" s="73"/>
      <c r="TJZ75" s="73"/>
      <c r="TKA75" s="73"/>
      <c r="TKB75" s="73"/>
      <c r="TKC75" s="73"/>
      <c r="TKD75" s="73"/>
      <c r="TKE75" s="73"/>
      <c r="TKF75" s="73"/>
      <c r="TKG75" s="73"/>
      <c r="TKH75" s="73"/>
      <c r="TKI75" s="73"/>
      <c r="TKJ75" s="73"/>
      <c r="TKK75" s="73"/>
      <c r="TKL75" s="73"/>
      <c r="TKM75" s="73"/>
      <c r="TKN75" s="73"/>
      <c r="TKO75" s="73"/>
      <c r="TKP75" s="73"/>
      <c r="TKQ75" s="73"/>
      <c r="TKR75" s="73"/>
      <c r="TKS75" s="73"/>
      <c r="TKT75" s="73"/>
      <c r="TKU75" s="73"/>
      <c r="TKV75" s="73"/>
      <c r="TKW75" s="73"/>
      <c r="TKX75" s="73"/>
      <c r="TKY75" s="73"/>
      <c r="TKZ75" s="73"/>
      <c r="TLA75" s="73"/>
      <c r="TLB75" s="73"/>
      <c r="TLC75" s="73"/>
      <c r="TLD75" s="73"/>
      <c r="TLE75" s="73"/>
      <c r="TLF75" s="73"/>
      <c r="TLG75" s="73"/>
      <c r="TLH75" s="73"/>
      <c r="TLI75" s="73"/>
      <c r="TLJ75" s="73"/>
      <c r="TLK75" s="73"/>
      <c r="TLL75" s="73"/>
      <c r="TLM75" s="73"/>
      <c r="TLN75" s="73"/>
      <c r="TLO75" s="73"/>
      <c r="TLP75" s="73"/>
      <c r="TLQ75" s="73"/>
      <c r="TLR75" s="73"/>
      <c r="TLS75" s="73"/>
      <c r="TLT75" s="73"/>
      <c r="TLU75" s="73"/>
      <c r="TLV75" s="73"/>
      <c r="TLW75" s="73"/>
      <c r="TLX75" s="73"/>
      <c r="TLY75" s="73"/>
      <c r="TLZ75" s="73"/>
      <c r="TMA75" s="73"/>
      <c r="TMB75" s="73"/>
      <c r="TMC75" s="73"/>
      <c r="TMD75" s="73"/>
      <c r="TME75" s="73"/>
      <c r="TMF75" s="73"/>
      <c r="TMG75" s="73"/>
      <c r="TMH75" s="73"/>
      <c r="TMI75" s="73"/>
      <c r="TMJ75" s="73"/>
      <c r="TMK75" s="73"/>
      <c r="TML75" s="73"/>
      <c r="TMM75" s="73"/>
      <c r="TMN75" s="73"/>
      <c r="TMO75" s="73"/>
      <c r="TMP75" s="73"/>
      <c r="TMQ75" s="73"/>
      <c r="TMR75" s="73"/>
      <c r="TMS75" s="73"/>
      <c r="TMT75" s="73"/>
      <c r="TMU75" s="73"/>
      <c r="TMV75" s="73"/>
      <c r="TMW75" s="73"/>
      <c r="TMX75" s="73"/>
      <c r="TMY75" s="73"/>
      <c r="TMZ75" s="73"/>
      <c r="TNA75" s="73"/>
      <c r="TNB75" s="73"/>
      <c r="TNC75" s="73"/>
      <c r="TND75" s="73"/>
      <c r="TNE75" s="73"/>
      <c r="TNF75" s="73"/>
      <c r="TNG75" s="73"/>
      <c r="TNH75" s="73"/>
      <c r="TNI75" s="73"/>
      <c r="TNJ75" s="73"/>
      <c r="TNK75" s="73"/>
      <c r="TNL75" s="73"/>
      <c r="TNM75" s="73"/>
      <c r="TNN75" s="73"/>
      <c r="TNO75" s="73"/>
      <c r="TNP75" s="73"/>
      <c r="TNQ75" s="73"/>
      <c r="TNR75" s="73"/>
      <c r="TNS75" s="73"/>
      <c r="TNT75" s="73"/>
      <c r="TNU75" s="73"/>
      <c r="TNV75" s="73"/>
      <c r="TNW75" s="73"/>
      <c r="TNX75" s="73"/>
      <c r="TNY75" s="73"/>
      <c r="TNZ75" s="73"/>
      <c r="TOA75" s="73"/>
      <c r="TOB75" s="73"/>
      <c r="TOC75" s="73"/>
      <c r="TOD75" s="73"/>
      <c r="TOE75" s="73"/>
      <c r="TOF75" s="73"/>
      <c r="TOG75" s="73"/>
      <c r="TOH75" s="73"/>
      <c r="TOI75" s="73"/>
      <c r="TOJ75" s="73"/>
      <c r="TOK75" s="73"/>
      <c r="TOL75" s="73"/>
      <c r="TOM75" s="73"/>
      <c r="TON75" s="73"/>
      <c r="TOO75" s="73"/>
      <c r="TOP75" s="73"/>
      <c r="TOQ75" s="73"/>
      <c r="TOR75" s="73"/>
      <c r="TOS75" s="73"/>
      <c r="TOT75" s="73"/>
      <c r="TOU75" s="73"/>
      <c r="TOV75" s="73"/>
      <c r="TOW75" s="73"/>
      <c r="TOX75" s="73"/>
      <c r="TOY75" s="73"/>
      <c r="TOZ75" s="73"/>
      <c r="TPA75" s="73"/>
      <c r="TPB75" s="73"/>
      <c r="TPC75" s="73"/>
      <c r="TPD75" s="73"/>
      <c r="TPE75" s="73"/>
      <c r="TPF75" s="73"/>
      <c r="TPG75" s="73"/>
      <c r="TPH75" s="73"/>
      <c r="TPI75" s="73"/>
      <c r="TPJ75" s="73"/>
      <c r="TPK75" s="73"/>
      <c r="TPL75" s="73"/>
      <c r="TPM75" s="73"/>
      <c r="TPN75" s="73"/>
      <c r="TPO75" s="73"/>
      <c r="TPP75" s="73"/>
      <c r="TPQ75" s="73"/>
      <c r="TPR75" s="73"/>
      <c r="TPS75" s="73"/>
      <c r="TPT75" s="73"/>
      <c r="TPU75" s="73"/>
      <c r="TPV75" s="73"/>
      <c r="TPW75" s="73"/>
      <c r="TPX75" s="73"/>
      <c r="TPY75" s="73"/>
      <c r="TPZ75" s="73"/>
      <c r="TQA75" s="73"/>
      <c r="TQB75" s="73"/>
      <c r="TQC75" s="73"/>
      <c r="TQD75" s="73"/>
      <c r="TQE75" s="73"/>
      <c r="TQF75" s="73"/>
      <c r="TQG75" s="73"/>
      <c r="TQH75" s="73"/>
      <c r="TQI75" s="73"/>
      <c r="TQJ75" s="73"/>
      <c r="TQK75" s="73"/>
      <c r="TQL75" s="73"/>
      <c r="TQM75" s="73"/>
      <c r="TQN75" s="73"/>
      <c r="TQO75" s="73"/>
      <c r="TQP75" s="73"/>
      <c r="TQQ75" s="73"/>
      <c r="TQR75" s="73"/>
      <c r="TQS75" s="73"/>
      <c r="TQT75" s="73"/>
      <c r="TQU75" s="73"/>
      <c r="TQV75" s="73"/>
      <c r="TQW75" s="73"/>
      <c r="TQX75" s="73"/>
      <c r="TQY75" s="73"/>
      <c r="TQZ75" s="73"/>
      <c r="TRA75" s="73"/>
      <c r="TRB75" s="73"/>
      <c r="TRC75" s="73"/>
      <c r="TRD75" s="73"/>
      <c r="TRE75" s="73"/>
      <c r="TRF75" s="73"/>
      <c r="TRG75" s="73"/>
      <c r="TRH75" s="73"/>
      <c r="TRI75" s="73"/>
      <c r="TRJ75" s="73"/>
      <c r="TRK75" s="73"/>
      <c r="TRL75" s="73"/>
      <c r="TRM75" s="73"/>
      <c r="TRN75" s="73"/>
      <c r="TRO75" s="73"/>
      <c r="TRP75" s="73"/>
      <c r="TRQ75" s="73"/>
      <c r="TRR75" s="73"/>
      <c r="TRS75" s="73"/>
      <c r="TRT75" s="73"/>
      <c r="TRU75" s="73"/>
      <c r="TRV75" s="73"/>
      <c r="TRW75" s="73"/>
      <c r="TRX75" s="73"/>
      <c r="TRY75" s="73"/>
      <c r="TRZ75" s="73"/>
      <c r="TSA75" s="73"/>
      <c r="TSB75" s="73"/>
      <c r="TSC75" s="73"/>
      <c r="TSD75" s="73"/>
      <c r="TSE75" s="73"/>
      <c r="TSF75" s="73"/>
      <c r="TSG75" s="73"/>
      <c r="TSH75" s="73"/>
      <c r="TSI75" s="73"/>
      <c r="TSJ75" s="73"/>
      <c r="TSK75" s="73"/>
      <c r="TSL75" s="73"/>
      <c r="TSM75" s="73"/>
      <c r="TSN75" s="73"/>
      <c r="TSO75" s="73"/>
      <c r="TSP75" s="73"/>
      <c r="TSQ75" s="73"/>
      <c r="TSR75" s="73"/>
      <c r="TSS75" s="73"/>
      <c r="TST75" s="73"/>
      <c r="TSU75" s="73"/>
      <c r="TSV75" s="73"/>
      <c r="TSW75" s="73"/>
      <c r="TSX75" s="73"/>
      <c r="TSY75" s="73"/>
      <c r="TSZ75" s="73"/>
      <c r="TTA75" s="73"/>
      <c r="TTB75" s="73"/>
      <c r="TTC75" s="73"/>
      <c r="TTD75" s="73"/>
      <c r="TTE75" s="73"/>
      <c r="TTF75" s="73"/>
      <c r="TTG75" s="73"/>
      <c r="TTH75" s="73"/>
      <c r="TTI75" s="73"/>
      <c r="TTJ75" s="73"/>
      <c r="TTK75" s="73"/>
      <c r="TTL75" s="73"/>
      <c r="TTM75" s="73"/>
      <c r="TTN75" s="73"/>
      <c r="TTO75" s="73"/>
      <c r="TTP75" s="73"/>
      <c r="TTQ75" s="73"/>
      <c r="TTR75" s="73"/>
      <c r="TTS75" s="73"/>
      <c r="TTT75" s="73"/>
      <c r="TTU75" s="73"/>
      <c r="TTV75" s="73"/>
      <c r="TTW75" s="73"/>
      <c r="TTX75" s="73"/>
      <c r="TTY75" s="73"/>
      <c r="TTZ75" s="73"/>
      <c r="TUA75" s="73"/>
      <c r="TUB75" s="73"/>
      <c r="TUC75" s="73"/>
      <c r="TUD75" s="73"/>
      <c r="TUE75" s="73"/>
      <c r="TUF75" s="73"/>
      <c r="TUG75" s="73"/>
      <c r="TUH75" s="73"/>
      <c r="TUI75" s="73"/>
      <c r="TUJ75" s="73"/>
      <c r="TUK75" s="73"/>
      <c r="TUL75" s="73"/>
      <c r="TUM75" s="73"/>
      <c r="TUN75" s="73"/>
      <c r="TUO75" s="73"/>
      <c r="TUP75" s="73"/>
      <c r="TUQ75" s="73"/>
      <c r="TUR75" s="73"/>
      <c r="TUS75" s="73"/>
      <c r="TUT75" s="73"/>
      <c r="TUU75" s="73"/>
      <c r="TUV75" s="73"/>
      <c r="TUW75" s="73"/>
      <c r="TUX75" s="73"/>
      <c r="TUY75" s="73"/>
      <c r="TUZ75" s="73"/>
      <c r="TVA75" s="73"/>
      <c r="TVB75" s="73"/>
      <c r="TVC75" s="73"/>
      <c r="TVD75" s="73"/>
      <c r="TVE75" s="73"/>
      <c r="TVF75" s="73"/>
      <c r="TVG75" s="73"/>
      <c r="TVH75" s="73"/>
      <c r="TVI75" s="73"/>
      <c r="TVJ75" s="73"/>
      <c r="TVK75" s="73"/>
      <c r="TVL75" s="73"/>
      <c r="TVM75" s="73"/>
      <c r="TVN75" s="73"/>
      <c r="TVO75" s="73"/>
      <c r="TVP75" s="73"/>
      <c r="TVQ75" s="73"/>
      <c r="TVR75" s="73"/>
      <c r="TVS75" s="73"/>
      <c r="TVT75" s="73"/>
      <c r="TVU75" s="73"/>
      <c r="TVV75" s="73"/>
      <c r="TVW75" s="73"/>
      <c r="TVX75" s="73"/>
      <c r="TVY75" s="73"/>
      <c r="TVZ75" s="73"/>
      <c r="TWA75" s="73"/>
      <c r="TWB75" s="73"/>
      <c r="TWC75" s="73"/>
      <c r="TWD75" s="73"/>
      <c r="TWE75" s="73"/>
      <c r="TWF75" s="73"/>
      <c r="TWG75" s="73"/>
      <c r="TWH75" s="73"/>
      <c r="TWI75" s="73"/>
      <c r="TWJ75" s="73"/>
      <c r="TWK75" s="73"/>
      <c r="TWL75" s="73"/>
      <c r="TWM75" s="73"/>
      <c r="TWN75" s="73"/>
      <c r="TWO75" s="73"/>
      <c r="TWP75" s="73"/>
      <c r="TWQ75" s="73"/>
      <c r="TWR75" s="73"/>
      <c r="TWS75" s="73"/>
      <c r="TWT75" s="73"/>
      <c r="TWU75" s="73"/>
      <c r="TWV75" s="73"/>
      <c r="TWW75" s="73"/>
      <c r="TWX75" s="73"/>
      <c r="TWY75" s="73"/>
      <c r="TWZ75" s="73"/>
      <c r="TXA75" s="73"/>
      <c r="TXB75" s="73"/>
      <c r="TXC75" s="73"/>
      <c r="TXD75" s="73"/>
      <c r="TXE75" s="73"/>
      <c r="TXF75" s="73"/>
      <c r="TXG75" s="73"/>
      <c r="TXH75" s="73"/>
      <c r="TXI75" s="73"/>
      <c r="TXJ75" s="73"/>
      <c r="TXK75" s="73"/>
      <c r="TXL75" s="73"/>
      <c r="TXM75" s="73"/>
      <c r="TXN75" s="73"/>
      <c r="TXO75" s="73"/>
      <c r="TXP75" s="73"/>
      <c r="TXQ75" s="73"/>
      <c r="TXR75" s="73"/>
      <c r="TXS75" s="73"/>
      <c r="TXT75" s="73"/>
      <c r="TXU75" s="73"/>
      <c r="TXV75" s="73"/>
      <c r="TXW75" s="73"/>
      <c r="TXX75" s="73"/>
      <c r="TXY75" s="73"/>
      <c r="TXZ75" s="73"/>
      <c r="TYA75" s="73"/>
      <c r="TYB75" s="73"/>
      <c r="TYC75" s="73"/>
      <c r="TYD75" s="73"/>
      <c r="TYE75" s="73"/>
      <c r="TYF75" s="73"/>
      <c r="TYG75" s="73"/>
      <c r="TYH75" s="73"/>
      <c r="TYI75" s="73"/>
      <c r="TYJ75" s="73"/>
      <c r="TYK75" s="73"/>
      <c r="TYL75" s="73"/>
      <c r="TYM75" s="73"/>
      <c r="TYN75" s="73"/>
      <c r="TYO75" s="73"/>
      <c r="TYP75" s="73"/>
      <c r="TYQ75" s="73"/>
      <c r="TYR75" s="73"/>
      <c r="TYS75" s="73"/>
      <c r="TYT75" s="73"/>
      <c r="TYU75" s="73"/>
      <c r="TYV75" s="73"/>
      <c r="TYW75" s="73"/>
      <c r="TYX75" s="73"/>
      <c r="TYY75" s="73"/>
      <c r="TYZ75" s="73"/>
      <c r="TZA75" s="73"/>
      <c r="TZB75" s="73"/>
      <c r="TZC75" s="73"/>
      <c r="TZD75" s="73"/>
      <c r="TZE75" s="73"/>
      <c r="TZF75" s="73"/>
      <c r="TZG75" s="73"/>
      <c r="TZH75" s="73"/>
      <c r="TZI75" s="73"/>
      <c r="TZJ75" s="73"/>
      <c r="TZK75" s="73"/>
      <c r="TZL75" s="73"/>
      <c r="TZM75" s="73"/>
      <c r="TZN75" s="73"/>
      <c r="TZO75" s="73"/>
      <c r="TZP75" s="73"/>
      <c r="TZQ75" s="73"/>
      <c r="TZR75" s="73"/>
      <c r="TZS75" s="73"/>
      <c r="TZT75" s="73"/>
      <c r="TZU75" s="73"/>
      <c r="TZV75" s="73"/>
      <c r="TZW75" s="73"/>
      <c r="TZX75" s="73"/>
      <c r="TZY75" s="73"/>
      <c r="TZZ75" s="73"/>
      <c r="UAA75" s="73"/>
      <c r="UAB75" s="73"/>
      <c r="UAC75" s="73"/>
      <c r="UAD75" s="73"/>
      <c r="UAE75" s="73"/>
      <c r="UAF75" s="73"/>
      <c r="UAG75" s="73"/>
      <c r="UAH75" s="73"/>
      <c r="UAI75" s="73"/>
      <c r="UAJ75" s="73"/>
      <c r="UAK75" s="73"/>
      <c r="UAL75" s="73"/>
      <c r="UAM75" s="73"/>
      <c r="UAN75" s="73"/>
      <c r="UAO75" s="73"/>
      <c r="UAP75" s="73"/>
      <c r="UAQ75" s="73"/>
      <c r="UAR75" s="73"/>
      <c r="UAS75" s="73"/>
      <c r="UAT75" s="73"/>
      <c r="UAU75" s="73"/>
      <c r="UAV75" s="73"/>
      <c r="UAW75" s="73"/>
      <c r="UAX75" s="73"/>
      <c r="UAY75" s="73"/>
      <c r="UAZ75" s="73"/>
      <c r="UBA75" s="73"/>
      <c r="UBB75" s="73"/>
      <c r="UBC75" s="73"/>
      <c r="UBD75" s="73"/>
      <c r="UBE75" s="73"/>
      <c r="UBF75" s="73"/>
      <c r="UBG75" s="73"/>
      <c r="UBH75" s="73"/>
      <c r="UBI75" s="73"/>
      <c r="UBJ75" s="73"/>
      <c r="UBK75" s="73"/>
      <c r="UBL75" s="73"/>
      <c r="UBM75" s="73"/>
      <c r="UBN75" s="73"/>
      <c r="UBO75" s="73"/>
      <c r="UBP75" s="73"/>
      <c r="UBQ75" s="73"/>
      <c r="UBR75" s="73"/>
      <c r="UBS75" s="73"/>
      <c r="UBT75" s="73"/>
      <c r="UBU75" s="73"/>
      <c r="UBV75" s="73"/>
      <c r="UBW75" s="73"/>
      <c r="UBX75" s="73"/>
      <c r="UBY75" s="73"/>
      <c r="UBZ75" s="73"/>
      <c r="UCA75" s="73"/>
      <c r="UCB75" s="73"/>
      <c r="UCC75" s="73"/>
      <c r="UCD75" s="73"/>
      <c r="UCE75" s="73"/>
      <c r="UCF75" s="73"/>
      <c r="UCG75" s="73"/>
      <c r="UCH75" s="73"/>
      <c r="UCI75" s="73"/>
      <c r="UCJ75" s="73"/>
      <c r="UCK75" s="73"/>
      <c r="UCL75" s="73"/>
      <c r="UCM75" s="73"/>
      <c r="UCN75" s="73"/>
      <c r="UCO75" s="73"/>
      <c r="UCP75" s="73"/>
      <c r="UCQ75" s="73"/>
      <c r="UCR75" s="73"/>
      <c r="UCS75" s="73"/>
      <c r="UCT75" s="73"/>
      <c r="UCU75" s="73"/>
      <c r="UCV75" s="73"/>
      <c r="UCW75" s="73"/>
      <c r="UCX75" s="73"/>
      <c r="UCY75" s="73"/>
      <c r="UCZ75" s="73"/>
      <c r="UDA75" s="73"/>
      <c r="UDB75" s="73"/>
      <c r="UDC75" s="73"/>
      <c r="UDD75" s="73"/>
      <c r="UDE75" s="73"/>
      <c r="UDF75" s="73"/>
      <c r="UDG75" s="73"/>
      <c r="UDH75" s="73"/>
      <c r="UDI75" s="73"/>
      <c r="UDJ75" s="73"/>
      <c r="UDK75" s="73"/>
      <c r="UDL75" s="73"/>
      <c r="UDM75" s="73"/>
      <c r="UDN75" s="73"/>
      <c r="UDO75" s="73"/>
      <c r="UDP75" s="73"/>
      <c r="UDQ75" s="73"/>
      <c r="UDR75" s="73"/>
      <c r="UDS75" s="73"/>
      <c r="UDT75" s="73"/>
      <c r="UDU75" s="73"/>
      <c r="UDV75" s="73"/>
      <c r="UDW75" s="73"/>
      <c r="UDX75" s="73"/>
      <c r="UDY75" s="73"/>
      <c r="UDZ75" s="73"/>
      <c r="UEA75" s="73"/>
      <c r="UEB75" s="73"/>
      <c r="UEC75" s="73"/>
      <c r="UED75" s="73"/>
      <c r="UEE75" s="73"/>
      <c r="UEF75" s="73"/>
      <c r="UEG75" s="73"/>
      <c r="UEH75" s="73"/>
      <c r="UEI75" s="73"/>
      <c r="UEJ75" s="73"/>
      <c r="UEK75" s="73"/>
      <c r="UEL75" s="73"/>
      <c r="UEM75" s="73"/>
      <c r="UEN75" s="73"/>
      <c r="UEO75" s="73"/>
      <c r="UEP75" s="73"/>
      <c r="UEQ75" s="73"/>
      <c r="UER75" s="73"/>
      <c r="UES75" s="73"/>
      <c r="UET75" s="73"/>
      <c r="UEU75" s="73"/>
      <c r="UEV75" s="73"/>
      <c r="UEW75" s="73"/>
      <c r="UEX75" s="73"/>
      <c r="UEY75" s="73"/>
      <c r="UEZ75" s="73"/>
      <c r="UFA75" s="73"/>
      <c r="UFB75" s="73"/>
      <c r="UFC75" s="73"/>
      <c r="UFD75" s="73"/>
      <c r="UFE75" s="73"/>
      <c r="UFF75" s="73"/>
      <c r="UFG75" s="73"/>
      <c r="UFH75" s="73"/>
      <c r="UFI75" s="73"/>
      <c r="UFJ75" s="73"/>
      <c r="UFK75" s="73"/>
      <c r="UFL75" s="73"/>
      <c r="UFM75" s="73"/>
      <c r="UFN75" s="73"/>
      <c r="UFO75" s="73"/>
      <c r="UFP75" s="73"/>
      <c r="UFQ75" s="73"/>
      <c r="UFR75" s="73"/>
      <c r="UFS75" s="73"/>
      <c r="UFT75" s="73"/>
      <c r="UFU75" s="73"/>
      <c r="UFV75" s="73"/>
      <c r="UFW75" s="73"/>
      <c r="UFX75" s="73"/>
      <c r="UFY75" s="73"/>
      <c r="UFZ75" s="73"/>
      <c r="UGA75" s="73"/>
      <c r="UGB75" s="73"/>
      <c r="UGC75" s="73"/>
      <c r="UGD75" s="73"/>
      <c r="UGE75" s="73"/>
      <c r="UGF75" s="73"/>
      <c r="UGG75" s="73"/>
      <c r="UGH75" s="73"/>
      <c r="UGI75" s="73"/>
      <c r="UGJ75" s="73"/>
      <c r="UGK75" s="73"/>
      <c r="UGL75" s="73"/>
      <c r="UGM75" s="73"/>
      <c r="UGN75" s="73"/>
      <c r="UGO75" s="73"/>
      <c r="UGP75" s="73"/>
      <c r="UGQ75" s="73"/>
      <c r="UGR75" s="73"/>
      <c r="UGS75" s="73"/>
      <c r="UGT75" s="73"/>
      <c r="UGU75" s="73"/>
      <c r="UGV75" s="73"/>
      <c r="UGW75" s="73"/>
      <c r="UGX75" s="73"/>
      <c r="UGY75" s="73"/>
      <c r="UGZ75" s="73"/>
      <c r="UHA75" s="73"/>
      <c r="UHB75" s="73"/>
      <c r="UHC75" s="73"/>
      <c r="UHD75" s="73"/>
      <c r="UHE75" s="73"/>
      <c r="UHF75" s="73"/>
      <c r="UHG75" s="73"/>
      <c r="UHH75" s="73"/>
      <c r="UHI75" s="73"/>
      <c r="UHJ75" s="73"/>
      <c r="UHK75" s="73"/>
      <c r="UHL75" s="73"/>
      <c r="UHM75" s="73"/>
      <c r="UHN75" s="73"/>
      <c r="UHO75" s="73"/>
      <c r="UHP75" s="73"/>
      <c r="UHQ75" s="73"/>
      <c r="UHR75" s="73"/>
      <c r="UHS75" s="73"/>
      <c r="UHT75" s="73"/>
      <c r="UHU75" s="73"/>
      <c r="UHV75" s="73"/>
      <c r="UHW75" s="73"/>
      <c r="UHX75" s="73"/>
      <c r="UHY75" s="73"/>
      <c r="UHZ75" s="73"/>
      <c r="UIA75" s="73"/>
      <c r="UIB75" s="73"/>
      <c r="UIC75" s="73"/>
      <c r="UID75" s="73"/>
      <c r="UIE75" s="73"/>
      <c r="UIF75" s="73"/>
      <c r="UIG75" s="73"/>
      <c r="UIH75" s="73"/>
      <c r="UII75" s="73"/>
      <c r="UIJ75" s="73"/>
      <c r="UIK75" s="73"/>
      <c r="UIL75" s="73"/>
      <c r="UIM75" s="73"/>
      <c r="UIN75" s="73"/>
      <c r="UIO75" s="73"/>
      <c r="UIP75" s="73"/>
      <c r="UIQ75" s="73"/>
      <c r="UIR75" s="73"/>
      <c r="UIS75" s="73"/>
      <c r="UIT75" s="73"/>
      <c r="UIU75" s="73"/>
      <c r="UIV75" s="73"/>
      <c r="UIW75" s="73"/>
      <c r="UIX75" s="73"/>
      <c r="UIY75" s="73"/>
      <c r="UIZ75" s="73"/>
      <c r="UJA75" s="73"/>
      <c r="UJB75" s="73"/>
      <c r="UJC75" s="73"/>
      <c r="UJD75" s="73"/>
      <c r="UJE75" s="73"/>
      <c r="UJF75" s="73"/>
      <c r="UJG75" s="73"/>
      <c r="UJH75" s="73"/>
      <c r="UJI75" s="73"/>
      <c r="UJJ75" s="73"/>
      <c r="UJK75" s="73"/>
      <c r="UJL75" s="73"/>
      <c r="UJM75" s="73"/>
      <c r="UJN75" s="73"/>
      <c r="UJO75" s="73"/>
      <c r="UJP75" s="73"/>
      <c r="UJQ75" s="73"/>
      <c r="UJR75" s="73"/>
      <c r="UJS75" s="73"/>
      <c r="UJT75" s="73"/>
      <c r="UJU75" s="73"/>
      <c r="UJV75" s="73"/>
      <c r="UJW75" s="73"/>
      <c r="UJX75" s="73"/>
      <c r="UJY75" s="73"/>
      <c r="UJZ75" s="73"/>
      <c r="UKA75" s="73"/>
      <c r="UKB75" s="73"/>
      <c r="UKC75" s="73"/>
      <c r="UKD75" s="73"/>
      <c r="UKE75" s="73"/>
      <c r="UKF75" s="73"/>
      <c r="UKG75" s="73"/>
      <c r="UKH75" s="73"/>
      <c r="UKI75" s="73"/>
      <c r="UKJ75" s="73"/>
      <c r="UKK75" s="73"/>
      <c r="UKL75" s="73"/>
      <c r="UKM75" s="73"/>
      <c r="UKN75" s="73"/>
      <c r="UKO75" s="73"/>
      <c r="UKP75" s="73"/>
      <c r="UKQ75" s="73"/>
      <c r="UKR75" s="73"/>
      <c r="UKS75" s="73"/>
      <c r="UKT75" s="73"/>
      <c r="UKU75" s="73"/>
      <c r="UKV75" s="73"/>
      <c r="UKW75" s="73"/>
      <c r="UKX75" s="73"/>
      <c r="UKY75" s="73"/>
      <c r="UKZ75" s="73"/>
      <c r="ULA75" s="73"/>
      <c r="ULB75" s="73"/>
      <c r="ULC75" s="73"/>
      <c r="ULD75" s="73"/>
      <c r="ULE75" s="73"/>
      <c r="ULF75" s="73"/>
      <c r="ULG75" s="73"/>
      <c r="ULH75" s="73"/>
      <c r="ULI75" s="73"/>
      <c r="ULJ75" s="73"/>
      <c r="ULK75" s="73"/>
      <c r="ULL75" s="73"/>
      <c r="ULM75" s="73"/>
      <c r="ULN75" s="73"/>
      <c r="ULO75" s="73"/>
      <c r="ULP75" s="73"/>
      <c r="ULQ75" s="73"/>
      <c r="ULR75" s="73"/>
      <c r="ULS75" s="73"/>
      <c r="ULT75" s="73"/>
      <c r="ULU75" s="73"/>
      <c r="ULV75" s="73"/>
      <c r="ULW75" s="73"/>
      <c r="ULX75" s="73"/>
      <c r="ULY75" s="73"/>
      <c r="ULZ75" s="73"/>
      <c r="UMA75" s="73"/>
      <c r="UMB75" s="73"/>
      <c r="UMC75" s="73"/>
      <c r="UMD75" s="73"/>
      <c r="UME75" s="73"/>
      <c r="UMF75" s="73"/>
      <c r="UMG75" s="73"/>
      <c r="UMH75" s="73"/>
      <c r="UMI75" s="73"/>
      <c r="UMJ75" s="73"/>
      <c r="UMK75" s="73"/>
      <c r="UML75" s="73"/>
      <c r="UMM75" s="73"/>
      <c r="UMN75" s="73"/>
      <c r="UMO75" s="73"/>
      <c r="UMP75" s="73"/>
      <c r="UMQ75" s="73"/>
      <c r="UMR75" s="73"/>
      <c r="UMS75" s="73"/>
      <c r="UMT75" s="73"/>
      <c r="UMU75" s="73"/>
      <c r="UMV75" s="73"/>
      <c r="UMW75" s="73"/>
      <c r="UMX75" s="73"/>
      <c r="UMY75" s="73"/>
      <c r="UMZ75" s="73"/>
      <c r="UNA75" s="73"/>
      <c r="UNB75" s="73"/>
      <c r="UNC75" s="73"/>
      <c r="UND75" s="73"/>
      <c r="UNE75" s="73"/>
      <c r="UNF75" s="73"/>
      <c r="UNG75" s="73"/>
      <c r="UNH75" s="73"/>
      <c r="UNI75" s="73"/>
      <c r="UNJ75" s="73"/>
      <c r="UNK75" s="73"/>
      <c r="UNL75" s="73"/>
      <c r="UNM75" s="73"/>
      <c r="UNN75" s="73"/>
      <c r="UNO75" s="73"/>
      <c r="UNP75" s="73"/>
      <c r="UNQ75" s="73"/>
      <c r="UNR75" s="73"/>
      <c r="UNS75" s="73"/>
      <c r="UNT75" s="73"/>
      <c r="UNU75" s="73"/>
      <c r="UNV75" s="73"/>
      <c r="UNW75" s="73"/>
      <c r="UNX75" s="73"/>
      <c r="UNY75" s="73"/>
      <c r="UNZ75" s="73"/>
      <c r="UOA75" s="73"/>
      <c r="UOB75" s="73"/>
      <c r="UOC75" s="73"/>
      <c r="UOD75" s="73"/>
      <c r="UOE75" s="73"/>
      <c r="UOF75" s="73"/>
      <c r="UOG75" s="73"/>
      <c r="UOH75" s="73"/>
      <c r="UOI75" s="73"/>
      <c r="UOJ75" s="73"/>
      <c r="UOK75" s="73"/>
      <c r="UOL75" s="73"/>
      <c r="UOM75" s="73"/>
      <c r="UON75" s="73"/>
      <c r="UOO75" s="73"/>
      <c r="UOP75" s="73"/>
      <c r="UOQ75" s="73"/>
      <c r="UOR75" s="73"/>
      <c r="UOS75" s="73"/>
      <c r="UOT75" s="73"/>
      <c r="UOU75" s="73"/>
      <c r="UOV75" s="73"/>
      <c r="UOW75" s="73"/>
      <c r="UOX75" s="73"/>
      <c r="UOY75" s="73"/>
      <c r="UOZ75" s="73"/>
      <c r="UPA75" s="73"/>
      <c r="UPB75" s="73"/>
      <c r="UPC75" s="73"/>
      <c r="UPD75" s="73"/>
      <c r="UPE75" s="73"/>
      <c r="UPF75" s="73"/>
      <c r="UPG75" s="73"/>
      <c r="UPH75" s="73"/>
      <c r="UPI75" s="73"/>
      <c r="UPJ75" s="73"/>
      <c r="UPK75" s="73"/>
      <c r="UPL75" s="73"/>
      <c r="UPM75" s="73"/>
      <c r="UPN75" s="73"/>
      <c r="UPO75" s="73"/>
      <c r="UPP75" s="73"/>
      <c r="UPQ75" s="73"/>
      <c r="UPR75" s="73"/>
      <c r="UPS75" s="73"/>
      <c r="UPT75" s="73"/>
      <c r="UPU75" s="73"/>
      <c r="UPV75" s="73"/>
      <c r="UPW75" s="73"/>
      <c r="UPX75" s="73"/>
      <c r="UPY75" s="73"/>
      <c r="UPZ75" s="73"/>
      <c r="UQA75" s="73"/>
      <c r="UQB75" s="73"/>
      <c r="UQC75" s="73"/>
      <c r="UQD75" s="73"/>
      <c r="UQE75" s="73"/>
      <c r="UQF75" s="73"/>
      <c r="UQG75" s="73"/>
      <c r="UQH75" s="73"/>
      <c r="UQI75" s="73"/>
      <c r="UQJ75" s="73"/>
      <c r="UQK75" s="73"/>
      <c r="UQL75" s="73"/>
      <c r="UQM75" s="73"/>
      <c r="UQN75" s="73"/>
      <c r="UQO75" s="73"/>
      <c r="UQP75" s="73"/>
      <c r="UQQ75" s="73"/>
      <c r="UQR75" s="73"/>
      <c r="UQS75" s="73"/>
      <c r="UQT75" s="73"/>
      <c r="UQU75" s="73"/>
      <c r="UQV75" s="73"/>
      <c r="UQW75" s="73"/>
      <c r="UQX75" s="73"/>
      <c r="UQY75" s="73"/>
      <c r="UQZ75" s="73"/>
      <c r="URA75" s="73"/>
      <c r="URB75" s="73"/>
      <c r="URC75" s="73"/>
      <c r="URD75" s="73"/>
      <c r="URE75" s="73"/>
      <c r="URF75" s="73"/>
      <c r="URG75" s="73"/>
      <c r="URH75" s="73"/>
      <c r="URI75" s="73"/>
      <c r="URJ75" s="73"/>
      <c r="URK75" s="73"/>
      <c r="URL75" s="73"/>
      <c r="URM75" s="73"/>
      <c r="URN75" s="73"/>
      <c r="URO75" s="73"/>
      <c r="URP75" s="73"/>
      <c r="URQ75" s="73"/>
      <c r="URR75" s="73"/>
      <c r="URS75" s="73"/>
      <c r="URT75" s="73"/>
      <c r="URU75" s="73"/>
      <c r="URV75" s="73"/>
      <c r="URW75" s="73"/>
      <c r="URX75" s="73"/>
      <c r="URY75" s="73"/>
      <c r="URZ75" s="73"/>
      <c r="USA75" s="73"/>
      <c r="USB75" s="73"/>
      <c r="USC75" s="73"/>
      <c r="USD75" s="73"/>
      <c r="USE75" s="73"/>
      <c r="USF75" s="73"/>
      <c r="USG75" s="73"/>
      <c r="USH75" s="73"/>
      <c r="USI75" s="73"/>
      <c r="USJ75" s="73"/>
      <c r="USK75" s="73"/>
      <c r="USL75" s="73"/>
      <c r="USM75" s="73"/>
      <c r="USN75" s="73"/>
      <c r="USO75" s="73"/>
      <c r="USP75" s="73"/>
      <c r="USQ75" s="73"/>
      <c r="USR75" s="73"/>
      <c r="USS75" s="73"/>
      <c r="UST75" s="73"/>
      <c r="USU75" s="73"/>
      <c r="USV75" s="73"/>
      <c r="USW75" s="73"/>
      <c r="USX75" s="73"/>
      <c r="USY75" s="73"/>
      <c r="USZ75" s="73"/>
      <c r="UTA75" s="73"/>
      <c r="UTB75" s="73"/>
      <c r="UTC75" s="73"/>
      <c r="UTD75" s="73"/>
      <c r="UTE75" s="73"/>
      <c r="UTF75" s="73"/>
      <c r="UTG75" s="73"/>
      <c r="UTH75" s="73"/>
      <c r="UTI75" s="73"/>
      <c r="UTJ75" s="73"/>
      <c r="UTK75" s="73"/>
      <c r="UTL75" s="73"/>
      <c r="UTM75" s="73"/>
      <c r="UTN75" s="73"/>
      <c r="UTO75" s="73"/>
      <c r="UTP75" s="73"/>
      <c r="UTQ75" s="73"/>
      <c r="UTR75" s="73"/>
      <c r="UTS75" s="73"/>
      <c r="UTT75" s="73"/>
      <c r="UTU75" s="73"/>
      <c r="UTV75" s="73"/>
      <c r="UTW75" s="73"/>
      <c r="UTX75" s="73"/>
      <c r="UTY75" s="73"/>
      <c r="UTZ75" s="73"/>
      <c r="UUA75" s="73"/>
      <c r="UUB75" s="73"/>
      <c r="UUC75" s="73"/>
      <c r="UUD75" s="73"/>
      <c r="UUE75" s="73"/>
      <c r="UUF75" s="73"/>
      <c r="UUG75" s="73"/>
      <c r="UUH75" s="73"/>
      <c r="UUI75" s="73"/>
      <c r="UUJ75" s="73"/>
      <c r="UUK75" s="73"/>
      <c r="UUL75" s="73"/>
      <c r="UUM75" s="73"/>
      <c r="UUN75" s="73"/>
      <c r="UUO75" s="73"/>
      <c r="UUP75" s="73"/>
      <c r="UUQ75" s="73"/>
      <c r="UUR75" s="73"/>
      <c r="UUS75" s="73"/>
      <c r="UUT75" s="73"/>
      <c r="UUU75" s="73"/>
      <c r="UUV75" s="73"/>
      <c r="UUW75" s="73"/>
      <c r="UUX75" s="73"/>
      <c r="UUY75" s="73"/>
      <c r="UUZ75" s="73"/>
      <c r="UVA75" s="73"/>
      <c r="UVB75" s="73"/>
      <c r="UVC75" s="73"/>
      <c r="UVD75" s="73"/>
      <c r="UVE75" s="73"/>
      <c r="UVF75" s="73"/>
      <c r="UVG75" s="73"/>
      <c r="UVH75" s="73"/>
      <c r="UVI75" s="73"/>
      <c r="UVJ75" s="73"/>
      <c r="UVK75" s="73"/>
      <c r="UVL75" s="73"/>
      <c r="UVM75" s="73"/>
      <c r="UVN75" s="73"/>
      <c r="UVO75" s="73"/>
      <c r="UVP75" s="73"/>
      <c r="UVQ75" s="73"/>
      <c r="UVR75" s="73"/>
      <c r="UVS75" s="73"/>
      <c r="UVT75" s="73"/>
      <c r="UVU75" s="73"/>
      <c r="UVV75" s="73"/>
      <c r="UVW75" s="73"/>
      <c r="UVX75" s="73"/>
      <c r="UVY75" s="73"/>
      <c r="UVZ75" s="73"/>
      <c r="UWA75" s="73"/>
      <c r="UWB75" s="73"/>
      <c r="UWC75" s="73"/>
      <c r="UWD75" s="73"/>
      <c r="UWE75" s="73"/>
      <c r="UWF75" s="73"/>
      <c r="UWG75" s="73"/>
      <c r="UWH75" s="73"/>
      <c r="UWI75" s="73"/>
      <c r="UWJ75" s="73"/>
      <c r="UWK75" s="73"/>
      <c r="UWL75" s="73"/>
      <c r="UWM75" s="73"/>
      <c r="UWN75" s="73"/>
      <c r="UWO75" s="73"/>
      <c r="UWP75" s="73"/>
      <c r="UWQ75" s="73"/>
      <c r="UWR75" s="73"/>
      <c r="UWS75" s="73"/>
      <c r="UWT75" s="73"/>
      <c r="UWU75" s="73"/>
      <c r="UWV75" s="73"/>
      <c r="UWW75" s="73"/>
      <c r="UWX75" s="73"/>
      <c r="UWY75" s="73"/>
      <c r="UWZ75" s="73"/>
      <c r="UXA75" s="73"/>
      <c r="UXB75" s="73"/>
      <c r="UXC75" s="73"/>
      <c r="UXD75" s="73"/>
      <c r="UXE75" s="73"/>
      <c r="UXF75" s="73"/>
      <c r="UXG75" s="73"/>
      <c r="UXH75" s="73"/>
      <c r="UXI75" s="73"/>
      <c r="UXJ75" s="73"/>
      <c r="UXK75" s="73"/>
      <c r="UXL75" s="73"/>
      <c r="UXM75" s="73"/>
      <c r="UXN75" s="73"/>
      <c r="UXO75" s="73"/>
      <c r="UXP75" s="73"/>
      <c r="UXQ75" s="73"/>
      <c r="UXR75" s="73"/>
      <c r="UXS75" s="73"/>
      <c r="UXT75" s="73"/>
      <c r="UXU75" s="73"/>
      <c r="UXV75" s="73"/>
      <c r="UXW75" s="73"/>
      <c r="UXX75" s="73"/>
      <c r="UXY75" s="73"/>
      <c r="UXZ75" s="73"/>
      <c r="UYA75" s="73"/>
      <c r="UYB75" s="73"/>
      <c r="UYC75" s="73"/>
      <c r="UYD75" s="73"/>
      <c r="UYE75" s="73"/>
      <c r="UYF75" s="73"/>
      <c r="UYG75" s="73"/>
      <c r="UYH75" s="73"/>
      <c r="UYI75" s="73"/>
      <c r="UYJ75" s="73"/>
      <c r="UYK75" s="73"/>
      <c r="UYL75" s="73"/>
      <c r="UYM75" s="73"/>
      <c r="UYN75" s="73"/>
      <c r="UYO75" s="73"/>
      <c r="UYP75" s="73"/>
      <c r="UYQ75" s="73"/>
      <c r="UYR75" s="73"/>
      <c r="UYS75" s="73"/>
      <c r="UYT75" s="73"/>
      <c r="UYU75" s="73"/>
      <c r="UYV75" s="73"/>
      <c r="UYW75" s="73"/>
      <c r="UYX75" s="73"/>
      <c r="UYY75" s="73"/>
      <c r="UYZ75" s="73"/>
      <c r="UZA75" s="73"/>
      <c r="UZB75" s="73"/>
      <c r="UZC75" s="73"/>
      <c r="UZD75" s="73"/>
      <c r="UZE75" s="73"/>
      <c r="UZF75" s="73"/>
      <c r="UZG75" s="73"/>
      <c r="UZH75" s="73"/>
      <c r="UZI75" s="73"/>
      <c r="UZJ75" s="73"/>
      <c r="UZK75" s="73"/>
      <c r="UZL75" s="73"/>
      <c r="UZM75" s="73"/>
      <c r="UZN75" s="73"/>
      <c r="UZO75" s="73"/>
      <c r="UZP75" s="73"/>
      <c r="UZQ75" s="73"/>
      <c r="UZR75" s="73"/>
      <c r="UZS75" s="73"/>
      <c r="UZT75" s="73"/>
      <c r="UZU75" s="73"/>
      <c r="UZV75" s="73"/>
      <c r="UZW75" s="73"/>
      <c r="UZX75" s="73"/>
      <c r="UZY75" s="73"/>
      <c r="UZZ75" s="73"/>
      <c r="VAA75" s="73"/>
      <c r="VAB75" s="73"/>
      <c r="VAC75" s="73"/>
      <c r="VAD75" s="73"/>
      <c r="VAE75" s="73"/>
      <c r="VAF75" s="73"/>
      <c r="VAG75" s="73"/>
      <c r="VAH75" s="73"/>
      <c r="VAI75" s="73"/>
      <c r="VAJ75" s="73"/>
      <c r="VAK75" s="73"/>
      <c r="VAL75" s="73"/>
      <c r="VAM75" s="73"/>
      <c r="VAN75" s="73"/>
      <c r="VAO75" s="73"/>
      <c r="VAP75" s="73"/>
      <c r="VAQ75" s="73"/>
      <c r="VAR75" s="73"/>
      <c r="VAS75" s="73"/>
      <c r="VAT75" s="73"/>
      <c r="VAU75" s="73"/>
      <c r="VAV75" s="73"/>
      <c r="VAW75" s="73"/>
      <c r="VAX75" s="73"/>
      <c r="VAY75" s="73"/>
      <c r="VAZ75" s="73"/>
      <c r="VBA75" s="73"/>
      <c r="VBB75" s="73"/>
      <c r="VBC75" s="73"/>
      <c r="VBD75" s="73"/>
      <c r="VBE75" s="73"/>
      <c r="VBF75" s="73"/>
      <c r="VBG75" s="73"/>
      <c r="VBH75" s="73"/>
      <c r="VBI75" s="73"/>
      <c r="VBJ75" s="73"/>
      <c r="VBK75" s="73"/>
      <c r="VBL75" s="73"/>
      <c r="VBM75" s="73"/>
      <c r="VBN75" s="73"/>
      <c r="VBO75" s="73"/>
      <c r="VBP75" s="73"/>
      <c r="VBQ75" s="73"/>
      <c r="VBR75" s="73"/>
      <c r="VBS75" s="73"/>
      <c r="VBT75" s="73"/>
      <c r="VBU75" s="73"/>
      <c r="VBV75" s="73"/>
      <c r="VBW75" s="73"/>
      <c r="VBX75" s="73"/>
      <c r="VBY75" s="73"/>
      <c r="VBZ75" s="73"/>
      <c r="VCA75" s="73"/>
      <c r="VCB75" s="73"/>
      <c r="VCC75" s="73"/>
      <c r="VCD75" s="73"/>
      <c r="VCE75" s="73"/>
      <c r="VCF75" s="73"/>
      <c r="VCG75" s="73"/>
      <c r="VCH75" s="73"/>
      <c r="VCI75" s="73"/>
      <c r="VCJ75" s="73"/>
      <c r="VCK75" s="73"/>
      <c r="VCL75" s="73"/>
      <c r="VCM75" s="73"/>
      <c r="VCN75" s="73"/>
      <c r="VCO75" s="73"/>
      <c r="VCP75" s="73"/>
      <c r="VCQ75" s="73"/>
      <c r="VCR75" s="73"/>
      <c r="VCS75" s="73"/>
      <c r="VCT75" s="73"/>
      <c r="VCU75" s="73"/>
      <c r="VCV75" s="73"/>
      <c r="VCW75" s="73"/>
      <c r="VCX75" s="73"/>
      <c r="VCY75" s="73"/>
      <c r="VCZ75" s="73"/>
      <c r="VDA75" s="73"/>
      <c r="VDB75" s="73"/>
      <c r="VDC75" s="73"/>
      <c r="VDD75" s="73"/>
      <c r="VDE75" s="73"/>
      <c r="VDF75" s="73"/>
      <c r="VDG75" s="73"/>
      <c r="VDH75" s="73"/>
      <c r="VDI75" s="73"/>
      <c r="VDJ75" s="73"/>
      <c r="VDK75" s="73"/>
      <c r="VDL75" s="73"/>
      <c r="VDM75" s="73"/>
      <c r="VDN75" s="73"/>
      <c r="VDO75" s="73"/>
      <c r="VDP75" s="73"/>
      <c r="VDQ75" s="73"/>
      <c r="VDR75" s="73"/>
      <c r="VDS75" s="73"/>
      <c r="VDT75" s="73"/>
      <c r="VDU75" s="73"/>
      <c r="VDV75" s="73"/>
      <c r="VDW75" s="73"/>
      <c r="VDX75" s="73"/>
      <c r="VDY75" s="73"/>
      <c r="VDZ75" s="73"/>
      <c r="VEA75" s="73"/>
      <c r="VEB75" s="73"/>
      <c r="VEC75" s="73"/>
      <c r="VED75" s="73"/>
      <c r="VEE75" s="73"/>
      <c r="VEF75" s="73"/>
      <c r="VEG75" s="73"/>
      <c r="VEH75" s="73"/>
      <c r="VEI75" s="73"/>
      <c r="VEJ75" s="73"/>
      <c r="VEK75" s="73"/>
      <c r="VEL75" s="73"/>
      <c r="VEM75" s="73"/>
      <c r="VEN75" s="73"/>
      <c r="VEO75" s="73"/>
      <c r="VEP75" s="73"/>
      <c r="VEQ75" s="73"/>
      <c r="VER75" s="73"/>
      <c r="VES75" s="73"/>
      <c r="VET75" s="73"/>
      <c r="VEU75" s="73"/>
      <c r="VEV75" s="73"/>
      <c r="VEW75" s="73"/>
      <c r="VEX75" s="73"/>
      <c r="VEY75" s="73"/>
      <c r="VEZ75" s="73"/>
      <c r="VFA75" s="73"/>
      <c r="VFB75" s="73"/>
      <c r="VFC75" s="73"/>
      <c r="VFD75" s="73"/>
      <c r="VFE75" s="73"/>
      <c r="VFF75" s="73"/>
      <c r="VFG75" s="73"/>
      <c r="VFH75" s="73"/>
      <c r="VFI75" s="73"/>
      <c r="VFJ75" s="73"/>
      <c r="VFK75" s="73"/>
      <c r="VFL75" s="73"/>
      <c r="VFM75" s="73"/>
      <c r="VFN75" s="73"/>
      <c r="VFO75" s="73"/>
      <c r="VFP75" s="73"/>
      <c r="VFQ75" s="73"/>
      <c r="VFR75" s="73"/>
      <c r="VFS75" s="73"/>
      <c r="VFT75" s="73"/>
      <c r="VFU75" s="73"/>
      <c r="VFV75" s="73"/>
      <c r="VFW75" s="73"/>
      <c r="VFX75" s="73"/>
      <c r="VFY75" s="73"/>
      <c r="VFZ75" s="73"/>
      <c r="VGA75" s="73"/>
      <c r="VGB75" s="73"/>
      <c r="VGC75" s="73"/>
      <c r="VGD75" s="73"/>
      <c r="VGE75" s="73"/>
      <c r="VGF75" s="73"/>
      <c r="VGG75" s="73"/>
      <c r="VGH75" s="73"/>
      <c r="VGI75" s="73"/>
      <c r="VGJ75" s="73"/>
      <c r="VGK75" s="73"/>
      <c r="VGL75" s="73"/>
      <c r="VGM75" s="73"/>
      <c r="VGN75" s="73"/>
      <c r="VGO75" s="73"/>
      <c r="VGP75" s="73"/>
      <c r="VGQ75" s="73"/>
      <c r="VGR75" s="73"/>
      <c r="VGS75" s="73"/>
      <c r="VGT75" s="73"/>
      <c r="VGU75" s="73"/>
      <c r="VGV75" s="73"/>
      <c r="VGW75" s="73"/>
      <c r="VGX75" s="73"/>
      <c r="VGY75" s="73"/>
      <c r="VGZ75" s="73"/>
      <c r="VHA75" s="73"/>
      <c r="VHB75" s="73"/>
      <c r="VHC75" s="73"/>
      <c r="VHD75" s="73"/>
      <c r="VHE75" s="73"/>
      <c r="VHF75" s="73"/>
      <c r="VHG75" s="73"/>
      <c r="VHH75" s="73"/>
      <c r="VHI75" s="73"/>
      <c r="VHJ75" s="73"/>
      <c r="VHK75" s="73"/>
      <c r="VHL75" s="73"/>
      <c r="VHM75" s="73"/>
      <c r="VHN75" s="73"/>
      <c r="VHO75" s="73"/>
      <c r="VHP75" s="73"/>
      <c r="VHQ75" s="73"/>
      <c r="VHR75" s="73"/>
      <c r="VHS75" s="73"/>
      <c r="VHT75" s="73"/>
      <c r="VHU75" s="73"/>
      <c r="VHV75" s="73"/>
      <c r="VHW75" s="73"/>
      <c r="VHX75" s="73"/>
      <c r="VHY75" s="73"/>
      <c r="VHZ75" s="73"/>
      <c r="VIA75" s="73"/>
      <c r="VIB75" s="73"/>
      <c r="VIC75" s="73"/>
      <c r="VID75" s="73"/>
      <c r="VIE75" s="73"/>
      <c r="VIF75" s="73"/>
      <c r="VIG75" s="73"/>
      <c r="VIH75" s="73"/>
      <c r="VII75" s="73"/>
      <c r="VIJ75" s="73"/>
      <c r="VIK75" s="73"/>
      <c r="VIL75" s="73"/>
      <c r="VIM75" s="73"/>
      <c r="VIN75" s="73"/>
      <c r="VIO75" s="73"/>
      <c r="VIP75" s="73"/>
      <c r="VIQ75" s="73"/>
      <c r="VIR75" s="73"/>
      <c r="VIS75" s="73"/>
      <c r="VIT75" s="73"/>
      <c r="VIU75" s="73"/>
      <c r="VIV75" s="73"/>
      <c r="VIW75" s="73"/>
      <c r="VIX75" s="73"/>
      <c r="VIY75" s="73"/>
      <c r="VIZ75" s="73"/>
      <c r="VJA75" s="73"/>
      <c r="VJB75" s="73"/>
      <c r="VJC75" s="73"/>
      <c r="VJD75" s="73"/>
      <c r="VJE75" s="73"/>
      <c r="VJF75" s="73"/>
      <c r="VJG75" s="73"/>
      <c r="VJH75" s="73"/>
      <c r="VJI75" s="73"/>
      <c r="VJJ75" s="73"/>
      <c r="VJK75" s="73"/>
      <c r="VJL75" s="73"/>
      <c r="VJM75" s="73"/>
      <c r="VJN75" s="73"/>
      <c r="VJO75" s="73"/>
      <c r="VJP75" s="73"/>
      <c r="VJQ75" s="73"/>
      <c r="VJR75" s="73"/>
      <c r="VJS75" s="73"/>
      <c r="VJT75" s="73"/>
      <c r="VJU75" s="73"/>
      <c r="VJV75" s="73"/>
      <c r="VJW75" s="73"/>
      <c r="VJX75" s="73"/>
      <c r="VJY75" s="73"/>
      <c r="VJZ75" s="73"/>
      <c r="VKA75" s="73"/>
      <c r="VKB75" s="73"/>
      <c r="VKC75" s="73"/>
      <c r="VKD75" s="73"/>
      <c r="VKE75" s="73"/>
      <c r="VKF75" s="73"/>
      <c r="VKG75" s="73"/>
      <c r="VKH75" s="73"/>
      <c r="VKI75" s="73"/>
      <c r="VKJ75" s="73"/>
      <c r="VKK75" s="73"/>
      <c r="VKL75" s="73"/>
      <c r="VKM75" s="73"/>
      <c r="VKN75" s="73"/>
      <c r="VKO75" s="73"/>
      <c r="VKP75" s="73"/>
      <c r="VKQ75" s="73"/>
      <c r="VKR75" s="73"/>
      <c r="VKS75" s="73"/>
      <c r="VKT75" s="73"/>
      <c r="VKU75" s="73"/>
      <c r="VKV75" s="73"/>
      <c r="VKW75" s="73"/>
      <c r="VKX75" s="73"/>
      <c r="VKY75" s="73"/>
      <c r="VKZ75" s="73"/>
      <c r="VLA75" s="73"/>
      <c r="VLB75" s="73"/>
      <c r="VLC75" s="73"/>
      <c r="VLD75" s="73"/>
      <c r="VLE75" s="73"/>
      <c r="VLF75" s="73"/>
      <c r="VLG75" s="73"/>
      <c r="VLH75" s="73"/>
      <c r="VLI75" s="73"/>
      <c r="VLJ75" s="73"/>
      <c r="VLK75" s="73"/>
      <c r="VLL75" s="73"/>
      <c r="VLM75" s="73"/>
      <c r="VLN75" s="73"/>
      <c r="VLO75" s="73"/>
      <c r="VLP75" s="73"/>
      <c r="VLQ75" s="73"/>
      <c r="VLR75" s="73"/>
      <c r="VLS75" s="73"/>
      <c r="VLT75" s="73"/>
      <c r="VLU75" s="73"/>
      <c r="VLV75" s="73"/>
      <c r="VLW75" s="73"/>
      <c r="VLX75" s="73"/>
      <c r="VLY75" s="73"/>
      <c r="VLZ75" s="73"/>
      <c r="VMA75" s="73"/>
      <c r="VMB75" s="73"/>
      <c r="VMC75" s="73"/>
      <c r="VMD75" s="73"/>
      <c r="VME75" s="73"/>
      <c r="VMF75" s="73"/>
      <c r="VMG75" s="73"/>
      <c r="VMH75" s="73"/>
      <c r="VMI75" s="73"/>
      <c r="VMJ75" s="73"/>
      <c r="VMK75" s="73"/>
      <c r="VML75" s="73"/>
      <c r="VMM75" s="73"/>
      <c r="VMN75" s="73"/>
      <c r="VMO75" s="73"/>
      <c r="VMP75" s="73"/>
      <c r="VMQ75" s="73"/>
      <c r="VMR75" s="73"/>
      <c r="VMS75" s="73"/>
      <c r="VMT75" s="73"/>
      <c r="VMU75" s="73"/>
      <c r="VMV75" s="73"/>
      <c r="VMW75" s="73"/>
      <c r="VMX75" s="73"/>
      <c r="VMY75" s="73"/>
      <c r="VMZ75" s="73"/>
      <c r="VNA75" s="73"/>
      <c r="VNB75" s="73"/>
      <c r="VNC75" s="73"/>
      <c r="VND75" s="73"/>
      <c r="VNE75" s="73"/>
      <c r="VNF75" s="73"/>
      <c r="VNG75" s="73"/>
      <c r="VNH75" s="73"/>
      <c r="VNI75" s="73"/>
      <c r="VNJ75" s="73"/>
      <c r="VNK75" s="73"/>
      <c r="VNL75" s="73"/>
      <c r="VNM75" s="73"/>
      <c r="VNN75" s="73"/>
      <c r="VNO75" s="73"/>
      <c r="VNP75" s="73"/>
      <c r="VNQ75" s="73"/>
      <c r="VNR75" s="73"/>
      <c r="VNS75" s="73"/>
      <c r="VNT75" s="73"/>
      <c r="VNU75" s="73"/>
      <c r="VNV75" s="73"/>
      <c r="VNW75" s="73"/>
      <c r="VNX75" s="73"/>
      <c r="VNY75" s="73"/>
      <c r="VNZ75" s="73"/>
      <c r="VOA75" s="73"/>
      <c r="VOB75" s="73"/>
      <c r="VOC75" s="73"/>
      <c r="VOD75" s="73"/>
      <c r="VOE75" s="73"/>
      <c r="VOF75" s="73"/>
      <c r="VOG75" s="73"/>
      <c r="VOH75" s="73"/>
      <c r="VOI75" s="73"/>
      <c r="VOJ75" s="73"/>
      <c r="VOK75" s="73"/>
      <c r="VOL75" s="73"/>
      <c r="VOM75" s="73"/>
      <c r="VON75" s="73"/>
      <c r="VOO75" s="73"/>
      <c r="VOP75" s="73"/>
      <c r="VOQ75" s="73"/>
      <c r="VOR75" s="73"/>
      <c r="VOS75" s="73"/>
      <c r="VOT75" s="73"/>
      <c r="VOU75" s="73"/>
      <c r="VOV75" s="73"/>
      <c r="VOW75" s="73"/>
      <c r="VOX75" s="73"/>
      <c r="VOY75" s="73"/>
      <c r="VOZ75" s="73"/>
      <c r="VPA75" s="73"/>
      <c r="VPB75" s="73"/>
      <c r="VPC75" s="73"/>
      <c r="VPD75" s="73"/>
      <c r="VPE75" s="73"/>
      <c r="VPF75" s="73"/>
      <c r="VPG75" s="73"/>
      <c r="VPH75" s="73"/>
      <c r="VPI75" s="73"/>
      <c r="VPJ75" s="73"/>
      <c r="VPK75" s="73"/>
      <c r="VPL75" s="73"/>
      <c r="VPM75" s="73"/>
      <c r="VPN75" s="73"/>
      <c r="VPO75" s="73"/>
      <c r="VPP75" s="73"/>
      <c r="VPQ75" s="73"/>
      <c r="VPR75" s="73"/>
      <c r="VPS75" s="73"/>
      <c r="VPT75" s="73"/>
      <c r="VPU75" s="73"/>
      <c r="VPV75" s="73"/>
      <c r="VPW75" s="73"/>
      <c r="VPX75" s="73"/>
      <c r="VPY75" s="73"/>
      <c r="VPZ75" s="73"/>
      <c r="VQA75" s="73"/>
      <c r="VQB75" s="73"/>
      <c r="VQC75" s="73"/>
      <c r="VQD75" s="73"/>
      <c r="VQE75" s="73"/>
      <c r="VQF75" s="73"/>
      <c r="VQG75" s="73"/>
      <c r="VQH75" s="73"/>
      <c r="VQI75" s="73"/>
      <c r="VQJ75" s="73"/>
      <c r="VQK75" s="73"/>
      <c r="VQL75" s="73"/>
      <c r="VQM75" s="73"/>
      <c r="VQN75" s="73"/>
      <c r="VQO75" s="73"/>
      <c r="VQP75" s="73"/>
      <c r="VQQ75" s="73"/>
      <c r="VQR75" s="73"/>
      <c r="VQS75" s="73"/>
      <c r="VQT75" s="73"/>
      <c r="VQU75" s="73"/>
      <c r="VQV75" s="73"/>
      <c r="VQW75" s="73"/>
      <c r="VQX75" s="73"/>
      <c r="VQY75" s="73"/>
      <c r="VQZ75" s="73"/>
      <c r="VRA75" s="73"/>
      <c r="VRB75" s="73"/>
      <c r="VRC75" s="73"/>
      <c r="VRD75" s="73"/>
      <c r="VRE75" s="73"/>
      <c r="VRF75" s="73"/>
      <c r="VRG75" s="73"/>
      <c r="VRH75" s="73"/>
      <c r="VRI75" s="73"/>
      <c r="VRJ75" s="73"/>
      <c r="VRK75" s="73"/>
      <c r="VRL75" s="73"/>
      <c r="VRM75" s="73"/>
      <c r="VRN75" s="73"/>
      <c r="VRO75" s="73"/>
      <c r="VRP75" s="73"/>
      <c r="VRQ75" s="73"/>
      <c r="VRR75" s="73"/>
      <c r="VRS75" s="73"/>
      <c r="VRT75" s="73"/>
      <c r="VRU75" s="73"/>
      <c r="VRV75" s="73"/>
      <c r="VRW75" s="73"/>
      <c r="VRX75" s="73"/>
      <c r="VRY75" s="73"/>
      <c r="VRZ75" s="73"/>
      <c r="VSA75" s="73"/>
      <c r="VSB75" s="73"/>
      <c r="VSC75" s="73"/>
      <c r="VSD75" s="73"/>
      <c r="VSE75" s="73"/>
      <c r="VSF75" s="73"/>
      <c r="VSG75" s="73"/>
      <c r="VSH75" s="73"/>
      <c r="VSI75" s="73"/>
      <c r="VSJ75" s="73"/>
      <c r="VSK75" s="73"/>
      <c r="VSL75" s="73"/>
      <c r="VSM75" s="73"/>
      <c r="VSN75" s="73"/>
      <c r="VSO75" s="73"/>
      <c r="VSP75" s="73"/>
      <c r="VSQ75" s="73"/>
      <c r="VSR75" s="73"/>
      <c r="VSS75" s="73"/>
      <c r="VST75" s="73"/>
      <c r="VSU75" s="73"/>
      <c r="VSV75" s="73"/>
      <c r="VSW75" s="73"/>
      <c r="VSX75" s="73"/>
      <c r="VSY75" s="73"/>
      <c r="VSZ75" s="73"/>
      <c r="VTA75" s="73"/>
      <c r="VTB75" s="73"/>
      <c r="VTC75" s="73"/>
      <c r="VTD75" s="73"/>
      <c r="VTE75" s="73"/>
      <c r="VTF75" s="73"/>
      <c r="VTG75" s="73"/>
      <c r="VTH75" s="73"/>
      <c r="VTI75" s="73"/>
      <c r="VTJ75" s="73"/>
      <c r="VTK75" s="73"/>
      <c r="VTL75" s="73"/>
      <c r="VTM75" s="73"/>
      <c r="VTN75" s="73"/>
      <c r="VTO75" s="73"/>
      <c r="VTP75" s="73"/>
      <c r="VTQ75" s="73"/>
      <c r="VTR75" s="73"/>
      <c r="VTS75" s="73"/>
      <c r="VTT75" s="73"/>
      <c r="VTU75" s="73"/>
      <c r="VTV75" s="73"/>
      <c r="VTW75" s="73"/>
      <c r="VTX75" s="73"/>
      <c r="VTY75" s="73"/>
      <c r="VTZ75" s="73"/>
      <c r="VUA75" s="73"/>
      <c r="VUB75" s="73"/>
      <c r="VUC75" s="73"/>
      <c r="VUD75" s="73"/>
      <c r="VUE75" s="73"/>
      <c r="VUF75" s="73"/>
      <c r="VUG75" s="73"/>
      <c r="VUH75" s="73"/>
      <c r="VUI75" s="73"/>
      <c r="VUJ75" s="73"/>
      <c r="VUK75" s="73"/>
      <c r="VUL75" s="73"/>
      <c r="VUM75" s="73"/>
      <c r="VUN75" s="73"/>
      <c r="VUO75" s="73"/>
      <c r="VUP75" s="73"/>
      <c r="VUQ75" s="73"/>
      <c r="VUR75" s="73"/>
      <c r="VUS75" s="73"/>
      <c r="VUT75" s="73"/>
      <c r="VUU75" s="73"/>
      <c r="VUV75" s="73"/>
      <c r="VUW75" s="73"/>
      <c r="VUX75" s="73"/>
      <c r="VUY75" s="73"/>
      <c r="VUZ75" s="73"/>
      <c r="VVA75" s="73"/>
      <c r="VVB75" s="73"/>
      <c r="VVC75" s="73"/>
      <c r="VVD75" s="73"/>
      <c r="VVE75" s="73"/>
      <c r="VVF75" s="73"/>
      <c r="VVG75" s="73"/>
      <c r="VVH75" s="73"/>
      <c r="VVI75" s="73"/>
      <c r="VVJ75" s="73"/>
      <c r="VVK75" s="73"/>
      <c r="VVL75" s="73"/>
      <c r="VVM75" s="73"/>
      <c r="VVN75" s="73"/>
      <c r="VVO75" s="73"/>
      <c r="VVP75" s="73"/>
      <c r="VVQ75" s="73"/>
      <c r="VVR75" s="73"/>
      <c r="VVS75" s="73"/>
      <c r="VVT75" s="73"/>
      <c r="VVU75" s="73"/>
      <c r="VVV75" s="73"/>
      <c r="VVW75" s="73"/>
      <c r="VVX75" s="73"/>
      <c r="VVY75" s="73"/>
      <c r="VVZ75" s="73"/>
      <c r="VWA75" s="73"/>
      <c r="VWB75" s="73"/>
      <c r="VWC75" s="73"/>
      <c r="VWD75" s="73"/>
      <c r="VWE75" s="73"/>
      <c r="VWF75" s="73"/>
      <c r="VWG75" s="73"/>
      <c r="VWH75" s="73"/>
      <c r="VWI75" s="73"/>
      <c r="VWJ75" s="73"/>
      <c r="VWK75" s="73"/>
      <c r="VWL75" s="73"/>
      <c r="VWM75" s="73"/>
      <c r="VWN75" s="73"/>
      <c r="VWO75" s="73"/>
      <c r="VWP75" s="73"/>
      <c r="VWQ75" s="73"/>
      <c r="VWR75" s="73"/>
      <c r="VWS75" s="73"/>
      <c r="VWT75" s="73"/>
      <c r="VWU75" s="73"/>
      <c r="VWV75" s="73"/>
      <c r="VWW75" s="73"/>
      <c r="VWX75" s="73"/>
      <c r="VWY75" s="73"/>
      <c r="VWZ75" s="73"/>
      <c r="VXA75" s="73"/>
      <c r="VXB75" s="73"/>
      <c r="VXC75" s="73"/>
      <c r="VXD75" s="73"/>
      <c r="VXE75" s="73"/>
      <c r="VXF75" s="73"/>
      <c r="VXG75" s="73"/>
      <c r="VXH75" s="73"/>
      <c r="VXI75" s="73"/>
      <c r="VXJ75" s="73"/>
      <c r="VXK75" s="73"/>
      <c r="VXL75" s="73"/>
      <c r="VXM75" s="73"/>
      <c r="VXN75" s="73"/>
      <c r="VXO75" s="73"/>
      <c r="VXP75" s="73"/>
      <c r="VXQ75" s="73"/>
      <c r="VXR75" s="73"/>
      <c r="VXS75" s="73"/>
      <c r="VXT75" s="73"/>
      <c r="VXU75" s="73"/>
      <c r="VXV75" s="73"/>
      <c r="VXW75" s="73"/>
      <c r="VXX75" s="73"/>
      <c r="VXY75" s="73"/>
      <c r="VXZ75" s="73"/>
      <c r="VYA75" s="73"/>
      <c r="VYB75" s="73"/>
      <c r="VYC75" s="73"/>
      <c r="VYD75" s="73"/>
      <c r="VYE75" s="73"/>
      <c r="VYF75" s="73"/>
      <c r="VYG75" s="73"/>
      <c r="VYH75" s="73"/>
      <c r="VYI75" s="73"/>
      <c r="VYJ75" s="73"/>
      <c r="VYK75" s="73"/>
      <c r="VYL75" s="73"/>
      <c r="VYM75" s="73"/>
      <c r="VYN75" s="73"/>
      <c r="VYO75" s="73"/>
      <c r="VYP75" s="73"/>
      <c r="VYQ75" s="73"/>
      <c r="VYR75" s="73"/>
      <c r="VYS75" s="73"/>
      <c r="VYT75" s="73"/>
      <c r="VYU75" s="73"/>
      <c r="VYV75" s="73"/>
      <c r="VYW75" s="73"/>
      <c r="VYX75" s="73"/>
      <c r="VYY75" s="73"/>
      <c r="VYZ75" s="73"/>
      <c r="VZA75" s="73"/>
      <c r="VZB75" s="73"/>
      <c r="VZC75" s="73"/>
      <c r="VZD75" s="73"/>
      <c r="VZE75" s="73"/>
      <c r="VZF75" s="73"/>
      <c r="VZG75" s="73"/>
      <c r="VZH75" s="73"/>
      <c r="VZI75" s="73"/>
      <c r="VZJ75" s="73"/>
      <c r="VZK75" s="73"/>
      <c r="VZL75" s="73"/>
      <c r="VZM75" s="73"/>
      <c r="VZN75" s="73"/>
      <c r="VZO75" s="73"/>
      <c r="VZP75" s="73"/>
      <c r="VZQ75" s="73"/>
      <c r="VZR75" s="73"/>
      <c r="VZS75" s="73"/>
      <c r="VZT75" s="73"/>
      <c r="VZU75" s="73"/>
      <c r="VZV75" s="73"/>
      <c r="VZW75" s="73"/>
      <c r="VZX75" s="73"/>
      <c r="VZY75" s="73"/>
      <c r="VZZ75" s="73"/>
      <c r="WAA75" s="73"/>
      <c r="WAB75" s="73"/>
      <c r="WAC75" s="73"/>
      <c r="WAD75" s="73"/>
      <c r="WAE75" s="73"/>
      <c r="WAF75" s="73"/>
      <c r="WAG75" s="73"/>
      <c r="WAH75" s="73"/>
      <c r="WAI75" s="73"/>
      <c r="WAJ75" s="73"/>
      <c r="WAK75" s="73"/>
      <c r="WAL75" s="73"/>
      <c r="WAM75" s="73"/>
      <c r="WAN75" s="73"/>
      <c r="WAO75" s="73"/>
      <c r="WAP75" s="73"/>
      <c r="WAQ75" s="73"/>
      <c r="WAR75" s="73"/>
      <c r="WAS75" s="73"/>
      <c r="WAT75" s="73"/>
      <c r="WAU75" s="73"/>
      <c r="WAV75" s="73"/>
      <c r="WAW75" s="73"/>
      <c r="WAX75" s="73"/>
      <c r="WAY75" s="73"/>
      <c r="WAZ75" s="73"/>
      <c r="WBA75" s="73"/>
      <c r="WBB75" s="73"/>
      <c r="WBC75" s="73"/>
      <c r="WBD75" s="73"/>
      <c r="WBE75" s="73"/>
      <c r="WBF75" s="73"/>
      <c r="WBG75" s="73"/>
      <c r="WBH75" s="73"/>
      <c r="WBI75" s="73"/>
      <c r="WBJ75" s="73"/>
      <c r="WBK75" s="73"/>
      <c r="WBL75" s="73"/>
      <c r="WBM75" s="73"/>
      <c r="WBN75" s="73"/>
      <c r="WBO75" s="73"/>
      <c r="WBP75" s="73"/>
      <c r="WBQ75" s="73"/>
      <c r="WBR75" s="73"/>
      <c r="WBS75" s="73"/>
      <c r="WBT75" s="73"/>
      <c r="WBU75" s="73"/>
      <c r="WBV75" s="73"/>
      <c r="WBW75" s="73"/>
      <c r="WBX75" s="73"/>
      <c r="WBY75" s="73"/>
      <c r="WBZ75" s="73"/>
      <c r="WCA75" s="73"/>
      <c r="WCB75" s="73"/>
      <c r="WCC75" s="73"/>
      <c r="WCD75" s="73"/>
      <c r="WCE75" s="73"/>
      <c r="WCF75" s="73"/>
      <c r="WCG75" s="73"/>
      <c r="WCH75" s="73"/>
      <c r="WCI75" s="73"/>
      <c r="WCJ75" s="73"/>
      <c r="WCK75" s="73"/>
      <c r="WCL75" s="73"/>
      <c r="WCM75" s="73"/>
      <c r="WCN75" s="73"/>
      <c r="WCO75" s="73"/>
      <c r="WCP75" s="73"/>
      <c r="WCQ75" s="73"/>
      <c r="WCR75" s="73"/>
      <c r="WCS75" s="73"/>
      <c r="WCT75" s="73"/>
      <c r="WCU75" s="73"/>
      <c r="WCV75" s="73"/>
      <c r="WCW75" s="73"/>
      <c r="WCX75" s="73"/>
      <c r="WCY75" s="73"/>
      <c r="WCZ75" s="73"/>
      <c r="WDA75" s="73"/>
      <c r="WDB75" s="73"/>
      <c r="WDC75" s="73"/>
      <c r="WDD75" s="73"/>
      <c r="WDE75" s="73"/>
      <c r="WDF75" s="73"/>
      <c r="WDG75" s="73"/>
      <c r="WDH75" s="73"/>
      <c r="WDI75" s="73"/>
      <c r="WDJ75" s="73"/>
      <c r="WDK75" s="73"/>
      <c r="WDL75" s="73"/>
      <c r="WDM75" s="73"/>
      <c r="WDN75" s="73"/>
      <c r="WDO75" s="73"/>
      <c r="WDP75" s="73"/>
      <c r="WDQ75" s="73"/>
      <c r="WDR75" s="73"/>
      <c r="WDS75" s="73"/>
      <c r="WDT75" s="73"/>
      <c r="WDU75" s="73"/>
      <c r="WDV75" s="73"/>
      <c r="WDW75" s="73"/>
      <c r="WDX75" s="73"/>
      <c r="WDY75" s="73"/>
      <c r="WDZ75" s="73"/>
      <c r="WEA75" s="73"/>
      <c r="WEB75" s="73"/>
      <c r="WEC75" s="73"/>
      <c r="WED75" s="73"/>
      <c r="WEE75" s="73"/>
      <c r="WEF75" s="73"/>
      <c r="WEG75" s="73"/>
      <c r="WEH75" s="73"/>
      <c r="WEI75" s="73"/>
      <c r="WEJ75" s="73"/>
      <c r="WEK75" s="73"/>
      <c r="WEL75" s="73"/>
      <c r="WEM75" s="73"/>
      <c r="WEN75" s="73"/>
      <c r="WEO75" s="73"/>
      <c r="WEP75" s="73"/>
      <c r="WEQ75" s="73"/>
      <c r="WER75" s="73"/>
      <c r="WES75" s="73"/>
      <c r="WET75" s="73"/>
      <c r="WEU75" s="73"/>
      <c r="WEV75" s="73"/>
      <c r="WEW75" s="73"/>
      <c r="WEX75" s="73"/>
      <c r="WEY75" s="73"/>
      <c r="WEZ75" s="73"/>
      <c r="WFA75" s="73"/>
      <c r="WFB75" s="73"/>
      <c r="WFC75" s="73"/>
      <c r="WFD75" s="73"/>
      <c r="WFE75" s="73"/>
      <c r="WFF75" s="73"/>
      <c r="WFG75" s="73"/>
      <c r="WFH75" s="73"/>
      <c r="WFI75" s="73"/>
      <c r="WFJ75" s="73"/>
      <c r="WFK75" s="73"/>
      <c r="WFL75" s="73"/>
      <c r="WFM75" s="73"/>
      <c r="WFN75" s="73"/>
      <c r="WFO75" s="73"/>
      <c r="WFP75" s="73"/>
      <c r="WFQ75" s="73"/>
      <c r="WFR75" s="73"/>
      <c r="WFS75" s="73"/>
      <c r="WFT75" s="73"/>
      <c r="WFU75" s="73"/>
      <c r="WFV75" s="73"/>
      <c r="WFW75" s="73"/>
      <c r="WFX75" s="73"/>
      <c r="WFY75" s="73"/>
      <c r="WFZ75" s="73"/>
      <c r="WGA75" s="73"/>
      <c r="WGB75" s="73"/>
      <c r="WGC75" s="73"/>
      <c r="WGD75" s="73"/>
      <c r="WGE75" s="73"/>
      <c r="WGF75" s="73"/>
      <c r="WGG75" s="73"/>
      <c r="WGH75" s="73"/>
      <c r="WGI75" s="73"/>
      <c r="WGJ75" s="73"/>
      <c r="WGK75" s="73"/>
      <c r="WGL75" s="73"/>
      <c r="WGM75" s="73"/>
      <c r="WGN75" s="73"/>
      <c r="WGO75" s="73"/>
      <c r="WGP75" s="73"/>
      <c r="WGQ75" s="73"/>
      <c r="WGR75" s="73"/>
      <c r="WGS75" s="73"/>
      <c r="WGT75" s="73"/>
      <c r="WGU75" s="73"/>
      <c r="WGV75" s="73"/>
      <c r="WGW75" s="73"/>
      <c r="WGX75" s="73"/>
      <c r="WGY75" s="73"/>
      <c r="WGZ75" s="73"/>
      <c r="WHA75" s="73"/>
      <c r="WHB75" s="73"/>
      <c r="WHC75" s="73"/>
      <c r="WHD75" s="73"/>
      <c r="WHE75" s="73"/>
      <c r="WHF75" s="73"/>
      <c r="WHG75" s="73"/>
      <c r="WHH75" s="73"/>
      <c r="WHI75" s="73"/>
      <c r="WHJ75" s="73"/>
      <c r="WHK75" s="73"/>
      <c r="WHL75" s="73"/>
      <c r="WHM75" s="73"/>
      <c r="WHN75" s="73"/>
      <c r="WHO75" s="73"/>
      <c r="WHP75" s="73"/>
      <c r="WHQ75" s="73"/>
      <c r="WHR75" s="73"/>
      <c r="WHS75" s="73"/>
      <c r="WHT75" s="73"/>
      <c r="WHU75" s="73"/>
      <c r="WHV75" s="73"/>
      <c r="WHW75" s="73"/>
      <c r="WHX75" s="73"/>
      <c r="WHY75" s="73"/>
      <c r="WHZ75" s="73"/>
      <c r="WIA75" s="73"/>
      <c r="WIB75" s="73"/>
      <c r="WIC75" s="73"/>
      <c r="WID75" s="73"/>
      <c r="WIE75" s="73"/>
      <c r="WIF75" s="73"/>
      <c r="WIG75" s="73"/>
      <c r="WIH75" s="73"/>
      <c r="WII75" s="73"/>
      <c r="WIJ75" s="73"/>
      <c r="WIK75" s="73"/>
      <c r="WIL75" s="73"/>
      <c r="WIM75" s="73"/>
      <c r="WIN75" s="73"/>
      <c r="WIO75" s="73"/>
      <c r="WIP75" s="73"/>
      <c r="WIQ75" s="73"/>
      <c r="WIR75" s="73"/>
      <c r="WIS75" s="73"/>
      <c r="WIT75" s="73"/>
      <c r="WIU75" s="73"/>
      <c r="WIV75" s="73"/>
      <c r="WIW75" s="73"/>
      <c r="WIX75" s="73"/>
      <c r="WIY75" s="73"/>
      <c r="WIZ75" s="73"/>
      <c r="WJA75" s="73"/>
      <c r="WJB75" s="73"/>
      <c r="WJC75" s="73"/>
      <c r="WJD75" s="73"/>
      <c r="WJE75" s="73"/>
      <c r="WJF75" s="73"/>
      <c r="WJG75" s="73"/>
      <c r="WJH75" s="73"/>
      <c r="WJI75" s="73"/>
      <c r="WJJ75" s="73"/>
      <c r="WJK75" s="73"/>
      <c r="WJL75" s="73"/>
      <c r="WJM75" s="73"/>
      <c r="WJN75" s="73"/>
      <c r="WJO75" s="73"/>
      <c r="WJP75" s="73"/>
      <c r="WJQ75" s="73"/>
      <c r="WJR75" s="73"/>
      <c r="WJS75" s="73"/>
      <c r="WJT75" s="73"/>
      <c r="WJU75" s="73"/>
      <c r="WJV75" s="73"/>
      <c r="WJW75" s="73"/>
      <c r="WJX75" s="73"/>
      <c r="WJY75" s="73"/>
      <c r="WJZ75" s="73"/>
      <c r="WKA75" s="73"/>
      <c r="WKB75" s="73"/>
      <c r="WKC75" s="73"/>
      <c r="WKD75" s="73"/>
      <c r="WKE75" s="73"/>
      <c r="WKF75" s="73"/>
      <c r="WKG75" s="73"/>
      <c r="WKH75" s="73"/>
      <c r="WKI75" s="73"/>
      <c r="WKJ75" s="73"/>
      <c r="WKK75" s="73"/>
      <c r="WKL75" s="73"/>
      <c r="WKM75" s="73"/>
      <c r="WKN75" s="73"/>
      <c r="WKO75" s="73"/>
      <c r="WKP75" s="73"/>
      <c r="WKQ75" s="73"/>
      <c r="WKR75" s="73"/>
      <c r="WKS75" s="73"/>
      <c r="WKT75" s="73"/>
      <c r="WKU75" s="73"/>
      <c r="WKV75" s="73"/>
      <c r="WKW75" s="73"/>
      <c r="WKX75" s="73"/>
      <c r="WKY75" s="73"/>
      <c r="WKZ75" s="73"/>
      <c r="WLA75" s="73"/>
      <c r="WLB75" s="73"/>
      <c r="WLC75" s="73"/>
      <c r="WLD75" s="73"/>
      <c r="WLE75" s="73"/>
      <c r="WLF75" s="73"/>
      <c r="WLG75" s="73"/>
      <c r="WLH75" s="73"/>
      <c r="WLI75" s="73"/>
      <c r="WLJ75" s="73"/>
      <c r="WLK75" s="73"/>
      <c r="WLL75" s="73"/>
      <c r="WLM75" s="73"/>
      <c r="WLN75" s="73"/>
      <c r="WLO75" s="73"/>
      <c r="WLP75" s="73"/>
      <c r="WLQ75" s="73"/>
      <c r="WLR75" s="73"/>
      <c r="WLS75" s="73"/>
      <c r="WLT75" s="73"/>
      <c r="WLU75" s="73"/>
      <c r="WLV75" s="73"/>
      <c r="WLW75" s="73"/>
      <c r="WLX75" s="73"/>
      <c r="WLY75" s="73"/>
      <c r="WLZ75" s="73"/>
      <c r="WMA75" s="73"/>
      <c r="WMB75" s="73"/>
      <c r="WMC75" s="73"/>
      <c r="WMD75" s="73"/>
      <c r="WME75" s="73"/>
      <c r="WMF75" s="73"/>
      <c r="WMG75" s="73"/>
      <c r="WMH75" s="73"/>
      <c r="WMI75" s="73"/>
      <c r="WMJ75" s="73"/>
      <c r="WMK75" s="73"/>
      <c r="WML75" s="73"/>
      <c r="WMM75" s="73"/>
      <c r="WMN75" s="73"/>
      <c r="WMO75" s="73"/>
      <c r="WMP75" s="73"/>
      <c r="WMQ75" s="73"/>
      <c r="WMR75" s="73"/>
      <c r="WMS75" s="73"/>
      <c r="WMT75" s="73"/>
      <c r="WMU75" s="73"/>
      <c r="WMV75" s="73"/>
      <c r="WMW75" s="73"/>
      <c r="WMX75" s="73"/>
      <c r="WMY75" s="73"/>
      <c r="WMZ75" s="73"/>
      <c r="WNA75" s="73"/>
      <c r="WNB75" s="73"/>
      <c r="WNC75" s="73"/>
      <c r="WND75" s="73"/>
      <c r="WNE75" s="73"/>
      <c r="WNF75" s="73"/>
      <c r="WNG75" s="73"/>
      <c r="WNH75" s="73"/>
      <c r="WNI75" s="73"/>
      <c r="WNJ75" s="73"/>
      <c r="WNK75" s="73"/>
      <c r="WNL75" s="73"/>
      <c r="WNM75" s="73"/>
      <c r="WNN75" s="73"/>
      <c r="WNO75" s="73"/>
      <c r="WNP75" s="73"/>
      <c r="WNQ75" s="73"/>
      <c r="WNR75" s="73"/>
      <c r="WNS75" s="73"/>
      <c r="WNT75" s="73"/>
      <c r="WNU75" s="73"/>
      <c r="WNV75" s="73"/>
      <c r="WNW75" s="73"/>
      <c r="WNX75" s="73"/>
      <c r="WNY75" s="73"/>
      <c r="WNZ75" s="73"/>
      <c r="WOA75" s="73"/>
      <c r="WOB75" s="73"/>
      <c r="WOC75" s="73"/>
      <c r="WOD75" s="73"/>
      <c r="WOE75" s="73"/>
      <c r="WOF75" s="73"/>
      <c r="WOG75" s="73"/>
      <c r="WOH75" s="73"/>
      <c r="WOI75" s="73"/>
      <c r="WOJ75" s="73"/>
      <c r="WOK75" s="73"/>
      <c r="WOL75" s="73"/>
      <c r="WOM75" s="73"/>
      <c r="WON75" s="73"/>
      <c r="WOO75" s="73"/>
      <c r="WOP75" s="73"/>
      <c r="WOQ75" s="73"/>
      <c r="WOR75" s="73"/>
      <c r="WOS75" s="73"/>
      <c r="WOT75" s="73"/>
      <c r="WOU75" s="73"/>
      <c r="WOV75" s="73"/>
      <c r="WOW75" s="73"/>
      <c r="WOX75" s="73"/>
      <c r="WOY75" s="73"/>
      <c r="WOZ75" s="73"/>
      <c r="WPA75" s="73"/>
      <c r="WPB75" s="73"/>
      <c r="WPC75" s="73"/>
      <c r="WPD75" s="73"/>
      <c r="WPE75" s="73"/>
      <c r="WPF75" s="73"/>
      <c r="WPG75" s="73"/>
      <c r="WPH75" s="73"/>
      <c r="WPI75" s="73"/>
      <c r="WPJ75" s="73"/>
      <c r="WPK75" s="73"/>
      <c r="WPL75" s="73"/>
      <c r="WPM75" s="73"/>
      <c r="WPN75" s="73"/>
      <c r="WPO75" s="73"/>
      <c r="WPP75" s="73"/>
      <c r="WPQ75" s="73"/>
      <c r="WPR75" s="73"/>
      <c r="WPS75" s="73"/>
      <c r="WPT75" s="73"/>
      <c r="WPU75" s="73"/>
      <c r="WPV75" s="73"/>
      <c r="WPW75" s="73"/>
      <c r="WPX75" s="73"/>
      <c r="WPY75" s="73"/>
      <c r="WPZ75" s="73"/>
      <c r="WQA75" s="73"/>
      <c r="WQB75" s="73"/>
      <c r="WQC75" s="73"/>
      <c r="WQD75" s="73"/>
      <c r="WQE75" s="73"/>
      <c r="WQF75" s="73"/>
      <c r="WQG75" s="73"/>
      <c r="WQH75" s="73"/>
      <c r="WQI75" s="73"/>
      <c r="WQJ75" s="73"/>
      <c r="WQK75" s="73"/>
      <c r="WQL75" s="73"/>
      <c r="WQM75" s="73"/>
      <c r="WQN75" s="73"/>
      <c r="WQO75" s="73"/>
      <c r="WQP75" s="73"/>
      <c r="WQQ75" s="73"/>
      <c r="WQR75" s="73"/>
      <c r="WQS75" s="73"/>
      <c r="WQT75" s="73"/>
      <c r="WQU75" s="73"/>
      <c r="WQV75" s="73"/>
      <c r="WQW75" s="73"/>
      <c r="WQX75" s="73"/>
      <c r="WQY75" s="73"/>
      <c r="WQZ75" s="73"/>
      <c r="WRA75" s="73"/>
      <c r="WRB75" s="73"/>
      <c r="WRC75" s="73"/>
      <c r="WRD75" s="73"/>
      <c r="WRE75" s="73"/>
      <c r="WRF75" s="73"/>
      <c r="WRG75" s="73"/>
      <c r="WRH75" s="73"/>
      <c r="WRI75" s="73"/>
      <c r="WRJ75" s="73"/>
      <c r="WRK75" s="73"/>
      <c r="WRL75" s="73"/>
      <c r="WRM75" s="73"/>
      <c r="WRN75" s="73"/>
      <c r="WRO75" s="73"/>
      <c r="WRP75" s="73"/>
      <c r="WRQ75" s="73"/>
      <c r="WRR75" s="73"/>
      <c r="WRS75" s="73"/>
      <c r="WRT75" s="73"/>
      <c r="WRU75" s="73"/>
      <c r="WRV75" s="73"/>
      <c r="WRW75" s="73"/>
      <c r="WRX75" s="73"/>
      <c r="WRY75" s="73"/>
      <c r="WRZ75" s="73"/>
      <c r="WSA75" s="73"/>
      <c r="WSB75" s="73"/>
      <c r="WSC75" s="73"/>
      <c r="WSD75" s="73"/>
      <c r="WSE75" s="73"/>
      <c r="WSF75" s="73"/>
      <c r="WSG75" s="73"/>
      <c r="WSH75" s="73"/>
      <c r="WSI75" s="73"/>
      <c r="WSJ75" s="73"/>
      <c r="WSK75" s="73"/>
      <c r="WSL75" s="73"/>
      <c r="WSM75" s="73"/>
      <c r="WSN75" s="73"/>
      <c r="WSO75" s="73"/>
      <c r="WSP75" s="73"/>
      <c r="WSQ75" s="73"/>
      <c r="WSR75" s="73"/>
      <c r="WSS75" s="73"/>
      <c r="WST75" s="73"/>
      <c r="WSU75" s="73"/>
      <c r="WSV75" s="73"/>
      <c r="WSW75" s="73"/>
      <c r="WSX75" s="73"/>
      <c r="WSY75" s="73"/>
      <c r="WSZ75" s="73"/>
      <c r="WTA75" s="73"/>
      <c r="WTB75" s="73"/>
      <c r="WTC75" s="73"/>
      <c r="WTD75" s="73"/>
      <c r="WTE75" s="73"/>
      <c r="WTF75" s="73"/>
      <c r="WTG75" s="73"/>
      <c r="WTH75" s="73"/>
      <c r="WTI75" s="73"/>
      <c r="WTJ75" s="73"/>
      <c r="WTK75" s="73"/>
      <c r="WTL75" s="73"/>
      <c r="WTM75" s="73"/>
      <c r="WTN75" s="73"/>
      <c r="WTO75" s="73"/>
      <c r="WTP75" s="73"/>
      <c r="WTQ75" s="73"/>
      <c r="WTR75" s="73"/>
      <c r="WTS75" s="73"/>
      <c r="WTT75" s="73"/>
      <c r="WTU75" s="73"/>
      <c r="WTV75" s="73"/>
      <c r="WTW75" s="73"/>
      <c r="WTX75" s="73"/>
      <c r="WTY75" s="73"/>
      <c r="WTZ75" s="73"/>
      <c r="WUA75" s="73"/>
      <c r="WUB75" s="73"/>
      <c r="WUC75" s="73"/>
      <c r="WUD75" s="73"/>
      <c r="WUE75" s="73"/>
      <c r="WUF75" s="73"/>
      <c r="WUG75" s="73"/>
      <c r="WUH75" s="73"/>
      <c r="WUI75" s="73"/>
      <c r="WUJ75" s="73"/>
      <c r="WUK75" s="73"/>
      <c r="WUL75" s="73"/>
      <c r="WUM75" s="73"/>
      <c r="WUN75" s="73"/>
      <c r="WUO75" s="73"/>
      <c r="WUP75" s="73"/>
      <c r="WUQ75" s="73"/>
      <c r="WUR75" s="73"/>
      <c r="WUS75" s="73"/>
      <c r="WUT75" s="73"/>
      <c r="WUU75" s="73"/>
      <c r="WUV75" s="73"/>
      <c r="WUW75" s="73"/>
      <c r="WUX75" s="73"/>
      <c r="WUY75" s="73"/>
      <c r="WUZ75" s="73"/>
      <c r="WVA75" s="73"/>
      <c r="WVB75" s="73"/>
      <c r="WVC75" s="73"/>
      <c r="WVD75" s="73"/>
      <c r="WVE75" s="73"/>
      <c r="WVF75" s="73"/>
      <c r="WVG75" s="73"/>
      <c r="WVH75" s="73"/>
      <c r="WVI75" s="73"/>
      <c r="WVJ75" s="73"/>
      <c r="WVK75" s="73"/>
      <c r="WVL75" s="73"/>
      <c r="WVM75" s="73"/>
      <c r="WVN75" s="73"/>
      <c r="WVO75" s="73"/>
      <c r="WVP75" s="73"/>
      <c r="WVQ75" s="73"/>
      <c r="WVR75" s="73"/>
      <c r="WVS75" s="73"/>
      <c r="WVT75" s="73"/>
      <c r="WVU75" s="73"/>
      <c r="WVV75" s="73"/>
      <c r="WVW75" s="73"/>
      <c r="WVX75" s="73"/>
      <c r="WVY75" s="73"/>
      <c r="WVZ75" s="73"/>
      <c r="WWA75" s="73"/>
      <c r="WWB75" s="73"/>
      <c r="WWC75" s="73"/>
      <c r="WWD75" s="73"/>
      <c r="WWE75" s="73"/>
      <c r="WWF75" s="73"/>
      <c r="WWG75" s="73"/>
      <c r="WWH75" s="73"/>
      <c r="WWI75" s="73"/>
      <c r="WWJ75" s="73"/>
      <c r="WWK75" s="73"/>
      <c r="WWL75" s="73"/>
      <c r="WWM75" s="73"/>
      <c r="WWN75" s="73"/>
      <c r="WWO75" s="73"/>
      <c r="WWP75" s="73"/>
      <c r="WWQ75" s="73"/>
      <c r="WWR75" s="73"/>
      <c r="WWS75" s="73"/>
      <c r="WWT75" s="73"/>
      <c r="WWU75" s="73"/>
      <c r="WWV75" s="73"/>
      <c r="WWW75" s="73"/>
      <c r="WWX75" s="73"/>
      <c r="WWY75" s="73"/>
      <c r="WWZ75" s="73"/>
      <c r="WXA75" s="73"/>
      <c r="WXB75" s="73"/>
      <c r="WXC75" s="73"/>
      <c r="WXD75" s="73"/>
      <c r="WXE75" s="73"/>
      <c r="WXF75" s="73"/>
      <c r="WXG75" s="73"/>
      <c r="WXH75" s="73"/>
      <c r="WXI75" s="73"/>
      <c r="WXJ75" s="73"/>
      <c r="WXK75" s="73"/>
      <c r="WXL75" s="73"/>
      <c r="WXM75" s="73"/>
      <c r="WXN75" s="73"/>
      <c r="WXO75" s="73"/>
      <c r="WXP75" s="73"/>
      <c r="WXQ75" s="73"/>
      <c r="WXR75" s="73"/>
      <c r="WXS75" s="73"/>
      <c r="WXT75" s="73"/>
      <c r="WXU75" s="73"/>
      <c r="WXV75" s="73"/>
      <c r="WXW75" s="73"/>
      <c r="WXX75" s="73"/>
      <c r="WXY75" s="73"/>
      <c r="WXZ75" s="73"/>
      <c r="WYA75" s="73"/>
      <c r="WYB75" s="73"/>
      <c r="WYC75" s="73"/>
      <c r="WYD75" s="73"/>
      <c r="WYE75" s="73"/>
      <c r="WYF75" s="73"/>
      <c r="WYG75" s="73"/>
      <c r="WYH75" s="73"/>
      <c r="WYI75" s="73"/>
      <c r="WYJ75" s="73"/>
      <c r="WYK75" s="73"/>
      <c r="WYL75" s="73"/>
      <c r="WYM75" s="73"/>
      <c r="WYN75" s="73"/>
      <c r="WYO75" s="73"/>
      <c r="WYP75" s="73"/>
      <c r="WYQ75" s="73"/>
      <c r="WYR75" s="73"/>
      <c r="WYS75" s="73"/>
      <c r="WYT75" s="73"/>
      <c r="WYU75" s="73"/>
      <c r="WYV75" s="73"/>
      <c r="WYW75" s="73"/>
      <c r="WYX75" s="73"/>
      <c r="WYY75" s="73"/>
      <c r="WYZ75" s="73"/>
      <c r="WZA75" s="73"/>
      <c r="WZB75" s="73"/>
      <c r="WZC75" s="73"/>
      <c r="WZD75" s="73"/>
      <c r="WZE75" s="73"/>
      <c r="WZF75" s="73"/>
      <c r="WZG75" s="73"/>
      <c r="WZH75" s="73"/>
      <c r="WZI75" s="73"/>
      <c r="WZJ75" s="73"/>
      <c r="WZK75" s="73"/>
      <c r="WZL75" s="73"/>
      <c r="WZM75" s="73"/>
      <c r="WZN75" s="73"/>
      <c r="WZO75" s="73"/>
      <c r="WZP75" s="73"/>
      <c r="WZQ75" s="73"/>
      <c r="WZR75" s="73"/>
      <c r="WZS75" s="73"/>
      <c r="WZT75" s="73"/>
      <c r="WZU75" s="73"/>
      <c r="WZV75" s="73"/>
      <c r="WZW75" s="73"/>
      <c r="WZX75" s="73"/>
      <c r="WZY75" s="73"/>
      <c r="WZZ75" s="73"/>
      <c r="XAA75" s="73"/>
      <c r="XAB75" s="73"/>
      <c r="XAC75" s="73"/>
      <c r="XAD75" s="73"/>
      <c r="XAE75" s="73"/>
      <c r="XAF75" s="73"/>
      <c r="XAG75" s="73"/>
      <c r="XAH75" s="73"/>
      <c r="XAI75" s="73"/>
      <c r="XAJ75" s="73"/>
      <c r="XAK75" s="73"/>
      <c r="XAL75" s="73"/>
      <c r="XAM75" s="73"/>
      <c r="XAN75" s="73"/>
      <c r="XAO75" s="73"/>
      <c r="XAP75" s="73"/>
      <c r="XAQ75" s="73"/>
      <c r="XAR75" s="73"/>
      <c r="XAS75" s="73"/>
      <c r="XAT75" s="73"/>
      <c r="XAU75" s="73"/>
      <c r="XAV75" s="73"/>
      <c r="XAW75" s="73"/>
      <c r="XAX75" s="73"/>
      <c r="XAY75" s="73"/>
      <c r="XAZ75" s="73"/>
      <c r="XBA75" s="73"/>
      <c r="XBB75" s="73"/>
      <c r="XBC75" s="73"/>
      <c r="XBD75" s="73"/>
      <c r="XBE75" s="73"/>
      <c r="XBF75" s="73"/>
      <c r="XBG75" s="73"/>
      <c r="XBH75" s="73"/>
      <c r="XBI75" s="73"/>
      <c r="XBJ75" s="73"/>
      <c r="XBK75" s="73"/>
      <c r="XBL75" s="73"/>
      <c r="XBM75" s="73"/>
      <c r="XBN75" s="73"/>
      <c r="XBO75" s="73"/>
      <c r="XBP75" s="73"/>
      <c r="XBQ75" s="73"/>
      <c r="XBR75" s="73"/>
      <c r="XBS75" s="73"/>
      <c r="XBT75" s="73"/>
      <c r="XBU75" s="73"/>
      <c r="XBV75" s="73"/>
      <c r="XBW75" s="73"/>
      <c r="XBX75" s="73"/>
      <c r="XBY75" s="73"/>
      <c r="XBZ75" s="73"/>
      <c r="XCA75" s="73"/>
      <c r="XCB75" s="73"/>
      <c r="XCC75" s="73"/>
      <c r="XCD75" s="73"/>
      <c r="XCE75" s="73"/>
      <c r="XCF75" s="73"/>
      <c r="XCG75" s="73"/>
      <c r="XCH75" s="73"/>
      <c r="XCI75" s="73"/>
      <c r="XCJ75" s="73"/>
      <c r="XCK75" s="73"/>
      <c r="XCL75" s="73"/>
      <c r="XCM75" s="73"/>
      <c r="XCN75" s="73"/>
      <c r="XCO75" s="73"/>
      <c r="XCP75" s="73"/>
      <c r="XCQ75" s="73"/>
      <c r="XCR75" s="73"/>
      <c r="XCS75" s="73"/>
      <c r="XCT75" s="73"/>
      <c r="XCU75" s="73"/>
      <c r="XCV75" s="73"/>
      <c r="XCW75" s="73"/>
      <c r="XCX75" s="73"/>
      <c r="XCY75" s="73"/>
      <c r="XCZ75" s="73"/>
      <c r="XDA75" s="73"/>
      <c r="XDB75" s="73"/>
      <c r="XDC75" s="73"/>
      <c r="XDD75" s="73"/>
      <c r="XDE75" s="73"/>
      <c r="XDF75" s="73"/>
      <c r="XDG75" s="73"/>
      <c r="XDH75" s="73"/>
      <c r="XDI75" s="73"/>
      <c r="XDJ75" s="73"/>
      <c r="XDK75" s="73"/>
      <c r="XDL75" s="73"/>
      <c r="XDM75" s="73"/>
      <c r="XDN75" s="73"/>
      <c r="XDO75" s="73"/>
      <c r="XDP75" s="73"/>
      <c r="XDQ75" s="73"/>
      <c r="XDR75" s="73"/>
      <c r="XDS75" s="73"/>
      <c r="XDT75" s="73"/>
      <c r="XDU75" s="73"/>
      <c r="XDV75" s="73"/>
      <c r="XDW75" s="73"/>
      <c r="XDX75" s="73"/>
      <c r="XDY75" s="73"/>
      <c r="XDZ75" s="73"/>
      <c r="XEA75" s="73"/>
      <c r="XEB75" s="73"/>
      <c r="XEC75" s="73"/>
      <c r="XED75" s="73"/>
      <c r="XEE75" s="73"/>
      <c r="XEF75" s="73"/>
      <c r="XEG75" s="73"/>
      <c r="XEH75" s="73"/>
      <c r="XEI75" s="73"/>
      <c r="XEJ75" s="73"/>
      <c r="XEK75" s="73"/>
      <c r="XEL75" s="73"/>
      <c r="XEM75" s="73"/>
      <c r="XEN75" s="73"/>
      <c r="XEO75" s="73"/>
      <c r="XEP75" s="73"/>
      <c r="XEQ75" s="73"/>
      <c r="XER75" s="73"/>
      <c r="XES75" s="73"/>
      <c r="XET75" s="73"/>
      <c r="XEU75" s="73"/>
      <c r="XEV75" s="73"/>
      <c r="XEW75" s="73"/>
      <c r="XEX75" s="73"/>
      <c r="XEY75" s="73"/>
    </row>
    <row r="76" spans="1:16379" s="55" customFormat="1" x14ac:dyDescent="0.3">
      <c r="A76" s="142" t="s">
        <v>872</v>
      </c>
      <c r="B76" s="142" t="s">
        <v>1904</v>
      </c>
      <c r="C76" s="126" t="s">
        <v>0</v>
      </c>
      <c r="D76" s="141" t="str">
        <f>IF(EquipmentListTable[[#This Row],[Supplier]]=FilterSpecs!$A$8,EquipmentListTable[[#This Row],[Mouser SKU]], EquipmentListTable[[#This Row],[Supplier SKU]])</f>
        <v>TOL-12889</v>
      </c>
      <c r="E76" s="126">
        <v>0</v>
      </c>
      <c r="F76" s="126">
        <v>0</v>
      </c>
      <c r="G76" s="126">
        <v>0</v>
      </c>
      <c r="H76" s="126">
        <f>EquipmentListTable[[#This Row],['#/Unit]]*FilterSpecs!$C$3+EquipmentListTable[[#This Row],['# Extra]]</f>
        <v>0</v>
      </c>
      <c r="I76" s="126">
        <v>0</v>
      </c>
      <c r="J76" s="126">
        <f>IF(AND(EquipmentListTable[[#This Row],[Tag]]&lt;&gt;FilterSpecs!$H$12, EquipmentListTable[[#This Row],[Tag]]&lt;&gt;FilterSpecs!$H$9), EquipmentListTable[[#This Row],['#/Unit]]*FilterSpecs!$B$3+EquipmentListTable[Init '# Extra],0)</f>
        <v>0</v>
      </c>
      <c r="K76" s="126">
        <f>EquipmentListTable[[#This Row],[Tot '#]]-EquipmentListTable[In Stock]</f>
        <v>0</v>
      </c>
      <c r="L76" s="126">
        <f>EquipmentListTable['# Left]</f>
        <v>0</v>
      </c>
      <c r="M76" s="126" t="s">
        <v>773</v>
      </c>
      <c r="N76" s="104">
        <v>5.95</v>
      </c>
      <c r="O76" s="104">
        <f>EquipmentListTable[[#This Row],['# Formatted]]*EquipmentListTable[[#This Row],[Price (USD)]]</f>
        <v>0</v>
      </c>
      <c r="P76" s="38" t="s">
        <v>1875</v>
      </c>
      <c r="Q76" s="126">
        <f t="shared" si="0"/>
        <v>62</v>
      </c>
      <c r="R76" s="141" t="s">
        <v>770</v>
      </c>
      <c r="S76" s="48">
        <f>IF(EquipmentListTable[[#This Row],[Tag]]=FilterSpecs!$H$7,EquipmentListTable[[#This Row],['#/Unit]]*EquipmentListTable[[#This Row],[Price (USD)]],0)</f>
        <v>0</v>
      </c>
      <c r="T76" s="87">
        <f>EquipmentListTable[[#This Row],[Tot '#]]*EquipmentListTable[[#This Row],[Price (USD)]]</f>
        <v>0</v>
      </c>
      <c r="U76" s="96">
        <f>EquipmentListTable[[#This Row],[In Stock]]*EquipmentListTable[[#This Row],[Price (USD)]]</f>
        <v>0</v>
      </c>
      <c r="V76" s="96">
        <f>EquipmentListTable[[#This Row],['# Left]]*EquipmentListTable[[#This Row],[Price (USD)]]</f>
        <v>0</v>
      </c>
      <c r="W76" s="96">
        <f>EquipmentListTable[[#This Row],['# Left]]*EquipmentListTable[[#This Row],[Price (USD)]]</f>
        <v>0</v>
      </c>
      <c r="X76" s="38" t="s">
        <v>771</v>
      </c>
      <c r="Y76" s="77" t="s">
        <v>772</v>
      </c>
      <c r="Z7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https://www.sparkfun.com/products/12889</v>
      </c>
      <c r="AA7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https://www.mouser.com/ProductDetail/474-TOL-12889</v>
      </c>
    </row>
    <row r="77" spans="1:16379" s="55" customFormat="1" x14ac:dyDescent="0.3">
      <c r="A77" s="142" t="s">
        <v>872</v>
      </c>
      <c r="B77" s="142" t="s">
        <v>1904</v>
      </c>
      <c r="C77" s="126" t="s">
        <v>0</v>
      </c>
      <c r="D77" s="141" t="str">
        <f>IF(EquipmentListTable[[#This Row],[Supplier]]=FilterSpecs!$A$8,EquipmentListTable[[#This Row],[Mouser SKU]], EquipmentListTable[[#This Row],[Supplier SKU]])</f>
        <v>TOL-09442</v>
      </c>
      <c r="E77" s="126">
        <v>0</v>
      </c>
      <c r="F77" s="126">
        <v>0</v>
      </c>
      <c r="G77" s="126">
        <v>0</v>
      </c>
      <c r="H77" s="126">
        <f>EquipmentListTable[[#This Row],['#/Unit]]*FilterSpecs!$C$3+EquipmentListTable[[#This Row],['# Extra]]</f>
        <v>0</v>
      </c>
      <c r="I77" s="126">
        <v>0</v>
      </c>
      <c r="J77" s="126">
        <f>IF(AND(EquipmentListTable[[#This Row],[Tag]]&lt;&gt;FilterSpecs!$H$12, EquipmentListTable[[#This Row],[Tag]]&lt;&gt;FilterSpecs!$H$9), EquipmentListTable[[#This Row],['#/Unit]]*FilterSpecs!$B$3+EquipmentListTable[Init '# Extra],0)</f>
        <v>0</v>
      </c>
      <c r="K77" s="126">
        <f>EquipmentListTable[[#This Row],[Tot '#]]-EquipmentListTable[In Stock]</f>
        <v>0</v>
      </c>
      <c r="L77" s="126">
        <f>EquipmentListTable['# Left]</f>
        <v>0</v>
      </c>
      <c r="M77" s="126" t="s">
        <v>1747</v>
      </c>
      <c r="N77" s="104">
        <v>5.95</v>
      </c>
      <c r="O77" s="104">
        <f>EquipmentListTable[[#This Row],['# Formatted]]*EquipmentListTable[[#This Row],[Price (USD)]]</f>
        <v>0</v>
      </c>
      <c r="P77" s="38" t="s">
        <v>1874</v>
      </c>
      <c r="Q77" s="126">
        <f t="shared" si="0"/>
        <v>63</v>
      </c>
      <c r="R77" s="141" t="s">
        <v>1744</v>
      </c>
      <c r="S77" s="48">
        <f>IF(EquipmentListTable[[#This Row],[Tag]]=FilterSpecs!$H$7,EquipmentListTable[[#This Row],['#/Unit]]*EquipmentListTable[[#This Row],[Price (USD)]],0)</f>
        <v>0</v>
      </c>
      <c r="T77" s="87">
        <f>EquipmentListTable[[#This Row],[Tot '#]]*EquipmentListTable[[#This Row],[Price (USD)]]</f>
        <v>0</v>
      </c>
      <c r="U77" s="96">
        <f>EquipmentListTable[[#This Row],[In Stock]]*EquipmentListTable[[#This Row],[Price (USD)]]</f>
        <v>0</v>
      </c>
      <c r="V77" s="96">
        <f>EquipmentListTable[[#This Row],['# Left]]*EquipmentListTable[[#This Row],[Price (USD)]]</f>
        <v>0</v>
      </c>
      <c r="W77" s="96">
        <f>EquipmentListTable[[#This Row],['# Left]]*EquipmentListTable[[#This Row],[Price (USD)]]</f>
        <v>0</v>
      </c>
      <c r="X77" s="38" t="s">
        <v>1745</v>
      </c>
      <c r="Y77" s="77" t="s">
        <v>1746</v>
      </c>
      <c r="Z7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https://www.sparkfun.com/products/09442</v>
      </c>
      <c r="AA7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https://www.mouser.com/ProductDetail/474-TOL-09442</v>
      </c>
    </row>
    <row r="78" spans="1:16379" s="55" customFormat="1" x14ac:dyDescent="0.3">
      <c r="A78" s="142" t="s">
        <v>872</v>
      </c>
      <c r="B78" s="142" t="s">
        <v>1904</v>
      </c>
      <c r="C78" s="126" t="s">
        <v>1863</v>
      </c>
      <c r="D78" s="141" t="str">
        <f>IF(EquipmentListTable[[#This Row],[Supplier]]=FilterSpecs!$A$8,EquipmentListTable[[#This Row],[Mouser SKU]], EquipmentListTable[[#This Row],[Supplier SKU]])</f>
        <v>276</v>
      </c>
      <c r="E78" s="126">
        <v>0</v>
      </c>
      <c r="F78" s="126">
        <v>0</v>
      </c>
      <c r="G78" s="126">
        <v>0</v>
      </c>
      <c r="H78" s="126">
        <f>EquipmentListTable[[#This Row],['#/Unit]]*FilterSpecs!$C$3+EquipmentListTable[[#This Row],['# Extra]]</f>
        <v>0</v>
      </c>
      <c r="I78" s="126">
        <v>0</v>
      </c>
      <c r="J78" s="126">
        <f>IF(AND(EquipmentListTable[[#This Row],[Tag]]&lt;&gt;FilterSpecs!$H$12, EquipmentListTable[[#This Row],[Tag]]&lt;&gt;FilterSpecs!$H$9), EquipmentListTable[[#This Row],['#/Unit]]*FilterSpecs!$B$3+EquipmentListTable[Init '# Extra],0)</f>
        <v>0</v>
      </c>
      <c r="K78" s="126">
        <f>EquipmentListTable[[#This Row],[Tot '#]]-EquipmentListTable[In Stock]</f>
        <v>0</v>
      </c>
      <c r="L78" s="126">
        <f>EquipmentListTable['# Left]</f>
        <v>0</v>
      </c>
      <c r="M78" s="126" t="s">
        <v>2148</v>
      </c>
      <c r="N78" s="104">
        <v>7.95</v>
      </c>
      <c r="O78" s="104">
        <f>EquipmentListTable[[#This Row],['# Formatted]]*EquipmentListTable[[#This Row],[Price (USD)]]</f>
        <v>0</v>
      </c>
      <c r="P78" s="38" t="s">
        <v>1874</v>
      </c>
      <c r="Q78" s="126">
        <f t="shared" si="0"/>
        <v>64</v>
      </c>
      <c r="R78" s="141" t="s">
        <v>2147</v>
      </c>
      <c r="S78" s="48">
        <f>IF(EquipmentListTable[[#This Row],[Tag]]=FilterSpecs!$H$7,EquipmentListTable[[#This Row],['#/Unit]]*EquipmentListTable[[#This Row],[Price (USD)]],0)</f>
        <v>0</v>
      </c>
      <c r="T78" s="87">
        <f>EquipmentListTable[[#This Row],[Tot '#]]*EquipmentListTable[[#This Row],[Price (USD)]]</f>
        <v>0</v>
      </c>
      <c r="U78" s="96">
        <f>EquipmentListTable[[#This Row],[In Stock]]*EquipmentListTable[[#This Row],[Price (USD)]]</f>
        <v>0</v>
      </c>
      <c r="V78" s="96">
        <f>EquipmentListTable[[#This Row],['# Left]]*EquipmentListTable[[#This Row],[Price (USD)]]</f>
        <v>0</v>
      </c>
      <c r="W78" s="96">
        <f>EquipmentListTable[[#This Row],['# Left]]*EquipmentListTable[[#This Row],[Price (USD)]]</f>
        <v>0</v>
      </c>
      <c r="X78" s="38"/>
      <c r="Y78" s="77"/>
      <c r="Z7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https://www.adafruit.com/product/276</v>
      </c>
      <c r="AA7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https://www.mouser.com/ProductDetail/485-276</v>
      </c>
    </row>
    <row r="79" spans="1:16379" s="55" customFormat="1" x14ac:dyDescent="0.3">
      <c r="A79" s="142" t="s">
        <v>872</v>
      </c>
      <c r="B79" s="142" t="s">
        <v>1904</v>
      </c>
      <c r="C79" s="126" t="s">
        <v>1863</v>
      </c>
      <c r="D79" s="141" t="str">
        <f>IF(EquipmentListTable[[#This Row],[Supplier]]=FilterSpecs!$A$8,EquipmentListTable[[#This Row],[Mouser SKU]], EquipmentListTable[[#This Row],[Supplier SKU]])</f>
        <v>1448</v>
      </c>
      <c r="E79" s="126">
        <v>0</v>
      </c>
      <c r="F79" s="126">
        <v>0</v>
      </c>
      <c r="G79" s="126">
        <v>0</v>
      </c>
      <c r="H79" s="126">
        <f>EquipmentListTable[[#This Row],['#/Unit]]*FilterSpecs!$C$3+EquipmentListTable[[#This Row],['# Extra]]</f>
        <v>0</v>
      </c>
      <c r="I79" s="126">
        <v>0</v>
      </c>
      <c r="J79" s="126">
        <f>IF(AND(EquipmentListTable[[#This Row],[Tag]]&lt;&gt;FilterSpecs!$H$12, EquipmentListTable[[#This Row],[Tag]]&lt;&gt;FilterSpecs!$H$9), EquipmentListTable[[#This Row],['#/Unit]]*FilterSpecs!$B$3+EquipmentListTable[Init '# Extra],0)</f>
        <v>0</v>
      </c>
      <c r="K79" s="126">
        <f>EquipmentListTable[[#This Row],[Tot '#]]-EquipmentListTable[In Stock]</f>
        <v>0</v>
      </c>
      <c r="L79" s="126">
        <f>EquipmentListTable['# Left]</f>
        <v>0</v>
      </c>
      <c r="M79" s="126" t="s">
        <v>2150</v>
      </c>
      <c r="N79" s="104">
        <v>14.95</v>
      </c>
      <c r="O79" s="104">
        <f>EquipmentListTable[[#This Row],['# Formatted]]*EquipmentListTable[[#This Row],[Price (USD)]]</f>
        <v>0</v>
      </c>
      <c r="P79" s="38" t="s">
        <v>1874</v>
      </c>
      <c r="Q79" s="126">
        <f t="shared" si="0"/>
        <v>65</v>
      </c>
      <c r="R79" s="141" t="s">
        <v>2149</v>
      </c>
      <c r="S79" s="48">
        <f>IF(EquipmentListTable[[#This Row],[Tag]]=FilterSpecs!$H$7,EquipmentListTable[[#This Row],['#/Unit]]*EquipmentListTable[[#This Row],[Price (USD)]],0)</f>
        <v>0</v>
      </c>
      <c r="T79" s="87">
        <f>EquipmentListTable[[#This Row],[Tot '#]]*EquipmentListTable[[#This Row],[Price (USD)]]</f>
        <v>0</v>
      </c>
      <c r="U79" s="96">
        <f>EquipmentListTable[[#This Row],[In Stock]]*EquipmentListTable[[#This Row],[Price (USD)]]</f>
        <v>0</v>
      </c>
      <c r="V79" s="96">
        <f>EquipmentListTable[[#This Row],['# Left]]*EquipmentListTable[[#This Row],[Price (USD)]]</f>
        <v>0</v>
      </c>
      <c r="W79" s="96">
        <f>EquipmentListTable[[#This Row],['# Left]]*EquipmentListTable[[#This Row],[Price (USD)]]</f>
        <v>0</v>
      </c>
      <c r="X79" s="38"/>
      <c r="Y79" s="77"/>
      <c r="Z7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https://www.adafruit.com/product/1448</v>
      </c>
      <c r="AA7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https://www.mouser.com/ProductDetail/485-1448</v>
      </c>
    </row>
    <row r="80" spans="1:16379" s="55" customFormat="1" x14ac:dyDescent="0.3">
      <c r="A80" s="126" t="s">
        <v>872</v>
      </c>
      <c r="B80" s="126" t="s">
        <v>1907</v>
      </c>
      <c r="C80" s="126" t="s">
        <v>0</v>
      </c>
      <c r="D80" s="141" t="str">
        <f>IF(EquipmentListTable[[#This Row],[Supplier]]=FilterSpecs!$A$8,EquipmentListTable[[#This Row],[Mouser SKU]], EquipmentListTable[[#This Row],[Supplier SKU]])</f>
        <v>COM-11707</v>
      </c>
      <c r="E80" s="126">
        <v>1</v>
      </c>
      <c r="F80" s="126">
        <v>0</v>
      </c>
      <c r="G80" s="126">
        <v>0</v>
      </c>
      <c r="H80" s="126">
        <f>EquipmentListTable[[#This Row],['#/Unit]]*FilterSpecs!$C$3+EquipmentListTable[[#This Row],['# Extra]]</f>
        <v>5</v>
      </c>
      <c r="I80" s="126">
        <v>5</v>
      </c>
      <c r="J80" s="126">
        <f>IF(AND(EquipmentListTable[[#This Row],[Tag]]&lt;&gt;FilterSpecs!$H$12, EquipmentListTable[[#This Row],[Tag]]&lt;&gt;FilterSpecs!$H$9), EquipmentListTable[[#This Row],['#/Unit]]*FilterSpecs!$B$3+EquipmentListTable[Init '# Extra],0)</f>
        <v>5</v>
      </c>
      <c r="K80" s="126">
        <f>EquipmentListTable[[#This Row],[Tot '#]]-EquipmentListTable[In Stock]</f>
        <v>0</v>
      </c>
      <c r="L80" s="126">
        <f>EquipmentListTable['# Left]</f>
        <v>0</v>
      </c>
      <c r="M80" s="126" t="s">
        <v>370</v>
      </c>
      <c r="N80" s="104">
        <v>1.95</v>
      </c>
      <c r="O80" s="104">
        <f>EquipmentListTable[[#This Row],['# Formatted]]*EquipmentListTable[[#This Row],[Price (USD)]]</f>
        <v>0</v>
      </c>
      <c r="P80" s="38" t="s">
        <v>1875</v>
      </c>
      <c r="Q80" s="126">
        <f t="shared" si="0"/>
        <v>66</v>
      </c>
      <c r="R80" s="141" t="s">
        <v>367</v>
      </c>
      <c r="S80" s="48">
        <f>IF(EquipmentListTable[[#This Row],[Tag]]=FilterSpecs!$H$7,EquipmentListTable[[#This Row],['#/Unit]]*EquipmentListTable[[#This Row],[Price (USD)]],0)</f>
        <v>1.95</v>
      </c>
      <c r="T80" s="87">
        <f>EquipmentListTable[[#This Row],[Tot '#]]*EquipmentListTable[[#This Row],[Price (USD)]]</f>
        <v>9.75</v>
      </c>
      <c r="U80" s="96">
        <f>EquipmentListTable[[#This Row],[In Stock]]*EquipmentListTable[[#This Row],[Price (USD)]]</f>
        <v>9.75</v>
      </c>
      <c r="V80" s="96">
        <f>EquipmentListTable[[#This Row],['# Left]]*EquipmentListTable[[#This Row],[Price (USD)]]</f>
        <v>0</v>
      </c>
      <c r="W80" s="96">
        <f>EquipmentListTable[[#This Row],['# Left]]*EquipmentListTable[[#This Row],[Price (USD)]]</f>
        <v>0</v>
      </c>
      <c r="X80" s="38" t="s">
        <v>368</v>
      </c>
      <c r="Y80" s="77" t="s">
        <v>369</v>
      </c>
      <c r="Z8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https://www.sparkfun.com/products/11707</v>
      </c>
      <c r="AA8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https://www.mouser.com/ProductDetail/474-COM-11707</v>
      </c>
      <c r="AB80" s="41"/>
    </row>
    <row r="81" spans="1:28" s="55" customFormat="1" x14ac:dyDescent="0.3">
      <c r="A81" s="126" t="s">
        <v>872</v>
      </c>
      <c r="B81" s="126" t="s">
        <v>1907</v>
      </c>
      <c r="C81" s="126" t="s">
        <v>0</v>
      </c>
      <c r="D81" s="141" t="str">
        <f>IF(EquipmentListTable[[#This Row],[Supplier]]=FilterSpecs!$A$8,EquipmentListTable[[#This Row],[Mouser SKU]], EquipmentListTable[[#This Row],[Supplier SKU]])</f>
        <v>TOL-08734</v>
      </c>
      <c r="E81" s="126">
        <v>1</v>
      </c>
      <c r="F81" s="126">
        <v>0</v>
      </c>
      <c r="G81" s="126">
        <v>0</v>
      </c>
      <c r="H81" s="126">
        <f>EquipmentListTable[[#This Row],['#/Unit]]*FilterSpecs!$C$3+EquipmentListTable[[#This Row],['# Extra]]</f>
        <v>5</v>
      </c>
      <c r="I81" s="126">
        <v>5</v>
      </c>
      <c r="J81" s="126">
        <f>IF(AND(EquipmentListTable[[#This Row],[Tag]]&lt;&gt;FilterSpecs!$H$12, EquipmentListTable[[#This Row],[Tag]]&lt;&gt;FilterSpecs!$H$9), EquipmentListTable[[#This Row],['#/Unit]]*FilterSpecs!$B$3+EquipmentListTable[Init '# Extra],0)</f>
        <v>5</v>
      </c>
      <c r="K81" s="126">
        <f>EquipmentListTable[[#This Row],[Tot '#]]-EquipmentListTable[In Stock]</f>
        <v>0</v>
      </c>
      <c r="L81" s="126">
        <f>EquipmentListTable['# Left]</f>
        <v>0</v>
      </c>
      <c r="M81" s="126" t="s">
        <v>785</v>
      </c>
      <c r="N81" s="104">
        <v>2.95</v>
      </c>
      <c r="O81" s="104">
        <f>EquipmentListTable[[#This Row],['# Formatted]]*EquipmentListTable[[#This Row],[Price (USD)]]</f>
        <v>0</v>
      </c>
      <c r="P81" s="38" t="s">
        <v>1875</v>
      </c>
      <c r="Q81" s="126">
        <f t="shared" si="0"/>
        <v>67</v>
      </c>
      <c r="R81" s="141" t="s">
        <v>782</v>
      </c>
      <c r="S81" s="48">
        <f>IF(EquipmentListTable[[#This Row],[Tag]]=FilterSpecs!$H$7,EquipmentListTable[[#This Row],['#/Unit]]*EquipmentListTable[[#This Row],[Price (USD)]],0)</f>
        <v>2.95</v>
      </c>
      <c r="T81" s="87">
        <f>EquipmentListTable[[#This Row],[Tot '#]]*EquipmentListTable[[#This Row],[Price (USD)]]</f>
        <v>14.75</v>
      </c>
      <c r="U81" s="96">
        <f>EquipmentListTable[[#This Row],[In Stock]]*EquipmentListTable[[#This Row],[Price (USD)]]</f>
        <v>14.75</v>
      </c>
      <c r="V81" s="96">
        <f>EquipmentListTable[[#This Row],['# Left]]*EquipmentListTable[[#This Row],[Price (USD)]]</f>
        <v>0</v>
      </c>
      <c r="W81" s="96">
        <f>EquipmentListTable[[#This Row],['# Left]]*EquipmentListTable[[#This Row],[Price (USD)]]</f>
        <v>0</v>
      </c>
      <c r="X81" s="38" t="s">
        <v>783</v>
      </c>
      <c r="Y81" s="77" t="s">
        <v>784</v>
      </c>
      <c r="Z8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https://www.sparkfun.com/products/08734</v>
      </c>
      <c r="AA8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https://www.mouser.com/ProductDetail/474-TOL-08734</v>
      </c>
      <c r="AB81" s="41"/>
    </row>
    <row r="82" spans="1:28" s="55" customFormat="1" x14ac:dyDescent="0.3">
      <c r="A82" s="126" t="s">
        <v>872</v>
      </c>
      <c r="B82" s="126" t="s">
        <v>1907</v>
      </c>
      <c r="C82" s="126" t="s">
        <v>0</v>
      </c>
      <c r="D82" s="141" t="str">
        <f>IF(EquipmentListTable[[#This Row],[Supplier]]=FilterSpecs!$A$8,EquipmentListTable[[#This Row],[Mouser SKU]], EquipmentListTable[[#This Row],[Supplier SKU]])</f>
        <v>TOL-08639</v>
      </c>
      <c r="E82" s="126">
        <v>1</v>
      </c>
      <c r="F82" s="126">
        <v>0</v>
      </c>
      <c r="G82" s="126">
        <v>0</v>
      </c>
      <c r="H82" s="126">
        <f>EquipmentListTable[[#This Row],['#/Unit]]*FilterSpecs!$C$3+EquipmentListTable[[#This Row],['# Extra]]</f>
        <v>5</v>
      </c>
      <c r="I82" s="126">
        <v>5</v>
      </c>
      <c r="J82" s="126">
        <f>IF(AND(EquipmentListTable[[#This Row],[Tag]]&lt;&gt;FilterSpecs!$H$12, EquipmentListTable[[#This Row],[Tag]]&lt;&gt;FilterSpecs!$H$9), EquipmentListTable[[#This Row],['#/Unit]]*FilterSpecs!$B$3+EquipmentListTable[Init '# Extra],0)</f>
        <v>5</v>
      </c>
      <c r="K82" s="126">
        <f>EquipmentListTable[[#This Row],[Tot '#]]-EquipmentListTable[In Stock]</f>
        <v>0</v>
      </c>
      <c r="L82" s="126">
        <f>EquipmentListTable['# Left]</f>
        <v>0</v>
      </c>
      <c r="M82" s="126" t="s">
        <v>444</v>
      </c>
      <c r="N82" s="104">
        <v>2.95</v>
      </c>
      <c r="O82" s="104">
        <f>EquipmentListTable[[#This Row],['# Formatted]]*EquipmentListTable[[#This Row],[Price (USD)]]</f>
        <v>0</v>
      </c>
      <c r="P82" s="38" t="s">
        <v>1875</v>
      </c>
      <c r="Q82" s="126">
        <f t="shared" si="0"/>
        <v>68</v>
      </c>
      <c r="R82" s="141" t="s">
        <v>441</v>
      </c>
      <c r="S82" s="48">
        <f>IF(EquipmentListTable[[#This Row],[Tag]]=FilterSpecs!$H$7,EquipmentListTable[[#This Row],['#/Unit]]*EquipmentListTable[[#This Row],[Price (USD)]],0)</f>
        <v>2.95</v>
      </c>
      <c r="T82" s="87">
        <f>EquipmentListTable[[#This Row],[Tot '#]]*EquipmentListTable[[#This Row],[Price (USD)]]</f>
        <v>14.75</v>
      </c>
      <c r="U82" s="96">
        <f>EquipmentListTable[[#This Row],[In Stock]]*EquipmentListTable[[#This Row],[Price (USD)]]</f>
        <v>14.75</v>
      </c>
      <c r="V82" s="96">
        <f>EquipmentListTable[[#This Row],['# Left]]*EquipmentListTable[[#This Row],[Price (USD)]]</f>
        <v>0</v>
      </c>
      <c r="W82" s="96">
        <f>EquipmentListTable[[#This Row],['# Left]]*EquipmentListTable[[#This Row],[Price (USD)]]</f>
        <v>0</v>
      </c>
      <c r="X82" s="38" t="s">
        <v>442</v>
      </c>
      <c r="Y82" s="77" t="s">
        <v>443</v>
      </c>
      <c r="Z8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https://www.sparkfun.com/products/08639</v>
      </c>
      <c r="AA8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https://www.mouser.com/ProductDetail/474-TOL-08639</v>
      </c>
      <c r="AB82" s="41"/>
    </row>
    <row r="83" spans="1:28" s="55" customFormat="1" x14ac:dyDescent="0.3">
      <c r="A83" s="126" t="s">
        <v>872</v>
      </c>
      <c r="B83" s="126" t="s">
        <v>1907</v>
      </c>
      <c r="C83" s="126" t="s">
        <v>0</v>
      </c>
      <c r="D83" s="141" t="str">
        <f>IF(EquipmentListTable[[#This Row],[Supplier]]=FilterSpecs!$A$8,EquipmentListTable[[#This Row],[Mouser SKU]], EquipmentListTable[[#This Row],[Supplier SKU]])</f>
        <v>COM-11705</v>
      </c>
      <c r="E83" s="126">
        <v>1</v>
      </c>
      <c r="F83" s="126">
        <v>0</v>
      </c>
      <c r="G83" s="126">
        <v>0</v>
      </c>
      <c r="H83" s="126">
        <f>EquipmentListTable[[#This Row],['#/Unit]]*FilterSpecs!$C$3+EquipmentListTable[[#This Row],['# Extra]]</f>
        <v>5</v>
      </c>
      <c r="I83" s="126">
        <v>5</v>
      </c>
      <c r="J83" s="126">
        <f>IF(AND(EquipmentListTable[[#This Row],[Tag]]&lt;&gt;FilterSpecs!$H$12, EquipmentListTable[[#This Row],[Tag]]&lt;&gt;FilterSpecs!$H$9), EquipmentListTable[[#This Row],['#/Unit]]*FilterSpecs!$B$3+EquipmentListTable[Init '# Extra],0)</f>
        <v>5</v>
      </c>
      <c r="K83" s="126">
        <f>EquipmentListTable[[#This Row],[Tot '#]]-EquipmentListTable[In Stock]</f>
        <v>0</v>
      </c>
      <c r="L83" s="126">
        <f>EquipmentListTable['# Left]</f>
        <v>0</v>
      </c>
      <c r="M83" s="126" t="s">
        <v>793</v>
      </c>
      <c r="N83" s="104">
        <v>2.5</v>
      </c>
      <c r="O83" s="104">
        <f>EquipmentListTable[[#This Row],['# Formatted]]*EquipmentListTable[[#This Row],[Price (USD)]]</f>
        <v>0</v>
      </c>
      <c r="P83" s="41" t="s">
        <v>1875</v>
      </c>
      <c r="Q83" s="126">
        <f t="shared" si="0"/>
        <v>69</v>
      </c>
      <c r="R83" s="141" t="s">
        <v>790</v>
      </c>
      <c r="S83" s="48">
        <f>IF(EquipmentListTable[[#This Row],[Tag]]=FilterSpecs!$H$7,EquipmentListTable[[#This Row],['#/Unit]]*EquipmentListTable[[#This Row],[Price (USD)]],0)</f>
        <v>2.5</v>
      </c>
      <c r="T83" s="87">
        <f>EquipmentListTable[[#This Row],[Tot '#]]*EquipmentListTable[[#This Row],[Price (USD)]]</f>
        <v>12.5</v>
      </c>
      <c r="U83" s="96">
        <f>EquipmentListTable[[#This Row],[In Stock]]*EquipmentListTable[[#This Row],[Price (USD)]]</f>
        <v>12.5</v>
      </c>
      <c r="V83" s="96">
        <f>EquipmentListTable[[#This Row],['# Left]]*EquipmentListTable[[#This Row],[Price (USD)]]</f>
        <v>0</v>
      </c>
      <c r="W83" s="96">
        <f>EquipmentListTable[[#This Row],['# Left]]*EquipmentListTable[[#This Row],[Price (USD)]]</f>
        <v>0</v>
      </c>
      <c r="X83" s="38" t="s">
        <v>791</v>
      </c>
      <c r="Y83" s="77" t="s">
        <v>792</v>
      </c>
      <c r="Z8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https://www.sparkfun.com/products/11705</v>
      </c>
      <c r="AA8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https://www.mouser.com/ProductDetail/474-COM-11705</v>
      </c>
      <c r="AB83" s="41"/>
    </row>
    <row r="84" spans="1:28" s="55" customFormat="1" x14ac:dyDescent="0.3">
      <c r="A84" s="126" t="s">
        <v>872</v>
      </c>
      <c r="B84" s="126" t="s">
        <v>1907</v>
      </c>
      <c r="C84" s="126" t="s">
        <v>1863</v>
      </c>
      <c r="D84" s="141" t="str">
        <f>IF(EquipmentListTable[[#This Row],[Supplier]]=FilterSpecs!$A$8,EquipmentListTable[[#This Row],[Mouser SKU]], EquipmentListTable[[#This Row],[Supplier SKU]])</f>
        <v>327</v>
      </c>
      <c r="E84" s="126">
        <v>0</v>
      </c>
      <c r="F84" s="126">
        <v>0</v>
      </c>
      <c r="G84" s="126">
        <v>0</v>
      </c>
      <c r="H84" s="126">
        <f>EquipmentListTable[[#This Row],['#/Unit]]*FilterSpecs!$C$3+EquipmentListTable[[#This Row],['# Extra]]</f>
        <v>0</v>
      </c>
      <c r="I84" s="126">
        <v>0</v>
      </c>
      <c r="J84" s="126">
        <f>IF(AND(EquipmentListTable[[#This Row],[Tag]]&lt;&gt;FilterSpecs!$H$12, EquipmentListTable[[#This Row],[Tag]]&lt;&gt;FilterSpecs!$H$9), EquipmentListTable[[#This Row],['#/Unit]]*FilterSpecs!$B$3+EquipmentListTable[Init '# Extra],0)</f>
        <v>0</v>
      </c>
      <c r="K84" s="126">
        <f>EquipmentListTable[[#This Row],[Tot '#]]-EquipmentListTable[In Stock]</f>
        <v>0</v>
      </c>
      <c r="L84" s="126">
        <f>EquipmentListTable['# Left]</f>
        <v>0</v>
      </c>
      <c r="M84" s="142" t="s">
        <v>2138</v>
      </c>
      <c r="N84" s="105">
        <v>2.95</v>
      </c>
      <c r="O84" s="104">
        <f>EquipmentListTable[[#This Row],['# Formatted]]*EquipmentListTable[[#This Row],[Price (USD)]]</f>
        <v>0</v>
      </c>
      <c r="P84" s="51" t="s">
        <v>1874</v>
      </c>
      <c r="Q84" s="126">
        <f t="shared" si="0"/>
        <v>70</v>
      </c>
      <c r="R84" s="141" t="s">
        <v>2137</v>
      </c>
      <c r="S84" s="48">
        <f>IF(EquipmentListTable[[#This Row],[Tag]]=FilterSpecs!$H$7,EquipmentListTable[[#This Row],['#/Unit]]*EquipmentListTable[[#This Row],[Price (USD)]],0)</f>
        <v>0</v>
      </c>
      <c r="T84" s="87">
        <f>EquipmentListTable[[#This Row],[Tot '#]]*EquipmentListTable[[#This Row],[Price (USD)]]</f>
        <v>0</v>
      </c>
      <c r="U84" s="96">
        <f>EquipmentListTable[[#This Row],[In Stock]]*EquipmentListTable[[#This Row],[Price (USD)]]</f>
        <v>0</v>
      </c>
      <c r="V84" s="96">
        <f>EquipmentListTable[[#This Row],['# Left]]*EquipmentListTable[[#This Row],[Price (USD)]]</f>
        <v>0</v>
      </c>
      <c r="W84" s="96">
        <f>EquipmentListTable[[#This Row],['# Left]]*EquipmentListTable[[#This Row],[Price (USD)]]</f>
        <v>0</v>
      </c>
      <c r="X84" s="38"/>
      <c r="Y84" s="77"/>
      <c r="Z8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https://www.adafruit.com/product/327</v>
      </c>
      <c r="AA8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https://www.mouser.com/ProductDetail/485-327</v>
      </c>
    </row>
    <row r="85" spans="1:28" s="55" customFormat="1" x14ac:dyDescent="0.3">
      <c r="A85" s="126" t="s">
        <v>872</v>
      </c>
      <c r="B85" s="126" t="s">
        <v>1907</v>
      </c>
      <c r="C85" s="126" t="s">
        <v>1863</v>
      </c>
      <c r="D85" s="141" t="str">
        <f>IF(EquipmentListTable[[#This Row],[Supplier]]=FilterSpecs!$A$8,EquipmentListTable[[#This Row],[Mouser SKU]], EquipmentListTable[[#This Row],[Supplier SKU]])</f>
        <v>411</v>
      </c>
      <c r="E85" s="126">
        <v>0</v>
      </c>
      <c r="F85" s="126">
        <v>1</v>
      </c>
      <c r="G85" s="126">
        <v>0</v>
      </c>
      <c r="H85" s="126">
        <f>EquipmentListTable[[#This Row],['#/Unit]]*FilterSpecs!$C$3+EquipmentListTable[[#This Row],['# Extra]]</f>
        <v>1</v>
      </c>
      <c r="I85" s="126">
        <v>0</v>
      </c>
      <c r="J85" s="126">
        <f>IF(AND(EquipmentListTable[[#This Row],[Tag]]&lt;&gt;FilterSpecs!$H$12, EquipmentListTable[[#This Row],[Tag]]&lt;&gt;FilterSpecs!$H$9), EquipmentListTable[[#This Row],['#/Unit]]*FilterSpecs!$B$3+EquipmentListTable[Init '# Extra],0)</f>
        <v>0</v>
      </c>
      <c r="K85" s="126">
        <f>EquipmentListTable[[#This Row],[Tot '#]]-EquipmentListTable[In Stock]</f>
        <v>1</v>
      </c>
      <c r="L85" s="126">
        <f>EquipmentListTable['# Left]</f>
        <v>1</v>
      </c>
      <c r="M85" s="126" t="s">
        <v>2140</v>
      </c>
      <c r="N85" s="104">
        <v>2.5</v>
      </c>
      <c r="O85" s="104">
        <f>EquipmentListTable[[#This Row],['# Formatted]]*EquipmentListTable[[#This Row],[Price (USD)]]</f>
        <v>2.5</v>
      </c>
      <c r="P85" s="38" t="s">
        <v>1874</v>
      </c>
      <c r="Q85" s="126">
        <f t="shared" si="0"/>
        <v>71</v>
      </c>
      <c r="R85" s="141" t="s">
        <v>2139</v>
      </c>
      <c r="S85" s="48">
        <f>IF(EquipmentListTable[[#This Row],[Tag]]=FilterSpecs!$H$7,EquipmentListTable[[#This Row],['#/Unit]]*EquipmentListTable[[#This Row],[Price (USD)]],0)</f>
        <v>0</v>
      </c>
      <c r="T85" s="87">
        <f>EquipmentListTable[[#This Row],[Tot '#]]*EquipmentListTable[[#This Row],[Price (USD)]]</f>
        <v>2.5</v>
      </c>
      <c r="U85" s="96">
        <f>EquipmentListTable[[#This Row],[In Stock]]*EquipmentListTable[[#This Row],[Price (USD)]]</f>
        <v>0</v>
      </c>
      <c r="V85" s="96">
        <f>EquipmentListTable[[#This Row],['# Left]]*EquipmentListTable[[#This Row],[Price (USD)]]</f>
        <v>2.5</v>
      </c>
      <c r="W85" s="96">
        <f>EquipmentListTable[[#This Row],['# Left]]*EquipmentListTable[[#This Row],[Price (USD)]]</f>
        <v>2.5</v>
      </c>
      <c r="X85" s="38"/>
      <c r="Y85" s="77"/>
      <c r="Z8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https://www.adafruit.com/product/411</v>
      </c>
      <c r="AA8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https://www.mouser.com/ProductDetail/485-411</v>
      </c>
      <c r="AB85" s="41"/>
    </row>
    <row r="86" spans="1:28" s="55" customFormat="1" x14ac:dyDescent="0.3">
      <c r="A86" s="126" t="s">
        <v>872</v>
      </c>
      <c r="B86" s="126" t="s">
        <v>1907</v>
      </c>
      <c r="C86" s="126" t="s">
        <v>1863</v>
      </c>
      <c r="D86" s="141" t="str">
        <f>IF(EquipmentListTable[[#This Row],[Supplier]]=FilterSpecs!$A$8,EquipmentListTable[[#This Row],[Mouser SKU]], EquipmentListTable[[#This Row],[Supplier SKU]])</f>
        <v>2897</v>
      </c>
      <c r="E86" s="126">
        <v>0</v>
      </c>
      <c r="F86" s="126">
        <v>1</v>
      </c>
      <c r="G86" s="126">
        <v>0</v>
      </c>
      <c r="H86" s="126">
        <f>EquipmentListTable[[#This Row],['#/Unit]]*FilterSpecs!$C$3+EquipmentListTable[[#This Row],['# Extra]]</f>
        <v>1</v>
      </c>
      <c r="I86" s="126">
        <v>0</v>
      </c>
      <c r="J86" s="126">
        <f>IF(AND(EquipmentListTable[[#This Row],[Tag]]&lt;&gt;FilterSpecs!$H$12, EquipmentListTable[[#This Row],[Tag]]&lt;&gt;FilterSpecs!$H$9), EquipmentListTable[[#This Row],['#/Unit]]*FilterSpecs!$B$3+EquipmentListTable[Init '# Extra],0)</f>
        <v>0</v>
      </c>
      <c r="K86" s="126">
        <f>EquipmentListTable[[#This Row],[Tot '#]]-EquipmentListTable[In Stock]</f>
        <v>1</v>
      </c>
      <c r="L86" s="126">
        <f>EquipmentListTable['# Left]</f>
        <v>1</v>
      </c>
      <c r="M86" s="126" t="s">
        <v>2142</v>
      </c>
      <c r="N86" s="104">
        <v>0.95</v>
      </c>
      <c r="O86" s="104">
        <f>EquipmentListTable[[#This Row],['# Formatted]]*EquipmentListTable[[#This Row],[Price (USD)]]</f>
        <v>0.95</v>
      </c>
      <c r="P86" s="38" t="s">
        <v>1874</v>
      </c>
      <c r="Q86" s="126">
        <f t="shared" si="0"/>
        <v>72</v>
      </c>
      <c r="R86" s="141" t="s">
        <v>2141</v>
      </c>
      <c r="S86" s="48">
        <f>IF(EquipmentListTable[[#This Row],[Tag]]=FilterSpecs!$H$7,EquipmentListTable[[#This Row],['#/Unit]]*EquipmentListTable[[#This Row],[Price (USD)]],0)</f>
        <v>0</v>
      </c>
      <c r="T86" s="87">
        <f>EquipmentListTable[[#This Row],[Tot '#]]*EquipmentListTable[[#This Row],[Price (USD)]]</f>
        <v>0.95</v>
      </c>
      <c r="U86" s="96">
        <f>EquipmentListTable[[#This Row],[In Stock]]*EquipmentListTable[[#This Row],[Price (USD)]]</f>
        <v>0</v>
      </c>
      <c r="V86" s="96">
        <f>EquipmentListTable[[#This Row],['# Left]]*EquipmentListTable[[#This Row],[Price (USD)]]</f>
        <v>0.95</v>
      </c>
      <c r="W86" s="96">
        <f>EquipmentListTable[[#This Row],['# Left]]*EquipmentListTable[[#This Row],[Price (USD)]]</f>
        <v>0.95</v>
      </c>
      <c r="X86" s="38"/>
      <c r="Y86" s="77"/>
      <c r="Z8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https://www.adafruit.com/product/2897</v>
      </c>
      <c r="AA8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https://www.mouser.com/ProductDetail/485-2897</v>
      </c>
      <c r="AB86" s="41"/>
    </row>
    <row r="87" spans="1:28" s="55" customFormat="1" x14ac:dyDescent="0.3">
      <c r="A87" s="126" t="s">
        <v>872</v>
      </c>
      <c r="B87" s="126" t="s">
        <v>1907</v>
      </c>
      <c r="C87" s="126" t="s">
        <v>1863</v>
      </c>
      <c r="D87" s="141" t="str">
        <f>IF(EquipmentListTable[[#This Row],[Supplier]]=FilterSpecs!$A$8,EquipmentListTable[[#This Row],[Mouser SKU]], EquipmentListTable[[#This Row],[Supplier SKU]])</f>
        <v>2788</v>
      </c>
      <c r="E87" s="126">
        <v>0</v>
      </c>
      <c r="F87" s="126">
        <v>1</v>
      </c>
      <c r="G87" s="126">
        <v>0</v>
      </c>
      <c r="H87" s="126">
        <f>EquipmentListTable[[#This Row],['#/Unit]]*FilterSpecs!$C$3+EquipmentListTable[[#This Row],['# Extra]]</f>
        <v>1</v>
      </c>
      <c r="I87" s="126">
        <v>0</v>
      </c>
      <c r="J87" s="126">
        <f>IF(AND(EquipmentListTable[[#This Row],[Tag]]&lt;&gt;FilterSpecs!$H$12, EquipmentListTable[[#This Row],[Tag]]&lt;&gt;FilterSpecs!$H$9), EquipmentListTable[[#This Row],['#/Unit]]*FilterSpecs!$B$3+EquipmentListTable[Init '# Extra],0)</f>
        <v>0</v>
      </c>
      <c r="K87" s="126">
        <f>EquipmentListTable[[#This Row],[Tot '#]]-EquipmentListTable[In Stock]</f>
        <v>1</v>
      </c>
      <c r="L87" s="126">
        <f>EquipmentListTable['# Left]</f>
        <v>1</v>
      </c>
      <c r="M87" s="126" t="s">
        <v>2144</v>
      </c>
      <c r="N87" s="104">
        <v>0.95</v>
      </c>
      <c r="O87" s="104">
        <f>EquipmentListTable[[#This Row],['# Formatted]]*EquipmentListTable[[#This Row],[Price (USD)]]</f>
        <v>0.95</v>
      </c>
      <c r="P87" s="38" t="s">
        <v>1874</v>
      </c>
      <c r="Q87" s="126">
        <f t="shared" si="0"/>
        <v>73</v>
      </c>
      <c r="R87" s="141" t="s">
        <v>2143</v>
      </c>
      <c r="S87" s="48">
        <f>IF(EquipmentListTable[[#This Row],[Tag]]=FilterSpecs!$H$7,EquipmentListTable[[#This Row],['#/Unit]]*EquipmentListTable[[#This Row],[Price (USD)]],0)</f>
        <v>0</v>
      </c>
      <c r="T87" s="87">
        <f>EquipmentListTable[[#This Row],[Tot '#]]*EquipmentListTable[[#This Row],[Price (USD)]]</f>
        <v>0.95</v>
      </c>
      <c r="U87" s="96">
        <f>EquipmentListTable[[#This Row],[In Stock]]*EquipmentListTable[[#This Row],[Price (USD)]]</f>
        <v>0</v>
      </c>
      <c r="V87" s="96">
        <f>EquipmentListTable[[#This Row],['# Left]]*EquipmentListTable[[#This Row],[Price (USD)]]</f>
        <v>0.95</v>
      </c>
      <c r="W87" s="96">
        <f>EquipmentListTable[[#This Row],['# Left]]*EquipmentListTable[[#This Row],[Price (USD)]]</f>
        <v>0.95</v>
      </c>
      <c r="X87" s="38"/>
      <c r="Y87" s="77"/>
      <c r="Z8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https://www.adafruit.com/product/2788</v>
      </c>
      <c r="AA8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https://www.mouser.com/ProductDetail/485-2788</v>
      </c>
      <c r="AB87" s="41"/>
    </row>
    <row r="88" spans="1:28" s="55" customFormat="1" x14ac:dyDescent="0.3">
      <c r="A88" s="126" t="s">
        <v>872</v>
      </c>
      <c r="B88" s="126" t="s">
        <v>1909</v>
      </c>
      <c r="C88" s="126" t="s">
        <v>0</v>
      </c>
      <c r="D88" s="141" t="str">
        <f>IF(EquipmentListTable[[#This Row],[Supplier]]=FilterSpecs!$A$8,EquipmentListTable[[#This Row],[Mouser SKU]], EquipmentListTable[[#This Row],[Supplier SKU]])</f>
        <v>TOL-12890</v>
      </c>
      <c r="E88" s="126">
        <v>0</v>
      </c>
      <c r="F88" s="126">
        <v>0</v>
      </c>
      <c r="G88" s="126">
        <v>0</v>
      </c>
      <c r="H88" s="126">
        <f>EquipmentListTable[[#This Row],['#/Unit]]*FilterSpecs!$C$3+EquipmentListTable[[#This Row],['# Extra]]</f>
        <v>0</v>
      </c>
      <c r="I88" s="126">
        <v>0</v>
      </c>
      <c r="J88" s="126">
        <f>IF(AND(EquipmentListTable[[#This Row],[Tag]]&lt;&gt;FilterSpecs!$H$12, EquipmentListTable[[#This Row],[Tag]]&lt;&gt;FilterSpecs!$H$9), EquipmentListTable[[#This Row],['#/Unit]]*FilterSpecs!$B$3+EquipmentListTable[Init '# Extra],0)</f>
        <v>0</v>
      </c>
      <c r="K88" s="126">
        <f>EquipmentListTable[[#This Row],[Tot '#]]-EquipmentListTable[In Stock]</f>
        <v>0</v>
      </c>
      <c r="L88" s="126">
        <f>EquipmentListTable['# Left]</f>
        <v>0</v>
      </c>
      <c r="M88" s="142" t="s">
        <v>1087</v>
      </c>
      <c r="N88" s="105">
        <v>5.95</v>
      </c>
      <c r="O88" s="104">
        <f>EquipmentListTable[[#This Row],['# Formatted]]*EquipmentListTable[[#This Row],[Price (USD)]]</f>
        <v>0</v>
      </c>
      <c r="P88" s="51" t="s">
        <v>1874</v>
      </c>
      <c r="Q88" s="126">
        <f t="shared" si="0"/>
        <v>74</v>
      </c>
      <c r="R88" s="141" t="s">
        <v>1084</v>
      </c>
      <c r="S88" s="48">
        <f>IF(EquipmentListTable[[#This Row],[Tag]]=FilterSpecs!$H$7,EquipmentListTable[[#This Row],['#/Unit]]*EquipmentListTable[[#This Row],[Price (USD)]],0)</f>
        <v>0</v>
      </c>
      <c r="T88" s="87">
        <f>EquipmentListTable[[#This Row],[Tot '#]]*EquipmentListTable[[#This Row],[Price (USD)]]</f>
        <v>0</v>
      </c>
      <c r="U88" s="96">
        <f>EquipmentListTable[[#This Row],[In Stock]]*EquipmentListTable[[#This Row],[Price (USD)]]</f>
        <v>0</v>
      </c>
      <c r="V88" s="96">
        <f>EquipmentListTable[[#This Row],['# Left]]*EquipmentListTable[[#This Row],[Price (USD)]]</f>
        <v>0</v>
      </c>
      <c r="W88" s="96">
        <f>EquipmentListTable[[#This Row],['# Left]]*EquipmentListTable[[#This Row],[Price (USD)]]</f>
        <v>0</v>
      </c>
      <c r="X88" s="38" t="s">
        <v>1085</v>
      </c>
      <c r="Y88" s="77" t="s">
        <v>1086</v>
      </c>
      <c r="Z8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https://www.sparkfun.com/products/12890</v>
      </c>
      <c r="AA8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https://www.mouser.com/ProductDetail/474-TOL-12890</v>
      </c>
    </row>
    <row r="89" spans="1:28" s="55" customFormat="1" x14ac:dyDescent="0.3">
      <c r="A89" s="126" t="s">
        <v>872</v>
      </c>
      <c r="B89" s="126" t="s">
        <v>1909</v>
      </c>
      <c r="C89" s="126" t="s">
        <v>1863</v>
      </c>
      <c r="D89" s="141" t="str">
        <f>IF(EquipmentListTable[[#This Row],[Supplier]]=FilterSpecs!$A$8,EquipmentListTable[[#This Row],[Mouser SKU]], EquipmentListTable[[#This Row],[Supplier SKU]])</f>
        <v>501</v>
      </c>
      <c r="E89" s="126">
        <v>0</v>
      </c>
      <c r="F89" s="126">
        <v>0</v>
      </c>
      <c r="G89" s="126">
        <v>0</v>
      </c>
      <c r="H89" s="126">
        <f>EquipmentListTable[[#This Row],['#/Unit]]*FilterSpecs!$C$3+EquipmentListTable[[#This Row],['# Extra]]</f>
        <v>0</v>
      </c>
      <c r="I89" s="126">
        <v>0</v>
      </c>
      <c r="J89" s="126">
        <f>IF(AND(EquipmentListTable[[#This Row],[Tag]]&lt;&gt;FilterSpecs!$H$12, EquipmentListTable[[#This Row],[Tag]]&lt;&gt;FilterSpecs!$H$9), EquipmentListTable[[#This Row],['#/Unit]]*FilterSpecs!$B$3+EquipmentListTable[Init '# Extra],0)</f>
        <v>0</v>
      </c>
      <c r="K89" s="126">
        <f>EquipmentListTable[[#This Row],[Tot '#]]-EquipmentListTable[In Stock]</f>
        <v>0</v>
      </c>
      <c r="L89" s="126">
        <f>EquipmentListTable['# Left]</f>
        <v>0</v>
      </c>
      <c r="M89" s="142" t="s">
        <v>2178</v>
      </c>
      <c r="N89" s="105">
        <v>5.95</v>
      </c>
      <c r="O89" s="104">
        <f>EquipmentListTable[[#This Row],['# Formatted]]*EquipmentListTable[[#This Row],[Price (USD)]]</f>
        <v>0</v>
      </c>
      <c r="P89" s="51" t="s">
        <v>1874</v>
      </c>
      <c r="Q89" s="126">
        <f t="shared" si="0"/>
        <v>75</v>
      </c>
      <c r="R89" s="141" t="s">
        <v>2177</v>
      </c>
      <c r="S89" s="48">
        <f>IF(EquipmentListTable[[#This Row],[Tag]]=FilterSpecs!$H$7,EquipmentListTable[[#This Row],['#/Unit]]*EquipmentListTable[[#This Row],[Price (USD)]],0)</f>
        <v>0</v>
      </c>
      <c r="T89" s="87">
        <f>EquipmentListTable[[#This Row],[Tot '#]]*EquipmentListTable[[#This Row],[Price (USD)]]</f>
        <v>0</v>
      </c>
      <c r="U89" s="96">
        <f>EquipmentListTable[[#This Row],[In Stock]]*EquipmentListTable[[#This Row],[Price (USD)]]</f>
        <v>0</v>
      </c>
      <c r="V89" s="96">
        <f>EquipmentListTable[[#This Row],['# Left]]*EquipmentListTable[[#This Row],[Price (USD)]]</f>
        <v>0</v>
      </c>
      <c r="W89" s="96">
        <f>EquipmentListTable[[#This Row],['# Left]]*EquipmentListTable[[#This Row],[Price (USD)]]</f>
        <v>0</v>
      </c>
      <c r="X89" s="38"/>
      <c r="Y89" s="77"/>
      <c r="Z8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https://www.adafruit.com/product/501</v>
      </c>
      <c r="AA8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https://www.mouser.com/ProductDetail/485-501</v>
      </c>
    </row>
    <row r="90" spans="1:28" s="55" customFormat="1" x14ac:dyDescent="0.3">
      <c r="A90" s="126" t="s">
        <v>872</v>
      </c>
      <c r="B90" s="126" t="s">
        <v>1909</v>
      </c>
      <c r="C90" s="126" t="s">
        <v>1863</v>
      </c>
      <c r="D90" s="141" t="str">
        <f>IF(EquipmentListTable[[#This Row],[Supplier]]=FilterSpecs!$A$8,EquipmentListTable[[#This Row],[Mouser SKU]], EquipmentListTable[[#This Row],[Supplier SKU]])</f>
        <v>1994</v>
      </c>
      <c r="E90" s="126">
        <v>1</v>
      </c>
      <c r="F90" s="126">
        <v>0</v>
      </c>
      <c r="G90" s="126">
        <v>0</v>
      </c>
      <c r="H90" s="126">
        <f>EquipmentListTable[[#This Row],['#/Unit]]*FilterSpecs!$C$3+EquipmentListTable[[#This Row],['# Extra]]</f>
        <v>5</v>
      </c>
      <c r="I90" s="126">
        <v>5</v>
      </c>
      <c r="J90" s="126">
        <f>IF(AND(EquipmentListTable[[#This Row],[Tag]]&lt;&gt;FilterSpecs!$H$12, EquipmentListTable[[#This Row],[Tag]]&lt;&gt;FilterSpecs!$H$9), EquipmentListTable[[#This Row],['#/Unit]]*FilterSpecs!$B$3+EquipmentListTable[Init '# Extra],0)</f>
        <v>5</v>
      </c>
      <c r="K90" s="126">
        <f>EquipmentListTable[[#This Row],[Tot '#]]-EquipmentListTable[In Stock]</f>
        <v>0</v>
      </c>
      <c r="L90" s="126">
        <f>EquipmentListTable['# Left]</f>
        <v>0</v>
      </c>
      <c r="M90" s="126" t="s">
        <v>2180</v>
      </c>
      <c r="N90" s="104">
        <v>6.95</v>
      </c>
      <c r="O90" s="104">
        <f>EquipmentListTable[[#This Row],['# Formatted]]*EquipmentListTable[[#This Row],[Price (USD)]]</f>
        <v>0</v>
      </c>
      <c r="P90" s="38" t="s">
        <v>1875</v>
      </c>
      <c r="Q90" s="126">
        <f t="shared" si="0"/>
        <v>76</v>
      </c>
      <c r="R90" s="141" t="s">
        <v>2179</v>
      </c>
      <c r="S90" s="48">
        <f>IF(EquipmentListTable[[#This Row],[Tag]]=FilterSpecs!$H$7,EquipmentListTable[[#This Row],['#/Unit]]*EquipmentListTable[[#This Row],[Price (USD)]],0)</f>
        <v>6.95</v>
      </c>
      <c r="T90" s="87">
        <f>EquipmentListTable[[#This Row],[Tot '#]]*EquipmentListTable[[#This Row],[Price (USD)]]</f>
        <v>34.75</v>
      </c>
      <c r="U90" s="96">
        <f>EquipmentListTable[[#This Row],[In Stock]]*EquipmentListTable[[#This Row],[Price (USD)]]</f>
        <v>34.75</v>
      </c>
      <c r="V90" s="96">
        <f>EquipmentListTable[[#This Row],['# Left]]*EquipmentListTable[[#This Row],[Price (USD)]]</f>
        <v>0</v>
      </c>
      <c r="W90" s="96">
        <f>EquipmentListTable[[#This Row],['# Left]]*EquipmentListTable[[#This Row],[Price (USD)]]</f>
        <v>0</v>
      </c>
      <c r="X90" s="38"/>
      <c r="Y90" s="77"/>
      <c r="Z9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https://www.adafruit.com/product/1994</v>
      </c>
      <c r="AA9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https://www.mouser.com/ProductDetail/485-1994</v>
      </c>
      <c r="AB90" s="41"/>
    </row>
    <row r="91" spans="1:28" s="54" customFormat="1" x14ac:dyDescent="0.3">
      <c r="A91" s="126" t="s">
        <v>872</v>
      </c>
      <c r="B91" s="126" t="s">
        <v>1902</v>
      </c>
      <c r="C91" s="126" t="s">
        <v>0</v>
      </c>
      <c r="D91" s="141" t="str">
        <f>IF(EquipmentListTable[[#This Row],[Supplier]]=FilterSpecs!$A$8,EquipmentListTable[[#This Row],[Mouser SKU]], EquipmentListTable[[#This Row],[Supplier SKU]])</f>
        <v>CAB-00512</v>
      </c>
      <c r="E91" s="126">
        <v>1</v>
      </c>
      <c r="F91" s="126">
        <v>0</v>
      </c>
      <c r="G91" s="126">
        <v>0</v>
      </c>
      <c r="H91" s="126">
        <f>EquipmentListTable[[#This Row],['#/Unit]]*FilterSpecs!$C$3+EquipmentListTable[[#This Row],['# Extra]]</f>
        <v>5</v>
      </c>
      <c r="I91" s="126">
        <v>5</v>
      </c>
      <c r="J91" s="126">
        <f>IF(AND(EquipmentListTable[[#This Row],[Tag]]&lt;&gt;FilterSpecs!$H$12, EquipmentListTable[[#This Row],[Tag]]&lt;&gt;FilterSpecs!$H$9), EquipmentListTable[[#This Row],['#/Unit]]*FilterSpecs!$B$3+EquipmentListTable[Init '# Extra],0)</f>
        <v>5</v>
      </c>
      <c r="K91" s="126">
        <f>EquipmentListTable[[#This Row],[Tot '#]]-EquipmentListTable[In Stock]</f>
        <v>0</v>
      </c>
      <c r="L91" s="126">
        <f>EquipmentListTable['# Left]</f>
        <v>0</v>
      </c>
      <c r="M91" s="126" t="s">
        <v>2356</v>
      </c>
      <c r="N91" s="104">
        <v>3.95</v>
      </c>
      <c r="O91" s="104">
        <f>EquipmentListTable[[#This Row],['# Formatted]]*EquipmentListTable[[#This Row],[Price (USD)]]</f>
        <v>0</v>
      </c>
      <c r="P91" s="38" t="s">
        <v>1875</v>
      </c>
      <c r="Q91" s="126">
        <f t="shared" si="0"/>
        <v>77</v>
      </c>
      <c r="R91" s="141" t="s">
        <v>2353</v>
      </c>
      <c r="S91" s="48">
        <f>IF(EquipmentListTable[[#This Row],[Tag]]=FilterSpecs!$H$7,EquipmentListTable[[#This Row],['#/Unit]]*EquipmentListTable[[#This Row],[Price (USD)]],0)</f>
        <v>3.95</v>
      </c>
      <c r="T91" s="87">
        <f>EquipmentListTable[[#This Row],[Tot '#]]*EquipmentListTable[[#This Row],[Price (USD)]]</f>
        <v>19.75</v>
      </c>
      <c r="U91" s="96">
        <f>EquipmentListTable[[#This Row],[In Stock]]*EquipmentListTable[[#This Row],[Price (USD)]]</f>
        <v>19.75</v>
      </c>
      <c r="V91" s="96">
        <f>EquipmentListTable[[#This Row],['# Left]]*EquipmentListTable[[#This Row],[Price (USD)]]</f>
        <v>0</v>
      </c>
      <c r="W91" s="96">
        <f>EquipmentListTable[[#This Row],['# Left]]*EquipmentListTable[[#This Row],[Price (USD)]]</f>
        <v>0</v>
      </c>
      <c r="X91" s="38" t="s">
        <v>2354</v>
      </c>
      <c r="Y91" s="77" t="s">
        <v>2355</v>
      </c>
      <c r="Z9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https://www.sparkfun.com/products/00512</v>
      </c>
      <c r="AA9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https://www.mouser.com/ProductDetail/474-CAB-00512</v>
      </c>
      <c r="AB91" s="38"/>
    </row>
    <row r="92" spans="1:28" s="54" customFormat="1" x14ac:dyDescent="0.3">
      <c r="A92" s="126" t="s">
        <v>872</v>
      </c>
      <c r="B92" s="126" t="s">
        <v>1902</v>
      </c>
      <c r="C92" s="126" t="s">
        <v>0</v>
      </c>
      <c r="D92" s="141" t="str">
        <f>IF(EquipmentListTable[[#This Row],[Supplier]]=FilterSpecs!$A$8,EquipmentListTable[[#This Row],[Mouser SKU]], EquipmentListTable[[#This Row],[Supplier SKU]])</f>
        <v>CAB-11301</v>
      </c>
      <c r="E92" s="126">
        <v>1</v>
      </c>
      <c r="F92" s="126">
        <v>0</v>
      </c>
      <c r="G92" s="126">
        <v>0</v>
      </c>
      <c r="H92" s="126">
        <f>EquipmentListTable[[#This Row],['#/Unit]]*FilterSpecs!$C$3+EquipmentListTable[[#This Row],['# Extra]]</f>
        <v>5</v>
      </c>
      <c r="I92" s="126">
        <v>5</v>
      </c>
      <c r="J92" s="126">
        <f>IF(AND(EquipmentListTable[[#This Row],[Tag]]&lt;&gt;FilterSpecs!$H$12, EquipmentListTable[[#This Row],[Tag]]&lt;&gt;FilterSpecs!$H$9), EquipmentListTable[[#This Row],['#/Unit]]*FilterSpecs!$B$3+EquipmentListTable[Init '# Extra],0)</f>
        <v>5</v>
      </c>
      <c r="K92" s="126">
        <f>EquipmentListTable[[#This Row],[Tot '#]]-EquipmentListTable[In Stock]</f>
        <v>0</v>
      </c>
      <c r="L92" s="126">
        <f>EquipmentListTable['# Left]</f>
        <v>0</v>
      </c>
      <c r="M92" s="126" t="s">
        <v>2360</v>
      </c>
      <c r="N92" s="104">
        <v>3.95</v>
      </c>
      <c r="O92" s="104">
        <f>EquipmentListTable[[#This Row],['# Formatted]]*EquipmentListTable[[#This Row],[Price (USD)]]</f>
        <v>0</v>
      </c>
      <c r="P92" s="38" t="s">
        <v>1875</v>
      </c>
      <c r="Q92" s="126">
        <f t="shared" si="0"/>
        <v>78</v>
      </c>
      <c r="R92" s="141" t="s">
        <v>2357</v>
      </c>
      <c r="S92" s="48">
        <f>IF(EquipmentListTable[[#This Row],[Tag]]=FilterSpecs!$H$7,EquipmentListTable[[#This Row],['#/Unit]]*EquipmentListTable[[#This Row],[Price (USD)]],0)</f>
        <v>3.95</v>
      </c>
      <c r="T92" s="87">
        <f>EquipmentListTable[[#This Row],[Tot '#]]*EquipmentListTable[[#This Row],[Price (USD)]]</f>
        <v>19.75</v>
      </c>
      <c r="U92" s="96">
        <f>EquipmentListTable[[#This Row],[In Stock]]*EquipmentListTable[[#This Row],[Price (USD)]]</f>
        <v>19.75</v>
      </c>
      <c r="V92" s="96">
        <f>EquipmentListTable[[#This Row],['# Left]]*EquipmentListTable[[#This Row],[Price (USD)]]</f>
        <v>0</v>
      </c>
      <c r="W92" s="96">
        <f>EquipmentListTable[[#This Row],['# Left]]*EquipmentListTable[[#This Row],[Price (USD)]]</f>
        <v>0</v>
      </c>
      <c r="X92" s="38" t="s">
        <v>2358</v>
      </c>
      <c r="Y92" s="77" t="s">
        <v>2359</v>
      </c>
      <c r="Z9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https://www.sparkfun.com/products/11301</v>
      </c>
      <c r="AA9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https://www.mouser.com/ProductDetail/474-CAB-11301</v>
      </c>
      <c r="AB92" s="38"/>
    </row>
    <row r="93" spans="1:28" s="54" customFormat="1" x14ac:dyDescent="0.3">
      <c r="A93" s="142" t="s">
        <v>872</v>
      </c>
      <c r="B93" s="142" t="s">
        <v>1902</v>
      </c>
      <c r="C93" s="126" t="s">
        <v>0</v>
      </c>
      <c r="D93" s="141" t="str">
        <f>IF(EquipmentListTable[[#This Row],[Supplier]]=FilterSpecs!$A$8,EquipmentListTable[[#This Row],[Mouser SKU]], EquipmentListTable[[#This Row],[Supplier SKU]])</f>
        <v>CAB-13243</v>
      </c>
      <c r="E93" s="126">
        <v>0</v>
      </c>
      <c r="F93" s="126">
        <v>0</v>
      </c>
      <c r="G93" s="126">
        <v>0</v>
      </c>
      <c r="H93" s="126">
        <f>EquipmentListTable[[#This Row],['#/Unit]]*FilterSpecs!$C$3+EquipmentListTable[[#This Row],['# Extra]]</f>
        <v>0</v>
      </c>
      <c r="I93" s="126">
        <v>0</v>
      </c>
      <c r="J93" s="126">
        <f>IF(AND(EquipmentListTable[[#This Row],[Tag]]&lt;&gt;FilterSpecs!$H$12, EquipmentListTable[[#This Row],[Tag]]&lt;&gt;FilterSpecs!$H$9), EquipmentListTable[[#This Row],['#/Unit]]*FilterSpecs!$B$3+EquipmentListTable[Init '# Extra],0)</f>
        <v>0</v>
      </c>
      <c r="K93" s="126">
        <f>EquipmentListTable[[#This Row],[Tot '#]]-EquipmentListTable[In Stock]</f>
        <v>0</v>
      </c>
      <c r="L93" s="126">
        <f>EquipmentListTable['# Left]</f>
        <v>0</v>
      </c>
      <c r="M93" s="126" t="s">
        <v>2364</v>
      </c>
      <c r="N93" s="104">
        <v>1.95</v>
      </c>
      <c r="O93" s="104">
        <f>EquipmentListTable[[#This Row],['# Formatted]]*EquipmentListTable[[#This Row],[Price (USD)]]</f>
        <v>0</v>
      </c>
      <c r="P93" s="38" t="s">
        <v>1875</v>
      </c>
      <c r="Q93" s="126">
        <f t="shared" ref="Q93:Q156" si="1">IF($Q92="List #",1,$Q92+1)</f>
        <v>79</v>
      </c>
      <c r="R93" s="141" t="s">
        <v>2361</v>
      </c>
      <c r="S93" s="48">
        <f>IF(EquipmentListTable[[#This Row],[Tag]]=FilterSpecs!$H$7,EquipmentListTable[[#This Row],['#/Unit]]*EquipmentListTable[[#This Row],[Price (USD)]],0)</f>
        <v>0</v>
      </c>
      <c r="T93" s="87">
        <f>EquipmentListTable[[#This Row],[Tot '#]]*EquipmentListTable[[#This Row],[Price (USD)]]</f>
        <v>0</v>
      </c>
      <c r="U93" s="96">
        <f>EquipmentListTable[[#This Row],[In Stock]]*EquipmentListTable[[#This Row],[Price (USD)]]</f>
        <v>0</v>
      </c>
      <c r="V93" s="96">
        <f>EquipmentListTable[[#This Row],['# Left]]*EquipmentListTable[[#This Row],[Price (USD)]]</f>
        <v>0</v>
      </c>
      <c r="W93" s="96">
        <f>EquipmentListTable[[#This Row],['# Left]]*EquipmentListTable[[#This Row],[Price (USD)]]</f>
        <v>0</v>
      </c>
      <c r="X93" s="38" t="s">
        <v>2362</v>
      </c>
      <c r="Y93" s="77" t="s">
        <v>2363</v>
      </c>
      <c r="Z9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https://www.sparkfun.com/products/13243</v>
      </c>
      <c r="AA9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https://www.mouser.com/ProductDetail/474-CAB-13243</v>
      </c>
      <c r="AB93" s="38"/>
    </row>
    <row r="94" spans="1:28" s="54" customFormat="1" x14ac:dyDescent="0.3">
      <c r="A94" s="126" t="s">
        <v>872</v>
      </c>
      <c r="B94" s="126" t="s">
        <v>1902</v>
      </c>
      <c r="C94" s="126" t="s">
        <v>0</v>
      </c>
      <c r="D94" s="141" t="str">
        <f>IF(EquipmentListTable[[#This Row],[Supplier]]=FilterSpecs!$A$8,EquipmentListTable[[#This Row],[Mouser SKU]], EquipmentListTable[[#This Row],[Supplier SKU]])</f>
        <v>CAB-10177</v>
      </c>
      <c r="E94" s="126">
        <v>0</v>
      </c>
      <c r="F94" s="126">
        <v>1</v>
      </c>
      <c r="G94" s="126">
        <v>0</v>
      </c>
      <c r="H94" s="126">
        <f>EquipmentListTable[[#This Row],['#/Unit]]*FilterSpecs!$C$3+EquipmentListTable[[#This Row],['# Extra]]</f>
        <v>1</v>
      </c>
      <c r="I94" s="126">
        <v>0</v>
      </c>
      <c r="J94" s="126">
        <f>IF(AND(EquipmentListTable[[#This Row],[Tag]]&lt;&gt;FilterSpecs!$H$12, EquipmentListTable[[#This Row],[Tag]]&lt;&gt;FilterSpecs!$H$9), EquipmentListTable[[#This Row],['#/Unit]]*FilterSpecs!$B$3+EquipmentListTable[Init '# Extra],0)</f>
        <v>0</v>
      </c>
      <c r="K94" s="126">
        <f>EquipmentListTable[[#This Row],[Tot '#]]-EquipmentListTable[In Stock]</f>
        <v>1</v>
      </c>
      <c r="L94" s="126">
        <f>EquipmentListTable['# Left]</f>
        <v>1</v>
      </c>
      <c r="M94" s="126" t="s">
        <v>2368</v>
      </c>
      <c r="N94" s="104">
        <v>2.95</v>
      </c>
      <c r="O94" s="104">
        <f>EquipmentListTable[[#This Row],['# Formatted]]*EquipmentListTable[[#This Row],[Price (USD)]]</f>
        <v>2.95</v>
      </c>
      <c r="P94" s="38" t="s">
        <v>1874</v>
      </c>
      <c r="Q94" s="126">
        <f t="shared" si="1"/>
        <v>80</v>
      </c>
      <c r="R94" s="141" t="s">
        <v>2365</v>
      </c>
      <c r="S94" s="48">
        <f>IF(EquipmentListTable[[#This Row],[Tag]]=FilterSpecs!$H$7,EquipmentListTable[[#This Row],['#/Unit]]*EquipmentListTable[[#This Row],[Price (USD)]],0)</f>
        <v>0</v>
      </c>
      <c r="T94" s="87">
        <f>EquipmentListTable[[#This Row],[Tot '#]]*EquipmentListTable[[#This Row],[Price (USD)]]</f>
        <v>2.95</v>
      </c>
      <c r="U94" s="96">
        <f>EquipmentListTable[[#This Row],[In Stock]]*EquipmentListTable[[#This Row],[Price (USD)]]</f>
        <v>0</v>
      </c>
      <c r="V94" s="96">
        <f>EquipmentListTable[[#This Row],['# Left]]*EquipmentListTable[[#This Row],[Price (USD)]]</f>
        <v>2.95</v>
      </c>
      <c r="W94" s="96">
        <f>EquipmentListTable[[#This Row],['# Left]]*EquipmentListTable[[#This Row],[Price (USD)]]</f>
        <v>2.95</v>
      </c>
      <c r="X94" s="38" t="s">
        <v>2366</v>
      </c>
      <c r="Y94" s="77" t="s">
        <v>2367</v>
      </c>
      <c r="Z9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https://www.sparkfun.com/products/10177</v>
      </c>
      <c r="AA9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https://www.mouser.com/ProductDetail/474-CAB-10177</v>
      </c>
      <c r="AB94" s="38"/>
    </row>
    <row r="95" spans="1:28" s="54" customFormat="1" x14ac:dyDescent="0.3">
      <c r="A95" s="126" t="s">
        <v>872</v>
      </c>
      <c r="B95" s="126" t="s">
        <v>1902</v>
      </c>
      <c r="C95" s="126" t="s">
        <v>0</v>
      </c>
      <c r="D95" s="141" t="str">
        <f>IF(EquipmentListTable[[#This Row],[Supplier]]=FilterSpecs!$A$8,EquipmentListTable[[#This Row],[Mouser SKU]], EquipmentListTable[[#This Row],[Supplier SKU]])</f>
        <v>CAB-10215</v>
      </c>
      <c r="E95" s="126">
        <v>1</v>
      </c>
      <c r="F95" s="126">
        <v>0</v>
      </c>
      <c r="G95" s="126">
        <v>0</v>
      </c>
      <c r="H95" s="126">
        <f>EquipmentListTable[[#This Row],['#/Unit]]*FilterSpecs!$C$3+EquipmentListTable[[#This Row],['# Extra]]</f>
        <v>5</v>
      </c>
      <c r="I95" s="126">
        <v>5</v>
      </c>
      <c r="J95" s="126">
        <f>IF(AND(EquipmentListTable[[#This Row],[Tag]]&lt;&gt;FilterSpecs!$H$12, EquipmentListTable[[#This Row],[Tag]]&lt;&gt;FilterSpecs!$H$9), EquipmentListTable[[#This Row],['#/Unit]]*FilterSpecs!$B$3+EquipmentListTable[Init '# Extra],0)</f>
        <v>5</v>
      </c>
      <c r="K95" s="126">
        <f>EquipmentListTable[[#This Row],[Tot '#]]-EquipmentListTable[In Stock]</f>
        <v>0</v>
      </c>
      <c r="L95" s="126">
        <f>EquipmentListTable['# Left]</f>
        <v>0</v>
      </c>
      <c r="M95" s="126" t="s">
        <v>1478</v>
      </c>
      <c r="N95" s="104">
        <v>4.95</v>
      </c>
      <c r="O95" s="104">
        <f>EquipmentListTable[[#This Row],['# Formatted]]*EquipmentListTable[[#This Row],[Price (USD)]]</f>
        <v>0</v>
      </c>
      <c r="P95" s="38" t="s">
        <v>1875</v>
      </c>
      <c r="Q95" s="126">
        <f t="shared" si="1"/>
        <v>81</v>
      </c>
      <c r="R95" s="141" t="s">
        <v>1475</v>
      </c>
      <c r="S95" s="48">
        <f>IF(EquipmentListTable[[#This Row],[Tag]]=FilterSpecs!$H$7,EquipmentListTable[[#This Row],['#/Unit]]*EquipmentListTable[[#This Row],[Price (USD)]],0)</f>
        <v>4.95</v>
      </c>
      <c r="T95" s="87">
        <f>EquipmentListTable[[#This Row],[Tot '#]]*EquipmentListTable[[#This Row],[Price (USD)]]</f>
        <v>24.75</v>
      </c>
      <c r="U95" s="96">
        <f>EquipmentListTable[[#This Row],[In Stock]]*EquipmentListTable[[#This Row],[Price (USD)]]</f>
        <v>24.75</v>
      </c>
      <c r="V95" s="96">
        <f>EquipmentListTable[[#This Row],['# Left]]*EquipmentListTable[[#This Row],[Price (USD)]]</f>
        <v>0</v>
      </c>
      <c r="W95" s="96">
        <f>EquipmentListTable[[#This Row],['# Left]]*EquipmentListTable[[#This Row],[Price (USD)]]</f>
        <v>0</v>
      </c>
      <c r="X95" s="38" t="s">
        <v>1476</v>
      </c>
      <c r="Y95" s="77" t="s">
        <v>1477</v>
      </c>
      <c r="Z9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https://www.sparkfun.com/products/10215</v>
      </c>
      <c r="AA9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https://www.mouser.com/ProductDetail/474-CAB-10215</v>
      </c>
      <c r="AB95" s="38"/>
    </row>
    <row r="96" spans="1:28" s="54" customFormat="1" x14ac:dyDescent="0.3">
      <c r="A96" s="142" t="s">
        <v>872</v>
      </c>
      <c r="B96" s="142" t="s">
        <v>1902</v>
      </c>
      <c r="C96" s="126" t="s">
        <v>0</v>
      </c>
      <c r="D96" s="141" t="str">
        <f>IF(EquipmentListTable[[#This Row],[Supplier]]=FilterSpecs!$A$8,EquipmentListTable[[#This Row],[Mouser SKU]], EquipmentListTable[[#This Row],[Supplier SKU]])</f>
        <v>CAB-13244</v>
      </c>
      <c r="E96" s="126">
        <v>0</v>
      </c>
      <c r="F96" s="126">
        <v>0</v>
      </c>
      <c r="G96" s="126">
        <v>0</v>
      </c>
      <c r="H96" s="126">
        <f>EquipmentListTable[[#This Row],['#/Unit]]*FilterSpecs!$C$3+EquipmentListTable[[#This Row],['# Extra]]</f>
        <v>0</v>
      </c>
      <c r="I96" s="126">
        <v>0</v>
      </c>
      <c r="J96" s="126">
        <f>IF(AND(EquipmentListTable[[#This Row],[Tag]]&lt;&gt;FilterSpecs!$H$12, EquipmentListTable[[#This Row],[Tag]]&lt;&gt;FilterSpecs!$H$9), EquipmentListTable[[#This Row],['#/Unit]]*FilterSpecs!$B$3+EquipmentListTable[Init '# Extra],0)</f>
        <v>0</v>
      </c>
      <c r="K96" s="126">
        <f>EquipmentListTable[[#This Row],[Tot '#]]-EquipmentListTable[In Stock]</f>
        <v>0</v>
      </c>
      <c r="L96" s="126">
        <f>EquipmentListTable['# Left]</f>
        <v>0</v>
      </c>
      <c r="M96" s="126" t="s">
        <v>1482</v>
      </c>
      <c r="N96" s="104">
        <v>1.95</v>
      </c>
      <c r="O96" s="104">
        <f>EquipmentListTable[[#This Row],['# Formatted]]*EquipmentListTable[[#This Row],[Price (USD)]]</f>
        <v>0</v>
      </c>
      <c r="P96" s="38" t="s">
        <v>1874</v>
      </c>
      <c r="Q96" s="126">
        <f t="shared" si="1"/>
        <v>82</v>
      </c>
      <c r="R96" s="141" t="s">
        <v>1479</v>
      </c>
      <c r="S96" s="48">
        <f>IF(EquipmentListTable[[#This Row],[Tag]]=FilterSpecs!$H$7,EquipmentListTable[[#This Row],['#/Unit]]*EquipmentListTable[[#This Row],[Price (USD)]],0)</f>
        <v>0</v>
      </c>
      <c r="T96" s="87">
        <f>EquipmentListTable[[#This Row],[Tot '#]]*EquipmentListTable[[#This Row],[Price (USD)]]</f>
        <v>0</v>
      </c>
      <c r="U96" s="96">
        <f>EquipmentListTable[[#This Row],[In Stock]]*EquipmentListTable[[#This Row],[Price (USD)]]</f>
        <v>0</v>
      </c>
      <c r="V96" s="96">
        <f>EquipmentListTable[[#This Row],['# Left]]*EquipmentListTable[[#This Row],[Price (USD)]]</f>
        <v>0</v>
      </c>
      <c r="W96" s="96">
        <f>EquipmentListTable[[#This Row],['# Left]]*EquipmentListTable[[#This Row],[Price (USD)]]</f>
        <v>0</v>
      </c>
      <c r="X96" s="38" t="s">
        <v>1480</v>
      </c>
      <c r="Y96" s="77" t="s">
        <v>1481</v>
      </c>
      <c r="Z9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https://www.sparkfun.com/products/13244</v>
      </c>
      <c r="AA9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https://www.mouser.com/ProductDetail/474-CAB-13244</v>
      </c>
      <c r="AB96" s="38"/>
    </row>
    <row r="97" spans="1:28" s="55" customFormat="1" x14ac:dyDescent="0.3">
      <c r="A97" s="126" t="s">
        <v>872</v>
      </c>
      <c r="B97" s="126" t="s">
        <v>1902</v>
      </c>
      <c r="C97" s="126" t="s">
        <v>0</v>
      </c>
      <c r="D97" s="141" t="str">
        <f>IF(EquipmentListTable[[#This Row],[Supplier]]=FilterSpecs!$A$8,EquipmentListTable[[#This Row],[Mouser SKU]], EquipmentListTable[[#This Row],[Supplier SKU]])</f>
        <v>CAB-11579</v>
      </c>
      <c r="E97" s="126">
        <v>0</v>
      </c>
      <c r="F97" s="126">
        <v>1</v>
      </c>
      <c r="G97" s="126">
        <v>0</v>
      </c>
      <c r="H97" s="126">
        <f>EquipmentListTable[[#This Row],['#/Unit]]*FilterSpecs!$C$3+EquipmentListTable[[#This Row],['# Extra]]</f>
        <v>1</v>
      </c>
      <c r="I97" s="126">
        <v>0</v>
      </c>
      <c r="J97" s="126">
        <f>IF(AND(EquipmentListTable[[#This Row],[Tag]]&lt;&gt;FilterSpecs!$H$12, EquipmentListTable[[#This Row],[Tag]]&lt;&gt;FilterSpecs!$H$9), EquipmentListTable[[#This Row],['#/Unit]]*FilterSpecs!$B$3+EquipmentListTable[Init '# Extra],0)</f>
        <v>0</v>
      </c>
      <c r="K97" s="126">
        <f>EquipmentListTable[[#This Row],[Tot '#]]-EquipmentListTable[In Stock]</f>
        <v>1</v>
      </c>
      <c r="L97" s="126">
        <f>EquipmentListTable['# Left]</f>
        <v>1</v>
      </c>
      <c r="M97" s="126" t="s">
        <v>231</v>
      </c>
      <c r="N97" s="104">
        <v>4.95</v>
      </c>
      <c r="O97" s="104">
        <f>EquipmentListTable[[#This Row],['# Formatted]]*EquipmentListTable[[#This Row],[Price (USD)]]</f>
        <v>4.95</v>
      </c>
      <c r="P97" s="38" t="s">
        <v>1874</v>
      </c>
      <c r="Q97" s="126">
        <f t="shared" si="1"/>
        <v>83</v>
      </c>
      <c r="R97" s="141" t="s">
        <v>228</v>
      </c>
      <c r="S97" s="48">
        <f>IF(EquipmentListTable[[#This Row],[Tag]]=FilterSpecs!$H$7,EquipmentListTable[[#This Row],['#/Unit]]*EquipmentListTable[[#This Row],[Price (USD)]],0)</f>
        <v>0</v>
      </c>
      <c r="T97" s="87">
        <f>EquipmentListTable[[#This Row],[Tot '#]]*EquipmentListTable[[#This Row],[Price (USD)]]</f>
        <v>4.95</v>
      </c>
      <c r="U97" s="96">
        <f>EquipmentListTable[[#This Row],[In Stock]]*EquipmentListTable[[#This Row],[Price (USD)]]</f>
        <v>0</v>
      </c>
      <c r="V97" s="96">
        <f>EquipmentListTable[[#This Row],['# Left]]*EquipmentListTable[[#This Row],[Price (USD)]]</f>
        <v>4.95</v>
      </c>
      <c r="W97" s="96">
        <f>EquipmentListTable[[#This Row],['# Left]]*EquipmentListTable[[#This Row],[Price (USD)]]</f>
        <v>4.95</v>
      </c>
      <c r="X97" s="38" t="s">
        <v>229</v>
      </c>
      <c r="Y97" s="77" t="s">
        <v>230</v>
      </c>
      <c r="Z9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https://www.sparkfun.com/products/11579</v>
      </c>
      <c r="AA9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https://www.mouser.com/ProductDetail/474-CAB-11579</v>
      </c>
      <c r="AB97" s="41"/>
    </row>
    <row r="98" spans="1:28" s="55" customFormat="1" x14ac:dyDescent="0.3">
      <c r="A98" s="126" t="s">
        <v>872</v>
      </c>
      <c r="B98" s="126" t="s">
        <v>1928</v>
      </c>
      <c r="C98" s="126" t="s">
        <v>1863</v>
      </c>
      <c r="D98" s="141" t="str">
        <f>IF(EquipmentListTable[[#This Row],[Supplier]]=FilterSpecs!$A$8,EquipmentListTable[[#This Row],[Mouser SKU]], EquipmentListTable[[#This Row],[Supplier SKU]])</f>
        <v>2727</v>
      </c>
      <c r="E98" s="126">
        <v>0</v>
      </c>
      <c r="F98" s="126">
        <v>0</v>
      </c>
      <c r="G98" s="126">
        <v>0</v>
      </c>
      <c r="H98" s="126">
        <f>EquipmentListTable[[#This Row],['#/Unit]]*FilterSpecs!$C$3+EquipmentListTable[[#This Row],['# Extra]]</f>
        <v>0</v>
      </c>
      <c r="I98" s="126">
        <v>0</v>
      </c>
      <c r="J98" s="126">
        <f>IF(AND(EquipmentListTable[[#This Row],[Tag]]&lt;&gt;FilterSpecs!$H$12, EquipmentListTable[[#This Row],[Tag]]&lt;&gt;FilterSpecs!$H$9), EquipmentListTable[[#This Row],['#/Unit]]*FilterSpecs!$B$3+EquipmentListTable[Init '# Extra],0)</f>
        <v>0</v>
      </c>
      <c r="K98" s="126">
        <f>EquipmentListTable[[#This Row],[Tot '#]]-EquipmentListTable[In Stock]</f>
        <v>0</v>
      </c>
      <c r="L98" s="126">
        <f>EquipmentListTable['# Left]</f>
        <v>0</v>
      </c>
      <c r="M98" s="142" t="s">
        <v>2166</v>
      </c>
      <c r="N98" s="105">
        <v>1.95</v>
      </c>
      <c r="O98" s="104">
        <f>EquipmentListTable[[#This Row],['# Formatted]]*EquipmentListTable[[#This Row],[Price (USD)]]</f>
        <v>0</v>
      </c>
      <c r="P98" s="51" t="s">
        <v>1874</v>
      </c>
      <c r="Q98" s="126">
        <f t="shared" si="1"/>
        <v>84</v>
      </c>
      <c r="R98" s="141" t="s">
        <v>2165</v>
      </c>
      <c r="S98" s="48">
        <f>IF(EquipmentListTable[[#This Row],[Tag]]=FilterSpecs!$H$7,EquipmentListTable[[#This Row],['#/Unit]]*EquipmentListTable[[#This Row],[Price (USD)]],0)</f>
        <v>0</v>
      </c>
      <c r="T98" s="87">
        <f>EquipmentListTable[[#This Row],[Tot '#]]*EquipmentListTable[[#This Row],[Price (USD)]]</f>
        <v>0</v>
      </c>
      <c r="U98" s="96">
        <f>EquipmentListTable[[#This Row],[In Stock]]*EquipmentListTable[[#This Row],[Price (USD)]]</f>
        <v>0</v>
      </c>
      <c r="V98" s="96">
        <f>EquipmentListTable[[#This Row],['# Left]]*EquipmentListTable[[#This Row],[Price (USD)]]</f>
        <v>0</v>
      </c>
      <c r="W98" s="96">
        <f>EquipmentListTable[[#This Row],['# Left]]*EquipmentListTable[[#This Row],[Price (USD)]]</f>
        <v>0</v>
      </c>
      <c r="X98" s="38"/>
      <c r="Y98" s="77"/>
      <c r="Z9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https://www.adafruit.com/product/2727</v>
      </c>
      <c r="AA9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https://www.mouser.com/ProductDetail/485-2727</v>
      </c>
    </row>
    <row r="99" spans="1:28" s="55" customFormat="1" x14ac:dyDescent="0.3">
      <c r="A99" s="126" t="s">
        <v>872</v>
      </c>
      <c r="B99" s="126" t="s">
        <v>1928</v>
      </c>
      <c r="C99" s="126" t="s">
        <v>1863</v>
      </c>
      <c r="D99" s="141" t="str">
        <f>IF(EquipmentListTable[[#This Row],[Supplier]]=FilterSpecs!$A$8,EquipmentListTable[[#This Row],[Mouser SKU]], EquipmentListTable[[#This Row],[Supplier SKU]])</f>
        <v>988</v>
      </c>
      <c r="E99" s="126">
        <v>0</v>
      </c>
      <c r="F99" s="126">
        <v>0</v>
      </c>
      <c r="G99" s="126">
        <v>0</v>
      </c>
      <c r="H99" s="126">
        <f>EquipmentListTable[[#This Row],['#/Unit]]*FilterSpecs!$C$3+EquipmentListTable[[#This Row],['# Extra]]</f>
        <v>0</v>
      </c>
      <c r="I99" s="126">
        <v>0</v>
      </c>
      <c r="J99" s="126">
        <f>IF(AND(EquipmentListTable[[#This Row],[Tag]]&lt;&gt;FilterSpecs!$H$12, EquipmentListTable[[#This Row],[Tag]]&lt;&gt;FilterSpecs!$H$9), EquipmentListTable[[#This Row],['#/Unit]]*FilterSpecs!$B$3+EquipmentListTable[Init '# Extra],0)</f>
        <v>0</v>
      </c>
      <c r="K99" s="126">
        <f>EquipmentListTable[[#This Row],[Tot '#]]-EquipmentListTable[In Stock]</f>
        <v>0</v>
      </c>
      <c r="L99" s="126">
        <f>EquipmentListTable['# Left]</f>
        <v>0</v>
      </c>
      <c r="M99" s="142" t="s">
        <v>2168</v>
      </c>
      <c r="N99" s="105">
        <v>2.95</v>
      </c>
      <c r="O99" s="104">
        <f>EquipmentListTable[[#This Row],['# Formatted]]*EquipmentListTable[[#This Row],[Price (USD)]]</f>
        <v>0</v>
      </c>
      <c r="P99" s="51" t="s">
        <v>1874</v>
      </c>
      <c r="Q99" s="126">
        <f t="shared" si="1"/>
        <v>85</v>
      </c>
      <c r="R99" s="141" t="s">
        <v>2167</v>
      </c>
      <c r="S99" s="48">
        <f>IF(EquipmentListTable[[#This Row],[Tag]]=FilterSpecs!$H$7,EquipmentListTable[[#This Row],['#/Unit]]*EquipmentListTable[[#This Row],[Price (USD)]],0)</f>
        <v>0</v>
      </c>
      <c r="T99" s="87">
        <f>EquipmentListTable[[#This Row],[Tot '#]]*EquipmentListTable[[#This Row],[Price (USD)]]</f>
        <v>0</v>
      </c>
      <c r="U99" s="96">
        <f>EquipmentListTable[[#This Row],[In Stock]]*EquipmentListTable[[#This Row],[Price (USD)]]</f>
        <v>0</v>
      </c>
      <c r="V99" s="96">
        <f>EquipmentListTable[[#This Row],['# Left]]*EquipmentListTable[[#This Row],[Price (USD)]]</f>
        <v>0</v>
      </c>
      <c r="W99" s="96">
        <f>EquipmentListTable[[#This Row],['# Left]]*EquipmentListTable[[#This Row],[Price (USD)]]</f>
        <v>0</v>
      </c>
      <c r="X99" s="38"/>
      <c r="Y99" s="77"/>
      <c r="Z9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https://www.adafruit.com/product/988</v>
      </c>
      <c r="AA9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https://www.mouser.com/ProductDetail/485-988</v>
      </c>
    </row>
    <row r="100" spans="1:28" s="55" customFormat="1" x14ac:dyDescent="0.3">
      <c r="A100" s="126" t="s">
        <v>872</v>
      </c>
      <c r="B100" s="126" t="s">
        <v>1928</v>
      </c>
      <c r="C100" s="126" t="s">
        <v>1863</v>
      </c>
      <c r="D100" s="141" t="str">
        <f>IF(EquipmentListTable[[#This Row],[Supplier]]=FilterSpecs!$A$8,EquipmentListTable[[#This Row],[Mouser SKU]], EquipmentListTable[[#This Row],[Supplier SKU]])</f>
        <v>2778</v>
      </c>
      <c r="E100" s="126">
        <v>0</v>
      </c>
      <c r="F100" s="126">
        <v>2</v>
      </c>
      <c r="G100" s="126">
        <v>0</v>
      </c>
      <c r="H100" s="126">
        <f>EquipmentListTable[[#This Row],['#/Unit]]*FilterSpecs!$C$3+EquipmentListTable[[#This Row],['# Extra]]</f>
        <v>2</v>
      </c>
      <c r="I100" s="126">
        <v>0</v>
      </c>
      <c r="J100" s="126">
        <f>IF(AND(EquipmentListTable[[#This Row],[Tag]]&lt;&gt;FilterSpecs!$H$12, EquipmentListTable[[#This Row],[Tag]]&lt;&gt;FilterSpecs!$H$9), EquipmentListTable[[#This Row],['#/Unit]]*FilterSpecs!$B$3+EquipmentListTable[Init '# Extra],0)</f>
        <v>0</v>
      </c>
      <c r="K100" s="126">
        <f>EquipmentListTable[[#This Row],[Tot '#]]-EquipmentListTable[In Stock]</f>
        <v>2</v>
      </c>
      <c r="L100" s="126">
        <f>EquipmentListTable['# Left]</f>
        <v>2</v>
      </c>
      <c r="M100" s="126" t="s">
        <v>2170</v>
      </c>
      <c r="N100" s="104">
        <v>6.5</v>
      </c>
      <c r="O100" s="104">
        <f>EquipmentListTable[[#This Row],['# Formatted]]*EquipmentListTable[[#This Row],[Price (USD)]]</f>
        <v>13</v>
      </c>
      <c r="P100" s="38" t="s">
        <v>1874</v>
      </c>
      <c r="Q100" s="126">
        <f t="shared" si="1"/>
        <v>86</v>
      </c>
      <c r="R100" s="141" t="s">
        <v>2169</v>
      </c>
      <c r="S100" s="48">
        <f>IF(EquipmentListTable[[#This Row],[Tag]]=FilterSpecs!$H$7,EquipmentListTable[[#This Row],['#/Unit]]*EquipmentListTable[[#This Row],[Price (USD)]],0)</f>
        <v>0</v>
      </c>
      <c r="T100" s="87">
        <f>EquipmentListTable[[#This Row],[Tot '#]]*EquipmentListTable[[#This Row],[Price (USD)]]</f>
        <v>13</v>
      </c>
      <c r="U100" s="96">
        <f>EquipmentListTable[[#This Row],[In Stock]]*EquipmentListTable[[#This Row],[Price (USD)]]</f>
        <v>0</v>
      </c>
      <c r="V100" s="96">
        <f>EquipmentListTable[[#This Row],['# Left]]*EquipmentListTable[[#This Row],[Price (USD)]]</f>
        <v>13</v>
      </c>
      <c r="W100" s="96">
        <f>EquipmentListTable[[#This Row],['# Left]]*EquipmentListTable[[#This Row],[Price (USD)]]</f>
        <v>13</v>
      </c>
      <c r="X100" s="38"/>
      <c r="Y100" s="77"/>
      <c r="Z10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https://www.adafruit.com/product/2778</v>
      </c>
      <c r="AA10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https://www.mouser.com/ProductDetail/485-2778</v>
      </c>
      <c r="AB100" s="41"/>
    </row>
    <row r="101" spans="1:28" s="55" customFormat="1" x14ac:dyDescent="0.3">
      <c r="A101" s="126" t="s">
        <v>872</v>
      </c>
      <c r="B101" s="126" t="s">
        <v>1928</v>
      </c>
      <c r="C101" s="126" t="s">
        <v>1863</v>
      </c>
      <c r="D101" s="141" t="str">
        <f>IF(EquipmentListTable[[#This Row],[Supplier]]=FilterSpecs!$A$8,EquipmentListTable[[#This Row],[Mouser SKU]], EquipmentListTable[[#This Row],[Supplier SKU]])</f>
        <v>2777</v>
      </c>
      <c r="E101" s="126">
        <v>0</v>
      </c>
      <c r="F101" s="126">
        <v>0</v>
      </c>
      <c r="G101" s="126">
        <v>0</v>
      </c>
      <c r="H101" s="126">
        <f>EquipmentListTable[[#This Row],['#/Unit]]*FilterSpecs!$C$3+EquipmentListTable[[#This Row],['# Extra]]</f>
        <v>0</v>
      </c>
      <c r="I101" s="126">
        <v>0</v>
      </c>
      <c r="J101" s="126">
        <f>IF(AND(EquipmentListTable[[#This Row],[Tag]]&lt;&gt;FilterSpecs!$H$12, EquipmentListTable[[#This Row],[Tag]]&lt;&gt;FilterSpecs!$H$9), EquipmentListTable[[#This Row],['#/Unit]]*FilterSpecs!$B$3+EquipmentListTable[Init '# Extra],0)</f>
        <v>0</v>
      </c>
      <c r="K101" s="126">
        <f>EquipmentListTable[[#This Row],[Tot '#]]-EquipmentListTable[In Stock]</f>
        <v>0</v>
      </c>
      <c r="L101" s="126">
        <f>EquipmentListTable['# Left]</f>
        <v>0</v>
      </c>
      <c r="M101" s="142" t="s">
        <v>2172</v>
      </c>
      <c r="N101" s="105">
        <v>6.5</v>
      </c>
      <c r="O101" s="104">
        <f>EquipmentListTable[[#This Row],['# Formatted]]*EquipmentListTable[[#This Row],[Price (USD)]]</f>
        <v>0</v>
      </c>
      <c r="P101" s="51" t="s">
        <v>1874</v>
      </c>
      <c r="Q101" s="126">
        <f t="shared" si="1"/>
        <v>87</v>
      </c>
      <c r="R101" s="141" t="s">
        <v>2171</v>
      </c>
      <c r="S101" s="48">
        <f>IF(EquipmentListTable[[#This Row],[Tag]]=FilterSpecs!$H$7,EquipmentListTable[[#This Row],['#/Unit]]*EquipmentListTable[[#This Row],[Price (USD)]],0)</f>
        <v>0</v>
      </c>
      <c r="T101" s="87">
        <f>EquipmentListTable[[#This Row],[Tot '#]]*EquipmentListTable[[#This Row],[Price (USD)]]</f>
        <v>0</v>
      </c>
      <c r="U101" s="96">
        <f>EquipmentListTable[[#This Row],[In Stock]]*EquipmentListTable[[#This Row],[Price (USD)]]</f>
        <v>0</v>
      </c>
      <c r="V101" s="96">
        <f>EquipmentListTable[[#This Row],['# Left]]*EquipmentListTable[[#This Row],[Price (USD)]]</f>
        <v>0</v>
      </c>
      <c r="W101" s="96">
        <f>EquipmentListTable[[#This Row],['# Left]]*EquipmentListTable[[#This Row],[Price (USD)]]</f>
        <v>0</v>
      </c>
      <c r="X101" s="38"/>
      <c r="Y101" s="77"/>
      <c r="Z10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https://www.adafruit.com/product/2777</v>
      </c>
      <c r="AA10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https://www.mouser.com/ProductDetail/485-2777</v>
      </c>
    </row>
    <row r="102" spans="1:28" s="55" customFormat="1" x14ac:dyDescent="0.3">
      <c r="A102" s="126" t="s">
        <v>872</v>
      </c>
      <c r="B102" s="126" t="s">
        <v>1928</v>
      </c>
      <c r="C102" s="126" t="s">
        <v>1863</v>
      </c>
      <c r="D102" s="141" t="str">
        <f>IF(EquipmentListTable[[#This Row],[Supplier]]=FilterSpecs!$A$8,EquipmentListTable[[#This Row],[Mouser SKU]], EquipmentListTable[[#This Row],[Supplier SKU]])</f>
        <v>2697</v>
      </c>
      <c r="E102" s="126">
        <v>0</v>
      </c>
      <c r="F102" s="126">
        <v>0</v>
      </c>
      <c r="G102" s="126">
        <v>0</v>
      </c>
      <c r="H102" s="126">
        <f>EquipmentListTable[[#This Row],['#/Unit]]*FilterSpecs!$C$3+EquipmentListTable[[#This Row],['# Extra]]</f>
        <v>0</v>
      </c>
      <c r="I102" s="126">
        <v>0</v>
      </c>
      <c r="J102" s="126">
        <f>IF(AND(EquipmentListTable[[#This Row],[Tag]]&lt;&gt;FilterSpecs!$H$12, EquipmentListTable[[#This Row],[Tag]]&lt;&gt;FilterSpecs!$H$9), EquipmentListTable[[#This Row],['#/Unit]]*FilterSpecs!$B$3+EquipmentListTable[Init '# Extra],0)</f>
        <v>0</v>
      </c>
      <c r="K102" s="126">
        <f>EquipmentListTable[[#This Row],[Tot '#]]-EquipmentListTable[In Stock]</f>
        <v>0</v>
      </c>
      <c r="L102" s="126">
        <f>EquipmentListTable['# Left]</f>
        <v>0</v>
      </c>
      <c r="M102" s="142" t="s">
        <v>2174</v>
      </c>
      <c r="N102" s="105">
        <v>2.75</v>
      </c>
      <c r="O102" s="104">
        <f>EquipmentListTable[[#This Row],['# Formatted]]*EquipmentListTable[[#This Row],[Price (USD)]]</f>
        <v>0</v>
      </c>
      <c r="P102" s="51" t="s">
        <v>1874</v>
      </c>
      <c r="Q102" s="126">
        <f t="shared" si="1"/>
        <v>88</v>
      </c>
      <c r="R102" s="141" t="s">
        <v>2173</v>
      </c>
      <c r="S102" s="48">
        <f>IF(EquipmentListTable[[#This Row],[Tag]]=FilterSpecs!$H$7,EquipmentListTable[[#This Row],['#/Unit]]*EquipmentListTable[[#This Row],[Price (USD)]],0)</f>
        <v>0</v>
      </c>
      <c r="T102" s="87">
        <f>EquipmentListTable[[#This Row],[Tot '#]]*EquipmentListTable[[#This Row],[Price (USD)]]</f>
        <v>0</v>
      </c>
      <c r="U102" s="96">
        <f>EquipmentListTable[[#This Row],[In Stock]]*EquipmentListTable[[#This Row],[Price (USD)]]</f>
        <v>0</v>
      </c>
      <c r="V102" s="96">
        <f>EquipmentListTable[[#This Row],['# Left]]*EquipmentListTable[[#This Row],[Price (USD)]]</f>
        <v>0</v>
      </c>
      <c r="W102" s="96">
        <f>EquipmentListTable[[#This Row],['# Left]]*EquipmentListTable[[#This Row],[Price (USD)]]</f>
        <v>0</v>
      </c>
      <c r="X102" s="38"/>
      <c r="Y102" s="77"/>
      <c r="Z10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https://www.adafruit.com/product/2697</v>
      </c>
      <c r="AA10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https://www.mouser.com/ProductDetail/485-2697</v>
      </c>
    </row>
    <row r="103" spans="1:28" s="55" customFormat="1" x14ac:dyDescent="0.3">
      <c r="A103" s="126" t="s">
        <v>872</v>
      </c>
      <c r="B103" s="126" t="s">
        <v>1928</v>
      </c>
      <c r="C103" s="126" t="s">
        <v>1863</v>
      </c>
      <c r="D103" s="141" t="str">
        <f>IF(EquipmentListTable[[#This Row],[Supplier]]=FilterSpecs!$A$8,EquipmentListTable[[#This Row],[Mouser SKU]], EquipmentListTable[[#This Row],[Supplier SKU]])</f>
        <v>2789</v>
      </c>
      <c r="E103" s="126">
        <v>1</v>
      </c>
      <c r="F103" s="126">
        <v>0</v>
      </c>
      <c r="G103" s="126">
        <v>0</v>
      </c>
      <c r="H103" s="126">
        <f>EquipmentListTable[[#This Row],['#/Unit]]*FilterSpecs!$C$3+EquipmentListTable[[#This Row],['# Extra]]</f>
        <v>5</v>
      </c>
      <c r="I103" s="126">
        <v>5</v>
      </c>
      <c r="J103" s="126">
        <f>IF(AND(EquipmentListTable[[#This Row],[Tag]]&lt;&gt;FilterSpecs!$H$12, EquipmentListTable[[#This Row],[Tag]]&lt;&gt;FilterSpecs!$H$9), EquipmentListTable[[#This Row],['#/Unit]]*FilterSpecs!$B$3+EquipmentListTable[Init '# Extra],0)</f>
        <v>5</v>
      </c>
      <c r="K103" s="126">
        <f>EquipmentListTable[[#This Row],[Tot '#]]-EquipmentListTable[In Stock]</f>
        <v>0</v>
      </c>
      <c r="L103" s="126">
        <f>EquipmentListTable['# Left]</f>
        <v>0</v>
      </c>
      <c r="M103" s="126" t="s">
        <v>2176</v>
      </c>
      <c r="N103" s="104">
        <v>1.95</v>
      </c>
      <c r="O103" s="104">
        <f>EquipmentListTable[[#This Row],['# Formatted]]*EquipmentListTable[[#This Row],[Price (USD)]]</f>
        <v>0</v>
      </c>
      <c r="P103" s="38" t="s">
        <v>1875</v>
      </c>
      <c r="Q103" s="126">
        <f t="shared" si="1"/>
        <v>89</v>
      </c>
      <c r="R103" s="141" t="s">
        <v>2175</v>
      </c>
      <c r="S103" s="48">
        <f>IF(EquipmentListTable[[#This Row],[Tag]]=FilterSpecs!$H$7,EquipmentListTable[[#This Row],['#/Unit]]*EquipmentListTable[[#This Row],[Price (USD)]],0)</f>
        <v>1.95</v>
      </c>
      <c r="T103" s="87">
        <f>EquipmentListTable[[#This Row],[Tot '#]]*EquipmentListTable[[#This Row],[Price (USD)]]</f>
        <v>9.75</v>
      </c>
      <c r="U103" s="96">
        <f>EquipmentListTable[[#This Row],[In Stock]]*EquipmentListTable[[#This Row],[Price (USD)]]</f>
        <v>9.75</v>
      </c>
      <c r="V103" s="96">
        <f>EquipmentListTable[[#This Row],['# Left]]*EquipmentListTable[[#This Row],[Price (USD)]]</f>
        <v>0</v>
      </c>
      <c r="W103" s="96">
        <f>EquipmentListTable[[#This Row],['# Left]]*EquipmentListTable[[#This Row],[Price (USD)]]</f>
        <v>0</v>
      </c>
      <c r="X103" s="38"/>
      <c r="Y103" s="77"/>
      <c r="Z10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https://www.adafruit.com/product/2789</v>
      </c>
      <c r="AA10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https://www.mouser.com/ProductDetail/485-2789</v>
      </c>
      <c r="AB103" s="41"/>
    </row>
    <row r="104" spans="1:28" s="55" customFormat="1" x14ac:dyDescent="0.3">
      <c r="A104" s="126" t="s">
        <v>872</v>
      </c>
      <c r="B104" s="126" t="s">
        <v>1905</v>
      </c>
      <c r="C104" s="126" t="s">
        <v>0</v>
      </c>
      <c r="D104" s="141" t="str">
        <f>IF(EquipmentListTable[[#This Row],[Supplier]]=FilterSpecs!$A$8,EquipmentListTable[[#This Row],[Mouser SKU]], EquipmentListTable[[#This Row],[Supplier SKU]])</f>
        <v>DEV-13158</v>
      </c>
      <c r="E104" s="126">
        <v>1</v>
      </c>
      <c r="F104" s="126">
        <v>0</v>
      </c>
      <c r="G104" s="126">
        <v>0</v>
      </c>
      <c r="H104" s="126">
        <f>EquipmentListTable[[#This Row],['#/Unit]]*FilterSpecs!$C$3+EquipmentListTable[[#This Row],['# Extra]]</f>
        <v>5</v>
      </c>
      <c r="I104" s="126">
        <v>5</v>
      </c>
      <c r="J104" s="126">
        <f>IF(AND(EquipmentListTable[[#This Row],[Tag]]&lt;&gt;FilterSpecs!$H$12, EquipmentListTable[[#This Row],[Tag]]&lt;&gt;FilterSpecs!$H$9), EquipmentListTable[[#This Row],['#/Unit]]*FilterSpecs!$B$3+EquipmentListTable[Init '# Extra],0)</f>
        <v>5</v>
      </c>
      <c r="K104" s="126">
        <f>EquipmentListTable[[#This Row],[Tot '#]]-EquipmentListTable[In Stock]</f>
        <v>0</v>
      </c>
      <c r="L104" s="126">
        <f>EquipmentListTable['# Left]</f>
        <v>0</v>
      </c>
      <c r="M104" s="126" t="s">
        <v>22</v>
      </c>
      <c r="N104" s="104">
        <v>29.95</v>
      </c>
      <c r="O104" s="104">
        <f>EquipmentListTable[[#This Row],['# Formatted]]*EquipmentListTable[[#This Row],[Price (USD)]]</f>
        <v>0</v>
      </c>
      <c r="P104" s="38" t="s">
        <v>1875</v>
      </c>
      <c r="Q104" s="126">
        <f t="shared" si="1"/>
        <v>90</v>
      </c>
      <c r="R104" s="141" t="s">
        <v>19</v>
      </c>
      <c r="S104" s="48">
        <f>IF(EquipmentListTable[[#This Row],[Tag]]=FilterSpecs!$H$7,EquipmentListTable[[#This Row],['#/Unit]]*EquipmentListTable[[#This Row],[Price (USD)]],0)</f>
        <v>29.95</v>
      </c>
      <c r="T104" s="87">
        <f>EquipmentListTable[[#This Row],[Tot '#]]*EquipmentListTable[[#This Row],[Price (USD)]]</f>
        <v>149.75</v>
      </c>
      <c r="U104" s="96">
        <f>EquipmentListTable[[#This Row],[In Stock]]*EquipmentListTable[[#This Row],[Price (USD)]]</f>
        <v>149.75</v>
      </c>
      <c r="V104" s="96">
        <f>EquipmentListTable[[#This Row],['# Left]]*EquipmentListTable[[#This Row],[Price (USD)]]</f>
        <v>0</v>
      </c>
      <c r="W104" s="96">
        <f>EquipmentListTable[[#This Row],['# Left]]*EquipmentListTable[[#This Row],[Price (USD)]]</f>
        <v>0</v>
      </c>
      <c r="X104" s="38" t="s">
        <v>20</v>
      </c>
      <c r="Y104" s="77" t="s">
        <v>21</v>
      </c>
      <c r="Z10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https://www.sparkfun.com/products/13158</v>
      </c>
      <c r="AA10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https://www.mouser.com/ProductDetail/474-DEV-13158</v>
      </c>
      <c r="AB104" s="41"/>
    </row>
    <row r="105" spans="1:28" s="55" customFormat="1" x14ac:dyDescent="0.3">
      <c r="A105" s="126" t="s">
        <v>872</v>
      </c>
      <c r="B105" s="126" t="s">
        <v>1905</v>
      </c>
      <c r="C105" s="126" t="s">
        <v>0</v>
      </c>
      <c r="D105" s="141" t="str">
        <f>IF(EquipmentListTable[[#This Row],[Supplier]]=FilterSpecs!$A$8,EquipmentListTable[[#This Row],[Mouser SKU]], EquipmentListTable[[#This Row],[Supplier SKU]])</f>
        <v>PRT-12711</v>
      </c>
      <c r="E105" s="126">
        <v>1</v>
      </c>
      <c r="F105" s="126">
        <v>0</v>
      </c>
      <c r="G105" s="126">
        <v>0</v>
      </c>
      <c r="H105" s="126">
        <f>EquipmentListTable[[#This Row],['#/Unit]]*FilterSpecs!$C$3+EquipmentListTable[[#This Row],['# Extra]]</f>
        <v>5</v>
      </c>
      <c r="I105" s="126">
        <v>5</v>
      </c>
      <c r="J105" s="126">
        <f>IF(AND(EquipmentListTable[[#This Row],[Tag]]&lt;&gt;FilterSpecs!$H$12, EquipmentListTable[[#This Row],[Tag]]&lt;&gt;FilterSpecs!$H$9), EquipmentListTable[[#This Row],['#/Unit]]*FilterSpecs!$B$3+EquipmentListTable[Init '# Extra],0)</f>
        <v>5</v>
      </c>
      <c r="K105" s="126">
        <f>EquipmentListTable[[#This Row],[Tot '#]]-EquipmentListTable[In Stock]</f>
        <v>0</v>
      </c>
      <c r="L105" s="126">
        <f>EquipmentListTable['# Left]</f>
        <v>0</v>
      </c>
      <c r="M105" s="126" t="s">
        <v>26</v>
      </c>
      <c r="N105" s="104">
        <v>14.95</v>
      </c>
      <c r="O105" s="104">
        <f>EquipmentListTable[[#This Row],['# Formatted]]*EquipmentListTable[[#This Row],[Price (USD)]]</f>
        <v>0</v>
      </c>
      <c r="P105" s="38" t="s">
        <v>1875</v>
      </c>
      <c r="Q105" s="126">
        <f t="shared" si="1"/>
        <v>91</v>
      </c>
      <c r="R105" s="141" t="s">
        <v>23</v>
      </c>
      <c r="S105" s="48">
        <f>IF(EquipmentListTable[[#This Row],[Tag]]=FilterSpecs!$H$7,EquipmentListTable[[#This Row],['#/Unit]]*EquipmentListTable[[#This Row],[Price (USD)]],0)</f>
        <v>14.95</v>
      </c>
      <c r="T105" s="87">
        <f>EquipmentListTable[[#This Row],[Tot '#]]*EquipmentListTable[[#This Row],[Price (USD)]]</f>
        <v>74.75</v>
      </c>
      <c r="U105" s="96">
        <f>EquipmentListTable[[#This Row],[In Stock]]*EquipmentListTable[[#This Row],[Price (USD)]]</f>
        <v>74.75</v>
      </c>
      <c r="V105" s="96">
        <f>EquipmentListTable[[#This Row],['# Left]]*EquipmentListTable[[#This Row],[Price (USD)]]</f>
        <v>0</v>
      </c>
      <c r="W105" s="96">
        <f>EquipmentListTable[[#This Row],['# Left]]*EquipmentListTable[[#This Row],[Price (USD)]]</f>
        <v>0</v>
      </c>
      <c r="X105" s="38" t="s">
        <v>24</v>
      </c>
      <c r="Y105" s="77" t="s">
        <v>25</v>
      </c>
      <c r="Z10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https://www.sparkfun.com/products/12711</v>
      </c>
      <c r="AA10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https://www.mouser.com/ProductDetail/474-PRT-12711</v>
      </c>
      <c r="AB105" s="41"/>
    </row>
    <row r="106" spans="1:28" s="55" customFormat="1" x14ac:dyDescent="0.3">
      <c r="A106" s="126" t="s">
        <v>872</v>
      </c>
      <c r="B106" s="126" t="s">
        <v>1905</v>
      </c>
      <c r="C106" s="126" t="s">
        <v>0</v>
      </c>
      <c r="D106" s="141" t="str">
        <f>IF(EquipmentListTable[[#This Row],[Supplier]]=FilterSpecs!$A$8,EquipmentListTable[[#This Row],[Mouser SKU]], EquipmentListTable[[#This Row],[Supplier SKU]])</f>
        <v>PRT-13777</v>
      </c>
      <c r="E106" s="126">
        <v>0</v>
      </c>
      <c r="F106" s="126">
        <v>2</v>
      </c>
      <c r="G106" s="126">
        <v>0</v>
      </c>
      <c r="H106" s="126">
        <f>EquipmentListTable[[#This Row],['#/Unit]]*FilterSpecs!$C$3+EquipmentListTable[[#This Row],['# Extra]]</f>
        <v>2</v>
      </c>
      <c r="I106" s="126">
        <v>0</v>
      </c>
      <c r="J106" s="126">
        <f>IF(AND(EquipmentListTable[[#This Row],[Tag]]&lt;&gt;FilterSpecs!$H$12, EquipmentListTable[[#This Row],[Tag]]&lt;&gt;FilterSpecs!$H$9), EquipmentListTable[[#This Row],['#/Unit]]*FilterSpecs!$B$3+EquipmentListTable[Init '# Extra],0)</f>
        <v>0</v>
      </c>
      <c r="K106" s="126">
        <f>EquipmentListTable[[#This Row],[Tot '#]]-EquipmentListTable[In Stock]</f>
        <v>2</v>
      </c>
      <c r="L106" s="126">
        <f>EquipmentListTable['# Left]</f>
        <v>2</v>
      </c>
      <c r="M106" s="126" t="s">
        <v>34</v>
      </c>
      <c r="N106" s="104">
        <v>19.95</v>
      </c>
      <c r="O106" s="104">
        <f>EquipmentListTable[[#This Row],['# Formatted]]*EquipmentListTable[[#This Row],[Price (USD)]]</f>
        <v>39.9</v>
      </c>
      <c r="P106" s="38" t="s">
        <v>1874</v>
      </c>
      <c r="Q106" s="126">
        <f t="shared" si="1"/>
        <v>92</v>
      </c>
      <c r="R106" s="141" t="s">
        <v>31</v>
      </c>
      <c r="S106" s="48">
        <f>IF(EquipmentListTable[[#This Row],[Tag]]=FilterSpecs!$H$7,EquipmentListTable[[#This Row],['#/Unit]]*EquipmentListTable[[#This Row],[Price (USD)]],0)</f>
        <v>0</v>
      </c>
      <c r="T106" s="87">
        <f>EquipmentListTable[[#This Row],[Tot '#]]*EquipmentListTable[[#This Row],[Price (USD)]]</f>
        <v>39.9</v>
      </c>
      <c r="U106" s="96">
        <f>EquipmentListTable[[#This Row],[In Stock]]*EquipmentListTable[[#This Row],[Price (USD)]]</f>
        <v>0</v>
      </c>
      <c r="V106" s="96">
        <f>EquipmentListTable[[#This Row],['# Left]]*EquipmentListTable[[#This Row],[Price (USD)]]</f>
        <v>39.9</v>
      </c>
      <c r="W106" s="96">
        <f>EquipmentListTable[[#This Row],['# Left]]*EquipmentListTable[[#This Row],[Price (USD)]]</f>
        <v>39.9</v>
      </c>
      <c r="X106" s="38" t="s">
        <v>32</v>
      </c>
      <c r="Y106" s="77" t="s">
        <v>33</v>
      </c>
      <c r="Z10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https://www.sparkfun.com/products/13777</v>
      </c>
      <c r="AA10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https://www.mouser.com/ProductDetail/474-PRT-13777</v>
      </c>
      <c r="AB106" s="41"/>
    </row>
    <row r="107" spans="1:28" s="55" customFormat="1" x14ac:dyDescent="0.3">
      <c r="A107" s="126" t="s">
        <v>872</v>
      </c>
      <c r="B107" s="126" t="s">
        <v>1905</v>
      </c>
      <c r="C107" s="126" t="s">
        <v>0</v>
      </c>
      <c r="D107" s="141" t="str">
        <f>IF(EquipmentListTable[[#This Row],[Supplier]]=FilterSpecs!$A$8,EquipmentListTable[[#This Row],[Mouser SKU]], EquipmentListTable[[#This Row],[Supplier SKU]])</f>
        <v>PRT-13856</v>
      </c>
      <c r="E107" s="126">
        <v>1</v>
      </c>
      <c r="F107" s="126">
        <v>0</v>
      </c>
      <c r="G107" s="126">
        <v>0</v>
      </c>
      <c r="H107" s="126">
        <f>EquipmentListTable[[#This Row],['#/Unit]]*FilterSpecs!$C$3+EquipmentListTable[[#This Row],['# Extra]]</f>
        <v>5</v>
      </c>
      <c r="I107" s="126">
        <v>5</v>
      </c>
      <c r="J107" s="126">
        <f>IF(AND(EquipmentListTable[[#This Row],[Tag]]&lt;&gt;FilterSpecs!$H$12, EquipmentListTable[[#This Row],[Tag]]&lt;&gt;FilterSpecs!$H$9), EquipmentListTable[[#This Row],['#/Unit]]*FilterSpecs!$B$3+EquipmentListTable[Init '# Extra],0)</f>
        <v>5</v>
      </c>
      <c r="K107" s="126">
        <f>EquipmentListTable[[#This Row],[Tot '#]]-EquipmentListTable[In Stock]</f>
        <v>0</v>
      </c>
      <c r="L107" s="126">
        <f>EquipmentListTable['# Left]</f>
        <v>0</v>
      </c>
      <c r="M107" s="126" t="s">
        <v>38</v>
      </c>
      <c r="N107" s="104">
        <v>29.95</v>
      </c>
      <c r="O107" s="104">
        <f>EquipmentListTable[[#This Row],['# Formatted]]*EquipmentListTable[[#This Row],[Price (USD)]]</f>
        <v>0</v>
      </c>
      <c r="P107" s="38" t="s">
        <v>1875</v>
      </c>
      <c r="Q107" s="126">
        <f t="shared" si="1"/>
        <v>93</v>
      </c>
      <c r="R107" s="141" t="s">
        <v>35</v>
      </c>
      <c r="S107" s="48">
        <f>IF(EquipmentListTable[[#This Row],[Tag]]=FilterSpecs!$H$7,EquipmentListTable[[#This Row],['#/Unit]]*EquipmentListTable[[#This Row],[Price (USD)]],0)</f>
        <v>29.95</v>
      </c>
      <c r="T107" s="87">
        <f>EquipmentListTable[[#This Row],[Tot '#]]*EquipmentListTable[[#This Row],[Price (USD)]]</f>
        <v>149.75</v>
      </c>
      <c r="U107" s="96">
        <f>EquipmentListTable[[#This Row],[In Stock]]*EquipmentListTable[[#This Row],[Price (USD)]]</f>
        <v>149.75</v>
      </c>
      <c r="V107" s="96">
        <f>EquipmentListTable[[#This Row],['# Left]]*EquipmentListTable[[#This Row],[Price (USD)]]</f>
        <v>0</v>
      </c>
      <c r="W107" s="96">
        <f>EquipmentListTable[[#This Row],['# Left]]*EquipmentListTable[[#This Row],[Price (USD)]]</f>
        <v>0</v>
      </c>
      <c r="X107" s="38" t="s">
        <v>36</v>
      </c>
      <c r="Y107" s="77" t="s">
        <v>37</v>
      </c>
      <c r="Z10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https://www.sparkfun.com/products/13856</v>
      </c>
      <c r="AA10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https://www.mouser.com/ProductDetail/474-PRT-13856</v>
      </c>
      <c r="AB107" s="41"/>
    </row>
    <row r="108" spans="1:28" s="55" customFormat="1" x14ac:dyDescent="0.3">
      <c r="A108" s="126" t="s">
        <v>872</v>
      </c>
      <c r="B108" s="126" t="s">
        <v>1905</v>
      </c>
      <c r="C108" s="126" t="s">
        <v>0</v>
      </c>
      <c r="D108" s="141" t="str">
        <f>IF(EquipmentListTable[[#This Row],[Supplier]]=FilterSpecs!$A$8,EquipmentListTable[[#This Row],[Mouser SKU]], EquipmentListTable[[#This Row],[Supplier SKU]])</f>
        <v>PRT-13855</v>
      </c>
      <c r="E108" s="126">
        <v>0</v>
      </c>
      <c r="F108" s="126">
        <v>2</v>
      </c>
      <c r="G108" s="126">
        <v>0</v>
      </c>
      <c r="H108" s="126">
        <f>EquipmentListTable[[#This Row],['#/Unit]]*FilterSpecs!$C$3+EquipmentListTable[[#This Row],['# Extra]]</f>
        <v>2</v>
      </c>
      <c r="I108" s="126">
        <v>0</v>
      </c>
      <c r="J108" s="126">
        <f>IF(AND(EquipmentListTable[[#This Row],[Tag]]&lt;&gt;FilterSpecs!$H$12, EquipmentListTable[[#This Row],[Tag]]&lt;&gt;FilterSpecs!$H$9), EquipmentListTable[[#This Row],['#/Unit]]*FilterSpecs!$B$3+EquipmentListTable[Init '# Extra],0)</f>
        <v>0</v>
      </c>
      <c r="K108" s="126">
        <f>EquipmentListTable[[#This Row],[Tot '#]]-EquipmentListTable[In Stock]</f>
        <v>2</v>
      </c>
      <c r="L108" s="126">
        <f>EquipmentListTable['# Left]</f>
        <v>2</v>
      </c>
      <c r="M108" s="126" t="s">
        <v>777</v>
      </c>
      <c r="N108" s="104">
        <v>12.95</v>
      </c>
      <c r="O108" s="104">
        <f>EquipmentListTable[[#This Row],['# Formatted]]*EquipmentListTable[[#This Row],[Price (USD)]]</f>
        <v>25.9</v>
      </c>
      <c r="P108" s="38" t="s">
        <v>1874</v>
      </c>
      <c r="Q108" s="126">
        <f t="shared" si="1"/>
        <v>94</v>
      </c>
      <c r="R108" s="141" t="s">
        <v>774</v>
      </c>
      <c r="S108" s="48">
        <f>IF(EquipmentListTable[[#This Row],[Tag]]=FilterSpecs!$H$7,EquipmentListTable[[#This Row],['#/Unit]]*EquipmentListTable[[#This Row],[Price (USD)]],0)</f>
        <v>0</v>
      </c>
      <c r="T108" s="87">
        <f>EquipmentListTable[[#This Row],[Tot '#]]*EquipmentListTable[[#This Row],[Price (USD)]]</f>
        <v>25.9</v>
      </c>
      <c r="U108" s="96">
        <f>EquipmentListTable[[#This Row],[In Stock]]*EquipmentListTable[[#This Row],[Price (USD)]]</f>
        <v>0</v>
      </c>
      <c r="V108" s="96">
        <f>EquipmentListTable[[#This Row],['# Left]]*EquipmentListTable[[#This Row],[Price (USD)]]</f>
        <v>25.9</v>
      </c>
      <c r="W108" s="96">
        <f>EquipmentListTable[[#This Row],['# Left]]*EquipmentListTable[[#This Row],[Price (USD)]]</f>
        <v>25.9</v>
      </c>
      <c r="X108" s="38" t="s">
        <v>775</v>
      </c>
      <c r="Y108" s="77" t="s">
        <v>776</v>
      </c>
      <c r="Z10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https://www.sparkfun.com/products/13855</v>
      </c>
      <c r="AA10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https://www.mouser.com/ProductDetail/474-PRT-13855</v>
      </c>
      <c r="AB108" s="41"/>
    </row>
    <row r="109" spans="1:28" s="55" customFormat="1" x14ac:dyDescent="0.3">
      <c r="A109" s="126" t="s">
        <v>872</v>
      </c>
      <c r="B109" s="126" t="s">
        <v>1900</v>
      </c>
      <c r="C109" s="126" t="s">
        <v>0</v>
      </c>
      <c r="D109" s="141" t="str">
        <f>IF(EquipmentListTable[[#This Row],[Supplier]]=FilterSpecs!$A$8,EquipmentListTable[[#This Row],[Mouser SKU]], EquipmentListTable[[#This Row],[Supplier SKU]])</f>
        <v>PRT-13032</v>
      </c>
      <c r="E109" s="126">
        <v>1</v>
      </c>
      <c r="F109" s="126">
        <v>0</v>
      </c>
      <c r="G109" s="126">
        <v>0</v>
      </c>
      <c r="H109" s="126">
        <f>EquipmentListTable[[#This Row],['#/Unit]]*FilterSpecs!$C$3+EquipmentListTable[[#This Row],['# Extra]]</f>
        <v>5</v>
      </c>
      <c r="I109" s="126">
        <v>5</v>
      </c>
      <c r="J109" s="126">
        <f>IF(AND(EquipmentListTable[[#This Row],[Tag]]&lt;&gt;FilterSpecs!$H$12, EquipmentListTable[[#This Row],[Tag]]&lt;&gt;FilterSpecs!$H$9), EquipmentListTable[[#This Row],['#/Unit]]*FilterSpecs!$B$3+EquipmentListTable[Init '# Extra],0)</f>
        <v>5</v>
      </c>
      <c r="K109" s="126">
        <f>EquipmentListTable[[#This Row],[Tot '#]]-EquipmentListTable[In Stock]</f>
        <v>0</v>
      </c>
      <c r="L109" s="126">
        <f>EquipmentListTable['# Left]</f>
        <v>0</v>
      </c>
      <c r="M109" s="126" t="s">
        <v>30</v>
      </c>
      <c r="N109" s="104">
        <v>9.9499999999999993</v>
      </c>
      <c r="O109" s="104">
        <f>EquipmentListTable[[#This Row],['# Formatted]]*EquipmentListTable[[#This Row],[Price (USD)]]</f>
        <v>0</v>
      </c>
      <c r="P109" s="38" t="s">
        <v>1875</v>
      </c>
      <c r="Q109" s="126">
        <f t="shared" si="1"/>
        <v>95</v>
      </c>
      <c r="R109" s="141" t="s">
        <v>27</v>
      </c>
      <c r="S109" s="48">
        <f>IF(EquipmentListTable[[#This Row],[Tag]]=FilterSpecs!$H$7,EquipmentListTable[[#This Row],['#/Unit]]*EquipmentListTable[[#This Row],[Price (USD)]],0)</f>
        <v>9.9499999999999993</v>
      </c>
      <c r="T109" s="87">
        <f>EquipmentListTable[[#This Row],[Tot '#]]*EquipmentListTable[[#This Row],[Price (USD)]]</f>
        <v>49.75</v>
      </c>
      <c r="U109" s="96">
        <f>EquipmentListTable[[#This Row],[In Stock]]*EquipmentListTable[[#This Row],[Price (USD)]]</f>
        <v>49.75</v>
      </c>
      <c r="V109" s="96">
        <f>EquipmentListTable[[#This Row],['# Left]]*EquipmentListTable[[#This Row],[Price (USD)]]</f>
        <v>0</v>
      </c>
      <c r="W109" s="96">
        <f>EquipmentListTable[[#This Row],['# Left]]*EquipmentListTable[[#This Row],[Price (USD)]]</f>
        <v>0</v>
      </c>
      <c r="X109" s="38" t="s">
        <v>28</v>
      </c>
      <c r="Y109" s="77" t="s">
        <v>29</v>
      </c>
      <c r="Z10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https://www.sparkfun.com/products/13032</v>
      </c>
      <c r="AA10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https://www.mouser.com/ProductDetail/474-PRT-13032</v>
      </c>
      <c r="AB109" s="41"/>
    </row>
    <row r="110" spans="1:28" s="55" customFormat="1" x14ac:dyDescent="0.3">
      <c r="A110" s="126" t="s">
        <v>872</v>
      </c>
      <c r="B110" s="126" t="s">
        <v>1900</v>
      </c>
      <c r="C110" s="126" t="s">
        <v>0</v>
      </c>
      <c r="D110" s="141" t="str">
        <f>IF(EquipmentListTable[[#This Row],[Supplier]]=FilterSpecs!$A$8,EquipmentListTable[[#This Row],[Mouser SKU]], EquipmentListTable[[#This Row],[Supplier SKU]])</f>
        <v>PRT-00114</v>
      </c>
      <c r="E110" s="126">
        <v>0</v>
      </c>
      <c r="F110" s="126">
        <v>2</v>
      </c>
      <c r="G110" s="126">
        <v>0</v>
      </c>
      <c r="H110" s="126">
        <f>EquipmentListTable[[#This Row],['#/Unit]]*FilterSpecs!$C$3+EquipmentListTable[[#This Row],['# Extra]]</f>
        <v>2</v>
      </c>
      <c r="I110" s="126">
        <v>0</v>
      </c>
      <c r="J110" s="126">
        <f>IF(AND(EquipmentListTable[[#This Row],[Tag]]&lt;&gt;FilterSpecs!$H$12, EquipmentListTable[[#This Row],[Tag]]&lt;&gt;FilterSpecs!$H$9), EquipmentListTable[[#This Row],['#/Unit]]*FilterSpecs!$B$3+EquipmentListTable[Init '# Extra],0)</f>
        <v>0</v>
      </c>
      <c r="K110" s="126">
        <f>EquipmentListTable[[#This Row],[Tot '#]]-EquipmentListTable[In Stock]</f>
        <v>2</v>
      </c>
      <c r="L110" s="126">
        <f>EquipmentListTable['# Left]</f>
        <v>2</v>
      </c>
      <c r="M110" s="126" t="s">
        <v>1180</v>
      </c>
      <c r="N110" s="104">
        <v>9.9499999999999993</v>
      </c>
      <c r="O110" s="104">
        <f>EquipmentListTable[[#This Row],['# Formatted]]*EquipmentListTable[[#This Row],[Price (USD)]]</f>
        <v>19.899999999999999</v>
      </c>
      <c r="P110" s="38" t="s">
        <v>1874</v>
      </c>
      <c r="Q110" s="126">
        <f t="shared" si="1"/>
        <v>96</v>
      </c>
      <c r="R110" s="141" t="s">
        <v>1177</v>
      </c>
      <c r="S110" s="48">
        <f>IF(EquipmentListTable[[#This Row],[Tag]]=FilterSpecs!$H$7,EquipmentListTable[[#This Row],['#/Unit]]*EquipmentListTable[[#This Row],[Price (USD)]],0)</f>
        <v>0</v>
      </c>
      <c r="T110" s="87">
        <f>EquipmentListTable[[#This Row],[Tot '#]]*EquipmentListTable[[#This Row],[Price (USD)]]</f>
        <v>19.899999999999999</v>
      </c>
      <c r="U110" s="96">
        <f>EquipmentListTable[[#This Row],[In Stock]]*EquipmentListTable[[#This Row],[Price (USD)]]</f>
        <v>0</v>
      </c>
      <c r="V110" s="96">
        <f>EquipmentListTable[[#This Row],['# Left]]*EquipmentListTable[[#This Row],[Price (USD)]]</f>
        <v>19.899999999999999</v>
      </c>
      <c r="W110" s="96">
        <f>EquipmentListTable[[#This Row],['# Left]]*EquipmentListTable[[#This Row],[Price (USD)]]</f>
        <v>19.899999999999999</v>
      </c>
      <c r="X110" s="38" t="s">
        <v>1178</v>
      </c>
      <c r="Y110" s="77" t="s">
        <v>1179</v>
      </c>
      <c r="Z11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https://www.sparkfun.com/products/00114</v>
      </c>
      <c r="AA11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https://www.mouser.com/ProductDetail/474-PRT-00114</v>
      </c>
      <c r="AB110" s="41"/>
    </row>
    <row r="111" spans="1:28" s="55" customFormat="1" x14ac:dyDescent="0.3">
      <c r="A111" s="142" t="s">
        <v>872</v>
      </c>
      <c r="B111" s="126" t="s">
        <v>1900</v>
      </c>
      <c r="C111" s="126" t="s">
        <v>1863</v>
      </c>
      <c r="D111" s="141" t="str">
        <f>IF(EquipmentListTable[[#This Row],[Supplier]]=FilterSpecs!$A$8,EquipmentListTable[[#This Row],[Mouser SKU]], EquipmentListTable[[#This Row],[Supplier SKU]])</f>
        <v>184</v>
      </c>
      <c r="E111" s="126">
        <v>0</v>
      </c>
      <c r="F111" s="126">
        <v>0</v>
      </c>
      <c r="G111" s="126">
        <v>0</v>
      </c>
      <c r="H111" s="126">
        <f>EquipmentListTable[[#This Row],['#/Unit]]*FilterSpecs!$C$3+EquipmentListTable[[#This Row],['# Extra]]</f>
        <v>0</v>
      </c>
      <c r="I111" s="126">
        <v>0</v>
      </c>
      <c r="J111" s="126">
        <f>IF(AND(EquipmentListTable[[#This Row],[Tag]]&lt;&gt;FilterSpecs!$H$12, EquipmentListTable[[#This Row],[Tag]]&lt;&gt;FilterSpecs!$H$9), EquipmentListTable[[#This Row],['#/Unit]]*FilterSpecs!$B$3+EquipmentListTable[Init '# Extra],0)</f>
        <v>0</v>
      </c>
      <c r="K111" s="126">
        <f>EquipmentListTable[[#This Row],[Tot '#]]-EquipmentListTable[In Stock]</f>
        <v>0</v>
      </c>
      <c r="L111" s="126">
        <f>EquipmentListTable['# Left]</f>
        <v>0</v>
      </c>
      <c r="M111" s="142" t="s">
        <v>2152</v>
      </c>
      <c r="N111" s="105">
        <v>14.95</v>
      </c>
      <c r="O111" s="104">
        <f>EquipmentListTable[[#This Row],['# Formatted]]*EquipmentListTable[[#This Row],[Price (USD)]]</f>
        <v>0</v>
      </c>
      <c r="P111" s="51" t="s">
        <v>1874</v>
      </c>
      <c r="Q111" s="126">
        <f t="shared" si="1"/>
        <v>97</v>
      </c>
      <c r="R111" s="141" t="s">
        <v>2151</v>
      </c>
      <c r="S111" s="48">
        <f>IF(EquipmentListTable[[#This Row],[Tag]]=FilterSpecs!$H$7,EquipmentListTable[[#This Row],['#/Unit]]*EquipmentListTable[[#This Row],[Price (USD)]],0)</f>
        <v>0</v>
      </c>
      <c r="T111" s="87">
        <f>EquipmentListTable[[#This Row],[Tot '#]]*EquipmentListTable[[#This Row],[Price (USD)]]</f>
        <v>0</v>
      </c>
      <c r="U111" s="96">
        <f>EquipmentListTable[[#This Row],[In Stock]]*EquipmentListTable[[#This Row],[Price (USD)]]</f>
        <v>0</v>
      </c>
      <c r="V111" s="96">
        <f>EquipmentListTable[[#This Row],['# Left]]*EquipmentListTable[[#This Row],[Price (USD)]]</f>
        <v>0</v>
      </c>
      <c r="W111" s="96">
        <f>EquipmentListTable[[#This Row],['# Left]]*EquipmentListTable[[#This Row],[Price (USD)]]</f>
        <v>0</v>
      </c>
      <c r="X111" s="38"/>
      <c r="Y111" s="77"/>
      <c r="Z11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https://www.adafruit.com/product/184</v>
      </c>
      <c r="AA11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https://www.mouser.com/ProductDetail/485-184</v>
      </c>
    </row>
    <row r="112" spans="1:28" s="55" customFormat="1" x14ac:dyDescent="0.3">
      <c r="A112" s="126" t="s">
        <v>872</v>
      </c>
      <c r="B112" s="126" t="s">
        <v>1900</v>
      </c>
      <c r="C112" s="126" t="s">
        <v>0</v>
      </c>
      <c r="D112" s="141" t="str">
        <f>IF(EquipmentListTable[[#This Row],[Supplier]]=FilterSpecs!$A$8,EquipmentListTable[[#This Row],[Mouser SKU]], EquipmentListTable[[#This Row],[Supplier SKU]])</f>
        <v>PRT-10811</v>
      </c>
      <c r="E112" s="126">
        <v>1</v>
      </c>
      <c r="F112" s="126">
        <v>1</v>
      </c>
      <c r="G112" s="126">
        <v>0</v>
      </c>
      <c r="H112" s="126">
        <f>EquipmentListTable[[#This Row],['#/Unit]]*FilterSpecs!$C$3+EquipmentListTable[[#This Row],['# Extra]]</f>
        <v>6</v>
      </c>
      <c r="I112" s="126">
        <v>5</v>
      </c>
      <c r="J112" s="126">
        <f>IF(AND(EquipmentListTable[[#This Row],[Tag]]&lt;&gt;FilterSpecs!$H$12, EquipmentListTable[[#This Row],[Tag]]&lt;&gt;FilterSpecs!$H$9), EquipmentListTable[[#This Row],['#/Unit]]*FilterSpecs!$B$3+EquipmentListTable[Init '# Extra],0)</f>
        <v>5</v>
      </c>
      <c r="K112" s="126">
        <f>EquipmentListTable[[#This Row],[Tot '#]]-EquipmentListTable[In Stock]</f>
        <v>1</v>
      </c>
      <c r="L112" s="126">
        <f>EquipmentListTable['# Left]</f>
        <v>1</v>
      </c>
      <c r="M112" s="126" t="s">
        <v>554</v>
      </c>
      <c r="N112" s="104">
        <v>0.95</v>
      </c>
      <c r="O112" s="104">
        <f>EquipmentListTable[[#This Row],['# Formatted]]*EquipmentListTable[[#This Row],[Price (USD)]]</f>
        <v>0.95</v>
      </c>
      <c r="P112" s="38" t="s">
        <v>1875</v>
      </c>
      <c r="Q112" s="126">
        <f t="shared" si="1"/>
        <v>98</v>
      </c>
      <c r="R112" s="141" t="s">
        <v>551</v>
      </c>
      <c r="S112" s="48">
        <f>IF(EquipmentListTable[[#This Row],[Tag]]=FilterSpecs!$H$7,EquipmentListTable[[#This Row],['#/Unit]]*EquipmentListTable[[#This Row],[Price (USD)]],0)</f>
        <v>0.95</v>
      </c>
      <c r="T112" s="87">
        <f>EquipmentListTable[[#This Row],[Tot '#]]*EquipmentListTable[[#This Row],[Price (USD)]]</f>
        <v>5.6999999999999993</v>
      </c>
      <c r="U112" s="96">
        <f>EquipmentListTable[[#This Row],[In Stock]]*EquipmentListTable[[#This Row],[Price (USD)]]</f>
        <v>4.75</v>
      </c>
      <c r="V112" s="96">
        <f>EquipmentListTable[[#This Row],['# Left]]*EquipmentListTable[[#This Row],[Price (USD)]]</f>
        <v>0.95</v>
      </c>
      <c r="W112" s="96">
        <f>EquipmentListTable[[#This Row],['# Left]]*EquipmentListTable[[#This Row],[Price (USD)]]</f>
        <v>0.95</v>
      </c>
      <c r="X112" s="38" t="s">
        <v>552</v>
      </c>
      <c r="Y112" s="77" t="s">
        <v>553</v>
      </c>
      <c r="Z11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https://www.sparkfun.com/products/10811</v>
      </c>
      <c r="AA11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https://www.mouser.com/ProductDetail/474-PRT-10811</v>
      </c>
      <c r="AB112" s="41"/>
    </row>
    <row r="113" spans="1:16379" s="55" customFormat="1" x14ac:dyDescent="0.3">
      <c r="A113" s="142" t="s">
        <v>872</v>
      </c>
      <c r="B113" s="126" t="s">
        <v>1900</v>
      </c>
      <c r="C113" s="126" t="s">
        <v>1863</v>
      </c>
      <c r="D113" s="141" t="str">
        <f>IF(EquipmentListTable[[#This Row],[Supplier]]=FilterSpecs!$A$8,EquipmentListTable[[#This Row],[Mouser SKU]], EquipmentListTable[[#This Row],[Supplier SKU]])</f>
        <v>373</v>
      </c>
      <c r="E113" s="126">
        <v>0</v>
      </c>
      <c r="F113" s="126">
        <v>0</v>
      </c>
      <c r="G113" s="126">
        <v>0</v>
      </c>
      <c r="H113" s="126">
        <f>EquipmentListTable[[#This Row],['#/Unit]]*FilterSpecs!$C$3+EquipmentListTable[[#This Row],['# Extra]]</f>
        <v>0</v>
      </c>
      <c r="I113" s="126">
        <v>0</v>
      </c>
      <c r="J113" s="126">
        <f>IF(AND(EquipmentListTable[[#This Row],[Tag]]&lt;&gt;FilterSpecs!$H$12, EquipmentListTable[[#This Row],[Tag]]&lt;&gt;FilterSpecs!$H$9), EquipmentListTable[[#This Row],['#/Unit]]*FilterSpecs!$B$3+EquipmentListTable[Init '# Extra],0)</f>
        <v>0</v>
      </c>
      <c r="K113" s="126">
        <f>EquipmentListTable[[#This Row],[Tot '#]]-EquipmentListTable[In Stock]</f>
        <v>0</v>
      </c>
      <c r="L113" s="126">
        <f>EquipmentListTable['# Left]</f>
        <v>0</v>
      </c>
      <c r="M113" s="142" t="s">
        <v>2086</v>
      </c>
      <c r="N113" s="105">
        <v>0.95</v>
      </c>
      <c r="O113" s="104">
        <f>EquipmentListTable[[#This Row],['# Formatted]]*EquipmentListTable[[#This Row],[Price (USD)]]</f>
        <v>0</v>
      </c>
      <c r="P113" s="51" t="s">
        <v>1874</v>
      </c>
      <c r="Q113" s="126">
        <f t="shared" si="1"/>
        <v>99</v>
      </c>
      <c r="R113" s="141" t="s">
        <v>2085</v>
      </c>
      <c r="S113" s="48">
        <f>IF(EquipmentListTable[[#This Row],[Tag]]=FilterSpecs!$H$7,EquipmentListTable[[#This Row],['#/Unit]]*EquipmentListTable[[#This Row],[Price (USD)]],0)</f>
        <v>0</v>
      </c>
      <c r="T113" s="87">
        <f>EquipmentListTable[[#This Row],[Tot '#]]*EquipmentListTable[[#This Row],[Price (USD)]]</f>
        <v>0</v>
      </c>
      <c r="U113" s="96">
        <f>EquipmentListTable[[#This Row],[In Stock]]*EquipmentListTable[[#This Row],[Price (USD)]]</f>
        <v>0</v>
      </c>
      <c r="V113" s="96">
        <f>EquipmentListTable[[#This Row],['# Left]]*EquipmentListTable[[#This Row],[Price (USD)]]</f>
        <v>0</v>
      </c>
      <c r="W113" s="96">
        <f>EquipmentListTable[[#This Row],['# Left]]*EquipmentListTable[[#This Row],[Price (USD)]]</f>
        <v>0</v>
      </c>
      <c r="X113" s="38"/>
      <c r="Y113" s="77"/>
      <c r="Z11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https://www.adafruit.com/product/373</v>
      </c>
      <c r="AA11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https://www.mouser.com/ProductDetail/485-373</v>
      </c>
    </row>
    <row r="114" spans="1:16379" s="55" customFormat="1" x14ac:dyDescent="0.3">
      <c r="A114" s="126" t="s">
        <v>872</v>
      </c>
      <c r="B114" s="141" t="s">
        <v>1901</v>
      </c>
      <c r="C114" s="126" t="s">
        <v>0</v>
      </c>
      <c r="D114" s="141" t="str">
        <f>IF(EquipmentListTable[[#This Row],[Supplier]]=FilterSpecs!$A$8,EquipmentListTable[[#This Row],[Mouser SKU]], EquipmentListTable[[#This Row],[Supplier SKU]])</f>
        <v>PRT-11214</v>
      </c>
      <c r="E114" s="126">
        <v>1</v>
      </c>
      <c r="F114" s="126">
        <v>0</v>
      </c>
      <c r="G114" s="126">
        <v>0</v>
      </c>
      <c r="H114" s="126">
        <f>EquipmentListTable[[#This Row],['#/Unit]]*FilterSpecs!$C$3+EquipmentListTable[[#This Row],['# Extra]]</f>
        <v>5</v>
      </c>
      <c r="I114" s="126">
        <v>5</v>
      </c>
      <c r="J114" s="126">
        <f>IF(AND(EquipmentListTable[[#This Row],[Tag]]&lt;&gt;FilterSpecs!$H$12, EquipmentListTable[[#This Row],[Tag]]&lt;&gt;FilterSpecs!$H$9), EquipmentListTable[[#This Row],['#/Unit]]*FilterSpecs!$B$3+EquipmentListTable[Init '# Extra],0)</f>
        <v>5</v>
      </c>
      <c r="K114" s="126">
        <f>EquipmentListTable[[#This Row],[Tot '#]]-EquipmentListTable[In Stock]</f>
        <v>0</v>
      </c>
      <c r="L114" s="126">
        <f>EquipmentListTable['# Left]</f>
        <v>0</v>
      </c>
      <c r="M114" s="126" t="s">
        <v>789</v>
      </c>
      <c r="N114" s="104">
        <v>6.95</v>
      </c>
      <c r="O114" s="104">
        <f>EquipmentListTable[[#This Row],['# Formatted]]*EquipmentListTable[[#This Row],[Price (USD)]]</f>
        <v>0</v>
      </c>
      <c r="P114" s="38" t="s">
        <v>1875</v>
      </c>
      <c r="Q114" s="126">
        <f t="shared" si="1"/>
        <v>100</v>
      </c>
      <c r="R114" s="141" t="s">
        <v>786</v>
      </c>
      <c r="S114" s="48">
        <f>IF(EquipmentListTable[[#This Row],[Tag]]=FilterSpecs!$H$7,EquipmentListTable[[#This Row],['#/Unit]]*EquipmentListTable[[#This Row],[Price (USD)]],0)</f>
        <v>6.95</v>
      </c>
      <c r="T114" s="87">
        <f>EquipmentListTable[[#This Row],[Tot '#]]*EquipmentListTable[[#This Row],[Price (USD)]]</f>
        <v>34.75</v>
      </c>
      <c r="U114" s="96">
        <f>EquipmentListTable[[#This Row],[In Stock]]*EquipmentListTable[[#This Row],[Price (USD)]]</f>
        <v>34.75</v>
      </c>
      <c r="V114" s="96">
        <f>EquipmentListTable[[#This Row],['# Left]]*EquipmentListTable[[#This Row],[Price (USD)]]</f>
        <v>0</v>
      </c>
      <c r="W114" s="96">
        <f>EquipmentListTable[[#This Row],['# Left]]*EquipmentListTable[[#This Row],[Price (USD)]]</f>
        <v>0</v>
      </c>
      <c r="X114" s="38" t="s">
        <v>787</v>
      </c>
      <c r="Y114" s="77" t="s">
        <v>788</v>
      </c>
      <c r="Z11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https://www.sparkfun.com/products/11214</v>
      </c>
      <c r="AA11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https://www.mouser.com/ProductDetail/474-PRT-11214</v>
      </c>
      <c r="AB114" s="41"/>
    </row>
    <row r="115" spans="1:16379" s="55" customFormat="1" x14ac:dyDescent="0.3">
      <c r="A115" s="142" t="s">
        <v>872</v>
      </c>
      <c r="B115" s="142" t="s">
        <v>1901</v>
      </c>
      <c r="C115" s="126" t="s">
        <v>1863</v>
      </c>
      <c r="D115" s="141" t="str">
        <f>IF(EquipmentListTable[[#This Row],[Supplier]]=FilterSpecs!$A$8,EquipmentListTable[[#This Row],[Mouser SKU]], EquipmentListTable[[#This Row],[Supplier SKU]])</f>
        <v>1125</v>
      </c>
      <c r="E115" s="126">
        <v>0</v>
      </c>
      <c r="F115" s="126">
        <v>0</v>
      </c>
      <c r="G115" s="126">
        <v>0</v>
      </c>
      <c r="H115" s="126">
        <f>EquipmentListTable[[#This Row],['#/Unit]]*FilterSpecs!$C$3+EquipmentListTable[[#This Row],['# Extra]]</f>
        <v>0</v>
      </c>
      <c r="I115" s="126">
        <v>0</v>
      </c>
      <c r="J115" s="126">
        <f>IF(AND(EquipmentListTable[[#This Row],[Tag]]&lt;&gt;FilterSpecs!$H$12, EquipmentListTable[[#This Row],[Tag]]&lt;&gt;FilterSpecs!$H$9), EquipmentListTable[[#This Row],['#/Unit]]*FilterSpecs!$B$3+EquipmentListTable[Init '# Extra],0)</f>
        <v>0</v>
      </c>
      <c r="K115" s="126">
        <f>EquipmentListTable[[#This Row],[Tot '#]]-EquipmentListTable[In Stock]</f>
        <v>0</v>
      </c>
      <c r="L115" s="126">
        <f>EquipmentListTable['# Left]</f>
        <v>0</v>
      </c>
      <c r="M115" s="126" t="s">
        <v>2146</v>
      </c>
      <c r="N115" s="104">
        <v>2.5</v>
      </c>
      <c r="O115" s="104">
        <f>EquipmentListTable[[#This Row],['# Formatted]]*EquipmentListTable[[#This Row],[Price (USD)]]</f>
        <v>0</v>
      </c>
      <c r="P115" s="38" t="s">
        <v>1874</v>
      </c>
      <c r="Q115" s="126">
        <f t="shared" si="1"/>
        <v>101</v>
      </c>
      <c r="R115" s="141" t="s">
        <v>2145</v>
      </c>
      <c r="S115" s="48">
        <f>IF(EquipmentListTable[[#This Row],[Tag]]=FilterSpecs!$H$7,EquipmentListTable[[#This Row],['#/Unit]]*EquipmentListTable[[#This Row],[Price (USD)]],0)</f>
        <v>0</v>
      </c>
      <c r="T115" s="87">
        <f>EquipmentListTable[[#This Row],[Tot '#]]*EquipmentListTable[[#This Row],[Price (USD)]]</f>
        <v>0</v>
      </c>
      <c r="U115" s="96">
        <f>EquipmentListTable[[#This Row],[In Stock]]*EquipmentListTable[[#This Row],[Price (USD)]]</f>
        <v>0</v>
      </c>
      <c r="V115" s="96">
        <f>EquipmentListTable[[#This Row],['# Left]]*EquipmentListTable[[#This Row],[Price (USD)]]</f>
        <v>0</v>
      </c>
      <c r="W115" s="96">
        <f>EquipmentListTable[[#This Row],['# Left]]*EquipmentListTable[[#This Row],[Price (USD)]]</f>
        <v>0</v>
      </c>
      <c r="X115" s="38"/>
      <c r="Y115" s="77"/>
      <c r="Z11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https://www.adafruit.com/product/1125</v>
      </c>
      <c r="AA11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https://www.mouser.com/ProductDetail/485-1125</v>
      </c>
    </row>
    <row r="116" spans="1:16379" s="80" customFormat="1" x14ac:dyDescent="0.3">
      <c r="A116" s="142" t="s">
        <v>872</v>
      </c>
      <c r="B116" s="142" t="s">
        <v>1901</v>
      </c>
      <c r="C116" s="126" t="s">
        <v>0</v>
      </c>
      <c r="D116" s="141" t="str">
        <f>IF(EquipmentListTable[[#This Row],[Supplier]]=FilterSpecs!$A$8,EquipmentListTable[[#This Row],[Mouser SKU]], EquipmentListTable[[#This Row],[Supplier SKU]])</f>
        <v>COM-11477</v>
      </c>
      <c r="E116" s="126">
        <v>0</v>
      </c>
      <c r="F116" s="126">
        <v>0</v>
      </c>
      <c r="G116" s="126">
        <v>0</v>
      </c>
      <c r="H116" s="126">
        <f>EquipmentListTable[[#This Row],['#/Unit]]*FilterSpecs!$C$3+EquipmentListTable[[#This Row],['# Extra]]</f>
        <v>0</v>
      </c>
      <c r="I116" s="126">
        <v>0</v>
      </c>
      <c r="J116" s="126">
        <f>IF(AND(EquipmentListTable[[#This Row],[Tag]]&lt;&gt;FilterSpecs!$H$12, EquipmentListTable[[#This Row],[Tag]]&lt;&gt;FilterSpecs!$H$9), EquipmentListTable[[#This Row],['#/Unit]]*FilterSpecs!$B$3+EquipmentListTable[Init '# Extra],0)</f>
        <v>0</v>
      </c>
      <c r="K116" s="126">
        <f>EquipmentListTable[[#This Row],[Tot '#]]-EquipmentListTable[In Stock]</f>
        <v>0</v>
      </c>
      <c r="L116" s="126">
        <f>EquipmentListTable['# Left]</f>
        <v>0</v>
      </c>
      <c r="M116" s="126" t="s">
        <v>1767</v>
      </c>
      <c r="N116" s="104">
        <v>0.95</v>
      </c>
      <c r="O116" s="104">
        <f>EquipmentListTable[[#This Row],['# Formatted]]*EquipmentListTable[[#This Row],[Price (USD)]]</f>
        <v>0</v>
      </c>
      <c r="P116" s="77" t="s">
        <v>1874</v>
      </c>
      <c r="Q116" s="126">
        <f t="shared" si="1"/>
        <v>102</v>
      </c>
      <c r="R116" s="143" t="s">
        <v>1764</v>
      </c>
      <c r="S116" s="79">
        <f>IF(EquipmentListTable[[#This Row],[Tag]]=FilterSpecs!$H$7,EquipmentListTable[[#This Row],['#/Unit]]*EquipmentListTable[[#This Row],[Price (USD)]],0)</f>
        <v>0</v>
      </c>
      <c r="T116" s="87">
        <f>EquipmentListTable[[#This Row],[Tot '#]]*EquipmentListTable[[#This Row],[Price (USD)]]</f>
        <v>0</v>
      </c>
      <c r="U116" s="96">
        <f>EquipmentListTable[[#This Row],[In Stock]]*EquipmentListTable[[#This Row],[Price (USD)]]</f>
        <v>0</v>
      </c>
      <c r="V116" s="96">
        <f>EquipmentListTable[[#This Row],['# Left]]*EquipmentListTable[[#This Row],[Price (USD)]]</f>
        <v>0</v>
      </c>
      <c r="W116" s="96">
        <f>EquipmentListTable[[#This Row],['# Left]]*EquipmentListTable[[#This Row],[Price (USD)]]</f>
        <v>0</v>
      </c>
      <c r="X116" s="74" t="s">
        <v>1765</v>
      </c>
      <c r="Y116" s="77" t="s">
        <v>1766</v>
      </c>
      <c r="Z11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https://www.sparkfun.com/products/11477</v>
      </c>
      <c r="AA11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https://www.mouser.com/ProductDetail/474-COM-11477</v>
      </c>
      <c r="AC116" s="73"/>
      <c r="AD116" s="73"/>
      <c r="AE116" s="73"/>
      <c r="AF116" s="73"/>
      <c r="AG116" s="73"/>
      <c r="AH116" s="73"/>
      <c r="AI116" s="73"/>
      <c r="AJ116" s="73"/>
      <c r="AK116" s="73"/>
      <c r="AL116" s="73"/>
      <c r="AM116" s="73"/>
      <c r="AN116" s="73"/>
      <c r="AO116" s="73"/>
      <c r="AP116" s="73"/>
      <c r="AQ116" s="73"/>
      <c r="AR116" s="73"/>
      <c r="AS116" s="73"/>
      <c r="AT116" s="73"/>
      <c r="AU116" s="73"/>
      <c r="AV116" s="73"/>
      <c r="AW116" s="73"/>
      <c r="AX116" s="73"/>
      <c r="AY116" s="73"/>
      <c r="AZ116" s="73"/>
      <c r="BA116" s="73"/>
      <c r="BB116" s="73"/>
      <c r="BC116" s="73"/>
      <c r="BD116" s="73"/>
      <c r="BE116" s="73"/>
      <c r="BF116" s="73"/>
      <c r="BG116" s="73"/>
      <c r="BH116" s="73"/>
      <c r="BI116" s="73"/>
      <c r="BJ116" s="73"/>
      <c r="BK116" s="73"/>
      <c r="BL116" s="73"/>
      <c r="BM116" s="73"/>
      <c r="BN116" s="73"/>
      <c r="BO116" s="73"/>
      <c r="BP116" s="73"/>
      <c r="BQ116" s="73"/>
      <c r="BR116" s="73"/>
      <c r="BS116" s="73"/>
      <c r="BT116" s="73"/>
      <c r="BU116" s="73"/>
      <c r="BV116" s="73"/>
      <c r="BW116" s="73"/>
      <c r="BX116" s="73"/>
      <c r="BY116" s="73"/>
      <c r="BZ116" s="73"/>
      <c r="CA116" s="73"/>
      <c r="CB116" s="73"/>
      <c r="CC116" s="73"/>
      <c r="CD116" s="73"/>
      <c r="CE116" s="73"/>
      <c r="CF116" s="73"/>
      <c r="CG116" s="73"/>
      <c r="CH116" s="73"/>
      <c r="CI116" s="73"/>
      <c r="CJ116" s="73"/>
      <c r="CK116" s="73"/>
      <c r="CL116" s="73"/>
      <c r="CM116" s="73"/>
      <c r="CN116" s="73"/>
      <c r="CO116" s="73"/>
      <c r="CP116" s="73"/>
      <c r="CQ116" s="73"/>
      <c r="CR116" s="73"/>
      <c r="CS116" s="73"/>
      <c r="CT116" s="73"/>
      <c r="CU116" s="73"/>
      <c r="CV116" s="73"/>
      <c r="CW116" s="73"/>
      <c r="CX116" s="73"/>
      <c r="CY116" s="73"/>
      <c r="CZ116" s="73"/>
      <c r="DA116" s="73"/>
      <c r="DB116" s="73"/>
      <c r="DC116" s="73"/>
      <c r="DD116" s="73"/>
      <c r="DE116" s="73"/>
      <c r="DF116" s="73"/>
      <c r="DG116" s="73"/>
      <c r="DH116" s="73"/>
      <c r="DI116" s="73"/>
      <c r="DJ116" s="73"/>
      <c r="DK116" s="73"/>
      <c r="DL116" s="73"/>
      <c r="DM116" s="73"/>
      <c r="DN116" s="73"/>
      <c r="DO116" s="73"/>
      <c r="DP116" s="73"/>
      <c r="DQ116" s="73"/>
      <c r="DR116" s="73"/>
      <c r="DS116" s="73"/>
      <c r="DT116" s="73"/>
      <c r="DU116" s="73"/>
      <c r="DV116" s="73"/>
      <c r="DW116" s="73"/>
      <c r="DX116" s="73"/>
      <c r="DY116" s="73"/>
      <c r="DZ116" s="73"/>
      <c r="EA116" s="73"/>
      <c r="EB116" s="73"/>
      <c r="EC116" s="73"/>
      <c r="ED116" s="73"/>
      <c r="EE116" s="73"/>
      <c r="EF116" s="73"/>
      <c r="EG116" s="73"/>
      <c r="EH116" s="73"/>
      <c r="EI116" s="73"/>
      <c r="EJ116" s="73"/>
      <c r="EK116" s="73"/>
      <c r="EL116" s="73"/>
      <c r="EM116" s="73"/>
      <c r="EN116" s="73"/>
      <c r="EO116" s="73"/>
      <c r="EP116" s="73"/>
      <c r="EQ116" s="73"/>
      <c r="ER116" s="73"/>
      <c r="ES116" s="73"/>
      <c r="ET116" s="73"/>
      <c r="EU116" s="73"/>
      <c r="EV116" s="73"/>
      <c r="EW116" s="73"/>
      <c r="EX116" s="73"/>
      <c r="EY116" s="73"/>
      <c r="EZ116" s="73"/>
      <c r="FA116" s="73"/>
      <c r="FB116" s="73"/>
      <c r="FC116" s="73"/>
      <c r="FD116" s="73"/>
      <c r="FE116" s="73"/>
      <c r="FF116" s="73"/>
      <c r="FG116" s="73"/>
      <c r="FH116" s="73"/>
      <c r="FI116" s="73"/>
      <c r="FJ116" s="73"/>
      <c r="FK116" s="73"/>
      <c r="FL116" s="73"/>
      <c r="FM116" s="73"/>
      <c r="FN116" s="73"/>
      <c r="FO116" s="73"/>
      <c r="FP116" s="73"/>
      <c r="FQ116" s="73"/>
      <c r="FR116" s="73"/>
      <c r="FS116" s="73"/>
      <c r="FT116" s="73"/>
      <c r="FU116" s="73"/>
      <c r="FV116" s="73"/>
      <c r="FW116" s="73"/>
      <c r="FX116" s="73"/>
      <c r="FY116" s="73"/>
      <c r="FZ116" s="73"/>
      <c r="GA116" s="73"/>
      <c r="GB116" s="73"/>
      <c r="GC116" s="73"/>
      <c r="GD116" s="73"/>
      <c r="GE116" s="73"/>
      <c r="GF116" s="73"/>
      <c r="GG116" s="73"/>
      <c r="GH116" s="73"/>
      <c r="GI116" s="73"/>
      <c r="GJ116" s="73"/>
      <c r="GK116" s="73"/>
      <c r="GL116" s="73"/>
      <c r="GM116" s="73"/>
      <c r="GN116" s="73"/>
      <c r="GO116" s="73"/>
      <c r="GP116" s="73"/>
      <c r="GQ116" s="73"/>
      <c r="GR116" s="73"/>
      <c r="GS116" s="73"/>
      <c r="GT116" s="73"/>
      <c r="GU116" s="73"/>
      <c r="GV116" s="73"/>
      <c r="GW116" s="73"/>
      <c r="GX116" s="73"/>
      <c r="GY116" s="73"/>
      <c r="GZ116" s="73"/>
      <c r="HA116" s="73"/>
      <c r="HB116" s="73"/>
      <c r="HC116" s="73"/>
      <c r="HD116" s="73"/>
      <c r="HE116" s="73"/>
      <c r="HF116" s="73"/>
      <c r="HG116" s="73"/>
      <c r="HH116" s="73"/>
      <c r="HI116" s="73"/>
      <c r="HJ116" s="73"/>
      <c r="HK116" s="73"/>
      <c r="HL116" s="73"/>
      <c r="HM116" s="73"/>
      <c r="HN116" s="73"/>
      <c r="HO116" s="73"/>
      <c r="HP116" s="73"/>
      <c r="HQ116" s="73"/>
      <c r="HR116" s="73"/>
      <c r="HS116" s="73"/>
      <c r="HT116" s="73"/>
      <c r="HU116" s="73"/>
      <c r="HV116" s="73"/>
      <c r="HW116" s="73"/>
      <c r="HX116" s="73"/>
      <c r="HY116" s="73"/>
      <c r="HZ116" s="73"/>
      <c r="IA116" s="73"/>
      <c r="IB116" s="73"/>
      <c r="IC116" s="73"/>
      <c r="ID116" s="73"/>
      <c r="IE116" s="73"/>
      <c r="IF116" s="73"/>
      <c r="IG116" s="73"/>
      <c r="IH116" s="73"/>
      <c r="II116" s="73"/>
      <c r="IJ116" s="73"/>
      <c r="IK116" s="73"/>
      <c r="IL116" s="73"/>
      <c r="IM116" s="73"/>
      <c r="IN116" s="73"/>
      <c r="IO116" s="73"/>
      <c r="IP116" s="73"/>
      <c r="IQ116" s="73"/>
      <c r="IR116" s="73"/>
      <c r="IS116" s="73"/>
      <c r="IT116" s="73"/>
      <c r="IU116" s="73"/>
      <c r="IV116" s="73"/>
      <c r="IW116" s="73"/>
      <c r="IX116" s="73"/>
      <c r="IY116" s="73"/>
      <c r="IZ116" s="73"/>
      <c r="JA116" s="73"/>
      <c r="JB116" s="73"/>
      <c r="JC116" s="73"/>
      <c r="JD116" s="73"/>
      <c r="JE116" s="73"/>
      <c r="JF116" s="73"/>
      <c r="JG116" s="73"/>
      <c r="JH116" s="73"/>
      <c r="JI116" s="73"/>
      <c r="JJ116" s="73"/>
      <c r="JK116" s="73"/>
      <c r="JL116" s="73"/>
      <c r="JM116" s="73"/>
      <c r="JN116" s="73"/>
      <c r="JO116" s="73"/>
      <c r="JP116" s="73"/>
      <c r="JQ116" s="73"/>
      <c r="JR116" s="73"/>
      <c r="JS116" s="73"/>
      <c r="JT116" s="73"/>
      <c r="JU116" s="73"/>
      <c r="JV116" s="73"/>
      <c r="JW116" s="73"/>
      <c r="JX116" s="73"/>
      <c r="JY116" s="73"/>
      <c r="JZ116" s="73"/>
      <c r="KA116" s="73"/>
      <c r="KB116" s="73"/>
      <c r="KC116" s="73"/>
      <c r="KD116" s="73"/>
      <c r="KE116" s="73"/>
      <c r="KF116" s="73"/>
      <c r="KG116" s="73"/>
      <c r="KH116" s="73"/>
      <c r="KI116" s="73"/>
      <c r="KJ116" s="73"/>
      <c r="KK116" s="73"/>
      <c r="KL116" s="73"/>
      <c r="KM116" s="73"/>
      <c r="KN116" s="73"/>
      <c r="KO116" s="73"/>
      <c r="KP116" s="73"/>
      <c r="KQ116" s="73"/>
      <c r="KR116" s="73"/>
      <c r="KS116" s="73"/>
      <c r="KT116" s="73"/>
      <c r="KU116" s="73"/>
      <c r="KV116" s="73"/>
      <c r="KW116" s="73"/>
      <c r="KX116" s="73"/>
      <c r="KY116" s="73"/>
      <c r="KZ116" s="73"/>
      <c r="LA116" s="73"/>
      <c r="LB116" s="73"/>
      <c r="LC116" s="73"/>
      <c r="LD116" s="73"/>
      <c r="LE116" s="73"/>
      <c r="LF116" s="73"/>
      <c r="LG116" s="73"/>
      <c r="LH116" s="73"/>
      <c r="LI116" s="73"/>
      <c r="LJ116" s="73"/>
      <c r="LK116" s="73"/>
      <c r="LL116" s="73"/>
      <c r="LM116" s="73"/>
      <c r="LN116" s="73"/>
      <c r="LO116" s="73"/>
      <c r="LP116" s="73"/>
      <c r="LQ116" s="73"/>
      <c r="LR116" s="73"/>
      <c r="LS116" s="73"/>
      <c r="LT116" s="73"/>
      <c r="LU116" s="73"/>
      <c r="LV116" s="73"/>
      <c r="LW116" s="73"/>
      <c r="LX116" s="73"/>
      <c r="LY116" s="73"/>
      <c r="LZ116" s="73"/>
      <c r="MA116" s="73"/>
      <c r="MB116" s="73"/>
      <c r="MC116" s="73"/>
      <c r="MD116" s="73"/>
      <c r="ME116" s="73"/>
      <c r="MF116" s="73"/>
      <c r="MG116" s="73"/>
      <c r="MH116" s="73"/>
      <c r="MI116" s="73"/>
      <c r="MJ116" s="73"/>
      <c r="MK116" s="73"/>
      <c r="ML116" s="73"/>
      <c r="MM116" s="73"/>
      <c r="MN116" s="73"/>
      <c r="MO116" s="73"/>
      <c r="MP116" s="73"/>
      <c r="MQ116" s="73"/>
      <c r="MR116" s="73"/>
      <c r="MS116" s="73"/>
      <c r="MT116" s="73"/>
      <c r="MU116" s="73"/>
      <c r="MV116" s="73"/>
      <c r="MW116" s="73"/>
      <c r="MX116" s="73"/>
      <c r="MY116" s="73"/>
      <c r="MZ116" s="73"/>
      <c r="NA116" s="73"/>
      <c r="NB116" s="73"/>
      <c r="NC116" s="73"/>
      <c r="ND116" s="73"/>
      <c r="NE116" s="73"/>
      <c r="NF116" s="73"/>
      <c r="NG116" s="73"/>
      <c r="NH116" s="73"/>
      <c r="NI116" s="73"/>
      <c r="NJ116" s="73"/>
      <c r="NK116" s="73"/>
      <c r="NL116" s="73"/>
      <c r="NM116" s="73"/>
      <c r="NN116" s="73"/>
      <c r="NO116" s="73"/>
      <c r="NP116" s="73"/>
      <c r="NQ116" s="73"/>
      <c r="NR116" s="73"/>
      <c r="NS116" s="73"/>
      <c r="NT116" s="73"/>
      <c r="NU116" s="73"/>
      <c r="NV116" s="73"/>
      <c r="NW116" s="73"/>
      <c r="NX116" s="73"/>
      <c r="NY116" s="73"/>
      <c r="NZ116" s="73"/>
      <c r="OA116" s="73"/>
      <c r="OB116" s="73"/>
      <c r="OC116" s="73"/>
      <c r="OD116" s="73"/>
      <c r="OE116" s="73"/>
      <c r="OF116" s="73"/>
      <c r="OG116" s="73"/>
      <c r="OH116" s="73"/>
      <c r="OI116" s="73"/>
      <c r="OJ116" s="73"/>
      <c r="OK116" s="73"/>
      <c r="OL116" s="73"/>
      <c r="OM116" s="73"/>
      <c r="ON116" s="73"/>
      <c r="OO116" s="73"/>
      <c r="OP116" s="73"/>
      <c r="OQ116" s="73"/>
      <c r="OR116" s="73"/>
      <c r="OS116" s="73"/>
      <c r="OT116" s="73"/>
      <c r="OU116" s="73"/>
      <c r="OV116" s="73"/>
      <c r="OW116" s="73"/>
      <c r="OX116" s="73"/>
      <c r="OY116" s="73"/>
      <c r="OZ116" s="73"/>
      <c r="PA116" s="73"/>
      <c r="PB116" s="73"/>
      <c r="PC116" s="73"/>
      <c r="PD116" s="73"/>
      <c r="PE116" s="73"/>
      <c r="PF116" s="73"/>
      <c r="PG116" s="73"/>
      <c r="PH116" s="73"/>
      <c r="PI116" s="73"/>
      <c r="PJ116" s="73"/>
      <c r="PK116" s="73"/>
      <c r="PL116" s="73"/>
      <c r="PM116" s="73"/>
      <c r="PN116" s="73"/>
      <c r="PO116" s="73"/>
      <c r="PP116" s="73"/>
      <c r="PQ116" s="73"/>
      <c r="PR116" s="73"/>
      <c r="PS116" s="73"/>
      <c r="PT116" s="73"/>
      <c r="PU116" s="73"/>
      <c r="PV116" s="73"/>
      <c r="PW116" s="73"/>
      <c r="PX116" s="73"/>
      <c r="PY116" s="73"/>
      <c r="PZ116" s="73"/>
      <c r="QA116" s="73"/>
      <c r="QB116" s="73"/>
      <c r="QC116" s="73"/>
      <c r="QD116" s="73"/>
      <c r="QE116" s="73"/>
      <c r="QF116" s="73"/>
      <c r="QG116" s="73"/>
      <c r="QH116" s="73"/>
      <c r="QI116" s="73"/>
      <c r="QJ116" s="73"/>
      <c r="QK116" s="73"/>
      <c r="QL116" s="73"/>
      <c r="QM116" s="73"/>
      <c r="QN116" s="73"/>
      <c r="QO116" s="73"/>
      <c r="QP116" s="73"/>
      <c r="QQ116" s="73"/>
      <c r="QR116" s="73"/>
      <c r="QS116" s="73"/>
      <c r="QT116" s="73"/>
      <c r="QU116" s="73"/>
      <c r="QV116" s="73"/>
      <c r="QW116" s="73"/>
      <c r="QX116" s="73"/>
      <c r="QY116" s="73"/>
      <c r="QZ116" s="73"/>
      <c r="RA116" s="73"/>
      <c r="RB116" s="73"/>
      <c r="RC116" s="73"/>
      <c r="RD116" s="73"/>
      <c r="RE116" s="73"/>
      <c r="RF116" s="73"/>
      <c r="RG116" s="73"/>
      <c r="RH116" s="73"/>
      <c r="RI116" s="73"/>
      <c r="RJ116" s="73"/>
      <c r="RK116" s="73"/>
      <c r="RL116" s="73"/>
      <c r="RM116" s="73"/>
      <c r="RN116" s="73"/>
      <c r="RO116" s="73"/>
      <c r="RP116" s="73"/>
      <c r="RQ116" s="73"/>
      <c r="RR116" s="73"/>
      <c r="RS116" s="73"/>
      <c r="RT116" s="73"/>
      <c r="RU116" s="73"/>
      <c r="RV116" s="73"/>
      <c r="RW116" s="73"/>
      <c r="RX116" s="73"/>
      <c r="RY116" s="73"/>
      <c r="RZ116" s="73"/>
      <c r="SA116" s="73"/>
      <c r="SB116" s="73"/>
      <c r="SC116" s="73"/>
      <c r="SD116" s="73"/>
      <c r="SE116" s="73"/>
      <c r="SF116" s="73"/>
      <c r="SG116" s="73"/>
      <c r="SH116" s="73"/>
      <c r="SI116" s="73"/>
      <c r="SJ116" s="73"/>
      <c r="SK116" s="73"/>
      <c r="SL116" s="73"/>
      <c r="SM116" s="73"/>
      <c r="SN116" s="73"/>
      <c r="SO116" s="73"/>
      <c r="SP116" s="73"/>
      <c r="SQ116" s="73"/>
      <c r="SR116" s="73"/>
      <c r="SS116" s="73"/>
      <c r="ST116" s="73"/>
      <c r="SU116" s="73"/>
      <c r="SV116" s="73"/>
      <c r="SW116" s="73"/>
      <c r="SX116" s="73"/>
      <c r="SY116" s="73"/>
      <c r="SZ116" s="73"/>
      <c r="TA116" s="73"/>
      <c r="TB116" s="73"/>
      <c r="TC116" s="73"/>
      <c r="TD116" s="73"/>
      <c r="TE116" s="73"/>
      <c r="TF116" s="73"/>
      <c r="TG116" s="73"/>
      <c r="TH116" s="73"/>
      <c r="TI116" s="73"/>
      <c r="TJ116" s="73"/>
      <c r="TK116" s="73"/>
      <c r="TL116" s="73"/>
      <c r="TM116" s="73"/>
      <c r="TN116" s="73"/>
      <c r="TO116" s="73"/>
      <c r="TP116" s="73"/>
      <c r="TQ116" s="73"/>
      <c r="TR116" s="73"/>
      <c r="TS116" s="73"/>
      <c r="TT116" s="73"/>
      <c r="TU116" s="73"/>
      <c r="TV116" s="73"/>
      <c r="TW116" s="73"/>
      <c r="TX116" s="73"/>
      <c r="TY116" s="73"/>
      <c r="TZ116" s="73"/>
      <c r="UA116" s="73"/>
      <c r="UB116" s="73"/>
      <c r="UC116" s="73"/>
      <c r="UD116" s="73"/>
      <c r="UE116" s="73"/>
      <c r="UF116" s="73"/>
      <c r="UG116" s="73"/>
      <c r="UH116" s="73"/>
      <c r="UI116" s="73"/>
      <c r="UJ116" s="73"/>
      <c r="UK116" s="73"/>
      <c r="UL116" s="73"/>
      <c r="UM116" s="73"/>
      <c r="UN116" s="73"/>
      <c r="UO116" s="73"/>
      <c r="UP116" s="73"/>
      <c r="UQ116" s="73"/>
      <c r="UR116" s="73"/>
      <c r="US116" s="73"/>
      <c r="UT116" s="73"/>
      <c r="UU116" s="73"/>
      <c r="UV116" s="73"/>
      <c r="UW116" s="73"/>
      <c r="UX116" s="73"/>
      <c r="UY116" s="73"/>
      <c r="UZ116" s="73"/>
      <c r="VA116" s="73"/>
      <c r="VB116" s="73"/>
      <c r="VC116" s="73"/>
      <c r="VD116" s="73"/>
      <c r="VE116" s="73"/>
      <c r="VF116" s="73"/>
      <c r="VG116" s="73"/>
      <c r="VH116" s="73"/>
      <c r="VI116" s="73"/>
      <c r="VJ116" s="73"/>
      <c r="VK116" s="73"/>
      <c r="VL116" s="73"/>
      <c r="VM116" s="73"/>
      <c r="VN116" s="73"/>
      <c r="VO116" s="73"/>
      <c r="VP116" s="73"/>
      <c r="VQ116" s="73"/>
      <c r="VR116" s="73"/>
      <c r="VS116" s="73"/>
      <c r="VT116" s="73"/>
      <c r="VU116" s="73"/>
      <c r="VV116" s="73"/>
      <c r="VW116" s="73"/>
      <c r="VX116" s="73"/>
      <c r="VY116" s="73"/>
      <c r="VZ116" s="73"/>
      <c r="WA116" s="73"/>
      <c r="WB116" s="73"/>
      <c r="WC116" s="73"/>
      <c r="WD116" s="73"/>
      <c r="WE116" s="73"/>
      <c r="WF116" s="73"/>
      <c r="WG116" s="73"/>
      <c r="WH116" s="73"/>
      <c r="WI116" s="73"/>
      <c r="WJ116" s="73"/>
      <c r="WK116" s="73"/>
      <c r="WL116" s="73"/>
      <c r="WM116" s="73"/>
      <c r="WN116" s="73"/>
      <c r="WO116" s="73"/>
      <c r="WP116" s="73"/>
      <c r="WQ116" s="73"/>
      <c r="WR116" s="73"/>
      <c r="WS116" s="73"/>
      <c r="WT116" s="73"/>
      <c r="WU116" s="73"/>
      <c r="WV116" s="73"/>
      <c r="WW116" s="73"/>
      <c r="WX116" s="73"/>
      <c r="WY116" s="73"/>
      <c r="WZ116" s="73"/>
      <c r="XA116" s="73"/>
      <c r="XB116" s="73"/>
      <c r="XC116" s="73"/>
      <c r="XD116" s="73"/>
      <c r="XE116" s="73"/>
      <c r="XF116" s="73"/>
      <c r="XG116" s="73"/>
      <c r="XH116" s="73"/>
      <c r="XI116" s="73"/>
      <c r="XJ116" s="73"/>
      <c r="XK116" s="73"/>
      <c r="XL116" s="73"/>
      <c r="XM116" s="73"/>
      <c r="XN116" s="73"/>
      <c r="XO116" s="73"/>
      <c r="XP116" s="73"/>
      <c r="XQ116" s="73"/>
      <c r="XR116" s="73"/>
      <c r="XS116" s="73"/>
      <c r="XT116" s="73"/>
      <c r="XU116" s="73"/>
      <c r="XV116" s="73"/>
      <c r="XW116" s="73"/>
      <c r="XX116" s="73"/>
      <c r="XY116" s="73"/>
      <c r="XZ116" s="73"/>
      <c r="YA116" s="73"/>
      <c r="YB116" s="73"/>
      <c r="YC116" s="73"/>
      <c r="YD116" s="73"/>
      <c r="YE116" s="73"/>
      <c r="YF116" s="73"/>
      <c r="YG116" s="73"/>
      <c r="YH116" s="73"/>
      <c r="YI116" s="73"/>
      <c r="YJ116" s="73"/>
      <c r="YK116" s="73"/>
      <c r="YL116" s="73"/>
      <c r="YM116" s="73"/>
      <c r="YN116" s="73"/>
      <c r="YO116" s="73"/>
      <c r="YP116" s="73"/>
      <c r="YQ116" s="73"/>
      <c r="YR116" s="73"/>
      <c r="YS116" s="73"/>
      <c r="YT116" s="73"/>
      <c r="YU116" s="73"/>
      <c r="YV116" s="73"/>
      <c r="YW116" s="73"/>
      <c r="YX116" s="73"/>
      <c r="YY116" s="73"/>
      <c r="YZ116" s="73"/>
      <c r="ZA116" s="73"/>
      <c r="ZB116" s="73"/>
      <c r="ZC116" s="73"/>
      <c r="ZD116" s="73"/>
      <c r="ZE116" s="73"/>
      <c r="ZF116" s="73"/>
      <c r="ZG116" s="73"/>
      <c r="ZH116" s="73"/>
      <c r="ZI116" s="73"/>
      <c r="ZJ116" s="73"/>
      <c r="ZK116" s="73"/>
      <c r="ZL116" s="73"/>
      <c r="ZM116" s="73"/>
      <c r="ZN116" s="73"/>
      <c r="ZO116" s="73"/>
      <c r="ZP116" s="73"/>
      <c r="ZQ116" s="73"/>
      <c r="ZR116" s="73"/>
      <c r="ZS116" s="73"/>
      <c r="ZT116" s="73"/>
      <c r="ZU116" s="73"/>
      <c r="ZV116" s="73"/>
      <c r="ZW116" s="73"/>
      <c r="ZX116" s="73"/>
      <c r="ZY116" s="73"/>
      <c r="ZZ116" s="73"/>
      <c r="AAA116" s="73"/>
      <c r="AAB116" s="73"/>
      <c r="AAC116" s="73"/>
      <c r="AAD116" s="73"/>
      <c r="AAE116" s="73"/>
      <c r="AAF116" s="73"/>
      <c r="AAG116" s="73"/>
      <c r="AAH116" s="73"/>
      <c r="AAI116" s="73"/>
      <c r="AAJ116" s="73"/>
      <c r="AAK116" s="73"/>
      <c r="AAL116" s="73"/>
      <c r="AAM116" s="73"/>
      <c r="AAN116" s="73"/>
      <c r="AAO116" s="73"/>
      <c r="AAP116" s="73"/>
      <c r="AAQ116" s="73"/>
      <c r="AAR116" s="73"/>
      <c r="AAS116" s="73"/>
      <c r="AAT116" s="73"/>
      <c r="AAU116" s="73"/>
      <c r="AAV116" s="73"/>
      <c r="AAW116" s="73"/>
      <c r="AAX116" s="73"/>
      <c r="AAY116" s="73"/>
      <c r="AAZ116" s="73"/>
      <c r="ABA116" s="73"/>
      <c r="ABB116" s="73"/>
      <c r="ABC116" s="73"/>
      <c r="ABD116" s="73"/>
      <c r="ABE116" s="73"/>
      <c r="ABF116" s="73"/>
      <c r="ABG116" s="73"/>
      <c r="ABH116" s="73"/>
      <c r="ABI116" s="73"/>
      <c r="ABJ116" s="73"/>
      <c r="ABK116" s="73"/>
      <c r="ABL116" s="73"/>
      <c r="ABM116" s="73"/>
      <c r="ABN116" s="73"/>
      <c r="ABO116" s="73"/>
      <c r="ABP116" s="73"/>
      <c r="ABQ116" s="73"/>
      <c r="ABR116" s="73"/>
      <c r="ABS116" s="73"/>
      <c r="ABT116" s="73"/>
      <c r="ABU116" s="73"/>
      <c r="ABV116" s="73"/>
      <c r="ABW116" s="73"/>
      <c r="ABX116" s="73"/>
      <c r="ABY116" s="73"/>
      <c r="ABZ116" s="73"/>
      <c r="ACA116" s="73"/>
      <c r="ACB116" s="73"/>
      <c r="ACC116" s="73"/>
      <c r="ACD116" s="73"/>
      <c r="ACE116" s="73"/>
      <c r="ACF116" s="73"/>
      <c r="ACG116" s="73"/>
      <c r="ACH116" s="73"/>
      <c r="ACI116" s="73"/>
      <c r="ACJ116" s="73"/>
      <c r="ACK116" s="73"/>
      <c r="ACL116" s="73"/>
      <c r="ACM116" s="73"/>
      <c r="ACN116" s="73"/>
      <c r="ACO116" s="73"/>
      <c r="ACP116" s="73"/>
      <c r="ACQ116" s="73"/>
      <c r="ACR116" s="73"/>
      <c r="ACS116" s="73"/>
      <c r="ACT116" s="73"/>
      <c r="ACU116" s="73"/>
      <c r="ACV116" s="73"/>
      <c r="ACW116" s="73"/>
      <c r="ACX116" s="73"/>
      <c r="ACY116" s="73"/>
      <c r="ACZ116" s="73"/>
      <c r="ADA116" s="73"/>
      <c r="ADB116" s="73"/>
      <c r="ADC116" s="73"/>
      <c r="ADD116" s="73"/>
      <c r="ADE116" s="73"/>
      <c r="ADF116" s="73"/>
      <c r="ADG116" s="73"/>
      <c r="ADH116" s="73"/>
      <c r="ADI116" s="73"/>
      <c r="ADJ116" s="73"/>
      <c r="ADK116" s="73"/>
      <c r="ADL116" s="73"/>
      <c r="ADM116" s="73"/>
      <c r="ADN116" s="73"/>
      <c r="ADO116" s="73"/>
      <c r="ADP116" s="73"/>
      <c r="ADQ116" s="73"/>
      <c r="ADR116" s="73"/>
      <c r="ADS116" s="73"/>
      <c r="ADT116" s="73"/>
      <c r="ADU116" s="73"/>
      <c r="ADV116" s="73"/>
      <c r="ADW116" s="73"/>
      <c r="ADX116" s="73"/>
      <c r="ADY116" s="73"/>
      <c r="ADZ116" s="73"/>
      <c r="AEA116" s="73"/>
      <c r="AEB116" s="73"/>
      <c r="AEC116" s="73"/>
      <c r="AED116" s="73"/>
      <c r="AEE116" s="73"/>
      <c r="AEF116" s="73"/>
      <c r="AEG116" s="73"/>
      <c r="AEH116" s="73"/>
      <c r="AEI116" s="73"/>
      <c r="AEJ116" s="73"/>
      <c r="AEK116" s="73"/>
      <c r="AEL116" s="73"/>
      <c r="AEM116" s="73"/>
      <c r="AEN116" s="73"/>
      <c r="AEO116" s="73"/>
      <c r="AEP116" s="73"/>
      <c r="AEQ116" s="73"/>
      <c r="AER116" s="73"/>
      <c r="AES116" s="73"/>
      <c r="AET116" s="73"/>
      <c r="AEU116" s="73"/>
      <c r="AEV116" s="73"/>
      <c r="AEW116" s="73"/>
      <c r="AEX116" s="73"/>
      <c r="AEY116" s="73"/>
      <c r="AEZ116" s="73"/>
      <c r="AFA116" s="73"/>
      <c r="AFB116" s="73"/>
      <c r="AFC116" s="73"/>
      <c r="AFD116" s="73"/>
      <c r="AFE116" s="73"/>
      <c r="AFF116" s="73"/>
      <c r="AFG116" s="73"/>
      <c r="AFH116" s="73"/>
      <c r="AFI116" s="73"/>
      <c r="AFJ116" s="73"/>
      <c r="AFK116" s="73"/>
      <c r="AFL116" s="73"/>
      <c r="AFM116" s="73"/>
      <c r="AFN116" s="73"/>
      <c r="AFO116" s="73"/>
      <c r="AFP116" s="73"/>
      <c r="AFQ116" s="73"/>
      <c r="AFR116" s="73"/>
      <c r="AFS116" s="73"/>
      <c r="AFT116" s="73"/>
      <c r="AFU116" s="73"/>
      <c r="AFV116" s="73"/>
      <c r="AFW116" s="73"/>
      <c r="AFX116" s="73"/>
      <c r="AFY116" s="73"/>
      <c r="AFZ116" s="73"/>
      <c r="AGA116" s="73"/>
      <c r="AGB116" s="73"/>
      <c r="AGC116" s="73"/>
      <c r="AGD116" s="73"/>
      <c r="AGE116" s="73"/>
      <c r="AGF116" s="73"/>
      <c r="AGG116" s="73"/>
      <c r="AGH116" s="73"/>
      <c r="AGI116" s="73"/>
      <c r="AGJ116" s="73"/>
      <c r="AGK116" s="73"/>
      <c r="AGL116" s="73"/>
      <c r="AGM116" s="73"/>
      <c r="AGN116" s="73"/>
      <c r="AGO116" s="73"/>
      <c r="AGP116" s="73"/>
      <c r="AGQ116" s="73"/>
      <c r="AGR116" s="73"/>
      <c r="AGS116" s="73"/>
      <c r="AGT116" s="73"/>
      <c r="AGU116" s="73"/>
      <c r="AGV116" s="73"/>
      <c r="AGW116" s="73"/>
      <c r="AGX116" s="73"/>
      <c r="AGY116" s="73"/>
      <c r="AGZ116" s="73"/>
      <c r="AHA116" s="73"/>
      <c r="AHB116" s="73"/>
      <c r="AHC116" s="73"/>
      <c r="AHD116" s="73"/>
      <c r="AHE116" s="73"/>
      <c r="AHF116" s="73"/>
      <c r="AHG116" s="73"/>
      <c r="AHH116" s="73"/>
      <c r="AHI116" s="73"/>
      <c r="AHJ116" s="73"/>
      <c r="AHK116" s="73"/>
      <c r="AHL116" s="73"/>
      <c r="AHM116" s="73"/>
      <c r="AHN116" s="73"/>
      <c r="AHO116" s="73"/>
      <c r="AHP116" s="73"/>
      <c r="AHQ116" s="73"/>
      <c r="AHR116" s="73"/>
      <c r="AHS116" s="73"/>
      <c r="AHT116" s="73"/>
      <c r="AHU116" s="73"/>
      <c r="AHV116" s="73"/>
      <c r="AHW116" s="73"/>
      <c r="AHX116" s="73"/>
      <c r="AHY116" s="73"/>
      <c r="AHZ116" s="73"/>
      <c r="AIA116" s="73"/>
      <c r="AIB116" s="73"/>
      <c r="AIC116" s="73"/>
      <c r="AID116" s="73"/>
      <c r="AIE116" s="73"/>
      <c r="AIF116" s="73"/>
      <c r="AIG116" s="73"/>
      <c r="AIH116" s="73"/>
      <c r="AII116" s="73"/>
      <c r="AIJ116" s="73"/>
      <c r="AIK116" s="73"/>
      <c r="AIL116" s="73"/>
      <c r="AIM116" s="73"/>
      <c r="AIN116" s="73"/>
      <c r="AIO116" s="73"/>
      <c r="AIP116" s="73"/>
      <c r="AIQ116" s="73"/>
      <c r="AIR116" s="73"/>
      <c r="AIS116" s="73"/>
      <c r="AIT116" s="73"/>
      <c r="AIU116" s="73"/>
      <c r="AIV116" s="73"/>
      <c r="AIW116" s="73"/>
      <c r="AIX116" s="73"/>
      <c r="AIY116" s="73"/>
      <c r="AIZ116" s="73"/>
      <c r="AJA116" s="73"/>
      <c r="AJB116" s="73"/>
      <c r="AJC116" s="73"/>
      <c r="AJD116" s="73"/>
      <c r="AJE116" s="73"/>
      <c r="AJF116" s="73"/>
      <c r="AJG116" s="73"/>
      <c r="AJH116" s="73"/>
      <c r="AJI116" s="73"/>
      <c r="AJJ116" s="73"/>
      <c r="AJK116" s="73"/>
      <c r="AJL116" s="73"/>
      <c r="AJM116" s="73"/>
      <c r="AJN116" s="73"/>
      <c r="AJO116" s="73"/>
      <c r="AJP116" s="73"/>
      <c r="AJQ116" s="73"/>
      <c r="AJR116" s="73"/>
      <c r="AJS116" s="73"/>
      <c r="AJT116" s="73"/>
      <c r="AJU116" s="73"/>
      <c r="AJV116" s="73"/>
      <c r="AJW116" s="73"/>
      <c r="AJX116" s="73"/>
      <c r="AJY116" s="73"/>
      <c r="AJZ116" s="73"/>
      <c r="AKA116" s="73"/>
      <c r="AKB116" s="73"/>
      <c r="AKC116" s="73"/>
      <c r="AKD116" s="73"/>
      <c r="AKE116" s="73"/>
      <c r="AKF116" s="73"/>
      <c r="AKG116" s="73"/>
      <c r="AKH116" s="73"/>
      <c r="AKI116" s="73"/>
      <c r="AKJ116" s="73"/>
      <c r="AKK116" s="73"/>
      <c r="AKL116" s="73"/>
      <c r="AKM116" s="73"/>
      <c r="AKN116" s="73"/>
      <c r="AKO116" s="73"/>
      <c r="AKP116" s="73"/>
      <c r="AKQ116" s="73"/>
      <c r="AKR116" s="73"/>
      <c r="AKS116" s="73"/>
      <c r="AKT116" s="73"/>
      <c r="AKU116" s="73"/>
      <c r="AKV116" s="73"/>
      <c r="AKW116" s="73"/>
      <c r="AKX116" s="73"/>
      <c r="AKY116" s="73"/>
      <c r="AKZ116" s="73"/>
      <c r="ALA116" s="73"/>
      <c r="ALB116" s="73"/>
      <c r="ALC116" s="73"/>
      <c r="ALD116" s="73"/>
      <c r="ALE116" s="73"/>
      <c r="ALF116" s="73"/>
      <c r="ALG116" s="73"/>
      <c r="ALH116" s="73"/>
      <c r="ALI116" s="73"/>
      <c r="ALJ116" s="73"/>
      <c r="ALK116" s="73"/>
      <c r="ALL116" s="73"/>
      <c r="ALM116" s="73"/>
      <c r="ALN116" s="73"/>
      <c r="ALO116" s="73"/>
      <c r="ALP116" s="73"/>
      <c r="ALQ116" s="73"/>
      <c r="ALR116" s="73"/>
      <c r="ALS116" s="73"/>
      <c r="ALT116" s="73"/>
      <c r="ALU116" s="73"/>
      <c r="ALV116" s="73"/>
      <c r="ALW116" s="73"/>
      <c r="ALX116" s="73"/>
      <c r="ALY116" s="73"/>
      <c r="ALZ116" s="73"/>
      <c r="AMA116" s="73"/>
      <c r="AMB116" s="73"/>
      <c r="AMC116" s="73"/>
      <c r="AMD116" s="73"/>
      <c r="AME116" s="73"/>
      <c r="AMF116" s="73"/>
      <c r="AMG116" s="73"/>
      <c r="AMH116" s="73"/>
      <c r="AMI116" s="73"/>
      <c r="AMJ116" s="73"/>
      <c r="AMK116" s="73"/>
      <c r="AML116" s="73"/>
      <c r="AMM116" s="73"/>
      <c r="AMN116" s="73"/>
      <c r="AMO116" s="73"/>
      <c r="AMP116" s="73"/>
      <c r="AMQ116" s="73"/>
      <c r="AMR116" s="73"/>
      <c r="AMS116" s="73"/>
      <c r="AMT116" s="73"/>
      <c r="AMU116" s="73"/>
      <c r="AMV116" s="73"/>
      <c r="AMW116" s="73"/>
      <c r="AMX116" s="73"/>
      <c r="AMY116" s="73"/>
      <c r="AMZ116" s="73"/>
      <c r="ANA116" s="73"/>
      <c r="ANB116" s="73"/>
      <c r="ANC116" s="73"/>
      <c r="AND116" s="73"/>
      <c r="ANE116" s="73"/>
      <c r="ANF116" s="73"/>
      <c r="ANG116" s="73"/>
      <c r="ANH116" s="73"/>
      <c r="ANI116" s="73"/>
      <c r="ANJ116" s="73"/>
      <c r="ANK116" s="73"/>
      <c r="ANL116" s="73"/>
      <c r="ANM116" s="73"/>
      <c r="ANN116" s="73"/>
      <c r="ANO116" s="73"/>
      <c r="ANP116" s="73"/>
      <c r="ANQ116" s="73"/>
      <c r="ANR116" s="73"/>
      <c r="ANS116" s="73"/>
      <c r="ANT116" s="73"/>
      <c r="ANU116" s="73"/>
      <c r="ANV116" s="73"/>
      <c r="ANW116" s="73"/>
      <c r="ANX116" s="73"/>
      <c r="ANY116" s="73"/>
      <c r="ANZ116" s="73"/>
      <c r="AOA116" s="73"/>
      <c r="AOB116" s="73"/>
      <c r="AOC116" s="73"/>
      <c r="AOD116" s="73"/>
      <c r="AOE116" s="73"/>
      <c r="AOF116" s="73"/>
      <c r="AOG116" s="73"/>
      <c r="AOH116" s="73"/>
      <c r="AOI116" s="73"/>
      <c r="AOJ116" s="73"/>
      <c r="AOK116" s="73"/>
      <c r="AOL116" s="73"/>
      <c r="AOM116" s="73"/>
      <c r="AON116" s="73"/>
      <c r="AOO116" s="73"/>
      <c r="AOP116" s="73"/>
      <c r="AOQ116" s="73"/>
      <c r="AOR116" s="73"/>
      <c r="AOS116" s="73"/>
      <c r="AOT116" s="73"/>
      <c r="AOU116" s="73"/>
      <c r="AOV116" s="73"/>
      <c r="AOW116" s="73"/>
      <c r="AOX116" s="73"/>
      <c r="AOY116" s="73"/>
      <c r="AOZ116" s="73"/>
      <c r="APA116" s="73"/>
      <c r="APB116" s="73"/>
      <c r="APC116" s="73"/>
      <c r="APD116" s="73"/>
      <c r="APE116" s="73"/>
      <c r="APF116" s="73"/>
      <c r="APG116" s="73"/>
      <c r="APH116" s="73"/>
      <c r="API116" s="73"/>
      <c r="APJ116" s="73"/>
      <c r="APK116" s="73"/>
      <c r="APL116" s="73"/>
      <c r="APM116" s="73"/>
      <c r="APN116" s="73"/>
      <c r="APO116" s="73"/>
      <c r="APP116" s="73"/>
      <c r="APQ116" s="73"/>
      <c r="APR116" s="73"/>
      <c r="APS116" s="73"/>
      <c r="APT116" s="73"/>
      <c r="APU116" s="73"/>
      <c r="APV116" s="73"/>
      <c r="APW116" s="73"/>
      <c r="APX116" s="73"/>
      <c r="APY116" s="73"/>
      <c r="APZ116" s="73"/>
      <c r="AQA116" s="73"/>
      <c r="AQB116" s="73"/>
      <c r="AQC116" s="73"/>
      <c r="AQD116" s="73"/>
      <c r="AQE116" s="73"/>
      <c r="AQF116" s="73"/>
      <c r="AQG116" s="73"/>
      <c r="AQH116" s="73"/>
      <c r="AQI116" s="73"/>
      <c r="AQJ116" s="73"/>
      <c r="AQK116" s="73"/>
      <c r="AQL116" s="73"/>
      <c r="AQM116" s="73"/>
      <c r="AQN116" s="73"/>
      <c r="AQO116" s="73"/>
      <c r="AQP116" s="73"/>
      <c r="AQQ116" s="73"/>
      <c r="AQR116" s="73"/>
      <c r="AQS116" s="73"/>
      <c r="AQT116" s="73"/>
      <c r="AQU116" s="73"/>
      <c r="AQV116" s="73"/>
      <c r="AQW116" s="73"/>
      <c r="AQX116" s="73"/>
      <c r="AQY116" s="73"/>
      <c r="AQZ116" s="73"/>
      <c r="ARA116" s="73"/>
      <c r="ARB116" s="73"/>
      <c r="ARC116" s="73"/>
      <c r="ARD116" s="73"/>
      <c r="ARE116" s="73"/>
      <c r="ARF116" s="73"/>
      <c r="ARG116" s="73"/>
      <c r="ARH116" s="73"/>
      <c r="ARI116" s="73"/>
      <c r="ARJ116" s="73"/>
      <c r="ARK116" s="73"/>
      <c r="ARL116" s="73"/>
      <c r="ARM116" s="73"/>
      <c r="ARN116" s="73"/>
      <c r="ARO116" s="73"/>
      <c r="ARP116" s="73"/>
      <c r="ARQ116" s="73"/>
      <c r="ARR116" s="73"/>
      <c r="ARS116" s="73"/>
      <c r="ART116" s="73"/>
      <c r="ARU116" s="73"/>
      <c r="ARV116" s="73"/>
      <c r="ARW116" s="73"/>
      <c r="ARX116" s="73"/>
      <c r="ARY116" s="73"/>
      <c r="ARZ116" s="73"/>
      <c r="ASA116" s="73"/>
      <c r="ASB116" s="73"/>
      <c r="ASC116" s="73"/>
      <c r="ASD116" s="73"/>
      <c r="ASE116" s="73"/>
      <c r="ASF116" s="73"/>
      <c r="ASG116" s="73"/>
      <c r="ASH116" s="73"/>
      <c r="ASI116" s="73"/>
      <c r="ASJ116" s="73"/>
      <c r="ASK116" s="73"/>
      <c r="ASL116" s="73"/>
      <c r="ASM116" s="73"/>
      <c r="ASN116" s="73"/>
      <c r="ASO116" s="73"/>
      <c r="ASP116" s="73"/>
      <c r="ASQ116" s="73"/>
      <c r="ASR116" s="73"/>
      <c r="ASS116" s="73"/>
      <c r="AST116" s="73"/>
      <c r="ASU116" s="73"/>
      <c r="ASV116" s="73"/>
      <c r="ASW116" s="73"/>
      <c r="ASX116" s="73"/>
      <c r="ASY116" s="73"/>
      <c r="ASZ116" s="73"/>
      <c r="ATA116" s="73"/>
      <c r="ATB116" s="73"/>
      <c r="ATC116" s="73"/>
      <c r="ATD116" s="73"/>
      <c r="ATE116" s="73"/>
      <c r="ATF116" s="73"/>
      <c r="ATG116" s="73"/>
      <c r="ATH116" s="73"/>
      <c r="ATI116" s="73"/>
      <c r="ATJ116" s="73"/>
      <c r="ATK116" s="73"/>
      <c r="ATL116" s="73"/>
      <c r="ATM116" s="73"/>
      <c r="ATN116" s="73"/>
      <c r="ATO116" s="73"/>
      <c r="ATP116" s="73"/>
      <c r="ATQ116" s="73"/>
      <c r="ATR116" s="73"/>
      <c r="ATS116" s="73"/>
      <c r="ATT116" s="73"/>
      <c r="ATU116" s="73"/>
      <c r="ATV116" s="73"/>
      <c r="ATW116" s="73"/>
      <c r="ATX116" s="73"/>
      <c r="ATY116" s="73"/>
      <c r="ATZ116" s="73"/>
      <c r="AUA116" s="73"/>
      <c r="AUB116" s="73"/>
      <c r="AUC116" s="73"/>
      <c r="AUD116" s="73"/>
      <c r="AUE116" s="73"/>
      <c r="AUF116" s="73"/>
      <c r="AUG116" s="73"/>
      <c r="AUH116" s="73"/>
      <c r="AUI116" s="73"/>
      <c r="AUJ116" s="73"/>
      <c r="AUK116" s="73"/>
      <c r="AUL116" s="73"/>
      <c r="AUM116" s="73"/>
      <c r="AUN116" s="73"/>
      <c r="AUO116" s="73"/>
      <c r="AUP116" s="73"/>
      <c r="AUQ116" s="73"/>
      <c r="AUR116" s="73"/>
      <c r="AUS116" s="73"/>
      <c r="AUT116" s="73"/>
      <c r="AUU116" s="73"/>
      <c r="AUV116" s="73"/>
      <c r="AUW116" s="73"/>
      <c r="AUX116" s="73"/>
      <c r="AUY116" s="73"/>
      <c r="AUZ116" s="73"/>
      <c r="AVA116" s="73"/>
      <c r="AVB116" s="73"/>
      <c r="AVC116" s="73"/>
      <c r="AVD116" s="73"/>
      <c r="AVE116" s="73"/>
      <c r="AVF116" s="73"/>
      <c r="AVG116" s="73"/>
      <c r="AVH116" s="73"/>
      <c r="AVI116" s="73"/>
      <c r="AVJ116" s="73"/>
      <c r="AVK116" s="73"/>
      <c r="AVL116" s="73"/>
      <c r="AVM116" s="73"/>
      <c r="AVN116" s="73"/>
      <c r="AVO116" s="73"/>
      <c r="AVP116" s="73"/>
      <c r="AVQ116" s="73"/>
      <c r="AVR116" s="73"/>
      <c r="AVS116" s="73"/>
      <c r="AVT116" s="73"/>
      <c r="AVU116" s="73"/>
      <c r="AVV116" s="73"/>
      <c r="AVW116" s="73"/>
      <c r="AVX116" s="73"/>
      <c r="AVY116" s="73"/>
      <c r="AVZ116" s="73"/>
      <c r="AWA116" s="73"/>
      <c r="AWB116" s="73"/>
      <c r="AWC116" s="73"/>
      <c r="AWD116" s="73"/>
      <c r="AWE116" s="73"/>
      <c r="AWF116" s="73"/>
      <c r="AWG116" s="73"/>
      <c r="AWH116" s="73"/>
      <c r="AWI116" s="73"/>
      <c r="AWJ116" s="73"/>
      <c r="AWK116" s="73"/>
      <c r="AWL116" s="73"/>
      <c r="AWM116" s="73"/>
      <c r="AWN116" s="73"/>
      <c r="AWO116" s="73"/>
      <c r="AWP116" s="73"/>
      <c r="AWQ116" s="73"/>
      <c r="AWR116" s="73"/>
      <c r="AWS116" s="73"/>
      <c r="AWT116" s="73"/>
      <c r="AWU116" s="73"/>
      <c r="AWV116" s="73"/>
      <c r="AWW116" s="73"/>
      <c r="AWX116" s="73"/>
      <c r="AWY116" s="73"/>
      <c r="AWZ116" s="73"/>
      <c r="AXA116" s="73"/>
      <c r="AXB116" s="73"/>
      <c r="AXC116" s="73"/>
      <c r="AXD116" s="73"/>
      <c r="AXE116" s="73"/>
      <c r="AXF116" s="73"/>
      <c r="AXG116" s="73"/>
      <c r="AXH116" s="73"/>
      <c r="AXI116" s="73"/>
      <c r="AXJ116" s="73"/>
      <c r="AXK116" s="73"/>
      <c r="AXL116" s="73"/>
      <c r="AXM116" s="73"/>
      <c r="AXN116" s="73"/>
      <c r="AXO116" s="73"/>
      <c r="AXP116" s="73"/>
      <c r="AXQ116" s="73"/>
      <c r="AXR116" s="73"/>
      <c r="AXS116" s="73"/>
      <c r="AXT116" s="73"/>
      <c r="AXU116" s="73"/>
      <c r="AXV116" s="73"/>
      <c r="AXW116" s="73"/>
      <c r="AXX116" s="73"/>
      <c r="AXY116" s="73"/>
      <c r="AXZ116" s="73"/>
      <c r="AYA116" s="73"/>
      <c r="AYB116" s="73"/>
      <c r="AYC116" s="73"/>
      <c r="AYD116" s="73"/>
      <c r="AYE116" s="73"/>
      <c r="AYF116" s="73"/>
      <c r="AYG116" s="73"/>
      <c r="AYH116" s="73"/>
      <c r="AYI116" s="73"/>
      <c r="AYJ116" s="73"/>
      <c r="AYK116" s="73"/>
      <c r="AYL116" s="73"/>
      <c r="AYM116" s="73"/>
      <c r="AYN116" s="73"/>
      <c r="AYO116" s="73"/>
      <c r="AYP116" s="73"/>
      <c r="AYQ116" s="73"/>
      <c r="AYR116" s="73"/>
      <c r="AYS116" s="73"/>
      <c r="AYT116" s="73"/>
      <c r="AYU116" s="73"/>
      <c r="AYV116" s="73"/>
      <c r="AYW116" s="73"/>
      <c r="AYX116" s="73"/>
      <c r="AYY116" s="73"/>
      <c r="AYZ116" s="73"/>
      <c r="AZA116" s="73"/>
      <c r="AZB116" s="73"/>
      <c r="AZC116" s="73"/>
      <c r="AZD116" s="73"/>
      <c r="AZE116" s="73"/>
      <c r="AZF116" s="73"/>
      <c r="AZG116" s="73"/>
      <c r="AZH116" s="73"/>
      <c r="AZI116" s="73"/>
      <c r="AZJ116" s="73"/>
      <c r="AZK116" s="73"/>
      <c r="AZL116" s="73"/>
      <c r="AZM116" s="73"/>
      <c r="AZN116" s="73"/>
      <c r="AZO116" s="73"/>
      <c r="AZP116" s="73"/>
      <c r="AZQ116" s="73"/>
      <c r="AZR116" s="73"/>
      <c r="AZS116" s="73"/>
      <c r="AZT116" s="73"/>
      <c r="AZU116" s="73"/>
      <c r="AZV116" s="73"/>
      <c r="AZW116" s="73"/>
      <c r="AZX116" s="73"/>
      <c r="AZY116" s="73"/>
      <c r="AZZ116" s="73"/>
      <c r="BAA116" s="73"/>
      <c r="BAB116" s="73"/>
      <c r="BAC116" s="73"/>
      <c r="BAD116" s="73"/>
      <c r="BAE116" s="73"/>
      <c r="BAF116" s="73"/>
      <c r="BAG116" s="73"/>
      <c r="BAH116" s="73"/>
      <c r="BAI116" s="73"/>
      <c r="BAJ116" s="73"/>
      <c r="BAK116" s="73"/>
      <c r="BAL116" s="73"/>
      <c r="BAM116" s="73"/>
      <c r="BAN116" s="73"/>
      <c r="BAO116" s="73"/>
      <c r="BAP116" s="73"/>
      <c r="BAQ116" s="73"/>
      <c r="BAR116" s="73"/>
      <c r="BAS116" s="73"/>
      <c r="BAT116" s="73"/>
      <c r="BAU116" s="73"/>
      <c r="BAV116" s="73"/>
      <c r="BAW116" s="73"/>
      <c r="BAX116" s="73"/>
      <c r="BAY116" s="73"/>
      <c r="BAZ116" s="73"/>
      <c r="BBA116" s="73"/>
      <c r="BBB116" s="73"/>
      <c r="BBC116" s="73"/>
      <c r="BBD116" s="73"/>
      <c r="BBE116" s="73"/>
      <c r="BBF116" s="73"/>
      <c r="BBG116" s="73"/>
      <c r="BBH116" s="73"/>
      <c r="BBI116" s="73"/>
      <c r="BBJ116" s="73"/>
      <c r="BBK116" s="73"/>
      <c r="BBL116" s="73"/>
      <c r="BBM116" s="73"/>
      <c r="BBN116" s="73"/>
      <c r="BBO116" s="73"/>
      <c r="BBP116" s="73"/>
      <c r="BBQ116" s="73"/>
      <c r="BBR116" s="73"/>
      <c r="BBS116" s="73"/>
      <c r="BBT116" s="73"/>
      <c r="BBU116" s="73"/>
      <c r="BBV116" s="73"/>
      <c r="BBW116" s="73"/>
      <c r="BBX116" s="73"/>
      <c r="BBY116" s="73"/>
      <c r="BBZ116" s="73"/>
      <c r="BCA116" s="73"/>
      <c r="BCB116" s="73"/>
      <c r="BCC116" s="73"/>
      <c r="BCD116" s="73"/>
      <c r="BCE116" s="73"/>
      <c r="BCF116" s="73"/>
      <c r="BCG116" s="73"/>
      <c r="BCH116" s="73"/>
      <c r="BCI116" s="73"/>
      <c r="BCJ116" s="73"/>
      <c r="BCK116" s="73"/>
      <c r="BCL116" s="73"/>
      <c r="BCM116" s="73"/>
      <c r="BCN116" s="73"/>
      <c r="BCO116" s="73"/>
      <c r="BCP116" s="73"/>
      <c r="BCQ116" s="73"/>
      <c r="BCR116" s="73"/>
      <c r="BCS116" s="73"/>
      <c r="BCT116" s="73"/>
      <c r="BCU116" s="73"/>
      <c r="BCV116" s="73"/>
      <c r="BCW116" s="73"/>
      <c r="BCX116" s="73"/>
      <c r="BCY116" s="73"/>
      <c r="BCZ116" s="73"/>
      <c r="BDA116" s="73"/>
      <c r="BDB116" s="73"/>
      <c r="BDC116" s="73"/>
      <c r="BDD116" s="73"/>
      <c r="BDE116" s="73"/>
      <c r="BDF116" s="73"/>
      <c r="BDG116" s="73"/>
      <c r="BDH116" s="73"/>
      <c r="BDI116" s="73"/>
      <c r="BDJ116" s="73"/>
      <c r="BDK116" s="73"/>
      <c r="BDL116" s="73"/>
      <c r="BDM116" s="73"/>
      <c r="BDN116" s="73"/>
      <c r="BDO116" s="73"/>
      <c r="BDP116" s="73"/>
      <c r="BDQ116" s="73"/>
      <c r="BDR116" s="73"/>
      <c r="BDS116" s="73"/>
      <c r="BDT116" s="73"/>
      <c r="BDU116" s="73"/>
      <c r="BDV116" s="73"/>
      <c r="BDW116" s="73"/>
      <c r="BDX116" s="73"/>
      <c r="BDY116" s="73"/>
      <c r="BDZ116" s="73"/>
      <c r="BEA116" s="73"/>
      <c r="BEB116" s="73"/>
      <c r="BEC116" s="73"/>
      <c r="BED116" s="73"/>
      <c r="BEE116" s="73"/>
      <c r="BEF116" s="73"/>
      <c r="BEG116" s="73"/>
      <c r="BEH116" s="73"/>
      <c r="BEI116" s="73"/>
      <c r="BEJ116" s="73"/>
      <c r="BEK116" s="73"/>
      <c r="BEL116" s="73"/>
      <c r="BEM116" s="73"/>
      <c r="BEN116" s="73"/>
      <c r="BEO116" s="73"/>
      <c r="BEP116" s="73"/>
      <c r="BEQ116" s="73"/>
      <c r="BER116" s="73"/>
      <c r="BES116" s="73"/>
      <c r="BET116" s="73"/>
      <c r="BEU116" s="73"/>
      <c r="BEV116" s="73"/>
      <c r="BEW116" s="73"/>
      <c r="BEX116" s="73"/>
      <c r="BEY116" s="73"/>
      <c r="BEZ116" s="73"/>
      <c r="BFA116" s="73"/>
      <c r="BFB116" s="73"/>
      <c r="BFC116" s="73"/>
      <c r="BFD116" s="73"/>
      <c r="BFE116" s="73"/>
      <c r="BFF116" s="73"/>
      <c r="BFG116" s="73"/>
      <c r="BFH116" s="73"/>
      <c r="BFI116" s="73"/>
      <c r="BFJ116" s="73"/>
      <c r="BFK116" s="73"/>
      <c r="BFL116" s="73"/>
      <c r="BFM116" s="73"/>
      <c r="BFN116" s="73"/>
      <c r="BFO116" s="73"/>
      <c r="BFP116" s="73"/>
      <c r="BFQ116" s="73"/>
      <c r="BFR116" s="73"/>
      <c r="BFS116" s="73"/>
      <c r="BFT116" s="73"/>
      <c r="BFU116" s="73"/>
      <c r="BFV116" s="73"/>
      <c r="BFW116" s="73"/>
      <c r="BFX116" s="73"/>
      <c r="BFY116" s="73"/>
      <c r="BFZ116" s="73"/>
      <c r="BGA116" s="73"/>
      <c r="BGB116" s="73"/>
      <c r="BGC116" s="73"/>
      <c r="BGD116" s="73"/>
      <c r="BGE116" s="73"/>
      <c r="BGF116" s="73"/>
      <c r="BGG116" s="73"/>
      <c r="BGH116" s="73"/>
      <c r="BGI116" s="73"/>
      <c r="BGJ116" s="73"/>
      <c r="BGK116" s="73"/>
      <c r="BGL116" s="73"/>
      <c r="BGM116" s="73"/>
      <c r="BGN116" s="73"/>
      <c r="BGO116" s="73"/>
      <c r="BGP116" s="73"/>
      <c r="BGQ116" s="73"/>
      <c r="BGR116" s="73"/>
      <c r="BGS116" s="73"/>
      <c r="BGT116" s="73"/>
      <c r="BGU116" s="73"/>
      <c r="BGV116" s="73"/>
      <c r="BGW116" s="73"/>
      <c r="BGX116" s="73"/>
      <c r="BGY116" s="73"/>
      <c r="BGZ116" s="73"/>
      <c r="BHA116" s="73"/>
      <c r="BHB116" s="73"/>
      <c r="BHC116" s="73"/>
      <c r="BHD116" s="73"/>
      <c r="BHE116" s="73"/>
      <c r="BHF116" s="73"/>
      <c r="BHG116" s="73"/>
      <c r="BHH116" s="73"/>
      <c r="BHI116" s="73"/>
      <c r="BHJ116" s="73"/>
      <c r="BHK116" s="73"/>
      <c r="BHL116" s="73"/>
      <c r="BHM116" s="73"/>
      <c r="BHN116" s="73"/>
      <c r="BHO116" s="73"/>
      <c r="BHP116" s="73"/>
      <c r="BHQ116" s="73"/>
      <c r="BHR116" s="73"/>
      <c r="BHS116" s="73"/>
      <c r="BHT116" s="73"/>
      <c r="BHU116" s="73"/>
      <c r="BHV116" s="73"/>
      <c r="BHW116" s="73"/>
      <c r="BHX116" s="73"/>
      <c r="BHY116" s="73"/>
      <c r="BHZ116" s="73"/>
      <c r="BIA116" s="73"/>
      <c r="BIB116" s="73"/>
      <c r="BIC116" s="73"/>
      <c r="BID116" s="73"/>
      <c r="BIE116" s="73"/>
      <c r="BIF116" s="73"/>
      <c r="BIG116" s="73"/>
      <c r="BIH116" s="73"/>
      <c r="BII116" s="73"/>
      <c r="BIJ116" s="73"/>
      <c r="BIK116" s="73"/>
      <c r="BIL116" s="73"/>
      <c r="BIM116" s="73"/>
      <c r="BIN116" s="73"/>
      <c r="BIO116" s="73"/>
      <c r="BIP116" s="73"/>
      <c r="BIQ116" s="73"/>
      <c r="BIR116" s="73"/>
      <c r="BIS116" s="73"/>
      <c r="BIT116" s="73"/>
      <c r="BIU116" s="73"/>
      <c r="BIV116" s="73"/>
      <c r="BIW116" s="73"/>
      <c r="BIX116" s="73"/>
      <c r="BIY116" s="73"/>
      <c r="BIZ116" s="73"/>
      <c r="BJA116" s="73"/>
      <c r="BJB116" s="73"/>
      <c r="BJC116" s="73"/>
      <c r="BJD116" s="73"/>
      <c r="BJE116" s="73"/>
      <c r="BJF116" s="73"/>
      <c r="BJG116" s="73"/>
      <c r="BJH116" s="73"/>
      <c r="BJI116" s="73"/>
      <c r="BJJ116" s="73"/>
      <c r="BJK116" s="73"/>
      <c r="BJL116" s="73"/>
      <c r="BJM116" s="73"/>
      <c r="BJN116" s="73"/>
      <c r="BJO116" s="73"/>
      <c r="BJP116" s="73"/>
      <c r="BJQ116" s="73"/>
      <c r="BJR116" s="73"/>
      <c r="BJS116" s="73"/>
      <c r="BJT116" s="73"/>
      <c r="BJU116" s="73"/>
      <c r="BJV116" s="73"/>
      <c r="BJW116" s="73"/>
      <c r="BJX116" s="73"/>
      <c r="BJY116" s="73"/>
      <c r="BJZ116" s="73"/>
      <c r="BKA116" s="73"/>
      <c r="BKB116" s="73"/>
      <c r="BKC116" s="73"/>
      <c r="BKD116" s="73"/>
      <c r="BKE116" s="73"/>
      <c r="BKF116" s="73"/>
      <c r="BKG116" s="73"/>
      <c r="BKH116" s="73"/>
      <c r="BKI116" s="73"/>
      <c r="BKJ116" s="73"/>
      <c r="BKK116" s="73"/>
      <c r="BKL116" s="73"/>
      <c r="BKM116" s="73"/>
      <c r="BKN116" s="73"/>
      <c r="BKO116" s="73"/>
      <c r="BKP116" s="73"/>
      <c r="BKQ116" s="73"/>
      <c r="BKR116" s="73"/>
      <c r="BKS116" s="73"/>
      <c r="BKT116" s="73"/>
      <c r="BKU116" s="73"/>
      <c r="BKV116" s="73"/>
      <c r="BKW116" s="73"/>
      <c r="BKX116" s="73"/>
      <c r="BKY116" s="73"/>
      <c r="BKZ116" s="73"/>
      <c r="BLA116" s="73"/>
      <c r="BLB116" s="73"/>
      <c r="BLC116" s="73"/>
      <c r="BLD116" s="73"/>
      <c r="BLE116" s="73"/>
      <c r="BLF116" s="73"/>
      <c r="BLG116" s="73"/>
      <c r="BLH116" s="73"/>
      <c r="BLI116" s="73"/>
      <c r="BLJ116" s="73"/>
      <c r="BLK116" s="73"/>
      <c r="BLL116" s="73"/>
      <c r="BLM116" s="73"/>
      <c r="BLN116" s="73"/>
      <c r="BLO116" s="73"/>
      <c r="BLP116" s="73"/>
      <c r="BLQ116" s="73"/>
      <c r="BLR116" s="73"/>
      <c r="BLS116" s="73"/>
      <c r="BLT116" s="73"/>
      <c r="BLU116" s="73"/>
      <c r="BLV116" s="73"/>
      <c r="BLW116" s="73"/>
      <c r="BLX116" s="73"/>
      <c r="BLY116" s="73"/>
      <c r="BLZ116" s="73"/>
      <c r="BMA116" s="73"/>
      <c r="BMB116" s="73"/>
      <c r="BMC116" s="73"/>
      <c r="BMD116" s="73"/>
      <c r="BME116" s="73"/>
      <c r="BMF116" s="73"/>
      <c r="BMG116" s="73"/>
      <c r="BMH116" s="73"/>
      <c r="BMI116" s="73"/>
      <c r="BMJ116" s="73"/>
      <c r="BMK116" s="73"/>
      <c r="BML116" s="73"/>
      <c r="BMM116" s="73"/>
      <c r="BMN116" s="73"/>
      <c r="BMO116" s="73"/>
      <c r="BMP116" s="73"/>
      <c r="BMQ116" s="73"/>
      <c r="BMR116" s="73"/>
      <c r="BMS116" s="73"/>
      <c r="BMT116" s="73"/>
      <c r="BMU116" s="73"/>
      <c r="BMV116" s="73"/>
      <c r="BMW116" s="73"/>
      <c r="BMX116" s="73"/>
      <c r="BMY116" s="73"/>
      <c r="BMZ116" s="73"/>
      <c r="BNA116" s="73"/>
      <c r="BNB116" s="73"/>
      <c r="BNC116" s="73"/>
      <c r="BND116" s="73"/>
      <c r="BNE116" s="73"/>
      <c r="BNF116" s="73"/>
      <c r="BNG116" s="73"/>
      <c r="BNH116" s="73"/>
      <c r="BNI116" s="73"/>
      <c r="BNJ116" s="73"/>
      <c r="BNK116" s="73"/>
      <c r="BNL116" s="73"/>
      <c r="BNM116" s="73"/>
      <c r="BNN116" s="73"/>
      <c r="BNO116" s="73"/>
      <c r="BNP116" s="73"/>
      <c r="BNQ116" s="73"/>
      <c r="BNR116" s="73"/>
      <c r="BNS116" s="73"/>
      <c r="BNT116" s="73"/>
      <c r="BNU116" s="73"/>
      <c r="BNV116" s="73"/>
      <c r="BNW116" s="73"/>
      <c r="BNX116" s="73"/>
      <c r="BNY116" s="73"/>
      <c r="BNZ116" s="73"/>
      <c r="BOA116" s="73"/>
      <c r="BOB116" s="73"/>
      <c r="BOC116" s="73"/>
      <c r="BOD116" s="73"/>
      <c r="BOE116" s="73"/>
      <c r="BOF116" s="73"/>
      <c r="BOG116" s="73"/>
      <c r="BOH116" s="73"/>
      <c r="BOI116" s="73"/>
      <c r="BOJ116" s="73"/>
      <c r="BOK116" s="73"/>
      <c r="BOL116" s="73"/>
      <c r="BOM116" s="73"/>
      <c r="BON116" s="73"/>
      <c r="BOO116" s="73"/>
      <c r="BOP116" s="73"/>
      <c r="BOQ116" s="73"/>
      <c r="BOR116" s="73"/>
      <c r="BOS116" s="73"/>
      <c r="BOT116" s="73"/>
      <c r="BOU116" s="73"/>
      <c r="BOV116" s="73"/>
      <c r="BOW116" s="73"/>
      <c r="BOX116" s="73"/>
      <c r="BOY116" s="73"/>
      <c r="BOZ116" s="73"/>
      <c r="BPA116" s="73"/>
      <c r="BPB116" s="73"/>
      <c r="BPC116" s="73"/>
      <c r="BPD116" s="73"/>
      <c r="BPE116" s="73"/>
      <c r="BPF116" s="73"/>
      <c r="BPG116" s="73"/>
      <c r="BPH116" s="73"/>
      <c r="BPI116" s="73"/>
      <c r="BPJ116" s="73"/>
      <c r="BPK116" s="73"/>
      <c r="BPL116" s="73"/>
      <c r="BPM116" s="73"/>
      <c r="BPN116" s="73"/>
      <c r="BPO116" s="73"/>
      <c r="BPP116" s="73"/>
      <c r="BPQ116" s="73"/>
      <c r="BPR116" s="73"/>
      <c r="BPS116" s="73"/>
      <c r="BPT116" s="73"/>
      <c r="BPU116" s="73"/>
      <c r="BPV116" s="73"/>
      <c r="BPW116" s="73"/>
      <c r="BPX116" s="73"/>
      <c r="BPY116" s="73"/>
      <c r="BPZ116" s="73"/>
      <c r="BQA116" s="73"/>
      <c r="BQB116" s="73"/>
      <c r="BQC116" s="73"/>
      <c r="BQD116" s="73"/>
      <c r="BQE116" s="73"/>
      <c r="BQF116" s="73"/>
      <c r="BQG116" s="73"/>
      <c r="BQH116" s="73"/>
      <c r="BQI116" s="73"/>
      <c r="BQJ116" s="73"/>
      <c r="BQK116" s="73"/>
      <c r="BQL116" s="73"/>
      <c r="BQM116" s="73"/>
      <c r="BQN116" s="73"/>
      <c r="BQO116" s="73"/>
      <c r="BQP116" s="73"/>
      <c r="BQQ116" s="73"/>
      <c r="BQR116" s="73"/>
      <c r="BQS116" s="73"/>
      <c r="BQT116" s="73"/>
      <c r="BQU116" s="73"/>
      <c r="BQV116" s="73"/>
      <c r="BQW116" s="73"/>
      <c r="BQX116" s="73"/>
      <c r="BQY116" s="73"/>
      <c r="BQZ116" s="73"/>
      <c r="BRA116" s="73"/>
      <c r="BRB116" s="73"/>
      <c r="BRC116" s="73"/>
      <c r="BRD116" s="73"/>
      <c r="BRE116" s="73"/>
      <c r="BRF116" s="73"/>
      <c r="BRG116" s="73"/>
      <c r="BRH116" s="73"/>
      <c r="BRI116" s="73"/>
      <c r="BRJ116" s="73"/>
      <c r="BRK116" s="73"/>
      <c r="BRL116" s="73"/>
      <c r="BRM116" s="73"/>
      <c r="BRN116" s="73"/>
      <c r="BRO116" s="73"/>
      <c r="BRP116" s="73"/>
      <c r="BRQ116" s="73"/>
      <c r="BRR116" s="73"/>
      <c r="BRS116" s="73"/>
      <c r="BRT116" s="73"/>
      <c r="BRU116" s="73"/>
      <c r="BRV116" s="73"/>
      <c r="BRW116" s="73"/>
      <c r="BRX116" s="73"/>
      <c r="BRY116" s="73"/>
      <c r="BRZ116" s="73"/>
      <c r="BSA116" s="73"/>
      <c r="BSB116" s="73"/>
      <c r="BSC116" s="73"/>
      <c r="BSD116" s="73"/>
      <c r="BSE116" s="73"/>
      <c r="BSF116" s="73"/>
      <c r="BSG116" s="73"/>
      <c r="BSH116" s="73"/>
      <c r="BSI116" s="73"/>
      <c r="BSJ116" s="73"/>
      <c r="BSK116" s="73"/>
      <c r="BSL116" s="73"/>
      <c r="BSM116" s="73"/>
      <c r="BSN116" s="73"/>
      <c r="BSO116" s="73"/>
      <c r="BSP116" s="73"/>
      <c r="BSQ116" s="73"/>
      <c r="BSR116" s="73"/>
      <c r="BSS116" s="73"/>
      <c r="BST116" s="73"/>
      <c r="BSU116" s="73"/>
      <c r="BSV116" s="73"/>
      <c r="BSW116" s="73"/>
      <c r="BSX116" s="73"/>
      <c r="BSY116" s="73"/>
      <c r="BSZ116" s="73"/>
      <c r="BTA116" s="73"/>
      <c r="BTB116" s="73"/>
      <c r="BTC116" s="73"/>
      <c r="BTD116" s="73"/>
      <c r="BTE116" s="73"/>
      <c r="BTF116" s="73"/>
      <c r="BTG116" s="73"/>
      <c r="BTH116" s="73"/>
      <c r="BTI116" s="73"/>
      <c r="BTJ116" s="73"/>
      <c r="BTK116" s="73"/>
      <c r="BTL116" s="73"/>
      <c r="BTM116" s="73"/>
      <c r="BTN116" s="73"/>
      <c r="BTO116" s="73"/>
      <c r="BTP116" s="73"/>
      <c r="BTQ116" s="73"/>
      <c r="BTR116" s="73"/>
      <c r="BTS116" s="73"/>
      <c r="BTT116" s="73"/>
      <c r="BTU116" s="73"/>
      <c r="BTV116" s="73"/>
      <c r="BTW116" s="73"/>
      <c r="BTX116" s="73"/>
      <c r="BTY116" s="73"/>
      <c r="BTZ116" s="73"/>
      <c r="BUA116" s="73"/>
      <c r="BUB116" s="73"/>
      <c r="BUC116" s="73"/>
      <c r="BUD116" s="73"/>
      <c r="BUE116" s="73"/>
      <c r="BUF116" s="73"/>
      <c r="BUG116" s="73"/>
      <c r="BUH116" s="73"/>
      <c r="BUI116" s="73"/>
      <c r="BUJ116" s="73"/>
      <c r="BUK116" s="73"/>
      <c r="BUL116" s="73"/>
      <c r="BUM116" s="73"/>
      <c r="BUN116" s="73"/>
      <c r="BUO116" s="73"/>
      <c r="BUP116" s="73"/>
      <c r="BUQ116" s="73"/>
      <c r="BUR116" s="73"/>
      <c r="BUS116" s="73"/>
      <c r="BUT116" s="73"/>
      <c r="BUU116" s="73"/>
      <c r="BUV116" s="73"/>
      <c r="BUW116" s="73"/>
      <c r="BUX116" s="73"/>
      <c r="BUY116" s="73"/>
      <c r="BUZ116" s="73"/>
      <c r="BVA116" s="73"/>
      <c r="BVB116" s="73"/>
      <c r="BVC116" s="73"/>
      <c r="BVD116" s="73"/>
      <c r="BVE116" s="73"/>
      <c r="BVF116" s="73"/>
      <c r="BVG116" s="73"/>
      <c r="BVH116" s="73"/>
      <c r="BVI116" s="73"/>
      <c r="BVJ116" s="73"/>
      <c r="BVK116" s="73"/>
      <c r="BVL116" s="73"/>
      <c r="BVM116" s="73"/>
      <c r="BVN116" s="73"/>
      <c r="BVO116" s="73"/>
      <c r="BVP116" s="73"/>
      <c r="BVQ116" s="73"/>
      <c r="BVR116" s="73"/>
      <c r="BVS116" s="73"/>
      <c r="BVT116" s="73"/>
      <c r="BVU116" s="73"/>
      <c r="BVV116" s="73"/>
      <c r="BVW116" s="73"/>
      <c r="BVX116" s="73"/>
      <c r="BVY116" s="73"/>
      <c r="BVZ116" s="73"/>
      <c r="BWA116" s="73"/>
      <c r="BWB116" s="73"/>
      <c r="BWC116" s="73"/>
      <c r="BWD116" s="73"/>
      <c r="BWE116" s="73"/>
      <c r="BWF116" s="73"/>
      <c r="BWG116" s="73"/>
      <c r="BWH116" s="73"/>
      <c r="BWI116" s="73"/>
      <c r="BWJ116" s="73"/>
      <c r="BWK116" s="73"/>
      <c r="BWL116" s="73"/>
      <c r="BWM116" s="73"/>
      <c r="BWN116" s="73"/>
      <c r="BWO116" s="73"/>
      <c r="BWP116" s="73"/>
      <c r="BWQ116" s="73"/>
      <c r="BWR116" s="73"/>
      <c r="BWS116" s="73"/>
      <c r="BWT116" s="73"/>
      <c r="BWU116" s="73"/>
      <c r="BWV116" s="73"/>
      <c r="BWW116" s="73"/>
      <c r="BWX116" s="73"/>
      <c r="BWY116" s="73"/>
      <c r="BWZ116" s="73"/>
      <c r="BXA116" s="73"/>
      <c r="BXB116" s="73"/>
      <c r="BXC116" s="73"/>
      <c r="BXD116" s="73"/>
      <c r="BXE116" s="73"/>
      <c r="BXF116" s="73"/>
      <c r="BXG116" s="73"/>
      <c r="BXH116" s="73"/>
      <c r="BXI116" s="73"/>
      <c r="BXJ116" s="73"/>
      <c r="BXK116" s="73"/>
      <c r="BXL116" s="73"/>
      <c r="BXM116" s="73"/>
      <c r="BXN116" s="73"/>
      <c r="BXO116" s="73"/>
      <c r="BXP116" s="73"/>
      <c r="BXQ116" s="73"/>
      <c r="BXR116" s="73"/>
      <c r="BXS116" s="73"/>
      <c r="BXT116" s="73"/>
      <c r="BXU116" s="73"/>
      <c r="BXV116" s="73"/>
      <c r="BXW116" s="73"/>
      <c r="BXX116" s="73"/>
      <c r="BXY116" s="73"/>
      <c r="BXZ116" s="73"/>
      <c r="BYA116" s="73"/>
      <c r="BYB116" s="73"/>
      <c r="BYC116" s="73"/>
      <c r="BYD116" s="73"/>
      <c r="BYE116" s="73"/>
      <c r="BYF116" s="73"/>
      <c r="BYG116" s="73"/>
      <c r="BYH116" s="73"/>
      <c r="BYI116" s="73"/>
      <c r="BYJ116" s="73"/>
      <c r="BYK116" s="73"/>
      <c r="BYL116" s="73"/>
      <c r="BYM116" s="73"/>
      <c r="BYN116" s="73"/>
      <c r="BYO116" s="73"/>
      <c r="BYP116" s="73"/>
      <c r="BYQ116" s="73"/>
      <c r="BYR116" s="73"/>
      <c r="BYS116" s="73"/>
      <c r="BYT116" s="73"/>
      <c r="BYU116" s="73"/>
      <c r="BYV116" s="73"/>
      <c r="BYW116" s="73"/>
      <c r="BYX116" s="73"/>
      <c r="BYY116" s="73"/>
      <c r="BYZ116" s="73"/>
      <c r="BZA116" s="73"/>
      <c r="BZB116" s="73"/>
      <c r="BZC116" s="73"/>
      <c r="BZD116" s="73"/>
      <c r="BZE116" s="73"/>
      <c r="BZF116" s="73"/>
      <c r="BZG116" s="73"/>
      <c r="BZH116" s="73"/>
      <c r="BZI116" s="73"/>
      <c r="BZJ116" s="73"/>
      <c r="BZK116" s="73"/>
      <c r="BZL116" s="73"/>
      <c r="BZM116" s="73"/>
      <c r="BZN116" s="73"/>
      <c r="BZO116" s="73"/>
      <c r="BZP116" s="73"/>
      <c r="BZQ116" s="73"/>
      <c r="BZR116" s="73"/>
      <c r="BZS116" s="73"/>
      <c r="BZT116" s="73"/>
      <c r="BZU116" s="73"/>
      <c r="BZV116" s="73"/>
      <c r="BZW116" s="73"/>
      <c r="BZX116" s="73"/>
      <c r="BZY116" s="73"/>
      <c r="BZZ116" s="73"/>
      <c r="CAA116" s="73"/>
      <c r="CAB116" s="73"/>
      <c r="CAC116" s="73"/>
      <c r="CAD116" s="73"/>
      <c r="CAE116" s="73"/>
      <c r="CAF116" s="73"/>
      <c r="CAG116" s="73"/>
      <c r="CAH116" s="73"/>
      <c r="CAI116" s="73"/>
      <c r="CAJ116" s="73"/>
      <c r="CAK116" s="73"/>
      <c r="CAL116" s="73"/>
      <c r="CAM116" s="73"/>
      <c r="CAN116" s="73"/>
      <c r="CAO116" s="73"/>
      <c r="CAP116" s="73"/>
      <c r="CAQ116" s="73"/>
      <c r="CAR116" s="73"/>
      <c r="CAS116" s="73"/>
      <c r="CAT116" s="73"/>
      <c r="CAU116" s="73"/>
      <c r="CAV116" s="73"/>
      <c r="CAW116" s="73"/>
      <c r="CAX116" s="73"/>
      <c r="CAY116" s="73"/>
      <c r="CAZ116" s="73"/>
      <c r="CBA116" s="73"/>
      <c r="CBB116" s="73"/>
      <c r="CBC116" s="73"/>
      <c r="CBD116" s="73"/>
      <c r="CBE116" s="73"/>
      <c r="CBF116" s="73"/>
      <c r="CBG116" s="73"/>
      <c r="CBH116" s="73"/>
      <c r="CBI116" s="73"/>
      <c r="CBJ116" s="73"/>
      <c r="CBK116" s="73"/>
      <c r="CBL116" s="73"/>
      <c r="CBM116" s="73"/>
      <c r="CBN116" s="73"/>
      <c r="CBO116" s="73"/>
      <c r="CBP116" s="73"/>
      <c r="CBQ116" s="73"/>
      <c r="CBR116" s="73"/>
      <c r="CBS116" s="73"/>
      <c r="CBT116" s="73"/>
      <c r="CBU116" s="73"/>
      <c r="CBV116" s="73"/>
      <c r="CBW116" s="73"/>
      <c r="CBX116" s="73"/>
      <c r="CBY116" s="73"/>
      <c r="CBZ116" s="73"/>
      <c r="CCA116" s="73"/>
      <c r="CCB116" s="73"/>
      <c r="CCC116" s="73"/>
      <c r="CCD116" s="73"/>
      <c r="CCE116" s="73"/>
      <c r="CCF116" s="73"/>
      <c r="CCG116" s="73"/>
      <c r="CCH116" s="73"/>
      <c r="CCI116" s="73"/>
      <c r="CCJ116" s="73"/>
      <c r="CCK116" s="73"/>
      <c r="CCL116" s="73"/>
      <c r="CCM116" s="73"/>
      <c r="CCN116" s="73"/>
      <c r="CCO116" s="73"/>
      <c r="CCP116" s="73"/>
      <c r="CCQ116" s="73"/>
      <c r="CCR116" s="73"/>
      <c r="CCS116" s="73"/>
      <c r="CCT116" s="73"/>
      <c r="CCU116" s="73"/>
      <c r="CCV116" s="73"/>
      <c r="CCW116" s="73"/>
      <c r="CCX116" s="73"/>
      <c r="CCY116" s="73"/>
      <c r="CCZ116" s="73"/>
      <c r="CDA116" s="73"/>
      <c r="CDB116" s="73"/>
      <c r="CDC116" s="73"/>
      <c r="CDD116" s="73"/>
      <c r="CDE116" s="73"/>
      <c r="CDF116" s="73"/>
      <c r="CDG116" s="73"/>
      <c r="CDH116" s="73"/>
      <c r="CDI116" s="73"/>
      <c r="CDJ116" s="73"/>
      <c r="CDK116" s="73"/>
      <c r="CDL116" s="73"/>
      <c r="CDM116" s="73"/>
      <c r="CDN116" s="73"/>
      <c r="CDO116" s="73"/>
      <c r="CDP116" s="73"/>
      <c r="CDQ116" s="73"/>
      <c r="CDR116" s="73"/>
      <c r="CDS116" s="73"/>
      <c r="CDT116" s="73"/>
      <c r="CDU116" s="73"/>
      <c r="CDV116" s="73"/>
      <c r="CDW116" s="73"/>
      <c r="CDX116" s="73"/>
      <c r="CDY116" s="73"/>
      <c r="CDZ116" s="73"/>
      <c r="CEA116" s="73"/>
      <c r="CEB116" s="73"/>
      <c r="CEC116" s="73"/>
      <c r="CED116" s="73"/>
      <c r="CEE116" s="73"/>
      <c r="CEF116" s="73"/>
      <c r="CEG116" s="73"/>
      <c r="CEH116" s="73"/>
      <c r="CEI116" s="73"/>
      <c r="CEJ116" s="73"/>
      <c r="CEK116" s="73"/>
      <c r="CEL116" s="73"/>
      <c r="CEM116" s="73"/>
      <c r="CEN116" s="73"/>
      <c r="CEO116" s="73"/>
      <c r="CEP116" s="73"/>
      <c r="CEQ116" s="73"/>
      <c r="CER116" s="73"/>
      <c r="CES116" s="73"/>
      <c r="CET116" s="73"/>
      <c r="CEU116" s="73"/>
      <c r="CEV116" s="73"/>
      <c r="CEW116" s="73"/>
      <c r="CEX116" s="73"/>
      <c r="CEY116" s="73"/>
      <c r="CEZ116" s="73"/>
      <c r="CFA116" s="73"/>
      <c r="CFB116" s="73"/>
      <c r="CFC116" s="73"/>
      <c r="CFD116" s="73"/>
      <c r="CFE116" s="73"/>
      <c r="CFF116" s="73"/>
      <c r="CFG116" s="73"/>
      <c r="CFH116" s="73"/>
      <c r="CFI116" s="73"/>
      <c r="CFJ116" s="73"/>
      <c r="CFK116" s="73"/>
      <c r="CFL116" s="73"/>
      <c r="CFM116" s="73"/>
      <c r="CFN116" s="73"/>
      <c r="CFO116" s="73"/>
      <c r="CFP116" s="73"/>
      <c r="CFQ116" s="73"/>
      <c r="CFR116" s="73"/>
      <c r="CFS116" s="73"/>
      <c r="CFT116" s="73"/>
      <c r="CFU116" s="73"/>
      <c r="CFV116" s="73"/>
      <c r="CFW116" s="73"/>
      <c r="CFX116" s="73"/>
      <c r="CFY116" s="73"/>
      <c r="CFZ116" s="73"/>
      <c r="CGA116" s="73"/>
      <c r="CGB116" s="73"/>
      <c r="CGC116" s="73"/>
      <c r="CGD116" s="73"/>
      <c r="CGE116" s="73"/>
      <c r="CGF116" s="73"/>
      <c r="CGG116" s="73"/>
      <c r="CGH116" s="73"/>
      <c r="CGI116" s="73"/>
      <c r="CGJ116" s="73"/>
      <c r="CGK116" s="73"/>
      <c r="CGL116" s="73"/>
      <c r="CGM116" s="73"/>
      <c r="CGN116" s="73"/>
      <c r="CGO116" s="73"/>
      <c r="CGP116" s="73"/>
      <c r="CGQ116" s="73"/>
      <c r="CGR116" s="73"/>
      <c r="CGS116" s="73"/>
      <c r="CGT116" s="73"/>
      <c r="CGU116" s="73"/>
      <c r="CGV116" s="73"/>
      <c r="CGW116" s="73"/>
      <c r="CGX116" s="73"/>
      <c r="CGY116" s="73"/>
      <c r="CGZ116" s="73"/>
      <c r="CHA116" s="73"/>
      <c r="CHB116" s="73"/>
      <c r="CHC116" s="73"/>
      <c r="CHD116" s="73"/>
      <c r="CHE116" s="73"/>
      <c r="CHF116" s="73"/>
      <c r="CHG116" s="73"/>
      <c r="CHH116" s="73"/>
      <c r="CHI116" s="73"/>
      <c r="CHJ116" s="73"/>
      <c r="CHK116" s="73"/>
      <c r="CHL116" s="73"/>
      <c r="CHM116" s="73"/>
      <c r="CHN116" s="73"/>
      <c r="CHO116" s="73"/>
      <c r="CHP116" s="73"/>
      <c r="CHQ116" s="73"/>
      <c r="CHR116" s="73"/>
      <c r="CHS116" s="73"/>
      <c r="CHT116" s="73"/>
      <c r="CHU116" s="73"/>
      <c r="CHV116" s="73"/>
      <c r="CHW116" s="73"/>
      <c r="CHX116" s="73"/>
      <c r="CHY116" s="73"/>
      <c r="CHZ116" s="73"/>
      <c r="CIA116" s="73"/>
      <c r="CIB116" s="73"/>
      <c r="CIC116" s="73"/>
      <c r="CID116" s="73"/>
      <c r="CIE116" s="73"/>
      <c r="CIF116" s="73"/>
      <c r="CIG116" s="73"/>
      <c r="CIH116" s="73"/>
      <c r="CII116" s="73"/>
      <c r="CIJ116" s="73"/>
      <c r="CIK116" s="73"/>
      <c r="CIL116" s="73"/>
      <c r="CIM116" s="73"/>
      <c r="CIN116" s="73"/>
      <c r="CIO116" s="73"/>
      <c r="CIP116" s="73"/>
      <c r="CIQ116" s="73"/>
      <c r="CIR116" s="73"/>
      <c r="CIS116" s="73"/>
      <c r="CIT116" s="73"/>
      <c r="CIU116" s="73"/>
      <c r="CIV116" s="73"/>
      <c r="CIW116" s="73"/>
      <c r="CIX116" s="73"/>
      <c r="CIY116" s="73"/>
      <c r="CIZ116" s="73"/>
      <c r="CJA116" s="73"/>
      <c r="CJB116" s="73"/>
      <c r="CJC116" s="73"/>
      <c r="CJD116" s="73"/>
      <c r="CJE116" s="73"/>
      <c r="CJF116" s="73"/>
      <c r="CJG116" s="73"/>
      <c r="CJH116" s="73"/>
      <c r="CJI116" s="73"/>
      <c r="CJJ116" s="73"/>
      <c r="CJK116" s="73"/>
      <c r="CJL116" s="73"/>
      <c r="CJM116" s="73"/>
      <c r="CJN116" s="73"/>
      <c r="CJO116" s="73"/>
      <c r="CJP116" s="73"/>
      <c r="CJQ116" s="73"/>
      <c r="CJR116" s="73"/>
      <c r="CJS116" s="73"/>
      <c r="CJT116" s="73"/>
      <c r="CJU116" s="73"/>
      <c r="CJV116" s="73"/>
      <c r="CJW116" s="73"/>
      <c r="CJX116" s="73"/>
      <c r="CJY116" s="73"/>
      <c r="CJZ116" s="73"/>
      <c r="CKA116" s="73"/>
      <c r="CKB116" s="73"/>
      <c r="CKC116" s="73"/>
      <c r="CKD116" s="73"/>
      <c r="CKE116" s="73"/>
      <c r="CKF116" s="73"/>
      <c r="CKG116" s="73"/>
      <c r="CKH116" s="73"/>
      <c r="CKI116" s="73"/>
      <c r="CKJ116" s="73"/>
      <c r="CKK116" s="73"/>
      <c r="CKL116" s="73"/>
      <c r="CKM116" s="73"/>
      <c r="CKN116" s="73"/>
      <c r="CKO116" s="73"/>
      <c r="CKP116" s="73"/>
      <c r="CKQ116" s="73"/>
      <c r="CKR116" s="73"/>
      <c r="CKS116" s="73"/>
      <c r="CKT116" s="73"/>
      <c r="CKU116" s="73"/>
      <c r="CKV116" s="73"/>
      <c r="CKW116" s="73"/>
      <c r="CKX116" s="73"/>
      <c r="CKY116" s="73"/>
      <c r="CKZ116" s="73"/>
      <c r="CLA116" s="73"/>
      <c r="CLB116" s="73"/>
      <c r="CLC116" s="73"/>
      <c r="CLD116" s="73"/>
      <c r="CLE116" s="73"/>
      <c r="CLF116" s="73"/>
      <c r="CLG116" s="73"/>
      <c r="CLH116" s="73"/>
      <c r="CLI116" s="73"/>
      <c r="CLJ116" s="73"/>
      <c r="CLK116" s="73"/>
      <c r="CLL116" s="73"/>
      <c r="CLM116" s="73"/>
      <c r="CLN116" s="73"/>
      <c r="CLO116" s="73"/>
      <c r="CLP116" s="73"/>
      <c r="CLQ116" s="73"/>
      <c r="CLR116" s="73"/>
      <c r="CLS116" s="73"/>
      <c r="CLT116" s="73"/>
      <c r="CLU116" s="73"/>
      <c r="CLV116" s="73"/>
      <c r="CLW116" s="73"/>
      <c r="CLX116" s="73"/>
      <c r="CLY116" s="73"/>
      <c r="CLZ116" s="73"/>
      <c r="CMA116" s="73"/>
      <c r="CMB116" s="73"/>
      <c r="CMC116" s="73"/>
      <c r="CMD116" s="73"/>
      <c r="CME116" s="73"/>
      <c r="CMF116" s="73"/>
      <c r="CMG116" s="73"/>
      <c r="CMH116" s="73"/>
      <c r="CMI116" s="73"/>
      <c r="CMJ116" s="73"/>
      <c r="CMK116" s="73"/>
      <c r="CML116" s="73"/>
      <c r="CMM116" s="73"/>
      <c r="CMN116" s="73"/>
      <c r="CMO116" s="73"/>
      <c r="CMP116" s="73"/>
      <c r="CMQ116" s="73"/>
      <c r="CMR116" s="73"/>
      <c r="CMS116" s="73"/>
      <c r="CMT116" s="73"/>
      <c r="CMU116" s="73"/>
      <c r="CMV116" s="73"/>
      <c r="CMW116" s="73"/>
      <c r="CMX116" s="73"/>
      <c r="CMY116" s="73"/>
      <c r="CMZ116" s="73"/>
      <c r="CNA116" s="73"/>
      <c r="CNB116" s="73"/>
      <c r="CNC116" s="73"/>
      <c r="CND116" s="73"/>
      <c r="CNE116" s="73"/>
      <c r="CNF116" s="73"/>
      <c r="CNG116" s="73"/>
      <c r="CNH116" s="73"/>
      <c r="CNI116" s="73"/>
      <c r="CNJ116" s="73"/>
      <c r="CNK116" s="73"/>
      <c r="CNL116" s="73"/>
      <c r="CNM116" s="73"/>
      <c r="CNN116" s="73"/>
      <c r="CNO116" s="73"/>
      <c r="CNP116" s="73"/>
      <c r="CNQ116" s="73"/>
      <c r="CNR116" s="73"/>
      <c r="CNS116" s="73"/>
      <c r="CNT116" s="73"/>
      <c r="CNU116" s="73"/>
      <c r="CNV116" s="73"/>
      <c r="CNW116" s="73"/>
      <c r="CNX116" s="73"/>
      <c r="CNY116" s="73"/>
      <c r="CNZ116" s="73"/>
      <c r="COA116" s="73"/>
      <c r="COB116" s="73"/>
      <c r="COC116" s="73"/>
      <c r="COD116" s="73"/>
      <c r="COE116" s="73"/>
      <c r="COF116" s="73"/>
      <c r="COG116" s="73"/>
      <c r="COH116" s="73"/>
      <c r="COI116" s="73"/>
      <c r="COJ116" s="73"/>
      <c r="COK116" s="73"/>
      <c r="COL116" s="73"/>
      <c r="COM116" s="73"/>
      <c r="CON116" s="73"/>
      <c r="COO116" s="73"/>
      <c r="COP116" s="73"/>
      <c r="COQ116" s="73"/>
      <c r="COR116" s="73"/>
      <c r="COS116" s="73"/>
      <c r="COT116" s="73"/>
      <c r="COU116" s="73"/>
      <c r="COV116" s="73"/>
      <c r="COW116" s="73"/>
      <c r="COX116" s="73"/>
      <c r="COY116" s="73"/>
      <c r="COZ116" s="73"/>
      <c r="CPA116" s="73"/>
      <c r="CPB116" s="73"/>
      <c r="CPC116" s="73"/>
      <c r="CPD116" s="73"/>
      <c r="CPE116" s="73"/>
      <c r="CPF116" s="73"/>
      <c r="CPG116" s="73"/>
      <c r="CPH116" s="73"/>
      <c r="CPI116" s="73"/>
      <c r="CPJ116" s="73"/>
      <c r="CPK116" s="73"/>
      <c r="CPL116" s="73"/>
      <c r="CPM116" s="73"/>
      <c r="CPN116" s="73"/>
      <c r="CPO116" s="73"/>
      <c r="CPP116" s="73"/>
      <c r="CPQ116" s="73"/>
      <c r="CPR116" s="73"/>
      <c r="CPS116" s="73"/>
      <c r="CPT116" s="73"/>
      <c r="CPU116" s="73"/>
      <c r="CPV116" s="73"/>
      <c r="CPW116" s="73"/>
      <c r="CPX116" s="73"/>
      <c r="CPY116" s="73"/>
      <c r="CPZ116" s="73"/>
      <c r="CQA116" s="73"/>
      <c r="CQB116" s="73"/>
      <c r="CQC116" s="73"/>
      <c r="CQD116" s="73"/>
      <c r="CQE116" s="73"/>
      <c r="CQF116" s="73"/>
      <c r="CQG116" s="73"/>
      <c r="CQH116" s="73"/>
      <c r="CQI116" s="73"/>
      <c r="CQJ116" s="73"/>
      <c r="CQK116" s="73"/>
      <c r="CQL116" s="73"/>
      <c r="CQM116" s="73"/>
      <c r="CQN116" s="73"/>
      <c r="CQO116" s="73"/>
      <c r="CQP116" s="73"/>
      <c r="CQQ116" s="73"/>
      <c r="CQR116" s="73"/>
      <c r="CQS116" s="73"/>
      <c r="CQT116" s="73"/>
      <c r="CQU116" s="73"/>
      <c r="CQV116" s="73"/>
      <c r="CQW116" s="73"/>
      <c r="CQX116" s="73"/>
      <c r="CQY116" s="73"/>
      <c r="CQZ116" s="73"/>
      <c r="CRA116" s="73"/>
      <c r="CRB116" s="73"/>
      <c r="CRC116" s="73"/>
      <c r="CRD116" s="73"/>
      <c r="CRE116" s="73"/>
      <c r="CRF116" s="73"/>
      <c r="CRG116" s="73"/>
      <c r="CRH116" s="73"/>
      <c r="CRI116" s="73"/>
      <c r="CRJ116" s="73"/>
      <c r="CRK116" s="73"/>
      <c r="CRL116" s="73"/>
      <c r="CRM116" s="73"/>
      <c r="CRN116" s="73"/>
      <c r="CRO116" s="73"/>
      <c r="CRP116" s="73"/>
      <c r="CRQ116" s="73"/>
      <c r="CRR116" s="73"/>
      <c r="CRS116" s="73"/>
      <c r="CRT116" s="73"/>
      <c r="CRU116" s="73"/>
      <c r="CRV116" s="73"/>
      <c r="CRW116" s="73"/>
      <c r="CRX116" s="73"/>
      <c r="CRY116" s="73"/>
      <c r="CRZ116" s="73"/>
      <c r="CSA116" s="73"/>
      <c r="CSB116" s="73"/>
      <c r="CSC116" s="73"/>
      <c r="CSD116" s="73"/>
      <c r="CSE116" s="73"/>
      <c r="CSF116" s="73"/>
      <c r="CSG116" s="73"/>
      <c r="CSH116" s="73"/>
      <c r="CSI116" s="73"/>
      <c r="CSJ116" s="73"/>
      <c r="CSK116" s="73"/>
      <c r="CSL116" s="73"/>
      <c r="CSM116" s="73"/>
      <c r="CSN116" s="73"/>
      <c r="CSO116" s="73"/>
      <c r="CSP116" s="73"/>
      <c r="CSQ116" s="73"/>
      <c r="CSR116" s="73"/>
      <c r="CSS116" s="73"/>
      <c r="CST116" s="73"/>
      <c r="CSU116" s="73"/>
      <c r="CSV116" s="73"/>
      <c r="CSW116" s="73"/>
      <c r="CSX116" s="73"/>
      <c r="CSY116" s="73"/>
      <c r="CSZ116" s="73"/>
      <c r="CTA116" s="73"/>
      <c r="CTB116" s="73"/>
      <c r="CTC116" s="73"/>
      <c r="CTD116" s="73"/>
      <c r="CTE116" s="73"/>
      <c r="CTF116" s="73"/>
      <c r="CTG116" s="73"/>
      <c r="CTH116" s="73"/>
      <c r="CTI116" s="73"/>
      <c r="CTJ116" s="73"/>
      <c r="CTK116" s="73"/>
      <c r="CTL116" s="73"/>
      <c r="CTM116" s="73"/>
      <c r="CTN116" s="73"/>
      <c r="CTO116" s="73"/>
      <c r="CTP116" s="73"/>
      <c r="CTQ116" s="73"/>
      <c r="CTR116" s="73"/>
      <c r="CTS116" s="73"/>
      <c r="CTT116" s="73"/>
      <c r="CTU116" s="73"/>
      <c r="CTV116" s="73"/>
      <c r="CTW116" s="73"/>
      <c r="CTX116" s="73"/>
      <c r="CTY116" s="73"/>
      <c r="CTZ116" s="73"/>
      <c r="CUA116" s="73"/>
      <c r="CUB116" s="73"/>
      <c r="CUC116" s="73"/>
      <c r="CUD116" s="73"/>
      <c r="CUE116" s="73"/>
      <c r="CUF116" s="73"/>
      <c r="CUG116" s="73"/>
      <c r="CUH116" s="73"/>
      <c r="CUI116" s="73"/>
      <c r="CUJ116" s="73"/>
      <c r="CUK116" s="73"/>
      <c r="CUL116" s="73"/>
      <c r="CUM116" s="73"/>
      <c r="CUN116" s="73"/>
      <c r="CUO116" s="73"/>
      <c r="CUP116" s="73"/>
      <c r="CUQ116" s="73"/>
      <c r="CUR116" s="73"/>
      <c r="CUS116" s="73"/>
      <c r="CUT116" s="73"/>
      <c r="CUU116" s="73"/>
      <c r="CUV116" s="73"/>
      <c r="CUW116" s="73"/>
      <c r="CUX116" s="73"/>
      <c r="CUY116" s="73"/>
      <c r="CUZ116" s="73"/>
      <c r="CVA116" s="73"/>
      <c r="CVB116" s="73"/>
      <c r="CVC116" s="73"/>
      <c r="CVD116" s="73"/>
      <c r="CVE116" s="73"/>
      <c r="CVF116" s="73"/>
      <c r="CVG116" s="73"/>
      <c r="CVH116" s="73"/>
      <c r="CVI116" s="73"/>
      <c r="CVJ116" s="73"/>
      <c r="CVK116" s="73"/>
      <c r="CVL116" s="73"/>
      <c r="CVM116" s="73"/>
      <c r="CVN116" s="73"/>
      <c r="CVO116" s="73"/>
      <c r="CVP116" s="73"/>
      <c r="CVQ116" s="73"/>
      <c r="CVR116" s="73"/>
      <c r="CVS116" s="73"/>
      <c r="CVT116" s="73"/>
      <c r="CVU116" s="73"/>
      <c r="CVV116" s="73"/>
      <c r="CVW116" s="73"/>
      <c r="CVX116" s="73"/>
      <c r="CVY116" s="73"/>
      <c r="CVZ116" s="73"/>
      <c r="CWA116" s="73"/>
      <c r="CWB116" s="73"/>
      <c r="CWC116" s="73"/>
      <c r="CWD116" s="73"/>
      <c r="CWE116" s="73"/>
      <c r="CWF116" s="73"/>
      <c r="CWG116" s="73"/>
      <c r="CWH116" s="73"/>
      <c r="CWI116" s="73"/>
      <c r="CWJ116" s="73"/>
      <c r="CWK116" s="73"/>
      <c r="CWL116" s="73"/>
      <c r="CWM116" s="73"/>
      <c r="CWN116" s="73"/>
      <c r="CWO116" s="73"/>
      <c r="CWP116" s="73"/>
      <c r="CWQ116" s="73"/>
      <c r="CWR116" s="73"/>
      <c r="CWS116" s="73"/>
      <c r="CWT116" s="73"/>
      <c r="CWU116" s="73"/>
      <c r="CWV116" s="73"/>
      <c r="CWW116" s="73"/>
      <c r="CWX116" s="73"/>
      <c r="CWY116" s="73"/>
      <c r="CWZ116" s="73"/>
      <c r="CXA116" s="73"/>
      <c r="CXB116" s="73"/>
      <c r="CXC116" s="73"/>
      <c r="CXD116" s="73"/>
      <c r="CXE116" s="73"/>
      <c r="CXF116" s="73"/>
      <c r="CXG116" s="73"/>
      <c r="CXH116" s="73"/>
      <c r="CXI116" s="73"/>
      <c r="CXJ116" s="73"/>
      <c r="CXK116" s="73"/>
      <c r="CXL116" s="73"/>
      <c r="CXM116" s="73"/>
      <c r="CXN116" s="73"/>
      <c r="CXO116" s="73"/>
      <c r="CXP116" s="73"/>
      <c r="CXQ116" s="73"/>
      <c r="CXR116" s="73"/>
      <c r="CXS116" s="73"/>
      <c r="CXT116" s="73"/>
      <c r="CXU116" s="73"/>
      <c r="CXV116" s="73"/>
      <c r="CXW116" s="73"/>
      <c r="CXX116" s="73"/>
      <c r="CXY116" s="73"/>
      <c r="CXZ116" s="73"/>
      <c r="CYA116" s="73"/>
      <c r="CYB116" s="73"/>
      <c r="CYC116" s="73"/>
      <c r="CYD116" s="73"/>
      <c r="CYE116" s="73"/>
      <c r="CYF116" s="73"/>
      <c r="CYG116" s="73"/>
      <c r="CYH116" s="73"/>
      <c r="CYI116" s="73"/>
      <c r="CYJ116" s="73"/>
      <c r="CYK116" s="73"/>
      <c r="CYL116" s="73"/>
      <c r="CYM116" s="73"/>
      <c r="CYN116" s="73"/>
      <c r="CYO116" s="73"/>
      <c r="CYP116" s="73"/>
      <c r="CYQ116" s="73"/>
      <c r="CYR116" s="73"/>
      <c r="CYS116" s="73"/>
      <c r="CYT116" s="73"/>
      <c r="CYU116" s="73"/>
      <c r="CYV116" s="73"/>
      <c r="CYW116" s="73"/>
      <c r="CYX116" s="73"/>
      <c r="CYY116" s="73"/>
      <c r="CYZ116" s="73"/>
      <c r="CZA116" s="73"/>
      <c r="CZB116" s="73"/>
      <c r="CZC116" s="73"/>
      <c r="CZD116" s="73"/>
      <c r="CZE116" s="73"/>
      <c r="CZF116" s="73"/>
      <c r="CZG116" s="73"/>
      <c r="CZH116" s="73"/>
      <c r="CZI116" s="73"/>
      <c r="CZJ116" s="73"/>
      <c r="CZK116" s="73"/>
      <c r="CZL116" s="73"/>
      <c r="CZM116" s="73"/>
      <c r="CZN116" s="73"/>
      <c r="CZO116" s="73"/>
      <c r="CZP116" s="73"/>
      <c r="CZQ116" s="73"/>
      <c r="CZR116" s="73"/>
      <c r="CZS116" s="73"/>
      <c r="CZT116" s="73"/>
      <c r="CZU116" s="73"/>
      <c r="CZV116" s="73"/>
      <c r="CZW116" s="73"/>
      <c r="CZX116" s="73"/>
      <c r="CZY116" s="73"/>
      <c r="CZZ116" s="73"/>
      <c r="DAA116" s="73"/>
      <c r="DAB116" s="73"/>
      <c r="DAC116" s="73"/>
      <c r="DAD116" s="73"/>
      <c r="DAE116" s="73"/>
      <c r="DAF116" s="73"/>
      <c r="DAG116" s="73"/>
      <c r="DAH116" s="73"/>
      <c r="DAI116" s="73"/>
      <c r="DAJ116" s="73"/>
      <c r="DAK116" s="73"/>
      <c r="DAL116" s="73"/>
      <c r="DAM116" s="73"/>
      <c r="DAN116" s="73"/>
      <c r="DAO116" s="73"/>
      <c r="DAP116" s="73"/>
      <c r="DAQ116" s="73"/>
      <c r="DAR116" s="73"/>
      <c r="DAS116" s="73"/>
      <c r="DAT116" s="73"/>
      <c r="DAU116" s="73"/>
      <c r="DAV116" s="73"/>
      <c r="DAW116" s="73"/>
      <c r="DAX116" s="73"/>
      <c r="DAY116" s="73"/>
      <c r="DAZ116" s="73"/>
      <c r="DBA116" s="73"/>
      <c r="DBB116" s="73"/>
      <c r="DBC116" s="73"/>
      <c r="DBD116" s="73"/>
      <c r="DBE116" s="73"/>
      <c r="DBF116" s="73"/>
      <c r="DBG116" s="73"/>
      <c r="DBH116" s="73"/>
      <c r="DBI116" s="73"/>
      <c r="DBJ116" s="73"/>
      <c r="DBK116" s="73"/>
      <c r="DBL116" s="73"/>
      <c r="DBM116" s="73"/>
      <c r="DBN116" s="73"/>
      <c r="DBO116" s="73"/>
      <c r="DBP116" s="73"/>
      <c r="DBQ116" s="73"/>
      <c r="DBR116" s="73"/>
      <c r="DBS116" s="73"/>
      <c r="DBT116" s="73"/>
      <c r="DBU116" s="73"/>
      <c r="DBV116" s="73"/>
      <c r="DBW116" s="73"/>
      <c r="DBX116" s="73"/>
      <c r="DBY116" s="73"/>
      <c r="DBZ116" s="73"/>
      <c r="DCA116" s="73"/>
      <c r="DCB116" s="73"/>
      <c r="DCC116" s="73"/>
      <c r="DCD116" s="73"/>
      <c r="DCE116" s="73"/>
      <c r="DCF116" s="73"/>
      <c r="DCG116" s="73"/>
      <c r="DCH116" s="73"/>
      <c r="DCI116" s="73"/>
      <c r="DCJ116" s="73"/>
      <c r="DCK116" s="73"/>
      <c r="DCL116" s="73"/>
      <c r="DCM116" s="73"/>
      <c r="DCN116" s="73"/>
      <c r="DCO116" s="73"/>
      <c r="DCP116" s="73"/>
      <c r="DCQ116" s="73"/>
      <c r="DCR116" s="73"/>
      <c r="DCS116" s="73"/>
      <c r="DCT116" s="73"/>
      <c r="DCU116" s="73"/>
      <c r="DCV116" s="73"/>
      <c r="DCW116" s="73"/>
      <c r="DCX116" s="73"/>
      <c r="DCY116" s="73"/>
      <c r="DCZ116" s="73"/>
      <c r="DDA116" s="73"/>
      <c r="DDB116" s="73"/>
      <c r="DDC116" s="73"/>
      <c r="DDD116" s="73"/>
      <c r="DDE116" s="73"/>
      <c r="DDF116" s="73"/>
      <c r="DDG116" s="73"/>
      <c r="DDH116" s="73"/>
      <c r="DDI116" s="73"/>
      <c r="DDJ116" s="73"/>
      <c r="DDK116" s="73"/>
      <c r="DDL116" s="73"/>
      <c r="DDM116" s="73"/>
      <c r="DDN116" s="73"/>
      <c r="DDO116" s="73"/>
      <c r="DDP116" s="73"/>
      <c r="DDQ116" s="73"/>
      <c r="DDR116" s="73"/>
      <c r="DDS116" s="73"/>
      <c r="DDT116" s="73"/>
      <c r="DDU116" s="73"/>
      <c r="DDV116" s="73"/>
      <c r="DDW116" s="73"/>
      <c r="DDX116" s="73"/>
      <c r="DDY116" s="73"/>
      <c r="DDZ116" s="73"/>
      <c r="DEA116" s="73"/>
      <c r="DEB116" s="73"/>
      <c r="DEC116" s="73"/>
      <c r="DED116" s="73"/>
      <c r="DEE116" s="73"/>
      <c r="DEF116" s="73"/>
      <c r="DEG116" s="73"/>
      <c r="DEH116" s="73"/>
      <c r="DEI116" s="73"/>
      <c r="DEJ116" s="73"/>
      <c r="DEK116" s="73"/>
      <c r="DEL116" s="73"/>
      <c r="DEM116" s="73"/>
      <c r="DEN116" s="73"/>
      <c r="DEO116" s="73"/>
      <c r="DEP116" s="73"/>
      <c r="DEQ116" s="73"/>
      <c r="DER116" s="73"/>
      <c r="DES116" s="73"/>
      <c r="DET116" s="73"/>
      <c r="DEU116" s="73"/>
      <c r="DEV116" s="73"/>
      <c r="DEW116" s="73"/>
      <c r="DEX116" s="73"/>
      <c r="DEY116" s="73"/>
      <c r="DEZ116" s="73"/>
      <c r="DFA116" s="73"/>
      <c r="DFB116" s="73"/>
      <c r="DFC116" s="73"/>
      <c r="DFD116" s="73"/>
      <c r="DFE116" s="73"/>
      <c r="DFF116" s="73"/>
      <c r="DFG116" s="73"/>
      <c r="DFH116" s="73"/>
      <c r="DFI116" s="73"/>
      <c r="DFJ116" s="73"/>
      <c r="DFK116" s="73"/>
      <c r="DFL116" s="73"/>
      <c r="DFM116" s="73"/>
      <c r="DFN116" s="73"/>
      <c r="DFO116" s="73"/>
      <c r="DFP116" s="73"/>
      <c r="DFQ116" s="73"/>
      <c r="DFR116" s="73"/>
      <c r="DFS116" s="73"/>
      <c r="DFT116" s="73"/>
      <c r="DFU116" s="73"/>
      <c r="DFV116" s="73"/>
      <c r="DFW116" s="73"/>
      <c r="DFX116" s="73"/>
      <c r="DFY116" s="73"/>
      <c r="DFZ116" s="73"/>
      <c r="DGA116" s="73"/>
      <c r="DGB116" s="73"/>
      <c r="DGC116" s="73"/>
      <c r="DGD116" s="73"/>
      <c r="DGE116" s="73"/>
      <c r="DGF116" s="73"/>
      <c r="DGG116" s="73"/>
      <c r="DGH116" s="73"/>
      <c r="DGI116" s="73"/>
      <c r="DGJ116" s="73"/>
      <c r="DGK116" s="73"/>
      <c r="DGL116" s="73"/>
      <c r="DGM116" s="73"/>
      <c r="DGN116" s="73"/>
      <c r="DGO116" s="73"/>
      <c r="DGP116" s="73"/>
      <c r="DGQ116" s="73"/>
      <c r="DGR116" s="73"/>
      <c r="DGS116" s="73"/>
      <c r="DGT116" s="73"/>
      <c r="DGU116" s="73"/>
      <c r="DGV116" s="73"/>
      <c r="DGW116" s="73"/>
      <c r="DGX116" s="73"/>
      <c r="DGY116" s="73"/>
      <c r="DGZ116" s="73"/>
      <c r="DHA116" s="73"/>
      <c r="DHB116" s="73"/>
      <c r="DHC116" s="73"/>
      <c r="DHD116" s="73"/>
      <c r="DHE116" s="73"/>
      <c r="DHF116" s="73"/>
      <c r="DHG116" s="73"/>
      <c r="DHH116" s="73"/>
      <c r="DHI116" s="73"/>
      <c r="DHJ116" s="73"/>
      <c r="DHK116" s="73"/>
      <c r="DHL116" s="73"/>
      <c r="DHM116" s="73"/>
      <c r="DHN116" s="73"/>
      <c r="DHO116" s="73"/>
      <c r="DHP116" s="73"/>
      <c r="DHQ116" s="73"/>
      <c r="DHR116" s="73"/>
      <c r="DHS116" s="73"/>
      <c r="DHT116" s="73"/>
      <c r="DHU116" s="73"/>
      <c r="DHV116" s="73"/>
      <c r="DHW116" s="73"/>
      <c r="DHX116" s="73"/>
      <c r="DHY116" s="73"/>
      <c r="DHZ116" s="73"/>
      <c r="DIA116" s="73"/>
      <c r="DIB116" s="73"/>
      <c r="DIC116" s="73"/>
      <c r="DID116" s="73"/>
      <c r="DIE116" s="73"/>
      <c r="DIF116" s="73"/>
      <c r="DIG116" s="73"/>
      <c r="DIH116" s="73"/>
      <c r="DII116" s="73"/>
      <c r="DIJ116" s="73"/>
      <c r="DIK116" s="73"/>
      <c r="DIL116" s="73"/>
      <c r="DIM116" s="73"/>
      <c r="DIN116" s="73"/>
      <c r="DIO116" s="73"/>
      <c r="DIP116" s="73"/>
      <c r="DIQ116" s="73"/>
      <c r="DIR116" s="73"/>
      <c r="DIS116" s="73"/>
      <c r="DIT116" s="73"/>
      <c r="DIU116" s="73"/>
      <c r="DIV116" s="73"/>
      <c r="DIW116" s="73"/>
      <c r="DIX116" s="73"/>
      <c r="DIY116" s="73"/>
      <c r="DIZ116" s="73"/>
      <c r="DJA116" s="73"/>
      <c r="DJB116" s="73"/>
      <c r="DJC116" s="73"/>
      <c r="DJD116" s="73"/>
      <c r="DJE116" s="73"/>
      <c r="DJF116" s="73"/>
      <c r="DJG116" s="73"/>
      <c r="DJH116" s="73"/>
      <c r="DJI116" s="73"/>
      <c r="DJJ116" s="73"/>
      <c r="DJK116" s="73"/>
      <c r="DJL116" s="73"/>
      <c r="DJM116" s="73"/>
      <c r="DJN116" s="73"/>
      <c r="DJO116" s="73"/>
      <c r="DJP116" s="73"/>
      <c r="DJQ116" s="73"/>
      <c r="DJR116" s="73"/>
      <c r="DJS116" s="73"/>
      <c r="DJT116" s="73"/>
      <c r="DJU116" s="73"/>
      <c r="DJV116" s="73"/>
      <c r="DJW116" s="73"/>
      <c r="DJX116" s="73"/>
      <c r="DJY116" s="73"/>
      <c r="DJZ116" s="73"/>
      <c r="DKA116" s="73"/>
      <c r="DKB116" s="73"/>
      <c r="DKC116" s="73"/>
      <c r="DKD116" s="73"/>
      <c r="DKE116" s="73"/>
      <c r="DKF116" s="73"/>
      <c r="DKG116" s="73"/>
      <c r="DKH116" s="73"/>
      <c r="DKI116" s="73"/>
      <c r="DKJ116" s="73"/>
      <c r="DKK116" s="73"/>
      <c r="DKL116" s="73"/>
      <c r="DKM116" s="73"/>
      <c r="DKN116" s="73"/>
      <c r="DKO116" s="73"/>
      <c r="DKP116" s="73"/>
      <c r="DKQ116" s="73"/>
      <c r="DKR116" s="73"/>
      <c r="DKS116" s="73"/>
      <c r="DKT116" s="73"/>
      <c r="DKU116" s="73"/>
      <c r="DKV116" s="73"/>
      <c r="DKW116" s="73"/>
      <c r="DKX116" s="73"/>
      <c r="DKY116" s="73"/>
      <c r="DKZ116" s="73"/>
      <c r="DLA116" s="73"/>
      <c r="DLB116" s="73"/>
      <c r="DLC116" s="73"/>
      <c r="DLD116" s="73"/>
      <c r="DLE116" s="73"/>
      <c r="DLF116" s="73"/>
      <c r="DLG116" s="73"/>
      <c r="DLH116" s="73"/>
      <c r="DLI116" s="73"/>
      <c r="DLJ116" s="73"/>
      <c r="DLK116" s="73"/>
      <c r="DLL116" s="73"/>
      <c r="DLM116" s="73"/>
      <c r="DLN116" s="73"/>
      <c r="DLO116" s="73"/>
      <c r="DLP116" s="73"/>
      <c r="DLQ116" s="73"/>
      <c r="DLR116" s="73"/>
      <c r="DLS116" s="73"/>
      <c r="DLT116" s="73"/>
      <c r="DLU116" s="73"/>
      <c r="DLV116" s="73"/>
      <c r="DLW116" s="73"/>
      <c r="DLX116" s="73"/>
      <c r="DLY116" s="73"/>
      <c r="DLZ116" s="73"/>
      <c r="DMA116" s="73"/>
      <c r="DMB116" s="73"/>
      <c r="DMC116" s="73"/>
      <c r="DMD116" s="73"/>
      <c r="DME116" s="73"/>
      <c r="DMF116" s="73"/>
      <c r="DMG116" s="73"/>
      <c r="DMH116" s="73"/>
      <c r="DMI116" s="73"/>
      <c r="DMJ116" s="73"/>
      <c r="DMK116" s="73"/>
      <c r="DML116" s="73"/>
      <c r="DMM116" s="73"/>
      <c r="DMN116" s="73"/>
      <c r="DMO116" s="73"/>
      <c r="DMP116" s="73"/>
      <c r="DMQ116" s="73"/>
      <c r="DMR116" s="73"/>
      <c r="DMS116" s="73"/>
      <c r="DMT116" s="73"/>
      <c r="DMU116" s="73"/>
      <c r="DMV116" s="73"/>
      <c r="DMW116" s="73"/>
      <c r="DMX116" s="73"/>
      <c r="DMY116" s="73"/>
      <c r="DMZ116" s="73"/>
      <c r="DNA116" s="73"/>
      <c r="DNB116" s="73"/>
      <c r="DNC116" s="73"/>
      <c r="DND116" s="73"/>
      <c r="DNE116" s="73"/>
      <c r="DNF116" s="73"/>
      <c r="DNG116" s="73"/>
      <c r="DNH116" s="73"/>
      <c r="DNI116" s="73"/>
      <c r="DNJ116" s="73"/>
      <c r="DNK116" s="73"/>
      <c r="DNL116" s="73"/>
      <c r="DNM116" s="73"/>
      <c r="DNN116" s="73"/>
      <c r="DNO116" s="73"/>
      <c r="DNP116" s="73"/>
      <c r="DNQ116" s="73"/>
      <c r="DNR116" s="73"/>
      <c r="DNS116" s="73"/>
      <c r="DNT116" s="73"/>
      <c r="DNU116" s="73"/>
      <c r="DNV116" s="73"/>
      <c r="DNW116" s="73"/>
      <c r="DNX116" s="73"/>
      <c r="DNY116" s="73"/>
      <c r="DNZ116" s="73"/>
      <c r="DOA116" s="73"/>
      <c r="DOB116" s="73"/>
      <c r="DOC116" s="73"/>
      <c r="DOD116" s="73"/>
      <c r="DOE116" s="73"/>
      <c r="DOF116" s="73"/>
      <c r="DOG116" s="73"/>
      <c r="DOH116" s="73"/>
      <c r="DOI116" s="73"/>
      <c r="DOJ116" s="73"/>
      <c r="DOK116" s="73"/>
      <c r="DOL116" s="73"/>
      <c r="DOM116" s="73"/>
      <c r="DON116" s="73"/>
      <c r="DOO116" s="73"/>
      <c r="DOP116" s="73"/>
      <c r="DOQ116" s="73"/>
      <c r="DOR116" s="73"/>
      <c r="DOS116" s="73"/>
      <c r="DOT116" s="73"/>
      <c r="DOU116" s="73"/>
      <c r="DOV116" s="73"/>
      <c r="DOW116" s="73"/>
      <c r="DOX116" s="73"/>
      <c r="DOY116" s="73"/>
      <c r="DOZ116" s="73"/>
      <c r="DPA116" s="73"/>
      <c r="DPB116" s="73"/>
      <c r="DPC116" s="73"/>
      <c r="DPD116" s="73"/>
      <c r="DPE116" s="73"/>
      <c r="DPF116" s="73"/>
      <c r="DPG116" s="73"/>
      <c r="DPH116" s="73"/>
      <c r="DPI116" s="73"/>
      <c r="DPJ116" s="73"/>
      <c r="DPK116" s="73"/>
      <c r="DPL116" s="73"/>
      <c r="DPM116" s="73"/>
      <c r="DPN116" s="73"/>
      <c r="DPO116" s="73"/>
      <c r="DPP116" s="73"/>
      <c r="DPQ116" s="73"/>
      <c r="DPR116" s="73"/>
      <c r="DPS116" s="73"/>
      <c r="DPT116" s="73"/>
      <c r="DPU116" s="73"/>
      <c r="DPV116" s="73"/>
      <c r="DPW116" s="73"/>
      <c r="DPX116" s="73"/>
      <c r="DPY116" s="73"/>
      <c r="DPZ116" s="73"/>
      <c r="DQA116" s="73"/>
      <c r="DQB116" s="73"/>
      <c r="DQC116" s="73"/>
      <c r="DQD116" s="73"/>
      <c r="DQE116" s="73"/>
      <c r="DQF116" s="73"/>
      <c r="DQG116" s="73"/>
      <c r="DQH116" s="73"/>
      <c r="DQI116" s="73"/>
      <c r="DQJ116" s="73"/>
      <c r="DQK116" s="73"/>
      <c r="DQL116" s="73"/>
      <c r="DQM116" s="73"/>
      <c r="DQN116" s="73"/>
      <c r="DQO116" s="73"/>
      <c r="DQP116" s="73"/>
      <c r="DQQ116" s="73"/>
      <c r="DQR116" s="73"/>
      <c r="DQS116" s="73"/>
      <c r="DQT116" s="73"/>
      <c r="DQU116" s="73"/>
      <c r="DQV116" s="73"/>
      <c r="DQW116" s="73"/>
      <c r="DQX116" s="73"/>
      <c r="DQY116" s="73"/>
      <c r="DQZ116" s="73"/>
      <c r="DRA116" s="73"/>
      <c r="DRB116" s="73"/>
      <c r="DRC116" s="73"/>
      <c r="DRD116" s="73"/>
      <c r="DRE116" s="73"/>
      <c r="DRF116" s="73"/>
      <c r="DRG116" s="73"/>
      <c r="DRH116" s="73"/>
      <c r="DRI116" s="73"/>
      <c r="DRJ116" s="73"/>
      <c r="DRK116" s="73"/>
      <c r="DRL116" s="73"/>
      <c r="DRM116" s="73"/>
      <c r="DRN116" s="73"/>
      <c r="DRO116" s="73"/>
      <c r="DRP116" s="73"/>
      <c r="DRQ116" s="73"/>
      <c r="DRR116" s="73"/>
      <c r="DRS116" s="73"/>
      <c r="DRT116" s="73"/>
      <c r="DRU116" s="73"/>
      <c r="DRV116" s="73"/>
      <c r="DRW116" s="73"/>
      <c r="DRX116" s="73"/>
      <c r="DRY116" s="73"/>
      <c r="DRZ116" s="73"/>
      <c r="DSA116" s="73"/>
      <c r="DSB116" s="73"/>
      <c r="DSC116" s="73"/>
      <c r="DSD116" s="73"/>
      <c r="DSE116" s="73"/>
      <c r="DSF116" s="73"/>
      <c r="DSG116" s="73"/>
      <c r="DSH116" s="73"/>
      <c r="DSI116" s="73"/>
      <c r="DSJ116" s="73"/>
      <c r="DSK116" s="73"/>
      <c r="DSL116" s="73"/>
      <c r="DSM116" s="73"/>
      <c r="DSN116" s="73"/>
      <c r="DSO116" s="73"/>
      <c r="DSP116" s="73"/>
      <c r="DSQ116" s="73"/>
      <c r="DSR116" s="73"/>
      <c r="DSS116" s="73"/>
      <c r="DST116" s="73"/>
      <c r="DSU116" s="73"/>
      <c r="DSV116" s="73"/>
      <c r="DSW116" s="73"/>
      <c r="DSX116" s="73"/>
      <c r="DSY116" s="73"/>
      <c r="DSZ116" s="73"/>
      <c r="DTA116" s="73"/>
      <c r="DTB116" s="73"/>
      <c r="DTC116" s="73"/>
      <c r="DTD116" s="73"/>
      <c r="DTE116" s="73"/>
      <c r="DTF116" s="73"/>
      <c r="DTG116" s="73"/>
      <c r="DTH116" s="73"/>
      <c r="DTI116" s="73"/>
      <c r="DTJ116" s="73"/>
      <c r="DTK116" s="73"/>
      <c r="DTL116" s="73"/>
      <c r="DTM116" s="73"/>
      <c r="DTN116" s="73"/>
      <c r="DTO116" s="73"/>
      <c r="DTP116" s="73"/>
      <c r="DTQ116" s="73"/>
      <c r="DTR116" s="73"/>
      <c r="DTS116" s="73"/>
      <c r="DTT116" s="73"/>
      <c r="DTU116" s="73"/>
      <c r="DTV116" s="73"/>
      <c r="DTW116" s="73"/>
      <c r="DTX116" s="73"/>
      <c r="DTY116" s="73"/>
      <c r="DTZ116" s="73"/>
      <c r="DUA116" s="73"/>
      <c r="DUB116" s="73"/>
      <c r="DUC116" s="73"/>
      <c r="DUD116" s="73"/>
      <c r="DUE116" s="73"/>
      <c r="DUF116" s="73"/>
      <c r="DUG116" s="73"/>
      <c r="DUH116" s="73"/>
      <c r="DUI116" s="73"/>
      <c r="DUJ116" s="73"/>
      <c r="DUK116" s="73"/>
      <c r="DUL116" s="73"/>
      <c r="DUM116" s="73"/>
      <c r="DUN116" s="73"/>
      <c r="DUO116" s="73"/>
      <c r="DUP116" s="73"/>
      <c r="DUQ116" s="73"/>
      <c r="DUR116" s="73"/>
      <c r="DUS116" s="73"/>
      <c r="DUT116" s="73"/>
      <c r="DUU116" s="73"/>
      <c r="DUV116" s="73"/>
      <c r="DUW116" s="73"/>
      <c r="DUX116" s="73"/>
      <c r="DUY116" s="73"/>
      <c r="DUZ116" s="73"/>
      <c r="DVA116" s="73"/>
      <c r="DVB116" s="73"/>
      <c r="DVC116" s="73"/>
      <c r="DVD116" s="73"/>
      <c r="DVE116" s="73"/>
      <c r="DVF116" s="73"/>
      <c r="DVG116" s="73"/>
      <c r="DVH116" s="73"/>
      <c r="DVI116" s="73"/>
      <c r="DVJ116" s="73"/>
      <c r="DVK116" s="73"/>
      <c r="DVL116" s="73"/>
      <c r="DVM116" s="73"/>
      <c r="DVN116" s="73"/>
      <c r="DVO116" s="73"/>
      <c r="DVP116" s="73"/>
      <c r="DVQ116" s="73"/>
      <c r="DVR116" s="73"/>
      <c r="DVS116" s="73"/>
      <c r="DVT116" s="73"/>
      <c r="DVU116" s="73"/>
      <c r="DVV116" s="73"/>
      <c r="DVW116" s="73"/>
      <c r="DVX116" s="73"/>
      <c r="DVY116" s="73"/>
      <c r="DVZ116" s="73"/>
      <c r="DWA116" s="73"/>
      <c r="DWB116" s="73"/>
      <c r="DWC116" s="73"/>
      <c r="DWD116" s="73"/>
      <c r="DWE116" s="73"/>
      <c r="DWF116" s="73"/>
      <c r="DWG116" s="73"/>
      <c r="DWH116" s="73"/>
      <c r="DWI116" s="73"/>
      <c r="DWJ116" s="73"/>
      <c r="DWK116" s="73"/>
      <c r="DWL116" s="73"/>
      <c r="DWM116" s="73"/>
      <c r="DWN116" s="73"/>
      <c r="DWO116" s="73"/>
      <c r="DWP116" s="73"/>
      <c r="DWQ116" s="73"/>
      <c r="DWR116" s="73"/>
      <c r="DWS116" s="73"/>
      <c r="DWT116" s="73"/>
      <c r="DWU116" s="73"/>
      <c r="DWV116" s="73"/>
      <c r="DWW116" s="73"/>
      <c r="DWX116" s="73"/>
      <c r="DWY116" s="73"/>
      <c r="DWZ116" s="73"/>
      <c r="DXA116" s="73"/>
      <c r="DXB116" s="73"/>
      <c r="DXC116" s="73"/>
      <c r="DXD116" s="73"/>
      <c r="DXE116" s="73"/>
      <c r="DXF116" s="73"/>
      <c r="DXG116" s="73"/>
      <c r="DXH116" s="73"/>
      <c r="DXI116" s="73"/>
      <c r="DXJ116" s="73"/>
      <c r="DXK116" s="73"/>
      <c r="DXL116" s="73"/>
      <c r="DXM116" s="73"/>
      <c r="DXN116" s="73"/>
      <c r="DXO116" s="73"/>
      <c r="DXP116" s="73"/>
      <c r="DXQ116" s="73"/>
      <c r="DXR116" s="73"/>
      <c r="DXS116" s="73"/>
      <c r="DXT116" s="73"/>
      <c r="DXU116" s="73"/>
      <c r="DXV116" s="73"/>
      <c r="DXW116" s="73"/>
      <c r="DXX116" s="73"/>
      <c r="DXY116" s="73"/>
      <c r="DXZ116" s="73"/>
      <c r="DYA116" s="73"/>
      <c r="DYB116" s="73"/>
      <c r="DYC116" s="73"/>
      <c r="DYD116" s="73"/>
      <c r="DYE116" s="73"/>
      <c r="DYF116" s="73"/>
      <c r="DYG116" s="73"/>
      <c r="DYH116" s="73"/>
      <c r="DYI116" s="73"/>
      <c r="DYJ116" s="73"/>
      <c r="DYK116" s="73"/>
      <c r="DYL116" s="73"/>
      <c r="DYM116" s="73"/>
      <c r="DYN116" s="73"/>
      <c r="DYO116" s="73"/>
      <c r="DYP116" s="73"/>
      <c r="DYQ116" s="73"/>
      <c r="DYR116" s="73"/>
      <c r="DYS116" s="73"/>
      <c r="DYT116" s="73"/>
      <c r="DYU116" s="73"/>
      <c r="DYV116" s="73"/>
      <c r="DYW116" s="73"/>
      <c r="DYX116" s="73"/>
      <c r="DYY116" s="73"/>
      <c r="DYZ116" s="73"/>
      <c r="DZA116" s="73"/>
      <c r="DZB116" s="73"/>
      <c r="DZC116" s="73"/>
      <c r="DZD116" s="73"/>
      <c r="DZE116" s="73"/>
      <c r="DZF116" s="73"/>
      <c r="DZG116" s="73"/>
      <c r="DZH116" s="73"/>
      <c r="DZI116" s="73"/>
      <c r="DZJ116" s="73"/>
      <c r="DZK116" s="73"/>
      <c r="DZL116" s="73"/>
      <c r="DZM116" s="73"/>
      <c r="DZN116" s="73"/>
      <c r="DZO116" s="73"/>
      <c r="DZP116" s="73"/>
      <c r="DZQ116" s="73"/>
      <c r="DZR116" s="73"/>
      <c r="DZS116" s="73"/>
      <c r="DZT116" s="73"/>
      <c r="DZU116" s="73"/>
      <c r="DZV116" s="73"/>
      <c r="DZW116" s="73"/>
      <c r="DZX116" s="73"/>
      <c r="DZY116" s="73"/>
      <c r="DZZ116" s="73"/>
      <c r="EAA116" s="73"/>
      <c r="EAB116" s="73"/>
      <c r="EAC116" s="73"/>
      <c r="EAD116" s="73"/>
      <c r="EAE116" s="73"/>
      <c r="EAF116" s="73"/>
      <c r="EAG116" s="73"/>
      <c r="EAH116" s="73"/>
      <c r="EAI116" s="73"/>
      <c r="EAJ116" s="73"/>
      <c r="EAK116" s="73"/>
      <c r="EAL116" s="73"/>
      <c r="EAM116" s="73"/>
      <c r="EAN116" s="73"/>
      <c r="EAO116" s="73"/>
      <c r="EAP116" s="73"/>
      <c r="EAQ116" s="73"/>
      <c r="EAR116" s="73"/>
      <c r="EAS116" s="73"/>
      <c r="EAT116" s="73"/>
      <c r="EAU116" s="73"/>
      <c r="EAV116" s="73"/>
      <c r="EAW116" s="73"/>
      <c r="EAX116" s="73"/>
      <c r="EAY116" s="73"/>
      <c r="EAZ116" s="73"/>
      <c r="EBA116" s="73"/>
      <c r="EBB116" s="73"/>
      <c r="EBC116" s="73"/>
      <c r="EBD116" s="73"/>
      <c r="EBE116" s="73"/>
      <c r="EBF116" s="73"/>
      <c r="EBG116" s="73"/>
      <c r="EBH116" s="73"/>
      <c r="EBI116" s="73"/>
      <c r="EBJ116" s="73"/>
      <c r="EBK116" s="73"/>
      <c r="EBL116" s="73"/>
      <c r="EBM116" s="73"/>
      <c r="EBN116" s="73"/>
      <c r="EBO116" s="73"/>
      <c r="EBP116" s="73"/>
      <c r="EBQ116" s="73"/>
      <c r="EBR116" s="73"/>
      <c r="EBS116" s="73"/>
      <c r="EBT116" s="73"/>
      <c r="EBU116" s="73"/>
      <c r="EBV116" s="73"/>
      <c r="EBW116" s="73"/>
      <c r="EBX116" s="73"/>
      <c r="EBY116" s="73"/>
      <c r="EBZ116" s="73"/>
      <c r="ECA116" s="73"/>
      <c r="ECB116" s="73"/>
      <c r="ECC116" s="73"/>
      <c r="ECD116" s="73"/>
      <c r="ECE116" s="73"/>
      <c r="ECF116" s="73"/>
      <c r="ECG116" s="73"/>
      <c r="ECH116" s="73"/>
      <c r="ECI116" s="73"/>
      <c r="ECJ116" s="73"/>
      <c r="ECK116" s="73"/>
      <c r="ECL116" s="73"/>
      <c r="ECM116" s="73"/>
      <c r="ECN116" s="73"/>
      <c r="ECO116" s="73"/>
      <c r="ECP116" s="73"/>
      <c r="ECQ116" s="73"/>
      <c r="ECR116" s="73"/>
      <c r="ECS116" s="73"/>
      <c r="ECT116" s="73"/>
      <c r="ECU116" s="73"/>
      <c r="ECV116" s="73"/>
      <c r="ECW116" s="73"/>
      <c r="ECX116" s="73"/>
      <c r="ECY116" s="73"/>
      <c r="ECZ116" s="73"/>
      <c r="EDA116" s="73"/>
      <c r="EDB116" s="73"/>
      <c r="EDC116" s="73"/>
      <c r="EDD116" s="73"/>
      <c r="EDE116" s="73"/>
      <c r="EDF116" s="73"/>
      <c r="EDG116" s="73"/>
      <c r="EDH116" s="73"/>
      <c r="EDI116" s="73"/>
      <c r="EDJ116" s="73"/>
      <c r="EDK116" s="73"/>
      <c r="EDL116" s="73"/>
      <c r="EDM116" s="73"/>
      <c r="EDN116" s="73"/>
      <c r="EDO116" s="73"/>
      <c r="EDP116" s="73"/>
      <c r="EDQ116" s="73"/>
      <c r="EDR116" s="73"/>
      <c r="EDS116" s="73"/>
      <c r="EDT116" s="73"/>
      <c r="EDU116" s="73"/>
      <c r="EDV116" s="73"/>
      <c r="EDW116" s="73"/>
      <c r="EDX116" s="73"/>
      <c r="EDY116" s="73"/>
      <c r="EDZ116" s="73"/>
      <c r="EEA116" s="73"/>
      <c r="EEB116" s="73"/>
      <c r="EEC116" s="73"/>
      <c r="EED116" s="73"/>
      <c r="EEE116" s="73"/>
      <c r="EEF116" s="73"/>
      <c r="EEG116" s="73"/>
      <c r="EEH116" s="73"/>
      <c r="EEI116" s="73"/>
      <c r="EEJ116" s="73"/>
      <c r="EEK116" s="73"/>
      <c r="EEL116" s="73"/>
      <c r="EEM116" s="73"/>
      <c r="EEN116" s="73"/>
      <c r="EEO116" s="73"/>
      <c r="EEP116" s="73"/>
      <c r="EEQ116" s="73"/>
      <c r="EER116" s="73"/>
      <c r="EES116" s="73"/>
      <c r="EET116" s="73"/>
      <c r="EEU116" s="73"/>
      <c r="EEV116" s="73"/>
      <c r="EEW116" s="73"/>
      <c r="EEX116" s="73"/>
      <c r="EEY116" s="73"/>
      <c r="EEZ116" s="73"/>
      <c r="EFA116" s="73"/>
      <c r="EFB116" s="73"/>
      <c r="EFC116" s="73"/>
      <c r="EFD116" s="73"/>
      <c r="EFE116" s="73"/>
      <c r="EFF116" s="73"/>
      <c r="EFG116" s="73"/>
      <c r="EFH116" s="73"/>
      <c r="EFI116" s="73"/>
      <c r="EFJ116" s="73"/>
      <c r="EFK116" s="73"/>
      <c r="EFL116" s="73"/>
      <c r="EFM116" s="73"/>
      <c r="EFN116" s="73"/>
      <c r="EFO116" s="73"/>
      <c r="EFP116" s="73"/>
      <c r="EFQ116" s="73"/>
      <c r="EFR116" s="73"/>
      <c r="EFS116" s="73"/>
      <c r="EFT116" s="73"/>
      <c r="EFU116" s="73"/>
      <c r="EFV116" s="73"/>
      <c r="EFW116" s="73"/>
      <c r="EFX116" s="73"/>
      <c r="EFY116" s="73"/>
      <c r="EFZ116" s="73"/>
      <c r="EGA116" s="73"/>
      <c r="EGB116" s="73"/>
      <c r="EGC116" s="73"/>
      <c r="EGD116" s="73"/>
      <c r="EGE116" s="73"/>
      <c r="EGF116" s="73"/>
      <c r="EGG116" s="73"/>
      <c r="EGH116" s="73"/>
      <c r="EGI116" s="73"/>
      <c r="EGJ116" s="73"/>
      <c r="EGK116" s="73"/>
      <c r="EGL116" s="73"/>
      <c r="EGM116" s="73"/>
      <c r="EGN116" s="73"/>
      <c r="EGO116" s="73"/>
      <c r="EGP116" s="73"/>
      <c r="EGQ116" s="73"/>
      <c r="EGR116" s="73"/>
      <c r="EGS116" s="73"/>
      <c r="EGT116" s="73"/>
      <c r="EGU116" s="73"/>
      <c r="EGV116" s="73"/>
      <c r="EGW116" s="73"/>
      <c r="EGX116" s="73"/>
      <c r="EGY116" s="73"/>
      <c r="EGZ116" s="73"/>
      <c r="EHA116" s="73"/>
      <c r="EHB116" s="73"/>
      <c r="EHC116" s="73"/>
      <c r="EHD116" s="73"/>
      <c r="EHE116" s="73"/>
      <c r="EHF116" s="73"/>
      <c r="EHG116" s="73"/>
      <c r="EHH116" s="73"/>
      <c r="EHI116" s="73"/>
      <c r="EHJ116" s="73"/>
      <c r="EHK116" s="73"/>
      <c r="EHL116" s="73"/>
      <c r="EHM116" s="73"/>
      <c r="EHN116" s="73"/>
      <c r="EHO116" s="73"/>
      <c r="EHP116" s="73"/>
      <c r="EHQ116" s="73"/>
      <c r="EHR116" s="73"/>
      <c r="EHS116" s="73"/>
      <c r="EHT116" s="73"/>
      <c r="EHU116" s="73"/>
      <c r="EHV116" s="73"/>
      <c r="EHW116" s="73"/>
      <c r="EHX116" s="73"/>
      <c r="EHY116" s="73"/>
      <c r="EHZ116" s="73"/>
      <c r="EIA116" s="73"/>
      <c r="EIB116" s="73"/>
      <c r="EIC116" s="73"/>
      <c r="EID116" s="73"/>
      <c r="EIE116" s="73"/>
      <c r="EIF116" s="73"/>
      <c r="EIG116" s="73"/>
      <c r="EIH116" s="73"/>
      <c r="EII116" s="73"/>
      <c r="EIJ116" s="73"/>
      <c r="EIK116" s="73"/>
      <c r="EIL116" s="73"/>
      <c r="EIM116" s="73"/>
      <c r="EIN116" s="73"/>
      <c r="EIO116" s="73"/>
      <c r="EIP116" s="73"/>
      <c r="EIQ116" s="73"/>
      <c r="EIR116" s="73"/>
      <c r="EIS116" s="73"/>
      <c r="EIT116" s="73"/>
      <c r="EIU116" s="73"/>
      <c r="EIV116" s="73"/>
      <c r="EIW116" s="73"/>
      <c r="EIX116" s="73"/>
      <c r="EIY116" s="73"/>
      <c r="EIZ116" s="73"/>
      <c r="EJA116" s="73"/>
      <c r="EJB116" s="73"/>
      <c r="EJC116" s="73"/>
      <c r="EJD116" s="73"/>
      <c r="EJE116" s="73"/>
      <c r="EJF116" s="73"/>
      <c r="EJG116" s="73"/>
      <c r="EJH116" s="73"/>
      <c r="EJI116" s="73"/>
      <c r="EJJ116" s="73"/>
      <c r="EJK116" s="73"/>
      <c r="EJL116" s="73"/>
      <c r="EJM116" s="73"/>
      <c r="EJN116" s="73"/>
      <c r="EJO116" s="73"/>
      <c r="EJP116" s="73"/>
      <c r="EJQ116" s="73"/>
      <c r="EJR116" s="73"/>
      <c r="EJS116" s="73"/>
      <c r="EJT116" s="73"/>
      <c r="EJU116" s="73"/>
      <c r="EJV116" s="73"/>
      <c r="EJW116" s="73"/>
      <c r="EJX116" s="73"/>
      <c r="EJY116" s="73"/>
      <c r="EJZ116" s="73"/>
      <c r="EKA116" s="73"/>
      <c r="EKB116" s="73"/>
      <c r="EKC116" s="73"/>
      <c r="EKD116" s="73"/>
      <c r="EKE116" s="73"/>
      <c r="EKF116" s="73"/>
      <c r="EKG116" s="73"/>
      <c r="EKH116" s="73"/>
      <c r="EKI116" s="73"/>
      <c r="EKJ116" s="73"/>
      <c r="EKK116" s="73"/>
      <c r="EKL116" s="73"/>
      <c r="EKM116" s="73"/>
      <c r="EKN116" s="73"/>
      <c r="EKO116" s="73"/>
      <c r="EKP116" s="73"/>
      <c r="EKQ116" s="73"/>
      <c r="EKR116" s="73"/>
      <c r="EKS116" s="73"/>
      <c r="EKT116" s="73"/>
      <c r="EKU116" s="73"/>
      <c r="EKV116" s="73"/>
      <c r="EKW116" s="73"/>
      <c r="EKX116" s="73"/>
      <c r="EKY116" s="73"/>
      <c r="EKZ116" s="73"/>
      <c r="ELA116" s="73"/>
      <c r="ELB116" s="73"/>
      <c r="ELC116" s="73"/>
      <c r="ELD116" s="73"/>
      <c r="ELE116" s="73"/>
      <c r="ELF116" s="73"/>
      <c r="ELG116" s="73"/>
      <c r="ELH116" s="73"/>
      <c r="ELI116" s="73"/>
      <c r="ELJ116" s="73"/>
      <c r="ELK116" s="73"/>
      <c r="ELL116" s="73"/>
      <c r="ELM116" s="73"/>
      <c r="ELN116" s="73"/>
      <c r="ELO116" s="73"/>
      <c r="ELP116" s="73"/>
      <c r="ELQ116" s="73"/>
      <c r="ELR116" s="73"/>
      <c r="ELS116" s="73"/>
      <c r="ELT116" s="73"/>
      <c r="ELU116" s="73"/>
      <c r="ELV116" s="73"/>
      <c r="ELW116" s="73"/>
      <c r="ELX116" s="73"/>
      <c r="ELY116" s="73"/>
      <c r="ELZ116" s="73"/>
      <c r="EMA116" s="73"/>
      <c r="EMB116" s="73"/>
      <c r="EMC116" s="73"/>
      <c r="EMD116" s="73"/>
      <c r="EME116" s="73"/>
      <c r="EMF116" s="73"/>
      <c r="EMG116" s="73"/>
      <c r="EMH116" s="73"/>
      <c r="EMI116" s="73"/>
      <c r="EMJ116" s="73"/>
      <c r="EMK116" s="73"/>
      <c r="EML116" s="73"/>
      <c r="EMM116" s="73"/>
      <c r="EMN116" s="73"/>
      <c r="EMO116" s="73"/>
      <c r="EMP116" s="73"/>
      <c r="EMQ116" s="73"/>
      <c r="EMR116" s="73"/>
      <c r="EMS116" s="73"/>
      <c r="EMT116" s="73"/>
      <c r="EMU116" s="73"/>
      <c r="EMV116" s="73"/>
      <c r="EMW116" s="73"/>
      <c r="EMX116" s="73"/>
      <c r="EMY116" s="73"/>
      <c r="EMZ116" s="73"/>
      <c r="ENA116" s="73"/>
      <c r="ENB116" s="73"/>
      <c r="ENC116" s="73"/>
      <c r="END116" s="73"/>
      <c r="ENE116" s="73"/>
      <c r="ENF116" s="73"/>
      <c r="ENG116" s="73"/>
      <c r="ENH116" s="73"/>
      <c r="ENI116" s="73"/>
      <c r="ENJ116" s="73"/>
      <c r="ENK116" s="73"/>
      <c r="ENL116" s="73"/>
      <c r="ENM116" s="73"/>
      <c r="ENN116" s="73"/>
      <c r="ENO116" s="73"/>
      <c r="ENP116" s="73"/>
      <c r="ENQ116" s="73"/>
      <c r="ENR116" s="73"/>
      <c r="ENS116" s="73"/>
      <c r="ENT116" s="73"/>
      <c r="ENU116" s="73"/>
      <c r="ENV116" s="73"/>
      <c r="ENW116" s="73"/>
      <c r="ENX116" s="73"/>
      <c r="ENY116" s="73"/>
      <c r="ENZ116" s="73"/>
      <c r="EOA116" s="73"/>
      <c r="EOB116" s="73"/>
      <c r="EOC116" s="73"/>
      <c r="EOD116" s="73"/>
      <c r="EOE116" s="73"/>
      <c r="EOF116" s="73"/>
      <c r="EOG116" s="73"/>
      <c r="EOH116" s="73"/>
      <c r="EOI116" s="73"/>
      <c r="EOJ116" s="73"/>
      <c r="EOK116" s="73"/>
      <c r="EOL116" s="73"/>
      <c r="EOM116" s="73"/>
      <c r="EON116" s="73"/>
      <c r="EOO116" s="73"/>
      <c r="EOP116" s="73"/>
      <c r="EOQ116" s="73"/>
      <c r="EOR116" s="73"/>
      <c r="EOS116" s="73"/>
      <c r="EOT116" s="73"/>
      <c r="EOU116" s="73"/>
      <c r="EOV116" s="73"/>
      <c r="EOW116" s="73"/>
      <c r="EOX116" s="73"/>
      <c r="EOY116" s="73"/>
      <c r="EOZ116" s="73"/>
      <c r="EPA116" s="73"/>
      <c r="EPB116" s="73"/>
      <c r="EPC116" s="73"/>
      <c r="EPD116" s="73"/>
      <c r="EPE116" s="73"/>
      <c r="EPF116" s="73"/>
      <c r="EPG116" s="73"/>
      <c r="EPH116" s="73"/>
      <c r="EPI116" s="73"/>
      <c r="EPJ116" s="73"/>
      <c r="EPK116" s="73"/>
      <c r="EPL116" s="73"/>
      <c r="EPM116" s="73"/>
      <c r="EPN116" s="73"/>
      <c r="EPO116" s="73"/>
      <c r="EPP116" s="73"/>
      <c r="EPQ116" s="73"/>
      <c r="EPR116" s="73"/>
      <c r="EPS116" s="73"/>
      <c r="EPT116" s="73"/>
      <c r="EPU116" s="73"/>
      <c r="EPV116" s="73"/>
      <c r="EPW116" s="73"/>
      <c r="EPX116" s="73"/>
      <c r="EPY116" s="73"/>
      <c r="EPZ116" s="73"/>
      <c r="EQA116" s="73"/>
      <c r="EQB116" s="73"/>
      <c r="EQC116" s="73"/>
      <c r="EQD116" s="73"/>
      <c r="EQE116" s="73"/>
      <c r="EQF116" s="73"/>
      <c r="EQG116" s="73"/>
      <c r="EQH116" s="73"/>
      <c r="EQI116" s="73"/>
      <c r="EQJ116" s="73"/>
      <c r="EQK116" s="73"/>
      <c r="EQL116" s="73"/>
      <c r="EQM116" s="73"/>
      <c r="EQN116" s="73"/>
      <c r="EQO116" s="73"/>
      <c r="EQP116" s="73"/>
      <c r="EQQ116" s="73"/>
      <c r="EQR116" s="73"/>
      <c r="EQS116" s="73"/>
      <c r="EQT116" s="73"/>
      <c r="EQU116" s="73"/>
      <c r="EQV116" s="73"/>
      <c r="EQW116" s="73"/>
      <c r="EQX116" s="73"/>
      <c r="EQY116" s="73"/>
      <c r="EQZ116" s="73"/>
      <c r="ERA116" s="73"/>
      <c r="ERB116" s="73"/>
      <c r="ERC116" s="73"/>
      <c r="ERD116" s="73"/>
      <c r="ERE116" s="73"/>
      <c r="ERF116" s="73"/>
      <c r="ERG116" s="73"/>
      <c r="ERH116" s="73"/>
      <c r="ERI116" s="73"/>
      <c r="ERJ116" s="73"/>
      <c r="ERK116" s="73"/>
      <c r="ERL116" s="73"/>
      <c r="ERM116" s="73"/>
      <c r="ERN116" s="73"/>
      <c r="ERO116" s="73"/>
      <c r="ERP116" s="73"/>
      <c r="ERQ116" s="73"/>
      <c r="ERR116" s="73"/>
      <c r="ERS116" s="73"/>
      <c r="ERT116" s="73"/>
      <c r="ERU116" s="73"/>
      <c r="ERV116" s="73"/>
      <c r="ERW116" s="73"/>
      <c r="ERX116" s="73"/>
      <c r="ERY116" s="73"/>
      <c r="ERZ116" s="73"/>
      <c r="ESA116" s="73"/>
      <c r="ESB116" s="73"/>
      <c r="ESC116" s="73"/>
      <c r="ESD116" s="73"/>
      <c r="ESE116" s="73"/>
      <c r="ESF116" s="73"/>
      <c r="ESG116" s="73"/>
      <c r="ESH116" s="73"/>
      <c r="ESI116" s="73"/>
      <c r="ESJ116" s="73"/>
      <c r="ESK116" s="73"/>
      <c r="ESL116" s="73"/>
      <c r="ESM116" s="73"/>
      <c r="ESN116" s="73"/>
      <c r="ESO116" s="73"/>
      <c r="ESP116" s="73"/>
      <c r="ESQ116" s="73"/>
      <c r="ESR116" s="73"/>
      <c r="ESS116" s="73"/>
      <c r="EST116" s="73"/>
      <c r="ESU116" s="73"/>
      <c r="ESV116" s="73"/>
      <c r="ESW116" s="73"/>
      <c r="ESX116" s="73"/>
      <c r="ESY116" s="73"/>
      <c r="ESZ116" s="73"/>
      <c r="ETA116" s="73"/>
      <c r="ETB116" s="73"/>
      <c r="ETC116" s="73"/>
      <c r="ETD116" s="73"/>
      <c r="ETE116" s="73"/>
      <c r="ETF116" s="73"/>
      <c r="ETG116" s="73"/>
      <c r="ETH116" s="73"/>
      <c r="ETI116" s="73"/>
      <c r="ETJ116" s="73"/>
      <c r="ETK116" s="73"/>
      <c r="ETL116" s="73"/>
      <c r="ETM116" s="73"/>
      <c r="ETN116" s="73"/>
      <c r="ETO116" s="73"/>
      <c r="ETP116" s="73"/>
      <c r="ETQ116" s="73"/>
      <c r="ETR116" s="73"/>
      <c r="ETS116" s="73"/>
      <c r="ETT116" s="73"/>
      <c r="ETU116" s="73"/>
      <c r="ETV116" s="73"/>
      <c r="ETW116" s="73"/>
      <c r="ETX116" s="73"/>
      <c r="ETY116" s="73"/>
      <c r="ETZ116" s="73"/>
      <c r="EUA116" s="73"/>
      <c r="EUB116" s="73"/>
      <c r="EUC116" s="73"/>
      <c r="EUD116" s="73"/>
      <c r="EUE116" s="73"/>
      <c r="EUF116" s="73"/>
      <c r="EUG116" s="73"/>
      <c r="EUH116" s="73"/>
      <c r="EUI116" s="73"/>
      <c r="EUJ116" s="73"/>
      <c r="EUK116" s="73"/>
      <c r="EUL116" s="73"/>
      <c r="EUM116" s="73"/>
      <c r="EUN116" s="73"/>
      <c r="EUO116" s="73"/>
      <c r="EUP116" s="73"/>
      <c r="EUQ116" s="73"/>
      <c r="EUR116" s="73"/>
      <c r="EUS116" s="73"/>
      <c r="EUT116" s="73"/>
      <c r="EUU116" s="73"/>
      <c r="EUV116" s="73"/>
      <c r="EUW116" s="73"/>
      <c r="EUX116" s="73"/>
      <c r="EUY116" s="73"/>
      <c r="EUZ116" s="73"/>
      <c r="EVA116" s="73"/>
      <c r="EVB116" s="73"/>
      <c r="EVC116" s="73"/>
      <c r="EVD116" s="73"/>
      <c r="EVE116" s="73"/>
      <c r="EVF116" s="73"/>
      <c r="EVG116" s="73"/>
      <c r="EVH116" s="73"/>
      <c r="EVI116" s="73"/>
      <c r="EVJ116" s="73"/>
      <c r="EVK116" s="73"/>
      <c r="EVL116" s="73"/>
      <c r="EVM116" s="73"/>
      <c r="EVN116" s="73"/>
      <c r="EVO116" s="73"/>
      <c r="EVP116" s="73"/>
      <c r="EVQ116" s="73"/>
      <c r="EVR116" s="73"/>
      <c r="EVS116" s="73"/>
      <c r="EVT116" s="73"/>
      <c r="EVU116" s="73"/>
      <c r="EVV116" s="73"/>
      <c r="EVW116" s="73"/>
      <c r="EVX116" s="73"/>
      <c r="EVY116" s="73"/>
      <c r="EVZ116" s="73"/>
      <c r="EWA116" s="73"/>
      <c r="EWB116" s="73"/>
      <c r="EWC116" s="73"/>
      <c r="EWD116" s="73"/>
      <c r="EWE116" s="73"/>
      <c r="EWF116" s="73"/>
      <c r="EWG116" s="73"/>
      <c r="EWH116" s="73"/>
      <c r="EWI116" s="73"/>
      <c r="EWJ116" s="73"/>
      <c r="EWK116" s="73"/>
      <c r="EWL116" s="73"/>
      <c r="EWM116" s="73"/>
      <c r="EWN116" s="73"/>
      <c r="EWO116" s="73"/>
      <c r="EWP116" s="73"/>
      <c r="EWQ116" s="73"/>
      <c r="EWR116" s="73"/>
      <c r="EWS116" s="73"/>
      <c r="EWT116" s="73"/>
      <c r="EWU116" s="73"/>
      <c r="EWV116" s="73"/>
      <c r="EWW116" s="73"/>
      <c r="EWX116" s="73"/>
      <c r="EWY116" s="73"/>
      <c r="EWZ116" s="73"/>
      <c r="EXA116" s="73"/>
      <c r="EXB116" s="73"/>
      <c r="EXC116" s="73"/>
      <c r="EXD116" s="73"/>
      <c r="EXE116" s="73"/>
      <c r="EXF116" s="73"/>
      <c r="EXG116" s="73"/>
      <c r="EXH116" s="73"/>
      <c r="EXI116" s="73"/>
      <c r="EXJ116" s="73"/>
      <c r="EXK116" s="73"/>
      <c r="EXL116" s="73"/>
      <c r="EXM116" s="73"/>
      <c r="EXN116" s="73"/>
      <c r="EXO116" s="73"/>
      <c r="EXP116" s="73"/>
      <c r="EXQ116" s="73"/>
      <c r="EXR116" s="73"/>
      <c r="EXS116" s="73"/>
      <c r="EXT116" s="73"/>
      <c r="EXU116" s="73"/>
      <c r="EXV116" s="73"/>
      <c r="EXW116" s="73"/>
      <c r="EXX116" s="73"/>
      <c r="EXY116" s="73"/>
      <c r="EXZ116" s="73"/>
      <c r="EYA116" s="73"/>
      <c r="EYB116" s="73"/>
      <c r="EYC116" s="73"/>
      <c r="EYD116" s="73"/>
      <c r="EYE116" s="73"/>
      <c r="EYF116" s="73"/>
      <c r="EYG116" s="73"/>
      <c r="EYH116" s="73"/>
      <c r="EYI116" s="73"/>
      <c r="EYJ116" s="73"/>
      <c r="EYK116" s="73"/>
      <c r="EYL116" s="73"/>
      <c r="EYM116" s="73"/>
      <c r="EYN116" s="73"/>
      <c r="EYO116" s="73"/>
      <c r="EYP116" s="73"/>
      <c r="EYQ116" s="73"/>
      <c r="EYR116" s="73"/>
      <c r="EYS116" s="73"/>
      <c r="EYT116" s="73"/>
      <c r="EYU116" s="73"/>
      <c r="EYV116" s="73"/>
      <c r="EYW116" s="73"/>
      <c r="EYX116" s="73"/>
      <c r="EYY116" s="73"/>
      <c r="EYZ116" s="73"/>
      <c r="EZA116" s="73"/>
      <c r="EZB116" s="73"/>
      <c r="EZC116" s="73"/>
      <c r="EZD116" s="73"/>
      <c r="EZE116" s="73"/>
      <c r="EZF116" s="73"/>
      <c r="EZG116" s="73"/>
      <c r="EZH116" s="73"/>
      <c r="EZI116" s="73"/>
      <c r="EZJ116" s="73"/>
      <c r="EZK116" s="73"/>
      <c r="EZL116" s="73"/>
      <c r="EZM116" s="73"/>
      <c r="EZN116" s="73"/>
      <c r="EZO116" s="73"/>
      <c r="EZP116" s="73"/>
      <c r="EZQ116" s="73"/>
      <c r="EZR116" s="73"/>
      <c r="EZS116" s="73"/>
      <c r="EZT116" s="73"/>
      <c r="EZU116" s="73"/>
      <c r="EZV116" s="73"/>
      <c r="EZW116" s="73"/>
      <c r="EZX116" s="73"/>
      <c r="EZY116" s="73"/>
      <c r="EZZ116" s="73"/>
      <c r="FAA116" s="73"/>
      <c r="FAB116" s="73"/>
      <c r="FAC116" s="73"/>
      <c r="FAD116" s="73"/>
      <c r="FAE116" s="73"/>
      <c r="FAF116" s="73"/>
      <c r="FAG116" s="73"/>
      <c r="FAH116" s="73"/>
      <c r="FAI116" s="73"/>
      <c r="FAJ116" s="73"/>
      <c r="FAK116" s="73"/>
      <c r="FAL116" s="73"/>
      <c r="FAM116" s="73"/>
      <c r="FAN116" s="73"/>
      <c r="FAO116" s="73"/>
      <c r="FAP116" s="73"/>
      <c r="FAQ116" s="73"/>
      <c r="FAR116" s="73"/>
      <c r="FAS116" s="73"/>
      <c r="FAT116" s="73"/>
      <c r="FAU116" s="73"/>
      <c r="FAV116" s="73"/>
      <c r="FAW116" s="73"/>
      <c r="FAX116" s="73"/>
      <c r="FAY116" s="73"/>
      <c r="FAZ116" s="73"/>
      <c r="FBA116" s="73"/>
      <c r="FBB116" s="73"/>
      <c r="FBC116" s="73"/>
      <c r="FBD116" s="73"/>
      <c r="FBE116" s="73"/>
      <c r="FBF116" s="73"/>
      <c r="FBG116" s="73"/>
      <c r="FBH116" s="73"/>
      <c r="FBI116" s="73"/>
      <c r="FBJ116" s="73"/>
      <c r="FBK116" s="73"/>
      <c r="FBL116" s="73"/>
      <c r="FBM116" s="73"/>
      <c r="FBN116" s="73"/>
      <c r="FBO116" s="73"/>
      <c r="FBP116" s="73"/>
      <c r="FBQ116" s="73"/>
      <c r="FBR116" s="73"/>
      <c r="FBS116" s="73"/>
      <c r="FBT116" s="73"/>
      <c r="FBU116" s="73"/>
      <c r="FBV116" s="73"/>
      <c r="FBW116" s="73"/>
      <c r="FBX116" s="73"/>
      <c r="FBY116" s="73"/>
      <c r="FBZ116" s="73"/>
      <c r="FCA116" s="73"/>
      <c r="FCB116" s="73"/>
      <c r="FCC116" s="73"/>
      <c r="FCD116" s="73"/>
      <c r="FCE116" s="73"/>
      <c r="FCF116" s="73"/>
      <c r="FCG116" s="73"/>
      <c r="FCH116" s="73"/>
      <c r="FCI116" s="73"/>
      <c r="FCJ116" s="73"/>
      <c r="FCK116" s="73"/>
      <c r="FCL116" s="73"/>
      <c r="FCM116" s="73"/>
      <c r="FCN116" s="73"/>
      <c r="FCO116" s="73"/>
      <c r="FCP116" s="73"/>
      <c r="FCQ116" s="73"/>
      <c r="FCR116" s="73"/>
      <c r="FCS116" s="73"/>
      <c r="FCT116" s="73"/>
      <c r="FCU116" s="73"/>
      <c r="FCV116" s="73"/>
      <c r="FCW116" s="73"/>
      <c r="FCX116" s="73"/>
      <c r="FCY116" s="73"/>
      <c r="FCZ116" s="73"/>
      <c r="FDA116" s="73"/>
      <c r="FDB116" s="73"/>
      <c r="FDC116" s="73"/>
      <c r="FDD116" s="73"/>
      <c r="FDE116" s="73"/>
      <c r="FDF116" s="73"/>
      <c r="FDG116" s="73"/>
      <c r="FDH116" s="73"/>
      <c r="FDI116" s="73"/>
      <c r="FDJ116" s="73"/>
      <c r="FDK116" s="73"/>
      <c r="FDL116" s="73"/>
      <c r="FDM116" s="73"/>
      <c r="FDN116" s="73"/>
      <c r="FDO116" s="73"/>
      <c r="FDP116" s="73"/>
      <c r="FDQ116" s="73"/>
      <c r="FDR116" s="73"/>
      <c r="FDS116" s="73"/>
      <c r="FDT116" s="73"/>
      <c r="FDU116" s="73"/>
      <c r="FDV116" s="73"/>
      <c r="FDW116" s="73"/>
      <c r="FDX116" s="73"/>
      <c r="FDY116" s="73"/>
      <c r="FDZ116" s="73"/>
      <c r="FEA116" s="73"/>
      <c r="FEB116" s="73"/>
      <c r="FEC116" s="73"/>
      <c r="FED116" s="73"/>
      <c r="FEE116" s="73"/>
      <c r="FEF116" s="73"/>
      <c r="FEG116" s="73"/>
      <c r="FEH116" s="73"/>
      <c r="FEI116" s="73"/>
      <c r="FEJ116" s="73"/>
      <c r="FEK116" s="73"/>
      <c r="FEL116" s="73"/>
      <c r="FEM116" s="73"/>
      <c r="FEN116" s="73"/>
      <c r="FEO116" s="73"/>
      <c r="FEP116" s="73"/>
      <c r="FEQ116" s="73"/>
      <c r="FER116" s="73"/>
      <c r="FES116" s="73"/>
      <c r="FET116" s="73"/>
      <c r="FEU116" s="73"/>
      <c r="FEV116" s="73"/>
      <c r="FEW116" s="73"/>
      <c r="FEX116" s="73"/>
      <c r="FEY116" s="73"/>
      <c r="FEZ116" s="73"/>
      <c r="FFA116" s="73"/>
      <c r="FFB116" s="73"/>
      <c r="FFC116" s="73"/>
      <c r="FFD116" s="73"/>
      <c r="FFE116" s="73"/>
      <c r="FFF116" s="73"/>
      <c r="FFG116" s="73"/>
      <c r="FFH116" s="73"/>
      <c r="FFI116" s="73"/>
      <c r="FFJ116" s="73"/>
      <c r="FFK116" s="73"/>
      <c r="FFL116" s="73"/>
      <c r="FFM116" s="73"/>
      <c r="FFN116" s="73"/>
      <c r="FFO116" s="73"/>
      <c r="FFP116" s="73"/>
      <c r="FFQ116" s="73"/>
      <c r="FFR116" s="73"/>
      <c r="FFS116" s="73"/>
      <c r="FFT116" s="73"/>
      <c r="FFU116" s="73"/>
      <c r="FFV116" s="73"/>
      <c r="FFW116" s="73"/>
      <c r="FFX116" s="73"/>
      <c r="FFY116" s="73"/>
      <c r="FFZ116" s="73"/>
      <c r="FGA116" s="73"/>
      <c r="FGB116" s="73"/>
      <c r="FGC116" s="73"/>
      <c r="FGD116" s="73"/>
      <c r="FGE116" s="73"/>
      <c r="FGF116" s="73"/>
      <c r="FGG116" s="73"/>
      <c r="FGH116" s="73"/>
      <c r="FGI116" s="73"/>
      <c r="FGJ116" s="73"/>
      <c r="FGK116" s="73"/>
      <c r="FGL116" s="73"/>
      <c r="FGM116" s="73"/>
      <c r="FGN116" s="73"/>
      <c r="FGO116" s="73"/>
      <c r="FGP116" s="73"/>
      <c r="FGQ116" s="73"/>
      <c r="FGR116" s="73"/>
      <c r="FGS116" s="73"/>
      <c r="FGT116" s="73"/>
      <c r="FGU116" s="73"/>
      <c r="FGV116" s="73"/>
      <c r="FGW116" s="73"/>
      <c r="FGX116" s="73"/>
      <c r="FGY116" s="73"/>
      <c r="FGZ116" s="73"/>
      <c r="FHA116" s="73"/>
      <c r="FHB116" s="73"/>
      <c r="FHC116" s="73"/>
      <c r="FHD116" s="73"/>
      <c r="FHE116" s="73"/>
      <c r="FHF116" s="73"/>
      <c r="FHG116" s="73"/>
      <c r="FHH116" s="73"/>
      <c r="FHI116" s="73"/>
      <c r="FHJ116" s="73"/>
      <c r="FHK116" s="73"/>
      <c r="FHL116" s="73"/>
      <c r="FHM116" s="73"/>
      <c r="FHN116" s="73"/>
      <c r="FHO116" s="73"/>
      <c r="FHP116" s="73"/>
      <c r="FHQ116" s="73"/>
      <c r="FHR116" s="73"/>
      <c r="FHS116" s="73"/>
      <c r="FHT116" s="73"/>
      <c r="FHU116" s="73"/>
      <c r="FHV116" s="73"/>
      <c r="FHW116" s="73"/>
      <c r="FHX116" s="73"/>
      <c r="FHY116" s="73"/>
      <c r="FHZ116" s="73"/>
      <c r="FIA116" s="73"/>
      <c r="FIB116" s="73"/>
      <c r="FIC116" s="73"/>
      <c r="FID116" s="73"/>
      <c r="FIE116" s="73"/>
      <c r="FIF116" s="73"/>
      <c r="FIG116" s="73"/>
      <c r="FIH116" s="73"/>
      <c r="FII116" s="73"/>
      <c r="FIJ116" s="73"/>
      <c r="FIK116" s="73"/>
      <c r="FIL116" s="73"/>
      <c r="FIM116" s="73"/>
      <c r="FIN116" s="73"/>
      <c r="FIO116" s="73"/>
      <c r="FIP116" s="73"/>
      <c r="FIQ116" s="73"/>
      <c r="FIR116" s="73"/>
      <c r="FIS116" s="73"/>
      <c r="FIT116" s="73"/>
      <c r="FIU116" s="73"/>
      <c r="FIV116" s="73"/>
      <c r="FIW116" s="73"/>
      <c r="FIX116" s="73"/>
      <c r="FIY116" s="73"/>
      <c r="FIZ116" s="73"/>
      <c r="FJA116" s="73"/>
      <c r="FJB116" s="73"/>
      <c r="FJC116" s="73"/>
      <c r="FJD116" s="73"/>
      <c r="FJE116" s="73"/>
      <c r="FJF116" s="73"/>
      <c r="FJG116" s="73"/>
      <c r="FJH116" s="73"/>
      <c r="FJI116" s="73"/>
      <c r="FJJ116" s="73"/>
      <c r="FJK116" s="73"/>
      <c r="FJL116" s="73"/>
      <c r="FJM116" s="73"/>
      <c r="FJN116" s="73"/>
      <c r="FJO116" s="73"/>
      <c r="FJP116" s="73"/>
      <c r="FJQ116" s="73"/>
      <c r="FJR116" s="73"/>
      <c r="FJS116" s="73"/>
      <c r="FJT116" s="73"/>
      <c r="FJU116" s="73"/>
      <c r="FJV116" s="73"/>
      <c r="FJW116" s="73"/>
      <c r="FJX116" s="73"/>
      <c r="FJY116" s="73"/>
      <c r="FJZ116" s="73"/>
      <c r="FKA116" s="73"/>
      <c r="FKB116" s="73"/>
      <c r="FKC116" s="73"/>
      <c r="FKD116" s="73"/>
      <c r="FKE116" s="73"/>
      <c r="FKF116" s="73"/>
      <c r="FKG116" s="73"/>
      <c r="FKH116" s="73"/>
      <c r="FKI116" s="73"/>
      <c r="FKJ116" s="73"/>
      <c r="FKK116" s="73"/>
      <c r="FKL116" s="73"/>
      <c r="FKM116" s="73"/>
      <c r="FKN116" s="73"/>
      <c r="FKO116" s="73"/>
      <c r="FKP116" s="73"/>
      <c r="FKQ116" s="73"/>
      <c r="FKR116" s="73"/>
      <c r="FKS116" s="73"/>
      <c r="FKT116" s="73"/>
      <c r="FKU116" s="73"/>
      <c r="FKV116" s="73"/>
      <c r="FKW116" s="73"/>
      <c r="FKX116" s="73"/>
      <c r="FKY116" s="73"/>
      <c r="FKZ116" s="73"/>
      <c r="FLA116" s="73"/>
      <c r="FLB116" s="73"/>
      <c r="FLC116" s="73"/>
      <c r="FLD116" s="73"/>
      <c r="FLE116" s="73"/>
      <c r="FLF116" s="73"/>
      <c r="FLG116" s="73"/>
      <c r="FLH116" s="73"/>
      <c r="FLI116" s="73"/>
      <c r="FLJ116" s="73"/>
      <c r="FLK116" s="73"/>
      <c r="FLL116" s="73"/>
      <c r="FLM116" s="73"/>
      <c r="FLN116" s="73"/>
      <c r="FLO116" s="73"/>
      <c r="FLP116" s="73"/>
      <c r="FLQ116" s="73"/>
      <c r="FLR116" s="73"/>
      <c r="FLS116" s="73"/>
      <c r="FLT116" s="73"/>
      <c r="FLU116" s="73"/>
      <c r="FLV116" s="73"/>
      <c r="FLW116" s="73"/>
      <c r="FLX116" s="73"/>
      <c r="FLY116" s="73"/>
      <c r="FLZ116" s="73"/>
      <c r="FMA116" s="73"/>
      <c r="FMB116" s="73"/>
      <c r="FMC116" s="73"/>
      <c r="FMD116" s="73"/>
      <c r="FME116" s="73"/>
      <c r="FMF116" s="73"/>
      <c r="FMG116" s="73"/>
      <c r="FMH116" s="73"/>
      <c r="FMI116" s="73"/>
      <c r="FMJ116" s="73"/>
      <c r="FMK116" s="73"/>
      <c r="FML116" s="73"/>
      <c r="FMM116" s="73"/>
      <c r="FMN116" s="73"/>
      <c r="FMO116" s="73"/>
      <c r="FMP116" s="73"/>
      <c r="FMQ116" s="73"/>
      <c r="FMR116" s="73"/>
      <c r="FMS116" s="73"/>
      <c r="FMT116" s="73"/>
      <c r="FMU116" s="73"/>
      <c r="FMV116" s="73"/>
      <c r="FMW116" s="73"/>
      <c r="FMX116" s="73"/>
      <c r="FMY116" s="73"/>
      <c r="FMZ116" s="73"/>
      <c r="FNA116" s="73"/>
      <c r="FNB116" s="73"/>
      <c r="FNC116" s="73"/>
      <c r="FND116" s="73"/>
      <c r="FNE116" s="73"/>
      <c r="FNF116" s="73"/>
      <c r="FNG116" s="73"/>
      <c r="FNH116" s="73"/>
      <c r="FNI116" s="73"/>
      <c r="FNJ116" s="73"/>
      <c r="FNK116" s="73"/>
      <c r="FNL116" s="73"/>
      <c r="FNM116" s="73"/>
      <c r="FNN116" s="73"/>
      <c r="FNO116" s="73"/>
      <c r="FNP116" s="73"/>
      <c r="FNQ116" s="73"/>
      <c r="FNR116" s="73"/>
      <c r="FNS116" s="73"/>
      <c r="FNT116" s="73"/>
      <c r="FNU116" s="73"/>
      <c r="FNV116" s="73"/>
      <c r="FNW116" s="73"/>
      <c r="FNX116" s="73"/>
      <c r="FNY116" s="73"/>
      <c r="FNZ116" s="73"/>
      <c r="FOA116" s="73"/>
      <c r="FOB116" s="73"/>
      <c r="FOC116" s="73"/>
      <c r="FOD116" s="73"/>
      <c r="FOE116" s="73"/>
      <c r="FOF116" s="73"/>
      <c r="FOG116" s="73"/>
      <c r="FOH116" s="73"/>
      <c r="FOI116" s="73"/>
      <c r="FOJ116" s="73"/>
      <c r="FOK116" s="73"/>
      <c r="FOL116" s="73"/>
      <c r="FOM116" s="73"/>
      <c r="FON116" s="73"/>
      <c r="FOO116" s="73"/>
      <c r="FOP116" s="73"/>
      <c r="FOQ116" s="73"/>
      <c r="FOR116" s="73"/>
      <c r="FOS116" s="73"/>
      <c r="FOT116" s="73"/>
      <c r="FOU116" s="73"/>
      <c r="FOV116" s="73"/>
      <c r="FOW116" s="73"/>
      <c r="FOX116" s="73"/>
      <c r="FOY116" s="73"/>
      <c r="FOZ116" s="73"/>
      <c r="FPA116" s="73"/>
      <c r="FPB116" s="73"/>
      <c r="FPC116" s="73"/>
      <c r="FPD116" s="73"/>
      <c r="FPE116" s="73"/>
      <c r="FPF116" s="73"/>
      <c r="FPG116" s="73"/>
      <c r="FPH116" s="73"/>
      <c r="FPI116" s="73"/>
      <c r="FPJ116" s="73"/>
      <c r="FPK116" s="73"/>
      <c r="FPL116" s="73"/>
      <c r="FPM116" s="73"/>
      <c r="FPN116" s="73"/>
      <c r="FPO116" s="73"/>
      <c r="FPP116" s="73"/>
      <c r="FPQ116" s="73"/>
      <c r="FPR116" s="73"/>
      <c r="FPS116" s="73"/>
      <c r="FPT116" s="73"/>
      <c r="FPU116" s="73"/>
      <c r="FPV116" s="73"/>
      <c r="FPW116" s="73"/>
      <c r="FPX116" s="73"/>
      <c r="FPY116" s="73"/>
      <c r="FPZ116" s="73"/>
      <c r="FQA116" s="73"/>
      <c r="FQB116" s="73"/>
      <c r="FQC116" s="73"/>
      <c r="FQD116" s="73"/>
      <c r="FQE116" s="73"/>
      <c r="FQF116" s="73"/>
      <c r="FQG116" s="73"/>
      <c r="FQH116" s="73"/>
      <c r="FQI116" s="73"/>
      <c r="FQJ116" s="73"/>
      <c r="FQK116" s="73"/>
      <c r="FQL116" s="73"/>
      <c r="FQM116" s="73"/>
      <c r="FQN116" s="73"/>
      <c r="FQO116" s="73"/>
      <c r="FQP116" s="73"/>
      <c r="FQQ116" s="73"/>
      <c r="FQR116" s="73"/>
      <c r="FQS116" s="73"/>
      <c r="FQT116" s="73"/>
      <c r="FQU116" s="73"/>
      <c r="FQV116" s="73"/>
      <c r="FQW116" s="73"/>
      <c r="FQX116" s="73"/>
      <c r="FQY116" s="73"/>
      <c r="FQZ116" s="73"/>
      <c r="FRA116" s="73"/>
      <c r="FRB116" s="73"/>
      <c r="FRC116" s="73"/>
      <c r="FRD116" s="73"/>
      <c r="FRE116" s="73"/>
      <c r="FRF116" s="73"/>
      <c r="FRG116" s="73"/>
      <c r="FRH116" s="73"/>
      <c r="FRI116" s="73"/>
      <c r="FRJ116" s="73"/>
      <c r="FRK116" s="73"/>
      <c r="FRL116" s="73"/>
      <c r="FRM116" s="73"/>
      <c r="FRN116" s="73"/>
      <c r="FRO116" s="73"/>
      <c r="FRP116" s="73"/>
      <c r="FRQ116" s="73"/>
      <c r="FRR116" s="73"/>
      <c r="FRS116" s="73"/>
      <c r="FRT116" s="73"/>
      <c r="FRU116" s="73"/>
      <c r="FRV116" s="73"/>
      <c r="FRW116" s="73"/>
      <c r="FRX116" s="73"/>
      <c r="FRY116" s="73"/>
      <c r="FRZ116" s="73"/>
      <c r="FSA116" s="73"/>
      <c r="FSB116" s="73"/>
      <c r="FSC116" s="73"/>
      <c r="FSD116" s="73"/>
      <c r="FSE116" s="73"/>
      <c r="FSF116" s="73"/>
      <c r="FSG116" s="73"/>
      <c r="FSH116" s="73"/>
      <c r="FSI116" s="73"/>
      <c r="FSJ116" s="73"/>
      <c r="FSK116" s="73"/>
      <c r="FSL116" s="73"/>
      <c r="FSM116" s="73"/>
      <c r="FSN116" s="73"/>
      <c r="FSO116" s="73"/>
      <c r="FSP116" s="73"/>
      <c r="FSQ116" s="73"/>
      <c r="FSR116" s="73"/>
      <c r="FSS116" s="73"/>
      <c r="FST116" s="73"/>
      <c r="FSU116" s="73"/>
      <c r="FSV116" s="73"/>
      <c r="FSW116" s="73"/>
      <c r="FSX116" s="73"/>
      <c r="FSY116" s="73"/>
      <c r="FSZ116" s="73"/>
      <c r="FTA116" s="73"/>
      <c r="FTB116" s="73"/>
      <c r="FTC116" s="73"/>
      <c r="FTD116" s="73"/>
      <c r="FTE116" s="73"/>
      <c r="FTF116" s="73"/>
      <c r="FTG116" s="73"/>
      <c r="FTH116" s="73"/>
      <c r="FTI116" s="73"/>
      <c r="FTJ116" s="73"/>
      <c r="FTK116" s="73"/>
      <c r="FTL116" s="73"/>
      <c r="FTM116" s="73"/>
      <c r="FTN116" s="73"/>
      <c r="FTO116" s="73"/>
      <c r="FTP116" s="73"/>
      <c r="FTQ116" s="73"/>
      <c r="FTR116" s="73"/>
      <c r="FTS116" s="73"/>
      <c r="FTT116" s="73"/>
      <c r="FTU116" s="73"/>
      <c r="FTV116" s="73"/>
      <c r="FTW116" s="73"/>
      <c r="FTX116" s="73"/>
      <c r="FTY116" s="73"/>
      <c r="FTZ116" s="73"/>
      <c r="FUA116" s="73"/>
      <c r="FUB116" s="73"/>
      <c r="FUC116" s="73"/>
      <c r="FUD116" s="73"/>
      <c r="FUE116" s="73"/>
      <c r="FUF116" s="73"/>
      <c r="FUG116" s="73"/>
      <c r="FUH116" s="73"/>
      <c r="FUI116" s="73"/>
      <c r="FUJ116" s="73"/>
      <c r="FUK116" s="73"/>
      <c r="FUL116" s="73"/>
      <c r="FUM116" s="73"/>
      <c r="FUN116" s="73"/>
      <c r="FUO116" s="73"/>
      <c r="FUP116" s="73"/>
      <c r="FUQ116" s="73"/>
      <c r="FUR116" s="73"/>
      <c r="FUS116" s="73"/>
      <c r="FUT116" s="73"/>
      <c r="FUU116" s="73"/>
      <c r="FUV116" s="73"/>
      <c r="FUW116" s="73"/>
      <c r="FUX116" s="73"/>
      <c r="FUY116" s="73"/>
      <c r="FUZ116" s="73"/>
      <c r="FVA116" s="73"/>
      <c r="FVB116" s="73"/>
      <c r="FVC116" s="73"/>
      <c r="FVD116" s="73"/>
      <c r="FVE116" s="73"/>
      <c r="FVF116" s="73"/>
      <c r="FVG116" s="73"/>
      <c r="FVH116" s="73"/>
      <c r="FVI116" s="73"/>
      <c r="FVJ116" s="73"/>
      <c r="FVK116" s="73"/>
      <c r="FVL116" s="73"/>
      <c r="FVM116" s="73"/>
      <c r="FVN116" s="73"/>
      <c r="FVO116" s="73"/>
      <c r="FVP116" s="73"/>
      <c r="FVQ116" s="73"/>
      <c r="FVR116" s="73"/>
      <c r="FVS116" s="73"/>
      <c r="FVT116" s="73"/>
      <c r="FVU116" s="73"/>
      <c r="FVV116" s="73"/>
      <c r="FVW116" s="73"/>
      <c r="FVX116" s="73"/>
      <c r="FVY116" s="73"/>
      <c r="FVZ116" s="73"/>
      <c r="FWA116" s="73"/>
      <c r="FWB116" s="73"/>
      <c r="FWC116" s="73"/>
      <c r="FWD116" s="73"/>
      <c r="FWE116" s="73"/>
      <c r="FWF116" s="73"/>
      <c r="FWG116" s="73"/>
      <c r="FWH116" s="73"/>
      <c r="FWI116" s="73"/>
      <c r="FWJ116" s="73"/>
      <c r="FWK116" s="73"/>
      <c r="FWL116" s="73"/>
      <c r="FWM116" s="73"/>
      <c r="FWN116" s="73"/>
      <c r="FWO116" s="73"/>
      <c r="FWP116" s="73"/>
      <c r="FWQ116" s="73"/>
      <c r="FWR116" s="73"/>
      <c r="FWS116" s="73"/>
      <c r="FWT116" s="73"/>
      <c r="FWU116" s="73"/>
      <c r="FWV116" s="73"/>
      <c r="FWW116" s="73"/>
      <c r="FWX116" s="73"/>
      <c r="FWY116" s="73"/>
      <c r="FWZ116" s="73"/>
      <c r="FXA116" s="73"/>
      <c r="FXB116" s="73"/>
      <c r="FXC116" s="73"/>
      <c r="FXD116" s="73"/>
      <c r="FXE116" s="73"/>
      <c r="FXF116" s="73"/>
      <c r="FXG116" s="73"/>
      <c r="FXH116" s="73"/>
      <c r="FXI116" s="73"/>
      <c r="FXJ116" s="73"/>
      <c r="FXK116" s="73"/>
      <c r="FXL116" s="73"/>
      <c r="FXM116" s="73"/>
      <c r="FXN116" s="73"/>
      <c r="FXO116" s="73"/>
      <c r="FXP116" s="73"/>
      <c r="FXQ116" s="73"/>
      <c r="FXR116" s="73"/>
      <c r="FXS116" s="73"/>
      <c r="FXT116" s="73"/>
      <c r="FXU116" s="73"/>
      <c r="FXV116" s="73"/>
      <c r="FXW116" s="73"/>
      <c r="FXX116" s="73"/>
      <c r="FXY116" s="73"/>
      <c r="FXZ116" s="73"/>
      <c r="FYA116" s="73"/>
      <c r="FYB116" s="73"/>
      <c r="FYC116" s="73"/>
      <c r="FYD116" s="73"/>
      <c r="FYE116" s="73"/>
      <c r="FYF116" s="73"/>
      <c r="FYG116" s="73"/>
      <c r="FYH116" s="73"/>
      <c r="FYI116" s="73"/>
      <c r="FYJ116" s="73"/>
      <c r="FYK116" s="73"/>
      <c r="FYL116" s="73"/>
      <c r="FYM116" s="73"/>
      <c r="FYN116" s="73"/>
      <c r="FYO116" s="73"/>
      <c r="FYP116" s="73"/>
      <c r="FYQ116" s="73"/>
      <c r="FYR116" s="73"/>
      <c r="FYS116" s="73"/>
      <c r="FYT116" s="73"/>
      <c r="FYU116" s="73"/>
      <c r="FYV116" s="73"/>
      <c r="FYW116" s="73"/>
      <c r="FYX116" s="73"/>
      <c r="FYY116" s="73"/>
      <c r="FYZ116" s="73"/>
      <c r="FZA116" s="73"/>
      <c r="FZB116" s="73"/>
      <c r="FZC116" s="73"/>
      <c r="FZD116" s="73"/>
      <c r="FZE116" s="73"/>
      <c r="FZF116" s="73"/>
      <c r="FZG116" s="73"/>
      <c r="FZH116" s="73"/>
      <c r="FZI116" s="73"/>
      <c r="FZJ116" s="73"/>
      <c r="FZK116" s="73"/>
      <c r="FZL116" s="73"/>
      <c r="FZM116" s="73"/>
      <c r="FZN116" s="73"/>
      <c r="FZO116" s="73"/>
      <c r="FZP116" s="73"/>
      <c r="FZQ116" s="73"/>
      <c r="FZR116" s="73"/>
      <c r="FZS116" s="73"/>
      <c r="FZT116" s="73"/>
      <c r="FZU116" s="73"/>
      <c r="FZV116" s="73"/>
      <c r="FZW116" s="73"/>
      <c r="FZX116" s="73"/>
      <c r="FZY116" s="73"/>
      <c r="FZZ116" s="73"/>
      <c r="GAA116" s="73"/>
      <c r="GAB116" s="73"/>
      <c r="GAC116" s="73"/>
      <c r="GAD116" s="73"/>
      <c r="GAE116" s="73"/>
      <c r="GAF116" s="73"/>
      <c r="GAG116" s="73"/>
      <c r="GAH116" s="73"/>
      <c r="GAI116" s="73"/>
      <c r="GAJ116" s="73"/>
      <c r="GAK116" s="73"/>
      <c r="GAL116" s="73"/>
      <c r="GAM116" s="73"/>
      <c r="GAN116" s="73"/>
      <c r="GAO116" s="73"/>
      <c r="GAP116" s="73"/>
      <c r="GAQ116" s="73"/>
      <c r="GAR116" s="73"/>
      <c r="GAS116" s="73"/>
      <c r="GAT116" s="73"/>
      <c r="GAU116" s="73"/>
      <c r="GAV116" s="73"/>
      <c r="GAW116" s="73"/>
      <c r="GAX116" s="73"/>
      <c r="GAY116" s="73"/>
      <c r="GAZ116" s="73"/>
      <c r="GBA116" s="73"/>
      <c r="GBB116" s="73"/>
      <c r="GBC116" s="73"/>
      <c r="GBD116" s="73"/>
      <c r="GBE116" s="73"/>
      <c r="GBF116" s="73"/>
      <c r="GBG116" s="73"/>
      <c r="GBH116" s="73"/>
      <c r="GBI116" s="73"/>
      <c r="GBJ116" s="73"/>
      <c r="GBK116" s="73"/>
      <c r="GBL116" s="73"/>
      <c r="GBM116" s="73"/>
      <c r="GBN116" s="73"/>
      <c r="GBO116" s="73"/>
      <c r="GBP116" s="73"/>
      <c r="GBQ116" s="73"/>
      <c r="GBR116" s="73"/>
      <c r="GBS116" s="73"/>
      <c r="GBT116" s="73"/>
      <c r="GBU116" s="73"/>
      <c r="GBV116" s="73"/>
      <c r="GBW116" s="73"/>
      <c r="GBX116" s="73"/>
      <c r="GBY116" s="73"/>
      <c r="GBZ116" s="73"/>
      <c r="GCA116" s="73"/>
      <c r="GCB116" s="73"/>
      <c r="GCC116" s="73"/>
      <c r="GCD116" s="73"/>
      <c r="GCE116" s="73"/>
      <c r="GCF116" s="73"/>
      <c r="GCG116" s="73"/>
      <c r="GCH116" s="73"/>
      <c r="GCI116" s="73"/>
      <c r="GCJ116" s="73"/>
      <c r="GCK116" s="73"/>
      <c r="GCL116" s="73"/>
      <c r="GCM116" s="73"/>
      <c r="GCN116" s="73"/>
      <c r="GCO116" s="73"/>
      <c r="GCP116" s="73"/>
      <c r="GCQ116" s="73"/>
      <c r="GCR116" s="73"/>
      <c r="GCS116" s="73"/>
      <c r="GCT116" s="73"/>
      <c r="GCU116" s="73"/>
      <c r="GCV116" s="73"/>
      <c r="GCW116" s="73"/>
      <c r="GCX116" s="73"/>
      <c r="GCY116" s="73"/>
      <c r="GCZ116" s="73"/>
      <c r="GDA116" s="73"/>
      <c r="GDB116" s="73"/>
      <c r="GDC116" s="73"/>
      <c r="GDD116" s="73"/>
      <c r="GDE116" s="73"/>
      <c r="GDF116" s="73"/>
      <c r="GDG116" s="73"/>
      <c r="GDH116" s="73"/>
      <c r="GDI116" s="73"/>
      <c r="GDJ116" s="73"/>
      <c r="GDK116" s="73"/>
      <c r="GDL116" s="73"/>
      <c r="GDM116" s="73"/>
      <c r="GDN116" s="73"/>
      <c r="GDO116" s="73"/>
      <c r="GDP116" s="73"/>
      <c r="GDQ116" s="73"/>
      <c r="GDR116" s="73"/>
      <c r="GDS116" s="73"/>
      <c r="GDT116" s="73"/>
      <c r="GDU116" s="73"/>
      <c r="GDV116" s="73"/>
      <c r="GDW116" s="73"/>
      <c r="GDX116" s="73"/>
      <c r="GDY116" s="73"/>
      <c r="GDZ116" s="73"/>
      <c r="GEA116" s="73"/>
      <c r="GEB116" s="73"/>
      <c r="GEC116" s="73"/>
      <c r="GED116" s="73"/>
      <c r="GEE116" s="73"/>
      <c r="GEF116" s="73"/>
      <c r="GEG116" s="73"/>
      <c r="GEH116" s="73"/>
      <c r="GEI116" s="73"/>
      <c r="GEJ116" s="73"/>
      <c r="GEK116" s="73"/>
      <c r="GEL116" s="73"/>
      <c r="GEM116" s="73"/>
      <c r="GEN116" s="73"/>
      <c r="GEO116" s="73"/>
      <c r="GEP116" s="73"/>
      <c r="GEQ116" s="73"/>
      <c r="GER116" s="73"/>
      <c r="GES116" s="73"/>
      <c r="GET116" s="73"/>
      <c r="GEU116" s="73"/>
      <c r="GEV116" s="73"/>
      <c r="GEW116" s="73"/>
      <c r="GEX116" s="73"/>
      <c r="GEY116" s="73"/>
      <c r="GEZ116" s="73"/>
      <c r="GFA116" s="73"/>
      <c r="GFB116" s="73"/>
      <c r="GFC116" s="73"/>
      <c r="GFD116" s="73"/>
      <c r="GFE116" s="73"/>
      <c r="GFF116" s="73"/>
      <c r="GFG116" s="73"/>
      <c r="GFH116" s="73"/>
      <c r="GFI116" s="73"/>
      <c r="GFJ116" s="73"/>
      <c r="GFK116" s="73"/>
      <c r="GFL116" s="73"/>
      <c r="GFM116" s="73"/>
      <c r="GFN116" s="73"/>
      <c r="GFO116" s="73"/>
      <c r="GFP116" s="73"/>
      <c r="GFQ116" s="73"/>
      <c r="GFR116" s="73"/>
      <c r="GFS116" s="73"/>
      <c r="GFT116" s="73"/>
      <c r="GFU116" s="73"/>
      <c r="GFV116" s="73"/>
      <c r="GFW116" s="73"/>
      <c r="GFX116" s="73"/>
      <c r="GFY116" s="73"/>
      <c r="GFZ116" s="73"/>
      <c r="GGA116" s="73"/>
      <c r="GGB116" s="73"/>
      <c r="GGC116" s="73"/>
      <c r="GGD116" s="73"/>
      <c r="GGE116" s="73"/>
      <c r="GGF116" s="73"/>
      <c r="GGG116" s="73"/>
      <c r="GGH116" s="73"/>
      <c r="GGI116" s="73"/>
      <c r="GGJ116" s="73"/>
      <c r="GGK116" s="73"/>
      <c r="GGL116" s="73"/>
      <c r="GGM116" s="73"/>
      <c r="GGN116" s="73"/>
      <c r="GGO116" s="73"/>
      <c r="GGP116" s="73"/>
      <c r="GGQ116" s="73"/>
      <c r="GGR116" s="73"/>
      <c r="GGS116" s="73"/>
      <c r="GGT116" s="73"/>
      <c r="GGU116" s="73"/>
      <c r="GGV116" s="73"/>
      <c r="GGW116" s="73"/>
      <c r="GGX116" s="73"/>
      <c r="GGY116" s="73"/>
      <c r="GGZ116" s="73"/>
      <c r="GHA116" s="73"/>
      <c r="GHB116" s="73"/>
      <c r="GHC116" s="73"/>
      <c r="GHD116" s="73"/>
      <c r="GHE116" s="73"/>
      <c r="GHF116" s="73"/>
      <c r="GHG116" s="73"/>
      <c r="GHH116" s="73"/>
      <c r="GHI116" s="73"/>
      <c r="GHJ116" s="73"/>
      <c r="GHK116" s="73"/>
      <c r="GHL116" s="73"/>
      <c r="GHM116" s="73"/>
      <c r="GHN116" s="73"/>
      <c r="GHO116" s="73"/>
      <c r="GHP116" s="73"/>
      <c r="GHQ116" s="73"/>
      <c r="GHR116" s="73"/>
      <c r="GHS116" s="73"/>
      <c r="GHT116" s="73"/>
      <c r="GHU116" s="73"/>
      <c r="GHV116" s="73"/>
      <c r="GHW116" s="73"/>
      <c r="GHX116" s="73"/>
      <c r="GHY116" s="73"/>
      <c r="GHZ116" s="73"/>
      <c r="GIA116" s="73"/>
      <c r="GIB116" s="73"/>
      <c r="GIC116" s="73"/>
      <c r="GID116" s="73"/>
      <c r="GIE116" s="73"/>
      <c r="GIF116" s="73"/>
      <c r="GIG116" s="73"/>
      <c r="GIH116" s="73"/>
      <c r="GII116" s="73"/>
      <c r="GIJ116" s="73"/>
      <c r="GIK116" s="73"/>
      <c r="GIL116" s="73"/>
      <c r="GIM116" s="73"/>
      <c r="GIN116" s="73"/>
      <c r="GIO116" s="73"/>
      <c r="GIP116" s="73"/>
      <c r="GIQ116" s="73"/>
      <c r="GIR116" s="73"/>
      <c r="GIS116" s="73"/>
      <c r="GIT116" s="73"/>
      <c r="GIU116" s="73"/>
      <c r="GIV116" s="73"/>
      <c r="GIW116" s="73"/>
      <c r="GIX116" s="73"/>
      <c r="GIY116" s="73"/>
      <c r="GIZ116" s="73"/>
      <c r="GJA116" s="73"/>
      <c r="GJB116" s="73"/>
      <c r="GJC116" s="73"/>
      <c r="GJD116" s="73"/>
      <c r="GJE116" s="73"/>
      <c r="GJF116" s="73"/>
      <c r="GJG116" s="73"/>
      <c r="GJH116" s="73"/>
      <c r="GJI116" s="73"/>
      <c r="GJJ116" s="73"/>
      <c r="GJK116" s="73"/>
      <c r="GJL116" s="73"/>
      <c r="GJM116" s="73"/>
      <c r="GJN116" s="73"/>
      <c r="GJO116" s="73"/>
      <c r="GJP116" s="73"/>
      <c r="GJQ116" s="73"/>
      <c r="GJR116" s="73"/>
      <c r="GJS116" s="73"/>
      <c r="GJT116" s="73"/>
      <c r="GJU116" s="73"/>
      <c r="GJV116" s="73"/>
      <c r="GJW116" s="73"/>
      <c r="GJX116" s="73"/>
      <c r="GJY116" s="73"/>
      <c r="GJZ116" s="73"/>
      <c r="GKA116" s="73"/>
      <c r="GKB116" s="73"/>
      <c r="GKC116" s="73"/>
      <c r="GKD116" s="73"/>
      <c r="GKE116" s="73"/>
      <c r="GKF116" s="73"/>
      <c r="GKG116" s="73"/>
      <c r="GKH116" s="73"/>
      <c r="GKI116" s="73"/>
      <c r="GKJ116" s="73"/>
      <c r="GKK116" s="73"/>
      <c r="GKL116" s="73"/>
      <c r="GKM116" s="73"/>
      <c r="GKN116" s="73"/>
      <c r="GKO116" s="73"/>
      <c r="GKP116" s="73"/>
      <c r="GKQ116" s="73"/>
      <c r="GKR116" s="73"/>
      <c r="GKS116" s="73"/>
      <c r="GKT116" s="73"/>
      <c r="GKU116" s="73"/>
      <c r="GKV116" s="73"/>
      <c r="GKW116" s="73"/>
      <c r="GKX116" s="73"/>
      <c r="GKY116" s="73"/>
      <c r="GKZ116" s="73"/>
      <c r="GLA116" s="73"/>
      <c r="GLB116" s="73"/>
      <c r="GLC116" s="73"/>
      <c r="GLD116" s="73"/>
      <c r="GLE116" s="73"/>
      <c r="GLF116" s="73"/>
      <c r="GLG116" s="73"/>
      <c r="GLH116" s="73"/>
      <c r="GLI116" s="73"/>
      <c r="GLJ116" s="73"/>
      <c r="GLK116" s="73"/>
      <c r="GLL116" s="73"/>
      <c r="GLM116" s="73"/>
      <c r="GLN116" s="73"/>
      <c r="GLO116" s="73"/>
      <c r="GLP116" s="73"/>
      <c r="GLQ116" s="73"/>
      <c r="GLR116" s="73"/>
      <c r="GLS116" s="73"/>
      <c r="GLT116" s="73"/>
      <c r="GLU116" s="73"/>
      <c r="GLV116" s="73"/>
      <c r="GLW116" s="73"/>
      <c r="GLX116" s="73"/>
      <c r="GLY116" s="73"/>
      <c r="GLZ116" s="73"/>
      <c r="GMA116" s="73"/>
      <c r="GMB116" s="73"/>
      <c r="GMC116" s="73"/>
      <c r="GMD116" s="73"/>
      <c r="GME116" s="73"/>
      <c r="GMF116" s="73"/>
      <c r="GMG116" s="73"/>
      <c r="GMH116" s="73"/>
      <c r="GMI116" s="73"/>
      <c r="GMJ116" s="73"/>
      <c r="GMK116" s="73"/>
      <c r="GML116" s="73"/>
      <c r="GMM116" s="73"/>
      <c r="GMN116" s="73"/>
      <c r="GMO116" s="73"/>
      <c r="GMP116" s="73"/>
      <c r="GMQ116" s="73"/>
      <c r="GMR116" s="73"/>
      <c r="GMS116" s="73"/>
      <c r="GMT116" s="73"/>
      <c r="GMU116" s="73"/>
      <c r="GMV116" s="73"/>
      <c r="GMW116" s="73"/>
      <c r="GMX116" s="73"/>
      <c r="GMY116" s="73"/>
      <c r="GMZ116" s="73"/>
      <c r="GNA116" s="73"/>
      <c r="GNB116" s="73"/>
      <c r="GNC116" s="73"/>
      <c r="GND116" s="73"/>
      <c r="GNE116" s="73"/>
      <c r="GNF116" s="73"/>
      <c r="GNG116" s="73"/>
      <c r="GNH116" s="73"/>
      <c r="GNI116" s="73"/>
      <c r="GNJ116" s="73"/>
      <c r="GNK116" s="73"/>
      <c r="GNL116" s="73"/>
      <c r="GNM116" s="73"/>
      <c r="GNN116" s="73"/>
      <c r="GNO116" s="73"/>
      <c r="GNP116" s="73"/>
      <c r="GNQ116" s="73"/>
      <c r="GNR116" s="73"/>
      <c r="GNS116" s="73"/>
      <c r="GNT116" s="73"/>
      <c r="GNU116" s="73"/>
      <c r="GNV116" s="73"/>
      <c r="GNW116" s="73"/>
      <c r="GNX116" s="73"/>
      <c r="GNY116" s="73"/>
      <c r="GNZ116" s="73"/>
      <c r="GOA116" s="73"/>
      <c r="GOB116" s="73"/>
      <c r="GOC116" s="73"/>
      <c r="GOD116" s="73"/>
      <c r="GOE116" s="73"/>
      <c r="GOF116" s="73"/>
      <c r="GOG116" s="73"/>
      <c r="GOH116" s="73"/>
      <c r="GOI116" s="73"/>
      <c r="GOJ116" s="73"/>
      <c r="GOK116" s="73"/>
      <c r="GOL116" s="73"/>
      <c r="GOM116" s="73"/>
      <c r="GON116" s="73"/>
      <c r="GOO116" s="73"/>
      <c r="GOP116" s="73"/>
      <c r="GOQ116" s="73"/>
      <c r="GOR116" s="73"/>
      <c r="GOS116" s="73"/>
      <c r="GOT116" s="73"/>
      <c r="GOU116" s="73"/>
      <c r="GOV116" s="73"/>
      <c r="GOW116" s="73"/>
      <c r="GOX116" s="73"/>
      <c r="GOY116" s="73"/>
      <c r="GOZ116" s="73"/>
      <c r="GPA116" s="73"/>
      <c r="GPB116" s="73"/>
      <c r="GPC116" s="73"/>
      <c r="GPD116" s="73"/>
      <c r="GPE116" s="73"/>
      <c r="GPF116" s="73"/>
      <c r="GPG116" s="73"/>
      <c r="GPH116" s="73"/>
      <c r="GPI116" s="73"/>
      <c r="GPJ116" s="73"/>
      <c r="GPK116" s="73"/>
      <c r="GPL116" s="73"/>
      <c r="GPM116" s="73"/>
      <c r="GPN116" s="73"/>
      <c r="GPO116" s="73"/>
      <c r="GPP116" s="73"/>
      <c r="GPQ116" s="73"/>
      <c r="GPR116" s="73"/>
      <c r="GPS116" s="73"/>
      <c r="GPT116" s="73"/>
      <c r="GPU116" s="73"/>
      <c r="GPV116" s="73"/>
      <c r="GPW116" s="73"/>
      <c r="GPX116" s="73"/>
      <c r="GPY116" s="73"/>
      <c r="GPZ116" s="73"/>
      <c r="GQA116" s="73"/>
      <c r="GQB116" s="73"/>
      <c r="GQC116" s="73"/>
      <c r="GQD116" s="73"/>
      <c r="GQE116" s="73"/>
      <c r="GQF116" s="73"/>
      <c r="GQG116" s="73"/>
      <c r="GQH116" s="73"/>
      <c r="GQI116" s="73"/>
      <c r="GQJ116" s="73"/>
      <c r="GQK116" s="73"/>
      <c r="GQL116" s="73"/>
      <c r="GQM116" s="73"/>
      <c r="GQN116" s="73"/>
      <c r="GQO116" s="73"/>
      <c r="GQP116" s="73"/>
      <c r="GQQ116" s="73"/>
      <c r="GQR116" s="73"/>
      <c r="GQS116" s="73"/>
      <c r="GQT116" s="73"/>
      <c r="GQU116" s="73"/>
      <c r="GQV116" s="73"/>
      <c r="GQW116" s="73"/>
      <c r="GQX116" s="73"/>
      <c r="GQY116" s="73"/>
      <c r="GQZ116" s="73"/>
      <c r="GRA116" s="73"/>
      <c r="GRB116" s="73"/>
      <c r="GRC116" s="73"/>
      <c r="GRD116" s="73"/>
      <c r="GRE116" s="73"/>
      <c r="GRF116" s="73"/>
      <c r="GRG116" s="73"/>
      <c r="GRH116" s="73"/>
      <c r="GRI116" s="73"/>
      <c r="GRJ116" s="73"/>
      <c r="GRK116" s="73"/>
      <c r="GRL116" s="73"/>
      <c r="GRM116" s="73"/>
      <c r="GRN116" s="73"/>
      <c r="GRO116" s="73"/>
      <c r="GRP116" s="73"/>
      <c r="GRQ116" s="73"/>
      <c r="GRR116" s="73"/>
      <c r="GRS116" s="73"/>
      <c r="GRT116" s="73"/>
      <c r="GRU116" s="73"/>
      <c r="GRV116" s="73"/>
      <c r="GRW116" s="73"/>
      <c r="GRX116" s="73"/>
      <c r="GRY116" s="73"/>
      <c r="GRZ116" s="73"/>
      <c r="GSA116" s="73"/>
      <c r="GSB116" s="73"/>
      <c r="GSC116" s="73"/>
      <c r="GSD116" s="73"/>
      <c r="GSE116" s="73"/>
      <c r="GSF116" s="73"/>
      <c r="GSG116" s="73"/>
      <c r="GSH116" s="73"/>
      <c r="GSI116" s="73"/>
      <c r="GSJ116" s="73"/>
      <c r="GSK116" s="73"/>
      <c r="GSL116" s="73"/>
      <c r="GSM116" s="73"/>
      <c r="GSN116" s="73"/>
      <c r="GSO116" s="73"/>
      <c r="GSP116" s="73"/>
      <c r="GSQ116" s="73"/>
      <c r="GSR116" s="73"/>
      <c r="GSS116" s="73"/>
      <c r="GST116" s="73"/>
      <c r="GSU116" s="73"/>
      <c r="GSV116" s="73"/>
      <c r="GSW116" s="73"/>
      <c r="GSX116" s="73"/>
      <c r="GSY116" s="73"/>
      <c r="GSZ116" s="73"/>
      <c r="GTA116" s="73"/>
      <c r="GTB116" s="73"/>
      <c r="GTC116" s="73"/>
      <c r="GTD116" s="73"/>
      <c r="GTE116" s="73"/>
      <c r="GTF116" s="73"/>
      <c r="GTG116" s="73"/>
      <c r="GTH116" s="73"/>
      <c r="GTI116" s="73"/>
      <c r="GTJ116" s="73"/>
      <c r="GTK116" s="73"/>
      <c r="GTL116" s="73"/>
      <c r="GTM116" s="73"/>
      <c r="GTN116" s="73"/>
      <c r="GTO116" s="73"/>
      <c r="GTP116" s="73"/>
      <c r="GTQ116" s="73"/>
      <c r="GTR116" s="73"/>
      <c r="GTS116" s="73"/>
      <c r="GTT116" s="73"/>
      <c r="GTU116" s="73"/>
      <c r="GTV116" s="73"/>
      <c r="GTW116" s="73"/>
      <c r="GTX116" s="73"/>
      <c r="GTY116" s="73"/>
      <c r="GTZ116" s="73"/>
      <c r="GUA116" s="73"/>
      <c r="GUB116" s="73"/>
      <c r="GUC116" s="73"/>
      <c r="GUD116" s="73"/>
      <c r="GUE116" s="73"/>
      <c r="GUF116" s="73"/>
      <c r="GUG116" s="73"/>
      <c r="GUH116" s="73"/>
      <c r="GUI116" s="73"/>
      <c r="GUJ116" s="73"/>
      <c r="GUK116" s="73"/>
      <c r="GUL116" s="73"/>
      <c r="GUM116" s="73"/>
      <c r="GUN116" s="73"/>
      <c r="GUO116" s="73"/>
      <c r="GUP116" s="73"/>
      <c r="GUQ116" s="73"/>
      <c r="GUR116" s="73"/>
      <c r="GUS116" s="73"/>
      <c r="GUT116" s="73"/>
      <c r="GUU116" s="73"/>
      <c r="GUV116" s="73"/>
      <c r="GUW116" s="73"/>
      <c r="GUX116" s="73"/>
      <c r="GUY116" s="73"/>
      <c r="GUZ116" s="73"/>
      <c r="GVA116" s="73"/>
      <c r="GVB116" s="73"/>
      <c r="GVC116" s="73"/>
      <c r="GVD116" s="73"/>
      <c r="GVE116" s="73"/>
      <c r="GVF116" s="73"/>
      <c r="GVG116" s="73"/>
      <c r="GVH116" s="73"/>
      <c r="GVI116" s="73"/>
      <c r="GVJ116" s="73"/>
      <c r="GVK116" s="73"/>
      <c r="GVL116" s="73"/>
      <c r="GVM116" s="73"/>
      <c r="GVN116" s="73"/>
      <c r="GVO116" s="73"/>
      <c r="GVP116" s="73"/>
      <c r="GVQ116" s="73"/>
      <c r="GVR116" s="73"/>
      <c r="GVS116" s="73"/>
      <c r="GVT116" s="73"/>
      <c r="GVU116" s="73"/>
      <c r="GVV116" s="73"/>
      <c r="GVW116" s="73"/>
      <c r="GVX116" s="73"/>
      <c r="GVY116" s="73"/>
      <c r="GVZ116" s="73"/>
      <c r="GWA116" s="73"/>
      <c r="GWB116" s="73"/>
      <c r="GWC116" s="73"/>
      <c r="GWD116" s="73"/>
      <c r="GWE116" s="73"/>
      <c r="GWF116" s="73"/>
      <c r="GWG116" s="73"/>
      <c r="GWH116" s="73"/>
      <c r="GWI116" s="73"/>
      <c r="GWJ116" s="73"/>
      <c r="GWK116" s="73"/>
      <c r="GWL116" s="73"/>
      <c r="GWM116" s="73"/>
      <c r="GWN116" s="73"/>
      <c r="GWO116" s="73"/>
      <c r="GWP116" s="73"/>
      <c r="GWQ116" s="73"/>
      <c r="GWR116" s="73"/>
      <c r="GWS116" s="73"/>
      <c r="GWT116" s="73"/>
      <c r="GWU116" s="73"/>
      <c r="GWV116" s="73"/>
      <c r="GWW116" s="73"/>
      <c r="GWX116" s="73"/>
      <c r="GWY116" s="73"/>
      <c r="GWZ116" s="73"/>
      <c r="GXA116" s="73"/>
      <c r="GXB116" s="73"/>
      <c r="GXC116" s="73"/>
      <c r="GXD116" s="73"/>
      <c r="GXE116" s="73"/>
      <c r="GXF116" s="73"/>
      <c r="GXG116" s="73"/>
      <c r="GXH116" s="73"/>
      <c r="GXI116" s="73"/>
      <c r="GXJ116" s="73"/>
      <c r="GXK116" s="73"/>
      <c r="GXL116" s="73"/>
      <c r="GXM116" s="73"/>
      <c r="GXN116" s="73"/>
      <c r="GXO116" s="73"/>
      <c r="GXP116" s="73"/>
      <c r="GXQ116" s="73"/>
      <c r="GXR116" s="73"/>
      <c r="GXS116" s="73"/>
      <c r="GXT116" s="73"/>
      <c r="GXU116" s="73"/>
      <c r="GXV116" s="73"/>
      <c r="GXW116" s="73"/>
      <c r="GXX116" s="73"/>
      <c r="GXY116" s="73"/>
      <c r="GXZ116" s="73"/>
      <c r="GYA116" s="73"/>
      <c r="GYB116" s="73"/>
      <c r="GYC116" s="73"/>
      <c r="GYD116" s="73"/>
      <c r="GYE116" s="73"/>
      <c r="GYF116" s="73"/>
      <c r="GYG116" s="73"/>
      <c r="GYH116" s="73"/>
      <c r="GYI116" s="73"/>
      <c r="GYJ116" s="73"/>
      <c r="GYK116" s="73"/>
      <c r="GYL116" s="73"/>
      <c r="GYM116" s="73"/>
      <c r="GYN116" s="73"/>
      <c r="GYO116" s="73"/>
      <c r="GYP116" s="73"/>
      <c r="GYQ116" s="73"/>
      <c r="GYR116" s="73"/>
      <c r="GYS116" s="73"/>
      <c r="GYT116" s="73"/>
      <c r="GYU116" s="73"/>
      <c r="GYV116" s="73"/>
      <c r="GYW116" s="73"/>
      <c r="GYX116" s="73"/>
      <c r="GYY116" s="73"/>
      <c r="GYZ116" s="73"/>
      <c r="GZA116" s="73"/>
      <c r="GZB116" s="73"/>
      <c r="GZC116" s="73"/>
      <c r="GZD116" s="73"/>
      <c r="GZE116" s="73"/>
      <c r="GZF116" s="73"/>
      <c r="GZG116" s="73"/>
      <c r="GZH116" s="73"/>
      <c r="GZI116" s="73"/>
      <c r="GZJ116" s="73"/>
      <c r="GZK116" s="73"/>
      <c r="GZL116" s="73"/>
      <c r="GZM116" s="73"/>
      <c r="GZN116" s="73"/>
      <c r="GZO116" s="73"/>
      <c r="GZP116" s="73"/>
      <c r="GZQ116" s="73"/>
      <c r="GZR116" s="73"/>
      <c r="GZS116" s="73"/>
      <c r="GZT116" s="73"/>
      <c r="GZU116" s="73"/>
      <c r="GZV116" s="73"/>
      <c r="GZW116" s="73"/>
      <c r="GZX116" s="73"/>
      <c r="GZY116" s="73"/>
      <c r="GZZ116" s="73"/>
      <c r="HAA116" s="73"/>
      <c r="HAB116" s="73"/>
      <c r="HAC116" s="73"/>
      <c r="HAD116" s="73"/>
      <c r="HAE116" s="73"/>
      <c r="HAF116" s="73"/>
      <c r="HAG116" s="73"/>
      <c r="HAH116" s="73"/>
      <c r="HAI116" s="73"/>
      <c r="HAJ116" s="73"/>
      <c r="HAK116" s="73"/>
      <c r="HAL116" s="73"/>
      <c r="HAM116" s="73"/>
      <c r="HAN116" s="73"/>
      <c r="HAO116" s="73"/>
      <c r="HAP116" s="73"/>
      <c r="HAQ116" s="73"/>
      <c r="HAR116" s="73"/>
      <c r="HAS116" s="73"/>
      <c r="HAT116" s="73"/>
      <c r="HAU116" s="73"/>
      <c r="HAV116" s="73"/>
      <c r="HAW116" s="73"/>
      <c r="HAX116" s="73"/>
      <c r="HAY116" s="73"/>
      <c r="HAZ116" s="73"/>
      <c r="HBA116" s="73"/>
      <c r="HBB116" s="73"/>
      <c r="HBC116" s="73"/>
      <c r="HBD116" s="73"/>
      <c r="HBE116" s="73"/>
      <c r="HBF116" s="73"/>
      <c r="HBG116" s="73"/>
      <c r="HBH116" s="73"/>
      <c r="HBI116" s="73"/>
      <c r="HBJ116" s="73"/>
      <c r="HBK116" s="73"/>
      <c r="HBL116" s="73"/>
      <c r="HBM116" s="73"/>
      <c r="HBN116" s="73"/>
      <c r="HBO116" s="73"/>
      <c r="HBP116" s="73"/>
      <c r="HBQ116" s="73"/>
      <c r="HBR116" s="73"/>
      <c r="HBS116" s="73"/>
      <c r="HBT116" s="73"/>
      <c r="HBU116" s="73"/>
      <c r="HBV116" s="73"/>
      <c r="HBW116" s="73"/>
      <c r="HBX116" s="73"/>
      <c r="HBY116" s="73"/>
      <c r="HBZ116" s="73"/>
      <c r="HCA116" s="73"/>
      <c r="HCB116" s="73"/>
      <c r="HCC116" s="73"/>
      <c r="HCD116" s="73"/>
      <c r="HCE116" s="73"/>
      <c r="HCF116" s="73"/>
      <c r="HCG116" s="73"/>
      <c r="HCH116" s="73"/>
      <c r="HCI116" s="73"/>
      <c r="HCJ116" s="73"/>
      <c r="HCK116" s="73"/>
      <c r="HCL116" s="73"/>
      <c r="HCM116" s="73"/>
      <c r="HCN116" s="73"/>
      <c r="HCO116" s="73"/>
      <c r="HCP116" s="73"/>
      <c r="HCQ116" s="73"/>
      <c r="HCR116" s="73"/>
      <c r="HCS116" s="73"/>
      <c r="HCT116" s="73"/>
      <c r="HCU116" s="73"/>
      <c r="HCV116" s="73"/>
      <c r="HCW116" s="73"/>
      <c r="HCX116" s="73"/>
      <c r="HCY116" s="73"/>
      <c r="HCZ116" s="73"/>
      <c r="HDA116" s="73"/>
      <c r="HDB116" s="73"/>
      <c r="HDC116" s="73"/>
      <c r="HDD116" s="73"/>
      <c r="HDE116" s="73"/>
      <c r="HDF116" s="73"/>
      <c r="HDG116" s="73"/>
      <c r="HDH116" s="73"/>
      <c r="HDI116" s="73"/>
      <c r="HDJ116" s="73"/>
      <c r="HDK116" s="73"/>
      <c r="HDL116" s="73"/>
      <c r="HDM116" s="73"/>
      <c r="HDN116" s="73"/>
      <c r="HDO116" s="73"/>
      <c r="HDP116" s="73"/>
      <c r="HDQ116" s="73"/>
      <c r="HDR116" s="73"/>
      <c r="HDS116" s="73"/>
      <c r="HDT116" s="73"/>
      <c r="HDU116" s="73"/>
      <c r="HDV116" s="73"/>
      <c r="HDW116" s="73"/>
      <c r="HDX116" s="73"/>
      <c r="HDY116" s="73"/>
      <c r="HDZ116" s="73"/>
      <c r="HEA116" s="73"/>
      <c r="HEB116" s="73"/>
      <c r="HEC116" s="73"/>
      <c r="HED116" s="73"/>
      <c r="HEE116" s="73"/>
      <c r="HEF116" s="73"/>
      <c r="HEG116" s="73"/>
      <c r="HEH116" s="73"/>
      <c r="HEI116" s="73"/>
      <c r="HEJ116" s="73"/>
      <c r="HEK116" s="73"/>
      <c r="HEL116" s="73"/>
      <c r="HEM116" s="73"/>
      <c r="HEN116" s="73"/>
      <c r="HEO116" s="73"/>
      <c r="HEP116" s="73"/>
      <c r="HEQ116" s="73"/>
      <c r="HER116" s="73"/>
      <c r="HES116" s="73"/>
      <c r="HET116" s="73"/>
      <c r="HEU116" s="73"/>
      <c r="HEV116" s="73"/>
      <c r="HEW116" s="73"/>
      <c r="HEX116" s="73"/>
      <c r="HEY116" s="73"/>
      <c r="HEZ116" s="73"/>
      <c r="HFA116" s="73"/>
      <c r="HFB116" s="73"/>
      <c r="HFC116" s="73"/>
      <c r="HFD116" s="73"/>
      <c r="HFE116" s="73"/>
      <c r="HFF116" s="73"/>
      <c r="HFG116" s="73"/>
      <c r="HFH116" s="73"/>
      <c r="HFI116" s="73"/>
      <c r="HFJ116" s="73"/>
      <c r="HFK116" s="73"/>
      <c r="HFL116" s="73"/>
      <c r="HFM116" s="73"/>
      <c r="HFN116" s="73"/>
      <c r="HFO116" s="73"/>
      <c r="HFP116" s="73"/>
      <c r="HFQ116" s="73"/>
      <c r="HFR116" s="73"/>
      <c r="HFS116" s="73"/>
      <c r="HFT116" s="73"/>
      <c r="HFU116" s="73"/>
      <c r="HFV116" s="73"/>
      <c r="HFW116" s="73"/>
      <c r="HFX116" s="73"/>
      <c r="HFY116" s="73"/>
      <c r="HFZ116" s="73"/>
      <c r="HGA116" s="73"/>
      <c r="HGB116" s="73"/>
      <c r="HGC116" s="73"/>
      <c r="HGD116" s="73"/>
      <c r="HGE116" s="73"/>
      <c r="HGF116" s="73"/>
      <c r="HGG116" s="73"/>
      <c r="HGH116" s="73"/>
      <c r="HGI116" s="73"/>
      <c r="HGJ116" s="73"/>
      <c r="HGK116" s="73"/>
      <c r="HGL116" s="73"/>
      <c r="HGM116" s="73"/>
      <c r="HGN116" s="73"/>
      <c r="HGO116" s="73"/>
      <c r="HGP116" s="73"/>
      <c r="HGQ116" s="73"/>
      <c r="HGR116" s="73"/>
      <c r="HGS116" s="73"/>
      <c r="HGT116" s="73"/>
      <c r="HGU116" s="73"/>
      <c r="HGV116" s="73"/>
      <c r="HGW116" s="73"/>
      <c r="HGX116" s="73"/>
      <c r="HGY116" s="73"/>
      <c r="HGZ116" s="73"/>
      <c r="HHA116" s="73"/>
      <c r="HHB116" s="73"/>
      <c r="HHC116" s="73"/>
      <c r="HHD116" s="73"/>
      <c r="HHE116" s="73"/>
      <c r="HHF116" s="73"/>
      <c r="HHG116" s="73"/>
      <c r="HHH116" s="73"/>
      <c r="HHI116" s="73"/>
      <c r="HHJ116" s="73"/>
      <c r="HHK116" s="73"/>
      <c r="HHL116" s="73"/>
      <c r="HHM116" s="73"/>
      <c r="HHN116" s="73"/>
      <c r="HHO116" s="73"/>
      <c r="HHP116" s="73"/>
      <c r="HHQ116" s="73"/>
      <c r="HHR116" s="73"/>
      <c r="HHS116" s="73"/>
      <c r="HHT116" s="73"/>
      <c r="HHU116" s="73"/>
      <c r="HHV116" s="73"/>
      <c r="HHW116" s="73"/>
      <c r="HHX116" s="73"/>
      <c r="HHY116" s="73"/>
      <c r="HHZ116" s="73"/>
      <c r="HIA116" s="73"/>
      <c r="HIB116" s="73"/>
      <c r="HIC116" s="73"/>
      <c r="HID116" s="73"/>
      <c r="HIE116" s="73"/>
      <c r="HIF116" s="73"/>
      <c r="HIG116" s="73"/>
      <c r="HIH116" s="73"/>
      <c r="HII116" s="73"/>
      <c r="HIJ116" s="73"/>
      <c r="HIK116" s="73"/>
      <c r="HIL116" s="73"/>
      <c r="HIM116" s="73"/>
      <c r="HIN116" s="73"/>
      <c r="HIO116" s="73"/>
      <c r="HIP116" s="73"/>
      <c r="HIQ116" s="73"/>
      <c r="HIR116" s="73"/>
      <c r="HIS116" s="73"/>
      <c r="HIT116" s="73"/>
      <c r="HIU116" s="73"/>
      <c r="HIV116" s="73"/>
      <c r="HIW116" s="73"/>
      <c r="HIX116" s="73"/>
      <c r="HIY116" s="73"/>
      <c r="HIZ116" s="73"/>
      <c r="HJA116" s="73"/>
      <c r="HJB116" s="73"/>
      <c r="HJC116" s="73"/>
      <c r="HJD116" s="73"/>
      <c r="HJE116" s="73"/>
      <c r="HJF116" s="73"/>
      <c r="HJG116" s="73"/>
      <c r="HJH116" s="73"/>
      <c r="HJI116" s="73"/>
      <c r="HJJ116" s="73"/>
      <c r="HJK116" s="73"/>
      <c r="HJL116" s="73"/>
      <c r="HJM116" s="73"/>
      <c r="HJN116" s="73"/>
      <c r="HJO116" s="73"/>
      <c r="HJP116" s="73"/>
      <c r="HJQ116" s="73"/>
      <c r="HJR116" s="73"/>
      <c r="HJS116" s="73"/>
      <c r="HJT116" s="73"/>
      <c r="HJU116" s="73"/>
      <c r="HJV116" s="73"/>
      <c r="HJW116" s="73"/>
      <c r="HJX116" s="73"/>
      <c r="HJY116" s="73"/>
      <c r="HJZ116" s="73"/>
      <c r="HKA116" s="73"/>
      <c r="HKB116" s="73"/>
      <c r="HKC116" s="73"/>
      <c r="HKD116" s="73"/>
      <c r="HKE116" s="73"/>
      <c r="HKF116" s="73"/>
      <c r="HKG116" s="73"/>
      <c r="HKH116" s="73"/>
      <c r="HKI116" s="73"/>
      <c r="HKJ116" s="73"/>
      <c r="HKK116" s="73"/>
      <c r="HKL116" s="73"/>
      <c r="HKM116" s="73"/>
      <c r="HKN116" s="73"/>
      <c r="HKO116" s="73"/>
      <c r="HKP116" s="73"/>
      <c r="HKQ116" s="73"/>
      <c r="HKR116" s="73"/>
      <c r="HKS116" s="73"/>
      <c r="HKT116" s="73"/>
      <c r="HKU116" s="73"/>
      <c r="HKV116" s="73"/>
      <c r="HKW116" s="73"/>
      <c r="HKX116" s="73"/>
      <c r="HKY116" s="73"/>
      <c r="HKZ116" s="73"/>
      <c r="HLA116" s="73"/>
      <c r="HLB116" s="73"/>
      <c r="HLC116" s="73"/>
      <c r="HLD116" s="73"/>
      <c r="HLE116" s="73"/>
      <c r="HLF116" s="73"/>
      <c r="HLG116" s="73"/>
      <c r="HLH116" s="73"/>
      <c r="HLI116" s="73"/>
      <c r="HLJ116" s="73"/>
      <c r="HLK116" s="73"/>
      <c r="HLL116" s="73"/>
      <c r="HLM116" s="73"/>
      <c r="HLN116" s="73"/>
      <c r="HLO116" s="73"/>
      <c r="HLP116" s="73"/>
      <c r="HLQ116" s="73"/>
      <c r="HLR116" s="73"/>
      <c r="HLS116" s="73"/>
      <c r="HLT116" s="73"/>
      <c r="HLU116" s="73"/>
      <c r="HLV116" s="73"/>
      <c r="HLW116" s="73"/>
      <c r="HLX116" s="73"/>
      <c r="HLY116" s="73"/>
      <c r="HLZ116" s="73"/>
      <c r="HMA116" s="73"/>
      <c r="HMB116" s="73"/>
      <c r="HMC116" s="73"/>
      <c r="HMD116" s="73"/>
      <c r="HME116" s="73"/>
      <c r="HMF116" s="73"/>
      <c r="HMG116" s="73"/>
      <c r="HMH116" s="73"/>
      <c r="HMI116" s="73"/>
      <c r="HMJ116" s="73"/>
      <c r="HMK116" s="73"/>
      <c r="HML116" s="73"/>
      <c r="HMM116" s="73"/>
      <c r="HMN116" s="73"/>
      <c r="HMO116" s="73"/>
      <c r="HMP116" s="73"/>
      <c r="HMQ116" s="73"/>
      <c r="HMR116" s="73"/>
      <c r="HMS116" s="73"/>
      <c r="HMT116" s="73"/>
      <c r="HMU116" s="73"/>
      <c r="HMV116" s="73"/>
      <c r="HMW116" s="73"/>
      <c r="HMX116" s="73"/>
      <c r="HMY116" s="73"/>
      <c r="HMZ116" s="73"/>
      <c r="HNA116" s="73"/>
      <c r="HNB116" s="73"/>
      <c r="HNC116" s="73"/>
      <c r="HND116" s="73"/>
      <c r="HNE116" s="73"/>
      <c r="HNF116" s="73"/>
      <c r="HNG116" s="73"/>
      <c r="HNH116" s="73"/>
      <c r="HNI116" s="73"/>
      <c r="HNJ116" s="73"/>
      <c r="HNK116" s="73"/>
      <c r="HNL116" s="73"/>
      <c r="HNM116" s="73"/>
      <c r="HNN116" s="73"/>
      <c r="HNO116" s="73"/>
      <c r="HNP116" s="73"/>
      <c r="HNQ116" s="73"/>
      <c r="HNR116" s="73"/>
      <c r="HNS116" s="73"/>
      <c r="HNT116" s="73"/>
      <c r="HNU116" s="73"/>
      <c r="HNV116" s="73"/>
      <c r="HNW116" s="73"/>
      <c r="HNX116" s="73"/>
      <c r="HNY116" s="73"/>
      <c r="HNZ116" s="73"/>
      <c r="HOA116" s="73"/>
      <c r="HOB116" s="73"/>
      <c r="HOC116" s="73"/>
      <c r="HOD116" s="73"/>
      <c r="HOE116" s="73"/>
      <c r="HOF116" s="73"/>
      <c r="HOG116" s="73"/>
      <c r="HOH116" s="73"/>
      <c r="HOI116" s="73"/>
      <c r="HOJ116" s="73"/>
      <c r="HOK116" s="73"/>
      <c r="HOL116" s="73"/>
      <c r="HOM116" s="73"/>
      <c r="HON116" s="73"/>
      <c r="HOO116" s="73"/>
      <c r="HOP116" s="73"/>
      <c r="HOQ116" s="73"/>
      <c r="HOR116" s="73"/>
      <c r="HOS116" s="73"/>
      <c r="HOT116" s="73"/>
      <c r="HOU116" s="73"/>
      <c r="HOV116" s="73"/>
      <c r="HOW116" s="73"/>
      <c r="HOX116" s="73"/>
      <c r="HOY116" s="73"/>
      <c r="HOZ116" s="73"/>
      <c r="HPA116" s="73"/>
      <c r="HPB116" s="73"/>
      <c r="HPC116" s="73"/>
      <c r="HPD116" s="73"/>
      <c r="HPE116" s="73"/>
      <c r="HPF116" s="73"/>
      <c r="HPG116" s="73"/>
      <c r="HPH116" s="73"/>
      <c r="HPI116" s="73"/>
      <c r="HPJ116" s="73"/>
      <c r="HPK116" s="73"/>
      <c r="HPL116" s="73"/>
      <c r="HPM116" s="73"/>
      <c r="HPN116" s="73"/>
      <c r="HPO116" s="73"/>
      <c r="HPP116" s="73"/>
      <c r="HPQ116" s="73"/>
      <c r="HPR116" s="73"/>
      <c r="HPS116" s="73"/>
      <c r="HPT116" s="73"/>
      <c r="HPU116" s="73"/>
      <c r="HPV116" s="73"/>
      <c r="HPW116" s="73"/>
      <c r="HPX116" s="73"/>
      <c r="HPY116" s="73"/>
      <c r="HPZ116" s="73"/>
      <c r="HQA116" s="73"/>
      <c r="HQB116" s="73"/>
      <c r="HQC116" s="73"/>
      <c r="HQD116" s="73"/>
      <c r="HQE116" s="73"/>
      <c r="HQF116" s="73"/>
      <c r="HQG116" s="73"/>
      <c r="HQH116" s="73"/>
      <c r="HQI116" s="73"/>
      <c r="HQJ116" s="73"/>
      <c r="HQK116" s="73"/>
      <c r="HQL116" s="73"/>
      <c r="HQM116" s="73"/>
      <c r="HQN116" s="73"/>
      <c r="HQO116" s="73"/>
      <c r="HQP116" s="73"/>
      <c r="HQQ116" s="73"/>
      <c r="HQR116" s="73"/>
      <c r="HQS116" s="73"/>
      <c r="HQT116" s="73"/>
      <c r="HQU116" s="73"/>
      <c r="HQV116" s="73"/>
      <c r="HQW116" s="73"/>
      <c r="HQX116" s="73"/>
      <c r="HQY116" s="73"/>
      <c r="HQZ116" s="73"/>
      <c r="HRA116" s="73"/>
      <c r="HRB116" s="73"/>
      <c r="HRC116" s="73"/>
      <c r="HRD116" s="73"/>
      <c r="HRE116" s="73"/>
      <c r="HRF116" s="73"/>
      <c r="HRG116" s="73"/>
      <c r="HRH116" s="73"/>
      <c r="HRI116" s="73"/>
      <c r="HRJ116" s="73"/>
      <c r="HRK116" s="73"/>
      <c r="HRL116" s="73"/>
      <c r="HRM116" s="73"/>
      <c r="HRN116" s="73"/>
      <c r="HRO116" s="73"/>
      <c r="HRP116" s="73"/>
      <c r="HRQ116" s="73"/>
      <c r="HRR116" s="73"/>
      <c r="HRS116" s="73"/>
      <c r="HRT116" s="73"/>
      <c r="HRU116" s="73"/>
      <c r="HRV116" s="73"/>
      <c r="HRW116" s="73"/>
      <c r="HRX116" s="73"/>
      <c r="HRY116" s="73"/>
      <c r="HRZ116" s="73"/>
      <c r="HSA116" s="73"/>
      <c r="HSB116" s="73"/>
      <c r="HSC116" s="73"/>
      <c r="HSD116" s="73"/>
      <c r="HSE116" s="73"/>
      <c r="HSF116" s="73"/>
      <c r="HSG116" s="73"/>
      <c r="HSH116" s="73"/>
      <c r="HSI116" s="73"/>
      <c r="HSJ116" s="73"/>
      <c r="HSK116" s="73"/>
      <c r="HSL116" s="73"/>
      <c r="HSM116" s="73"/>
      <c r="HSN116" s="73"/>
      <c r="HSO116" s="73"/>
      <c r="HSP116" s="73"/>
      <c r="HSQ116" s="73"/>
      <c r="HSR116" s="73"/>
      <c r="HSS116" s="73"/>
      <c r="HST116" s="73"/>
      <c r="HSU116" s="73"/>
      <c r="HSV116" s="73"/>
      <c r="HSW116" s="73"/>
      <c r="HSX116" s="73"/>
      <c r="HSY116" s="73"/>
      <c r="HSZ116" s="73"/>
      <c r="HTA116" s="73"/>
      <c r="HTB116" s="73"/>
      <c r="HTC116" s="73"/>
      <c r="HTD116" s="73"/>
      <c r="HTE116" s="73"/>
      <c r="HTF116" s="73"/>
      <c r="HTG116" s="73"/>
      <c r="HTH116" s="73"/>
      <c r="HTI116" s="73"/>
      <c r="HTJ116" s="73"/>
      <c r="HTK116" s="73"/>
      <c r="HTL116" s="73"/>
      <c r="HTM116" s="73"/>
      <c r="HTN116" s="73"/>
      <c r="HTO116" s="73"/>
      <c r="HTP116" s="73"/>
      <c r="HTQ116" s="73"/>
      <c r="HTR116" s="73"/>
      <c r="HTS116" s="73"/>
      <c r="HTT116" s="73"/>
      <c r="HTU116" s="73"/>
      <c r="HTV116" s="73"/>
      <c r="HTW116" s="73"/>
      <c r="HTX116" s="73"/>
      <c r="HTY116" s="73"/>
      <c r="HTZ116" s="73"/>
      <c r="HUA116" s="73"/>
      <c r="HUB116" s="73"/>
      <c r="HUC116" s="73"/>
      <c r="HUD116" s="73"/>
      <c r="HUE116" s="73"/>
      <c r="HUF116" s="73"/>
      <c r="HUG116" s="73"/>
      <c r="HUH116" s="73"/>
      <c r="HUI116" s="73"/>
      <c r="HUJ116" s="73"/>
      <c r="HUK116" s="73"/>
      <c r="HUL116" s="73"/>
      <c r="HUM116" s="73"/>
      <c r="HUN116" s="73"/>
      <c r="HUO116" s="73"/>
      <c r="HUP116" s="73"/>
      <c r="HUQ116" s="73"/>
      <c r="HUR116" s="73"/>
      <c r="HUS116" s="73"/>
      <c r="HUT116" s="73"/>
      <c r="HUU116" s="73"/>
      <c r="HUV116" s="73"/>
      <c r="HUW116" s="73"/>
      <c r="HUX116" s="73"/>
      <c r="HUY116" s="73"/>
      <c r="HUZ116" s="73"/>
      <c r="HVA116" s="73"/>
      <c r="HVB116" s="73"/>
      <c r="HVC116" s="73"/>
      <c r="HVD116" s="73"/>
      <c r="HVE116" s="73"/>
      <c r="HVF116" s="73"/>
      <c r="HVG116" s="73"/>
      <c r="HVH116" s="73"/>
      <c r="HVI116" s="73"/>
      <c r="HVJ116" s="73"/>
      <c r="HVK116" s="73"/>
      <c r="HVL116" s="73"/>
      <c r="HVM116" s="73"/>
      <c r="HVN116" s="73"/>
      <c r="HVO116" s="73"/>
      <c r="HVP116" s="73"/>
      <c r="HVQ116" s="73"/>
      <c r="HVR116" s="73"/>
      <c r="HVS116" s="73"/>
      <c r="HVT116" s="73"/>
      <c r="HVU116" s="73"/>
      <c r="HVV116" s="73"/>
      <c r="HVW116" s="73"/>
      <c r="HVX116" s="73"/>
      <c r="HVY116" s="73"/>
      <c r="HVZ116" s="73"/>
      <c r="HWA116" s="73"/>
      <c r="HWB116" s="73"/>
      <c r="HWC116" s="73"/>
      <c r="HWD116" s="73"/>
      <c r="HWE116" s="73"/>
      <c r="HWF116" s="73"/>
      <c r="HWG116" s="73"/>
      <c r="HWH116" s="73"/>
      <c r="HWI116" s="73"/>
      <c r="HWJ116" s="73"/>
      <c r="HWK116" s="73"/>
      <c r="HWL116" s="73"/>
      <c r="HWM116" s="73"/>
      <c r="HWN116" s="73"/>
      <c r="HWO116" s="73"/>
      <c r="HWP116" s="73"/>
      <c r="HWQ116" s="73"/>
      <c r="HWR116" s="73"/>
      <c r="HWS116" s="73"/>
      <c r="HWT116" s="73"/>
      <c r="HWU116" s="73"/>
      <c r="HWV116" s="73"/>
      <c r="HWW116" s="73"/>
      <c r="HWX116" s="73"/>
      <c r="HWY116" s="73"/>
      <c r="HWZ116" s="73"/>
      <c r="HXA116" s="73"/>
      <c r="HXB116" s="73"/>
      <c r="HXC116" s="73"/>
      <c r="HXD116" s="73"/>
      <c r="HXE116" s="73"/>
      <c r="HXF116" s="73"/>
      <c r="HXG116" s="73"/>
      <c r="HXH116" s="73"/>
      <c r="HXI116" s="73"/>
      <c r="HXJ116" s="73"/>
      <c r="HXK116" s="73"/>
      <c r="HXL116" s="73"/>
      <c r="HXM116" s="73"/>
      <c r="HXN116" s="73"/>
      <c r="HXO116" s="73"/>
      <c r="HXP116" s="73"/>
      <c r="HXQ116" s="73"/>
      <c r="HXR116" s="73"/>
      <c r="HXS116" s="73"/>
      <c r="HXT116" s="73"/>
      <c r="HXU116" s="73"/>
      <c r="HXV116" s="73"/>
      <c r="HXW116" s="73"/>
      <c r="HXX116" s="73"/>
      <c r="HXY116" s="73"/>
      <c r="HXZ116" s="73"/>
      <c r="HYA116" s="73"/>
      <c r="HYB116" s="73"/>
      <c r="HYC116" s="73"/>
      <c r="HYD116" s="73"/>
      <c r="HYE116" s="73"/>
      <c r="HYF116" s="73"/>
      <c r="HYG116" s="73"/>
      <c r="HYH116" s="73"/>
      <c r="HYI116" s="73"/>
      <c r="HYJ116" s="73"/>
      <c r="HYK116" s="73"/>
      <c r="HYL116" s="73"/>
      <c r="HYM116" s="73"/>
      <c r="HYN116" s="73"/>
      <c r="HYO116" s="73"/>
      <c r="HYP116" s="73"/>
      <c r="HYQ116" s="73"/>
      <c r="HYR116" s="73"/>
      <c r="HYS116" s="73"/>
      <c r="HYT116" s="73"/>
      <c r="HYU116" s="73"/>
      <c r="HYV116" s="73"/>
      <c r="HYW116" s="73"/>
      <c r="HYX116" s="73"/>
      <c r="HYY116" s="73"/>
      <c r="HYZ116" s="73"/>
      <c r="HZA116" s="73"/>
      <c r="HZB116" s="73"/>
      <c r="HZC116" s="73"/>
      <c r="HZD116" s="73"/>
      <c r="HZE116" s="73"/>
      <c r="HZF116" s="73"/>
      <c r="HZG116" s="73"/>
      <c r="HZH116" s="73"/>
      <c r="HZI116" s="73"/>
      <c r="HZJ116" s="73"/>
      <c r="HZK116" s="73"/>
      <c r="HZL116" s="73"/>
      <c r="HZM116" s="73"/>
      <c r="HZN116" s="73"/>
      <c r="HZO116" s="73"/>
      <c r="HZP116" s="73"/>
      <c r="HZQ116" s="73"/>
      <c r="HZR116" s="73"/>
      <c r="HZS116" s="73"/>
      <c r="HZT116" s="73"/>
      <c r="HZU116" s="73"/>
      <c r="HZV116" s="73"/>
      <c r="HZW116" s="73"/>
      <c r="HZX116" s="73"/>
      <c r="HZY116" s="73"/>
      <c r="HZZ116" s="73"/>
      <c r="IAA116" s="73"/>
      <c r="IAB116" s="73"/>
      <c r="IAC116" s="73"/>
      <c r="IAD116" s="73"/>
      <c r="IAE116" s="73"/>
      <c r="IAF116" s="73"/>
      <c r="IAG116" s="73"/>
      <c r="IAH116" s="73"/>
      <c r="IAI116" s="73"/>
      <c r="IAJ116" s="73"/>
      <c r="IAK116" s="73"/>
      <c r="IAL116" s="73"/>
      <c r="IAM116" s="73"/>
      <c r="IAN116" s="73"/>
      <c r="IAO116" s="73"/>
      <c r="IAP116" s="73"/>
      <c r="IAQ116" s="73"/>
      <c r="IAR116" s="73"/>
      <c r="IAS116" s="73"/>
      <c r="IAT116" s="73"/>
      <c r="IAU116" s="73"/>
      <c r="IAV116" s="73"/>
      <c r="IAW116" s="73"/>
      <c r="IAX116" s="73"/>
      <c r="IAY116" s="73"/>
      <c r="IAZ116" s="73"/>
      <c r="IBA116" s="73"/>
      <c r="IBB116" s="73"/>
      <c r="IBC116" s="73"/>
      <c r="IBD116" s="73"/>
      <c r="IBE116" s="73"/>
      <c r="IBF116" s="73"/>
      <c r="IBG116" s="73"/>
      <c r="IBH116" s="73"/>
      <c r="IBI116" s="73"/>
      <c r="IBJ116" s="73"/>
      <c r="IBK116" s="73"/>
      <c r="IBL116" s="73"/>
      <c r="IBM116" s="73"/>
      <c r="IBN116" s="73"/>
      <c r="IBO116" s="73"/>
      <c r="IBP116" s="73"/>
      <c r="IBQ116" s="73"/>
      <c r="IBR116" s="73"/>
      <c r="IBS116" s="73"/>
      <c r="IBT116" s="73"/>
      <c r="IBU116" s="73"/>
      <c r="IBV116" s="73"/>
      <c r="IBW116" s="73"/>
      <c r="IBX116" s="73"/>
      <c r="IBY116" s="73"/>
      <c r="IBZ116" s="73"/>
      <c r="ICA116" s="73"/>
      <c r="ICB116" s="73"/>
      <c r="ICC116" s="73"/>
      <c r="ICD116" s="73"/>
      <c r="ICE116" s="73"/>
      <c r="ICF116" s="73"/>
      <c r="ICG116" s="73"/>
      <c r="ICH116" s="73"/>
      <c r="ICI116" s="73"/>
      <c r="ICJ116" s="73"/>
      <c r="ICK116" s="73"/>
      <c r="ICL116" s="73"/>
      <c r="ICM116" s="73"/>
      <c r="ICN116" s="73"/>
      <c r="ICO116" s="73"/>
      <c r="ICP116" s="73"/>
      <c r="ICQ116" s="73"/>
      <c r="ICR116" s="73"/>
      <c r="ICS116" s="73"/>
      <c r="ICT116" s="73"/>
      <c r="ICU116" s="73"/>
      <c r="ICV116" s="73"/>
      <c r="ICW116" s="73"/>
      <c r="ICX116" s="73"/>
      <c r="ICY116" s="73"/>
      <c r="ICZ116" s="73"/>
      <c r="IDA116" s="73"/>
      <c r="IDB116" s="73"/>
      <c r="IDC116" s="73"/>
      <c r="IDD116" s="73"/>
      <c r="IDE116" s="73"/>
      <c r="IDF116" s="73"/>
      <c r="IDG116" s="73"/>
      <c r="IDH116" s="73"/>
      <c r="IDI116" s="73"/>
      <c r="IDJ116" s="73"/>
      <c r="IDK116" s="73"/>
      <c r="IDL116" s="73"/>
      <c r="IDM116" s="73"/>
      <c r="IDN116" s="73"/>
      <c r="IDO116" s="73"/>
      <c r="IDP116" s="73"/>
      <c r="IDQ116" s="73"/>
      <c r="IDR116" s="73"/>
      <c r="IDS116" s="73"/>
      <c r="IDT116" s="73"/>
      <c r="IDU116" s="73"/>
      <c r="IDV116" s="73"/>
      <c r="IDW116" s="73"/>
      <c r="IDX116" s="73"/>
      <c r="IDY116" s="73"/>
      <c r="IDZ116" s="73"/>
      <c r="IEA116" s="73"/>
      <c r="IEB116" s="73"/>
      <c r="IEC116" s="73"/>
      <c r="IED116" s="73"/>
      <c r="IEE116" s="73"/>
      <c r="IEF116" s="73"/>
      <c r="IEG116" s="73"/>
      <c r="IEH116" s="73"/>
      <c r="IEI116" s="73"/>
      <c r="IEJ116" s="73"/>
      <c r="IEK116" s="73"/>
      <c r="IEL116" s="73"/>
      <c r="IEM116" s="73"/>
      <c r="IEN116" s="73"/>
      <c r="IEO116" s="73"/>
      <c r="IEP116" s="73"/>
      <c r="IEQ116" s="73"/>
      <c r="IER116" s="73"/>
      <c r="IES116" s="73"/>
      <c r="IET116" s="73"/>
      <c r="IEU116" s="73"/>
      <c r="IEV116" s="73"/>
      <c r="IEW116" s="73"/>
      <c r="IEX116" s="73"/>
      <c r="IEY116" s="73"/>
      <c r="IEZ116" s="73"/>
      <c r="IFA116" s="73"/>
      <c r="IFB116" s="73"/>
      <c r="IFC116" s="73"/>
      <c r="IFD116" s="73"/>
      <c r="IFE116" s="73"/>
      <c r="IFF116" s="73"/>
      <c r="IFG116" s="73"/>
      <c r="IFH116" s="73"/>
      <c r="IFI116" s="73"/>
      <c r="IFJ116" s="73"/>
      <c r="IFK116" s="73"/>
      <c r="IFL116" s="73"/>
      <c r="IFM116" s="73"/>
      <c r="IFN116" s="73"/>
      <c r="IFO116" s="73"/>
      <c r="IFP116" s="73"/>
      <c r="IFQ116" s="73"/>
      <c r="IFR116" s="73"/>
      <c r="IFS116" s="73"/>
      <c r="IFT116" s="73"/>
      <c r="IFU116" s="73"/>
      <c r="IFV116" s="73"/>
      <c r="IFW116" s="73"/>
      <c r="IFX116" s="73"/>
      <c r="IFY116" s="73"/>
      <c r="IFZ116" s="73"/>
      <c r="IGA116" s="73"/>
      <c r="IGB116" s="73"/>
      <c r="IGC116" s="73"/>
      <c r="IGD116" s="73"/>
      <c r="IGE116" s="73"/>
      <c r="IGF116" s="73"/>
      <c r="IGG116" s="73"/>
      <c r="IGH116" s="73"/>
      <c r="IGI116" s="73"/>
      <c r="IGJ116" s="73"/>
      <c r="IGK116" s="73"/>
      <c r="IGL116" s="73"/>
      <c r="IGM116" s="73"/>
      <c r="IGN116" s="73"/>
      <c r="IGO116" s="73"/>
      <c r="IGP116" s="73"/>
      <c r="IGQ116" s="73"/>
      <c r="IGR116" s="73"/>
      <c r="IGS116" s="73"/>
      <c r="IGT116" s="73"/>
      <c r="IGU116" s="73"/>
      <c r="IGV116" s="73"/>
      <c r="IGW116" s="73"/>
      <c r="IGX116" s="73"/>
      <c r="IGY116" s="73"/>
      <c r="IGZ116" s="73"/>
      <c r="IHA116" s="73"/>
      <c r="IHB116" s="73"/>
      <c r="IHC116" s="73"/>
      <c r="IHD116" s="73"/>
      <c r="IHE116" s="73"/>
      <c r="IHF116" s="73"/>
      <c r="IHG116" s="73"/>
      <c r="IHH116" s="73"/>
      <c r="IHI116" s="73"/>
      <c r="IHJ116" s="73"/>
      <c r="IHK116" s="73"/>
      <c r="IHL116" s="73"/>
      <c r="IHM116" s="73"/>
      <c r="IHN116" s="73"/>
      <c r="IHO116" s="73"/>
      <c r="IHP116" s="73"/>
      <c r="IHQ116" s="73"/>
      <c r="IHR116" s="73"/>
      <c r="IHS116" s="73"/>
      <c r="IHT116" s="73"/>
      <c r="IHU116" s="73"/>
      <c r="IHV116" s="73"/>
      <c r="IHW116" s="73"/>
      <c r="IHX116" s="73"/>
      <c r="IHY116" s="73"/>
      <c r="IHZ116" s="73"/>
      <c r="IIA116" s="73"/>
      <c r="IIB116" s="73"/>
      <c r="IIC116" s="73"/>
      <c r="IID116" s="73"/>
      <c r="IIE116" s="73"/>
      <c r="IIF116" s="73"/>
      <c r="IIG116" s="73"/>
      <c r="IIH116" s="73"/>
      <c r="III116" s="73"/>
      <c r="IIJ116" s="73"/>
      <c r="IIK116" s="73"/>
      <c r="IIL116" s="73"/>
      <c r="IIM116" s="73"/>
      <c r="IIN116" s="73"/>
      <c r="IIO116" s="73"/>
      <c r="IIP116" s="73"/>
      <c r="IIQ116" s="73"/>
      <c r="IIR116" s="73"/>
      <c r="IIS116" s="73"/>
      <c r="IIT116" s="73"/>
      <c r="IIU116" s="73"/>
      <c r="IIV116" s="73"/>
      <c r="IIW116" s="73"/>
      <c r="IIX116" s="73"/>
      <c r="IIY116" s="73"/>
      <c r="IIZ116" s="73"/>
      <c r="IJA116" s="73"/>
      <c r="IJB116" s="73"/>
      <c r="IJC116" s="73"/>
      <c r="IJD116" s="73"/>
      <c r="IJE116" s="73"/>
      <c r="IJF116" s="73"/>
      <c r="IJG116" s="73"/>
      <c r="IJH116" s="73"/>
      <c r="IJI116" s="73"/>
      <c r="IJJ116" s="73"/>
      <c r="IJK116" s="73"/>
      <c r="IJL116" s="73"/>
      <c r="IJM116" s="73"/>
      <c r="IJN116" s="73"/>
      <c r="IJO116" s="73"/>
      <c r="IJP116" s="73"/>
      <c r="IJQ116" s="73"/>
      <c r="IJR116" s="73"/>
      <c r="IJS116" s="73"/>
      <c r="IJT116" s="73"/>
      <c r="IJU116" s="73"/>
      <c r="IJV116" s="73"/>
      <c r="IJW116" s="73"/>
      <c r="IJX116" s="73"/>
      <c r="IJY116" s="73"/>
      <c r="IJZ116" s="73"/>
      <c r="IKA116" s="73"/>
      <c r="IKB116" s="73"/>
      <c r="IKC116" s="73"/>
      <c r="IKD116" s="73"/>
      <c r="IKE116" s="73"/>
      <c r="IKF116" s="73"/>
      <c r="IKG116" s="73"/>
      <c r="IKH116" s="73"/>
      <c r="IKI116" s="73"/>
      <c r="IKJ116" s="73"/>
      <c r="IKK116" s="73"/>
      <c r="IKL116" s="73"/>
      <c r="IKM116" s="73"/>
      <c r="IKN116" s="73"/>
      <c r="IKO116" s="73"/>
      <c r="IKP116" s="73"/>
      <c r="IKQ116" s="73"/>
      <c r="IKR116" s="73"/>
      <c r="IKS116" s="73"/>
      <c r="IKT116" s="73"/>
      <c r="IKU116" s="73"/>
      <c r="IKV116" s="73"/>
      <c r="IKW116" s="73"/>
      <c r="IKX116" s="73"/>
      <c r="IKY116" s="73"/>
      <c r="IKZ116" s="73"/>
      <c r="ILA116" s="73"/>
      <c r="ILB116" s="73"/>
      <c r="ILC116" s="73"/>
      <c r="ILD116" s="73"/>
      <c r="ILE116" s="73"/>
      <c r="ILF116" s="73"/>
      <c r="ILG116" s="73"/>
      <c r="ILH116" s="73"/>
      <c r="ILI116" s="73"/>
      <c r="ILJ116" s="73"/>
      <c r="ILK116" s="73"/>
      <c r="ILL116" s="73"/>
      <c r="ILM116" s="73"/>
      <c r="ILN116" s="73"/>
      <c r="ILO116" s="73"/>
      <c r="ILP116" s="73"/>
      <c r="ILQ116" s="73"/>
      <c r="ILR116" s="73"/>
      <c r="ILS116" s="73"/>
      <c r="ILT116" s="73"/>
      <c r="ILU116" s="73"/>
      <c r="ILV116" s="73"/>
      <c r="ILW116" s="73"/>
      <c r="ILX116" s="73"/>
      <c r="ILY116" s="73"/>
      <c r="ILZ116" s="73"/>
      <c r="IMA116" s="73"/>
      <c r="IMB116" s="73"/>
      <c r="IMC116" s="73"/>
      <c r="IMD116" s="73"/>
      <c r="IME116" s="73"/>
      <c r="IMF116" s="73"/>
      <c r="IMG116" s="73"/>
      <c r="IMH116" s="73"/>
      <c r="IMI116" s="73"/>
      <c r="IMJ116" s="73"/>
      <c r="IMK116" s="73"/>
      <c r="IML116" s="73"/>
      <c r="IMM116" s="73"/>
      <c r="IMN116" s="73"/>
      <c r="IMO116" s="73"/>
      <c r="IMP116" s="73"/>
      <c r="IMQ116" s="73"/>
      <c r="IMR116" s="73"/>
      <c r="IMS116" s="73"/>
      <c r="IMT116" s="73"/>
      <c r="IMU116" s="73"/>
      <c r="IMV116" s="73"/>
      <c r="IMW116" s="73"/>
      <c r="IMX116" s="73"/>
      <c r="IMY116" s="73"/>
      <c r="IMZ116" s="73"/>
      <c r="INA116" s="73"/>
      <c r="INB116" s="73"/>
      <c r="INC116" s="73"/>
      <c r="IND116" s="73"/>
      <c r="INE116" s="73"/>
      <c r="INF116" s="73"/>
      <c r="ING116" s="73"/>
      <c r="INH116" s="73"/>
      <c r="INI116" s="73"/>
      <c r="INJ116" s="73"/>
      <c r="INK116" s="73"/>
      <c r="INL116" s="73"/>
      <c r="INM116" s="73"/>
      <c r="INN116" s="73"/>
      <c r="INO116" s="73"/>
      <c r="INP116" s="73"/>
      <c r="INQ116" s="73"/>
      <c r="INR116" s="73"/>
      <c r="INS116" s="73"/>
      <c r="INT116" s="73"/>
      <c r="INU116" s="73"/>
      <c r="INV116" s="73"/>
      <c r="INW116" s="73"/>
      <c r="INX116" s="73"/>
      <c r="INY116" s="73"/>
      <c r="INZ116" s="73"/>
      <c r="IOA116" s="73"/>
      <c r="IOB116" s="73"/>
      <c r="IOC116" s="73"/>
      <c r="IOD116" s="73"/>
      <c r="IOE116" s="73"/>
      <c r="IOF116" s="73"/>
      <c r="IOG116" s="73"/>
      <c r="IOH116" s="73"/>
      <c r="IOI116" s="73"/>
      <c r="IOJ116" s="73"/>
      <c r="IOK116" s="73"/>
      <c r="IOL116" s="73"/>
      <c r="IOM116" s="73"/>
      <c r="ION116" s="73"/>
      <c r="IOO116" s="73"/>
      <c r="IOP116" s="73"/>
      <c r="IOQ116" s="73"/>
      <c r="IOR116" s="73"/>
      <c r="IOS116" s="73"/>
      <c r="IOT116" s="73"/>
      <c r="IOU116" s="73"/>
      <c r="IOV116" s="73"/>
      <c r="IOW116" s="73"/>
      <c r="IOX116" s="73"/>
      <c r="IOY116" s="73"/>
      <c r="IOZ116" s="73"/>
      <c r="IPA116" s="73"/>
      <c r="IPB116" s="73"/>
      <c r="IPC116" s="73"/>
      <c r="IPD116" s="73"/>
      <c r="IPE116" s="73"/>
      <c r="IPF116" s="73"/>
      <c r="IPG116" s="73"/>
      <c r="IPH116" s="73"/>
      <c r="IPI116" s="73"/>
      <c r="IPJ116" s="73"/>
      <c r="IPK116" s="73"/>
      <c r="IPL116" s="73"/>
      <c r="IPM116" s="73"/>
      <c r="IPN116" s="73"/>
      <c r="IPO116" s="73"/>
      <c r="IPP116" s="73"/>
      <c r="IPQ116" s="73"/>
      <c r="IPR116" s="73"/>
      <c r="IPS116" s="73"/>
      <c r="IPT116" s="73"/>
      <c r="IPU116" s="73"/>
      <c r="IPV116" s="73"/>
      <c r="IPW116" s="73"/>
      <c r="IPX116" s="73"/>
      <c r="IPY116" s="73"/>
      <c r="IPZ116" s="73"/>
      <c r="IQA116" s="73"/>
      <c r="IQB116" s="73"/>
      <c r="IQC116" s="73"/>
      <c r="IQD116" s="73"/>
      <c r="IQE116" s="73"/>
      <c r="IQF116" s="73"/>
      <c r="IQG116" s="73"/>
      <c r="IQH116" s="73"/>
      <c r="IQI116" s="73"/>
      <c r="IQJ116" s="73"/>
      <c r="IQK116" s="73"/>
      <c r="IQL116" s="73"/>
      <c r="IQM116" s="73"/>
      <c r="IQN116" s="73"/>
      <c r="IQO116" s="73"/>
      <c r="IQP116" s="73"/>
      <c r="IQQ116" s="73"/>
      <c r="IQR116" s="73"/>
      <c r="IQS116" s="73"/>
      <c r="IQT116" s="73"/>
      <c r="IQU116" s="73"/>
      <c r="IQV116" s="73"/>
      <c r="IQW116" s="73"/>
      <c r="IQX116" s="73"/>
      <c r="IQY116" s="73"/>
      <c r="IQZ116" s="73"/>
      <c r="IRA116" s="73"/>
      <c r="IRB116" s="73"/>
      <c r="IRC116" s="73"/>
      <c r="IRD116" s="73"/>
      <c r="IRE116" s="73"/>
      <c r="IRF116" s="73"/>
      <c r="IRG116" s="73"/>
      <c r="IRH116" s="73"/>
      <c r="IRI116" s="73"/>
      <c r="IRJ116" s="73"/>
      <c r="IRK116" s="73"/>
      <c r="IRL116" s="73"/>
      <c r="IRM116" s="73"/>
      <c r="IRN116" s="73"/>
      <c r="IRO116" s="73"/>
      <c r="IRP116" s="73"/>
      <c r="IRQ116" s="73"/>
      <c r="IRR116" s="73"/>
      <c r="IRS116" s="73"/>
      <c r="IRT116" s="73"/>
      <c r="IRU116" s="73"/>
      <c r="IRV116" s="73"/>
      <c r="IRW116" s="73"/>
      <c r="IRX116" s="73"/>
      <c r="IRY116" s="73"/>
      <c r="IRZ116" s="73"/>
      <c r="ISA116" s="73"/>
      <c r="ISB116" s="73"/>
      <c r="ISC116" s="73"/>
      <c r="ISD116" s="73"/>
      <c r="ISE116" s="73"/>
      <c r="ISF116" s="73"/>
      <c r="ISG116" s="73"/>
      <c r="ISH116" s="73"/>
      <c r="ISI116" s="73"/>
      <c r="ISJ116" s="73"/>
      <c r="ISK116" s="73"/>
      <c r="ISL116" s="73"/>
      <c r="ISM116" s="73"/>
      <c r="ISN116" s="73"/>
      <c r="ISO116" s="73"/>
      <c r="ISP116" s="73"/>
      <c r="ISQ116" s="73"/>
      <c r="ISR116" s="73"/>
      <c r="ISS116" s="73"/>
      <c r="IST116" s="73"/>
      <c r="ISU116" s="73"/>
      <c r="ISV116" s="73"/>
      <c r="ISW116" s="73"/>
      <c r="ISX116" s="73"/>
      <c r="ISY116" s="73"/>
      <c r="ISZ116" s="73"/>
      <c r="ITA116" s="73"/>
      <c r="ITB116" s="73"/>
      <c r="ITC116" s="73"/>
      <c r="ITD116" s="73"/>
      <c r="ITE116" s="73"/>
      <c r="ITF116" s="73"/>
      <c r="ITG116" s="73"/>
      <c r="ITH116" s="73"/>
      <c r="ITI116" s="73"/>
      <c r="ITJ116" s="73"/>
      <c r="ITK116" s="73"/>
      <c r="ITL116" s="73"/>
      <c r="ITM116" s="73"/>
      <c r="ITN116" s="73"/>
      <c r="ITO116" s="73"/>
      <c r="ITP116" s="73"/>
      <c r="ITQ116" s="73"/>
      <c r="ITR116" s="73"/>
      <c r="ITS116" s="73"/>
      <c r="ITT116" s="73"/>
      <c r="ITU116" s="73"/>
      <c r="ITV116" s="73"/>
      <c r="ITW116" s="73"/>
      <c r="ITX116" s="73"/>
      <c r="ITY116" s="73"/>
      <c r="ITZ116" s="73"/>
      <c r="IUA116" s="73"/>
      <c r="IUB116" s="73"/>
      <c r="IUC116" s="73"/>
      <c r="IUD116" s="73"/>
      <c r="IUE116" s="73"/>
      <c r="IUF116" s="73"/>
      <c r="IUG116" s="73"/>
      <c r="IUH116" s="73"/>
      <c r="IUI116" s="73"/>
      <c r="IUJ116" s="73"/>
      <c r="IUK116" s="73"/>
      <c r="IUL116" s="73"/>
      <c r="IUM116" s="73"/>
      <c r="IUN116" s="73"/>
      <c r="IUO116" s="73"/>
      <c r="IUP116" s="73"/>
      <c r="IUQ116" s="73"/>
      <c r="IUR116" s="73"/>
      <c r="IUS116" s="73"/>
      <c r="IUT116" s="73"/>
      <c r="IUU116" s="73"/>
      <c r="IUV116" s="73"/>
      <c r="IUW116" s="73"/>
      <c r="IUX116" s="73"/>
      <c r="IUY116" s="73"/>
      <c r="IUZ116" s="73"/>
      <c r="IVA116" s="73"/>
      <c r="IVB116" s="73"/>
      <c r="IVC116" s="73"/>
      <c r="IVD116" s="73"/>
      <c r="IVE116" s="73"/>
      <c r="IVF116" s="73"/>
      <c r="IVG116" s="73"/>
      <c r="IVH116" s="73"/>
      <c r="IVI116" s="73"/>
      <c r="IVJ116" s="73"/>
      <c r="IVK116" s="73"/>
      <c r="IVL116" s="73"/>
      <c r="IVM116" s="73"/>
      <c r="IVN116" s="73"/>
      <c r="IVO116" s="73"/>
      <c r="IVP116" s="73"/>
      <c r="IVQ116" s="73"/>
      <c r="IVR116" s="73"/>
      <c r="IVS116" s="73"/>
      <c r="IVT116" s="73"/>
      <c r="IVU116" s="73"/>
      <c r="IVV116" s="73"/>
      <c r="IVW116" s="73"/>
      <c r="IVX116" s="73"/>
      <c r="IVY116" s="73"/>
      <c r="IVZ116" s="73"/>
      <c r="IWA116" s="73"/>
      <c r="IWB116" s="73"/>
      <c r="IWC116" s="73"/>
      <c r="IWD116" s="73"/>
      <c r="IWE116" s="73"/>
      <c r="IWF116" s="73"/>
      <c r="IWG116" s="73"/>
      <c r="IWH116" s="73"/>
      <c r="IWI116" s="73"/>
      <c r="IWJ116" s="73"/>
      <c r="IWK116" s="73"/>
      <c r="IWL116" s="73"/>
      <c r="IWM116" s="73"/>
      <c r="IWN116" s="73"/>
      <c r="IWO116" s="73"/>
      <c r="IWP116" s="73"/>
      <c r="IWQ116" s="73"/>
      <c r="IWR116" s="73"/>
      <c r="IWS116" s="73"/>
      <c r="IWT116" s="73"/>
      <c r="IWU116" s="73"/>
      <c r="IWV116" s="73"/>
      <c r="IWW116" s="73"/>
      <c r="IWX116" s="73"/>
      <c r="IWY116" s="73"/>
      <c r="IWZ116" s="73"/>
      <c r="IXA116" s="73"/>
      <c r="IXB116" s="73"/>
      <c r="IXC116" s="73"/>
      <c r="IXD116" s="73"/>
      <c r="IXE116" s="73"/>
      <c r="IXF116" s="73"/>
      <c r="IXG116" s="73"/>
      <c r="IXH116" s="73"/>
      <c r="IXI116" s="73"/>
      <c r="IXJ116" s="73"/>
      <c r="IXK116" s="73"/>
      <c r="IXL116" s="73"/>
      <c r="IXM116" s="73"/>
      <c r="IXN116" s="73"/>
      <c r="IXO116" s="73"/>
      <c r="IXP116" s="73"/>
      <c r="IXQ116" s="73"/>
      <c r="IXR116" s="73"/>
      <c r="IXS116" s="73"/>
      <c r="IXT116" s="73"/>
      <c r="IXU116" s="73"/>
      <c r="IXV116" s="73"/>
      <c r="IXW116" s="73"/>
      <c r="IXX116" s="73"/>
      <c r="IXY116" s="73"/>
      <c r="IXZ116" s="73"/>
      <c r="IYA116" s="73"/>
      <c r="IYB116" s="73"/>
      <c r="IYC116" s="73"/>
      <c r="IYD116" s="73"/>
      <c r="IYE116" s="73"/>
      <c r="IYF116" s="73"/>
      <c r="IYG116" s="73"/>
      <c r="IYH116" s="73"/>
      <c r="IYI116" s="73"/>
      <c r="IYJ116" s="73"/>
      <c r="IYK116" s="73"/>
      <c r="IYL116" s="73"/>
      <c r="IYM116" s="73"/>
      <c r="IYN116" s="73"/>
      <c r="IYO116" s="73"/>
      <c r="IYP116" s="73"/>
      <c r="IYQ116" s="73"/>
      <c r="IYR116" s="73"/>
      <c r="IYS116" s="73"/>
      <c r="IYT116" s="73"/>
      <c r="IYU116" s="73"/>
      <c r="IYV116" s="73"/>
      <c r="IYW116" s="73"/>
      <c r="IYX116" s="73"/>
      <c r="IYY116" s="73"/>
      <c r="IYZ116" s="73"/>
      <c r="IZA116" s="73"/>
      <c r="IZB116" s="73"/>
      <c r="IZC116" s="73"/>
      <c r="IZD116" s="73"/>
      <c r="IZE116" s="73"/>
      <c r="IZF116" s="73"/>
      <c r="IZG116" s="73"/>
      <c r="IZH116" s="73"/>
      <c r="IZI116" s="73"/>
      <c r="IZJ116" s="73"/>
      <c r="IZK116" s="73"/>
      <c r="IZL116" s="73"/>
      <c r="IZM116" s="73"/>
      <c r="IZN116" s="73"/>
      <c r="IZO116" s="73"/>
      <c r="IZP116" s="73"/>
      <c r="IZQ116" s="73"/>
      <c r="IZR116" s="73"/>
      <c r="IZS116" s="73"/>
      <c r="IZT116" s="73"/>
      <c r="IZU116" s="73"/>
      <c r="IZV116" s="73"/>
      <c r="IZW116" s="73"/>
      <c r="IZX116" s="73"/>
      <c r="IZY116" s="73"/>
      <c r="IZZ116" s="73"/>
      <c r="JAA116" s="73"/>
      <c r="JAB116" s="73"/>
      <c r="JAC116" s="73"/>
      <c r="JAD116" s="73"/>
      <c r="JAE116" s="73"/>
      <c r="JAF116" s="73"/>
      <c r="JAG116" s="73"/>
      <c r="JAH116" s="73"/>
      <c r="JAI116" s="73"/>
      <c r="JAJ116" s="73"/>
      <c r="JAK116" s="73"/>
      <c r="JAL116" s="73"/>
      <c r="JAM116" s="73"/>
      <c r="JAN116" s="73"/>
      <c r="JAO116" s="73"/>
      <c r="JAP116" s="73"/>
      <c r="JAQ116" s="73"/>
      <c r="JAR116" s="73"/>
      <c r="JAS116" s="73"/>
      <c r="JAT116" s="73"/>
      <c r="JAU116" s="73"/>
      <c r="JAV116" s="73"/>
      <c r="JAW116" s="73"/>
      <c r="JAX116" s="73"/>
      <c r="JAY116" s="73"/>
      <c r="JAZ116" s="73"/>
      <c r="JBA116" s="73"/>
      <c r="JBB116" s="73"/>
      <c r="JBC116" s="73"/>
      <c r="JBD116" s="73"/>
      <c r="JBE116" s="73"/>
      <c r="JBF116" s="73"/>
      <c r="JBG116" s="73"/>
      <c r="JBH116" s="73"/>
      <c r="JBI116" s="73"/>
      <c r="JBJ116" s="73"/>
      <c r="JBK116" s="73"/>
      <c r="JBL116" s="73"/>
      <c r="JBM116" s="73"/>
      <c r="JBN116" s="73"/>
      <c r="JBO116" s="73"/>
      <c r="JBP116" s="73"/>
      <c r="JBQ116" s="73"/>
      <c r="JBR116" s="73"/>
      <c r="JBS116" s="73"/>
      <c r="JBT116" s="73"/>
      <c r="JBU116" s="73"/>
      <c r="JBV116" s="73"/>
      <c r="JBW116" s="73"/>
      <c r="JBX116" s="73"/>
      <c r="JBY116" s="73"/>
      <c r="JBZ116" s="73"/>
      <c r="JCA116" s="73"/>
      <c r="JCB116" s="73"/>
      <c r="JCC116" s="73"/>
      <c r="JCD116" s="73"/>
      <c r="JCE116" s="73"/>
      <c r="JCF116" s="73"/>
      <c r="JCG116" s="73"/>
      <c r="JCH116" s="73"/>
      <c r="JCI116" s="73"/>
      <c r="JCJ116" s="73"/>
      <c r="JCK116" s="73"/>
      <c r="JCL116" s="73"/>
      <c r="JCM116" s="73"/>
      <c r="JCN116" s="73"/>
      <c r="JCO116" s="73"/>
      <c r="JCP116" s="73"/>
      <c r="JCQ116" s="73"/>
      <c r="JCR116" s="73"/>
      <c r="JCS116" s="73"/>
      <c r="JCT116" s="73"/>
      <c r="JCU116" s="73"/>
      <c r="JCV116" s="73"/>
      <c r="JCW116" s="73"/>
      <c r="JCX116" s="73"/>
      <c r="JCY116" s="73"/>
      <c r="JCZ116" s="73"/>
      <c r="JDA116" s="73"/>
      <c r="JDB116" s="73"/>
      <c r="JDC116" s="73"/>
      <c r="JDD116" s="73"/>
      <c r="JDE116" s="73"/>
      <c r="JDF116" s="73"/>
      <c r="JDG116" s="73"/>
      <c r="JDH116" s="73"/>
      <c r="JDI116" s="73"/>
      <c r="JDJ116" s="73"/>
      <c r="JDK116" s="73"/>
      <c r="JDL116" s="73"/>
      <c r="JDM116" s="73"/>
      <c r="JDN116" s="73"/>
      <c r="JDO116" s="73"/>
      <c r="JDP116" s="73"/>
      <c r="JDQ116" s="73"/>
      <c r="JDR116" s="73"/>
      <c r="JDS116" s="73"/>
      <c r="JDT116" s="73"/>
      <c r="JDU116" s="73"/>
      <c r="JDV116" s="73"/>
      <c r="JDW116" s="73"/>
      <c r="JDX116" s="73"/>
      <c r="JDY116" s="73"/>
      <c r="JDZ116" s="73"/>
      <c r="JEA116" s="73"/>
      <c r="JEB116" s="73"/>
      <c r="JEC116" s="73"/>
      <c r="JED116" s="73"/>
      <c r="JEE116" s="73"/>
      <c r="JEF116" s="73"/>
      <c r="JEG116" s="73"/>
      <c r="JEH116" s="73"/>
      <c r="JEI116" s="73"/>
      <c r="JEJ116" s="73"/>
      <c r="JEK116" s="73"/>
      <c r="JEL116" s="73"/>
      <c r="JEM116" s="73"/>
      <c r="JEN116" s="73"/>
      <c r="JEO116" s="73"/>
      <c r="JEP116" s="73"/>
      <c r="JEQ116" s="73"/>
      <c r="JER116" s="73"/>
      <c r="JES116" s="73"/>
      <c r="JET116" s="73"/>
      <c r="JEU116" s="73"/>
      <c r="JEV116" s="73"/>
      <c r="JEW116" s="73"/>
      <c r="JEX116" s="73"/>
      <c r="JEY116" s="73"/>
      <c r="JEZ116" s="73"/>
      <c r="JFA116" s="73"/>
      <c r="JFB116" s="73"/>
      <c r="JFC116" s="73"/>
      <c r="JFD116" s="73"/>
      <c r="JFE116" s="73"/>
      <c r="JFF116" s="73"/>
      <c r="JFG116" s="73"/>
      <c r="JFH116" s="73"/>
      <c r="JFI116" s="73"/>
      <c r="JFJ116" s="73"/>
      <c r="JFK116" s="73"/>
      <c r="JFL116" s="73"/>
      <c r="JFM116" s="73"/>
      <c r="JFN116" s="73"/>
      <c r="JFO116" s="73"/>
      <c r="JFP116" s="73"/>
      <c r="JFQ116" s="73"/>
      <c r="JFR116" s="73"/>
      <c r="JFS116" s="73"/>
      <c r="JFT116" s="73"/>
      <c r="JFU116" s="73"/>
      <c r="JFV116" s="73"/>
      <c r="JFW116" s="73"/>
      <c r="JFX116" s="73"/>
      <c r="JFY116" s="73"/>
      <c r="JFZ116" s="73"/>
      <c r="JGA116" s="73"/>
      <c r="JGB116" s="73"/>
      <c r="JGC116" s="73"/>
      <c r="JGD116" s="73"/>
      <c r="JGE116" s="73"/>
      <c r="JGF116" s="73"/>
      <c r="JGG116" s="73"/>
      <c r="JGH116" s="73"/>
      <c r="JGI116" s="73"/>
      <c r="JGJ116" s="73"/>
      <c r="JGK116" s="73"/>
      <c r="JGL116" s="73"/>
      <c r="JGM116" s="73"/>
      <c r="JGN116" s="73"/>
      <c r="JGO116" s="73"/>
      <c r="JGP116" s="73"/>
      <c r="JGQ116" s="73"/>
      <c r="JGR116" s="73"/>
      <c r="JGS116" s="73"/>
      <c r="JGT116" s="73"/>
      <c r="JGU116" s="73"/>
      <c r="JGV116" s="73"/>
      <c r="JGW116" s="73"/>
      <c r="JGX116" s="73"/>
      <c r="JGY116" s="73"/>
      <c r="JGZ116" s="73"/>
      <c r="JHA116" s="73"/>
      <c r="JHB116" s="73"/>
      <c r="JHC116" s="73"/>
      <c r="JHD116" s="73"/>
      <c r="JHE116" s="73"/>
      <c r="JHF116" s="73"/>
      <c r="JHG116" s="73"/>
      <c r="JHH116" s="73"/>
      <c r="JHI116" s="73"/>
      <c r="JHJ116" s="73"/>
      <c r="JHK116" s="73"/>
      <c r="JHL116" s="73"/>
      <c r="JHM116" s="73"/>
      <c r="JHN116" s="73"/>
      <c r="JHO116" s="73"/>
      <c r="JHP116" s="73"/>
      <c r="JHQ116" s="73"/>
      <c r="JHR116" s="73"/>
      <c r="JHS116" s="73"/>
      <c r="JHT116" s="73"/>
      <c r="JHU116" s="73"/>
      <c r="JHV116" s="73"/>
      <c r="JHW116" s="73"/>
      <c r="JHX116" s="73"/>
      <c r="JHY116" s="73"/>
      <c r="JHZ116" s="73"/>
      <c r="JIA116" s="73"/>
      <c r="JIB116" s="73"/>
      <c r="JIC116" s="73"/>
      <c r="JID116" s="73"/>
      <c r="JIE116" s="73"/>
      <c r="JIF116" s="73"/>
      <c r="JIG116" s="73"/>
      <c r="JIH116" s="73"/>
      <c r="JII116" s="73"/>
      <c r="JIJ116" s="73"/>
      <c r="JIK116" s="73"/>
      <c r="JIL116" s="73"/>
      <c r="JIM116" s="73"/>
      <c r="JIN116" s="73"/>
      <c r="JIO116" s="73"/>
      <c r="JIP116" s="73"/>
      <c r="JIQ116" s="73"/>
      <c r="JIR116" s="73"/>
      <c r="JIS116" s="73"/>
      <c r="JIT116" s="73"/>
      <c r="JIU116" s="73"/>
      <c r="JIV116" s="73"/>
      <c r="JIW116" s="73"/>
      <c r="JIX116" s="73"/>
      <c r="JIY116" s="73"/>
      <c r="JIZ116" s="73"/>
      <c r="JJA116" s="73"/>
      <c r="JJB116" s="73"/>
      <c r="JJC116" s="73"/>
      <c r="JJD116" s="73"/>
      <c r="JJE116" s="73"/>
      <c r="JJF116" s="73"/>
      <c r="JJG116" s="73"/>
      <c r="JJH116" s="73"/>
      <c r="JJI116" s="73"/>
      <c r="JJJ116" s="73"/>
      <c r="JJK116" s="73"/>
      <c r="JJL116" s="73"/>
      <c r="JJM116" s="73"/>
      <c r="JJN116" s="73"/>
      <c r="JJO116" s="73"/>
      <c r="JJP116" s="73"/>
      <c r="JJQ116" s="73"/>
      <c r="JJR116" s="73"/>
      <c r="JJS116" s="73"/>
      <c r="JJT116" s="73"/>
      <c r="JJU116" s="73"/>
      <c r="JJV116" s="73"/>
      <c r="JJW116" s="73"/>
      <c r="JJX116" s="73"/>
      <c r="JJY116" s="73"/>
      <c r="JJZ116" s="73"/>
      <c r="JKA116" s="73"/>
      <c r="JKB116" s="73"/>
      <c r="JKC116" s="73"/>
      <c r="JKD116" s="73"/>
      <c r="JKE116" s="73"/>
      <c r="JKF116" s="73"/>
      <c r="JKG116" s="73"/>
      <c r="JKH116" s="73"/>
      <c r="JKI116" s="73"/>
      <c r="JKJ116" s="73"/>
      <c r="JKK116" s="73"/>
      <c r="JKL116" s="73"/>
      <c r="JKM116" s="73"/>
      <c r="JKN116" s="73"/>
      <c r="JKO116" s="73"/>
      <c r="JKP116" s="73"/>
      <c r="JKQ116" s="73"/>
      <c r="JKR116" s="73"/>
      <c r="JKS116" s="73"/>
      <c r="JKT116" s="73"/>
      <c r="JKU116" s="73"/>
      <c r="JKV116" s="73"/>
      <c r="JKW116" s="73"/>
      <c r="JKX116" s="73"/>
      <c r="JKY116" s="73"/>
      <c r="JKZ116" s="73"/>
      <c r="JLA116" s="73"/>
      <c r="JLB116" s="73"/>
      <c r="JLC116" s="73"/>
      <c r="JLD116" s="73"/>
      <c r="JLE116" s="73"/>
      <c r="JLF116" s="73"/>
      <c r="JLG116" s="73"/>
      <c r="JLH116" s="73"/>
      <c r="JLI116" s="73"/>
      <c r="JLJ116" s="73"/>
      <c r="JLK116" s="73"/>
      <c r="JLL116" s="73"/>
      <c r="JLM116" s="73"/>
      <c r="JLN116" s="73"/>
      <c r="JLO116" s="73"/>
      <c r="JLP116" s="73"/>
      <c r="JLQ116" s="73"/>
      <c r="JLR116" s="73"/>
      <c r="JLS116" s="73"/>
      <c r="JLT116" s="73"/>
      <c r="JLU116" s="73"/>
      <c r="JLV116" s="73"/>
      <c r="JLW116" s="73"/>
      <c r="JLX116" s="73"/>
      <c r="JLY116" s="73"/>
      <c r="JLZ116" s="73"/>
      <c r="JMA116" s="73"/>
      <c r="JMB116" s="73"/>
      <c r="JMC116" s="73"/>
      <c r="JMD116" s="73"/>
      <c r="JME116" s="73"/>
      <c r="JMF116" s="73"/>
      <c r="JMG116" s="73"/>
      <c r="JMH116" s="73"/>
      <c r="JMI116" s="73"/>
      <c r="JMJ116" s="73"/>
      <c r="JMK116" s="73"/>
      <c r="JML116" s="73"/>
      <c r="JMM116" s="73"/>
      <c r="JMN116" s="73"/>
      <c r="JMO116" s="73"/>
      <c r="JMP116" s="73"/>
      <c r="JMQ116" s="73"/>
      <c r="JMR116" s="73"/>
      <c r="JMS116" s="73"/>
      <c r="JMT116" s="73"/>
      <c r="JMU116" s="73"/>
      <c r="JMV116" s="73"/>
      <c r="JMW116" s="73"/>
      <c r="JMX116" s="73"/>
      <c r="JMY116" s="73"/>
      <c r="JMZ116" s="73"/>
      <c r="JNA116" s="73"/>
      <c r="JNB116" s="73"/>
      <c r="JNC116" s="73"/>
      <c r="JND116" s="73"/>
      <c r="JNE116" s="73"/>
      <c r="JNF116" s="73"/>
      <c r="JNG116" s="73"/>
      <c r="JNH116" s="73"/>
      <c r="JNI116" s="73"/>
      <c r="JNJ116" s="73"/>
      <c r="JNK116" s="73"/>
      <c r="JNL116" s="73"/>
      <c r="JNM116" s="73"/>
      <c r="JNN116" s="73"/>
      <c r="JNO116" s="73"/>
      <c r="JNP116" s="73"/>
      <c r="JNQ116" s="73"/>
      <c r="JNR116" s="73"/>
      <c r="JNS116" s="73"/>
      <c r="JNT116" s="73"/>
      <c r="JNU116" s="73"/>
      <c r="JNV116" s="73"/>
      <c r="JNW116" s="73"/>
      <c r="JNX116" s="73"/>
      <c r="JNY116" s="73"/>
      <c r="JNZ116" s="73"/>
      <c r="JOA116" s="73"/>
      <c r="JOB116" s="73"/>
      <c r="JOC116" s="73"/>
      <c r="JOD116" s="73"/>
      <c r="JOE116" s="73"/>
      <c r="JOF116" s="73"/>
      <c r="JOG116" s="73"/>
      <c r="JOH116" s="73"/>
      <c r="JOI116" s="73"/>
      <c r="JOJ116" s="73"/>
      <c r="JOK116" s="73"/>
      <c r="JOL116" s="73"/>
      <c r="JOM116" s="73"/>
      <c r="JON116" s="73"/>
      <c r="JOO116" s="73"/>
      <c r="JOP116" s="73"/>
      <c r="JOQ116" s="73"/>
      <c r="JOR116" s="73"/>
      <c r="JOS116" s="73"/>
      <c r="JOT116" s="73"/>
      <c r="JOU116" s="73"/>
      <c r="JOV116" s="73"/>
      <c r="JOW116" s="73"/>
      <c r="JOX116" s="73"/>
      <c r="JOY116" s="73"/>
      <c r="JOZ116" s="73"/>
      <c r="JPA116" s="73"/>
      <c r="JPB116" s="73"/>
      <c r="JPC116" s="73"/>
      <c r="JPD116" s="73"/>
      <c r="JPE116" s="73"/>
      <c r="JPF116" s="73"/>
      <c r="JPG116" s="73"/>
      <c r="JPH116" s="73"/>
      <c r="JPI116" s="73"/>
      <c r="JPJ116" s="73"/>
      <c r="JPK116" s="73"/>
      <c r="JPL116" s="73"/>
      <c r="JPM116" s="73"/>
      <c r="JPN116" s="73"/>
      <c r="JPO116" s="73"/>
      <c r="JPP116" s="73"/>
      <c r="JPQ116" s="73"/>
      <c r="JPR116" s="73"/>
      <c r="JPS116" s="73"/>
      <c r="JPT116" s="73"/>
      <c r="JPU116" s="73"/>
      <c r="JPV116" s="73"/>
      <c r="JPW116" s="73"/>
      <c r="JPX116" s="73"/>
      <c r="JPY116" s="73"/>
      <c r="JPZ116" s="73"/>
      <c r="JQA116" s="73"/>
      <c r="JQB116" s="73"/>
      <c r="JQC116" s="73"/>
      <c r="JQD116" s="73"/>
      <c r="JQE116" s="73"/>
      <c r="JQF116" s="73"/>
      <c r="JQG116" s="73"/>
      <c r="JQH116" s="73"/>
      <c r="JQI116" s="73"/>
      <c r="JQJ116" s="73"/>
      <c r="JQK116" s="73"/>
      <c r="JQL116" s="73"/>
      <c r="JQM116" s="73"/>
      <c r="JQN116" s="73"/>
      <c r="JQO116" s="73"/>
      <c r="JQP116" s="73"/>
      <c r="JQQ116" s="73"/>
      <c r="JQR116" s="73"/>
      <c r="JQS116" s="73"/>
      <c r="JQT116" s="73"/>
      <c r="JQU116" s="73"/>
      <c r="JQV116" s="73"/>
      <c r="JQW116" s="73"/>
      <c r="JQX116" s="73"/>
      <c r="JQY116" s="73"/>
      <c r="JQZ116" s="73"/>
      <c r="JRA116" s="73"/>
      <c r="JRB116" s="73"/>
      <c r="JRC116" s="73"/>
      <c r="JRD116" s="73"/>
      <c r="JRE116" s="73"/>
      <c r="JRF116" s="73"/>
      <c r="JRG116" s="73"/>
      <c r="JRH116" s="73"/>
      <c r="JRI116" s="73"/>
      <c r="JRJ116" s="73"/>
      <c r="JRK116" s="73"/>
      <c r="JRL116" s="73"/>
      <c r="JRM116" s="73"/>
      <c r="JRN116" s="73"/>
      <c r="JRO116" s="73"/>
      <c r="JRP116" s="73"/>
      <c r="JRQ116" s="73"/>
      <c r="JRR116" s="73"/>
      <c r="JRS116" s="73"/>
      <c r="JRT116" s="73"/>
      <c r="JRU116" s="73"/>
      <c r="JRV116" s="73"/>
      <c r="JRW116" s="73"/>
      <c r="JRX116" s="73"/>
      <c r="JRY116" s="73"/>
      <c r="JRZ116" s="73"/>
      <c r="JSA116" s="73"/>
      <c r="JSB116" s="73"/>
      <c r="JSC116" s="73"/>
      <c r="JSD116" s="73"/>
      <c r="JSE116" s="73"/>
      <c r="JSF116" s="73"/>
      <c r="JSG116" s="73"/>
      <c r="JSH116" s="73"/>
      <c r="JSI116" s="73"/>
      <c r="JSJ116" s="73"/>
      <c r="JSK116" s="73"/>
      <c r="JSL116" s="73"/>
      <c r="JSM116" s="73"/>
      <c r="JSN116" s="73"/>
      <c r="JSO116" s="73"/>
      <c r="JSP116" s="73"/>
      <c r="JSQ116" s="73"/>
      <c r="JSR116" s="73"/>
      <c r="JSS116" s="73"/>
      <c r="JST116" s="73"/>
      <c r="JSU116" s="73"/>
      <c r="JSV116" s="73"/>
      <c r="JSW116" s="73"/>
      <c r="JSX116" s="73"/>
      <c r="JSY116" s="73"/>
      <c r="JSZ116" s="73"/>
      <c r="JTA116" s="73"/>
      <c r="JTB116" s="73"/>
      <c r="JTC116" s="73"/>
      <c r="JTD116" s="73"/>
      <c r="JTE116" s="73"/>
      <c r="JTF116" s="73"/>
      <c r="JTG116" s="73"/>
      <c r="JTH116" s="73"/>
      <c r="JTI116" s="73"/>
      <c r="JTJ116" s="73"/>
      <c r="JTK116" s="73"/>
      <c r="JTL116" s="73"/>
      <c r="JTM116" s="73"/>
      <c r="JTN116" s="73"/>
      <c r="JTO116" s="73"/>
      <c r="JTP116" s="73"/>
      <c r="JTQ116" s="73"/>
      <c r="JTR116" s="73"/>
      <c r="JTS116" s="73"/>
      <c r="JTT116" s="73"/>
      <c r="JTU116" s="73"/>
      <c r="JTV116" s="73"/>
      <c r="JTW116" s="73"/>
      <c r="JTX116" s="73"/>
      <c r="JTY116" s="73"/>
      <c r="JTZ116" s="73"/>
      <c r="JUA116" s="73"/>
      <c r="JUB116" s="73"/>
      <c r="JUC116" s="73"/>
      <c r="JUD116" s="73"/>
      <c r="JUE116" s="73"/>
      <c r="JUF116" s="73"/>
      <c r="JUG116" s="73"/>
      <c r="JUH116" s="73"/>
      <c r="JUI116" s="73"/>
      <c r="JUJ116" s="73"/>
      <c r="JUK116" s="73"/>
      <c r="JUL116" s="73"/>
      <c r="JUM116" s="73"/>
      <c r="JUN116" s="73"/>
      <c r="JUO116" s="73"/>
      <c r="JUP116" s="73"/>
      <c r="JUQ116" s="73"/>
      <c r="JUR116" s="73"/>
      <c r="JUS116" s="73"/>
      <c r="JUT116" s="73"/>
      <c r="JUU116" s="73"/>
      <c r="JUV116" s="73"/>
      <c r="JUW116" s="73"/>
      <c r="JUX116" s="73"/>
      <c r="JUY116" s="73"/>
      <c r="JUZ116" s="73"/>
      <c r="JVA116" s="73"/>
      <c r="JVB116" s="73"/>
      <c r="JVC116" s="73"/>
      <c r="JVD116" s="73"/>
      <c r="JVE116" s="73"/>
      <c r="JVF116" s="73"/>
      <c r="JVG116" s="73"/>
      <c r="JVH116" s="73"/>
      <c r="JVI116" s="73"/>
      <c r="JVJ116" s="73"/>
      <c r="JVK116" s="73"/>
      <c r="JVL116" s="73"/>
      <c r="JVM116" s="73"/>
      <c r="JVN116" s="73"/>
      <c r="JVO116" s="73"/>
      <c r="JVP116" s="73"/>
      <c r="JVQ116" s="73"/>
      <c r="JVR116" s="73"/>
      <c r="JVS116" s="73"/>
      <c r="JVT116" s="73"/>
      <c r="JVU116" s="73"/>
      <c r="JVV116" s="73"/>
      <c r="JVW116" s="73"/>
      <c r="JVX116" s="73"/>
      <c r="JVY116" s="73"/>
      <c r="JVZ116" s="73"/>
      <c r="JWA116" s="73"/>
      <c r="JWB116" s="73"/>
      <c r="JWC116" s="73"/>
      <c r="JWD116" s="73"/>
      <c r="JWE116" s="73"/>
      <c r="JWF116" s="73"/>
      <c r="JWG116" s="73"/>
      <c r="JWH116" s="73"/>
      <c r="JWI116" s="73"/>
      <c r="JWJ116" s="73"/>
      <c r="JWK116" s="73"/>
      <c r="JWL116" s="73"/>
      <c r="JWM116" s="73"/>
      <c r="JWN116" s="73"/>
      <c r="JWO116" s="73"/>
      <c r="JWP116" s="73"/>
      <c r="JWQ116" s="73"/>
      <c r="JWR116" s="73"/>
      <c r="JWS116" s="73"/>
      <c r="JWT116" s="73"/>
      <c r="JWU116" s="73"/>
      <c r="JWV116" s="73"/>
      <c r="JWW116" s="73"/>
      <c r="JWX116" s="73"/>
      <c r="JWY116" s="73"/>
      <c r="JWZ116" s="73"/>
      <c r="JXA116" s="73"/>
      <c r="JXB116" s="73"/>
      <c r="JXC116" s="73"/>
      <c r="JXD116" s="73"/>
      <c r="JXE116" s="73"/>
      <c r="JXF116" s="73"/>
      <c r="JXG116" s="73"/>
      <c r="JXH116" s="73"/>
      <c r="JXI116" s="73"/>
      <c r="JXJ116" s="73"/>
      <c r="JXK116" s="73"/>
      <c r="JXL116" s="73"/>
      <c r="JXM116" s="73"/>
      <c r="JXN116" s="73"/>
      <c r="JXO116" s="73"/>
      <c r="JXP116" s="73"/>
      <c r="JXQ116" s="73"/>
      <c r="JXR116" s="73"/>
      <c r="JXS116" s="73"/>
      <c r="JXT116" s="73"/>
      <c r="JXU116" s="73"/>
      <c r="JXV116" s="73"/>
      <c r="JXW116" s="73"/>
      <c r="JXX116" s="73"/>
      <c r="JXY116" s="73"/>
      <c r="JXZ116" s="73"/>
      <c r="JYA116" s="73"/>
      <c r="JYB116" s="73"/>
      <c r="JYC116" s="73"/>
      <c r="JYD116" s="73"/>
      <c r="JYE116" s="73"/>
      <c r="JYF116" s="73"/>
      <c r="JYG116" s="73"/>
      <c r="JYH116" s="73"/>
      <c r="JYI116" s="73"/>
      <c r="JYJ116" s="73"/>
      <c r="JYK116" s="73"/>
      <c r="JYL116" s="73"/>
      <c r="JYM116" s="73"/>
      <c r="JYN116" s="73"/>
      <c r="JYO116" s="73"/>
      <c r="JYP116" s="73"/>
      <c r="JYQ116" s="73"/>
      <c r="JYR116" s="73"/>
      <c r="JYS116" s="73"/>
      <c r="JYT116" s="73"/>
      <c r="JYU116" s="73"/>
      <c r="JYV116" s="73"/>
      <c r="JYW116" s="73"/>
      <c r="JYX116" s="73"/>
      <c r="JYY116" s="73"/>
      <c r="JYZ116" s="73"/>
      <c r="JZA116" s="73"/>
      <c r="JZB116" s="73"/>
      <c r="JZC116" s="73"/>
      <c r="JZD116" s="73"/>
      <c r="JZE116" s="73"/>
      <c r="JZF116" s="73"/>
      <c r="JZG116" s="73"/>
      <c r="JZH116" s="73"/>
      <c r="JZI116" s="73"/>
      <c r="JZJ116" s="73"/>
      <c r="JZK116" s="73"/>
      <c r="JZL116" s="73"/>
      <c r="JZM116" s="73"/>
      <c r="JZN116" s="73"/>
      <c r="JZO116" s="73"/>
      <c r="JZP116" s="73"/>
      <c r="JZQ116" s="73"/>
      <c r="JZR116" s="73"/>
      <c r="JZS116" s="73"/>
      <c r="JZT116" s="73"/>
      <c r="JZU116" s="73"/>
      <c r="JZV116" s="73"/>
      <c r="JZW116" s="73"/>
      <c r="JZX116" s="73"/>
      <c r="JZY116" s="73"/>
      <c r="JZZ116" s="73"/>
      <c r="KAA116" s="73"/>
      <c r="KAB116" s="73"/>
      <c r="KAC116" s="73"/>
      <c r="KAD116" s="73"/>
      <c r="KAE116" s="73"/>
      <c r="KAF116" s="73"/>
      <c r="KAG116" s="73"/>
      <c r="KAH116" s="73"/>
      <c r="KAI116" s="73"/>
      <c r="KAJ116" s="73"/>
      <c r="KAK116" s="73"/>
      <c r="KAL116" s="73"/>
      <c r="KAM116" s="73"/>
      <c r="KAN116" s="73"/>
      <c r="KAO116" s="73"/>
      <c r="KAP116" s="73"/>
      <c r="KAQ116" s="73"/>
      <c r="KAR116" s="73"/>
      <c r="KAS116" s="73"/>
      <c r="KAT116" s="73"/>
      <c r="KAU116" s="73"/>
      <c r="KAV116" s="73"/>
      <c r="KAW116" s="73"/>
      <c r="KAX116" s="73"/>
      <c r="KAY116" s="73"/>
      <c r="KAZ116" s="73"/>
      <c r="KBA116" s="73"/>
      <c r="KBB116" s="73"/>
      <c r="KBC116" s="73"/>
      <c r="KBD116" s="73"/>
      <c r="KBE116" s="73"/>
      <c r="KBF116" s="73"/>
      <c r="KBG116" s="73"/>
      <c r="KBH116" s="73"/>
      <c r="KBI116" s="73"/>
      <c r="KBJ116" s="73"/>
      <c r="KBK116" s="73"/>
      <c r="KBL116" s="73"/>
      <c r="KBM116" s="73"/>
      <c r="KBN116" s="73"/>
      <c r="KBO116" s="73"/>
      <c r="KBP116" s="73"/>
      <c r="KBQ116" s="73"/>
      <c r="KBR116" s="73"/>
      <c r="KBS116" s="73"/>
      <c r="KBT116" s="73"/>
      <c r="KBU116" s="73"/>
      <c r="KBV116" s="73"/>
      <c r="KBW116" s="73"/>
      <c r="KBX116" s="73"/>
      <c r="KBY116" s="73"/>
      <c r="KBZ116" s="73"/>
      <c r="KCA116" s="73"/>
      <c r="KCB116" s="73"/>
      <c r="KCC116" s="73"/>
      <c r="KCD116" s="73"/>
      <c r="KCE116" s="73"/>
      <c r="KCF116" s="73"/>
      <c r="KCG116" s="73"/>
      <c r="KCH116" s="73"/>
      <c r="KCI116" s="73"/>
      <c r="KCJ116" s="73"/>
      <c r="KCK116" s="73"/>
      <c r="KCL116" s="73"/>
      <c r="KCM116" s="73"/>
      <c r="KCN116" s="73"/>
      <c r="KCO116" s="73"/>
      <c r="KCP116" s="73"/>
      <c r="KCQ116" s="73"/>
      <c r="KCR116" s="73"/>
      <c r="KCS116" s="73"/>
      <c r="KCT116" s="73"/>
      <c r="KCU116" s="73"/>
      <c r="KCV116" s="73"/>
      <c r="KCW116" s="73"/>
      <c r="KCX116" s="73"/>
      <c r="KCY116" s="73"/>
      <c r="KCZ116" s="73"/>
      <c r="KDA116" s="73"/>
      <c r="KDB116" s="73"/>
      <c r="KDC116" s="73"/>
      <c r="KDD116" s="73"/>
      <c r="KDE116" s="73"/>
      <c r="KDF116" s="73"/>
      <c r="KDG116" s="73"/>
      <c r="KDH116" s="73"/>
      <c r="KDI116" s="73"/>
      <c r="KDJ116" s="73"/>
      <c r="KDK116" s="73"/>
      <c r="KDL116" s="73"/>
      <c r="KDM116" s="73"/>
      <c r="KDN116" s="73"/>
      <c r="KDO116" s="73"/>
      <c r="KDP116" s="73"/>
      <c r="KDQ116" s="73"/>
      <c r="KDR116" s="73"/>
      <c r="KDS116" s="73"/>
      <c r="KDT116" s="73"/>
      <c r="KDU116" s="73"/>
      <c r="KDV116" s="73"/>
      <c r="KDW116" s="73"/>
      <c r="KDX116" s="73"/>
      <c r="KDY116" s="73"/>
      <c r="KDZ116" s="73"/>
      <c r="KEA116" s="73"/>
      <c r="KEB116" s="73"/>
      <c r="KEC116" s="73"/>
      <c r="KED116" s="73"/>
      <c r="KEE116" s="73"/>
      <c r="KEF116" s="73"/>
      <c r="KEG116" s="73"/>
      <c r="KEH116" s="73"/>
      <c r="KEI116" s="73"/>
      <c r="KEJ116" s="73"/>
      <c r="KEK116" s="73"/>
      <c r="KEL116" s="73"/>
      <c r="KEM116" s="73"/>
      <c r="KEN116" s="73"/>
      <c r="KEO116" s="73"/>
      <c r="KEP116" s="73"/>
      <c r="KEQ116" s="73"/>
      <c r="KER116" s="73"/>
      <c r="KES116" s="73"/>
      <c r="KET116" s="73"/>
      <c r="KEU116" s="73"/>
      <c r="KEV116" s="73"/>
      <c r="KEW116" s="73"/>
      <c r="KEX116" s="73"/>
      <c r="KEY116" s="73"/>
      <c r="KEZ116" s="73"/>
      <c r="KFA116" s="73"/>
      <c r="KFB116" s="73"/>
      <c r="KFC116" s="73"/>
      <c r="KFD116" s="73"/>
      <c r="KFE116" s="73"/>
      <c r="KFF116" s="73"/>
      <c r="KFG116" s="73"/>
      <c r="KFH116" s="73"/>
      <c r="KFI116" s="73"/>
      <c r="KFJ116" s="73"/>
      <c r="KFK116" s="73"/>
      <c r="KFL116" s="73"/>
      <c r="KFM116" s="73"/>
      <c r="KFN116" s="73"/>
      <c r="KFO116" s="73"/>
      <c r="KFP116" s="73"/>
      <c r="KFQ116" s="73"/>
      <c r="KFR116" s="73"/>
      <c r="KFS116" s="73"/>
      <c r="KFT116" s="73"/>
      <c r="KFU116" s="73"/>
      <c r="KFV116" s="73"/>
      <c r="KFW116" s="73"/>
      <c r="KFX116" s="73"/>
      <c r="KFY116" s="73"/>
      <c r="KFZ116" s="73"/>
      <c r="KGA116" s="73"/>
      <c r="KGB116" s="73"/>
      <c r="KGC116" s="73"/>
      <c r="KGD116" s="73"/>
      <c r="KGE116" s="73"/>
      <c r="KGF116" s="73"/>
      <c r="KGG116" s="73"/>
      <c r="KGH116" s="73"/>
      <c r="KGI116" s="73"/>
      <c r="KGJ116" s="73"/>
      <c r="KGK116" s="73"/>
      <c r="KGL116" s="73"/>
      <c r="KGM116" s="73"/>
      <c r="KGN116" s="73"/>
      <c r="KGO116" s="73"/>
      <c r="KGP116" s="73"/>
      <c r="KGQ116" s="73"/>
      <c r="KGR116" s="73"/>
      <c r="KGS116" s="73"/>
      <c r="KGT116" s="73"/>
      <c r="KGU116" s="73"/>
      <c r="KGV116" s="73"/>
      <c r="KGW116" s="73"/>
      <c r="KGX116" s="73"/>
      <c r="KGY116" s="73"/>
      <c r="KGZ116" s="73"/>
      <c r="KHA116" s="73"/>
      <c r="KHB116" s="73"/>
      <c r="KHC116" s="73"/>
      <c r="KHD116" s="73"/>
      <c r="KHE116" s="73"/>
      <c r="KHF116" s="73"/>
      <c r="KHG116" s="73"/>
      <c r="KHH116" s="73"/>
      <c r="KHI116" s="73"/>
      <c r="KHJ116" s="73"/>
      <c r="KHK116" s="73"/>
      <c r="KHL116" s="73"/>
      <c r="KHM116" s="73"/>
      <c r="KHN116" s="73"/>
      <c r="KHO116" s="73"/>
      <c r="KHP116" s="73"/>
      <c r="KHQ116" s="73"/>
      <c r="KHR116" s="73"/>
      <c r="KHS116" s="73"/>
      <c r="KHT116" s="73"/>
      <c r="KHU116" s="73"/>
      <c r="KHV116" s="73"/>
      <c r="KHW116" s="73"/>
      <c r="KHX116" s="73"/>
      <c r="KHY116" s="73"/>
      <c r="KHZ116" s="73"/>
      <c r="KIA116" s="73"/>
      <c r="KIB116" s="73"/>
      <c r="KIC116" s="73"/>
      <c r="KID116" s="73"/>
      <c r="KIE116" s="73"/>
      <c r="KIF116" s="73"/>
      <c r="KIG116" s="73"/>
      <c r="KIH116" s="73"/>
      <c r="KII116" s="73"/>
      <c r="KIJ116" s="73"/>
      <c r="KIK116" s="73"/>
      <c r="KIL116" s="73"/>
      <c r="KIM116" s="73"/>
      <c r="KIN116" s="73"/>
      <c r="KIO116" s="73"/>
      <c r="KIP116" s="73"/>
      <c r="KIQ116" s="73"/>
      <c r="KIR116" s="73"/>
      <c r="KIS116" s="73"/>
      <c r="KIT116" s="73"/>
      <c r="KIU116" s="73"/>
      <c r="KIV116" s="73"/>
      <c r="KIW116" s="73"/>
      <c r="KIX116" s="73"/>
      <c r="KIY116" s="73"/>
      <c r="KIZ116" s="73"/>
      <c r="KJA116" s="73"/>
      <c r="KJB116" s="73"/>
      <c r="KJC116" s="73"/>
      <c r="KJD116" s="73"/>
      <c r="KJE116" s="73"/>
      <c r="KJF116" s="73"/>
      <c r="KJG116" s="73"/>
      <c r="KJH116" s="73"/>
      <c r="KJI116" s="73"/>
      <c r="KJJ116" s="73"/>
      <c r="KJK116" s="73"/>
      <c r="KJL116" s="73"/>
      <c r="KJM116" s="73"/>
      <c r="KJN116" s="73"/>
      <c r="KJO116" s="73"/>
      <c r="KJP116" s="73"/>
      <c r="KJQ116" s="73"/>
      <c r="KJR116" s="73"/>
      <c r="KJS116" s="73"/>
      <c r="KJT116" s="73"/>
      <c r="KJU116" s="73"/>
      <c r="KJV116" s="73"/>
      <c r="KJW116" s="73"/>
      <c r="KJX116" s="73"/>
      <c r="KJY116" s="73"/>
      <c r="KJZ116" s="73"/>
      <c r="KKA116" s="73"/>
      <c r="KKB116" s="73"/>
      <c r="KKC116" s="73"/>
      <c r="KKD116" s="73"/>
      <c r="KKE116" s="73"/>
      <c r="KKF116" s="73"/>
      <c r="KKG116" s="73"/>
      <c r="KKH116" s="73"/>
      <c r="KKI116" s="73"/>
      <c r="KKJ116" s="73"/>
      <c r="KKK116" s="73"/>
      <c r="KKL116" s="73"/>
      <c r="KKM116" s="73"/>
      <c r="KKN116" s="73"/>
      <c r="KKO116" s="73"/>
      <c r="KKP116" s="73"/>
      <c r="KKQ116" s="73"/>
      <c r="KKR116" s="73"/>
      <c r="KKS116" s="73"/>
      <c r="KKT116" s="73"/>
      <c r="KKU116" s="73"/>
      <c r="KKV116" s="73"/>
      <c r="KKW116" s="73"/>
      <c r="KKX116" s="73"/>
      <c r="KKY116" s="73"/>
      <c r="KKZ116" s="73"/>
      <c r="KLA116" s="73"/>
      <c r="KLB116" s="73"/>
      <c r="KLC116" s="73"/>
      <c r="KLD116" s="73"/>
      <c r="KLE116" s="73"/>
      <c r="KLF116" s="73"/>
      <c r="KLG116" s="73"/>
      <c r="KLH116" s="73"/>
      <c r="KLI116" s="73"/>
      <c r="KLJ116" s="73"/>
      <c r="KLK116" s="73"/>
      <c r="KLL116" s="73"/>
      <c r="KLM116" s="73"/>
      <c r="KLN116" s="73"/>
      <c r="KLO116" s="73"/>
      <c r="KLP116" s="73"/>
      <c r="KLQ116" s="73"/>
      <c r="KLR116" s="73"/>
      <c r="KLS116" s="73"/>
      <c r="KLT116" s="73"/>
      <c r="KLU116" s="73"/>
      <c r="KLV116" s="73"/>
      <c r="KLW116" s="73"/>
      <c r="KLX116" s="73"/>
      <c r="KLY116" s="73"/>
      <c r="KLZ116" s="73"/>
      <c r="KMA116" s="73"/>
      <c r="KMB116" s="73"/>
      <c r="KMC116" s="73"/>
      <c r="KMD116" s="73"/>
      <c r="KME116" s="73"/>
      <c r="KMF116" s="73"/>
      <c r="KMG116" s="73"/>
      <c r="KMH116" s="73"/>
      <c r="KMI116" s="73"/>
      <c r="KMJ116" s="73"/>
      <c r="KMK116" s="73"/>
      <c r="KML116" s="73"/>
      <c r="KMM116" s="73"/>
      <c r="KMN116" s="73"/>
      <c r="KMO116" s="73"/>
      <c r="KMP116" s="73"/>
      <c r="KMQ116" s="73"/>
      <c r="KMR116" s="73"/>
      <c r="KMS116" s="73"/>
      <c r="KMT116" s="73"/>
      <c r="KMU116" s="73"/>
      <c r="KMV116" s="73"/>
      <c r="KMW116" s="73"/>
      <c r="KMX116" s="73"/>
      <c r="KMY116" s="73"/>
      <c r="KMZ116" s="73"/>
      <c r="KNA116" s="73"/>
      <c r="KNB116" s="73"/>
      <c r="KNC116" s="73"/>
      <c r="KND116" s="73"/>
      <c r="KNE116" s="73"/>
      <c r="KNF116" s="73"/>
      <c r="KNG116" s="73"/>
      <c r="KNH116" s="73"/>
      <c r="KNI116" s="73"/>
      <c r="KNJ116" s="73"/>
      <c r="KNK116" s="73"/>
      <c r="KNL116" s="73"/>
      <c r="KNM116" s="73"/>
      <c r="KNN116" s="73"/>
      <c r="KNO116" s="73"/>
      <c r="KNP116" s="73"/>
      <c r="KNQ116" s="73"/>
      <c r="KNR116" s="73"/>
      <c r="KNS116" s="73"/>
      <c r="KNT116" s="73"/>
      <c r="KNU116" s="73"/>
      <c r="KNV116" s="73"/>
      <c r="KNW116" s="73"/>
      <c r="KNX116" s="73"/>
      <c r="KNY116" s="73"/>
      <c r="KNZ116" s="73"/>
      <c r="KOA116" s="73"/>
      <c r="KOB116" s="73"/>
      <c r="KOC116" s="73"/>
      <c r="KOD116" s="73"/>
      <c r="KOE116" s="73"/>
      <c r="KOF116" s="73"/>
      <c r="KOG116" s="73"/>
      <c r="KOH116" s="73"/>
      <c r="KOI116" s="73"/>
      <c r="KOJ116" s="73"/>
      <c r="KOK116" s="73"/>
      <c r="KOL116" s="73"/>
      <c r="KOM116" s="73"/>
      <c r="KON116" s="73"/>
      <c r="KOO116" s="73"/>
      <c r="KOP116" s="73"/>
      <c r="KOQ116" s="73"/>
      <c r="KOR116" s="73"/>
      <c r="KOS116" s="73"/>
      <c r="KOT116" s="73"/>
      <c r="KOU116" s="73"/>
      <c r="KOV116" s="73"/>
      <c r="KOW116" s="73"/>
      <c r="KOX116" s="73"/>
      <c r="KOY116" s="73"/>
      <c r="KOZ116" s="73"/>
      <c r="KPA116" s="73"/>
      <c r="KPB116" s="73"/>
      <c r="KPC116" s="73"/>
      <c r="KPD116" s="73"/>
      <c r="KPE116" s="73"/>
      <c r="KPF116" s="73"/>
      <c r="KPG116" s="73"/>
      <c r="KPH116" s="73"/>
      <c r="KPI116" s="73"/>
      <c r="KPJ116" s="73"/>
      <c r="KPK116" s="73"/>
      <c r="KPL116" s="73"/>
      <c r="KPM116" s="73"/>
      <c r="KPN116" s="73"/>
      <c r="KPO116" s="73"/>
      <c r="KPP116" s="73"/>
      <c r="KPQ116" s="73"/>
      <c r="KPR116" s="73"/>
      <c r="KPS116" s="73"/>
      <c r="KPT116" s="73"/>
      <c r="KPU116" s="73"/>
      <c r="KPV116" s="73"/>
      <c r="KPW116" s="73"/>
      <c r="KPX116" s="73"/>
      <c r="KPY116" s="73"/>
      <c r="KPZ116" s="73"/>
      <c r="KQA116" s="73"/>
      <c r="KQB116" s="73"/>
      <c r="KQC116" s="73"/>
      <c r="KQD116" s="73"/>
      <c r="KQE116" s="73"/>
      <c r="KQF116" s="73"/>
      <c r="KQG116" s="73"/>
      <c r="KQH116" s="73"/>
      <c r="KQI116" s="73"/>
      <c r="KQJ116" s="73"/>
      <c r="KQK116" s="73"/>
      <c r="KQL116" s="73"/>
      <c r="KQM116" s="73"/>
      <c r="KQN116" s="73"/>
      <c r="KQO116" s="73"/>
      <c r="KQP116" s="73"/>
      <c r="KQQ116" s="73"/>
      <c r="KQR116" s="73"/>
      <c r="KQS116" s="73"/>
      <c r="KQT116" s="73"/>
      <c r="KQU116" s="73"/>
      <c r="KQV116" s="73"/>
      <c r="KQW116" s="73"/>
      <c r="KQX116" s="73"/>
      <c r="KQY116" s="73"/>
      <c r="KQZ116" s="73"/>
      <c r="KRA116" s="73"/>
      <c r="KRB116" s="73"/>
      <c r="KRC116" s="73"/>
      <c r="KRD116" s="73"/>
      <c r="KRE116" s="73"/>
      <c r="KRF116" s="73"/>
      <c r="KRG116" s="73"/>
      <c r="KRH116" s="73"/>
      <c r="KRI116" s="73"/>
      <c r="KRJ116" s="73"/>
      <c r="KRK116" s="73"/>
      <c r="KRL116" s="73"/>
      <c r="KRM116" s="73"/>
      <c r="KRN116" s="73"/>
      <c r="KRO116" s="73"/>
      <c r="KRP116" s="73"/>
      <c r="KRQ116" s="73"/>
      <c r="KRR116" s="73"/>
      <c r="KRS116" s="73"/>
      <c r="KRT116" s="73"/>
      <c r="KRU116" s="73"/>
      <c r="KRV116" s="73"/>
      <c r="KRW116" s="73"/>
      <c r="KRX116" s="73"/>
      <c r="KRY116" s="73"/>
      <c r="KRZ116" s="73"/>
      <c r="KSA116" s="73"/>
      <c r="KSB116" s="73"/>
      <c r="KSC116" s="73"/>
      <c r="KSD116" s="73"/>
      <c r="KSE116" s="73"/>
      <c r="KSF116" s="73"/>
      <c r="KSG116" s="73"/>
      <c r="KSH116" s="73"/>
      <c r="KSI116" s="73"/>
      <c r="KSJ116" s="73"/>
      <c r="KSK116" s="73"/>
      <c r="KSL116" s="73"/>
      <c r="KSM116" s="73"/>
      <c r="KSN116" s="73"/>
      <c r="KSO116" s="73"/>
      <c r="KSP116" s="73"/>
      <c r="KSQ116" s="73"/>
      <c r="KSR116" s="73"/>
      <c r="KSS116" s="73"/>
      <c r="KST116" s="73"/>
      <c r="KSU116" s="73"/>
      <c r="KSV116" s="73"/>
      <c r="KSW116" s="73"/>
      <c r="KSX116" s="73"/>
      <c r="KSY116" s="73"/>
      <c r="KSZ116" s="73"/>
      <c r="KTA116" s="73"/>
      <c r="KTB116" s="73"/>
      <c r="KTC116" s="73"/>
      <c r="KTD116" s="73"/>
      <c r="KTE116" s="73"/>
      <c r="KTF116" s="73"/>
      <c r="KTG116" s="73"/>
      <c r="KTH116" s="73"/>
      <c r="KTI116" s="73"/>
      <c r="KTJ116" s="73"/>
      <c r="KTK116" s="73"/>
      <c r="KTL116" s="73"/>
      <c r="KTM116" s="73"/>
      <c r="KTN116" s="73"/>
      <c r="KTO116" s="73"/>
      <c r="KTP116" s="73"/>
      <c r="KTQ116" s="73"/>
      <c r="KTR116" s="73"/>
      <c r="KTS116" s="73"/>
      <c r="KTT116" s="73"/>
      <c r="KTU116" s="73"/>
      <c r="KTV116" s="73"/>
      <c r="KTW116" s="73"/>
      <c r="KTX116" s="73"/>
      <c r="KTY116" s="73"/>
      <c r="KTZ116" s="73"/>
      <c r="KUA116" s="73"/>
      <c r="KUB116" s="73"/>
      <c r="KUC116" s="73"/>
      <c r="KUD116" s="73"/>
      <c r="KUE116" s="73"/>
      <c r="KUF116" s="73"/>
      <c r="KUG116" s="73"/>
      <c r="KUH116" s="73"/>
      <c r="KUI116" s="73"/>
      <c r="KUJ116" s="73"/>
      <c r="KUK116" s="73"/>
      <c r="KUL116" s="73"/>
      <c r="KUM116" s="73"/>
      <c r="KUN116" s="73"/>
      <c r="KUO116" s="73"/>
      <c r="KUP116" s="73"/>
      <c r="KUQ116" s="73"/>
      <c r="KUR116" s="73"/>
      <c r="KUS116" s="73"/>
      <c r="KUT116" s="73"/>
      <c r="KUU116" s="73"/>
      <c r="KUV116" s="73"/>
      <c r="KUW116" s="73"/>
      <c r="KUX116" s="73"/>
      <c r="KUY116" s="73"/>
      <c r="KUZ116" s="73"/>
      <c r="KVA116" s="73"/>
      <c r="KVB116" s="73"/>
      <c r="KVC116" s="73"/>
      <c r="KVD116" s="73"/>
      <c r="KVE116" s="73"/>
      <c r="KVF116" s="73"/>
      <c r="KVG116" s="73"/>
      <c r="KVH116" s="73"/>
      <c r="KVI116" s="73"/>
      <c r="KVJ116" s="73"/>
      <c r="KVK116" s="73"/>
      <c r="KVL116" s="73"/>
      <c r="KVM116" s="73"/>
      <c r="KVN116" s="73"/>
      <c r="KVO116" s="73"/>
      <c r="KVP116" s="73"/>
      <c r="KVQ116" s="73"/>
      <c r="KVR116" s="73"/>
      <c r="KVS116" s="73"/>
      <c r="KVT116" s="73"/>
      <c r="KVU116" s="73"/>
      <c r="KVV116" s="73"/>
      <c r="KVW116" s="73"/>
      <c r="KVX116" s="73"/>
      <c r="KVY116" s="73"/>
      <c r="KVZ116" s="73"/>
      <c r="KWA116" s="73"/>
      <c r="KWB116" s="73"/>
      <c r="KWC116" s="73"/>
      <c r="KWD116" s="73"/>
      <c r="KWE116" s="73"/>
      <c r="KWF116" s="73"/>
      <c r="KWG116" s="73"/>
      <c r="KWH116" s="73"/>
      <c r="KWI116" s="73"/>
      <c r="KWJ116" s="73"/>
      <c r="KWK116" s="73"/>
      <c r="KWL116" s="73"/>
      <c r="KWM116" s="73"/>
      <c r="KWN116" s="73"/>
      <c r="KWO116" s="73"/>
      <c r="KWP116" s="73"/>
      <c r="KWQ116" s="73"/>
      <c r="KWR116" s="73"/>
      <c r="KWS116" s="73"/>
      <c r="KWT116" s="73"/>
      <c r="KWU116" s="73"/>
      <c r="KWV116" s="73"/>
      <c r="KWW116" s="73"/>
      <c r="KWX116" s="73"/>
      <c r="KWY116" s="73"/>
      <c r="KWZ116" s="73"/>
      <c r="KXA116" s="73"/>
      <c r="KXB116" s="73"/>
      <c r="KXC116" s="73"/>
      <c r="KXD116" s="73"/>
      <c r="KXE116" s="73"/>
      <c r="KXF116" s="73"/>
      <c r="KXG116" s="73"/>
      <c r="KXH116" s="73"/>
      <c r="KXI116" s="73"/>
      <c r="KXJ116" s="73"/>
      <c r="KXK116" s="73"/>
      <c r="KXL116" s="73"/>
      <c r="KXM116" s="73"/>
      <c r="KXN116" s="73"/>
      <c r="KXO116" s="73"/>
      <c r="KXP116" s="73"/>
      <c r="KXQ116" s="73"/>
      <c r="KXR116" s="73"/>
      <c r="KXS116" s="73"/>
      <c r="KXT116" s="73"/>
      <c r="KXU116" s="73"/>
      <c r="KXV116" s="73"/>
      <c r="KXW116" s="73"/>
      <c r="KXX116" s="73"/>
      <c r="KXY116" s="73"/>
      <c r="KXZ116" s="73"/>
      <c r="KYA116" s="73"/>
      <c r="KYB116" s="73"/>
      <c r="KYC116" s="73"/>
      <c r="KYD116" s="73"/>
      <c r="KYE116" s="73"/>
      <c r="KYF116" s="73"/>
      <c r="KYG116" s="73"/>
      <c r="KYH116" s="73"/>
      <c r="KYI116" s="73"/>
      <c r="KYJ116" s="73"/>
      <c r="KYK116" s="73"/>
      <c r="KYL116" s="73"/>
      <c r="KYM116" s="73"/>
      <c r="KYN116" s="73"/>
      <c r="KYO116" s="73"/>
      <c r="KYP116" s="73"/>
      <c r="KYQ116" s="73"/>
      <c r="KYR116" s="73"/>
      <c r="KYS116" s="73"/>
      <c r="KYT116" s="73"/>
      <c r="KYU116" s="73"/>
      <c r="KYV116" s="73"/>
      <c r="KYW116" s="73"/>
      <c r="KYX116" s="73"/>
      <c r="KYY116" s="73"/>
      <c r="KYZ116" s="73"/>
      <c r="KZA116" s="73"/>
      <c r="KZB116" s="73"/>
      <c r="KZC116" s="73"/>
      <c r="KZD116" s="73"/>
      <c r="KZE116" s="73"/>
      <c r="KZF116" s="73"/>
      <c r="KZG116" s="73"/>
      <c r="KZH116" s="73"/>
      <c r="KZI116" s="73"/>
      <c r="KZJ116" s="73"/>
      <c r="KZK116" s="73"/>
      <c r="KZL116" s="73"/>
      <c r="KZM116" s="73"/>
      <c r="KZN116" s="73"/>
      <c r="KZO116" s="73"/>
      <c r="KZP116" s="73"/>
      <c r="KZQ116" s="73"/>
      <c r="KZR116" s="73"/>
      <c r="KZS116" s="73"/>
      <c r="KZT116" s="73"/>
      <c r="KZU116" s="73"/>
      <c r="KZV116" s="73"/>
      <c r="KZW116" s="73"/>
      <c r="KZX116" s="73"/>
      <c r="KZY116" s="73"/>
      <c r="KZZ116" s="73"/>
      <c r="LAA116" s="73"/>
      <c r="LAB116" s="73"/>
      <c r="LAC116" s="73"/>
      <c r="LAD116" s="73"/>
      <c r="LAE116" s="73"/>
      <c r="LAF116" s="73"/>
      <c r="LAG116" s="73"/>
      <c r="LAH116" s="73"/>
      <c r="LAI116" s="73"/>
      <c r="LAJ116" s="73"/>
      <c r="LAK116" s="73"/>
      <c r="LAL116" s="73"/>
      <c r="LAM116" s="73"/>
      <c r="LAN116" s="73"/>
      <c r="LAO116" s="73"/>
      <c r="LAP116" s="73"/>
      <c r="LAQ116" s="73"/>
      <c r="LAR116" s="73"/>
      <c r="LAS116" s="73"/>
      <c r="LAT116" s="73"/>
      <c r="LAU116" s="73"/>
      <c r="LAV116" s="73"/>
      <c r="LAW116" s="73"/>
      <c r="LAX116" s="73"/>
      <c r="LAY116" s="73"/>
      <c r="LAZ116" s="73"/>
      <c r="LBA116" s="73"/>
      <c r="LBB116" s="73"/>
      <c r="LBC116" s="73"/>
      <c r="LBD116" s="73"/>
      <c r="LBE116" s="73"/>
      <c r="LBF116" s="73"/>
      <c r="LBG116" s="73"/>
      <c r="LBH116" s="73"/>
      <c r="LBI116" s="73"/>
      <c r="LBJ116" s="73"/>
      <c r="LBK116" s="73"/>
      <c r="LBL116" s="73"/>
      <c r="LBM116" s="73"/>
      <c r="LBN116" s="73"/>
      <c r="LBO116" s="73"/>
      <c r="LBP116" s="73"/>
      <c r="LBQ116" s="73"/>
      <c r="LBR116" s="73"/>
      <c r="LBS116" s="73"/>
      <c r="LBT116" s="73"/>
      <c r="LBU116" s="73"/>
      <c r="LBV116" s="73"/>
      <c r="LBW116" s="73"/>
      <c r="LBX116" s="73"/>
      <c r="LBY116" s="73"/>
      <c r="LBZ116" s="73"/>
      <c r="LCA116" s="73"/>
      <c r="LCB116" s="73"/>
      <c r="LCC116" s="73"/>
      <c r="LCD116" s="73"/>
      <c r="LCE116" s="73"/>
      <c r="LCF116" s="73"/>
      <c r="LCG116" s="73"/>
      <c r="LCH116" s="73"/>
      <c r="LCI116" s="73"/>
      <c r="LCJ116" s="73"/>
      <c r="LCK116" s="73"/>
      <c r="LCL116" s="73"/>
      <c r="LCM116" s="73"/>
      <c r="LCN116" s="73"/>
      <c r="LCO116" s="73"/>
      <c r="LCP116" s="73"/>
      <c r="LCQ116" s="73"/>
      <c r="LCR116" s="73"/>
      <c r="LCS116" s="73"/>
      <c r="LCT116" s="73"/>
      <c r="LCU116" s="73"/>
      <c r="LCV116" s="73"/>
      <c r="LCW116" s="73"/>
      <c r="LCX116" s="73"/>
      <c r="LCY116" s="73"/>
      <c r="LCZ116" s="73"/>
      <c r="LDA116" s="73"/>
      <c r="LDB116" s="73"/>
      <c r="LDC116" s="73"/>
      <c r="LDD116" s="73"/>
      <c r="LDE116" s="73"/>
      <c r="LDF116" s="73"/>
      <c r="LDG116" s="73"/>
      <c r="LDH116" s="73"/>
      <c r="LDI116" s="73"/>
      <c r="LDJ116" s="73"/>
      <c r="LDK116" s="73"/>
      <c r="LDL116" s="73"/>
      <c r="LDM116" s="73"/>
      <c r="LDN116" s="73"/>
      <c r="LDO116" s="73"/>
      <c r="LDP116" s="73"/>
      <c r="LDQ116" s="73"/>
      <c r="LDR116" s="73"/>
      <c r="LDS116" s="73"/>
      <c r="LDT116" s="73"/>
      <c r="LDU116" s="73"/>
      <c r="LDV116" s="73"/>
      <c r="LDW116" s="73"/>
      <c r="LDX116" s="73"/>
      <c r="LDY116" s="73"/>
      <c r="LDZ116" s="73"/>
      <c r="LEA116" s="73"/>
      <c r="LEB116" s="73"/>
      <c r="LEC116" s="73"/>
      <c r="LED116" s="73"/>
      <c r="LEE116" s="73"/>
      <c r="LEF116" s="73"/>
      <c r="LEG116" s="73"/>
      <c r="LEH116" s="73"/>
      <c r="LEI116" s="73"/>
      <c r="LEJ116" s="73"/>
      <c r="LEK116" s="73"/>
      <c r="LEL116" s="73"/>
      <c r="LEM116" s="73"/>
      <c r="LEN116" s="73"/>
      <c r="LEO116" s="73"/>
      <c r="LEP116" s="73"/>
      <c r="LEQ116" s="73"/>
      <c r="LER116" s="73"/>
      <c r="LES116" s="73"/>
      <c r="LET116" s="73"/>
      <c r="LEU116" s="73"/>
      <c r="LEV116" s="73"/>
      <c r="LEW116" s="73"/>
      <c r="LEX116" s="73"/>
      <c r="LEY116" s="73"/>
      <c r="LEZ116" s="73"/>
      <c r="LFA116" s="73"/>
      <c r="LFB116" s="73"/>
      <c r="LFC116" s="73"/>
      <c r="LFD116" s="73"/>
      <c r="LFE116" s="73"/>
      <c r="LFF116" s="73"/>
      <c r="LFG116" s="73"/>
      <c r="LFH116" s="73"/>
      <c r="LFI116" s="73"/>
      <c r="LFJ116" s="73"/>
      <c r="LFK116" s="73"/>
      <c r="LFL116" s="73"/>
      <c r="LFM116" s="73"/>
      <c r="LFN116" s="73"/>
      <c r="LFO116" s="73"/>
      <c r="LFP116" s="73"/>
      <c r="LFQ116" s="73"/>
      <c r="LFR116" s="73"/>
      <c r="LFS116" s="73"/>
      <c r="LFT116" s="73"/>
      <c r="LFU116" s="73"/>
      <c r="LFV116" s="73"/>
      <c r="LFW116" s="73"/>
      <c r="LFX116" s="73"/>
      <c r="LFY116" s="73"/>
      <c r="LFZ116" s="73"/>
      <c r="LGA116" s="73"/>
      <c r="LGB116" s="73"/>
      <c r="LGC116" s="73"/>
      <c r="LGD116" s="73"/>
      <c r="LGE116" s="73"/>
      <c r="LGF116" s="73"/>
      <c r="LGG116" s="73"/>
      <c r="LGH116" s="73"/>
      <c r="LGI116" s="73"/>
      <c r="LGJ116" s="73"/>
      <c r="LGK116" s="73"/>
      <c r="LGL116" s="73"/>
      <c r="LGM116" s="73"/>
      <c r="LGN116" s="73"/>
      <c r="LGO116" s="73"/>
      <c r="LGP116" s="73"/>
      <c r="LGQ116" s="73"/>
      <c r="LGR116" s="73"/>
      <c r="LGS116" s="73"/>
      <c r="LGT116" s="73"/>
      <c r="LGU116" s="73"/>
      <c r="LGV116" s="73"/>
      <c r="LGW116" s="73"/>
      <c r="LGX116" s="73"/>
      <c r="LGY116" s="73"/>
      <c r="LGZ116" s="73"/>
      <c r="LHA116" s="73"/>
      <c r="LHB116" s="73"/>
      <c r="LHC116" s="73"/>
      <c r="LHD116" s="73"/>
      <c r="LHE116" s="73"/>
      <c r="LHF116" s="73"/>
      <c r="LHG116" s="73"/>
      <c r="LHH116" s="73"/>
      <c r="LHI116" s="73"/>
      <c r="LHJ116" s="73"/>
      <c r="LHK116" s="73"/>
      <c r="LHL116" s="73"/>
      <c r="LHM116" s="73"/>
      <c r="LHN116" s="73"/>
      <c r="LHO116" s="73"/>
      <c r="LHP116" s="73"/>
      <c r="LHQ116" s="73"/>
      <c r="LHR116" s="73"/>
      <c r="LHS116" s="73"/>
      <c r="LHT116" s="73"/>
      <c r="LHU116" s="73"/>
      <c r="LHV116" s="73"/>
      <c r="LHW116" s="73"/>
      <c r="LHX116" s="73"/>
      <c r="LHY116" s="73"/>
      <c r="LHZ116" s="73"/>
      <c r="LIA116" s="73"/>
      <c r="LIB116" s="73"/>
      <c r="LIC116" s="73"/>
      <c r="LID116" s="73"/>
      <c r="LIE116" s="73"/>
      <c r="LIF116" s="73"/>
      <c r="LIG116" s="73"/>
      <c r="LIH116" s="73"/>
      <c r="LII116" s="73"/>
      <c r="LIJ116" s="73"/>
      <c r="LIK116" s="73"/>
      <c r="LIL116" s="73"/>
      <c r="LIM116" s="73"/>
      <c r="LIN116" s="73"/>
      <c r="LIO116" s="73"/>
      <c r="LIP116" s="73"/>
      <c r="LIQ116" s="73"/>
      <c r="LIR116" s="73"/>
      <c r="LIS116" s="73"/>
      <c r="LIT116" s="73"/>
      <c r="LIU116" s="73"/>
      <c r="LIV116" s="73"/>
      <c r="LIW116" s="73"/>
      <c r="LIX116" s="73"/>
      <c r="LIY116" s="73"/>
      <c r="LIZ116" s="73"/>
      <c r="LJA116" s="73"/>
      <c r="LJB116" s="73"/>
      <c r="LJC116" s="73"/>
      <c r="LJD116" s="73"/>
      <c r="LJE116" s="73"/>
      <c r="LJF116" s="73"/>
      <c r="LJG116" s="73"/>
      <c r="LJH116" s="73"/>
      <c r="LJI116" s="73"/>
      <c r="LJJ116" s="73"/>
      <c r="LJK116" s="73"/>
      <c r="LJL116" s="73"/>
      <c r="LJM116" s="73"/>
      <c r="LJN116" s="73"/>
      <c r="LJO116" s="73"/>
      <c r="LJP116" s="73"/>
      <c r="LJQ116" s="73"/>
      <c r="LJR116" s="73"/>
      <c r="LJS116" s="73"/>
      <c r="LJT116" s="73"/>
      <c r="LJU116" s="73"/>
      <c r="LJV116" s="73"/>
      <c r="LJW116" s="73"/>
      <c r="LJX116" s="73"/>
      <c r="LJY116" s="73"/>
      <c r="LJZ116" s="73"/>
      <c r="LKA116" s="73"/>
      <c r="LKB116" s="73"/>
      <c r="LKC116" s="73"/>
      <c r="LKD116" s="73"/>
      <c r="LKE116" s="73"/>
      <c r="LKF116" s="73"/>
      <c r="LKG116" s="73"/>
      <c r="LKH116" s="73"/>
      <c r="LKI116" s="73"/>
      <c r="LKJ116" s="73"/>
      <c r="LKK116" s="73"/>
      <c r="LKL116" s="73"/>
      <c r="LKM116" s="73"/>
      <c r="LKN116" s="73"/>
      <c r="LKO116" s="73"/>
      <c r="LKP116" s="73"/>
      <c r="LKQ116" s="73"/>
      <c r="LKR116" s="73"/>
      <c r="LKS116" s="73"/>
      <c r="LKT116" s="73"/>
      <c r="LKU116" s="73"/>
      <c r="LKV116" s="73"/>
      <c r="LKW116" s="73"/>
      <c r="LKX116" s="73"/>
      <c r="LKY116" s="73"/>
      <c r="LKZ116" s="73"/>
      <c r="LLA116" s="73"/>
      <c r="LLB116" s="73"/>
      <c r="LLC116" s="73"/>
      <c r="LLD116" s="73"/>
      <c r="LLE116" s="73"/>
      <c r="LLF116" s="73"/>
      <c r="LLG116" s="73"/>
      <c r="LLH116" s="73"/>
      <c r="LLI116" s="73"/>
      <c r="LLJ116" s="73"/>
      <c r="LLK116" s="73"/>
      <c r="LLL116" s="73"/>
      <c r="LLM116" s="73"/>
      <c r="LLN116" s="73"/>
      <c r="LLO116" s="73"/>
      <c r="LLP116" s="73"/>
      <c r="LLQ116" s="73"/>
      <c r="LLR116" s="73"/>
      <c r="LLS116" s="73"/>
      <c r="LLT116" s="73"/>
      <c r="LLU116" s="73"/>
      <c r="LLV116" s="73"/>
      <c r="LLW116" s="73"/>
      <c r="LLX116" s="73"/>
      <c r="LLY116" s="73"/>
      <c r="LLZ116" s="73"/>
      <c r="LMA116" s="73"/>
      <c r="LMB116" s="73"/>
      <c r="LMC116" s="73"/>
      <c r="LMD116" s="73"/>
      <c r="LME116" s="73"/>
      <c r="LMF116" s="73"/>
      <c r="LMG116" s="73"/>
      <c r="LMH116" s="73"/>
      <c r="LMI116" s="73"/>
      <c r="LMJ116" s="73"/>
      <c r="LMK116" s="73"/>
      <c r="LML116" s="73"/>
      <c r="LMM116" s="73"/>
      <c r="LMN116" s="73"/>
      <c r="LMO116" s="73"/>
      <c r="LMP116" s="73"/>
      <c r="LMQ116" s="73"/>
      <c r="LMR116" s="73"/>
      <c r="LMS116" s="73"/>
      <c r="LMT116" s="73"/>
      <c r="LMU116" s="73"/>
      <c r="LMV116" s="73"/>
      <c r="LMW116" s="73"/>
      <c r="LMX116" s="73"/>
      <c r="LMY116" s="73"/>
      <c r="LMZ116" s="73"/>
      <c r="LNA116" s="73"/>
      <c r="LNB116" s="73"/>
      <c r="LNC116" s="73"/>
      <c r="LND116" s="73"/>
      <c r="LNE116" s="73"/>
      <c r="LNF116" s="73"/>
      <c r="LNG116" s="73"/>
      <c r="LNH116" s="73"/>
      <c r="LNI116" s="73"/>
      <c r="LNJ116" s="73"/>
      <c r="LNK116" s="73"/>
      <c r="LNL116" s="73"/>
      <c r="LNM116" s="73"/>
      <c r="LNN116" s="73"/>
      <c r="LNO116" s="73"/>
      <c r="LNP116" s="73"/>
      <c r="LNQ116" s="73"/>
      <c r="LNR116" s="73"/>
      <c r="LNS116" s="73"/>
      <c r="LNT116" s="73"/>
      <c r="LNU116" s="73"/>
      <c r="LNV116" s="73"/>
      <c r="LNW116" s="73"/>
      <c r="LNX116" s="73"/>
      <c r="LNY116" s="73"/>
      <c r="LNZ116" s="73"/>
      <c r="LOA116" s="73"/>
      <c r="LOB116" s="73"/>
      <c r="LOC116" s="73"/>
      <c r="LOD116" s="73"/>
      <c r="LOE116" s="73"/>
      <c r="LOF116" s="73"/>
      <c r="LOG116" s="73"/>
      <c r="LOH116" s="73"/>
      <c r="LOI116" s="73"/>
      <c r="LOJ116" s="73"/>
      <c r="LOK116" s="73"/>
      <c r="LOL116" s="73"/>
      <c r="LOM116" s="73"/>
      <c r="LON116" s="73"/>
      <c r="LOO116" s="73"/>
      <c r="LOP116" s="73"/>
      <c r="LOQ116" s="73"/>
      <c r="LOR116" s="73"/>
      <c r="LOS116" s="73"/>
      <c r="LOT116" s="73"/>
      <c r="LOU116" s="73"/>
      <c r="LOV116" s="73"/>
      <c r="LOW116" s="73"/>
      <c r="LOX116" s="73"/>
      <c r="LOY116" s="73"/>
      <c r="LOZ116" s="73"/>
      <c r="LPA116" s="73"/>
      <c r="LPB116" s="73"/>
      <c r="LPC116" s="73"/>
      <c r="LPD116" s="73"/>
      <c r="LPE116" s="73"/>
      <c r="LPF116" s="73"/>
      <c r="LPG116" s="73"/>
      <c r="LPH116" s="73"/>
      <c r="LPI116" s="73"/>
      <c r="LPJ116" s="73"/>
      <c r="LPK116" s="73"/>
      <c r="LPL116" s="73"/>
      <c r="LPM116" s="73"/>
      <c r="LPN116" s="73"/>
      <c r="LPO116" s="73"/>
      <c r="LPP116" s="73"/>
      <c r="LPQ116" s="73"/>
      <c r="LPR116" s="73"/>
      <c r="LPS116" s="73"/>
      <c r="LPT116" s="73"/>
      <c r="LPU116" s="73"/>
      <c r="LPV116" s="73"/>
      <c r="LPW116" s="73"/>
      <c r="LPX116" s="73"/>
      <c r="LPY116" s="73"/>
      <c r="LPZ116" s="73"/>
      <c r="LQA116" s="73"/>
      <c r="LQB116" s="73"/>
      <c r="LQC116" s="73"/>
      <c r="LQD116" s="73"/>
      <c r="LQE116" s="73"/>
      <c r="LQF116" s="73"/>
      <c r="LQG116" s="73"/>
      <c r="LQH116" s="73"/>
      <c r="LQI116" s="73"/>
      <c r="LQJ116" s="73"/>
      <c r="LQK116" s="73"/>
      <c r="LQL116" s="73"/>
      <c r="LQM116" s="73"/>
      <c r="LQN116" s="73"/>
      <c r="LQO116" s="73"/>
      <c r="LQP116" s="73"/>
      <c r="LQQ116" s="73"/>
      <c r="LQR116" s="73"/>
      <c r="LQS116" s="73"/>
      <c r="LQT116" s="73"/>
      <c r="LQU116" s="73"/>
      <c r="LQV116" s="73"/>
      <c r="LQW116" s="73"/>
      <c r="LQX116" s="73"/>
      <c r="LQY116" s="73"/>
      <c r="LQZ116" s="73"/>
      <c r="LRA116" s="73"/>
      <c r="LRB116" s="73"/>
      <c r="LRC116" s="73"/>
      <c r="LRD116" s="73"/>
      <c r="LRE116" s="73"/>
      <c r="LRF116" s="73"/>
      <c r="LRG116" s="73"/>
      <c r="LRH116" s="73"/>
      <c r="LRI116" s="73"/>
      <c r="LRJ116" s="73"/>
      <c r="LRK116" s="73"/>
      <c r="LRL116" s="73"/>
      <c r="LRM116" s="73"/>
      <c r="LRN116" s="73"/>
      <c r="LRO116" s="73"/>
      <c r="LRP116" s="73"/>
      <c r="LRQ116" s="73"/>
      <c r="LRR116" s="73"/>
      <c r="LRS116" s="73"/>
      <c r="LRT116" s="73"/>
      <c r="LRU116" s="73"/>
      <c r="LRV116" s="73"/>
      <c r="LRW116" s="73"/>
      <c r="LRX116" s="73"/>
      <c r="LRY116" s="73"/>
      <c r="LRZ116" s="73"/>
      <c r="LSA116" s="73"/>
      <c r="LSB116" s="73"/>
      <c r="LSC116" s="73"/>
      <c r="LSD116" s="73"/>
      <c r="LSE116" s="73"/>
      <c r="LSF116" s="73"/>
      <c r="LSG116" s="73"/>
      <c r="LSH116" s="73"/>
      <c r="LSI116" s="73"/>
      <c r="LSJ116" s="73"/>
      <c r="LSK116" s="73"/>
      <c r="LSL116" s="73"/>
      <c r="LSM116" s="73"/>
      <c r="LSN116" s="73"/>
      <c r="LSO116" s="73"/>
      <c r="LSP116" s="73"/>
      <c r="LSQ116" s="73"/>
      <c r="LSR116" s="73"/>
      <c r="LSS116" s="73"/>
      <c r="LST116" s="73"/>
      <c r="LSU116" s="73"/>
      <c r="LSV116" s="73"/>
      <c r="LSW116" s="73"/>
      <c r="LSX116" s="73"/>
      <c r="LSY116" s="73"/>
      <c r="LSZ116" s="73"/>
      <c r="LTA116" s="73"/>
      <c r="LTB116" s="73"/>
      <c r="LTC116" s="73"/>
      <c r="LTD116" s="73"/>
      <c r="LTE116" s="73"/>
      <c r="LTF116" s="73"/>
      <c r="LTG116" s="73"/>
      <c r="LTH116" s="73"/>
      <c r="LTI116" s="73"/>
      <c r="LTJ116" s="73"/>
      <c r="LTK116" s="73"/>
      <c r="LTL116" s="73"/>
      <c r="LTM116" s="73"/>
      <c r="LTN116" s="73"/>
      <c r="LTO116" s="73"/>
      <c r="LTP116" s="73"/>
      <c r="LTQ116" s="73"/>
      <c r="LTR116" s="73"/>
      <c r="LTS116" s="73"/>
      <c r="LTT116" s="73"/>
      <c r="LTU116" s="73"/>
      <c r="LTV116" s="73"/>
      <c r="LTW116" s="73"/>
      <c r="LTX116" s="73"/>
      <c r="LTY116" s="73"/>
      <c r="LTZ116" s="73"/>
      <c r="LUA116" s="73"/>
      <c r="LUB116" s="73"/>
      <c r="LUC116" s="73"/>
      <c r="LUD116" s="73"/>
      <c r="LUE116" s="73"/>
      <c r="LUF116" s="73"/>
      <c r="LUG116" s="73"/>
      <c r="LUH116" s="73"/>
      <c r="LUI116" s="73"/>
      <c r="LUJ116" s="73"/>
      <c r="LUK116" s="73"/>
      <c r="LUL116" s="73"/>
      <c r="LUM116" s="73"/>
      <c r="LUN116" s="73"/>
      <c r="LUO116" s="73"/>
      <c r="LUP116" s="73"/>
      <c r="LUQ116" s="73"/>
      <c r="LUR116" s="73"/>
      <c r="LUS116" s="73"/>
      <c r="LUT116" s="73"/>
      <c r="LUU116" s="73"/>
      <c r="LUV116" s="73"/>
      <c r="LUW116" s="73"/>
      <c r="LUX116" s="73"/>
      <c r="LUY116" s="73"/>
      <c r="LUZ116" s="73"/>
      <c r="LVA116" s="73"/>
      <c r="LVB116" s="73"/>
      <c r="LVC116" s="73"/>
      <c r="LVD116" s="73"/>
      <c r="LVE116" s="73"/>
      <c r="LVF116" s="73"/>
      <c r="LVG116" s="73"/>
      <c r="LVH116" s="73"/>
      <c r="LVI116" s="73"/>
      <c r="LVJ116" s="73"/>
      <c r="LVK116" s="73"/>
      <c r="LVL116" s="73"/>
      <c r="LVM116" s="73"/>
      <c r="LVN116" s="73"/>
      <c r="LVO116" s="73"/>
      <c r="LVP116" s="73"/>
      <c r="LVQ116" s="73"/>
      <c r="LVR116" s="73"/>
      <c r="LVS116" s="73"/>
      <c r="LVT116" s="73"/>
      <c r="LVU116" s="73"/>
      <c r="LVV116" s="73"/>
      <c r="LVW116" s="73"/>
      <c r="LVX116" s="73"/>
      <c r="LVY116" s="73"/>
      <c r="LVZ116" s="73"/>
      <c r="LWA116" s="73"/>
      <c r="LWB116" s="73"/>
      <c r="LWC116" s="73"/>
      <c r="LWD116" s="73"/>
      <c r="LWE116" s="73"/>
      <c r="LWF116" s="73"/>
      <c r="LWG116" s="73"/>
      <c r="LWH116" s="73"/>
      <c r="LWI116" s="73"/>
      <c r="LWJ116" s="73"/>
      <c r="LWK116" s="73"/>
      <c r="LWL116" s="73"/>
      <c r="LWM116" s="73"/>
      <c r="LWN116" s="73"/>
      <c r="LWO116" s="73"/>
      <c r="LWP116" s="73"/>
      <c r="LWQ116" s="73"/>
      <c r="LWR116" s="73"/>
      <c r="LWS116" s="73"/>
      <c r="LWT116" s="73"/>
      <c r="LWU116" s="73"/>
      <c r="LWV116" s="73"/>
      <c r="LWW116" s="73"/>
      <c r="LWX116" s="73"/>
      <c r="LWY116" s="73"/>
      <c r="LWZ116" s="73"/>
      <c r="LXA116" s="73"/>
      <c r="LXB116" s="73"/>
      <c r="LXC116" s="73"/>
      <c r="LXD116" s="73"/>
      <c r="LXE116" s="73"/>
      <c r="LXF116" s="73"/>
      <c r="LXG116" s="73"/>
      <c r="LXH116" s="73"/>
      <c r="LXI116" s="73"/>
      <c r="LXJ116" s="73"/>
      <c r="LXK116" s="73"/>
      <c r="LXL116" s="73"/>
      <c r="LXM116" s="73"/>
      <c r="LXN116" s="73"/>
      <c r="LXO116" s="73"/>
      <c r="LXP116" s="73"/>
      <c r="LXQ116" s="73"/>
      <c r="LXR116" s="73"/>
      <c r="LXS116" s="73"/>
      <c r="LXT116" s="73"/>
      <c r="LXU116" s="73"/>
      <c r="LXV116" s="73"/>
      <c r="LXW116" s="73"/>
      <c r="LXX116" s="73"/>
      <c r="LXY116" s="73"/>
      <c r="LXZ116" s="73"/>
      <c r="LYA116" s="73"/>
      <c r="LYB116" s="73"/>
      <c r="LYC116" s="73"/>
      <c r="LYD116" s="73"/>
      <c r="LYE116" s="73"/>
      <c r="LYF116" s="73"/>
      <c r="LYG116" s="73"/>
      <c r="LYH116" s="73"/>
      <c r="LYI116" s="73"/>
      <c r="LYJ116" s="73"/>
      <c r="LYK116" s="73"/>
      <c r="LYL116" s="73"/>
      <c r="LYM116" s="73"/>
      <c r="LYN116" s="73"/>
      <c r="LYO116" s="73"/>
      <c r="LYP116" s="73"/>
      <c r="LYQ116" s="73"/>
      <c r="LYR116" s="73"/>
      <c r="LYS116" s="73"/>
      <c r="LYT116" s="73"/>
      <c r="LYU116" s="73"/>
      <c r="LYV116" s="73"/>
      <c r="LYW116" s="73"/>
      <c r="LYX116" s="73"/>
      <c r="LYY116" s="73"/>
      <c r="LYZ116" s="73"/>
      <c r="LZA116" s="73"/>
      <c r="LZB116" s="73"/>
      <c r="LZC116" s="73"/>
      <c r="LZD116" s="73"/>
      <c r="LZE116" s="73"/>
      <c r="LZF116" s="73"/>
      <c r="LZG116" s="73"/>
      <c r="LZH116" s="73"/>
      <c r="LZI116" s="73"/>
      <c r="LZJ116" s="73"/>
      <c r="LZK116" s="73"/>
      <c r="LZL116" s="73"/>
      <c r="LZM116" s="73"/>
      <c r="LZN116" s="73"/>
      <c r="LZO116" s="73"/>
      <c r="LZP116" s="73"/>
      <c r="LZQ116" s="73"/>
      <c r="LZR116" s="73"/>
      <c r="LZS116" s="73"/>
      <c r="LZT116" s="73"/>
      <c r="LZU116" s="73"/>
      <c r="LZV116" s="73"/>
      <c r="LZW116" s="73"/>
      <c r="LZX116" s="73"/>
      <c r="LZY116" s="73"/>
      <c r="LZZ116" s="73"/>
      <c r="MAA116" s="73"/>
      <c r="MAB116" s="73"/>
      <c r="MAC116" s="73"/>
      <c r="MAD116" s="73"/>
      <c r="MAE116" s="73"/>
      <c r="MAF116" s="73"/>
      <c r="MAG116" s="73"/>
      <c r="MAH116" s="73"/>
      <c r="MAI116" s="73"/>
      <c r="MAJ116" s="73"/>
      <c r="MAK116" s="73"/>
      <c r="MAL116" s="73"/>
      <c r="MAM116" s="73"/>
      <c r="MAN116" s="73"/>
      <c r="MAO116" s="73"/>
      <c r="MAP116" s="73"/>
      <c r="MAQ116" s="73"/>
      <c r="MAR116" s="73"/>
      <c r="MAS116" s="73"/>
      <c r="MAT116" s="73"/>
      <c r="MAU116" s="73"/>
      <c r="MAV116" s="73"/>
      <c r="MAW116" s="73"/>
      <c r="MAX116" s="73"/>
      <c r="MAY116" s="73"/>
      <c r="MAZ116" s="73"/>
      <c r="MBA116" s="73"/>
      <c r="MBB116" s="73"/>
      <c r="MBC116" s="73"/>
      <c r="MBD116" s="73"/>
      <c r="MBE116" s="73"/>
      <c r="MBF116" s="73"/>
      <c r="MBG116" s="73"/>
      <c r="MBH116" s="73"/>
      <c r="MBI116" s="73"/>
      <c r="MBJ116" s="73"/>
      <c r="MBK116" s="73"/>
      <c r="MBL116" s="73"/>
      <c r="MBM116" s="73"/>
      <c r="MBN116" s="73"/>
      <c r="MBO116" s="73"/>
      <c r="MBP116" s="73"/>
      <c r="MBQ116" s="73"/>
      <c r="MBR116" s="73"/>
      <c r="MBS116" s="73"/>
      <c r="MBT116" s="73"/>
      <c r="MBU116" s="73"/>
      <c r="MBV116" s="73"/>
      <c r="MBW116" s="73"/>
      <c r="MBX116" s="73"/>
      <c r="MBY116" s="73"/>
      <c r="MBZ116" s="73"/>
      <c r="MCA116" s="73"/>
      <c r="MCB116" s="73"/>
      <c r="MCC116" s="73"/>
      <c r="MCD116" s="73"/>
      <c r="MCE116" s="73"/>
      <c r="MCF116" s="73"/>
      <c r="MCG116" s="73"/>
      <c r="MCH116" s="73"/>
      <c r="MCI116" s="73"/>
      <c r="MCJ116" s="73"/>
      <c r="MCK116" s="73"/>
      <c r="MCL116" s="73"/>
      <c r="MCM116" s="73"/>
      <c r="MCN116" s="73"/>
      <c r="MCO116" s="73"/>
      <c r="MCP116" s="73"/>
      <c r="MCQ116" s="73"/>
      <c r="MCR116" s="73"/>
      <c r="MCS116" s="73"/>
      <c r="MCT116" s="73"/>
      <c r="MCU116" s="73"/>
      <c r="MCV116" s="73"/>
      <c r="MCW116" s="73"/>
      <c r="MCX116" s="73"/>
      <c r="MCY116" s="73"/>
      <c r="MCZ116" s="73"/>
      <c r="MDA116" s="73"/>
      <c r="MDB116" s="73"/>
      <c r="MDC116" s="73"/>
      <c r="MDD116" s="73"/>
      <c r="MDE116" s="73"/>
      <c r="MDF116" s="73"/>
      <c r="MDG116" s="73"/>
      <c r="MDH116" s="73"/>
      <c r="MDI116" s="73"/>
      <c r="MDJ116" s="73"/>
      <c r="MDK116" s="73"/>
      <c r="MDL116" s="73"/>
      <c r="MDM116" s="73"/>
      <c r="MDN116" s="73"/>
      <c r="MDO116" s="73"/>
      <c r="MDP116" s="73"/>
      <c r="MDQ116" s="73"/>
      <c r="MDR116" s="73"/>
      <c r="MDS116" s="73"/>
      <c r="MDT116" s="73"/>
      <c r="MDU116" s="73"/>
      <c r="MDV116" s="73"/>
      <c r="MDW116" s="73"/>
      <c r="MDX116" s="73"/>
      <c r="MDY116" s="73"/>
      <c r="MDZ116" s="73"/>
      <c r="MEA116" s="73"/>
      <c r="MEB116" s="73"/>
      <c r="MEC116" s="73"/>
      <c r="MED116" s="73"/>
      <c r="MEE116" s="73"/>
      <c r="MEF116" s="73"/>
      <c r="MEG116" s="73"/>
      <c r="MEH116" s="73"/>
      <c r="MEI116" s="73"/>
      <c r="MEJ116" s="73"/>
      <c r="MEK116" s="73"/>
      <c r="MEL116" s="73"/>
      <c r="MEM116" s="73"/>
      <c r="MEN116" s="73"/>
      <c r="MEO116" s="73"/>
      <c r="MEP116" s="73"/>
      <c r="MEQ116" s="73"/>
      <c r="MER116" s="73"/>
      <c r="MES116" s="73"/>
      <c r="MET116" s="73"/>
      <c r="MEU116" s="73"/>
      <c r="MEV116" s="73"/>
      <c r="MEW116" s="73"/>
      <c r="MEX116" s="73"/>
      <c r="MEY116" s="73"/>
      <c r="MEZ116" s="73"/>
      <c r="MFA116" s="73"/>
      <c r="MFB116" s="73"/>
      <c r="MFC116" s="73"/>
      <c r="MFD116" s="73"/>
      <c r="MFE116" s="73"/>
      <c r="MFF116" s="73"/>
      <c r="MFG116" s="73"/>
      <c r="MFH116" s="73"/>
      <c r="MFI116" s="73"/>
      <c r="MFJ116" s="73"/>
      <c r="MFK116" s="73"/>
      <c r="MFL116" s="73"/>
      <c r="MFM116" s="73"/>
      <c r="MFN116" s="73"/>
      <c r="MFO116" s="73"/>
      <c r="MFP116" s="73"/>
      <c r="MFQ116" s="73"/>
      <c r="MFR116" s="73"/>
      <c r="MFS116" s="73"/>
      <c r="MFT116" s="73"/>
      <c r="MFU116" s="73"/>
      <c r="MFV116" s="73"/>
      <c r="MFW116" s="73"/>
      <c r="MFX116" s="73"/>
      <c r="MFY116" s="73"/>
      <c r="MFZ116" s="73"/>
      <c r="MGA116" s="73"/>
      <c r="MGB116" s="73"/>
      <c r="MGC116" s="73"/>
      <c r="MGD116" s="73"/>
      <c r="MGE116" s="73"/>
      <c r="MGF116" s="73"/>
      <c r="MGG116" s="73"/>
      <c r="MGH116" s="73"/>
      <c r="MGI116" s="73"/>
      <c r="MGJ116" s="73"/>
      <c r="MGK116" s="73"/>
      <c r="MGL116" s="73"/>
      <c r="MGM116" s="73"/>
      <c r="MGN116" s="73"/>
      <c r="MGO116" s="73"/>
      <c r="MGP116" s="73"/>
      <c r="MGQ116" s="73"/>
      <c r="MGR116" s="73"/>
      <c r="MGS116" s="73"/>
      <c r="MGT116" s="73"/>
      <c r="MGU116" s="73"/>
      <c r="MGV116" s="73"/>
      <c r="MGW116" s="73"/>
      <c r="MGX116" s="73"/>
      <c r="MGY116" s="73"/>
      <c r="MGZ116" s="73"/>
      <c r="MHA116" s="73"/>
      <c r="MHB116" s="73"/>
      <c r="MHC116" s="73"/>
      <c r="MHD116" s="73"/>
      <c r="MHE116" s="73"/>
      <c r="MHF116" s="73"/>
      <c r="MHG116" s="73"/>
      <c r="MHH116" s="73"/>
      <c r="MHI116" s="73"/>
      <c r="MHJ116" s="73"/>
      <c r="MHK116" s="73"/>
      <c r="MHL116" s="73"/>
      <c r="MHM116" s="73"/>
      <c r="MHN116" s="73"/>
      <c r="MHO116" s="73"/>
      <c r="MHP116" s="73"/>
      <c r="MHQ116" s="73"/>
      <c r="MHR116" s="73"/>
      <c r="MHS116" s="73"/>
      <c r="MHT116" s="73"/>
      <c r="MHU116" s="73"/>
      <c r="MHV116" s="73"/>
      <c r="MHW116" s="73"/>
      <c r="MHX116" s="73"/>
      <c r="MHY116" s="73"/>
      <c r="MHZ116" s="73"/>
      <c r="MIA116" s="73"/>
      <c r="MIB116" s="73"/>
      <c r="MIC116" s="73"/>
      <c r="MID116" s="73"/>
      <c r="MIE116" s="73"/>
      <c r="MIF116" s="73"/>
      <c r="MIG116" s="73"/>
      <c r="MIH116" s="73"/>
      <c r="MII116" s="73"/>
      <c r="MIJ116" s="73"/>
      <c r="MIK116" s="73"/>
      <c r="MIL116" s="73"/>
      <c r="MIM116" s="73"/>
      <c r="MIN116" s="73"/>
      <c r="MIO116" s="73"/>
      <c r="MIP116" s="73"/>
      <c r="MIQ116" s="73"/>
      <c r="MIR116" s="73"/>
      <c r="MIS116" s="73"/>
      <c r="MIT116" s="73"/>
      <c r="MIU116" s="73"/>
      <c r="MIV116" s="73"/>
      <c r="MIW116" s="73"/>
      <c r="MIX116" s="73"/>
      <c r="MIY116" s="73"/>
      <c r="MIZ116" s="73"/>
      <c r="MJA116" s="73"/>
      <c r="MJB116" s="73"/>
      <c r="MJC116" s="73"/>
      <c r="MJD116" s="73"/>
      <c r="MJE116" s="73"/>
      <c r="MJF116" s="73"/>
      <c r="MJG116" s="73"/>
      <c r="MJH116" s="73"/>
      <c r="MJI116" s="73"/>
      <c r="MJJ116" s="73"/>
      <c r="MJK116" s="73"/>
      <c r="MJL116" s="73"/>
      <c r="MJM116" s="73"/>
      <c r="MJN116" s="73"/>
      <c r="MJO116" s="73"/>
      <c r="MJP116" s="73"/>
      <c r="MJQ116" s="73"/>
      <c r="MJR116" s="73"/>
      <c r="MJS116" s="73"/>
      <c r="MJT116" s="73"/>
      <c r="MJU116" s="73"/>
      <c r="MJV116" s="73"/>
      <c r="MJW116" s="73"/>
      <c r="MJX116" s="73"/>
      <c r="MJY116" s="73"/>
      <c r="MJZ116" s="73"/>
      <c r="MKA116" s="73"/>
      <c r="MKB116" s="73"/>
      <c r="MKC116" s="73"/>
      <c r="MKD116" s="73"/>
      <c r="MKE116" s="73"/>
      <c r="MKF116" s="73"/>
      <c r="MKG116" s="73"/>
      <c r="MKH116" s="73"/>
      <c r="MKI116" s="73"/>
      <c r="MKJ116" s="73"/>
      <c r="MKK116" s="73"/>
      <c r="MKL116" s="73"/>
      <c r="MKM116" s="73"/>
      <c r="MKN116" s="73"/>
      <c r="MKO116" s="73"/>
      <c r="MKP116" s="73"/>
      <c r="MKQ116" s="73"/>
      <c r="MKR116" s="73"/>
      <c r="MKS116" s="73"/>
      <c r="MKT116" s="73"/>
      <c r="MKU116" s="73"/>
      <c r="MKV116" s="73"/>
      <c r="MKW116" s="73"/>
      <c r="MKX116" s="73"/>
      <c r="MKY116" s="73"/>
      <c r="MKZ116" s="73"/>
      <c r="MLA116" s="73"/>
      <c r="MLB116" s="73"/>
      <c r="MLC116" s="73"/>
      <c r="MLD116" s="73"/>
      <c r="MLE116" s="73"/>
      <c r="MLF116" s="73"/>
      <c r="MLG116" s="73"/>
      <c r="MLH116" s="73"/>
      <c r="MLI116" s="73"/>
      <c r="MLJ116" s="73"/>
      <c r="MLK116" s="73"/>
      <c r="MLL116" s="73"/>
      <c r="MLM116" s="73"/>
      <c r="MLN116" s="73"/>
      <c r="MLO116" s="73"/>
      <c r="MLP116" s="73"/>
      <c r="MLQ116" s="73"/>
      <c r="MLR116" s="73"/>
      <c r="MLS116" s="73"/>
      <c r="MLT116" s="73"/>
      <c r="MLU116" s="73"/>
      <c r="MLV116" s="73"/>
      <c r="MLW116" s="73"/>
      <c r="MLX116" s="73"/>
      <c r="MLY116" s="73"/>
      <c r="MLZ116" s="73"/>
      <c r="MMA116" s="73"/>
      <c r="MMB116" s="73"/>
      <c r="MMC116" s="73"/>
      <c r="MMD116" s="73"/>
      <c r="MME116" s="73"/>
      <c r="MMF116" s="73"/>
      <c r="MMG116" s="73"/>
      <c r="MMH116" s="73"/>
      <c r="MMI116" s="73"/>
      <c r="MMJ116" s="73"/>
      <c r="MMK116" s="73"/>
      <c r="MML116" s="73"/>
      <c r="MMM116" s="73"/>
      <c r="MMN116" s="73"/>
      <c r="MMO116" s="73"/>
      <c r="MMP116" s="73"/>
      <c r="MMQ116" s="73"/>
      <c r="MMR116" s="73"/>
      <c r="MMS116" s="73"/>
      <c r="MMT116" s="73"/>
      <c r="MMU116" s="73"/>
      <c r="MMV116" s="73"/>
      <c r="MMW116" s="73"/>
      <c r="MMX116" s="73"/>
      <c r="MMY116" s="73"/>
      <c r="MMZ116" s="73"/>
      <c r="MNA116" s="73"/>
      <c r="MNB116" s="73"/>
      <c r="MNC116" s="73"/>
      <c r="MND116" s="73"/>
      <c r="MNE116" s="73"/>
      <c r="MNF116" s="73"/>
      <c r="MNG116" s="73"/>
      <c r="MNH116" s="73"/>
      <c r="MNI116" s="73"/>
      <c r="MNJ116" s="73"/>
      <c r="MNK116" s="73"/>
      <c r="MNL116" s="73"/>
      <c r="MNM116" s="73"/>
      <c r="MNN116" s="73"/>
      <c r="MNO116" s="73"/>
      <c r="MNP116" s="73"/>
      <c r="MNQ116" s="73"/>
      <c r="MNR116" s="73"/>
      <c r="MNS116" s="73"/>
      <c r="MNT116" s="73"/>
      <c r="MNU116" s="73"/>
      <c r="MNV116" s="73"/>
      <c r="MNW116" s="73"/>
      <c r="MNX116" s="73"/>
      <c r="MNY116" s="73"/>
      <c r="MNZ116" s="73"/>
      <c r="MOA116" s="73"/>
      <c r="MOB116" s="73"/>
      <c r="MOC116" s="73"/>
      <c r="MOD116" s="73"/>
      <c r="MOE116" s="73"/>
      <c r="MOF116" s="73"/>
      <c r="MOG116" s="73"/>
      <c r="MOH116" s="73"/>
      <c r="MOI116" s="73"/>
      <c r="MOJ116" s="73"/>
      <c r="MOK116" s="73"/>
      <c r="MOL116" s="73"/>
      <c r="MOM116" s="73"/>
      <c r="MON116" s="73"/>
      <c r="MOO116" s="73"/>
      <c r="MOP116" s="73"/>
      <c r="MOQ116" s="73"/>
      <c r="MOR116" s="73"/>
      <c r="MOS116" s="73"/>
      <c r="MOT116" s="73"/>
      <c r="MOU116" s="73"/>
      <c r="MOV116" s="73"/>
      <c r="MOW116" s="73"/>
      <c r="MOX116" s="73"/>
      <c r="MOY116" s="73"/>
      <c r="MOZ116" s="73"/>
      <c r="MPA116" s="73"/>
      <c r="MPB116" s="73"/>
      <c r="MPC116" s="73"/>
      <c r="MPD116" s="73"/>
      <c r="MPE116" s="73"/>
      <c r="MPF116" s="73"/>
      <c r="MPG116" s="73"/>
      <c r="MPH116" s="73"/>
      <c r="MPI116" s="73"/>
      <c r="MPJ116" s="73"/>
      <c r="MPK116" s="73"/>
      <c r="MPL116" s="73"/>
      <c r="MPM116" s="73"/>
      <c r="MPN116" s="73"/>
      <c r="MPO116" s="73"/>
      <c r="MPP116" s="73"/>
      <c r="MPQ116" s="73"/>
      <c r="MPR116" s="73"/>
      <c r="MPS116" s="73"/>
      <c r="MPT116" s="73"/>
      <c r="MPU116" s="73"/>
      <c r="MPV116" s="73"/>
      <c r="MPW116" s="73"/>
      <c r="MPX116" s="73"/>
      <c r="MPY116" s="73"/>
      <c r="MPZ116" s="73"/>
      <c r="MQA116" s="73"/>
      <c r="MQB116" s="73"/>
      <c r="MQC116" s="73"/>
      <c r="MQD116" s="73"/>
      <c r="MQE116" s="73"/>
      <c r="MQF116" s="73"/>
      <c r="MQG116" s="73"/>
      <c r="MQH116" s="73"/>
      <c r="MQI116" s="73"/>
      <c r="MQJ116" s="73"/>
      <c r="MQK116" s="73"/>
      <c r="MQL116" s="73"/>
      <c r="MQM116" s="73"/>
      <c r="MQN116" s="73"/>
      <c r="MQO116" s="73"/>
      <c r="MQP116" s="73"/>
      <c r="MQQ116" s="73"/>
      <c r="MQR116" s="73"/>
      <c r="MQS116" s="73"/>
      <c r="MQT116" s="73"/>
      <c r="MQU116" s="73"/>
      <c r="MQV116" s="73"/>
      <c r="MQW116" s="73"/>
      <c r="MQX116" s="73"/>
      <c r="MQY116" s="73"/>
      <c r="MQZ116" s="73"/>
      <c r="MRA116" s="73"/>
      <c r="MRB116" s="73"/>
      <c r="MRC116" s="73"/>
      <c r="MRD116" s="73"/>
      <c r="MRE116" s="73"/>
      <c r="MRF116" s="73"/>
      <c r="MRG116" s="73"/>
      <c r="MRH116" s="73"/>
      <c r="MRI116" s="73"/>
      <c r="MRJ116" s="73"/>
      <c r="MRK116" s="73"/>
      <c r="MRL116" s="73"/>
      <c r="MRM116" s="73"/>
      <c r="MRN116" s="73"/>
      <c r="MRO116" s="73"/>
      <c r="MRP116" s="73"/>
      <c r="MRQ116" s="73"/>
      <c r="MRR116" s="73"/>
      <c r="MRS116" s="73"/>
      <c r="MRT116" s="73"/>
      <c r="MRU116" s="73"/>
      <c r="MRV116" s="73"/>
      <c r="MRW116" s="73"/>
      <c r="MRX116" s="73"/>
      <c r="MRY116" s="73"/>
      <c r="MRZ116" s="73"/>
      <c r="MSA116" s="73"/>
      <c r="MSB116" s="73"/>
      <c r="MSC116" s="73"/>
      <c r="MSD116" s="73"/>
      <c r="MSE116" s="73"/>
      <c r="MSF116" s="73"/>
      <c r="MSG116" s="73"/>
      <c r="MSH116" s="73"/>
      <c r="MSI116" s="73"/>
      <c r="MSJ116" s="73"/>
      <c r="MSK116" s="73"/>
      <c r="MSL116" s="73"/>
      <c r="MSM116" s="73"/>
      <c r="MSN116" s="73"/>
      <c r="MSO116" s="73"/>
      <c r="MSP116" s="73"/>
      <c r="MSQ116" s="73"/>
      <c r="MSR116" s="73"/>
      <c r="MSS116" s="73"/>
      <c r="MST116" s="73"/>
      <c r="MSU116" s="73"/>
      <c r="MSV116" s="73"/>
      <c r="MSW116" s="73"/>
      <c r="MSX116" s="73"/>
      <c r="MSY116" s="73"/>
      <c r="MSZ116" s="73"/>
      <c r="MTA116" s="73"/>
      <c r="MTB116" s="73"/>
      <c r="MTC116" s="73"/>
      <c r="MTD116" s="73"/>
      <c r="MTE116" s="73"/>
      <c r="MTF116" s="73"/>
      <c r="MTG116" s="73"/>
      <c r="MTH116" s="73"/>
      <c r="MTI116" s="73"/>
      <c r="MTJ116" s="73"/>
      <c r="MTK116" s="73"/>
      <c r="MTL116" s="73"/>
      <c r="MTM116" s="73"/>
      <c r="MTN116" s="73"/>
      <c r="MTO116" s="73"/>
      <c r="MTP116" s="73"/>
      <c r="MTQ116" s="73"/>
      <c r="MTR116" s="73"/>
      <c r="MTS116" s="73"/>
      <c r="MTT116" s="73"/>
      <c r="MTU116" s="73"/>
      <c r="MTV116" s="73"/>
      <c r="MTW116" s="73"/>
      <c r="MTX116" s="73"/>
      <c r="MTY116" s="73"/>
      <c r="MTZ116" s="73"/>
      <c r="MUA116" s="73"/>
      <c r="MUB116" s="73"/>
      <c r="MUC116" s="73"/>
      <c r="MUD116" s="73"/>
      <c r="MUE116" s="73"/>
      <c r="MUF116" s="73"/>
      <c r="MUG116" s="73"/>
      <c r="MUH116" s="73"/>
      <c r="MUI116" s="73"/>
      <c r="MUJ116" s="73"/>
      <c r="MUK116" s="73"/>
      <c r="MUL116" s="73"/>
      <c r="MUM116" s="73"/>
      <c r="MUN116" s="73"/>
      <c r="MUO116" s="73"/>
      <c r="MUP116" s="73"/>
      <c r="MUQ116" s="73"/>
      <c r="MUR116" s="73"/>
      <c r="MUS116" s="73"/>
      <c r="MUT116" s="73"/>
      <c r="MUU116" s="73"/>
      <c r="MUV116" s="73"/>
      <c r="MUW116" s="73"/>
      <c r="MUX116" s="73"/>
      <c r="MUY116" s="73"/>
      <c r="MUZ116" s="73"/>
      <c r="MVA116" s="73"/>
      <c r="MVB116" s="73"/>
      <c r="MVC116" s="73"/>
      <c r="MVD116" s="73"/>
      <c r="MVE116" s="73"/>
      <c r="MVF116" s="73"/>
      <c r="MVG116" s="73"/>
      <c r="MVH116" s="73"/>
      <c r="MVI116" s="73"/>
      <c r="MVJ116" s="73"/>
      <c r="MVK116" s="73"/>
      <c r="MVL116" s="73"/>
      <c r="MVM116" s="73"/>
      <c r="MVN116" s="73"/>
      <c r="MVO116" s="73"/>
      <c r="MVP116" s="73"/>
      <c r="MVQ116" s="73"/>
      <c r="MVR116" s="73"/>
      <c r="MVS116" s="73"/>
      <c r="MVT116" s="73"/>
      <c r="MVU116" s="73"/>
      <c r="MVV116" s="73"/>
      <c r="MVW116" s="73"/>
      <c r="MVX116" s="73"/>
      <c r="MVY116" s="73"/>
      <c r="MVZ116" s="73"/>
      <c r="MWA116" s="73"/>
      <c r="MWB116" s="73"/>
      <c r="MWC116" s="73"/>
      <c r="MWD116" s="73"/>
      <c r="MWE116" s="73"/>
      <c r="MWF116" s="73"/>
      <c r="MWG116" s="73"/>
      <c r="MWH116" s="73"/>
      <c r="MWI116" s="73"/>
      <c r="MWJ116" s="73"/>
      <c r="MWK116" s="73"/>
      <c r="MWL116" s="73"/>
      <c r="MWM116" s="73"/>
      <c r="MWN116" s="73"/>
      <c r="MWO116" s="73"/>
      <c r="MWP116" s="73"/>
      <c r="MWQ116" s="73"/>
      <c r="MWR116" s="73"/>
      <c r="MWS116" s="73"/>
      <c r="MWT116" s="73"/>
      <c r="MWU116" s="73"/>
      <c r="MWV116" s="73"/>
      <c r="MWW116" s="73"/>
      <c r="MWX116" s="73"/>
      <c r="MWY116" s="73"/>
      <c r="MWZ116" s="73"/>
      <c r="MXA116" s="73"/>
      <c r="MXB116" s="73"/>
      <c r="MXC116" s="73"/>
      <c r="MXD116" s="73"/>
      <c r="MXE116" s="73"/>
      <c r="MXF116" s="73"/>
      <c r="MXG116" s="73"/>
      <c r="MXH116" s="73"/>
      <c r="MXI116" s="73"/>
      <c r="MXJ116" s="73"/>
      <c r="MXK116" s="73"/>
      <c r="MXL116" s="73"/>
      <c r="MXM116" s="73"/>
      <c r="MXN116" s="73"/>
      <c r="MXO116" s="73"/>
      <c r="MXP116" s="73"/>
      <c r="MXQ116" s="73"/>
      <c r="MXR116" s="73"/>
      <c r="MXS116" s="73"/>
      <c r="MXT116" s="73"/>
      <c r="MXU116" s="73"/>
      <c r="MXV116" s="73"/>
      <c r="MXW116" s="73"/>
      <c r="MXX116" s="73"/>
      <c r="MXY116" s="73"/>
      <c r="MXZ116" s="73"/>
      <c r="MYA116" s="73"/>
      <c r="MYB116" s="73"/>
      <c r="MYC116" s="73"/>
      <c r="MYD116" s="73"/>
      <c r="MYE116" s="73"/>
      <c r="MYF116" s="73"/>
      <c r="MYG116" s="73"/>
      <c r="MYH116" s="73"/>
      <c r="MYI116" s="73"/>
      <c r="MYJ116" s="73"/>
      <c r="MYK116" s="73"/>
      <c r="MYL116" s="73"/>
      <c r="MYM116" s="73"/>
      <c r="MYN116" s="73"/>
      <c r="MYO116" s="73"/>
      <c r="MYP116" s="73"/>
      <c r="MYQ116" s="73"/>
      <c r="MYR116" s="73"/>
      <c r="MYS116" s="73"/>
      <c r="MYT116" s="73"/>
      <c r="MYU116" s="73"/>
      <c r="MYV116" s="73"/>
      <c r="MYW116" s="73"/>
      <c r="MYX116" s="73"/>
      <c r="MYY116" s="73"/>
      <c r="MYZ116" s="73"/>
      <c r="MZA116" s="73"/>
      <c r="MZB116" s="73"/>
      <c r="MZC116" s="73"/>
      <c r="MZD116" s="73"/>
      <c r="MZE116" s="73"/>
      <c r="MZF116" s="73"/>
      <c r="MZG116" s="73"/>
      <c r="MZH116" s="73"/>
      <c r="MZI116" s="73"/>
      <c r="MZJ116" s="73"/>
      <c r="MZK116" s="73"/>
      <c r="MZL116" s="73"/>
      <c r="MZM116" s="73"/>
      <c r="MZN116" s="73"/>
      <c r="MZO116" s="73"/>
      <c r="MZP116" s="73"/>
      <c r="MZQ116" s="73"/>
      <c r="MZR116" s="73"/>
      <c r="MZS116" s="73"/>
      <c r="MZT116" s="73"/>
      <c r="MZU116" s="73"/>
      <c r="MZV116" s="73"/>
      <c r="MZW116" s="73"/>
      <c r="MZX116" s="73"/>
      <c r="MZY116" s="73"/>
      <c r="MZZ116" s="73"/>
      <c r="NAA116" s="73"/>
      <c r="NAB116" s="73"/>
      <c r="NAC116" s="73"/>
      <c r="NAD116" s="73"/>
      <c r="NAE116" s="73"/>
      <c r="NAF116" s="73"/>
      <c r="NAG116" s="73"/>
      <c r="NAH116" s="73"/>
      <c r="NAI116" s="73"/>
      <c r="NAJ116" s="73"/>
      <c r="NAK116" s="73"/>
      <c r="NAL116" s="73"/>
      <c r="NAM116" s="73"/>
      <c r="NAN116" s="73"/>
      <c r="NAO116" s="73"/>
      <c r="NAP116" s="73"/>
      <c r="NAQ116" s="73"/>
      <c r="NAR116" s="73"/>
      <c r="NAS116" s="73"/>
      <c r="NAT116" s="73"/>
      <c r="NAU116" s="73"/>
      <c r="NAV116" s="73"/>
      <c r="NAW116" s="73"/>
      <c r="NAX116" s="73"/>
      <c r="NAY116" s="73"/>
      <c r="NAZ116" s="73"/>
      <c r="NBA116" s="73"/>
      <c r="NBB116" s="73"/>
      <c r="NBC116" s="73"/>
      <c r="NBD116" s="73"/>
      <c r="NBE116" s="73"/>
      <c r="NBF116" s="73"/>
      <c r="NBG116" s="73"/>
      <c r="NBH116" s="73"/>
      <c r="NBI116" s="73"/>
      <c r="NBJ116" s="73"/>
      <c r="NBK116" s="73"/>
      <c r="NBL116" s="73"/>
      <c r="NBM116" s="73"/>
      <c r="NBN116" s="73"/>
      <c r="NBO116" s="73"/>
      <c r="NBP116" s="73"/>
      <c r="NBQ116" s="73"/>
      <c r="NBR116" s="73"/>
      <c r="NBS116" s="73"/>
      <c r="NBT116" s="73"/>
      <c r="NBU116" s="73"/>
      <c r="NBV116" s="73"/>
      <c r="NBW116" s="73"/>
      <c r="NBX116" s="73"/>
      <c r="NBY116" s="73"/>
      <c r="NBZ116" s="73"/>
      <c r="NCA116" s="73"/>
      <c r="NCB116" s="73"/>
      <c r="NCC116" s="73"/>
      <c r="NCD116" s="73"/>
      <c r="NCE116" s="73"/>
      <c r="NCF116" s="73"/>
      <c r="NCG116" s="73"/>
      <c r="NCH116" s="73"/>
      <c r="NCI116" s="73"/>
      <c r="NCJ116" s="73"/>
      <c r="NCK116" s="73"/>
      <c r="NCL116" s="73"/>
      <c r="NCM116" s="73"/>
      <c r="NCN116" s="73"/>
      <c r="NCO116" s="73"/>
      <c r="NCP116" s="73"/>
      <c r="NCQ116" s="73"/>
      <c r="NCR116" s="73"/>
      <c r="NCS116" s="73"/>
      <c r="NCT116" s="73"/>
      <c r="NCU116" s="73"/>
      <c r="NCV116" s="73"/>
      <c r="NCW116" s="73"/>
      <c r="NCX116" s="73"/>
      <c r="NCY116" s="73"/>
      <c r="NCZ116" s="73"/>
      <c r="NDA116" s="73"/>
      <c r="NDB116" s="73"/>
      <c r="NDC116" s="73"/>
      <c r="NDD116" s="73"/>
      <c r="NDE116" s="73"/>
      <c r="NDF116" s="73"/>
      <c r="NDG116" s="73"/>
      <c r="NDH116" s="73"/>
      <c r="NDI116" s="73"/>
      <c r="NDJ116" s="73"/>
      <c r="NDK116" s="73"/>
      <c r="NDL116" s="73"/>
      <c r="NDM116" s="73"/>
      <c r="NDN116" s="73"/>
      <c r="NDO116" s="73"/>
      <c r="NDP116" s="73"/>
      <c r="NDQ116" s="73"/>
      <c r="NDR116" s="73"/>
      <c r="NDS116" s="73"/>
      <c r="NDT116" s="73"/>
      <c r="NDU116" s="73"/>
      <c r="NDV116" s="73"/>
      <c r="NDW116" s="73"/>
      <c r="NDX116" s="73"/>
      <c r="NDY116" s="73"/>
      <c r="NDZ116" s="73"/>
      <c r="NEA116" s="73"/>
      <c r="NEB116" s="73"/>
      <c r="NEC116" s="73"/>
      <c r="NED116" s="73"/>
      <c r="NEE116" s="73"/>
      <c r="NEF116" s="73"/>
      <c r="NEG116" s="73"/>
      <c r="NEH116" s="73"/>
      <c r="NEI116" s="73"/>
      <c r="NEJ116" s="73"/>
      <c r="NEK116" s="73"/>
      <c r="NEL116" s="73"/>
      <c r="NEM116" s="73"/>
      <c r="NEN116" s="73"/>
      <c r="NEO116" s="73"/>
      <c r="NEP116" s="73"/>
      <c r="NEQ116" s="73"/>
      <c r="NER116" s="73"/>
      <c r="NES116" s="73"/>
      <c r="NET116" s="73"/>
      <c r="NEU116" s="73"/>
      <c r="NEV116" s="73"/>
      <c r="NEW116" s="73"/>
      <c r="NEX116" s="73"/>
      <c r="NEY116" s="73"/>
      <c r="NEZ116" s="73"/>
      <c r="NFA116" s="73"/>
      <c r="NFB116" s="73"/>
      <c r="NFC116" s="73"/>
      <c r="NFD116" s="73"/>
      <c r="NFE116" s="73"/>
      <c r="NFF116" s="73"/>
      <c r="NFG116" s="73"/>
      <c r="NFH116" s="73"/>
      <c r="NFI116" s="73"/>
      <c r="NFJ116" s="73"/>
      <c r="NFK116" s="73"/>
      <c r="NFL116" s="73"/>
      <c r="NFM116" s="73"/>
      <c r="NFN116" s="73"/>
      <c r="NFO116" s="73"/>
      <c r="NFP116" s="73"/>
      <c r="NFQ116" s="73"/>
      <c r="NFR116" s="73"/>
      <c r="NFS116" s="73"/>
      <c r="NFT116" s="73"/>
      <c r="NFU116" s="73"/>
      <c r="NFV116" s="73"/>
      <c r="NFW116" s="73"/>
      <c r="NFX116" s="73"/>
      <c r="NFY116" s="73"/>
      <c r="NFZ116" s="73"/>
      <c r="NGA116" s="73"/>
      <c r="NGB116" s="73"/>
      <c r="NGC116" s="73"/>
      <c r="NGD116" s="73"/>
      <c r="NGE116" s="73"/>
      <c r="NGF116" s="73"/>
      <c r="NGG116" s="73"/>
      <c r="NGH116" s="73"/>
      <c r="NGI116" s="73"/>
      <c r="NGJ116" s="73"/>
      <c r="NGK116" s="73"/>
      <c r="NGL116" s="73"/>
      <c r="NGM116" s="73"/>
      <c r="NGN116" s="73"/>
      <c r="NGO116" s="73"/>
      <c r="NGP116" s="73"/>
      <c r="NGQ116" s="73"/>
      <c r="NGR116" s="73"/>
      <c r="NGS116" s="73"/>
      <c r="NGT116" s="73"/>
      <c r="NGU116" s="73"/>
      <c r="NGV116" s="73"/>
      <c r="NGW116" s="73"/>
      <c r="NGX116" s="73"/>
      <c r="NGY116" s="73"/>
      <c r="NGZ116" s="73"/>
      <c r="NHA116" s="73"/>
      <c r="NHB116" s="73"/>
      <c r="NHC116" s="73"/>
      <c r="NHD116" s="73"/>
      <c r="NHE116" s="73"/>
      <c r="NHF116" s="73"/>
      <c r="NHG116" s="73"/>
      <c r="NHH116" s="73"/>
      <c r="NHI116" s="73"/>
      <c r="NHJ116" s="73"/>
      <c r="NHK116" s="73"/>
      <c r="NHL116" s="73"/>
      <c r="NHM116" s="73"/>
      <c r="NHN116" s="73"/>
      <c r="NHO116" s="73"/>
      <c r="NHP116" s="73"/>
      <c r="NHQ116" s="73"/>
      <c r="NHR116" s="73"/>
      <c r="NHS116" s="73"/>
      <c r="NHT116" s="73"/>
      <c r="NHU116" s="73"/>
      <c r="NHV116" s="73"/>
      <c r="NHW116" s="73"/>
      <c r="NHX116" s="73"/>
      <c r="NHY116" s="73"/>
      <c r="NHZ116" s="73"/>
      <c r="NIA116" s="73"/>
      <c r="NIB116" s="73"/>
      <c r="NIC116" s="73"/>
      <c r="NID116" s="73"/>
      <c r="NIE116" s="73"/>
      <c r="NIF116" s="73"/>
      <c r="NIG116" s="73"/>
      <c r="NIH116" s="73"/>
      <c r="NII116" s="73"/>
      <c r="NIJ116" s="73"/>
      <c r="NIK116" s="73"/>
      <c r="NIL116" s="73"/>
      <c r="NIM116" s="73"/>
      <c r="NIN116" s="73"/>
      <c r="NIO116" s="73"/>
      <c r="NIP116" s="73"/>
      <c r="NIQ116" s="73"/>
      <c r="NIR116" s="73"/>
      <c r="NIS116" s="73"/>
      <c r="NIT116" s="73"/>
      <c r="NIU116" s="73"/>
      <c r="NIV116" s="73"/>
      <c r="NIW116" s="73"/>
      <c r="NIX116" s="73"/>
      <c r="NIY116" s="73"/>
      <c r="NIZ116" s="73"/>
      <c r="NJA116" s="73"/>
      <c r="NJB116" s="73"/>
      <c r="NJC116" s="73"/>
      <c r="NJD116" s="73"/>
      <c r="NJE116" s="73"/>
      <c r="NJF116" s="73"/>
      <c r="NJG116" s="73"/>
      <c r="NJH116" s="73"/>
      <c r="NJI116" s="73"/>
      <c r="NJJ116" s="73"/>
      <c r="NJK116" s="73"/>
      <c r="NJL116" s="73"/>
      <c r="NJM116" s="73"/>
      <c r="NJN116" s="73"/>
      <c r="NJO116" s="73"/>
      <c r="NJP116" s="73"/>
      <c r="NJQ116" s="73"/>
      <c r="NJR116" s="73"/>
      <c r="NJS116" s="73"/>
      <c r="NJT116" s="73"/>
      <c r="NJU116" s="73"/>
      <c r="NJV116" s="73"/>
      <c r="NJW116" s="73"/>
      <c r="NJX116" s="73"/>
      <c r="NJY116" s="73"/>
      <c r="NJZ116" s="73"/>
      <c r="NKA116" s="73"/>
      <c r="NKB116" s="73"/>
      <c r="NKC116" s="73"/>
      <c r="NKD116" s="73"/>
      <c r="NKE116" s="73"/>
      <c r="NKF116" s="73"/>
      <c r="NKG116" s="73"/>
      <c r="NKH116" s="73"/>
      <c r="NKI116" s="73"/>
      <c r="NKJ116" s="73"/>
      <c r="NKK116" s="73"/>
      <c r="NKL116" s="73"/>
      <c r="NKM116" s="73"/>
      <c r="NKN116" s="73"/>
      <c r="NKO116" s="73"/>
      <c r="NKP116" s="73"/>
      <c r="NKQ116" s="73"/>
      <c r="NKR116" s="73"/>
      <c r="NKS116" s="73"/>
      <c r="NKT116" s="73"/>
      <c r="NKU116" s="73"/>
      <c r="NKV116" s="73"/>
      <c r="NKW116" s="73"/>
      <c r="NKX116" s="73"/>
      <c r="NKY116" s="73"/>
      <c r="NKZ116" s="73"/>
      <c r="NLA116" s="73"/>
      <c r="NLB116" s="73"/>
      <c r="NLC116" s="73"/>
      <c r="NLD116" s="73"/>
      <c r="NLE116" s="73"/>
      <c r="NLF116" s="73"/>
      <c r="NLG116" s="73"/>
      <c r="NLH116" s="73"/>
      <c r="NLI116" s="73"/>
      <c r="NLJ116" s="73"/>
      <c r="NLK116" s="73"/>
      <c r="NLL116" s="73"/>
      <c r="NLM116" s="73"/>
      <c r="NLN116" s="73"/>
      <c r="NLO116" s="73"/>
      <c r="NLP116" s="73"/>
      <c r="NLQ116" s="73"/>
      <c r="NLR116" s="73"/>
      <c r="NLS116" s="73"/>
      <c r="NLT116" s="73"/>
      <c r="NLU116" s="73"/>
      <c r="NLV116" s="73"/>
      <c r="NLW116" s="73"/>
      <c r="NLX116" s="73"/>
      <c r="NLY116" s="73"/>
      <c r="NLZ116" s="73"/>
      <c r="NMA116" s="73"/>
      <c r="NMB116" s="73"/>
      <c r="NMC116" s="73"/>
      <c r="NMD116" s="73"/>
      <c r="NME116" s="73"/>
      <c r="NMF116" s="73"/>
      <c r="NMG116" s="73"/>
      <c r="NMH116" s="73"/>
      <c r="NMI116" s="73"/>
      <c r="NMJ116" s="73"/>
      <c r="NMK116" s="73"/>
      <c r="NML116" s="73"/>
      <c r="NMM116" s="73"/>
      <c r="NMN116" s="73"/>
      <c r="NMO116" s="73"/>
      <c r="NMP116" s="73"/>
      <c r="NMQ116" s="73"/>
      <c r="NMR116" s="73"/>
      <c r="NMS116" s="73"/>
      <c r="NMT116" s="73"/>
      <c r="NMU116" s="73"/>
      <c r="NMV116" s="73"/>
      <c r="NMW116" s="73"/>
      <c r="NMX116" s="73"/>
      <c r="NMY116" s="73"/>
      <c r="NMZ116" s="73"/>
      <c r="NNA116" s="73"/>
      <c r="NNB116" s="73"/>
      <c r="NNC116" s="73"/>
      <c r="NND116" s="73"/>
      <c r="NNE116" s="73"/>
      <c r="NNF116" s="73"/>
      <c r="NNG116" s="73"/>
      <c r="NNH116" s="73"/>
      <c r="NNI116" s="73"/>
      <c r="NNJ116" s="73"/>
      <c r="NNK116" s="73"/>
      <c r="NNL116" s="73"/>
      <c r="NNM116" s="73"/>
      <c r="NNN116" s="73"/>
      <c r="NNO116" s="73"/>
      <c r="NNP116" s="73"/>
      <c r="NNQ116" s="73"/>
      <c r="NNR116" s="73"/>
      <c r="NNS116" s="73"/>
      <c r="NNT116" s="73"/>
      <c r="NNU116" s="73"/>
      <c r="NNV116" s="73"/>
      <c r="NNW116" s="73"/>
      <c r="NNX116" s="73"/>
      <c r="NNY116" s="73"/>
      <c r="NNZ116" s="73"/>
      <c r="NOA116" s="73"/>
      <c r="NOB116" s="73"/>
      <c r="NOC116" s="73"/>
      <c r="NOD116" s="73"/>
      <c r="NOE116" s="73"/>
      <c r="NOF116" s="73"/>
      <c r="NOG116" s="73"/>
      <c r="NOH116" s="73"/>
      <c r="NOI116" s="73"/>
      <c r="NOJ116" s="73"/>
      <c r="NOK116" s="73"/>
      <c r="NOL116" s="73"/>
      <c r="NOM116" s="73"/>
      <c r="NON116" s="73"/>
      <c r="NOO116" s="73"/>
      <c r="NOP116" s="73"/>
      <c r="NOQ116" s="73"/>
      <c r="NOR116" s="73"/>
      <c r="NOS116" s="73"/>
      <c r="NOT116" s="73"/>
      <c r="NOU116" s="73"/>
      <c r="NOV116" s="73"/>
      <c r="NOW116" s="73"/>
      <c r="NOX116" s="73"/>
      <c r="NOY116" s="73"/>
      <c r="NOZ116" s="73"/>
      <c r="NPA116" s="73"/>
      <c r="NPB116" s="73"/>
      <c r="NPC116" s="73"/>
      <c r="NPD116" s="73"/>
      <c r="NPE116" s="73"/>
      <c r="NPF116" s="73"/>
      <c r="NPG116" s="73"/>
      <c r="NPH116" s="73"/>
      <c r="NPI116" s="73"/>
      <c r="NPJ116" s="73"/>
      <c r="NPK116" s="73"/>
      <c r="NPL116" s="73"/>
      <c r="NPM116" s="73"/>
      <c r="NPN116" s="73"/>
      <c r="NPO116" s="73"/>
      <c r="NPP116" s="73"/>
      <c r="NPQ116" s="73"/>
      <c r="NPR116" s="73"/>
      <c r="NPS116" s="73"/>
      <c r="NPT116" s="73"/>
      <c r="NPU116" s="73"/>
      <c r="NPV116" s="73"/>
      <c r="NPW116" s="73"/>
      <c r="NPX116" s="73"/>
      <c r="NPY116" s="73"/>
      <c r="NPZ116" s="73"/>
      <c r="NQA116" s="73"/>
      <c r="NQB116" s="73"/>
      <c r="NQC116" s="73"/>
      <c r="NQD116" s="73"/>
      <c r="NQE116" s="73"/>
      <c r="NQF116" s="73"/>
      <c r="NQG116" s="73"/>
      <c r="NQH116" s="73"/>
      <c r="NQI116" s="73"/>
      <c r="NQJ116" s="73"/>
      <c r="NQK116" s="73"/>
      <c r="NQL116" s="73"/>
      <c r="NQM116" s="73"/>
      <c r="NQN116" s="73"/>
      <c r="NQO116" s="73"/>
      <c r="NQP116" s="73"/>
      <c r="NQQ116" s="73"/>
      <c r="NQR116" s="73"/>
      <c r="NQS116" s="73"/>
      <c r="NQT116" s="73"/>
      <c r="NQU116" s="73"/>
      <c r="NQV116" s="73"/>
      <c r="NQW116" s="73"/>
      <c r="NQX116" s="73"/>
      <c r="NQY116" s="73"/>
      <c r="NQZ116" s="73"/>
      <c r="NRA116" s="73"/>
      <c r="NRB116" s="73"/>
      <c r="NRC116" s="73"/>
      <c r="NRD116" s="73"/>
      <c r="NRE116" s="73"/>
      <c r="NRF116" s="73"/>
      <c r="NRG116" s="73"/>
      <c r="NRH116" s="73"/>
      <c r="NRI116" s="73"/>
      <c r="NRJ116" s="73"/>
      <c r="NRK116" s="73"/>
      <c r="NRL116" s="73"/>
      <c r="NRM116" s="73"/>
      <c r="NRN116" s="73"/>
      <c r="NRO116" s="73"/>
      <c r="NRP116" s="73"/>
      <c r="NRQ116" s="73"/>
      <c r="NRR116" s="73"/>
      <c r="NRS116" s="73"/>
      <c r="NRT116" s="73"/>
      <c r="NRU116" s="73"/>
      <c r="NRV116" s="73"/>
      <c r="NRW116" s="73"/>
      <c r="NRX116" s="73"/>
      <c r="NRY116" s="73"/>
      <c r="NRZ116" s="73"/>
      <c r="NSA116" s="73"/>
      <c r="NSB116" s="73"/>
      <c r="NSC116" s="73"/>
      <c r="NSD116" s="73"/>
      <c r="NSE116" s="73"/>
      <c r="NSF116" s="73"/>
      <c r="NSG116" s="73"/>
      <c r="NSH116" s="73"/>
      <c r="NSI116" s="73"/>
      <c r="NSJ116" s="73"/>
      <c r="NSK116" s="73"/>
      <c r="NSL116" s="73"/>
      <c r="NSM116" s="73"/>
      <c r="NSN116" s="73"/>
      <c r="NSO116" s="73"/>
      <c r="NSP116" s="73"/>
      <c r="NSQ116" s="73"/>
      <c r="NSR116" s="73"/>
      <c r="NSS116" s="73"/>
      <c r="NST116" s="73"/>
      <c r="NSU116" s="73"/>
      <c r="NSV116" s="73"/>
      <c r="NSW116" s="73"/>
      <c r="NSX116" s="73"/>
      <c r="NSY116" s="73"/>
      <c r="NSZ116" s="73"/>
      <c r="NTA116" s="73"/>
      <c r="NTB116" s="73"/>
      <c r="NTC116" s="73"/>
      <c r="NTD116" s="73"/>
      <c r="NTE116" s="73"/>
      <c r="NTF116" s="73"/>
      <c r="NTG116" s="73"/>
      <c r="NTH116" s="73"/>
      <c r="NTI116" s="73"/>
      <c r="NTJ116" s="73"/>
      <c r="NTK116" s="73"/>
      <c r="NTL116" s="73"/>
      <c r="NTM116" s="73"/>
      <c r="NTN116" s="73"/>
      <c r="NTO116" s="73"/>
      <c r="NTP116" s="73"/>
      <c r="NTQ116" s="73"/>
      <c r="NTR116" s="73"/>
      <c r="NTS116" s="73"/>
      <c r="NTT116" s="73"/>
      <c r="NTU116" s="73"/>
      <c r="NTV116" s="73"/>
      <c r="NTW116" s="73"/>
      <c r="NTX116" s="73"/>
      <c r="NTY116" s="73"/>
      <c r="NTZ116" s="73"/>
      <c r="NUA116" s="73"/>
      <c r="NUB116" s="73"/>
      <c r="NUC116" s="73"/>
      <c r="NUD116" s="73"/>
      <c r="NUE116" s="73"/>
      <c r="NUF116" s="73"/>
      <c r="NUG116" s="73"/>
      <c r="NUH116" s="73"/>
      <c r="NUI116" s="73"/>
      <c r="NUJ116" s="73"/>
      <c r="NUK116" s="73"/>
      <c r="NUL116" s="73"/>
      <c r="NUM116" s="73"/>
      <c r="NUN116" s="73"/>
      <c r="NUO116" s="73"/>
      <c r="NUP116" s="73"/>
      <c r="NUQ116" s="73"/>
      <c r="NUR116" s="73"/>
      <c r="NUS116" s="73"/>
      <c r="NUT116" s="73"/>
      <c r="NUU116" s="73"/>
      <c r="NUV116" s="73"/>
      <c r="NUW116" s="73"/>
      <c r="NUX116" s="73"/>
      <c r="NUY116" s="73"/>
      <c r="NUZ116" s="73"/>
      <c r="NVA116" s="73"/>
      <c r="NVB116" s="73"/>
      <c r="NVC116" s="73"/>
      <c r="NVD116" s="73"/>
      <c r="NVE116" s="73"/>
      <c r="NVF116" s="73"/>
      <c r="NVG116" s="73"/>
      <c r="NVH116" s="73"/>
      <c r="NVI116" s="73"/>
      <c r="NVJ116" s="73"/>
      <c r="NVK116" s="73"/>
      <c r="NVL116" s="73"/>
      <c r="NVM116" s="73"/>
      <c r="NVN116" s="73"/>
      <c r="NVO116" s="73"/>
      <c r="NVP116" s="73"/>
      <c r="NVQ116" s="73"/>
      <c r="NVR116" s="73"/>
      <c r="NVS116" s="73"/>
      <c r="NVT116" s="73"/>
      <c r="NVU116" s="73"/>
      <c r="NVV116" s="73"/>
      <c r="NVW116" s="73"/>
      <c r="NVX116" s="73"/>
      <c r="NVY116" s="73"/>
      <c r="NVZ116" s="73"/>
      <c r="NWA116" s="73"/>
      <c r="NWB116" s="73"/>
      <c r="NWC116" s="73"/>
      <c r="NWD116" s="73"/>
      <c r="NWE116" s="73"/>
      <c r="NWF116" s="73"/>
      <c r="NWG116" s="73"/>
      <c r="NWH116" s="73"/>
      <c r="NWI116" s="73"/>
      <c r="NWJ116" s="73"/>
      <c r="NWK116" s="73"/>
      <c r="NWL116" s="73"/>
      <c r="NWM116" s="73"/>
      <c r="NWN116" s="73"/>
      <c r="NWO116" s="73"/>
      <c r="NWP116" s="73"/>
      <c r="NWQ116" s="73"/>
      <c r="NWR116" s="73"/>
      <c r="NWS116" s="73"/>
      <c r="NWT116" s="73"/>
      <c r="NWU116" s="73"/>
      <c r="NWV116" s="73"/>
      <c r="NWW116" s="73"/>
      <c r="NWX116" s="73"/>
      <c r="NWY116" s="73"/>
      <c r="NWZ116" s="73"/>
      <c r="NXA116" s="73"/>
      <c r="NXB116" s="73"/>
      <c r="NXC116" s="73"/>
      <c r="NXD116" s="73"/>
      <c r="NXE116" s="73"/>
      <c r="NXF116" s="73"/>
      <c r="NXG116" s="73"/>
      <c r="NXH116" s="73"/>
      <c r="NXI116" s="73"/>
      <c r="NXJ116" s="73"/>
      <c r="NXK116" s="73"/>
      <c r="NXL116" s="73"/>
      <c r="NXM116" s="73"/>
      <c r="NXN116" s="73"/>
      <c r="NXO116" s="73"/>
      <c r="NXP116" s="73"/>
      <c r="NXQ116" s="73"/>
      <c r="NXR116" s="73"/>
      <c r="NXS116" s="73"/>
      <c r="NXT116" s="73"/>
      <c r="NXU116" s="73"/>
      <c r="NXV116" s="73"/>
      <c r="NXW116" s="73"/>
      <c r="NXX116" s="73"/>
      <c r="NXY116" s="73"/>
      <c r="NXZ116" s="73"/>
      <c r="NYA116" s="73"/>
      <c r="NYB116" s="73"/>
      <c r="NYC116" s="73"/>
      <c r="NYD116" s="73"/>
      <c r="NYE116" s="73"/>
      <c r="NYF116" s="73"/>
      <c r="NYG116" s="73"/>
      <c r="NYH116" s="73"/>
      <c r="NYI116" s="73"/>
      <c r="NYJ116" s="73"/>
      <c r="NYK116" s="73"/>
      <c r="NYL116" s="73"/>
      <c r="NYM116" s="73"/>
      <c r="NYN116" s="73"/>
      <c r="NYO116" s="73"/>
      <c r="NYP116" s="73"/>
      <c r="NYQ116" s="73"/>
      <c r="NYR116" s="73"/>
      <c r="NYS116" s="73"/>
      <c r="NYT116" s="73"/>
      <c r="NYU116" s="73"/>
      <c r="NYV116" s="73"/>
      <c r="NYW116" s="73"/>
      <c r="NYX116" s="73"/>
      <c r="NYY116" s="73"/>
      <c r="NYZ116" s="73"/>
      <c r="NZA116" s="73"/>
      <c r="NZB116" s="73"/>
      <c r="NZC116" s="73"/>
      <c r="NZD116" s="73"/>
      <c r="NZE116" s="73"/>
      <c r="NZF116" s="73"/>
      <c r="NZG116" s="73"/>
      <c r="NZH116" s="73"/>
      <c r="NZI116" s="73"/>
      <c r="NZJ116" s="73"/>
      <c r="NZK116" s="73"/>
      <c r="NZL116" s="73"/>
      <c r="NZM116" s="73"/>
      <c r="NZN116" s="73"/>
      <c r="NZO116" s="73"/>
      <c r="NZP116" s="73"/>
      <c r="NZQ116" s="73"/>
      <c r="NZR116" s="73"/>
      <c r="NZS116" s="73"/>
      <c r="NZT116" s="73"/>
      <c r="NZU116" s="73"/>
      <c r="NZV116" s="73"/>
      <c r="NZW116" s="73"/>
      <c r="NZX116" s="73"/>
      <c r="NZY116" s="73"/>
      <c r="NZZ116" s="73"/>
      <c r="OAA116" s="73"/>
      <c r="OAB116" s="73"/>
      <c r="OAC116" s="73"/>
      <c r="OAD116" s="73"/>
      <c r="OAE116" s="73"/>
      <c r="OAF116" s="73"/>
      <c r="OAG116" s="73"/>
      <c r="OAH116" s="73"/>
      <c r="OAI116" s="73"/>
      <c r="OAJ116" s="73"/>
      <c r="OAK116" s="73"/>
      <c r="OAL116" s="73"/>
      <c r="OAM116" s="73"/>
      <c r="OAN116" s="73"/>
      <c r="OAO116" s="73"/>
      <c r="OAP116" s="73"/>
      <c r="OAQ116" s="73"/>
      <c r="OAR116" s="73"/>
      <c r="OAS116" s="73"/>
      <c r="OAT116" s="73"/>
      <c r="OAU116" s="73"/>
      <c r="OAV116" s="73"/>
      <c r="OAW116" s="73"/>
      <c r="OAX116" s="73"/>
      <c r="OAY116" s="73"/>
      <c r="OAZ116" s="73"/>
      <c r="OBA116" s="73"/>
      <c r="OBB116" s="73"/>
      <c r="OBC116" s="73"/>
      <c r="OBD116" s="73"/>
      <c r="OBE116" s="73"/>
      <c r="OBF116" s="73"/>
      <c r="OBG116" s="73"/>
      <c r="OBH116" s="73"/>
      <c r="OBI116" s="73"/>
      <c r="OBJ116" s="73"/>
      <c r="OBK116" s="73"/>
      <c r="OBL116" s="73"/>
      <c r="OBM116" s="73"/>
      <c r="OBN116" s="73"/>
      <c r="OBO116" s="73"/>
      <c r="OBP116" s="73"/>
      <c r="OBQ116" s="73"/>
      <c r="OBR116" s="73"/>
      <c r="OBS116" s="73"/>
      <c r="OBT116" s="73"/>
      <c r="OBU116" s="73"/>
      <c r="OBV116" s="73"/>
      <c r="OBW116" s="73"/>
      <c r="OBX116" s="73"/>
      <c r="OBY116" s="73"/>
      <c r="OBZ116" s="73"/>
      <c r="OCA116" s="73"/>
      <c r="OCB116" s="73"/>
      <c r="OCC116" s="73"/>
      <c r="OCD116" s="73"/>
      <c r="OCE116" s="73"/>
      <c r="OCF116" s="73"/>
      <c r="OCG116" s="73"/>
      <c r="OCH116" s="73"/>
      <c r="OCI116" s="73"/>
      <c r="OCJ116" s="73"/>
      <c r="OCK116" s="73"/>
      <c r="OCL116" s="73"/>
      <c r="OCM116" s="73"/>
      <c r="OCN116" s="73"/>
      <c r="OCO116" s="73"/>
      <c r="OCP116" s="73"/>
      <c r="OCQ116" s="73"/>
      <c r="OCR116" s="73"/>
      <c r="OCS116" s="73"/>
      <c r="OCT116" s="73"/>
      <c r="OCU116" s="73"/>
      <c r="OCV116" s="73"/>
      <c r="OCW116" s="73"/>
      <c r="OCX116" s="73"/>
      <c r="OCY116" s="73"/>
      <c r="OCZ116" s="73"/>
      <c r="ODA116" s="73"/>
      <c r="ODB116" s="73"/>
      <c r="ODC116" s="73"/>
      <c r="ODD116" s="73"/>
      <c r="ODE116" s="73"/>
      <c r="ODF116" s="73"/>
      <c r="ODG116" s="73"/>
      <c r="ODH116" s="73"/>
      <c r="ODI116" s="73"/>
      <c r="ODJ116" s="73"/>
      <c r="ODK116" s="73"/>
      <c r="ODL116" s="73"/>
      <c r="ODM116" s="73"/>
      <c r="ODN116" s="73"/>
      <c r="ODO116" s="73"/>
      <c r="ODP116" s="73"/>
      <c r="ODQ116" s="73"/>
      <c r="ODR116" s="73"/>
      <c r="ODS116" s="73"/>
      <c r="ODT116" s="73"/>
      <c r="ODU116" s="73"/>
      <c r="ODV116" s="73"/>
      <c r="ODW116" s="73"/>
      <c r="ODX116" s="73"/>
      <c r="ODY116" s="73"/>
      <c r="ODZ116" s="73"/>
      <c r="OEA116" s="73"/>
      <c r="OEB116" s="73"/>
      <c r="OEC116" s="73"/>
      <c r="OED116" s="73"/>
      <c r="OEE116" s="73"/>
      <c r="OEF116" s="73"/>
      <c r="OEG116" s="73"/>
      <c r="OEH116" s="73"/>
      <c r="OEI116" s="73"/>
      <c r="OEJ116" s="73"/>
      <c r="OEK116" s="73"/>
      <c r="OEL116" s="73"/>
      <c r="OEM116" s="73"/>
      <c r="OEN116" s="73"/>
      <c r="OEO116" s="73"/>
      <c r="OEP116" s="73"/>
      <c r="OEQ116" s="73"/>
      <c r="OER116" s="73"/>
      <c r="OES116" s="73"/>
      <c r="OET116" s="73"/>
      <c r="OEU116" s="73"/>
      <c r="OEV116" s="73"/>
      <c r="OEW116" s="73"/>
      <c r="OEX116" s="73"/>
      <c r="OEY116" s="73"/>
      <c r="OEZ116" s="73"/>
      <c r="OFA116" s="73"/>
      <c r="OFB116" s="73"/>
      <c r="OFC116" s="73"/>
      <c r="OFD116" s="73"/>
      <c r="OFE116" s="73"/>
      <c r="OFF116" s="73"/>
      <c r="OFG116" s="73"/>
      <c r="OFH116" s="73"/>
      <c r="OFI116" s="73"/>
      <c r="OFJ116" s="73"/>
      <c r="OFK116" s="73"/>
      <c r="OFL116" s="73"/>
      <c r="OFM116" s="73"/>
      <c r="OFN116" s="73"/>
      <c r="OFO116" s="73"/>
      <c r="OFP116" s="73"/>
      <c r="OFQ116" s="73"/>
      <c r="OFR116" s="73"/>
      <c r="OFS116" s="73"/>
      <c r="OFT116" s="73"/>
      <c r="OFU116" s="73"/>
      <c r="OFV116" s="73"/>
      <c r="OFW116" s="73"/>
      <c r="OFX116" s="73"/>
      <c r="OFY116" s="73"/>
      <c r="OFZ116" s="73"/>
      <c r="OGA116" s="73"/>
      <c r="OGB116" s="73"/>
      <c r="OGC116" s="73"/>
      <c r="OGD116" s="73"/>
      <c r="OGE116" s="73"/>
      <c r="OGF116" s="73"/>
      <c r="OGG116" s="73"/>
      <c r="OGH116" s="73"/>
      <c r="OGI116" s="73"/>
      <c r="OGJ116" s="73"/>
      <c r="OGK116" s="73"/>
      <c r="OGL116" s="73"/>
      <c r="OGM116" s="73"/>
      <c r="OGN116" s="73"/>
      <c r="OGO116" s="73"/>
      <c r="OGP116" s="73"/>
      <c r="OGQ116" s="73"/>
      <c r="OGR116" s="73"/>
      <c r="OGS116" s="73"/>
      <c r="OGT116" s="73"/>
      <c r="OGU116" s="73"/>
      <c r="OGV116" s="73"/>
      <c r="OGW116" s="73"/>
      <c r="OGX116" s="73"/>
      <c r="OGY116" s="73"/>
      <c r="OGZ116" s="73"/>
      <c r="OHA116" s="73"/>
      <c r="OHB116" s="73"/>
      <c r="OHC116" s="73"/>
      <c r="OHD116" s="73"/>
      <c r="OHE116" s="73"/>
      <c r="OHF116" s="73"/>
      <c r="OHG116" s="73"/>
      <c r="OHH116" s="73"/>
      <c r="OHI116" s="73"/>
      <c r="OHJ116" s="73"/>
      <c r="OHK116" s="73"/>
      <c r="OHL116" s="73"/>
      <c r="OHM116" s="73"/>
      <c r="OHN116" s="73"/>
      <c r="OHO116" s="73"/>
      <c r="OHP116" s="73"/>
      <c r="OHQ116" s="73"/>
      <c r="OHR116" s="73"/>
      <c r="OHS116" s="73"/>
      <c r="OHT116" s="73"/>
      <c r="OHU116" s="73"/>
      <c r="OHV116" s="73"/>
      <c r="OHW116" s="73"/>
      <c r="OHX116" s="73"/>
      <c r="OHY116" s="73"/>
      <c r="OHZ116" s="73"/>
      <c r="OIA116" s="73"/>
      <c r="OIB116" s="73"/>
      <c r="OIC116" s="73"/>
      <c r="OID116" s="73"/>
      <c r="OIE116" s="73"/>
      <c r="OIF116" s="73"/>
      <c r="OIG116" s="73"/>
      <c r="OIH116" s="73"/>
      <c r="OII116" s="73"/>
      <c r="OIJ116" s="73"/>
      <c r="OIK116" s="73"/>
      <c r="OIL116" s="73"/>
      <c r="OIM116" s="73"/>
      <c r="OIN116" s="73"/>
      <c r="OIO116" s="73"/>
      <c r="OIP116" s="73"/>
      <c r="OIQ116" s="73"/>
      <c r="OIR116" s="73"/>
      <c r="OIS116" s="73"/>
      <c r="OIT116" s="73"/>
      <c r="OIU116" s="73"/>
      <c r="OIV116" s="73"/>
      <c r="OIW116" s="73"/>
      <c r="OIX116" s="73"/>
      <c r="OIY116" s="73"/>
      <c r="OIZ116" s="73"/>
      <c r="OJA116" s="73"/>
      <c r="OJB116" s="73"/>
      <c r="OJC116" s="73"/>
      <c r="OJD116" s="73"/>
      <c r="OJE116" s="73"/>
      <c r="OJF116" s="73"/>
      <c r="OJG116" s="73"/>
      <c r="OJH116" s="73"/>
      <c r="OJI116" s="73"/>
      <c r="OJJ116" s="73"/>
      <c r="OJK116" s="73"/>
      <c r="OJL116" s="73"/>
      <c r="OJM116" s="73"/>
      <c r="OJN116" s="73"/>
      <c r="OJO116" s="73"/>
      <c r="OJP116" s="73"/>
      <c r="OJQ116" s="73"/>
      <c r="OJR116" s="73"/>
      <c r="OJS116" s="73"/>
      <c r="OJT116" s="73"/>
      <c r="OJU116" s="73"/>
      <c r="OJV116" s="73"/>
      <c r="OJW116" s="73"/>
      <c r="OJX116" s="73"/>
      <c r="OJY116" s="73"/>
      <c r="OJZ116" s="73"/>
      <c r="OKA116" s="73"/>
      <c r="OKB116" s="73"/>
      <c r="OKC116" s="73"/>
      <c r="OKD116" s="73"/>
      <c r="OKE116" s="73"/>
      <c r="OKF116" s="73"/>
      <c r="OKG116" s="73"/>
      <c r="OKH116" s="73"/>
      <c r="OKI116" s="73"/>
      <c r="OKJ116" s="73"/>
      <c r="OKK116" s="73"/>
      <c r="OKL116" s="73"/>
      <c r="OKM116" s="73"/>
      <c r="OKN116" s="73"/>
      <c r="OKO116" s="73"/>
      <c r="OKP116" s="73"/>
      <c r="OKQ116" s="73"/>
      <c r="OKR116" s="73"/>
      <c r="OKS116" s="73"/>
      <c r="OKT116" s="73"/>
      <c r="OKU116" s="73"/>
      <c r="OKV116" s="73"/>
      <c r="OKW116" s="73"/>
      <c r="OKX116" s="73"/>
      <c r="OKY116" s="73"/>
      <c r="OKZ116" s="73"/>
      <c r="OLA116" s="73"/>
      <c r="OLB116" s="73"/>
      <c r="OLC116" s="73"/>
      <c r="OLD116" s="73"/>
      <c r="OLE116" s="73"/>
      <c r="OLF116" s="73"/>
      <c r="OLG116" s="73"/>
      <c r="OLH116" s="73"/>
      <c r="OLI116" s="73"/>
      <c r="OLJ116" s="73"/>
      <c r="OLK116" s="73"/>
      <c r="OLL116" s="73"/>
      <c r="OLM116" s="73"/>
      <c r="OLN116" s="73"/>
      <c r="OLO116" s="73"/>
      <c r="OLP116" s="73"/>
      <c r="OLQ116" s="73"/>
      <c r="OLR116" s="73"/>
      <c r="OLS116" s="73"/>
      <c r="OLT116" s="73"/>
      <c r="OLU116" s="73"/>
      <c r="OLV116" s="73"/>
      <c r="OLW116" s="73"/>
      <c r="OLX116" s="73"/>
      <c r="OLY116" s="73"/>
      <c r="OLZ116" s="73"/>
      <c r="OMA116" s="73"/>
      <c r="OMB116" s="73"/>
      <c r="OMC116" s="73"/>
      <c r="OMD116" s="73"/>
      <c r="OME116" s="73"/>
      <c r="OMF116" s="73"/>
      <c r="OMG116" s="73"/>
      <c r="OMH116" s="73"/>
      <c r="OMI116" s="73"/>
      <c r="OMJ116" s="73"/>
      <c r="OMK116" s="73"/>
      <c r="OML116" s="73"/>
      <c r="OMM116" s="73"/>
      <c r="OMN116" s="73"/>
      <c r="OMO116" s="73"/>
      <c r="OMP116" s="73"/>
      <c r="OMQ116" s="73"/>
      <c r="OMR116" s="73"/>
      <c r="OMS116" s="73"/>
      <c r="OMT116" s="73"/>
      <c r="OMU116" s="73"/>
      <c r="OMV116" s="73"/>
      <c r="OMW116" s="73"/>
      <c r="OMX116" s="73"/>
      <c r="OMY116" s="73"/>
      <c r="OMZ116" s="73"/>
      <c r="ONA116" s="73"/>
      <c r="ONB116" s="73"/>
      <c r="ONC116" s="73"/>
      <c r="OND116" s="73"/>
      <c r="ONE116" s="73"/>
      <c r="ONF116" s="73"/>
      <c r="ONG116" s="73"/>
      <c r="ONH116" s="73"/>
      <c r="ONI116" s="73"/>
      <c r="ONJ116" s="73"/>
      <c r="ONK116" s="73"/>
      <c r="ONL116" s="73"/>
      <c r="ONM116" s="73"/>
      <c r="ONN116" s="73"/>
      <c r="ONO116" s="73"/>
      <c r="ONP116" s="73"/>
      <c r="ONQ116" s="73"/>
      <c r="ONR116" s="73"/>
      <c r="ONS116" s="73"/>
      <c r="ONT116" s="73"/>
      <c r="ONU116" s="73"/>
      <c r="ONV116" s="73"/>
      <c r="ONW116" s="73"/>
      <c r="ONX116" s="73"/>
      <c r="ONY116" s="73"/>
      <c r="ONZ116" s="73"/>
      <c r="OOA116" s="73"/>
      <c r="OOB116" s="73"/>
      <c r="OOC116" s="73"/>
      <c r="OOD116" s="73"/>
      <c r="OOE116" s="73"/>
      <c r="OOF116" s="73"/>
      <c r="OOG116" s="73"/>
      <c r="OOH116" s="73"/>
      <c r="OOI116" s="73"/>
      <c r="OOJ116" s="73"/>
      <c r="OOK116" s="73"/>
      <c r="OOL116" s="73"/>
      <c r="OOM116" s="73"/>
      <c r="OON116" s="73"/>
      <c r="OOO116" s="73"/>
      <c r="OOP116" s="73"/>
      <c r="OOQ116" s="73"/>
      <c r="OOR116" s="73"/>
      <c r="OOS116" s="73"/>
      <c r="OOT116" s="73"/>
      <c r="OOU116" s="73"/>
      <c r="OOV116" s="73"/>
      <c r="OOW116" s="73"/>
      <c r="OOX116" s="73"/>
      <c r="OOY116" s="73"/>
      <c r="OOZ116" s="73"/>
      <c r="OPA116" s="73"/>
      <c r="OPB116" s="73"/>
      <c r="OPC116" s="73"/>
      <c r="OPD116" s="73"/>
      <c r="OPE116" s="73"/>
      <c r="OPF116" s="73"/>
      <c r="OPG116" s="73"/>
      <c r="OPH116" s="73"/>
      <c r="OPI116" s="73"/>
      <c r="OPJ116" s="73"/>
      <c r="OPK116" s="73"/>
      <c r="OPL116" s="73"/>
      <c r="OPM116" s="73"/>
      <c r="OPN116" s="73"/>
      <c r="OPO116" s="73"/>
      <c r="OPP116" s="73"/>
      <c r="OPQ116" s="73"/>
      <c r="OPR116" s="73"/>
      <c r="OPS116" s="73"/>
      <c r="OPT116" s="73"/>
      <c r="OPU116" s="73"/>
      <c r="OPV116" s="73"/>
      <c r="OPW116" s="73"/>
      <c r="OPX116" s="73"/>
      <c r="OPY116" s="73"/>
      <c r="OPZ116" s="73"/>
      <c r="OQA116" s="73"/>
      <c r="OQB116" s="73"/>
      <c r="OQC116" s="73"/>
      <c r="OQD116" s="73"/>
      <c r="OQE116" s="73"/>
      <c r="OQF116" s="73"/>
      <c r="OQG116" s="73"/>
      <c r="OQH116" s="73"/>
      <c r="OQI116" s="73"/>
      <c r="OQJ116" s="73"/>
      <c r="OQK116" s="73"/>
      <c r="OQL116" s="73"/>
      <c r="OQM116" s="73"/>
      <c r="OQN116" s="73"/>
      <c r="OQO116" s="73"/>
      <c r="OQP116" s="73"/>
      <c r="OQQ116" s="73"/>
      <c r="OQR116" s="73"/>
      <c r="OQS116" s="73"/>
      <c r="OQT116" s="73"/>
      <c r="OQU116" s="73"/>
      <c r="OQV116" s="73"/>
      <c r="OQW116" s="73"/>
      <c r="OQX116" s="73"/>
      <c r="OQY116" s="73"/>
      <c r="OQZ116" s="73"/>
      <c r="ORA116" s="73"/>
      <c r="ORB116" s="73"/>
      <c r="ORC116" s="73"/>
      <c r="ORD116" s="73"/>
      <c r="ORE116" s="73"/>
      <c r="ORF116" s="73"/>
      <c r="ORG116" s="73"/>
      <c r="ORH116" s="73"/>
      <c r="ORI116" s="73"/>
      <c r="ORJ116" s="73"/>
      <c r="ORK116" s="73"/>
      <c r="ORL116" s="73"/>
      <c r="ORM116" s="73"/>
      <c r="ORN116" s="73"/>
      <c r="ORO116" s="73"/>
      <c r="ORP116" s="73"/>
      <c r="ORQ116" s="73"/>
      <c r="ORR116" s="73"/>
      <c r="ORS116" s="73"/>
      <c r="ORT116" s="73"/>
      <c r="ORU116" s="73"/>
      <c r="ORV116" s="73"/>
      <c r="ORW116" s="73"/>
      <c r="ORX116" s="73"/>
      <c r="ORY116" s="73"/>
      <c r="ORZ116" s="73"/>
      <c r="OSA116" s="73"/>
      <c r="OSB116" s="73"/>
      <c r="OSC116" s="73"/>
      <c r="OSD116" s="73"/>
      <c r="OSE116" s="73"/>
      <c r="OSF116" s="73"/>
      <c r="OSG116" s="73"/>
      <c r="OSH116" s="73"/>
      <c r="OSI116" s="73"/>
      <c r="OSJ116" s="73"/>
      <c r="OSK116" s="73"/>
      <c r="OSL116" s="73"/>
      <c r="OSM116" s="73"/>
      <c r="OSN116" s="73"/>
      <c r="OSO116" s="73"/>
      <c r="OSP116" s="73"/>
      <c r="OSQ116" s="73"/>
      <c r="OSR116" s="73"/>
      <c r="OSS116" s="73"/>
      <c r="OST116" s="73"/>
      <c r="OSU116" s="73"/>
      <c r="OSV116" s="73"/>
      <c r="OSW116" s="73"/>
      <c r="OSX116" s="73"/>
      <c r="OSY116" s="73"/>
      <c r="OSZ116" s="73"/>
      <c r="OTA116" s="73"/>
      <c r="OTB116" s="73"/>
      <c r="OTC116" s="73"/>
      <c r="OTD116" s="73"/>
      <c r="OTE116" s="73"/>
      <c r="OTF116" s="73"/>
      <c r="OTG116" s="73"/>
      <c r="OTH116" s="73"/>
      <c r="OTI116" s="73"/>
      <c r="OTJ116" s="73"/>
      <c r="OTK116" s="73"/>
      <c r="OTL116" s="73"/>
      <c r="OTM116" s="73"/>
      <c r="OTN116" s="73"/>
      <c r="OTO116" s="73"/>
      <c r="OTP116" s="73"/>
      <c r="OTQ116" s="73"/>
      <c r="OTR116" s="73"/>
      <c r="OTS116" s="73"/>
      <c r="OTT116" s="73"/>
      <c r="OTU116" s="73"/>
      <c r="OTV116" s="73"/>
      <c r="OTW116" s="73"/>
      <c r="OTX116" s="73"/>
      <c r="OTY116" s="73"/>
      <c r="OTZ116" s="73"/>
      <c r="OUA116" s="73"/>
      <c r="OUB116" s="73"/>
      <c r="OUC116" s="73"/>
      <c r="OUD116" s="73"/>
      <c r="OUE116" s="73"/>
      <c r="OUF116" s="73"/>
      <c r="OUG116" s="73"/>
      <c r="OUH116" s="73"/>
      <c r="OUI116" s="73"/>
      <c r="OUJ116" s="73"/>
      <c r="OUK116" s="73"/>
      <c r="OUL116" s="73"/>
      <c r="OUM116" s="73"/>
      <c r="OUN116" s="73"/>
      <c r="OUO116" s="73"/>
      <c r="OUP116" s="73"/>
      <c r="OUQ116" s="73"/>
      <c r="OUR116" s="73"/>
      <c r="OUS116" s="73"/>
      <c r="OUT116" s="73"/>
      <c r="OUU116" s="73"/>
      <c r="OUV116" s="73"/>
      <c r="OUW116" s="73"/>
      <c r="OUX116" s="73"/>
      <c r="OUY116" s="73"/>
      <c r="OUZ116" s="73"/>
      <c r="OVA116" s="73"/>
      <c r="OVB116" s="73"/>
      <c r="OVC116" s="73"/>
      <c r="OVD116" s="73"/>
      <c r="OVE116" s="73"/>
      <c r="OVF116" s="73"/>
      <c r="OVG116" s="73"/>
      <c r="OVH116" s="73"/>
      <c r="OVI116" s="73"/>
      <c r="OVJ116" s="73"/>
      <c r="OVK116" s="73"/>
      <c r="OVL116" s="73"/>
      <c r="OVM116" s="73"/>
      <c r="OVN116" s="73"/>
      <c r="OVO116" s="73"/>
      <c r="OVP116" s="73"/>
      <c r="OVQ116" s="73"/>
      <c r="OVR116" s="73"/>
      <c r="OVS116" s="73"/>
      <c r="OVT116" s="73"/>
      <c r="OVU116" s="73"/>
      <c r="OVV116" s="73"/>
      <c r="OVW116" s="73"/>
      <c r="OVX116" s="73"/>
      <c r="OVY116" s="73"/>
      <c r="OVZ116" s="73"/>
      <c r="OWA116" s="73"/>
      <c r="OWB116" s="73"/>
      <c r="OWC116" s="73"/>
      <c r="OWD116" s="73"/>
      <c r="OWE116" s="73"/>
      <c r="OWF116" s="73"/>
      <c r="OWG116" s="73"/>
      <c r="OWH116" s="73"/>
      <c r="OWI116" s="73"/>
      <c r="OWJ116" s="73"/>
      <c r="OWK116" s="73"/>
      <c r="OWL116" s="73"/>
      <c r="OWM116" s="73"/>
      <c r="OWN116" s="73"/>
      <c r="OWO116" s="73"/>
      <c r="OWP116" s="73"/>
      <c r="OWQ116" s="73"/>
      <c r="OWR116" s="73"/>
      <c r="OWS116" s="73"/>
      <c r="OWT116" s="73"/>
      <c r="OWU116" s="73"/>
      <c r="OWV116" s="73"/>
      <c r="OWW116" s="73"/>
      <c r="OWX116" s="73"/>
      <c r="OWY116" s="73"/>
      <c r="OWZ116" s="73"/>
      <c r="OXA116" s="73"/>
      <c r="OXB116" s="73"/>
      <c r="OXC116" s="73"/>
      <c r="OXD116" s="73"/>
      <c r="OXE116" s="73"/>
      <c r="OXF116" s="73"/>
      <c r="OXG116" s="73"/>
      <c r="OXH116" s="73"/>
      <c r="OXI116" s="73"/>
      <c r="OXJ116" s="73"/>
      <c r="OXK116" s="73"/>
      <c r="OXL116" s="73"/>
      <c r="OXM116" s="73"/>
      <c r="OXN116" s="73"/>
      <c r="OXO116" s="73"/>
      <c r="OXP116" s="73"/>
      <c r="OXQ116" s="73"/>
      <c r="OXR116" s="73"/>
      <c r="OXS116" s="73"/>
      <c r="OXT116" s="73"/>
      <c r="OXU116" s="73"/>
      <c r="OXV116" s="73"/>
      <c r="OXW116" s="73"/>
      <c r="OXX116" s="73"/>
      <c r="OXY116" s="73"/>
      <c r="OXZ116" s="73"/>
      <c r="OYA116" s="73"/>
      <c r="OYB116" s="73"/>
      <c r="OYC116" s="73"/>
      <c r="OYD116" s="73"/>
      <c r="OYE116" s="73"/>
      <c r="OYF116" s="73"/>
      <c r="OYG116" s="73"/>
      <c r="OYH116" s="73"/>
      <c r="OYI116" s="73"/>
      <c r="OYJ116" s="73"/>
      <c r="OYK116" s="73"/>
      <c r="OYL116" s="73"/>
      <c r="OYM116" s="73"/>
      <c r="OYN116" s="73"/>
      <c r="OYO116" s="73"/>
      <c r="OYP116" s="73"/>
      <c r="OYQ116" s="73"/>
      <c r="OYR116" s="73"/>
      <c r="OYS116" s="73"/>
      <c r="OYT116" s="73"/>
      <c r="OYU116" s="73"/>
      <c r="OYV116" s="73"/>
      <c r="OYW116" s="73"/>
      <c r="OYX116" s="73"/>
      <c r="OYY116" s="73"/>
      <c r="OYZ116" s="73"/>
      <c r="OZA116" s="73"/>
      <c r="OZB116" s="73"/>
      <c r="OZC116" s="73"/>
      <c r="OZD116" s="73"/>
      <c r="OZE116" s="73"/>
      <c r="OZF116" s="73"/>
      <c r="OZG116" s="73"/>
      <c r="OZH116" s="73"/>
      <c r="OZI116" s="73"/>
      <c r="OZJ116" s="73"/>
      <c r="OZK116" s="73"/>
      <c r="OZL116" s="73"/>
      <c r="OZM116" s="73"/>
      <c r="OZN116" s="73"/>
      <c r="OZO116" s="73"/>
      <c r="OZP116" s="73"/>
      <c r="OZQ116" s="73"/>
      <c r="OZR116" s="73"/>
      <c r="OZS116" s="73"/>
      <c r="OZT116" s="73"/>
      <c r="OZU116" s="73"/>
      <c r="OZV116" s="73"/>
      <c r="OZW116" s="73"/>
      <c r="OZX116" s="73"/>
      <c r="OZY116" s="73"/>
      <c r="OZZ116" s="73"/>
      <c r="PAA116" s="73"/>
      <c r="PAB116" s="73"/>
      <c r="PAC116" s="73"/>
      <c r="PAD116" s="73"/>
      <c r="PAE116" s="73"/>
      <c r="PAF116" s="73"/>
      <c r="PAG116" s="73"/>
      <c r="PAH116" s="73"/>
      <c r="PAI116" s="73"/>
      <c r="PAJ116" s="73"/>
      <c r="PAK116" s="73"/>
      <c r="PAL116" s="73"/>
      <c r="PAM116" s="73"/>
      <c r="PAN116" s="73"/>
      <c r="PAO116" s="73"/>
      <c r="PAP116" s="73"/>
      <c r="PAQ116" s="73"/>
      <c r="PAR116" s="73"/>
      <c r="PAS116" s="73"/>
      <c r="PAT116" s="73"/>
      <c r="PAU116" s="73"/>
      <c r="PAV116" s="73"/>
      <c r="PAW116" s="73"/>
      <c r="PAX116" s="73"/>
      <c r="PAY116" s="73"/>
      <c r="PAZ116" s="73"/>
      <c r="PBA116" s="73"/>
      <c r="PBB116" s="73"/>
      <c r="PBC116" s="73"/>
      <c r="PBD116" s="73"/>
      <c r="PBE116" s="73"/>
      <c r="PBF116" s="73"/>
      <c r="PBG116" s="73"/>
      <c r="PBH116" s="73"/>
      <c r="PBI116" s="73"/>
      <c r="PBJ116" s="73"/>
      <c r="PBK116" s="73"/>
      <c r="PBL116" s="73"/>
      <c r="PBM116" s="73"/>
      <c r="PBN116" s="73"/>
      <c r="PBO116" s="73"/>
      <c r="PBP116" s="73"/>
      <c r="PBQ116" s="73"/>
      <c r="PBR116" s="73"/>
      <c r="PBS116" s="73"/>
      <c r="PBT116" s="73"/>
      <c r="PBU116" s="73"/>
      <c r="PBV116" s="73"/>
      <c r="PBW116" s="73"/>
      <c r="PBX116" s="73"/>
      <c r="PBY116" s="73"/>
      <c r="PBZ116" s="73"/>
      <c r="PCA116" s="73"/>
      <c r="PCB116" s="73"/>
      <c r="PCC116" s="73"/>
      <c r="PCD116" s="73"/>
      <c r="PCE116" s="73"/>
      <c r="PCF116" s="73"/>
      <c r="PCG116" s="73"/>
      <c r="PCH116" s="73"/>
      <c r="PCI116" s="73"/>
      <c r="PCJ116" s="73"/>
      <c r="PCK116" s="73"/>
      <c r="PCL116" s="73"/>
      <c r="PCM116" s="73"/>
      <c r="PCN116" s="73"/>
      <c r="PCO116" s="73"/>
      <c r="PCP116" s="73"/>
      <c r="PCQ116" s="73"/>
      <c r="PCR116" s="73"/>
      <c r="PCS116" s="73"/>
      <c r="PCT116" s="73"/>
      <c r="PCU116" s="73"/>
      <c r="PCV116" s="73"/>
      <c r="PCW116" s="73"/>
      <c r="PCX116" s="73"/>
      <c r="PCY116" s="73"/>
      <c r="PCZ116" s="73"/>
      <c r="PDA116" s="73"/>
      <c r="PDB116" s="73"/>
      <c r="PDC116" s="73"/>
      <c r="PDD116" s="73"/>
      <c r="PDE116" s="73"/>
      <c r="PDF116" s="73"/>
      <c r="PDG116" s="73"/>
      <c r="PDH116" s="73"/>
      <c r="PDI116" s="73"/>
      <c r="PDJ116" s="73"/>
      <c r="PDK116" s="73"/>
      <c r="PDL116" s="73"/>
      <c r="PDM116" s="73"/>
      <c r="PDN116" s="73"/>
      <c r="PDO116" s="73"/>
      <c r="PDP116" s="73"/>
      <c r="PDQ116" s="73"/>
      <c r="PDR116" s="73"/>
      <c r="PDS116" s="73"/>
      <c r="PDT116" s="73"/>
      <c r="PDU116" s="73"/>
      <c r="PDV116" s="73"/>
      <c r="PDW116" s="73"/>
      <c r="PDX116" s="73"/>
      <c r="PDY116" s="73"/>
      <c r="PDZ116" s="73"/>
      <c r="PEA116" s="73"/>
      <c r="PEB116" s="73"/>
      <c r="PEC116" s="73"/>
      <c r="PED116" s="73"/>
      <c r="PEE116" s="73"/>
      <c r="PEF116" s="73"/>
      <c r="PEG116" s="73"/>
      <c r="PEH116" s="73"/>
      <c r="PEI116" s="73"/>
      <c r="PEJ116" s="73"/>
      <c r="PEK116" s="73"/>
      <c r="PEL116" s="73"/>
      <c r="PEM116" s="73"/>
      <c r="PEN116" s="73"/>
      <c r="PEO116" s="73"/>
      <c r="PEP116" s="73"/>
      <c r="PEQ116" s="73"/>
      <c r="PER116" s="73"/>
      <c r="PES116" s="73"/>
      <c r="PET116" s="73"/>
      <c r="PEU116" s="73"/>
      <c r="PEV116" s="73"/>
      <c r="PEW116" s="73"/>
      <c r="PEX116" s="73"/>
      <c r="PEY116" s="73"/>
      <c r="PEZ116" s="73"/>
      <c r="PFA116" s="73"/>
      <c r="PFB116" s="73"/>
      <c r="PFC116" s="73"/>
      <c r="PFD116" s="73"/>
      <c r="PFE116" s="73"/>
      <c r="PFF116" s="73"/>
      <c r="PFG116" s="73"/>
      <c r="PFH116" s="73"/>
      <c r="PFI116" s="73"/>
      <c r="PFJ116" s="73"/>
      <c r="PFK116" s="73"/>
      <c r="PFL116" s="73"/>
      <c r="PFM116" s="73"/>
      <c r="PFN116" s="73"/>
      <c r="PFO116" s="73"/>
      <c r="PFP116" s="73"/>
      <c r="PFQ116" s="73"/>
      <c r="PFR116" s="73"/>
      <c r="PFS116" s="73"/>
      <c r="PFT116" s="73"/>
      <c r="PFU116" s="73"/>
      <c r="PFV116" s="73"/>
      <c r="PFW116" s="73"/>
      <c r="PFX116" s="73"/>
      <c r="PFY116" s="73"/>
      <c r="PFZ116" s="73"/>
      <c r="PGA116" s="73"/>
      <c r="PGB116" s="73"/>
      <c r="PGC116" s="73"/>
      <c r="PGD116" s="73"/>
      <c r="PGE116" s="73"/>
      <c r="PGF116" s="73"/>
      <c r="PGG116" s="73"/>
      <c r="PGH116" s="73"/>
      <c r="PGI116" s="73"/>
      <c r="PGJ116" s="73"/>
      <c r="PGK116" s="73"/>
      <c r="PGL116" s="73"/>
      <c r="PGM116" s="73"/>
      <c r="PGN116" s="73"/>
      <c r="PGO116" s="73"/>
      <c r="PGP116" s="73"/>
      <c r="PGQ116" s="73"/>
      <c r="PGR116" s="73"/>
      <c r="PGS116" s="73"/>
      <c r="PGT116" s="73"/>
      <c r="PGU116" s="73"/>
      <c r="PGV116" s="73"/>
      <c r="PGW116" s="73"/>
      <c r="PGX116" s="73"/>
      <c r="PGY116" s="73"/>
      <c r="PGZ116" s="73"/>
      <c r="PHA116" s="73"/>
      <c r="PHB116" s="73"/>
      <c r="PHC116" s="73"/>
      <c r="PHD116" s="73"/>
      <c r="PHE116" s="73"/>
      <c r="PHF116" s="73"/>
      <c r="PHG116" s="73"/>
      <c r="PHH116" s="73"/>
      <c r="PHI116" s="73"/>
      <c r="PHJ116" s="73"/>
      <c r="PHK116" s="73"/>
      <c r="PHL116" s="73"/>
      <c r="PHM116" s="73"/>
      <c r="PHN116" s="73"/>
      <c r="PHO116" s="73"/>
      <c r="PHP116" s="73"/>
      <c r="PHQ116" s="73"/>
      <c r="PHR116" s="73"/>
      <c r="PHS116" s="73"/>
      <c r="PHT116" s="73"/>
      <c r="PHU116" s="73"/>
      <c r="PHV116" s="73"/>
      <c r="PHW116" s="73"/>
      <c r="PHX116" s="73"/>
      <c r="PHY116" s="73"/>
      <c r="PHZ116" s="73"/>
      <c r="PIA116" s="73"/>
      <c r="PIB116" s="73"/>
      <c r="PIC116" s="73"/>
      <c r="PID116" s="73"/>
      <c r="PIE116" s="73"/>
      <c r="PIF116" s="73"/>
      <c r="PIG116" s="73"/>
      <c r="PIH116" s="73"/>
      <c r="PII116" s="73"/>
      <c r="PIJ116" s="73"/>
      <c r="PIK116" s="73"/>
      <c r="PIL116" s="73"/>
      <c r="PIM116" s="73"/>
      <c r="PIN116" s="73"/>
      <c r="PIO116" s="73"/>
      <c r="PIP116" s="73"/>
      <c r="PIQ116" s="73"/>
      <c r="PIR116" s="73"/>
      <c r="PIS116" s="73"/>
      <c r="PIT116" s="73"/>
      <c r="PIU116" s="73"/>
      <c r="PIV116" s="73"/>
      <c r="PIW116" s="73"/>
      <c r="PIX116" s="73"/>
      <c r="PIY116" s="73"/>
      <c r="PIZ116" s="73"/>
      <c r="PJA116" s="73"/>
      <c r="PJB116" s="73"/>
      <c r="PJC116" s="73"/>
      <c r="PJD116" s="73"/>
      <c r="PJE116" s="73"/>
      <c r="PJF116" s="73"/>
      <c r="PJG116" s="73"/>
      <c r="PJH116" s="73"/>
      <c r="PJI116" s="73"/>
      <c r="PJJ116" s="73"/>
      <c r="PJK116" s="73"/>
      <c r="PJL116" s="73"/>
      <c r="PJM116" s="73"/>
      <c r="PJN116" s="73"/>
      <c r="PJO116" s="73"/>
      <c r="PJP116" s="73"/>
      <c r="PJQ116" s="73"/>
      <c r="PJR116" s="73"/>
      <c r="PJS116" s="73"/>
      <c r="PJT116" s="73"/>
      <c r="PJU116" s="73"/>
      <c r="PJV116" s="73"/>
      <c r="PJW116" s="73"/>
      <c r="PJX116" s="73"/>
      <c r="PJY116" s="73"/>
      <c r="PJZ116" s="73"/>
      <c r="PKA116" s="73"/>
      <c r="PKB116" s="73"/>
      <c r="PKC116" s="73"/>
      <c r="PKD116" s="73"/>
      <c r="PKE116" s="73"/>
      <c r="PKF116" s="73"/>
      <c r="PKG116" s="73"/>
      <c r="PKH116" s="73"/>
      <c r="PKI116" s="73"/>
      <c r="PKJ116" s="73"/>
      <c r="PKK116" s="73"/>
      <c r="PKL116" s="73"/>
      <c r="PKM116" s="73"/>
      <c r="PKN116" s="73"/>
      <c r="PKO116" s="73"/>
      <c r="PKP116" s="73"/>
      <c r="PKQ116" s="73"/>
      <c r="PKR116" s="73"/>
      <c r="PKS116" s="73"/>
      <c r="PKT116" s="73"/>
      <c r="PKU116" s="73"/>
      <c r="PKV116" s="73"/>
      <c r="PKW116" s="73"/>
      <c r="PKX116" s="73"/>
      <c r="PKY116" s="73"/>
      <c r="PKZ116" s="73"/>
      <c r="PLA116" s="73"/>
      <c r="PLB116" s="73"/>
      <c r="PLC116" s="73"/>
      <c r="PLD116" s="73"/>
      <c r="PLE116" s="73"/>
      <c r="PLF116" s="73"/>
      <c r="PLG116" s="73"/>
      <c r="PLH116" s="73"/>
      <c r="PLI116" s="73"/>
      <c r="PLJ116" s="73"/>
      <c r="PLK116" s="73"/>
      <c r="PLL116" s="73"/>
      <c r="PLM116" s="73"/>
      <c r="PLN116" s="73"/>
      <c r="PLO116" s="73"/>
      <c r="PLP116" s="73"/>
      <c r="PLQ116" s="73"/>
      <c r="PLR116" s="73"/>
      <c r="PLS116" s="73"/>
      <c r="PLT116" s="73"/>
      <c r="PLU116" s="73"/>
      <c r="PLV116" s="73"/>
      <c r="PLW116" s="73"/>
      <c r="PLX116" s="73"/>
      <c r="PLY116" s="73"/>
      <c r="PLZ116" s="73"/>
      <c r="PMA116" s="73"/>
      <c r="PMB116" s="73"/>
      <c r="PMC116" s="73"/>
      <c r="PMD116" s="73"/>
      <c r="PME116" s="73"/>
      <c r="PMF116" s="73"/>
      <c r="PMG116" s="73"/>
      <c r="PMH116" s="73"/>
      <c r="PMI116" s="73"/>
      <c r="PMJ116" s="73"/>
      <c r="PMK116" s="73"/>
      <c r="PML116" s="73"/>
      <c r="PMM116" s="73"/>
      <c r="PMN116" s="73"/>
      <c r="PMO116" s="73"/>
      <c r="PMP116" s="73"/>
      <c r="PMQ116" s="73"/>
      <c r="PMR116" s="73"/>
      <c r="PMS116" s="73"/>
      <c r="PMT116" s="73"/>
      <c r="PMU116" s="73"/>
      <c r="PMV116" s="73"/>
      <c r="PMW116" s="73"/>
      <c r="PMX116" s="73"/>
      <c r="PMY116" s="73"/>
      <c r="PMZ116" s="73"/>
      <c r="PNA116" s="73"/>
      <c r="PNB116" s="73"/>
      <c r="PNC116" s="73"/>
      <c r="PND116" s="73"/>
      <c r="PNE116" s="73"/>
      <c r="PNF116" s="73"/>
      <c r="PNG116" s="73"/>
      <c r="PNH116" s="73"/>
      <c r="PNI116" s="73"/>
      <c r="PNJ116" s="73"/>
      <c r="PNK116" s="73"/>
      <c r="PNL116" s="73"/>
      <c r="PNM116" s="73"/>
      <c r="PNN116" s="73"/>
      <c r="PNO116" s="73"/>
      <c r="PNP116" s="73"/>
      <c r="PNQ116" s="73"/>
      <c r="PNR116" s="73"/>
      <c r="PNS116" s="73"/>
      <c r="PNT116" s="73"/>
      <c r="PNU116" s="73"/>
      <c r="PNV116" s="73"/>
      <c r="PNW116" s="73"/>
      <c r="PNX116" s="73"/>
      <c r="PNY116" s="73"/>
      <c r="PNZ116" s="73"/>
      <c r="POA116" s="73"/>
      <c r="POB116" s="73"/>
      <c r="POC116" s="73"/>
      <c r="POD116" s="73"/>
      <c r="POE116" s="73"/>
      <c r="POF116" s="73"/>
      <c r="POG116" s="73"/>
      <c r="POH116" s="73"/>
      <c r="POI116" s="73"/>
      <c r="POJ116" s="73"/>
      <c r="POK116" s="73"/>
      <c r="POL116" s="73"/>
      <c r="POM116" s="73"/>
      <c r="PON116" s="73"/>
      <c r="POO116" s="73"/>
      <c r="POP116" s="73"/>
      <c r="POQ116" s="73"/>
      <c r="POR116" s="73"/>
      <c r="POS116" s="73"/>
      <c r="POT116" s="73"/>
      <c r="POU116" s="73"/>
      <c r="POV116" s="73"/>
      <c r="POW116" s="73"/>
      <c r="POX116" s="73"/>
      <c r="POY116" s="73"/>
      <c r="POZ116" s="73"/>
      <c r="PPA116" s="73"/>
      <c r="PPB116" s="73"/>
      <c r="PPC116" s="73"/>
      <c r="PPD116" s="73"/>
      <c r="PPE116" s="73"/>
      <c r="PPF116" s="73"/>
      <c r="PPG116" s="73"/>
      <c r="PPH116" s="73"/>
      <c r="PPI116" s="73"/>
      <c r="PPJ116" s="73"/>
      <c r="PPK116" s="73"/>
      <c r="PPL116" s="73"/>
      <c r="PPM116" s="73"/>
      <c r="PPN116" s="73"/>
      <c r="PPO116" s="73"/>
      <c r="PPP116" s="73"/>
      <c r="PPQ116" s="73"/>
      <c r="PPR116" s="73"/>
      <c r="PPS116" s="73"/>
      <c r="PPT116" s="73"/>
      <c r="PPU116" s="73"/>
      <c r="PPV116" s="73"/>
      <c r="PPW116" s="73"/>
      <c r="PPX116" s="73"/>
      <c r="PPY116" s="73"/>
      <c r="PPZ116" s="73"/>
      <c r="PQA116" s="73"/>
      <c r="PQB116" s="73"/>
      <c r="PQC116" s="73"/>
      <c r="PQD116" s="73"/>
      <c r="PQE116" s="73"/>
      <c r="PQF116" s="73"/>
      <c r="PQG116" s="73"/>
      <c r="PQH116" s="73"/>
      <c r="PQI116" s="73"/>
      <c r="PQJ116" s="73"/>
      <c r="PQK116" s="73"/>
      <c r="PQL116" s="73"/>
      <c r="PQM116" s="73"/>
      <c r="PQN116" s="73"/>
      <c r="PQO116" s="73"/>
      <c r="PQP116" s="73"/>
      <c r="PQQ116" s="73"/>
      <c r="PQR116" s="73"/>
      <c r="PQS116" s="73"/>
      <c r="PQT116" s="73"/>
      <c r="PQU116" s="73"/>
      <c r="PQV116" s="73"/>
      <c r="PQW116" s="73"/>
      <c r="PQX116" s="73"/>
      <c r="PQY116" s="73"/>
      <c r="PQZ116" s="73"/>
      <c r="PRA116" s="73"/>
      <c r="PRB116" s="73"/>
      <c r="PRC116" s="73"/>
      <c r="PRD116" s="73"/>
      <c r="PRE116" s="73"/>
      <c r="PRF116" s="73"/>
      <c r="PRG116" s="73"/>
      <c r="PRH116" s="73"/>
      <c r="PRI116" s="73"/>
      <c r="PRJ116" s="73"/>
      <c r="PRK116" s="73"/>
      <c r="PRL116" s="73"/>
      <c r="PRM116" s="73"/>
      <c r="PRN116" s="73"/>
      <c r="PRO116" s="73"/>
      <c r="PRP116" s="73"/>
      <c r="PRQ116" s="73"/>
      <c r="PRR116" s="73"/>
      <c r="PRS116" s="73"/>
      <c r="PRT116" s="73"/>
      <c r="PRU116" s="73"/>
      <c r="PRV116" s="73"/>
      <c r="PRW116" s="73"/>
      <c r="PRX116" s="73"/>
      <c r="PRY116" s="73"/>
      <c r="PRZ116" s="73"/>
      <c r="PSA116" s="73"/>
      <c r="PSB116" s="73"/>
      <c r="PSC116" s="73"/>
      <c r="PSD116" s="73"/>
      <c r="PSE116" s="73"/>
      <c r="PSF116" s="73"/>
      <c r="PSG116" s="73"/>
      <c r="PSH116" s="73"/>
      <c r="PSI116" s="73"/>
      <c r="PSJ116" s="73"/>
      <c r="PSK116" s="73"/>
      <c r="PSL116" s="73"/>
      <c r="PSM116" s="73"/>
      <c r="PSN116" s="73"/>
      <c r="PSO116" s="73"/>
      <c r="PSP116" s="73"/>
      <c r="PSQ116" s="73"/>
      <c r="PSR116" s="73"/>
      <c r="PSS116" s="73"/>
      <c r="PST116" s="73"/>
      <c r="PSU116" s="73"/>
      <c r="PSV116" s="73"/>
      <c r="PSW116" s="73"/>
      <c r="PSX116" s="73"/>
      <c r="PSY116" s="73"/>
      <c r="PSZ116" s="73"/>
      <c r="PTA116" s="73"/>
      <c r="PTB116" s="73"/>
      <c r="PTC116" s="73"/>
      <c r="PTD116" s="73"/>
      <c r="PTE116" s="73"/>
      <c r="PTF116" s="73"/>
      <c r="PTG116" s="73"/>
      <c r="PTH116" s="73"/>
      <c r="PTI116" s="73"/>
      <c r="PTJ116" s="73"/>
      <c r="PTK116" s="73"/>
      <c r="PTL116" s="73"/>
      <c r="PTM116" s="73"/>
      <c r="PTN116" s="73"/>
      <c r="PTO116" s="73"/>
      <c r="PTP116" s="73"/>
      <c r="PTQ116" s="73"/>
      <c r="PTR116" s="73"/>
      <c r="PTS116" s="73"/>
      <c r="PTT116" s="73"/>
      <c r="PTU116" s="73"/>
      <c r="PTV116" s="73"/>
      <c r="PTW116" s="73"/>
      <c r="PTX116" s="73"/>
      <c r="PTY116" s="73"/>
      <c r="PTZ116" s="73"/>
      <c r="PUA116" s="73"/>
      <c r="PUB116" s="73"/>
      <c r="PUC116" s="73"/>
      <c r="PUD116" s="73"/>
      <c r="PUE116" s="73"/>
      <c r="PUF116" s="73"/>
      <c r="PUG116" s="73"/>
      <c r="PUH116" s="73"/>
      <c r="PUI116" s="73"/>
      <c r="PUJ116" s="73"/>
      <c r="PUK116" s="73"/>
      <c r="PUL116" s="73"/>
      <c r="PUM116" s="73"/>
      <c r="PUN116" s="73"/>
      <c r="PUO116" s="73"/>
      <c r="PUP116" s="73"/>
      <c r="PUQ116" s="73"/>
      <c r="PUR116" s="73"/>
      <c r="PUS116" s="73"/>
      <c r="PUT116" s="73"/>
      <c r="PUU116" s="73"/>
      <c r="PUV116" s="73"/>
      <c r="PUW116" s="73"/>
      <c r="PUX116" s="73"/>
      <c r="PUY116" s="73"/>
      <c r="PUZ116" s="73"/>
      <c r="PVA116" s="73"/>
      <c r="PVB116" s="73"/>
      <c r="PVC116" s="73"/>
      <c r="PVD116" s="73"/>
      <c r="PVE116" s="73"/>
      <c r="PVF116" s="73"/>
      <c r="PVG116" s="73"/>
      <c r="PVH116" s="73"/>
      <c r="PVI116" s="73"/>
      <c r="PVJ116" s="73"/>
      <c r="PVK116" s="73"/>
      <c r="PVL116" s="73"/>
      <c r="PVM116" s="73"/>
      <c r="PVN116" s="73"/>
      <c r="PVO116" s="73"/>
      <c r="PVP116" s="73"/>
      <c r="PVQ116" s="73"/>
      <c r="PVR116" s="73"/>
      <c r="PVS116" s="73"/>
      <c r="PVT116" s="73"/>
      <c r="PVU116" s="73"/>
      <c r="PVV116" s="73"/>
      <c r="PVW116" s="73"/>
      <c r="PVX116" s="73"/>
      <c r="PVY116" s="73"/>
      <c r="PVZ116" s="73"/>
      <c r="PWA116" s="73"/>
      <c r="PWB116" s="73"/>
      <c r="PWC116" s="73"/>
      <c r="PWD116" s="73"/>
      <c r="PWE116" s="73"/>
      <c r="PWF116" s="73"/>
      <c r="PWG116" s="73"/>
      <c r="PWH116" s="73"/>
      <c r="PWI116" s="73"/>
      <c r="PWJ116" s="73"/>
      <c r="PWK116" s="73"/>
      <c r="PWL116" s="73"/>
      <c r="PWM116" s="73"/>
      <c r="PWN116" s="73"/>
      <c r="PWO116" s="73"/>
      <c r="PWP116" s="73"/>
      <c r="PWQ116" s="73"/>
      <c r="PWR116" s="73"/>
      <c r="PWS116" s="73"/>
      <c r="PWT116" s="73"/>
      <c r="PWU116" s="73"/>
      <c r="PWV116" s="73"/>
      <c r="PWW116" s="73"/>
      <c r="PWX116" s="73"/>
      <c r="PWY116" s="73"/>
      <c r="PWZ116" s="73"/>
      <c r="PXA116" s="73"/>
      <c r="PXB116" s="73"/>
      <c r="PXC116" s="73"/>
      <c r="PXD116" s="73"/>
      <c r="PXE116" s="73"/>
      <c r="PXF116" s="73"/>
      <c r="PXG116" s="73"/>
      <c r="PXH116" s="73"/>
      <c r="PXI116" s="73"/>
      <c r="PXJ116" s="73"/>
      <c r="PXK116" s="73"/>
      <c r="PXL116" s="73"/>
      <c r="PXM116" s="73"/>
      <c r="PXN116" s="73"/>
      <c r="PXO116" s="73"/>
      <c r="PXP116" s="73"/>
      <c r="PXQ116" s="73"/>
      <c r="PXR116" s="73"/>
      <c r="PXS116" s="73"/>
      <c r="PXT116" s="73"/>
      <c r="PXU116" s="73"/>
      <c r="PXV116" s="73"/>
      <c r="PXW116" s="73"/>
      <c r="PXX116" s="73"/>
      <c r="PXY116" s="73"/>
      <c r="PXZ116" s="73"/>
      <c r="PYA116" s="73"/>
      <c r="PYB116" s="73"/>
      <c r="PYC116" s="73"/>
      <c r="PYD116" s="73"/>
      <c r="PYE116" s="73"/>
      <c r="PYF116" s="73"/>
      <c r="PYG116" s="73"/>
      <c r="PYH116" s="73"/>
      <c r="PYI116" s="73"/>
      <c r="PYJ116" s="73"/>
      <c r="PYK116" s="73"/>
      <c r="PYL116" s="73"/>
      <c r="PYM116" s="73"/>
      <c r="PYN116" s="73"/>
      <c r="PYO116" s="73"/>
      <c r="PYP116" s="73"/>
      <c r="PYQ116" s="73"/>
      <c r="PYR116" s="73"/>
      <c r="PYS116" s="73"/>
      <c r="PYT116" s="73"/>
      <c r="PYU116" s="73"/>
      <c r="PYV116" s="73"/>
      <c r="PYW116" s="73"/>
      <c r="PYX116" s="73"/>
      <c r="PYY116" s="73"/>
      <c r="PYZ116" s="73"/>
      <c r="PZA116" s="73"/>
      <c r="PZB116" s="73"/>
      <c r="PZC116" s="73"/>
      <c r="PZD116" s="73"/>
      <c r="PZE116" s="73"/>
      <c r="PZF116" s="73"/>
      <c r="PZG116" s="73"/>
      <c r="PZH116" s="73"/>
      <c r="PZI116" s="73"/>
      <c r="PZJ116" s="73"/>
      <c r="PZK116" s="73"/>
      <c r="PZL116" s="73"/>
      <c r="PZM116" s="73"/>
      <c r="PZN116" s="73"/>
      <c r="PZO116" s="73"/>
      <c r="PZP116" s="73"/>
      <c r="PZQ116" s="73"/>
      <c r="PZR116" s="73"/>
      <c r="PZS116" s="73"/>
      <c r="PZT116" s="73"/>
      <c r="PZU116" s="73"/>
      <c r="PZV116" s="73"/>
      <c r="PZW116" s="73"/>
      <c r="PZX116" s="73"/>
      <c r="PZY116" s="73"/>
      <c r="PZZ116" s="73"/>
      <c r="QAA116" s="73"/>
      <c r="QAB116" s="73"/>
      <c r="QAC116" s="73"/>
      <c r="QAD116" s="73"/>
      <c r="QAE116" s="73"/>
      <c r="QAF116" s="73"/>
      <c r="QAG116" s="73"/>
      <c r="QAH116" s="73"/>
      <c r="QAI116" s="73"/>
      <c r="QAJ116" s="73"/>
      <c r="QAK116" s="73"/>
      <c r="QAL116" s="73"/>
      <c r="QAM116" s="73"/>
      <c r="QAN116" s="73"/>
      <c r="QAO116" s="73"/>
      <c r="QAP116" s="73"/>
      <c r="QAQ116" s="73"/>
      <c r="QAR116" s="73"/>
      <c r="QAS116" s="73"/>
      <c r="QAT116" s="73"/>
      <c r="QAU116" s="73"/>
      <c r="QAV116" s="73"/>
      <c r="QAW116" s="73"/>
      <c r="QAX116" s="73"/>
      <c r="QAY116" s="73"/>
      <c r="QAZ116" s="73"/>
      <c r="QBA116" s="73"/>
      <c r="QBB116" s="73"/>
      <c r="QBC116" s="73"/>
      <c r="QBD116" s="73"/>
      <c r="QBE116" s="73"/>
      <c r="QBF116" s="73"/>
      <c r="QBG116" s="73"/>
      <c r="QBH116" s="73"/>
      <c r="QBI116" s="73"/>
      <c r="QBJ116" s="73"/>
      <c r="QBK116" s="73"/>
      <c r="QBL116" s="73"/>
      <c r="QBM116" s="73"/>
      <c r="QBN116" s="73"/>
      <c r="QBO116" s="73"/>
      <c r="QBP116" s="73"/>
      <c r="QBQ116" s="73"/>
      <c r="QBR116" s="73"/>
      <c r="QBS116" s="73"/>
      <c r="QBT116" s="73"/>
      <c r="QBU116" s="73"/>
      <c r="QBV116" s="73"/>
      <c r="QBW116" s="73"/>
      <c r="QBX116" s="73"/>
      <c r="QBY116" s="73"/>
      <c r="QBZ116" s="73"/>
      <c r="QCA116" s="73"/>
      <c r="QCB116" s="73"/>
      <c r="QCC116" s="73"/>
      <c r="QCD116" s="73"/>
      <c r="QCE116" s="73"/>
      <c r="QCF116" s="73"/>
      <c r="QCG116" s="73"/>
      <c r="QCH116" s="73"/>
      <c r="QCI116" s="73"/>
      <c r="QCJ116" s="73"/>
      <c r="QCK116" s="73"/>
      <c r="QCL116" s="73"/>
      <c r="QCM116" s="73"/>
      <c r="QCN116" s="73"/>
      <c r="QCO116" s="73"/>
      <c r="QCP116" s="73"/>
      <c r="QCQ116" s="73"/>
      <c r="QCR116" s="73"/>
      <c r="QCS116" s="73"/>
      <c r="QCT116" s="73"/>
      <c r="QCU116" s="73"/>
      <c r="QCV116" s="73"/>
      <c r="QCW116" s="73"/>
      <c r="QCX116" s="73"/>
      <c r="QCY116" s="73"/>
      <c r="QCZ116" s="73"/>
      <c r="QDA116" s="73"/>
      <c r="QDB116" s="73"/>
      <c r="QDC116" s="73"/>
      <c r="QDD116" s="73"/>
      <c r="QDE116" s="73"/>
      <c r="QDF116" s="73"/>
      <c r="QDG116" s="73"/>
      <c r="QDH116" s="73"/>
      <c r="QDI116" s="73"/>
      <c r="QDJ116" s="73"/>
      <c r="QDK116" s="73"/>
      <c r="QDL116" s="73"/>
      <c r="QDM116" s="73"/>
      <c r="QDN116" s="73"/>
      <c r="QDO116" s="73"/>
      <c r="QDP116" s="73"/>
      <c r="QDQ116" s="73"/>
      <c r="QDR116" s="73"/>
      <c r="QDS116" s="73"/>
      <c r="QDT116" s="73"/>
      <c r="QDU116" s="73"/>
      <c r="QDV116" s="73"/>
      <c r="QDW116" s="73"/>
      <c r="QDX116" s="73"/>
      <c r="QDY116" s="73"/>
      <c r="QDZ116" s="73"/>
      <c r="QEA116" s="73"/>
      <c r="QEB116" s="73"/>
      <c r="QEC116" s="73"/>
      <c r="QED116" s="73"/>
      <c r="QEE116" s="73"/>
      <c r="QEF116" s="73"/>
      <c r="QEG116" s="73"/>
      <c r="QEH116" s="73"/>
      <c r="QEI116" s="73"/>
      <c r="QEJ116" s="73"/>
      <c r="QEK116" s="73"/>
      <c r="QEL116" s="73"/>
      <c r="QEM116" s="73"/>
      <c r="QEN116" s="73"/>
      <c r="QEO116" s="73"/>
      <c r="QEP116" s="73"/>
      <c r="QEQ116" s="73"/>
      <c r="QER116" s="73"/>
      <c r="QES116" s="73"/>
      <c r="QET116" s="73"/>
      <c r="QEU116" s="73"/>
      <c r="QEV116" s="73"/>
      <c r="QEW116" s="73"/>
      <c r="QEX116" s="73"/>
      <c r="QEY116" s="73"/>
      <c r="QEZ116" s="73"/>
      <c r="QFA116" s="73"/>
      <c r="QFB116" s="73"/>
      <c r="QFC116" s="73"/>
      <c r="QFD116" s="73"/>
      <c r="QFE116" s="73"/>
      <c r="QFF116" s="73"/>
      <c r="QFG116" s="73"/>
      <c r="QFH116" s="73"/>
      <c r="QFI116" s="73"/>
      <c r="QFJ116" s="73"/>
      <c r="QFK116" s="73"/>
      <c r="QFL116" s="73"/>
      <c r="QFM116" s="73"/>
      <c r="QFN116" s="73"/>
      <c r="QFO116" s="73"/>
      <c r="QFP116" s="73"/>
      <c r="QFQ116" s="73"/>
      <c r="QFR116" s="73"/>
      <c r="QFS116" s="73"/>
      <c r="QFT116" s="73"/>
      <c r="QFU116" s="73"/>
      <c r="QFV116" s="73"/>
      <c r="QFW116" s="73"/>
      <c r="QFX116" s="73"/>
      <c r="QFY116" s="73"/>
      <c r="QFZ116" s="73"/>
      <c r="QGA116" s="73"/>
      <c r="QGB116" s="73"/>
      <c r="QGC116" s="73"/>
      <c r="QGD116" s="73"/>
      <c r="QGE116" s="73"/>
      <c r="QGF116" s="73"/>
      <c r="QGG116" s="73"/>
      <c r="QGH116" s="73"/>
      <c r="QGI116" s="73"/>
      <c r="QGJ116" s="73"/>
      <c r="QGK116" s="73"/>
      <c r="QGL116" s="73"/>
      <c r="QGM116" s="73"/>
      <c r="QGN116" s="73"/>
      <c r="QGO116" s="73"/>
      <c r="QGP116" s="73"/>
      <c r="QGQ116" s="73"/>
      <c r="QGR116" s="73"/>
      <c r="QGS116" s="73"/>
      <c r="QGT116" s="73"/>
      <c r="QGU116" s="73"/>
      <c r="QGV116" s="73"/>
      <c r="QGW116" s="73"/>
      <c r="QGX116" s="73"/>
      <c r="QGY116" s="73"/>
      <c r="QGZ116" s="73"/>
      <c r="QHA116" s="73"/>
      <c r="QHB116" s="73"/>
      <c r="QHC116" s="73"/>
      <c r="QHD116" s="73"/>
      <c r="QHE116" s="73"/>
      <c r="QHF116" s="73"/>
      <c r="QHG116" s="73"/>
      <c r="QHH116" s="73"/>
      <c r="QHI116" s="73"/>
      <c r="QHJ116" s="73"/>
      <c r="QHK116" s="73"/>
      <c r="QHL116" s="73"/>
      <c r="QHM116" s="73"/>
      <c r="QHN116" s="73"/>
      <c r="QHO116" s="73"/>
      <c r="QHP116" s="73"/>
      <c r="QHQ116" s="73"/>
      <c r="QHR116" s="73"/>
      <c r="QHS116" s="73"/>
      <c r="QHT116" s="73"/>
      <c r="QHU116" s="73"/>
      <c r="QHV116" s="73"/>
      <c r="QHW116" s="73"/>
      <c r="QHX116" s="73"/>
      <c r="QHY116" s="73"/>
      <c r="QHZ116" s="73"/>
      <c r="QIA116" s="73"/>
      <c r="QIB116" s="73"/>
      <c r="QIC116" s="73"/>
      <c r="QID116" s="73"/>
      <c r="QIE116" s="73"/>
      <c r="QIF116" s="73"/>
      <c r="QIG116" s="73"/>
      <c r="QIH116" s="73"/>
      <c r="QII116" s="73"/>
      <c r="QIJ116" s="73"/>
      <c r="QIK116" s="73"/>
      <c r="QIL116" s="73"/>
      <c r="QIM116" s="73"/>
      <c r="QIN116" s="73"/>
      <c r="QIO116" s="73"/>
      <c r="QIP116" s="73"/>
      <c r="QIQ116" s="73"/>
      <c r="QIR116" s="73"/>
      <c r="QIS116" s="73"/>
      <c r="QIT116" s="73"/>
      <c r="QIU116" s="73"/>
      <c r="QIV116" s="73"/>
      <c r="QIW116" s="73"/>
      <c r="QIX116" s="73"/>
      <c r="QIY116" s="73"/>
      <c r="QIZ116" s="73"/>
      <c r="QJA116" s="73"/>
      <c r="QJB116" s="73"/>
      <c r="QJC116" s="73"/>
      <c r="QJD116" s="73"/>
      <c r="QJE116" s="73"/>
      <c r="QJF116" s="73"/>
      <c r="QJG116" s="73"/>
      <c r="QJH116" s="73"/>
      <c r="QJI116" s="73"/>
      <c r="QJJ116" s="73"/>
      <c r="QJK116" s="73"/>
      <c r="QJL116" s="73"/>
      <c r="QJM116" s="73"/>
      <c r="QJN116" s="73"/>
      <c r="QJO116" s="73"/>
      <c r="QJP116" s="73"/>
      <c r="QJQ116" s="73"/>
      <c r="QJR116" s="73"/>
      <c r="QJS116" s="73"/>
      <c r="QJT116" s="73"/>
      <c r="QJU116" s="73"/>
      <c r="QJV116" s="73"/>
      <c r="QJW116" s="73"/>
      <c r="QJX116" s="73"/>
      <c r="QJY116" s="73"/>
      <c r="QJZ116" s="73"/>
      <c r="QKA116" s="73"/>
      <c r="QKB116" s="73"/>
      <c r="QKC116" s="73"/>
      <c r="QKD116" s="73"/>
      <c r="QKE116" s="73"/>
      <c r="QKF116" s="73"/>
      <c r="QKG116" s="73"/>
      <c r="QKH116" s="73"/>
      <c r="QKI116" s="73"/>
      <c r="QKJ116" s="73"/>
      <c r="QKK116" s="73"/>
      <c r="QKL116" s="73"/>
      <c r="QKM116" s="73"/>
      <c r="QKN116" s="73"/>
      <c r="QKO116" s="73"/>
      <c r="QKP116" s="73"/>
      <c r="QKQ116" s="73"/>
      <c r="QKR116" s="73"/>
      <c r="QKS116" s="73"/>
      <c r="QKT116" s="73"/>
      <c r="QKU116" s="73"/>
      <c r="QKV116" s="73"/>
      <c r="QKW116" s="73"/>
      <c r="QKX116" s="73"/>
      <c r="QKY116" s="73"/>
      <c r="QKZ116" s="73"/>
      <c r="QLA116" s="73"/>
      <c r="QLB116" s="73"/>
      <c r="QLC116" s="73"/>
      <c r="QLD116" s="73"/>
      <c r="QLE116" s="73"/>
      <c r="QLF116" s="73"/>
      <c r="QLG116" s="73"/>
      <c r="QLH116" s="73"/>
      <c r="QLI116" s="73"/>
      <c r="QLJ116" s="73"/>
      <c r="QLK116" s="73"/>
      <c r="QLL116" s="73"/>
      <c r="QLM116" s="73"/>
      <c r="QLN116" s="73"/>
      <c r="QLO116" s="73"/>
      <c r="QLP116" s="73"/>
      <c r="QLQ116" s="73"/>
      <c r="QLR116" s="73"/>
      <c r="QLS116" s="73"/>
      <c r="QLT116" s="73"/>
      <c r="QLU116" s="73"/>
      <c r="QLV116" s="73"/>
      <c r="QLW116" s="73"/>
      <c r="QLX116" s="73"/>
      <c r="QLY116" s="73"/>
      <c r="QLZ116" s="73"/>
      <c r="QMA116" s="73"/>
      <c r="QMB116" s="73"/>
      <c r="QMC116" s="73"/>
      <c r="QMD116" s="73"/>
      <c r="QME116" s="73"/>
      <c r="QMF116" s="73"/>
      <c r="QMG116" s="73"/>
      <c r="QMH116" s="73"/>
      <c r="QMI116" s="73"/>
      <c r="QMJ116" s="73"/>
      <c r="QMK116" s="73"/>
      <c r="QML116" s="73"/>
      <c r="QMM116" s="73"/>
      <c r="QMN116" s="73"/>
      <c r="QMO116" s="73"/>
      <c r="QMP116" s="73"/>
      <c r="QMQ116" s="73"/>
      <c r="QMR116" s="73"/>
      <c r="QMS116" s="73"/>
      <c r="QMT116" s="73"/>
      <c r="QMU116" s="73"/>
      <c r="QMV116" s="73"/>
      <c r="QMW116" s="73"/>
      <c r="QMX116" s="73"/>
      <c r="QMY116" s="73"/>
      <c r="QMZ116" s="73"/>
      <c r="QNA116" s="73"/>
      <c r="QNB116" s="73"/>
      <c r="QNC116" s="73"/>
      <c r="QND116" s="73"/>
      <c r="QNE116" s="73"/>
      <c r="QNF116" s="73"/>
      <c r="QNG116" s="73"/>
      <c r="QNH116" s="73"/>
      <c r="QNI116" s="73"/>
      <c r="QNJ116" s="73"/>
      <c r="QNK116" s="73"/>
      <c r="QNL116" s="73"/>
      <c r="QNM116" s="73"/>
      <c r="QNN116" s="73"/>
      <c r="QNO116" s="73"/>
      <c r="QNP116" s="73"/>
      <c r="QNQ116" s="73"/>
      <c r="QNR116" s="73"/>
      <c r="QNS116" s="73"/>
      <c r="QNT116" s="73"/>
      <c r="QNU116" s="73"/>
      <c r="QNV116" s="73"/>
      <c r="QNW116" s="73"/>
      <c r="QNX116" s="73"/>
      <c r="QNY116" s="73"/>
      <c r="QNZ116" s="73"/>
      <c r="QOA116" s="73"/>
      <c r="QOB116" s="73"/>
      <c r="QOC116" s="73"/>
      <c r="QOD116" s="73"/>
      <c r="QOE116" s="73"/>
      <c r="QOF116" s="73"/>
      <c r="QOG116" s="73"/>
      <c r="QOH116" s="73"/>
      <c r="QOI116" s="73"/>
      <c r="QOJ116" s="73"/>
      <c r="QOK116" s="73"/>
      <c r="QOL116" s="73"/>
      <c r="QOM116" s="73"/>
      <c r="QON116" s="73"/>
      <c r="QOO116" s="73"/>
      <c r="QOP116" s="73"/>
      <c r="QOQ116" s="73"/>
      <c r="QOR116" s="73"/>
      <c r="QOS116" s="73"/>
      <c r="QOT116" s="73"/>
      <c r="QOU116" s="73"/>
      <c r="QOV116" s="73"/>
      <c r="QOW116" s="73"/>
      <c r="QOX116" s="73"/>
      <c r="QOY116" s="73"/>
      <c r="QOZ116" s="73"/>
      <c r="QPA116" s="73"/>
      <c r="QPB116" s="73"/>
      <c r="QPC116" s="73"/>
      <c r="QPD116" s="73"/>
      <c r="QPE116" s="73"/>
      <c r="QPF116" s="73"/>
      <c r="QPG116" s="73"/>
      <c r="QPH116" s="73"/>
      <c r="QPI116" s="73"/>
      <c r="QPJ116" s="73"/>
      <c r="QPK116" s="73"/>
      <c r="QPL116" s="73"/>
      <c r="QPM116" s="73"/>
      <c r="QPN116" s="73"/>
      <c r="QPO116" s="73"/>
      <c r="QPP116" s="73"/>
      <c r="QPQ116" s="73"/>
      <c r="QPR116" s="73"/>
      <c r="QPS116" s="73"/>
      <c r="QPT116" s="73"/>
      <c r="QPU116" s="73"/>
      <c r="QPV116" s="73"/>
      <c r="QPW116" s="73"/>
      <c r="QPX116" s="73"/>
      <c r="QPY116" s="73"/>
      <c r="QPZ116" s="73"/>
      <c r="QQA116" s="73"/>
      <c r="QQB116" s="73"/>
      <c r="QQC116" s="73"/>
      <c r="QQD116" s="73"/>
      <c r="QQE116" s="73"/>
      <c r="QQF116" s="73"/>
      <c r="QQG116" s="73"/>
      <c r="QQH116" s="73"/>
      <c r="QQI116" s="73"/>
      <c r="QQJ116" s="73"/>
      <c r="QQK116" s="73"/>
      <c r="QQL116" s="73"/>
      <c r="QQM116" s="73"/>
      <c r="QQN116" s="73"/>
      <c r="QQO116" s="73"/>
      <c r="QQP116" s="73"/>
      <c r="QQQ116" s="73"/>
      <c r="QQR116" s="73"/>
      <c r="QQS116" s="73"/>
      <c r="QQT116" s="73"/>
      <c r="QQU116" s="73"/>
      <c r="QQV116" s="73"/>
      <c r="QQW116" s="73"/>
      <c r="QQX116" s="73"/>
      <c r="QQY116" s="73"/>
      <c r="QQZ116" s="73"/>
      <c r="QRA116" s="73"/>
      <c r="QRB116" s="73"/>
      <c r="QRC116" s="73"/>
      <c r="QRD116" s="73"/>
      <c r="QRE116" s="73"/>
      <c r="QRF116" s="73"/>
      <c r="QRG116" s="73"/>
      <c r="QRH116" s="73"/>
      <c r="QRI116" s="73"/>
      <c r="QRJ116" s="73"/>
      <c r="QRK116" s="73"/>
      <c r="QRL116" s="73"/>
      <c r="QRM116" s="73"/>
      <c r="QRN116" s="73"/>
      <c r="QRO116" s="73"/>
      <c r="QRP116" s="73"/>
      <c r="QRQ116" s="73"/>
      <c r="QRR116" s="73"/>
      <c r="QRS116" s="73"/>
      <c r="QRT116" s="73"/>
      <c r="QRU116" s="73"/>
      <c r="QRV116" s="73"/>
      <c r="QRW116" s="73"/>
      <c r="QRX116" s="73"/>
      <c r="QRY116" s="73"/>
      <c r="QRZ116" s="73"/>
      <c r="QSA116" s="73"/>
      <c r="QSB116" s="73"/>
      <c r="QSC116" s="73"/>
      <c r="QSD116" s="73"/>
      <c r="QSE116" s="73"/>
      <c r="QSF116" s="73"/>
      <c r="QSG116" s="73"/>
      <c r="QSH116" s="73"/>
      <c r="QSI116" s="73"/>
      <c r="QSJ116" s="73"/>
      <c r="QSK116" s="73"/>
      <c r="QSL116" s="73"/>
      <c r="QSM116" s="73"/>
      <c r="QSN116" s="73"/>
      <c r="QSO116" s="73"/>
      <c r="QSP116" s="73"/>
      <c r="QSQ116" s="73"/>
      <c r="QSR116" s="73"/>
      <c r="QSS116" s="73"/>
      <c r="QST116" s="73"/>
      <c r="QSU116" s="73"/>
      <c r="QSV116" s="73"/>
      <c r="QSW116" s="73"/>
      <c r="QSX116" s="73"/>
      <c r="QSY116" s="73"/>
      <c r="QSZ116" s="73"/>
      <c r="QTA116" s="73"/>
      <c r="QTB116" s="73"/>
      <c r="QTC116" s="73"/>
      <c r="QTD116" s="73"/>
      <c r="QTE116" s="73"/>
      <c r="QTF116" s="73"/>
      <c r="QTG116" s="73"/>
      <c r="QTH116" s="73"/>
      <c r="QTI116" s="73"/>
      <c r="QTJ116" s="73"/>
      <c r="QTK116" s="73"/>
      <c r="QTL116" s="73"/>
      <c r="QTM116" s="73"/>
      <c r="QTN116" s="73"/>
      <c r="QTO116" s="73"/>
      <c r="QTP116" s="73"/>
      <c r="QTQ116" s="73"/>
      <c r="QTR116" s="73"/>
      <c r="QTS116" s="73"/>
      <c r="QTT116" s="73"/>
      <c r="QTU116" s="73"/>
      <c r="QTV116" s="73"/>
      <c r="QTW116" s="73"/>
      <c r="QTX116" s="73"/>
      <c r="QTY116" s="73"/>
      <c r="QTZ116" s="73"/>
      <c r="QUA116" s="73"/>
      <c r="QUB116" s="73"/>
      <c r="QUC116" s="73"/>
      <c r="QUD116" s="73"/>
      <c r="QUE116" s="73"/>
      <c r="QUF116" s="73"/>
      <c r="QUG116" s="73"/>
      <c r="QUH116" s="73"/>
      <c r="QUI116" s="73"/>
      <c r="QUJ116" s="73"/>
      <c r="QUK116" s="73"/>
      <c r="QUL116" s="73"/>
      <c r="QUM116" s="73"/>
      <c r="QUN116" s="73"/>
      <c r="QUO116" s="73"/>
      <c r="QUP116" s="73"/>
      <c r="QUQ116" s="73"/>
      <c r="QUR116" s="73"/>
      <c r="QUS116" s="73"/>
      <c r="QUT116" s="73"/>
      <c r="QUU116" s="73"/>
      <c r="QUV116" s="73"/>
      <c r="QUW116" s="73"/>
      <c r="QUX116" s="73"/>
      <c r="QUY116" s="73"/>
      <c r="QUZ116" s="73"/>
      <c r="QVA116" s="73"/>
      <c r="QVB116" s="73"/>
      <c r="QVC116" s="73"/>
      <c r="QVD116" s="73"/>
      <c r="QVE116" s="73"/>
      <c r="QVF116" s="73"/>
      <c r="QVG116" s="73"/>
      <c r="QVH116" s="73"/>
      <c r="QVI116" s="73"/>
      <c r="QVJ116" s="73"/>
      <c r="QVK116" s="73"/>
      <c r="QVL116" s="73"/>
      <c r="QVM116" s="73"/>
      <c r="QVN116" s="73"/>
      <c r="QVO116" s="73"/>
      <c r="QVP116" s="73"/>
      <c r="QVQ116" s="73"/>
      <c r="QVR116" s="73"/>
      <c r="QVS116" s="73"/>
      <c r="QVT116" s="73"/>
      <c r="QVU116" s="73"/>
      <c r="QVV116" s="73"/>
      <c r="QVW116" s="73"/>
      <c r="QVX116" s="73"/>
      <c r="QVY116" s="73"/>
      <c r="QVZ116" s="73"/>
      <c r="QWA116" s="73"/>
      <c r="QWB116" s="73"/>
      <c r="QWC116" s="73"/>
      <c r="QWD116" s="73"/>
      <c r="QWE116" s="73"/>
      <c r="QWF116" s="73"/>
      <c r="QWG116" s="73"/>
      <c r="QWH116" s="73"/>
      <c r="QWI116" s="73"/>
      <c r="QWJ116" s="73"/>
      <c r="QWK116" s="73"/>
      <c r="QWL116" s="73"/>
      <c r="QWM116" s="73"/>
      <c r="QWN116" s="73"/>
      <c r="QWO116" s="73"/>
      <c r="QWP116" s="73"/>
      <c r="QWQ116" s="73"/>
      <c r="QWR116" s="73"/>
      <c r="QWS116" s="73"/>
      <c r="QWT116" s="73"/>
      <c r="QWU116" s="73"/>
      <c r="QWV116" s="73"/>
      <c r="QWW116" s="73"/>
      <c r="QWX116" s="73"/>
      <c r="QWY116" s="73"/>
      <c r="QWZ116" s="73"/>
      <c r="QXA116" s="73"/>
      <c r="QXB116" s="73"/>
      <c r="QXC116" s="73"/>
      <c r="QXD116" s="73"/>
      <c r="QXE116" s="73"/>
      <c r="QXF116" s="73"/>
      <c r="QXG116" s="73"/>
      <c r="QXH116" s="73"/>
      <c r="QXI116" s="73"/>
      <c r="QXJ116" s="73"/>
      <c r="QXK116" s="73"/>
      <c r="QXL116" s="73"/>
      <c r="QXM116" s="73"/>
      <c r="QXN116" s="73"/>
      <c r="QXO116" s="73"/>
      <c r="QXP116" s="73"/>
      <c r="QXQ116" s="73"/>
      <c r="QXR116" s="73"/>
      <c r="QXS116" s="73"/>
      <c r="QXT116" s="73"/>
      <c r="QXU116" s="73"/>
      <c r="QXV116" s="73"/>
      <c r="QXW116" s="73"/>
      <c r="QXX116" s="73"/>
      <c r="QXY116" s="73"/>
      <c r="QXZ116" s="73"/>
      <c r="QYA116" s="73"/>
      <c r="QYB116" s="73"/>
      <c r="QYC116" s="73"/>
      <c r="QYD116" s="73"/>
      <c r="QYE116" s="73"/>
      <c r="QYF116" s="73"/>
      <c r="QYG116" s="73"/>
      <c r="QYH116" s="73"/>
      <c r="QYI116" s="73"/>
      <c r="QYJ116" s="73"/>
      <c r="QYK116" s="73"/>
      <c r="QYL116" s="73"/>
      <c r="QYM116" s="73"/>
      <c r="QYN116" s="73"/>
      <c r="QYO116" s="73"/>
      <c r="QYP116" s="73"/>
      <c r="QYQ116" s="73"/>
      <c r="QYR116" s="73"/>
      <c r="QYS116" s="73"/>
      <c r="QYT116" s="73"/>
      <c r="QYU116" s="73"/>
      <c r="QYV116" s="73"/>
      <c r="QYW116" s="73"/>
      <c r="QYX116" s="73"/>
      <c r="QYY116" s="73"/>
      <c r="QYZ116" s="73"/>
      <c r="QZA116" s="73"/>
      <c r="QZB116" s="73"/>
      <c r="QZC116" s="73"/>
      <c r="QZD116" s="73"/>
      <c r="QZE116" s="73"/>
      <c r="QZF116" s="73"/>
      <c r="QZG116" s="73"/>
      <c r="QZH116" s="73"/>
      <c r="QZI116" s="73"/>
      <c r="QZJ116" s="73"/>
      <c r="QZK116" s="73"/>
      <c r="QZL116" s="73"/>
      <c r="QZM116" s="73"/>
      <c r="QZN116" s="73"/>
      <c r="QZO116" s="73"/>
      <c r="QZP116" s="73"/>
      <c r="QZQ116" s="73"/>
      <c r="QZR116" s="73"/>
      <c r="QZS116" s="73"/>
      <c r="QZT116" s="73"/>
      <c r="QZU116" s="73"/>
      <c r="QZV116" s="73"/>
      <c r="QZW116" s="73"/>
      <c r="QZX116" s="73"/>
      <c r="QZY116" s="73"/>
      <c r="QZZ116" s="73"/>
      <c r="RAA116" s="73"/>
      <c r="RAB116" s="73"/>
      <c r="RAC116" s="73"/>
      <c r="RAD116" s="73"/>
      <c r="RAE116" s="73"/>
      <c r="RAF116" s="73"/>
      <c r="RAG116" s="73"/>
      <c r="RAH116" s="73"/>
      <c r="RAI116" s="73"/>
      <c r="RAJ116" s="73"/>
      <c r="RAK116" s="73"/>
      <c r="RAL116" s="73"/>
      <c r="RAM116" s="73"/>
      <c r="RAN116" s="73"/>
      <c r="RAO116" s="73"/>
      <c r="RAP116" s="73"/>
      <c r="RAQ116" s="73"/>
      <c r="RAR116" s="73"/>
      <c r="RAS116" s="73"/>
      <c r="RAT116" s="73"/>
      <c r="RAU116" s="73"/>
      <c r="RAV116" s="73"/>
      <c r="RAW116" s="73"/>
      <c r="RAX116" s="73"/>
      <c r="RAY116" s="73"/>
      <c r="RAZ116" s="73"/>
      <c r="RBA116" s="73"/>
      <c r="RBB116" s="73"/>
      <c r="RBC116" s="73"/>
      <c r="RBD116" s="73"/>
      <c r="RBE116" s="73"/>
      <c r="RBF116" s="73"/>
      <c r="RBG116" s="73"/>
      <c r="RBH116" s="73"/>
      <c r="RBI116" s="73"/>
      <c r="RBJ116" s="73"/>
      <c r="RBK116" s="73"/>
      <c r="RBL116" s="73"/>
      <c r="RBM116" s="73"/>
      <c r="RBN116" s="73"/>
      <c r="RBO116" s="73"/>
      <c r="RBP116" s="73"/>
      <c r="RBQ116" s="73"/>
      <c r="RBR116" s="73"/>
      <c r="RBS116" s="73"/>
      <c r="RBT116" s="73"/>
      <c r="RBU116" s="73"/>
      <c r="RBV116" s="73"/>
      <c r="RBW116" s="73"/>
      <c r="RBX116" s="73"/>
      <c r="RBY116" s="73"/>
      <c r="RBZ116" s="73"/>
      <c r="RCA116" s="73"/>
      <c r="RCB116" s="73"/>
      <c r="RCC116" s="73"/>
      <c r="RCD116" s="73"/>
      <c r="RCE116" s="73"/>
      <c r="RCF116" s="73"/>
      <c r="RCG116" s="73"/>
      <c r="RCH116" s="73"/>
      <c r="RCI116" s="73"/>
      <c r="RCJ116" s="73"/>
      <c r="RCK116" s="73"/>
      <c r="RCL116" s="73"/>
      <c r="RCM116" s="73"/>
      <c r="RCN116" s="73"/>
      <c r="RCO116" s="73"/>
      <c r="RCP116" s="73"/>
      <c r="RCQ116" s="73"/>
      <c r="RCR116" s="73"/>
      <c r="RCS116" s="73"/>
      <c r="RCT116" s="73"/>
      <c r="RCU116" s="73"/>
      <c r="RCV116" s="73"/>
      <c r="RCW116" s="73"/>
      <c r="RCX116" s="73"/>
      <c r="RCY116" s="73"/>
      <c r="RCZ116" s="73"/>
      <c r="RDA116" s="73"/>
      <c r="RDB116" s="73"/>
      <c r="RDC116" s="73"/>
      <c r="RDD116" s="73"/>
      <c r="RDE116" s="73"/>
      <c r="RDF116" s="73"/>
      <c r="RDG116" s="73"/>
      <c r="RDH116" s="73"/>
      <c r="RDI116" s="73"/>
      <c r="RDJ116" s="73"/>
      <c r="RDK116" s="73"/>
      <c r="RDL116" s="73"/>
      <c r="RDM116" s="73"/>
      <c r="RDN116" s="73"/>
      <c r="RDO116" s="73"/>
      <c r="RDP116" s="73"/>
      <c r="RDQ116" s="73"/>
      <c r="RDR116" s="73"/>
      <c r="RDS116" s="73"/>
      <c r="RDT116" s="73"/>
      <c r="RDU116" s="73"/>
      <c r="RDV116" s="73"/>
      <c r="RDW116" s="73"/>
      <c r="RDX116" s="73"/>
      <c r="RDY116" s="73"/>
      <c r="RDZ116" s="73"/>
      <c r="REA116" s="73"/>
      <c r="REB116" s="73"/>
      <c r="REC116" s="73"/>
      <c r="RED116" s="73"/>
      <c r="REE116" s="73"/>
      <c r="REF116" s="73"/>
      <c r="REG116" s="73"/>
      <c r="REH116" s="73"/>
      <c r="REI116" s="73"/>
      <c r="REJ116" s="73"/>
      <c r="REK116" s="73"/>
      <c r="REL116" s="73"/>
      <c r="REM116" s="73"/>
      <c r="REN116" s="73"/>
      <c r="REO116" s="73"/>
      <c r="REP116" s="73"/>
      <c r="REQ116" s="73"/>
      <c r="RER116" s="73"/>
      <c r="RES116" s="73"/>
      <c r="RET116" s="73"/>
      <c r="REU116" s="73"/>
      <c r="REV116" s="73"/>
      <c r="REW116" s="73"/>
      <c r="REX116" s="73"/>
      <c r="REY116" s="73"/>
      <c r="REZ116" s="73"/>
      <c r="RFA116" s="73"/>
      <c r="RFB116" s="73"/>
      <c r="RFC116" s="73"/>
      <c r="RFD116" s="73"/>
      <c r="RFE116" s="73"/>
      <c r="RFF116" s="73"/>
      <c r="RFG116" s="73"/>
      <c r="RFH116" s="73"/>
      <c r="RFI116" s="73"/>
      <c r="RFJ116" s="73"/>
      <c r="RFK116" s="73"/>
      <c r="RFL116" s="73"/>
      <c r="RFM116" s="73"/>
      <c r="RFN116" s="73"/>
      <c r="RFO116" s="73"/>
      <c r="RFP116" s="73"/>
      <c r="RFQ116" s="73"/>
      <c r="RFR116" s="73"/>
      <c r="RFS116" s="73"/>
      <c r="RFT116" s="73"/>
      <c r="RFU116" s="73"/>
      <c r="RFV116" s="73"/>
      <c r="RFW116" s="73"/>
      <c r="RFX116" s="73"/>
      <c r="RFY116" s="73"/>
      <c r="RFZ116" s="73"/>
      <c r="RGA116" s="73"/>
      <c r="RGB116" s="73"/>
      <c r="RGC116" s="73"/>
      <c r="RGD116" s="73"/>
      <c r="RGE116" s="73"/>
      <c r="RGF116" s="73"/>
      <c r="RGG116" s="73"/>
      <c r="RGH116" s="73"/>
      <c r="RGI116" s="73"/>
      <c r="RGJ116" s="73"/>
      <c r="RGK116" s="73"/>
      <c r="RGL116" s="73"/>
      <c r="RGM116" s="73"/>
      <c r="RGN116" s="73"/>
      <c r="RGO116" s="73"/>
      <c r="RGP116" s="73"/>
      <c r="RGQ116" s="73"/>
      <c r="RGR116" s="73"/>
      <c r="RGS116" s="73"/>
      <c r="RGT116" s="73"/>
      <c r="RGU116" s="73"/>
      <c r="RGV116" s="73"/>
      <c r="RGW116" s="73"/>
      <c r="RGX116" s="73"/>
      <c r="RGY116" s="73"/>
      <c r="RGZ116" s="73"/>
      <c r="RHA116" s="73"/>
      <c r="RHB116" s="73"/>
      <c r="RHC116" s="73"/>
      <c r="RHD116" s="73"/>
      <c r="RHE116" s="73"/>
      <c r="RHF116" s="73"/>
      <c r="RHG116" s="73"/>
      <c r="RHH116" s="73"/>
      <c r="RHI116" s="73"/>
      <c r="RHJ116" s="73"/>
      <c r="RHK116" s="73"/>
      <c r="RHL116" s="73"/>
      <c r="RHM116" s="73"/>
      <c r="RHN116" s="73"/>
      <c r="RHO116" s="73"/>
      <c r="RHP116" s="73"/>
      <c r="RHQ116" s="73"/>
      <c r="RHR116" s="73"/>
      <c r="RHS116" s="73"/>
      <c r="RHT116" s="73"/>
      <c r="RHU116" s="73"/>
      <c r="RHV116" s="73"/>
      <c r="RHW116" s="73"/>
      <c r="RHX116" s="73"/>
      <c r="RHY116" s="73"/>
      <c r="RHZ116" s="73"/>
      <c r="RIA116" s="73"/>
      <c r="RIB116" s="73"/>
      <c r="RIC116" s="73"/>
      <c r="RID116" s="73"/>
      <c r="RIE116" s="73"/>
      <c r="RIF116" s="73"/>
      <c r="RIG116" s="73"/>
      <c r="RIH116" s="73"/>
      <c r="RII116" s="73"/>
      <c r="RIJ116" s="73"/>
      <c r="RIK116" s="73"/>
      <c r="RIL116" s="73"/>
      <c r="RIM116" s="73"/>
      <c r="RIN116" s="73"/>
      <c r="RIO116" s="73"/>
      <c r="RIP116" s="73"/>
      <c r="RIQ116" s="73"/>
      <c r="RIR116" s="73"/>
      <c r="RIS116" s="73"/>
      <c r="RIT116" s="73"/>
      <c r="RIU116" s="73"/>
      <c r="RIV116" s="73"/>
      <c r="RIW116" s="73"/>
      <c r="RIX116" s="73"/>
      <c r="RIY116" s="73"/>
      <c r="RIZ116" s="73"/>
      <c r="RJA116" s="73"/>
      <c r="RJB116" s="73"/>
      <c r="RJC116" s="73"/>
      <c r="RJD116" s="73"/>
      <c r="RJE116" s="73"/>
      <c r="RJF116" s="73"/>
      <c r="RJG116" s="73"/>
      <c r="RJH116" s="73"/>
      <c r="RJI116" s="73"/>
      <c r="RJJ116" s="73"/>
      <c r="RJK116" s="73"/>
      <c r="RJL116" s="73"/>
      <c r="RJM116" s="73"/>
      <c r="RJN116" s="73"/>
      <c r="RJO116" s="73"/>
      <c r="RJP116" s="73"/>
      <c r="RJQ116" s="73"/>
      <c r="RJR116" s="73"/>
      <c r="RJS116" s="73"/>
      <c r="RJT116" s="73"/>
      <c r="RJU116" s="73"/>
      <c r="RJV116" s="73"/>
      <c r="RJW116" s="73"/>
      <c r="RJX116" s="73"/>
      <c r="RJY116" s="73"/>
      <c r="RJZ116" s="73"/>
      <c r="RKA116" s="73"/>
      <c r="RKB116" s="73"/>
      <c r="RKC116" s="73"/>
      <c r="RKD116" s="73"/>
      <c r="RKE116" s="73"/>
      <c r="RKF116" s="73"/>
      <c r="RKG116" s="73"/>
      <c r="RKH116" s="73"/>
      <c r="RKI116" s="73"/>
      <c r="RKJ116" s="73"/>
      <c r="RKK116" s="73"/>
      <c r="RKL116" s="73"/>
      <c r="RKM116" s="73"/>
      <c r="RKN116" s="73"/>
      <c r="RKO116" s="73"/>
      <c r="RKP116" s="73"/>
      <c r="RKQ116" s="73"/>
      <c r="RKR116" s="73"/>
      <c r="RKS116" s="73"/>
      <c r="RKT116" s="73"/>
      <c r="RKU116" s="73"/>
      <c r="RKV116" s="73"/>
      <c r="RKW116" s="73"/>
      <c r="RKX116" s="73"/>
      <c r="RKY116" s="73"/>
      <c r="RKZ116" s="73"/>
      <c r="RLA116" s="73"/>
      <c r="RLB116" s="73"/>
      <c r="RLC116" s="73"/>
      <c r="RLD116" s="73"/>
      <c r="RLE116" s="73"/>
      <c r="RLF116" s="73"/>
      <c r="RLG116" s="73"/>
      <c r="RLH116" s="73"/>
      <c r="RLI116" s="73"/>
      <c r="RLJ116" s="73"/>
      <c r="RLK116" s="73"/>
      <c r="RLL116" s="73"/>
      <c r="RLM116" s="73"/>
      <c r="RLN116" s="73"/>
      <c r="RLO116" s="73"/>
      <c r="RLP116" s="73"/>
      <c r="RLQ116" s="73"/>
      <c r="RLR116" s="73"/>
      <c r="RLS116" s="73"/>
      <c r="RLT116" s="73"/>
      <c r="RLU116" s="73"/>
      <c r="RLV116" s="73"/>
      <c r="RLW116" s="73"/>
      <c r="RLX116" s="73"/>
      <c r="RLY116" s="73"/>
      <c r="RLZ116" s="73"/>
      <c r="RMA116" s="73"/>
      <c r="RMB116" s="73"/>
      <c r="RMC116" s="73"/>
      <c r="RMD116" s="73"/>
      <c r="RME116" s="73"/>
      <c r="RMF116" s="73"/>
      <c r="RMG116" s="73"/>
      <c r="RMH116" s="73"/>
      <c r="RMI116" s="73"/>
      <c r="RMJ116" s="73"/>
      <c r="RMK116" s="73"/>
      <c r="RML116" s="73"/>
      <c r="RMM116" s="73"/>
      <c r="RMN116" s="73"/>
      <c r="RMO116" s="73"/>
      <c r="RMP116" s="73"/>
      <c r="RMQ116" s="73"/>
      <c r="RMR116" s="73"/>
      <c r="RMS116" s="73"/>
      <c r="RMT116" s="73"/>
      <c r="RMU116" s="73"/>
      <c r="RMV116" s="73"/>
      <c r="RMW116" s="73"/>
      <c r="RMX116" s="73"/>
      <c r="RMY116" s="73"/>
      <c r="RMZ116" s="73"/>
      <c r="RNA116" s="73"/>
      <c r="RNB116" s="73"/>
      <c r="RNC116" s="73"/>
      <c r="RND116" s="73"/>
      <c r="RNE116" s="73"/>
      <c r="RNF116" s="73"/>
      <c r="RNG116" s="73"/>
      <c r="RNH116" s="73"/>
      <c r="RNI116" s="73"/>
      <c r="RNJ116" s="73"/>
      <c r="RNK116" s="73"/>
      <c r="RNL116" s="73"/>
      <c r="RNM116" s="73"/>
      <c r="RNN116" s="73"/>
      <c r="RNO116" s="73"/>
      <c r="RNP116" s="73"/>
      <c r="RNQ116" s="73"/>
      <c r="RNR116" s="73"/>
      <c r="RNS116" s="73"/>
      <c r="RNT116" s="73"/>
      <c r="RNU116" s="73"/>
      <c r="RNV116" s="73"/>
      <c r="RNW116" s="73"/>
      <c r="RNX116" s="73"/>
      <c r="RNY116" s="73"/>
      <c r="RNZ116" s="73"/>
      <c r="ROA116" s="73"/>
      <c r="ROB116" s="73"/>
      <c r="ROC116" s="73"/>
      <c r="ROD116" s="73"/>
      <c r="ROE116" s="73"/>
      <c r="ROF116" s="73"/>
      <c r="ROG116" s="73"/>
      <c r="ROH116" s="73"/>
      <c r="ROI116" s="73"/>
      <c r="ROJ116" s="73"/>
      <c r="ROK116" s="73"/>
      <c r="ROL116" s="73"/>
      <c r="ROM116" s="73"/>
      <c r="RON116" s="73"/>
      <c r="ROO116" s="73"/>
      <c r="ROP116" s="73"/>
      <c r="ROQ116" s="73"/>
      <c r="ROR116" s="73"/>
      <c r="ROS116" s="73"/>
      <c r="ROT116" s="73"/>
      <c r="ROU116" s="73"/>
      <c r="ROV116" s="73"/>
      <c r="ROW116" s="73"/>
      <c r="ROX116" s="73"/>
      <c r="ROY116" s="73"/>
      <c r="ROZ116" s="73"/>
      <c r="RPA116" s="73"/>
      <c r="RPB116" s="73"/>
      <c r="RPC116" s="73"/>
      <c r="RPD116" s="73"/>
      <c r="RPE116" s="73"/>
      <c r="RPF116" s="73"/>
      <c r="RPG116" s="73"/>
      <c r="RPH116" s="73"/>
      <c r="RPI116" s="73"/>
      <c r="RPJ116" s="73"/>
      <c r="RPK116" s="73"/>
      <c r="RPL116" s="73"/>
      <c r="RPM116" s="73"/>
      <c r="RPN116" s="73"/>
      <c r="RPO116" s="73"/>
      <c r="RPP116" s="73"/>
      <c r="RPQ116" s="73"/>
      <c r="RPR116" s="73"/>
      <c r="RPS116" s="73"/>
      <c r="RPT116" s="73"/>
      <c r="RPU116" s="73"/>
      <c r="RPV116" s="73"/>
      <c r="RPW116" s="73"/>
      <c r="RPX116" s="73"/>
      <c r="RPY116" s="73"/>
      <c r="RPZ116" s="73"/>
      <c r="RQA116" s="73"/>
      <c r="RQB116" s="73"/>
      <c r="RQC116" s="73"/>
      <c r="RQD116" s="73"/>
      <c r="RQE116" s="73"/>
      <c r="RQF116" s="73"/>
      <c r="RQG116" s="73"/>
      <c r="RQH116" s="73"/>
      <c r="RQI116" s="73"/>
      <c r="RQJ116" s="73"/>
      <c r="RQK116" s="73"/>
      <c r="RQL116" s="73"/>
      <c r="RQM116" s="73"/>
      <c r="RQN116" s="73"/>
      <c r="RQO116" s="73"/>
      <c r="RQP116" s="73"/>
      <c r="RQQ116" s="73"/>
      <c r="RQR116" s="73"/>
      <c r="RQS116" s="73"/>
      <c r="RQT116" s="73"/>
      <c r="RQU116" s="73"/>
      <c r="RQV116" s="73"/>
      <c r="RQW116" s="73"/>
      <c r="RQX116" s="73"/>
      <c r="RQY116" s="73"/>
      <c r="RQZ116" s="73"/>
      <c r="RRA116" s="73"/>
      <c r="RRB116" s="73"/>
      <c r="RRC116" s="73"/>
      <c r="RRD116" s="73"/>
      <c r="RRE116" s="73"/>
      <c r="RRF116" s="73"/>
      <c r="RRG116" s="73"/>
      <c r="RRH116" s="73"/>
      <c r="RRI116" s="73"/>
      <c r="RRJ116" s="73"/>
      <c r="RRK116" s="73"/>
      <c r="RRL116" s="73"/>
      <c r="RRM116" s="73"/>
      <c r="RRN116" s="73"/>
      <c r="RRO116" s="73"/>
      <c r="RRP116" s="73"/>
      <c r="RRQ116" s="73"/>
      <c r="RRR116" s="73"/>
      <c r="RRS116" s="73"/>
      <c r="RRT116" s="73"/>
      <c r="RRU116" s="73"/>
      <c r="RRV116" s="73"/>
      <c r="RRW116" s="73"/>
      <c r="RRX116" s="73"/>
      <c r="RRY116" s="73"/>
      <c r="RRZ116" s="73"/>
      <c r="RSA116" s="73"/>
      <c r="RSB116" s="73"/>
      <c r="RSC116" s="73"/>
      <c r="RSD116" s="73"/>
      <c r="RSE116" s="73"/>
      <c r="RSF116" s="73"/>
      <c r="RSG116" s="73"/>
      <c r="RSH116" s="73"/>
      <c r="RSI116" s="73"/>
      <c r="RSJ116" s="73"/>
      <c r="RSK116" s="73"/>
      <c r="RSL116" s="73"/>
      <c r="RSM116" s="73"/>
      <c r="RSN116" s="73"/>
      <c r="RSO116" s="73"/>
      <c r="RSP116" s="73"/>
      <c r="RSQ116" s="73"/>
      <c r="RSR116" s="73"/>
      <c r="RSS116" s="73"/>
      <c r="RST116" s="73"/>
      <c r="RSU116" s="73"/>
      <c r="RSV116" s="73"/>
      <c r="RSW116" s="73"/>
      <c r="RSX116" s="73"/>
      <c r="RSY116" s="73"/>
      <c r="RSZ116" s="73"/>
      <c r="RTA116" s="73"/>
      <c r="RTB116" s="73"/>
      <c r="RTC116" s="73"/>
      <c r="RTD116" s="73"/>
      <c r="RTE116" s="73"/>
      <c r="RTF116" s="73"/>
      <c r="RTG116" s="73"/>
      <c r="RTH116" s="73"/>
      <c r="RTI116" s="73"/>
      <c r="RTJ116" s="73"/>
      <c r="RTK116" s="73"/>
      <c r="RTL116" s="73"/>
      <c r="RTM116" s="73"/>
      <c r="RTN116" s="73"/>
      <c r="RTO116" s="73"/>
      <c r="RTP116" s="73"/>
      <c r="RTQ116" s="73"/>
      <c r="RTR116" s="73"/>
      <c r="RTS116" s="73"/>
      <c r="RTT116" s="73"/>
      <c r="RTU116" s="73"/>
      <c r="RTV116" s="73"/>
      <c r="RTW116" s="73"/>
      <c r="RTX116" s="73"/>
      <c r="RTY116" s="73"/>
      <c r="RTZ116" s="73"/>
      <c r="RUA116" s="73"/>
      <c r="RUB116" s="73"/>
      <c r="RUC116" s="73"/>
      <c r="RUD116" s="73"/>
      <c r="RUE116" s="73"/>
      <c r="RUF116" s="73"/>
      <c r="RUG116" s="73"/>
      <c r="RUH116" s="73"/>
      <c r="RUI116" s="73"/>
      <c r="RUJ116" s="73"/>
      <c r="RUK116" s="73"/>
      <c r="RUL116" s="73"/>
      <c r="RUM116" s="73"/>
      <c r="RUN116" s="73"/>
      <c r="RUO116" s="73"/>
      <c r="RUP116" s="73"/>
      <c r="RUQ116" s="73"/>
      <c r="RUR116" s="73"/>
      <c r="RUS116" s="73"/>
      <c r="RUT116" s="73"/>
      <c r="RUU116" s="73"/>
      <c r="RUV116" s="73"/>
      <c r="RUW116" s="73"/>
      <c r="RUX116" s="73"/>
      <c r="RUY116" s="73"/>
      <c r="RUZ116" s="73"/>
      <c r="RVA116" s="73"/>
      <c r="RVB116" s="73"/>
      <c r="RVC116" s="73"/>
      <c r="RVD116" s="73"/>
      <c r="RVE116" s="73"/>
      <c r="RVF116" s="73"/>
      <c r="RVG116" s="73"/>
      <c r="RVH116" s="73"/>
      <c r="RVI116" s="73"/>
      <c r="RVJ116" s="73"/>
      <c r="RVK116" s="73"/>
      <c r="RVL116" s="73"/>
      <c r="RVM116" s="73"/>
      <c r="RVN116" s="73"/>
      <c r="RVO116" s="73"/>
      <c r="RVP116" s="73"/>
      <c r="RVQ116" s="73"/>
      <c r="RVR116" s="73"/>
      <c r="RVS116" s="73"/>
      <c r="RVT116" s="73"/>
      <c r="RVU116" s="73"/>
      <c r="RVV116" s="73"/>
      <c r="RVW116" s="73"/>
      <c r="RVX116" s="73"/>
      <c r="RVY116" s="73"/>
      <c r="RVZ116" s="73"/>
      <c r="RWA116" s="73"/>
      <c r="RWB116" s="73"/>
      <c r="RWC116" s="73"/>
      <c r="RWD116" s="73"/>
      <c r="RWE116" s="73"/>
      <c r="RWF116" s="73"/>
      <c r="RWG116" s="73"/>
      <c r="RWH116" s="73"/>
      <c r="RWI116" s="73"/>
      <c r="RWJ116" s="73"/>
      <c r="RWK116" s="73"/>
      <c r="RWL116" s="73"/>
      <c r="RWM116" s="73"/>
      <c r="RWN116" s="73"/>
      <c r="RWO116" s="73"/>
      <c r="RWP116" s="73"/>
      <c r="RWQ116" s="73"/>
      <c r="RWR116" s="73"/>
      <c r="RWS116" s="73"/>
      <c r="RWT116" s="73"/>
      <c r="RWU116" s="73"/>
      <c r="RWV116" s="73"/>
      <c r="RWW116" s="73"/>
      <c r="RWX116" s="73"/>
      <c r="RWY116" s="73"/>
      <c r="RWZ116" s="73"/>
      <c r="RXA116" s="73"/>
      <c r="RXB116" s="73"/>
      <c r="RXC116" s="73"/>
      <c r="RXD116" s="73"/>
      <c r="RXE116" s="73"/>
      <c r="RXF116" s="73"/>
      <c r="RXG116" s="73"/>
      <c r="RXH116" s="73"/>
      <c r="RXI116" s="73"/>
      <c r="RXJ116" s="73"/>
      <c r="RXK116" s="73"/>
      <c r="RXL116" s="73"/>
      <c r="RXM116" s="73"/>
      <c r="RXN116" s="73"/>
      <c r="RXO116" s="73"/>
      <c r="RXP116" s="73"/>
      <c r="RXQ116" s="73"/>
      <c r="RXR116" s="73"/>
      <c r="RXS116" s="73"/>
      <c r="RXT116" s="73"/>
      <c r="RXU116" s="73"/>
      <c r="RXV116" s="73"/>
      <c r="RXW116" s="73"/>
      <c r="RXX116" s="73"/>
      <c r="RXY116" s="73"/>
      <c r="RXZ116" s="73"/>
      <c r="RYA116" s="73"/>
      <c r="RYB116" s="73"/>
      <c r="RYC116" s="73"/>
      <c r="RYD116" s="73"/>
      <c r="RYE116" s="73"/>
      <c r="RYF116" s="73"/>
      <c r="RYG116" s="73"/>
      <c r="RYH116" s="73"/>
      <c r="RYI116" s="73"/>
      <c r="RYJ116" s="73"/>
      <c r="RYK116" s="73"/>
      <c r="RYL116" s="73"/>
      <c r="RYM116" s="73"/>
      <c r="RYN116" s="73"/>
      <c r="RYO116" s="73"/>
      <c r="RYP116" s="73"/>
      <c r="RYQ116" s="73"/>
      <c r="RYR116" s="73"/>
      <c r="RYS116" s="73"/>
      <c r="RYT116" s="73"/>
      <c r="RYU116" s="73"/>
      <c r="RYV116" s="73"/>
      <c r="RYW116" s="73"/>
      <c r="RYX116" s="73"/>
      <c r="RYY116" s="73"/>
      <c r="RYZ116" s="73"/>
      <c r="RZA116" s="73"/>
      <c r="RZB116" s="73"/>
      <c r="RZC116" s="73"/>
      <c r="RZD116" s="73"/>
      <c r="RZE116" s="73"/>
      <c r="RZF116" s="73"/>
      <c r="RZG116" s="73"/>
      <c r="RZH116" s="73"/>
      <c r="RZI116" s="73"/>
      <c r="RZJ116" s="73"/>
      <c r="RZK116" s="73"/>
      <c r="RZL116" s="73"/>
      <c r="RZM116" s="73"/>
      <c r="RZN116" s="73"/>
      <c r="RZO116" s="73"/>
      <c r="RZP116" s="73"/>
      <c r="RZQ116" s="73"/>
      <c r="RZR116" s="73"/>
      <c r="RZS116" s="73"/>
      <c r="RZT116" s="73"/>
      <c r="RZU116" s="73"/>
      <c r="RZV116" s="73"/>
      <c r="RZW116" s="73"/>
      <c r="RZX116" s="73"/>
      <c r="RZY116" s="73"/>
      <c r="RZZ116" s="73"/>
      <c r="SAA116" s="73"/>
      <c r="SAB116" s="73"/>
      <c r="SAC116" s="73"/>
      <c r="SAD116" s="73"/>
      <c r="SAE116" s="73"/>
      <c r="SAF116" s="73"/>
      <c r="SAG116" s="73"/>
      <c r="SAH116" s="73"/>
      <c r="SAI116" s="73"/>
      <c r="SAJ116" s="73"/>
      <c r="SAK116" s="73"/>
      <c r="SAL116" s="73"/>
      <c r="SAM116" s="73"/>
      <c r="SAN116" s="73"/>
      <c r="SAO116" s="73"/>
      <c r="SAP116" s="73"/>
      <c r="SAQ116" s="73"/>
      <c r="SAR116" s="73"/>
      <c r="SAS116" s="73"/>
      <c r="SAT116" s="73"/>
      <c r="SAU116" s="73"/>
      <c r="SAV116" s="73"/>
      <c r="SAW116" s="73"/>
      <c r="SAX116" s="73"/>
      <c r="SAY116" s="73"/>
      <c r="SAZ116" s="73"/>
      <c r="SBA116" s="73"/>
      <c r="SBB116" s="73"/>
      <c r="SBC116" s="73"/>
      <c r="SBD116" s="73"/>
      <c r="SBE116" s="73"/>
      <c r="SBF116" s="73"/>
      <c r="SBG116" s="73"/>
      <c r="SBH116" s="73"/>
      <c r="SBI116" s="73"/>
      <c r="SBJ116" s="73"/>
      <c r="SBK116" s="73"/>
      <c r="SBL116" s="73"/>
      <c r="SBM116" s="73"/>
      <c r="SBN116" s="73"/>
      <c r="SBO116" s="73"/>
      <c r="SBP116" s="73"/>
      <c r="SBQ116" s="73"/>
      <c r="SBR116" s="73"/>
      <c r="SBS116" s="73"/>
      <c r="SBT116" s="73"/>
      <c r="SBU116" s="73"/>
      <c r="SBV116" s="73"/>
      <c r="SBW116" s="73"/>
      <c r="SBX116" s="73"/>
      <c r="SBY116" s="73"/>
      <c r="SBZ116" s="73"/>
      <c r="SCA116" s="73"/>
      <c r="SCB116" s="73"/>
      <c r="SCC116" s="73"/>
      <c r="SCD116" s="73"/>
      <c r="SCE116" s="73"/>
      <c r="SCF116" s="73"/>
      <c r="SCG116" s="73"/>
      <c r="SCH116" s="73"/>
      <c r="SCI116" s="73"/>
      <c r="SCJ116" s="73"/>
      <c r="SCK116" s="73"/>
      <c r="SCL116" s="73"/>
      <c r="SCM116" s="73"/>
      <c r="SCN116" s="73"/>
      <c r="SCO116" s="73"/>
      <c r="SCP116" s="73"/>
      <c r="SCQ116" s="73"/>
      <c r="SCR116" s="73"/>
      <c r="SCS116" s="73"/>
      <c r="SCT116" s="73"/>
      <c r="SCU116" s="73"/>
      <c r="SCV116" s="73"/>
      <c r="SCW116" s="73"/>
      <c r="SCX116" s="73"/>
      <c r="SCY116" s="73"/>
      <c r="SCZ116" s="73"/>
      <c r="SDA116" s="73"/>
      <c r="SDB116" s="73"/>
      <c r="SDC116" s="73"/>
      <c r="SDD116" s="73"/>
      <c r="SDE116" s="73"/>
      <c r="SDF116" s="73"/>
      <c r="SDG116" s="73"/>
      <c r="SDH116" s="73"/>
      <c r="SDI116" s="73"/>
      <c r="SDJ116" s="73"/>
      <c r="SDK116" s="73"/>
      <c r="SDL116" s="73"/>
      <c r="SDM116" s="73"/>
      <c r="SDN116" s="73"/>
      <c r="SDO116" s="73"/>
      <c r="SDP116" s="73"/>
      <c r="SDQ116" s="73"/>
      <c r="SDR116" s="73"/>
      <c r="SDS116" s="73"/>
      <c r="SDT116" s="73"/>
      <c r="SDU116" s="73"/>
      <c r="SDV116" s="73"/>
      <c r="SDW116" s="73"/>
      <c r="SDX116" s="73"/>
      <c r="SDY116" s="73"/>
      <c r="SDZ116" s="73"/>
      <c r="SEA116" s="73"/>
      <c r="SEB116" s="73"/>
      <c r="SEC116" s="73"/>
      <c r="SED116" s="73"/>
      <c r="SEE116" s="73"/>
      <c r="SEF116" s="73"/>
      <c r="SEG116" s="73"/>
      <c r="SEH116" s="73"/>
      <c r="SEI116" s="73"/>
      <c r="SEJ116" s="73"/>
      <c r="SEK116" s="73"/>
      <c r="SEL116" s="73"/>
      <c r="SEM116" s="73"/>
      <c r="SEN116" s="73"/>
      <c r="SEO116" s="73"/>
      <c r="SEP116" s="73"/>
      <c r="SEQ116" s="73"/>
      <c r="SER116" s="73"/>
      <c r="SES116" s="73"/>
      <c r="SET116" s="73"/>
      <c r="SEU116" s="73"/>
      <c r="SEV116" s="73"/>
      <c r="SEW116" s="73"/>
      <c r="SEX116" s="73"/>
      <c r="SEY116" s="73"/>
      <c r="SEZ116" s="73"/>
      <c r="SFA116" s="73"/>
      <c r="SFB116" s="73"/>
      <c r="SFC116" s="73"/>
      <c r="SFD116" s="73"/>
      <c r="SFE116" s="73"/>
      <c r="SFF116" s="73"/>
      <c r="SFG116" s="73"/>
      <c r="SFH116" s="73"/>
      <c r="SFI116" s="73"/>
      <c r="SFJ116" s="73"/>
      <c r="SFK116" s="73"/>
      <c r="SFL116" s="73"/>
      <c r="SFM116" s="73"/>
      <c r="SFN116" s="73"/>
      <c r="SFO116" s="73"/>
      <c r="SFP116" s="73"/>
      <c r="SFQ116" s="73"/>
      <c r="SFR116" s="73"/>
      <c r="SFS116" s="73"/>
      <c r="SFT116" s="73"/>
      <c r="SFU116" s="73"/>
      <c r="SFV116" s="73"/>
      <c r="SFW116" s="73"/>
      <c r="SFX116" s="73"/>
      <c r="SFY116" s="73"/>
      <c r="SFZ116" s="73"/>
      <c r="SGA116" s="73"/>
      <c r="SGB116" s="73"/>
      <c r="SGC116" s="73"/>
      <c r="SGD116" s="73"/>
      <c r="SGE116" s="73"/>
      <c r="SGF116" s="73"/>
      <c r="SGG116" s="73"/>
      <c r="SGH116" s="73"/>
      <c r="SGI116" s="73"/>
      <c r="SGJ116" s="73"/>
      <c r="SGK116" s="73"/>
      <c r="SGL116" s="73"/>
      <c r="SGM116" s="73"/>
      <c r="SGN116" s="73"/>
      <c r="SGO116" s="73"/>
      <c r="SGP116" s="73"/>
      <c r="SGQ116" s="73"/>
      <c r="SGR116" s="73"/>
      <c r="SGS116" s="73"/>
      <c r="SGT116" s="73"/>
      <c r="SGU116" s="73"/>
      <c r="SGV116" s="73"/>
      <c r="SGW116" s="73"/>
      <c r="SGX116" s="73"/>
      <c r="SGY116" s="73"/>
      <c r="SGZ116" s="73"/>
      <c r="SHA116" s="73"/>
      <c r="SHB116" s="73"/>
      <c r="SHC116" s="73"/>
      <c r="SHD116" s="73"/>
      <c r="SHE116" s="73"/>
      <c r="SHF116" s="73"/>
      <c r="SHG116" s="73"/>
      <c r="SHH116" s="73"/>
      <c r="SHI116" s="73"/>
      <c r="SHJ116" s="73"/>
      <c r="SHK116" s="73"/>
      <c r="SHL116" s="73"/>
      <c r="SHM116" s="73"/>
      <c r="SHN116" s="73"/>
      <c r="SHO116" s="73"/>
      <c r="SHP116" s="73"/>
      <c r="SHQ116" s="73"/>
      <c r="SHR116" s="73"/>
      <c r="SHS116" s="73"/>
      <c r="SHT116" s="73"/>
      <c r="SHU116" s="73"/>
      <c r="SHV116" s="73"/>
      <c r="SHW116" s="73"/>
      <c r="SHX116" s="73"/>
      <c r="SHY116" s="73"/>
      <c r="SHZ116" s="73"/>
      <c r="SIA116" s="73"/>
      <c r="SIB116" s="73"/>
      <c r="SIC116" s="73"/>
      <c r="SID116" s="73"/>
      <c r="SIE116" s="73"/>
      <c r="SIF116" s="73"/>
      <c r="SIG116" s="73"/>
      <c r="SIH116" s="73"/>
      <c r="SII116" s="73"/>
      <c r="SIJ116" s="73"/>
      <c r="SIK116" s="73"/>
      <c r="SIL116" s="73"/>
      <c r="SIM116" s="73"/>
      <c r="SIN116" s="73"/>
      <c r="SIO116" s="73"/>
      <c r="SIP116" s="73"/>
      <c r="SIQ116" s="73"/>
      <c r="SIR116" s="73"/>
      <c r="SIS116" s="73"/>
      <c r="SIT116" s="73"/>
      <c r="SIU116" s="73"/>
      <c r="SIV116" s="73"/>
      <c r="SIW116" s="73"/>
      <c r="SIX116" s="73"/>
      <c r="SIY116" s="73"/>
      <c r="SIZ116" s="73"/>
      <c r="SJA116" s="73"/>
      <c r="SJB116" s="73"/>
      <c r="SJC116" s="73"/>
      <c r="SJD116" s="73"/>
      <c r="SJE116" s="73"/>
      <c r="SJF116" s="73"/>
      <c r="SJG116" s="73"/>
      <c r="SJH116" s="73"/>
      <c r="SJI116" s="73"/>
      <c r="SJJ116" s="73"/>
      <c r="SJK116" s="73"/>
      <c r="SJL116" s="73"/>
      <c r="SJM116" s="73"/>
      <c r="SJN116" s="73"/>
      <c r="SJO116" s="73"/>
      <c r="SJP116" s="73"/>
      <c r="SJQ116" s="73"/>
      <c r="SJR116" s="73"/>
      <c r="SJS116" s="73"/>
      <c r="SJT116" s="73"/>
      <c r="SJU116" s="73"/>
      <c r="SJV116" s="73"/>
      <c r="SJW116" s="73"/>
      <c r="SJX116" s="73"/>
      <c r="SJY116" s="73"/>
      <c r="SJZ116" s="73"/>
      <c r="SKA116" s="73"/>
      <c r="SKB116" s="73"/>
      <c r="SKC116" s="73"/>
      <c r="SKD116" s="73"/>
      <c r="SKE116" s="73"/>
      <c r="SKF116" s="73"/>
      <c r="SKG116" s="73"/>
      <c r="SKH116" s="73"/>
      <c r="SKI116" s="73"/>
      <c r="SKJ116" s="73"/>
      <c r="SKK116" s="73"/>
      <c r="SKL116" s="73"/>
      <c r="SKM116" s="73"/>
      <c r="SKN116" s="73"/>
      <c r="SKO116" s="73"/>
      <c r="SKP116" s="73"/>
      <c r="SKQ116" s="73"/>
      <c r="SKR116" s="73"/>
      <c r="SKS116" s="73"/>
      <c r="SKT116" s="73"/>
      <c r="SKU116" s="73"/>
      <c r="SKV116" s="73"/>
      <c r="SKW116" s="73"/>
      <c r="SKX116" s="73"/>
      <c r="SKY116" s="73"/>
      <c r="SKZ116" s="73"/>
      <c r="SLA116" s="73"/>
      <c r="SLB116" s="73"/>
      <c r="SLC116" s="73"/>
      <c r="SLD116" s="73"/>
      <c r="SLE116" s="73"/>
      <c r="SLF116" s="73"/>
      <c r="SLG116" s="73"/>
      <c r="SLH116" s="73"/>
      <c r="SLI116" s="73"/>
      <c r="SLJ116" s="73"/>
      <c r="SLK116" s="73"/>
      <c r="SLL116" s="73"/>
      <c r="SLM116" s="73"/>
      <c r="SLN116" s="73"/>
      <c r="SLO116" s="73"/>
      <c r="SLP116" s="73"/>
      <c r="SLQ116" s="73"/>
      <c r="SLR116" s="73"/>
      <c r="SLS116" s="73"/>
      <c r="SLT116" s="73"/>
      <c r="SLU116" s="73"/>
      <c r="SLV116" s="73"/>
      <c r="SLW116" s="73"/>
      <c r="SLX116" s="73"/>
      <c r="SLY116" s="73"/>
      <c r="SLZ116" s="73"/>
      <c r="SMA116" s="73"/>
      <c r="SMB116" s="73"/>
      <c r="SMC116" s="73"/>
      <c r="SMD116" s="73"/>
      <c r="SME116" s="73"/>
      <c r="SMF116" s="73"/>
      <c r="SMG116" s="73"/>
      <c r="SMH116" s="73"/>
      <c r="SMI116" s="73"/>
      <c r="SMJ116" s="73"/>
      <c r="SMK116" s="73"/>
      <c r="SML116" s="73"/>
      <c r="SMM116" s="73"/>
      <c r="SMN116" s="73"/>
      <c r="SMO116" s="73"/>
      <c r="SMP116" s="73"/>
      <c r="SMQ116" s="73"/>
      <c r="SMR116" s="73"/>
      <c r="SMS116" s="73"/>
      <c r="SMT116" s="73"/>
      <c r="SMU116" s="73"/>
      <c r="SMV116" s="73"/>
      <c r="SMW116" s="73"/>
      <c r="SMX116" s="73"/>
      <c r="SMY116" s="73"/>
      <c r="SMZ116" s="73"/>
      <c r="SNA116" s="73"/>
      <c r="SNB116" s="73"/>
      <c r="SNC116" s="73"/>
      <c r="SND116" s="73"/>
      <c r="SNE116" s="73"/>
      <c r="SNF116" s="73"/>
      <c r="SNG116" s="73"/>
      <c r="SNH116" s="73"/>
      <c r="SNI116" s="73"/>
      <c r="SNJ116" s="73"/>
      <c r="SNK116" s="73"/>
      <c r="SNL116" s="73"/>
      <c r="SNM116" s="73"/>
      <c r="SNN116" s="73"/>
      <c r="SNO116" s="73"/>
      <c r="SNP116" s="73"/>
      <c r="SNQ116" s="73"/>
      <c r="SNR116" s="73"/>
      <c r="SNS116" s="73"/>
      <c r="SNT116" s="73"/>
      <c r="SNU116" s="73"/>
      <c r="SNV116" s="73"/>
      <c r="SNW116" s="73"/>
      <c r="SNX116" s="73"/>
      <c r="SNY116" s="73"/>
      <c r="SNZ116" s="73"/>
      <c r="SOA116" s="73"/>
      <c r="SOB116" s="73"/>
      <c r="SOC116" s="73"/>
      <c r="SOD116" s="73"/>
      <c r="SOE116" s="73"/>
      <c r="SOF116" s="73"/>
      <c r="SOG116" s="73"/>
      <c r="SOH116" s="73"/>
      <c r="SOI116" s="73"/>
      <c r="SOJ116" s="73"/>
      <c r="SOK116" s="73"/>
      <c r="SOL116" s="73"/>
      <c r="SOM116" s="73"/>
      <c r="SON116" s="73"/>
      <c r="SOO116" s="73"/>
      <c r="SOP116" s="73"/>
      <c r="SOQ116" s="73"/>
      <c r="SOR116" s="73"/>
      <c r="SOS116" s="73"/>
      <c r="SOT116" s="73"/>
      <c r="SOU116" s="73"/>
      <c r="SOV116" s="73"/>
      <c r="SOW116" s="73"/>
      <c r="SOX116" s="73"/>
      <c r="SOY116" s="73"/>
      <c r="SOZ116" s="73"/>
      <c r="SPA116" s="73"/>
      <c r="SPB116" s="73"/>
      <c r="SPC116" s="73"/>
      <c r="SPD116" s="73"/>
      <c r="SPE116" s="73"/>
      <c r="SPF116" s="73"/>
      <c r="SPG116" s="73"/>
      <c r="SPH116" s="73"/>
      <c r="SPI116" s="73"/>
      <c r="SPJ116" s="73"/>
      <c r="SPK116" s="73"/>
      <c r="SPL116" s="73"/>
      <c r="SPM116" s="73"/>
      <c r="SPN116" s="73"/>
      <c r="SPO116" s="73"/>
      <c r="SPP116" s="73"/>
      <c r="SPQ116" s="73"/>
      <c r="SPR116" s="73"/>
      <c r="SPS116" s="73"/>
      <c r="SPT116" s="73"/>
      <c r="SPU116" s="73"/>
      <c r="SPV116" s="73"/>
      <c r="SPW116" s="73"/>
      <c r="SPX116" s="73"/>
      <c r="SPY116" s="73"/>
      <c r="SPZ116" s="73"/>
      <c r="SQA116" s="73"/>
      <c r="SQB116" s="73"/>
      <c r="SQC116" s="73"/>
      <c r="SQD116" s="73"/>
      <c r="SQE116" s="73"/>
      <c r="SQF116" s="73"/>
      <c r="SQG116" s="73"/>
      <c r="SQH116" s="73"/>
      <c r="SQI116" s="73"/>
      <c r="SQJ116" s="73"/>
      <c r="SQK116" s="73"/>
      <c r="SQL116" s="73"/>
      <c r="SQM116" s="73"/>
      <c r="SQN116" s="73"/>
      <c r="SQO116" s="73"/>
      <c r="SQP116" s="73"/>
      <c r="SQQ116" s="73"/>
      <c r="SQR116" s="73"/>
      <c r="SQS116" s="73"/>
      <c r="SQT116" s="73"/>
      <c r="SQU116" s="73"/>
      <c r="SQV116" s="73"/>
      <c r="SQW116" s="73"/>
      <c r="SQX116" s="73"/>
      <c r="SQY116" s="73"/>
      <c r="SQZ116" s="73"/>
      <c r="SRA116" s="73"/>
      <c r="SRB116" s="73"/>
      <c r="SRC116" s="73"/>
      <c r="SRD116" s="73"/>
      <c r="SRE116" s="73"/>
      <c r="SRF116" s="73"/>
      <c r="SRG116" s="73"/>
      <c r="SRH116" s="73"/>
      <c r="SRI116" s="73"/>
      <c r="SRJ116" s="73"/>
      <c r="SRK116" s="73"/>
      <c r="SRL116" s="73"/>
      <c r="SRM116" s="73"/>
      <c r="SRN116" s="73"/>
      <c r="SRO116" s="73"/>
      <c r="SRP116" s="73"/>
      <c r="SRQ116" s="73"/>
      <c r="SRR116" s="73"/>
      <c r="SRS116" s="73"/>
      <c r="SRT116" s="73"/>
      <c r="SRU116" s="73"/>
      <c r="SRV116" s="73"/>
      <c r="SRW116" s="73"/>
      <c r="SRX116" s="73"/>
      <c r="SRY116" s="73"/>
      <c r="SRZ116" s="73"/>
      <c r="SSA116" s="73"/>
      <c r="SSB116" s="73"/>
      <c r="SSC116" s="73"/>
      <c r="SSD116" s="73"/>
      <c r="SSE116" s="73"/>
      <c r="SSF116" s="73"/>
      <c r="SSG116" s="73"/>
      <c r="SSH116" s="73"/>
      <c r="SSI116" s="73"/>
      <c r="SSJ116" s="73"/>
      <c r="SSK116" s="73"/>
      <c r="SSL116" s="73"/>
      <c r="SSM116" s="73"/>
      <c r="SSN116" s="73"/>
      <c r="SSO116" s="73"/>
      <c r="SSP116" s="73"/>
      <c r="SSQ116" s="73"/>
      <c r="SSR116" s="73"/>
      <c r="SSS116" s="73"/>
      <c r="SST116" s="73"/>
      <c r="SSU116" s="73"/>
      <c r="SSV116" s="73"/>
      <c r="SSW116" s="73"/>
      <c r="SSX116" s="73"/>
      <c r="SSY116" s="73"/>
      <c r="SSZ116" s="73"/>
      <c r="STA116" s="73"/>
      <c r="STB116" s="73"/>
      <c r="STC116" s="73"/>
      <c r="STD116" s="73"/>
      <c r="STE116" s="73"/>
      <c r="STF116" s="73"/>
      <c r="STG116" s="73"/>
      <c r="STH116" s="73"/>
      <c r="STI116" s="73"/>
      <c r="STJ116" s="73"/>
      <c r="STK116" s="73"/>
      <c r="STL116" s="73"/>
      <c r="STM116" s="73"/>
      <c r="STN116" s="73"/>
      <c r="STO116" s="73"/>
      <c r="STP116" s="73"/>
      <c r="STQ116" s="73"/>
      <c r="STR116" s="73"/>
      <c r="STS116" s="73"/>
      <c r="STT116" s="73"/>
      <c r="STU116" s="73"/>
      <c r="STV116" s="73"/>
      <c r="STW116" s="73"/>
      <c r="STX116" s="73"/>
      <c r="STY116" s="73"/>
      <c r="STZ116" s="73"/>
      <c r="SUA116" s="73"/>
      <c r="SUB116" s="73"/>
      <c r="SUC116" s="73"/>
      <c r="SUD116" s="73"/>
      <c r="SUE116" s="73"/>
      <c r="SUF116" s="73"/>
      <c r="SUG116" s="73"/>
      <c r="SUH116" s="73"/>
      <c r="SUI116" s="73"/>
      <c r="SUJ116" s="73"/>
      <c r="SUK116" s="73"/>
      <c r="SUL116" s="73"/>
      <c r="SUM116" s="73"/>
      <c r="SUN116" s="73"/>
      <c r="SUO116" s="73"/>
      <c r="SUP116" s="73"/>
      <c r="SUQ116" s="73"/>
      <c r="SUR116" s="73"/>
      <c r="SUS116" s="73"/>
      <c r="SUT116" s="73"/>
      <c r="SUU116" s="73"/>
      <c r="SUV116" s="73"/>
      <c r="SUW116" s="73"/>
      <c r="SUX116" s="73"/>
      <c r="SUY116" s="73"/>
      <c r="SUZ116" s="73"/>
      <c r="SVA116" s="73"/>
      <c r="SVB116" s="73"/>
      <c r="SVC116" s="73"/>
      <c r="SVD116" s="73"/>
      <c r="SVE116" s="73"/>
      <c r="SVF116" s="73"/>
      <c r="SVG116" s="73"/>
      <c r="SVH116" s="73"/>
      <c r="SVI116" s="73"/>
      <c r="SVJ116" s="73"/>
      <c r="SVK116" s="73"/>
      <c r="SVL116" s="73"/>
      <c r="SVM116" s="73"/>
      <c r="SVN116" s="73"/>
      <c r="SVO116" s="73"/>
      <c r="SVP116" s="73"/>
      <c r="SVQ116" s="73"/>
      <c r="SVR116" s="73"/>
      <c r="SVS116" s="73"/>
      <c r="SVT116" s="73"/>
      <c r="SVU116" s="73"/>
      <c r="SVV116" s="73"/>
      <c r="SVW116" s="73"/>
      <c r="SVX116" s="73"/>
      <c r="SVY116" s="73"/>
      <c r="SVZ116" s="73"/>
      <c r="SWA116" s="73"/>
      <c r="SWB116" s="73"/>
      <c r="SWC116" s="73"/>
      <c r="SWD116" s="73"/>
      <c r="SWE116" s="73"/>
      <c r="SWF116" s="73"/>
      <c r="SWG116" s="73"/>
      <c r="SWH116" s="73"/>
      <c r="SWI116" s="73"/>
      <c r="SWJ116" s="73"/>
      <c r="SWK116" s="73"/>
      <c r="SWL116" s="73"/>
      <c r="SWM116" s="73"/>
      <c r="SWN116" s="73"/>
      <c r="SWO116" s="73"/>
      <c r="SWP116" s="73"/>
      <c r="SWQ116" s="73"/>
      <c r="SWR116" s="73"/>
      <c r="SWS116" s="73"/>
      <c r="SWT116" s="73"/>
      <c r="SWU116" s="73"/>
      <c r="SWV116" s="73"/>
      <c r="SWW116" s="73"/>
      <c r="SWX116" s="73"/>
      <c r="SWY116" s="73"/>
      <c r="SWZ116" s="73"/>
      <c r="SXA116" s="73"/>
      <c r="SXB116" s="73"/>
      <c r="SXC116" s="73"/>
      <c r="SXD116" s="73"/>
      <c r="SXE116" s="73"/>
      <c r="SXF116" s="73"/>
      <c r="SXG116" s="73"/>
      <c r="SXH116" s="73"/>
      <c r="SXI116" s="73"/>
      <c r="SXJ116" s="73"/>
      <c r="SXK116" s="73"/>
      <c r="SXL116" s="73"/>
      <c r="SXM116" s="73"/>
      <c r="SXN116" s="73"/>
      <c r="SXO116" s="73"/>
      <c r="SXP116" s="73"/>
      <c r="SXQ116" s="73"/>
      <c r="SXR116" s="73"/>
      <c r="SXS116" s="73"/>
      <c r="SXT116" s="73"/>
      <c r="SXU116" s="73"/>
      <c r="SXV116" s="73"/>
      <c r="SXW116" s="73"/>
      <c r="SXX116" s="73"/>
      <c r="SXY116" s="73"/>
      <c r="SXZ116" s="73"/>
      <c r="SYA116" s="73"/>
      <c r="SYB116" s="73"/>
      <c r="SYC116" s="73"/>
      <c r="SYD116" s="73"/>
      <c r="SYE116" s="73"/>
      <c r="SYF116" s="73"/>
      <c r="SYG116" s="73"/>
      <c r="SYH116" s="73"/>
      <c r="SYI116" s="73"/>
      <c r="SYJ116" s="73"/>
      <c r="SYK116" s="73"/>
      <c r="SYL116" s="73"/>
      <c r="SYM116" s="73"/>
      <c r="SYN116" s="73"/>
      <c r="SYO116" s="73"/>
      <c r="SYP116" s="73"/>
      <c r="SYQ116" s="73"/>
      <c r="SYR116" s="73"/>
      <c r="SYS116" s="73"/>
      <c r="SYT116" s="73"/>
      <c r="SYU116" s="73"/>
      <c r="SYV116" s="73"/>
      <c r="SYW116" s="73"/>
      <c r="SYX116" s="73"/>
      <c r="SYY116" s="73"/>
      <c r="SYZ116" s="73"/>
      <c r="SZA116" s="73"/>
      <c r="SZB116" s="73"/>
      <c r="SZC116" s="73"/>
      <c r="SZD116" s="73"/>
      <c r="SZE116" s="73"/>
      <c r="SZF116" s="73"/>
      <c r="SZG116" s="73"/>
      <c r="SZH116" s="73"/>
      <c r="SZI116" s="73"/>
      <c r="SZJ116" s="73"/>
      <c r="SZK116" s="73"/>
      <c r="SZL116" s="73"/>
      <c r="SZM116" s="73"/>
      <c r="SZN116" s="73"/>
      <c r="SZO116" s="73"/>
      <c r="SZP116" s="73"/>
      <c r="SZQ116" s="73"/>
      <c r="SZR116" s="73"/>
      <c r="SZS116" s="73"/>
      <c r="SZT116" s="73"/>
      <c r="SZU116" s="73"/>
      <c r="SZV116" s="73"/>
      <c r="SZW116" s="73"/>
      <c r="SZX116" s="73"/>
      <c r="SZY116" s="73"/>
      <c r="SZZ116" s="73"/>
      <c r="TAA116" s="73"/>
      <c r="TAB116" s="73"/>
      <c r="TAC116" s="73"/>
      <c r="TAD116" s="73"/>
      <c r="TAE116" s="73"/>
      <c r="TAF116" s="73"/>
      <c r="TAG116" s="73"/>
      <c r="TAH116" s="73"/>
      <c r="TAI116" s="73"/>
      <c r="TAJ116" s="73"/>
      <c r="TAK116" s="73"/>
      <c r="TAL116" s="73"/>
      <c r="TAM116" s="73"/>
      <c r="TAN116" s="73"/>
      <c r="TAO116" s="73"/>
      <c r="TAP116" s="73"/>
      <c r="TAQ116" s="73"/>
      <c r="TAR116" s="73"/>
      <c r="TAS116" s="73"/>
      <c r="TAT116" s="73"/>
      <c r="TAU116" s="73"/>
      <c r="TAV116" s="73"/>
      <c r="TAW116" s="73"/>
      <c r="TAX116" s="73"/>
      <c r="TAY116" s="73"/>
      <c r="TAZ116" s="73"/>
      <c r="TBA116" s="73"/>
      <c r="TBB116" s="73"/>
      <c r="TBC116" s="73"/>
      <c r="TBD116" s="73"/>
      <c r="TBE116" s="73"/>
      <c r="TBF116" s="73"/>
      <c r="TBG116" s="73"/>
      <c r="TBH116" s="73"/>
      <c r="TBI116" s="73"/>
      <c r="TBJ116" s="73"/>
      <c r="TBK116" s="73"/>
      <c r="TBL116" s="73"/>
      <c r="TBM116" s="73"/>
      <c r="TBN116" s="73"/>
      <c r="TBO116" s="73"/>
      <c r="TBP116" s="73"/>
      <c r="TBQ116" s="73"/>
      <c r="TBR116" s="73"/>
      <c r="TBS116" s="73"/>
      <c r="TBT116" s="73"/>
      <c r="TBU116" s="73"/>
      <c r="TBV116" s="73"/>
      <c r="TBW116" s="73"/>
      <c r="TBX116" s="73"/>
      <c r="TBY116" s="73"/>
      <c r="TBZ116" s="73"/>
      <c r="TCA116" s="73"/>
      <c r="TCB116" s="73"/>
      <c r="TCC116" s="73"/>
      <c r="TCD116" s="73"/>
      <c r="TCE116" s="73"/>
      <c r="TCF116" s="73"/>
      <c r="TCG116" s="73"/>
      <c r="TCH116" s="73"/>
      <c r="TCI116" s="73"/>
      <c r="TCJ116" s="73"/>
      <c r="TCK116" s="73"/>
      <c r="TCL116" s="73"/>
      <c r="TCM116" s="73"/>
      <c r="TCN116" s="73"/>
      <c r="TCO116" s="73"/>
      <c r="TCP116" s="73"/>
      <c r="TCQ116" s="73"/>
      <c r="TCR116" s="73"/>
      <c r="TCS116" s="73"/>
      <c r="TCT116" s="73"/>
      <c r="TCU116" s="73"/>
      <c r="TCV116" s="73"/>
      <c r="TCW116" s="73"/>
      <c r="TCX116" s="73"/>
      <c r="TCY116" s="73"/>
      <c r="TCZ116" s="73"/>
      <c r="TDA116" s="73"/>
      <c r="TDB116" s="73"/>
      <c r="TDC116" s="73"/>
      <c r="TDD116" s="73"/>
      <c r="TDE116" s="73"/>
      <c r="TDF116" s="73"/>
      <c r="TDG116" s="73"/>
      <c r="TDH116" s="73"/>
      <c r="TDI116" s="73"/>
      <c r="TDJ116" s="73"/>
      <c r="TDK116" s="73"/>
      <c r="TDL116" s="73"/>
      <c r="TDM116" s="73"/>
      <c r="TDN116" s="73"/>
      <c r="TDO116" s="73"/>
      <c r="TDP116" s="73"/>
      <c r="TDQ116" s="73"/>
      <c r="TDR116" s="73"/>
      <c r="TDS116" s="73"/>
      <c r="TDT116" s="73"/>
      <c r="TDU116" s="73"/>
      <c r="TDV116" s="73"/>
      <c r="TDW116" s="73"/>
      <c r="TDX116" s="73"/>
      <c r="TDY116" s="73"/>
      <c r="TDZ116" s="73"/>
      <c r="TEA116" s="73"/>
      <c r="TEB116" s="73"/>
      <c r="TEC116" s="73"/>
      <c r="TED116" s="73"/>
      <c r="TEE116" s="73"/>
      <c r="TEF116" s="73"/>
      <c r="TEG116" s="73"/>
      <c r="TEH116" s="73"/>
      <c r="TEI116" s="73"/>
      <c r="TEJ116" s="73"/>
      <c r="TEK116" s="73"/>
      <c r="TEL116" s="73"/>
      <c r="TEM116" s="73"/>
      <c r="TEN116" s="73"/>
      <c r="TEO116" s="73"/>
      <c r="TEP116" s="73"/>
      <c r="TEQ116" s="73"/>
      <c r="TER116" s="73"/>
      <c r="TES116" s="73"/>
      <c r="TET116" s="73"/>
      <c r="TEU116" s="73"/>
      <c r="TEV116" s="73"/>
      <c r="TEW116" s="73"/>
      <c r="TEX116" s="73"/>
      <c r="TEY116" s="73"/>
      <c r="TEZ116" s="73"/>
      <c r="TFA116" s="73"/>
      <c r="TFB116" s="73"/>
      <c r="TFC116" s="73"/>
      <c r="TFD116" s="73"/>
      <c r="TFE116" s="73"/>
      <c r="TFF116" s="73"/>
      <c r="TFG116" s="73"/>
      <c r="TFH116" s="73"/>
      <c r="TFI116" s="73"/>
      <c r="TFJ116" s="73"/>
      <c r="TFK116" s="73"/>
      <c r="TFL116" s="73"/>
      <c r="TFM116" s="73"/>
      <c r="TFN116" s="73"/>
      <c r="TFO116" s="73"/>
      <c r="TFP116" s="73"/>
      <c r="TFQ116" s="73"/>
      <c r="TFR116" s="73"/>
      <c r="TFS116" s="73"/>
      <c r="TFT116" s="73"/>
      <c r="TFU116" s="73"/>
      <c r="TFV116" s="73"/>
      <c r="TFW116" s="73"/>
      <c r="TFX116" s="73"/>
      <c r="TFY116" s="73"/>
      <c r="TFZ116" s="73"/>
      <c r="TGA116" s="73"/>
      <c r="TGB116" s="73"/>
      <c r="TGC116" s="73"/>
      <c r="TGD116" s="73"/>
      <c r="TGE116" s="73"/>
      <c r="TGF116" s="73"/>
      <c r="TGG116" s="73"/>
      <c r="TGH116" s="73"/>
      <c r="TGI116" s="73"/>
      <c r="TGJ116" s="73"/>
      <c r="TGK116" s="73"/>
      <c r="TGL116" s="73"/>
      <c r="TGM116" s="73"/>
      <c r="TGN116" s="73"/>
      <c r="TGO116" s="73"/>
      <c r="TGP116" s="73"/>
      <c r="TGQ116" s="73"/>
      <c r="TGR116" s="73"/>
      <c r="TGS116" s="73"/>
      <c r="TGT116" s="73"/>
      <c r="TGU116" s="73"/>
      <c r="TGV116" s="73"/>
      <c r="TGW116" s="73"/>
      <c r="TGX116" s="73"/>
      <c r="TGY116" s="73"/>
      <c r="TGZ116" s="73"/>
      <c r="THA116" s="73"/>
      <c r="THB116" s="73"/>
      <c r="THC116" s="73"/>
      <c r="THD116" s="73"/>
      <c r="THE116" s="73"/>
      <c r="THF116" s="73"/>
      <c r="THG116" s="73"/>
      <c r="THH116" s="73"/>
      <c r="THI116" s="73"/>
      <c r="THJ116" s="73"/>
      <c r="THK116" s="73"/>
      <c r="THL116" s="73"/>
      <c r="THM116" s="73"/>
      <c r="THN116" s="73"/>
      <c r="THO116" s="73"/>
      <c r="THP116" s="73"/>
      <c r="THQ116" s="73"/>
      <c r="THR116" s="73"/>
      <c r="THS116" s="73"/>
      <c r="THT116" s="73"/>
      <c r="THU116" s="73"/>
      <c r="THV116" s="73"/>
      <c r="THW116" s="73"/>
      <c r="THX116" s="73"/>
      <c r="THY116" s="73"/>
      <c r="THZ116" s="73"/>
      <c r="TIA116" s="73"/>
      <c r="TIB116" s="73"/>
      <c r="TIC116" s="73"/>
      <c r="TID116" s="73"/>
      <c r="TIE116" s="73"/>
      <c r="TIF116" s="73"/>
      <c r="TIG116" s="73"/>
      <c r="TIH116" s="73"/>
      <c r="TII116" s="73"/>
      <c r="TIJ116" s="73"/>
      <c r="TIK116" s="73"/>
      <c r="TIL116" s="73"/>
      <c r="TIM116" s="73"/>
      <c r="TIN116" s="73"/>
      <c r="TIO116" s="73"/>
      <c r="TIP116" s="73"/>
      <c r="TIQ116" s="73"/>
      <c r="TIR116" s="73"/>
      <c r="TIS116" s="73"/>
      <c r="TIT116" s="73"/>
      <c r="TIU116" s="73"/>
      <c r="TIV116" s="73"/>
      <c r="TIW116" s="73"/>
      <c r="TIX116" s="73"/>
      <c r="TIY116" s="73"/>
      <c r="TIZ116" s="73"/>
      <c r="TJA116" s="73"/>
      <c r="TJB116" s="73"/>
      <c r="TJC116" s="73"/>
      <c r="TJD116" s="73"/>
      <c r="TJE116" s="73"/>
      <c r="TJF116" s="73"/>
      <c r="TJG116" s="73"/>
      <c r="TJH116" s="73"/>
      <c r="TJI116" s="73"/>
      <c r="TJJ116" s="73"/>
      <c r="TJK116" s="73"/>
      <c r="TJL116" s="73"/>
      <c r="TJM116" s="73"/>
      <c r="TJN116" s="73"/>
      <c r="TJO116" s="73"/>
      <c r="TJP116" s="73"/>
      <c r="TJQ116" s="73"/>
      <c r="TJR116" s="73"/>
      <c r="TJS116" s="73"/>
      <c r="TJT116" s="73"/>
      <c r="TJU116" s="73"/>
      <c r="TJV116" s="73"/>
      <c r="TJW116" s="73"/>
      <c r="TJX116" s="73"/>
      <c r="TJY116" s="73"/>
      <c r="TJZ116" s="73"/>
      <c r="TKA116" s="73"/>
      <c r="TKB116" s="73"/>
      <c r="TKC116" s="73"/>
      <c r="TKD116" s="73"/>
      <c r="TKE116" s="73"/>
      <c r="TKF116" s="73"/>
      <c r="TKG116" s="73"/>
      <c r="TKH116" s="73"/>
      <c r="TKI116" s="73"/>
      <c r="TKJ116" s="73"/>
      <c r="TKK116" s="73"/>
      <c r="TKL116" s="73"/>
      <c r="TKM116" s="73"/>
      <c r="TKN116" s="73"/>
      <c r="TKO116" s="73"/>
      <c r="TKP116" s="73"/>
      <c r="TKQ116" s="73"/>
      <c r="TKR116" s="73"/>
      <c r="TKS116" s="73"/>
      <c r="TKT116" s="73"/>
      <c r="TKU116" s="73"/>
      <c r="TKV116" s="73"/>
      <c r="TKW116" s="73"/>
      <c r="TKX116" s="73"/>
      <c r="TKY116" s="73"/>
      <c r="TKZ116" s="73"/>
      <c r="TLA116" s="73"/>
      <c r="TLB116" s="73"/>
      <c r="TLC116" s="73"/>
      <c r="TLD116" s="73"/>
      <c r="TLE116" s="73"/>
      <c r="TLF116" s="73"/>
      <c r="TLG116" s="73"/>
      <c r="TLH116" s="73"/>
      <c r="TLI116" s="73"/>
      <c r="TLJ116" s="73"/>
      <c r="TLK116" s="73"/>
      <c r="TLL116" s="73"/>
      <c r="TLM116" s="73"/>
      <c r="TLN116" s="73"/>
      <c r="TLO116" s="73"/>
      <c r="TLP116" s="73"/>
      <c r="TLQ116" s="73"/>
      <c r="TLR116" s="73"/>
      <c r="TLS116" s="73"/>
      <c r="TLT116" s="73"/>
      <c r="TLU116" s="73"/>
      <c r="TLV116" s="73"/>
      <c r="TLW116" s="73"/>
      <c r="TLX116" s="73"/>
      <c r="TLY116" s="73"/>
      <c r="TLZ116" s="73"/>
      <c r="TMA116" s="73"/>
      <c r="TMB116" s="73"/>
      <c r="TMC116" s="73"/>
      <c r="TMD116" s="73"/>
      <c r="TME116" s="73"/>
      <c r="TMF116" s="73"/>
      <c r="TMG116" s="73"/>
      <c r="TMH116" s="73"/>
      <c r="TMI116" s="73"/>
      <c r="TMJ116" s="73"/>
      <c r="TMK116" s="73"/>
      <c r="TML116" s="73"/>
      <c r="TMM116" s="73"/>
      <c r="TMN116" s="73"/>
      <c r="TMO116" s="73"/>
      <c r="TMP116" s="73"/>
      <c r="TMQ116" s="73"/>
      <c r="TMR116" s="73"/>
      <c r="TMS116" s="73"/>
      <c r="TMT116" s="73"/>
      <c r="TMU116" s="73"/>
      <c r="TMV116" s="73"/>
      <c r="TMW116" s="73"/>
      <c r="TMX116" s="73"/>
      <c r="TMY116" s="73"/>
      <c r="TMZ116" s="73"/>
      <c r="TNA116" s="73"/>
      <c r="TNB116" s="73"/>
      <c r="TNC116" s="73"/>
      <c r="TND116" s="73"/>
      <c r="TNE116" s="73"/>
      <c r="TNF116" s="73"/>
      <c r="TNG116" s="73"/>
      <c r="TNH116" s="73"/>
      <c r="TNI116" s="73"/>
      <c r="TNJ116" s="73"/>
      <c r="TNK116" s="73"/>
      <c r="TNL116" s="73"/>
      <c r="TNM116" s="73"/>
      <c r="TNN116" s="73"/>
      <c r="TNO116" s="73"/>
      <c r="TNP116" s="73"/>
      <c r="TNQ116" s="73"/>
      <c r="TNR116" s="73"/>
      <c r="TNS116" s="73"/>
      <c r="TNT116" s="73"/>
      <c r="TNU116" s="73"/>
      <c r="TNV116" s="73"/>
      <c r="TNW116" s="73"/>
      <c r="TNX116" s="73"/>
      <c r="TNY116" s="73"/>
      <c r="TNZ116" s="73"/>
      <c r="TOA116" s="73"/>
      <c r="TOB116" s="73"/>
      <c r="TOC116" s="73"/>
      <c r="TOD116" s="73"/>
      <c r="TOE116" s="73"/>
      <c r="TOF116" s="73"/>
      <c r="TOG116" s="73"/>
      <c r="TOH116" s="73"/>
      <c r="TOI116" s="73"/>
      <c r="TOJ116" s="73"/>
      <c r="TOK116" s="73"/>
      <c r="TOL116" s="73"/>
      <c r="TOM116" s="73"/>
      <c r="TON116" s="73"/>
      <c r="TOO116" s="73"/>
      <c r="TOP116" s="73"/>
      <c r="TOQ116" s="73"/>
      <c r="TOR116" s="73"/>
      <c r="TOS116" s="73"/>
      <c r="TOT116" s="73"/>
      <c r="TOU116" s="73"/>
      <c r="TOV116" s="73"/>
      <c r="TOW116" s="73"/>
      <c r="TOX116" s="73"/>
      <c r="TOY116" s="73"/>
      <c r="TOZ116" s="73"/>
      <c r="TPA116" s="73"/>
      <c r="TPB116" s="73"/>
      <c r="TPC116" s="73"/>
      <c r="TPD116" s="73"/>
      <c r="TPE116" s="73"/>
      <c r="TPF116" s="73"/>
      <c r="TPG116" s="73"/>
      <c r="TPH116" s="73"/>
      <c r="TPI116" s="73"/>
      <c r="TPJ116" s="73"/>
      <c r="TPK116" s="73"/>
      <c r="TPL116" s="73"/>
      <c r="TPM116" s="73"/>
      <c r="TPN116" s="73"/>
      <c r="TPO116" s="73"/>
      <c r="TPP116" s="73"/>
      <c r="TPQ116" s="73"/>
      <c r="TPR116" s="73"/>
      <c r="TPS116" s="73"/>
      <c r="TPT116" s="73"/>
      <c r="TPU116" s="73"/>
      <c r="TPV116" s="73"/>
      <c r="TPW116" s="73"/>
      <c r="TPX116" s="73"/>
      <c r="TPY116" s="73"/>
      <c r="TPZ116" s="73"/>
      <c r="TQA116" s="73"/>
      <c r="TQB116" s="73"/>
      <c r="TQC116" s="73"/>
      <c r="TQD116" s="73"/>
      <c r="TQE116" s="73"/>
      <c r="TQF116" s="73"/>
      <c r="TQG116" s="73"/>
      <c r="TQH116" s="73"/>
      <c r="TQI116" s="73"/>
      <c r="TQJ116" s="73"/>
      <c r="TQK116" s="73"/>
      <c r="TQL116" s="73"/>
      <c r="TQM116" s="73"/>
      <c r="TQN116" s="73"/>
      <c r="TQO116" s="73"/>
      <c r="TQP116" s="73"/>
      <c r="TQQ116" s="73"/>
      <c r="TQR116" s="73"/>
      <c r="TQS116" s="73"/>
      <c r="TQT116" s="73"/>
      <c r="TQU116" s="73"/>
      <c r="TQV116" s="73"/>
      <c r="TQW116" s="73"/>
      <c r="TQX116" s="73"/>
      <c r="TQY116" s="73"/>
      <c r="TQZ116" s="73"/>
      <c r="TRA116" s="73"/>
      <c r="TRB116" s="73"/>
      <c r="TRC116" s="73"/>
      <c r="TRD116" s="73"/>
      <c r="TRE116" s="73"/>
      <c r="TRF116" s="73"/>
      <c r="TRG116" s="73"/>
      <c r="TRH116" s="73"/>
      <c r="TRI116" s="73"/>
      <c r="TRJ116" s="73"/>
      <c r="TRK116" s="73"/>
      <c r="TRL116" s="73"/>
      <c r="TRM116" s="73"/>
      <c r="TRN116" s="73"/>
      <c r="TRO116" s="73"/>
      <c r="TRP116" s="73"/>
      <c r="TRQ116" s="73"/>
      <c r="TRR116" s="73"/>
      <c r="TRS116" s="73"/>
      <c r="TRT116" s="73"/>
      <c r="TRU116" s="73"/>
      <c r="TRV116" s="73"/>
      <c r="TRW116" s="73"/>
      <c r="TRX116" s="73"/>
      <c r="TRY116" s="73"/>
      <c r="TRZ116" s="73"/>
      <c r="TSA116" s="73"/>
      <c r="TSB116" s="73"/>
      <c r="TSC116" s="73"/>
      <c r="TSD116" s="73"/>
      <c r="TSE116" s="73"/>
      <c r="TSF116" s="73"/>
      <c r="TSG116" s="73"/>
      <c r="TSH116" s="73"/>
      <c r="TSI116" s="73"/>
      <c r="TSJ116" s="73"/>
      <c r="TSK116" s="73"/>
      <c r="TSL116" s="73"/>
      <c r="TSM116" s="73"/>
      <c r="TSN116" s="73"/>
      <c r="TSO116" s="73"/>
      <c r="TSP116" s="73"/>
      <c r="TSQ116" s="73"/>
      <c r="TSR116" s="73"/>
      <c r="TSS116" s="73"/>
      <c r="TST116" s="73"/>
      <c r="TSU116" s="73"/>
      <c r="TSV116" s="73"/>
      <c r="TSW116" s="73"/>
      <c r="TSX116" s="73"/>
      <c r="TSY116" s="73"/>
      <c r="TSZ116" s="73"/>
      <c r="TTA116" s="73"/>
      <c r="TTB116" s="73"/>
      <c r="TTC116" s="73"/>
      <c r="TTD116" s="73"/>
      <c r="TTE116" s="73"/>
      <c r="TTF116" s="73"/>
      <c r="TTG116" s="73"/>
      <c r="TTH116" s="73"/>
      <c r="TTI116" s="73"/>
      <c r="TTJ116" s="73"/>
      <c r="TTK116" s="73"/>
      <c r="TTL116" s="73"/>
      <c r="TTM116" s="73"/>
      <c r="TTN116" s="73"/>
      <c r="TTO116" s="73"/>
      <c r="TTP116" s="73"/>
      <c r="TTQ116" s="73"/>
      <c r="TTR116" s="73"/>
      <c r="TTS116" s="73"/>
      <c r="TTT116" s="73"/>
      <c r="TTU116" s="73"/>
      <c r="TTV116" s="73"/>
      <c r="TTW116" s="73"/>
      <c r="TTX116" s="73"/>
      <c r="TTY116" s="73"/>
      <c r="TTZ116" s="73"/>
      <c r="TUA116" s="73"/>
      <c r="TUB116" s="73"/>
      <c r="TUC116" s="73"/>
      <c r="TUD116" s="73"/>
      <c r="TUE116" s="73"/>
      <c r="TUF116" s="73"/>
      <c r="TUG116" s="73"/>
      <c r="TUH116" s="73"/>
      <c r="TUI116" s="73"/>
      <c r="TUJ116" s="73"/>
      <c r="TUK116" s="73"/>
      <c r="TUL116" s="73"/>
      <c r="TUM116" s="73"/>
      <c r="TUN116" s="73"/>
      <c r="TUO116" s="73"/>
      <c r="TUP116" s="73"/>
      <c r="TUQ116" s="73"/>
      <c r="TUR116" s="73"/>
      <c r="TUS116" s="73"/>
      <c r="TUT116" s="73"/>
      <c r="TUU116" s="73"/>
      <c r="TUV116" s="73"/>
      <c r="TUW116" s="73"/>
      <c r="TUX116" s="73"/>
      <c r="TUY116" s="73"/>
      <c r="TUZ116" s="73"/>
      <c r="TVA116" s="73"/>
      <c r="TVB116" s="73"/>
      <c r="TVC116" s="73"/>
      <c r="TVD116" s="73"/>
      <c r="TVE116" s="73"/>
      <c r="TVF116" s="73"/>
      <c r="TVG116" s="73"/>
      <c r="TVH116" s="73"/>
      <c r="TVI116" s="73"/>
      <c r="TVJ116" s="73"/>
      <c r="TVK116" s="73"/>
      <c r="TVL116" s="73"/>
      <c r="TVM116" s="73"/>
      <c r="TVN116" s="73"/>
      <c r="TVO116" s="73"/>
      <c r="TVP116" s="73"/>
      <c r="TVQ116" s="73"/>
      <c r="TVR116" s="73"/>
      <c r="TVS116" s="73"/>
      <c r="TVT116" s="73"/>
      <c r="TVU116" s="73"/>
      <c r="TVV116" s="73"/>
      <c r="TVW116" s="73"/>
      <c r="TVX116" s="73"/>
      <c r="TVY116" s="73"/>
      <c r="TVZ116" s="73"/>
      <c r="TWA116" s="73"/>
      <c r="TWB116" s="73"/>
      <c r="TWC116" s="73"/>
      <c r="TWD116" s="73"/>
      <c r="TWE116" s="73"/>
      <c r="TWF116" s="73"/>
      <c r="TWG116" s="73"/>
      <c r="TWH116" s="73"/>
      <c r="TWI116" s="73"/>
      <c r="TWJ116" s="73"/>
      <c r="TWK116" s="73"/>
      <c r="TWL116" s="73"/>
      <c r="TWM116" s="73"/>
      <c r="TWN116" s="73"/>
      <c r="TWO116" s="73"/>
      <c r="TWP116" s="73"/>
      <c r="TWQ116" s="73"/>
      <c r="TWR116" s="73"/>
      <c r="TWS116" s="73"/>
      <c r="TWT116" s="73"/>
      <c r="TWU116" s="73"/>
      <c r="TWV116" s="73"/>
      <c r="TWW116" s="73"/>
      <c r="TWX116" s="73"/>
      <c r="TWY116" s="73"/>
      <c r="TWZ116" s="73"/>
      <c r="TXA116" s="73"/>
      <c r="TXB116" s="73"/>
      <c r="TXC116" s="73"/>
      <c r="TXD116" s="73"/>
      <c r="TXE116" s="73"/>
      <c r="TXF116" s="73"/>
      <c r="TXG116" s="73"/>
      <c r="TXH116" s="73"/>
      <c r="TXI116" s="73"/>
      <c r="TXJ116" s="73"/>
      <c r="TXK116" s="73"/>
      <c r="TXL116" s="73"/>
      <c r="TXM116" s="73"/>
      <c r="TXN116" s="73"/>
      <c r="TXO116" s="73"/>
      <c r="TXP116" s="73"/>
      <c r="TXQ116" s="73"/>
      <c r="TXR116" s="73"/>
      <c r="TXS116" s="73"/>
      <c r="TXT116" s="73"/>
      <c r="TXU116" s="73"/>
      <c r="TXV116" s="73"/>
      <c r="TXW116" s="73"/>
      <c r="TXX116" s="73"/>
      <c r="TXY116" s="73"/>
      <c r="TXZ116" s="73"/>
      <c r="TYA116" s="73"/>
      <c r="TYB116" s="73"/>
      <c r="TYC116" s="73"/>
      <c r="TYD116" s="73"/>
      <c r="TYE116" s="73"/>
      <c r="TYF116" s="73"/>
      <c r="TYG116" s="73"/>
      <c r="TYH116" s="73"/>
      <c r="TYI116" s="73"/>
      <c r="TYJ116" s="73"/>
      <c r="TYK116" s="73"/>
      <c r="TYL116" s="73"/>
      <c r="TYM116" s="73"/>
      <c r="TYN116" s="73"/>
      <c r="TYO116" s="73"/>
      <c r="TYP116" s="73"/>
      <c r="TYQ116" s="73"/>
      <c r="TYR116" s="73"/>
      <c r="TYS116" s="73"/>
      <c r="TYT116" s="73"/>
      <c r="TYU116" s="73"/>
      <c r="TYV116" s="73"/>
      <c r="TYW116" s="73"/>
      <c r="TYX116" s="73"/>
      <c r="TYY116" s="73"/>
      <c r="TYZ116" s="73"/>
      <c r="TZA116" s="73"/>
      <c r="TZB116" s="73"/>
      <c r="TZC116" s="73"/>
      <c r="TZD116" s="73"/>
      <c r="TZE116" s="73"/>
      <c r="TZF116" s="73"/>
      <c r="TZG116" s="73"/>
      <c r="TZH116" s="73"/>
      <c r="TZI116" s="73"/>
      <c r="TZJ116" s="73"/>
      <c r="TZK116" s="73"/>
      <c r="TZL116" s="73"/>
      <c r="TZM116" s="73"/>
      <c r="TZN116" s="73"/>
      <c r="TZO116" s="73"/>
      <c r="TZP116" s="73"/>
      <c r="TZQ116" s="73"/>
      <c r="TZR116" s="73"/>
      <c r="TZS116" s="73"/>
      <c r="TZT116" s="73"/>
      <c r="TZU116" s="73"/>
      <c r="TZV116" s="73"/>
      <c r="TZW116" s="73"/>
      <c r="TZX116" s="73"/>
      <c r="TZY116" s="73"/>
      <c r="TZZ116" s="73"/>
      <c r="UAA116" s="73"/>
      <c r="UAB116" s="73"/>
      <c r="UAC116" s="73"/>
      <c r="UAD116" s="73"/>
      <c r="UAE116" s="73"/>
      <c r="UAF116" s="73"/>
      <c r="UAG116" s="73"/>
      <c r="UAH116" s="73"/>
      <c r="UAI116" s="73"/>
      <c r="UAJ116" s="73"/>
      <c r="UAK116" s="73"/>
      <c r="UAL116" s="73"/>
      <c r="UAM116" s="73"/>
      <c r="UAN116" s="73"/>
      <c r="UAO116" s="73"/>
      <c r="UAP116" s="73"/>
      <c r="UAQ116" s="73"/>
      <c r="UAR116" s="73"/>
      <c r="UAS116" s="73"/>
      <c r="UAT116" s="73"/>
      <c r="UAU116" s="73"/>
      <c r="UAV116" s="73"/>
      <c r="UAW116" s="73"/>
      <c r="UAX116" s="73"/>
      <c r="UAY116" s="73"/>
      <c r="UAZ116" s="73"/>
      <c r="UBA116" s="73"/>
      <c r="UBB116" s="73"/>
      <c r="UBC116" s="73"/>
      <c r="UBD116" s="73"/>
      <c r="UBE116" s="73"/>
      <c r="UBF116" s="73"/>
      <c r="UBG116" s="73"/>
      <c r="UBH116" s="73"/>
      <c r="UBI116" s="73"/>
      <c r="UBJ116" s="73"/>
      <c r="UBK116" s="73"/>
      <c r="UBL116" s="73"/>
      <c r="UBM116" s="73"/>
      <c r="UBN116" s="73"/>
      <c r="UBO116" s="73"/>
      <c r="UBP116" s="73"/>
      <c r="UBQ116" s="73"/>
      <c r="UBR116" s="73"/>
      <c r="UBS116" s="73"/>
      <c r="UBT116" s="73"/>
      <c r="UBU116" s="73"/>
      <c r="UBV116" s="73"/>
      <c r="UBW116" s="73"/>
      <c r="UBX116" s="73"/>
      <c r="UBY116" s="73"/>
      <c r="UBZ116" s="73"/>
      <c r="UCA116" s="73"/>
      <c r="UCB116" s="73"/>
      <c r="UCC116" s="73"/>
      <c r="UCD116" s="73"/>
      <c r="UCE116" s="73"/>
      <c r="UCF116" s="73"/>
      <c r="UCG116" s="73"/>
      <c r="UCH116" s="73"/>
      <c r="UCI116" s="73"/>
      <c r="UCJ116" s="73"/>
      <c r="UCK116" s="73"/>
      <c r="UCL116" s="73"/>
      <c r="UCM116" s="73"/>
      <c r="UCN116" s="73"/>
      <c r="UCO116" s="73"/>
      <c r="UCP116" s="73"/>
      <c r="UCQ116" s="73"/>
      <c r="UCR116" s="73"/>
      <c r="UCS116" s="73"/>
      <c r="UCT116" s="73"/>
      <c r="UCU116" s="73"/>
      <c r="UCV116" s="73"/>
      <c r="UCW116" s="73"/>
      <c r="UCX116" s="73"/>
      <c r="UCY116" s="73"/>
      <c r="UCZ116" s="73"/>
      <c r="UDA116" s="73"/>
      <c r="UDB116" s="73"/>
      <c r="UDC116" s="73"/>
      <c r="UDD116" s="73"/>
      <c r="UDE116" s="73"/>
      <c r="UDF116" s="73"/>
      <c r="UDG116" s="73"/>
      <c r="UDH116" s="73"/>
      <c r="UDI116" s="73"/>
      <c r="UDJ116" s="73"/>
      <c r="UDK116" s="73"/>
      <c r="UDL116" s="73"/>
      <c r="UDM116" s="73"/>
      <c r="UDN116" s="73"/>
      <c r="UDO116" s="73"/>
      <c r="UDP116" s="73"/>
      <c r="UDQ116" s="73"/>
      <c r="UDR116" s="73"/>
      <c r="UDS116" s="73"/>
      <c r="UDT116" s="73"/>
      <c r="UDU116" s="73"/>
      <c r="UDV116" s="73"/>
      <c r="UDW116" s="73"/>
      <c r="UDX116" s="73"/>
      <c r="UDY116" s="73"/>
      <c r="UDZ116" s="73"/>
      <c r="UEA116" s="73"/>
      <c r="UEB116" s="73"/>
      <c r="UEC116" s="73"/>
      <c r="UED116" s="73"/>
      <c r="UEE116" s="73"/>
      <c r="UEF116" s="73"/>
      <c r="UEG116" s="73"/>
      <c r="UEH116" s="73"/>
      <c r="UEI116" s="73"/>
      <c r="UEJ116" s="73"/>
      <c r="UEK116" s="73"/>
      <c r="UEL116" s="73"/>
      <c r="UEM116" s="73"/>
      <c r="UEN116" s="73"/>
      <c r="UEO116" s="73"/>
      <c r="UEP116" s="73"/>
      <c r="UEQ116" s="73"/>
      <c r="UER116" s="73"/>
      <c r="UES116" s="73"/>
      <c r="UET116" s="73"/>
      <c r="UEU116" s="73"/>
      <c r="UEV116" s="73"/>
      <c r="UEW116" s="73"/>
      <c r="UEX116" s="73"/>
      <c r="UEY116" s="73"/>
      <c r="UEZ116" s="73"/>
      <c r="UFA116" s="73"/>
      <c r="UFB116" s="73"/>
      <c r="UFC116" s="73"/>
      <c r="UFD116" s="73"/>
      <c r="UFE116" s="73"/>
      <c r="UFF116" s="73"/>
      <c r="UFG116" s="73"/>
      <c r="UFH116" s="73"/>
      <c r="UFI116" s="73"/>
      <c r="UFJ116" s="73"/>
      <c r="UFK116" s="73"/>
      <c r="UFL116" s="73"/>
      <c r="UFM116" s="73"/>
      <c r="UFN116" s="73"/>
      <c r="UFO116" s="73"/>
      <c r="UFP116" s="73"/>
      <c r="UFQ116" s="73"/>
      <c r="UFR116" s="73"/>
      <c r="UFS116" s="73"/>
      <c r="UFT116" s="73"/>
      <c r="UFU116" s="73"/>
      <c r="UFV116" s="73"/>
      <c r="UFW116" s="73"/>
      <c r="UFX116" s="73"/>
      <c r="UFY116" s="73"/>
      <c r="UFZ116" s="73"/>
      <c r="UGA116" s="73"/>
      <c r="UGB116" s="73"/>
      <c r="UGC116" s="73"/>
      <c r="UGD116" s="73"/>
      <c r="UGE116" s="73"/>
      <c r="UGF116" s="73"/>
      <c r="UGG116" s="73"/>
      <c r="UGH116" s="73"/>
      <c r="UGI116" s="73"/>
      <c r="UGJ116" s="73"/>
      <c r="UGK116" s="73"/>
      <c r="UGL116" s="73"/>
      <c r="UGM116" s="73"/>
      <c r="UGN116" s="73"/>
      <c r="UGO116" s="73"/>
      <c r="UGP116" s="73"/>
      <c r="UGQ116" s="73"/>
      <c r="UGR116" s="73"/>
      <c r="UGS116" s="73"/>
      <c r="UGT116" s="73"/>
      <c r="UGU116" s="73"/>
      <c r="UGV116" s="73"/>
      <c r="UGW116" s="73"/>
      <c r="UGX116" s="73"/>
      <c r="UGY116" s="73"/>
      <c r="UGZ116" s="73"/>
      <c r="UHA116" s="73"/>
      <c r="UHB116" s="73"/>
      <c r="UHC116" s="73"/>
      <c r="UHD116" s="73"/>
      <c r="UHE116" s="73"/>
      <c r="UHF116" s="73"/>
      <c r="UHG116" s="73"/>
      <c r="UHH116" s="73"/>
      <c r="UHI116" s="73"/>
      <c r="UHJ116" s="73"/>
      <c r="UHK116" s="73"/>
      <c r="UHL116" s="73"/>
      <c r="UHM116" s="73"/>
      <c r="UHN116" s="73"/>
      <c r="UHO116" s="73"/>
      <c r="UHP116" s="73"/>
      <c r="UHQ116" s="73"/>
      <c r="UHR116" s="73"/>
      <c r="UHS116" s="73"/>
      <c r="UHT116" s="73"/>
      <c r="UHU116" s="73"/>
      <c r="UHV116" s="73"/>
      <c r="UHW116" s="73"/>
      <c r="UHX116" s="73"/>
      <c r="UHY116" s="73"/>
      <c r="UHZ116" s="73"/>
      <c r="UIA116" s="73"/>
      <c r="UIB116" s="73"/>
      <c r="UIC116" s="73"/>
      <c r="UID116" s="73"/>
      <c r="UIE116" s="73"/>
      <c r="UIF116" s="73"/>
      <c r="UIG116" s="73"/>
      <c r="UIH116" s="73"/>
      <c r="UII116" s="73"/>
      <c r="UIJ116" s="73"/>
      <c r="UIK116" s="73"/>
      <c r="UIL116" s="73"/>
      <c r="UIM116" s="73"/>
      <c r="UIN116" s="73"/>
      <c r="UIO116" s="73"/>
      <c r="UIP116" s="73"/>
      <c r="UIQ116" s="73"/>
      <c r="UIR116" s="73"/>
      <c r="UIS116" s="73"/>
      <c r="UIT116" s="73"/>
      <c r="UIU116" s="73"/>
      <c r="UIV116" s="73"/>
      <c r="UIW116" s="73"/>
      <c r="UIX116" s="73"/>
      <c r="UIY116" s="73"/>
      <c r="UIZ116" s="73"/>
      <c r="UJA116" s="73"/>
      <c r="UJB116" s="73"/>
      <c r="UJC116" s="73"/>
      <c r="UJD116" s="73"/>
      <c r="UJE116" s="73"/>
      <c r="UJF116" s="73"/>
      <c r="UJG116" s="73"/>
      <c r="UJH116" s="73"/>
      <c r="UJI116" s="73"/>
      <c r="UJJ116" s="73"/>
      <c r="UJK116" s="73"/>
      <c r="UJL116" s="73"/>
      <c r="UJM116" s="73"/>
      <c r="UJN116" s="73"/>
      <c r="UJO116" s="73"/>
      <c r="UJP116" s="73"/>
      <c r="UJQ116" s="73"/>
      <c r="UJR116" s="73"/>
      <c r="UJS116" s="73"/>
      <c r="UJT116" s="73"/>
      <c r="UJU116" s="73"/>
      <c r="UJV116" s="73"/>
      <c r="UJW116" s="73"/>
      <c r="UJX116" s="73"/>
      <c r="UJY116" s="73"/>
      <c r="UJZ116" s="73"/>
      <c r="UKA116" s="73"/>
      <c r="UKB116" s="73"/>
      <c r="UKC116" s="73"/>
      <c r="UKD116" s="73"/>
      <c r="UKE116" s="73"/>
      <c r="UKF116" s="73"/>
      <c r="UKG116" s="73"/>
      <c r="UKH116" s="73"/>
      <c r="UKI116" s="73"/>
      <c r="UKJ116" s="73"/>
      <c r="UKK116" s="73"/>
      <c r="UKL116" s="73"/>
      <c r="UKM116" s="73"/>
      <c r="UKN116" s="73"/>
      <c r="UKO116" s="73"/>
      <c r="UKP116" s="73"/>
      <c r="UKQ116" s="73"/>
      <c r="UKR116" s="73"/>
      <c r="UKS116" s="73"/>
      <c r="UKT116" s="73"/>
      <c r="UKU116" s="73"/>
      <c r="UKV116" s="73"/>
      <c r="UKW116" s="73"/>
      <c r="UKX116" s="73"/>
      <c r="UKY116" s="73"/>
      <c r="UKZ116" s="73"/>
      <c r="ULA116" s="73"/>
      <c r="ULB116" s="73"/>
      <c r="ULC116" s="73"/>
      <c r="ULD116" s="73"/>
      <c r="ULE116" s="73"/>
      <c r="ULF116" s="73"/>
      <c r="ULG116" s="73"/>
      <c r="ULH116" s="73"/>
      <c r="ULI116" s="73"/>
      <c r="ULJ116" s="73"/>
      <c r="ULK116" s="73"/>
      <c r="ULL116" s="73"/>
      <c r="ULM116" s="73"/>
      <c r="ULN116" s="73"/>
      <c r="ULO116" s="73"/>
      <c r="ULP116" s="73"/>
      <c r="ULQ116" s="73"/>
      <c r="ULR116" s="73"/>
      <c r="ULS116" s="73"/>
      <c r="ULT116" s="73"/>
      <c r="ULU116" s="73"/>
      <c r="ULV116" s="73"/>
      <c r="ULW116" s="73"/>
      <c r="ULX116" s="73"/>
      <c r="ULY116" s="73"/>
      <c r="ULZ116" s="73"/>
      <c r="UMA116" s="73"/>
      <c r="UMB116" s="73"/>
      <c r="UMC116" s="73"/>
      <c r="UMD116" s="73"/>
      <c r="UME116" s="73"/>
      <c r="UMF116" s="73"/>
      <c r="UMG116" s="73"/>
      <c r="UMH116" s="73"/>
      <c r="UMI116" s="73"/>
      <c r="UMJ116" s="73"/>
      <c r="UMK116" s="73"/>
      <c r="UML116" s="73"/>
      <c r="UMM116" s="73"/>
      <c r="UMN116" s="73"/>
      <c r="UMO116" s="73"/>
      <c r="UMP116" s="73"/>
      <c r="UMQ116" s="73"/>
      <c r="UMR116" s="73"/>
      <c r="UMS116" s="73"/>
      <c r="UMT116" s="73"/>
      <c r="UMU116" s="73"/>
      <c r="UMV116" s="73"/>
      <c r="UMW116" s="73"/>
      <c r="UMX116" s="73"/>
      <c r="UMY116" s="73"/>
      <c r="UMZ116" s="73"/>
      <c r="UNA116" s="73"/>
      <c r="UNB116" s="73"/>
      <c r="UNC116" s="73"/>
      <c r="UND116" s="73"/>
      <c r="UNE116" s="73"/>
      <c r="UNF116" s="73"/>
      <c r="UNG116" s="73"/>
      <c r="UNH116" s="73"/>
      <c r="UNI116" s="73"/>
      <c r="UNJ116" s="73"/>
      <c r="UNK116" s="73"/>
      <c r="UNL116" s="73"/>
      <c r="UNM116" s="73"/>
      <c r="UNN116" s="73"/>
      <c r="UNO116" s="73"/>
      <c r="UNP116" s="73"/>
      <c r="UNQ116" s="73"/>
      <c r="UNR116" s="73"/>
      <c r="UNS116" s="73"/>
      <c r="UNT116" s="73"/>
      <c r="UNU116" s="73"/>
      <c r="UNV116" s="73"/>
      <c r="UNW116" s="73"/>
      <c r="UNX116" s="73"/>
      <c r="UNY116" s="73"/>
      <c r="UNZ116" s="73"/>
      <c r="UOA116" s="73"/>
      <c r="UOB116" s="73"/>
      <c r="UOC116" s="73"/>
      <c r="UOD116" s="73"/>
      <c r="UOE116" s="73"/>
      <c r="UOF116" s="73"/>
      <c r="UOG116" s="73"/>
      <c r="UOH116" s="73"/>
      <c r="UOI116" s="73"/>
      <c r="UOJ116" s="73"/>
      <c r="UOK116" s="73"/>
      <c r="UOL116" s="73"/>
      <c r="UOM116" s="73"/>
      <c r="UON116" s="73"/>
      <c r="UOO116" s="73"/>
      <c r="UOP116" s="73"/>
      <c r="UOQ116" s="73"/>
      <c r="UOR116" s="73"/>
      <c r="UOS116" s="73"/>
      <c r="UOT116" s="73"/>
      <c r="UOU116" s="73"/>
      <c r="UOV116" s="73"/>
      <c r="UOW116" s="73"/>
      <c r="UOX116" s="73"/>
      <c r="UOY116" s="73"/>
      <c r="UOZ116" s="73"/>
      <c r="UPA116" s="73"/>
      <c r="UPB116" s="73"/>
      <c r="UPC116" s="73"/>
      <c r="UPD116" s="73"/>
      <c r="UPE116" s="73"/>
      <c r="UPF116" s="73"/>
      <c r="UPG116" s="73"/>
      <c r="UPH116" s="73"/>
      <c r="UPI116" s="73"/>
      <c r="UPJ116" s="73"/>
      <c r="UPK116" s="73"/>
      <c r="UPL116" s="73"/>
      <c r="UPM116" s="73"/>
      <c r="UPN116" s="73"/>
      <c r="UPO116" s="73"/>
      <c r="UPP116" s="73"/>
      <c r="UPQ116" s="73"/>
      <c r="UPR116" s="73"/>
      <c r="UPS116" s="73"/>
      <c r="UPT116" s="73"/>
      <c r="UPU116" s="73"/>
      <c r="UPV116" s="73"/>
      <c r="UPW116" s="73"/>
      <c r="UPX116" s="73"/>
      <c r="UPY116" s="73"/>
      <c r="UPZ116" s="73"/>
      <c r="UQA116" s="73"/>
      <c r="UQB116" s="73"/>
      <c r="UQC116" s="73"/>
      <c r="UQD116" s="73"/>
      <c r="UQE116" s="73"/>
      <c r="UQF116" s="73"/>
      <c r="UQG116" s="73"/>
      <c r="UQH116" s="73"/>
      <c r="UQI116" s="73"/>
      <c r="UQJ116" s="73"/>
      <c r="UQK116" s="73"/>
      <c r="UQL116" s="73"/>
      <c r="UQM116" s="73"/>
      <c r="UQN116" s="73"/>
      <c r="UQO116" s="73"/>
      <c r="UQP116" s="73"/>
      <c r="UQQ116" s="73"/>
      <c r="UQR116" s="73"/>
      <c r="UQS116" s="73"/>
      <c r="UQT116" s="73"/>
      <c r="UQU116" s="73"/>
      <c r="UQV116" s="73"/>
      <c r="UQW116" s="73"/>
      <c r="UQX116" s="73"/>
      <c r="UQY116" s="73"/>
      <c r="UQZ116" s="73"/>
      <c r="URA116" s="73"/>
      <c r="URB116" s="73"/>
      <c r="URC116" s="73"/>
      <c r="URD116" s="73"/>
      <c r="URE116" s="73"/>
      <c r="URF116" s="73"/>
      <c r="URG116" s="73"/>
      <c r="URH116" s="73"/>
      <c r="URI116" s="73"/>
      <c r="URJ116" s="73"/>
      <c r="URK116" s="73"/>
      <c r="URL116" s="73"/>
      <c r="URM116" s="73"/>
      <c r="URN116" s="73"/>
      <c r="URO116" s="73"/>
      <c r="URP116" s="73"/>
      <c r="URQ116" s="73"/>
      <c r="URR116" s="73"/>
      <c r="URS116" s="73"/>
      <c r="URT116" s="73"/>
      <c r="URU116" s="73"/>
      <c r="URV116" s="73"/>
      <c r="URW116" s="73"/>
      <c r="URX116" s="73"/>
      <c r="URY116" s="73"/>
      <c r="URZ116" s="73"/>
      <c r="USA116" s="73"/>
      <c r="USB116" s="73"/>
      <c r="USC116" s="73"/>
      <c r="USD116" s="73"/>
      <c r="USE116" s="73"/>
      <c r="USF116" s="73"/>
      <c r="USG116" s="73"/>
      <c r="USH116" s="73"/>
      <c r="USI116" s="73"/>
      <c r="USJ116" s="73"/>
      <c r="USK116" s="73"/>
      <c r="USL116" s="73"/>
      <c r="USM116" s="73"/>
      <c r="USN116" s="73"/>
      <c r="USO116" s="73"/>
      <c r="USP116" s="73"/>
      <c r="USQ116" s="73"/>
      <c r="USR116" s="73"/>
      <c r="USS116" s="73"/>
      <c r="UST116" s="73"/>
      <c r="USU116" s="73"/>
      <c r="USV116" s="73"/>
      <c r="USW116" s="73"/>
      <c r="USX116" s="73"/>
      <c r="USY116" s="73"/>
      <c r="USZ116" s="73"/>
      <c r="UTA116" s="73"/>
      <c r="UTB116" s="73"/>
      <c r="UTC116" s="73"/>
      <c r="UTD116" s="73"/>
      <c r="UTE116" s="73"/>
      <c r="UTF116" s="73"/>
      <c r="UTG116" s="73"/>
      <c r="UTH116" s="73"/>
      <c r="UTI116" s="73"/>
      <c r="UTJ116" s="73"/>
      <c r="UTK116" s="73"/>
      <c r="UTL116" s="73"/>
      <c r="UTM116" s="73"/>
      <c r="UTN116" s="73"/>
      <c r="UTO116" s="73"/>
      <c r="UTP116" s="73"/>
      <c r="UTQ116" s="73"/>
      <c r="UTR116" s="73"/>
      <c r="UTS116" s="73"/>
      <c r="UTT116" s="73"/>
      <c r="UTU116" s="73"/>
      <c r="UTV116" s="73"/>
      <c r="UTW116" s="73"/>
      <c r="UTX116" s="73"/>
      <c r="UTY116" s="73"/>
      <c r="UTZ116" s="73"/>
      <c r="UUA116" s="73"/>
      <c r="UUB116" s="73"/>
      <c r="UUC116" s="73"/>
      <c r="UUD116" s="73"/>
      <c r="UUE116" s="73"/>
      <c r="UUF116" s="73"/>
      <c r="UUG116" s="73"/>
      <c r="UUH116" s="73"/>
      <c r="UUI116" s="73"/>
      <c r="UUJ116" s="73"/>
      <c r="UUK116" s="73"/>
      <c r="UUL116" s="73"/>
      <c r="UUM116" s="73"/>
      <c r="UUN116" s="73"/>
      <c r="UUO116" s="73"/>
      <c r="UUP116" s="73"/>
      <c r="UUQ116" s="73"/>
      <c r="UUR116" s="73"/>
      <c r="UUS116" s="73"/>
      <c r="UUT116" s="73"/>
      <c r="UUU116" s="73"/>
      <c r="UUV116" s="73"/>
      <c r="UUW116" s="73"/>
      <c r="UUX116" s="73"/>
      <c r="UUY116" s="73"/>
      <c r="UUZ116" s="73"/>
      <c r="UVA116" s="73"/>
      <c r="UVB116" s="73"/>
      <c r="UVC116" s="73"/>
      <c r="UVD116" s="73"/>
      <c r="UVE116" s="73"/>
      <c r="UVF116" s="73"/>
      <c r="UVG116" s="73"/>
      <c r="UVH116" s="73"/>
      <c r="UVI116" s="73"/>
      <c r="UVJ116" s="73"/>
      <c r="UVK116" s="73"/>
      <c r="UVL116" s="73"/>
      <c r="UVM116" s="73"/>
      <c r="UVN116" s="73"/>
      <c r="UVO116" s="73"/>
      <c r="UVP116" s="73"/>
      <c r="UVQ116" s="73"/>
      <c r="UVR116" s="73"/>
      <c r="UVS116" s="73"/>
      <c r="UVT116" s="73"/>
      <c r="UVU116" s="73"/>
      <c r="UVV116" s="73"/>
      <c r="UVW116" s="73"/>
      <c r="UVX116" s="73"/>
      <c r="UVY116" s="73"/>
      <c r="UVZ116" s="73"/>
      <c r="UWA116" s="73"/>
      <c r="UWB116" s="73"/>
      <c r="UWC116" s="73"/>
      <c r="UWD116" s="73"/>
      <c r="UWE116" s="73"/>
      <c r="UWF116" s="73"/>
      <c r="UWG116" s="73"/>
      <c r="UWH116" s="73"/>
      <c r="UWI116" s="73"/>
      <c r="UWJ116" s="73"/>
      <c r="UWK116" s="73"/>
      <c r="UWL116" s="73"/>
      <c r="UWM116" s="73"/>
      <c r="UWN116" s="73"/>
      <c r="UWO116" s="73"/>
      <c r="UWP116" s="73"/>
      <c r="UWQ116" s="73"/>
      <c r="UWR116" s="73"/>
      <c r="UWS116" s="73"/>
      <c r="UWT116" s="73"/>
      <c r="UWU116" s="73"/>
      <c r="UWV116" s="73"/>
      <c r="UWW116" s="73"/>
      <c r="UWX116" s="73"/>
      <c r="UWY116" s="73"/>
      <c r="UWZ116" s="73"/>
      <c r="UXA116" s="73"/>
      <c r="UXB116" s="73"/>
      <c r="UXC116" s="73"/>
      <c r="UXD116" s="73"/>
      <c r="UXE116" s="73"/>
      <c r="UXF116" s="73"/>
      <c r="UXG116" s="73"/>
      <c r="UXH116" s="73"/>
      <c r="UXI116" s="73"/>
      <c r="UXJ116" s="73"/>
      <c r="UXK116" s="73"/>
      <c r="UXL116" s="73"/>
      <c r="UXM116" s="73"/>
      <c r="UXN116" s="73"/>
      <c r="UXO116" s="73"/>
      <c r="UXP116" s="73"/>
      <c r="UXQ116" s="73"/>
      <c r="UXR116" s="73"/>
      <c r="UXS116" s="73"/>
      <c r="UXT116" s="73"/>
      <c r="UXU116" s="73"/>
      <c r="UXV116" s="73"/>
      <c r="UXW116" s="73"/>
      <c r="UXX116" s="73"/>
      <c r="UXY116" s="73"/>
      <c r="UXZ116" s="73"/>
      <c r="UYA116" s="73"/>
      <c r="UYB116" s="73"/>
      <c r="UYC116" s="73"/>
      <c r="UYD116" s="73"/>
      <c r="UYE116" s="73"/>
      <c r="UYF116" s="73"/>
      <c r="UYG116" s="73"/>
      <c r="UYH116" s="73"/>
      <c r="UYI116" s="73"/>
      <c r="UYJ116" s="73"/>
      <c r="UYK116" s="73"/>
      <c r="UYL116" s="73"/>
      <c r="UYM116" s="73"/>
      <c r="UYN116" s="73"/>
      <c r="UYO116" s="73"/>
      <c r="UYP116" s="73"/>
      <c r="UYQ116" s="73"/>
      <c r="UYR116" s="73"/>
      <c r="UYS116" s="73"/>
      <c r="UYT116" s="73"/>
      <c r="UYU116" s="73"/>
      <c r="UYV116" s="73"/>
      <c r="UYW116" s="73"/>
      <c r="UYX116" s="73"/>
      <c r="UYY116" s="73"/>
      <c r="UYZ116" s="73"/>
      <c r="UZA116" s="73"/>
      <c r="UZB116" s="73"/>
      <c r="UZC116" s="73"/>
      <c r="UZD116" s="73"/>
      <c r="UZE116" s="73"/>
      <c r="UZF116" s="73"/>
      <c r="UZG116" s="73"/>
      <c r="UZH116" s="73"/>
      <c r="UZI116" s="73"/>
      <c r="UZJ116" s="73"/>
      <c r="UZK116" s="73"/>
      <c r="UZL116" s="73"/>
      <c r="UZM116" s="73"/>
      <c r="UZN116" s="73"/>
      <c r="UZO116" s="73"/>
      <c r="UZP116" s="73"/>
      <c r="UZQ116" s="73"/>
      <c r="UZR116" s="73"/>
      <c r="UZS116" s="73"/>
      <c r="UZT116" s="73"/>
      <c r="UZU116" s="73"/>
      <c r="UZV116" s="73"/>
      <c r="UZW116" s="73"/>
      <c r="UZX116" s="73"/>
      <c r="UZY116" s="73"/>
      <c r="UZZ116" s="73"/>
      <c r="VAA116" s="73"/>
      <c r="VAB116" s="73"/>
      <c r="VAC116" s="73"/>
      <c r="VAD116" s="73"/>
      <c r="VAE116" s="73"/>
      <c r="VAF116" s="73"/>
      <c r="VAG116" s="73"/>
      <c r="VAH116" s="73"/>
      <c r="VAI116" s="73"/>
      <c r="VAJ116" s="73"/>
      <c r="VAK116" s="73"/>
      <c r="VAL116" s="73"/>
      <c r="VAM116" s="73"/>
      <c r="VAN116" s="73"/>
      <c r="VAO116" s="73"/>
      <c r="VAP116" s="73"/>
      <c r="VAQ116" s="73"/>
      <c r="VAR116" s="73"/>
      <c r="VAS116" s="73"/>
      <c r="VAT116" s="73"/>
      <c r="VAU116" s="73"/>
      <c r="VAV116" s="73"/>
      <c r="VAW116" s="73"/>
      <c r="VAX116" s="73"/>
      <c r="VAY116" s="73"/>
      <c r="VAZ116" s="73"/>
      <c r="VBA116" s="73"/>
      <c r="VBB116" s="73"/>
      <c r="VBC116" s="73"/>
      <c r="VBD116" s="73"/>
      <c r="VBE116" s="73"/>
      <c r="VBF116" s="73"/>
      <c r="VBG116" s="73"/>
      <c r="VBH116" s="73"/>
      <c r="VBI116" s="73"/>
      <c r="VBJ116" s="73"/>
      <c r="VBK116" s="73"/>
      <c r="VBL116" s="73"/>
      <c r="VBM116" s="73"/>
      <c r="VBN116" s="73"/>
      <c r="VBO116" s="73"/>
      <c r="VBP116" s="73"/>
      <c r="VBQ116" s="73"/>
      <c r="VBR116" s="73"/>
      <c r="VBS116" s="73"/>
      <c r="VBT116" s="73"/>
      <c r="VBU116" s="73"/>
      <c r="VBV116" s="73"/>
      <c r="VBW116" s="73"/>
      <c r="VBX116" s="73"/>
      <c r="VBY116" s="73"/>
      <c r="VBZ116" s="73"/>
      <c r="VCA116" s="73"/>
      <c r="VCB116" s="73"/>
      <c r="VCC116" s="73"/>
      <c r="VCD116" s="73"/>
      <c r="VCE116" s="73"/>
      <c r="VCF116" s="73"/>
      <c r="VCG116" s="73"/>
      <c r="VCH116" s="73"/>
      <c r="VCI116" s="73"/>
      <c r="VCJ116" s="73"/>
      <c r="VCK116" s="73"/>
      <c r="VCL116" s="73"/>
      <c r="VCM116" s="73"/>
      <c r="VCN116" s="73"/>
      <c r="VCO116" s="73"/>
      <c r="VCP116" s="73"/>
      <c r="VCQ116" s="73"/>
      <c r="VCR116" s="73"/>
      <c r="VCS116" s="73"/>
      <c r="VCT116" s="73"/>
      <c r="VCU116" s="73"/>
      <c r="VCV116" s="73"/>
      <c r="VCW116" s="73"/>
      <c r="VCX116" s="73"/>
      <c r="VCY116" s="73"/>
      <c r="VCZ116" s="73"/>
      <c r="VDA116" s="73"/>
      <c r="VDB116" s="73"/>
      <c r="VDC116" s="73"/>
      <c r="VDD116" s="73"/>
      <c r="VDE116" s="73"/>
      <c r="VDF116" s="73"/>
      <c r="VDG116" s="73"/>
      <c r="VDH116" s="73"/>
      <c r="VDI116" s="73"/>
      <c r="VDJ116" s="73"/>
      <c r="VDK116" s="73"/>
      <c r="VDL116" s="73"/>
      <c r="VDM116" s="73"/>
      <c r="VDN116" s="73"/>
      <c r="VDO116" s="73"/>
      <c r="VDP116" s="73"/>
      <c r="VDQ116" s="73"/>
      <c r="VDR116" s="73"/>
      <c r="VDS116" s="73"/>
      <c r="VDT116" s="73"/>
      <c r="VDU116" s="73"/>
      <c r="VDV116" s="73"/>
      <c r="VDW116" s="73"/>
      <c r="VDX116" s="73"/>
      <c r="VDY116" s="73"/>
      <c r="VDZ116" s="73"/>
      <c r="VEA116" s="73"/>
      <c r="VEB116" s="73"/>
      <c r="VEC116" s="73"/>
      <c r="VED116" s="73"/>
      <c r="VEE116" s="73"/>
      <c r="VEF116" s="73"/>
      <c r="VEG116" s="73"/>
      <c r="VEH116" s="73"/>
      <c r="VEI116" s="73"/>
      <c r="VEJ116" s="73"/>
      <c r="VEK116" s="73"/>
      <c r="VEL116" s="73"/>
      <c r="VEM116" s="73"/>
      <c r="VEN116" s="73"/>
      <c r="VEO116" s="73"/>
      <c r="VEP116" s="73"/>
      <c r="VEQ116" s="73"/>
      <c r="VER116" s="73"/>
      <c r="VES116" s="73"/>
      <c r="VET116" s="73"/>
      <c r="VEU116" s="73"/>
      <c r="VEV116" s="73"/>
      <c r="VEW116" s="73"/>
      <c r="VEX116" s="73"/>
      <c r="VEY116" s="73"/>
      <c r="VEZ116" s="73"/>
      <c r="VFA116" s="73"/>
      <c r="VFB116" s="73"/>
      <c r="VFC116" s="73"/>
      <c r="VFD116" s="73"/>
      <c r="VFE116" s="73"/>
      <c r="VFF116" s="73"/>
      <c r="VFG116" s="73"/>
      <c r="VFH116" s="73"/>
      <c r="VFI116" s="73"/>
      <c r="VFJ116" s="73"/>
      <c r="VFK116" s="73"/>
      <c r="VFL116" s="73"/>
      <c r="VFM116" s="73"/>
      <c r="VFN116" s="73"/>
      <c r="VFO116" s="73"/>
      <c r="VFP116" s="73"/>
      <c r="VFQ116" s="73"/>
      <c r="VFR116" s="73"/>
      <c r="VFS116" s="73"/>
      <c r="VFT116" s="73"/>
      <c r="VFU116" s="73"/>
      <c r="VFV116" s="73"/>
      <c r="VFW116" s="73"/>
      <c r="VFX116" s="73"/>
      <c r="VFY116" s="73"/>
      <c r="VFZ116" s="73"/>
      <c r="VGA116" s="73"/>
      <c r="VGB116" s="73"/>
      <c r="VGC116" s="73"/>
      <c r="VGD116" s="73"/>
      <c r="VGE116" s="73"/>
      <c r="VGF116" s="73"/>
      <c r="VGG116" s="73"/>
      <c r="VGH116" s="73"/>
      <c r="VGI116" s="73"/>
      <c r="VGJ116" s="73"/>
      <c r="VGK116" s="73"/>
      <c r="VGL116" s="73"/>
      <c r="VGM116" s="73"/>
      <c r="VGN116" s="73"/>
      <c r="VGO116" s="73"/>
      <c r="VGP116" s="73"/>
      <c r="VGQ116" s="73"/>
      <c r="VGR116" s="73"/>
      <c r="VGS116" s="73"/>
      <c r="VGT116" s="73"/>
      <c r="VGU116" s="73"/>
      <c r="VGV116" s="73"/>
      <c r="VGW116" s="73"/>
      <c r="VGX116" s="73"/>
      <c r="VGY116" s="73"/>
      <c r="VGZ116" s="73"/>
      <c r="VHA116" s="73"/>
      <c r="VHB116" s="73"/>
      <c r="VHC116" s="73"/>
      <c r="VHD116" s="73"/>
      <c r="VHE116" s="73"/>
      <c r="VHF116" s="73"/>
      <c r="VHG116" s="73"/>
      <c r="VHH116" s="73"/>
      <c r="VHI116" s="73"/>
      <c r="VHJ116" s="73"/>
      <c r="VHK116" s="73"/>
      <c r="VHL116" s="73"/>
      <c r="VHM116" s="73"/>
      <c r="VHN116" s="73"/>
      <c r="VHO116" s="73"/>
      <c r="VHP116" s="73"/>
      <c r="VHQ116" s="73"/>
      <c r="VHR116" s="73"/>
      <c r="VHS116" s="73"/>
      <c r="VHT116" s="73"/>
      <c r="VHU116" s="73"/>
      <c r="VHV116" s="73"/>
      <c r="VHW116" s="73"/>
      <c r="VHX116" s="73"/>
      <c r="VHY116" s="73"/>
      <c r="VHZ116" s="73"/>
      <c r="VIA116" s="73"/>
      <c r="VIB116" s="73"/>
      <c r="VIC116" s="73"/>
      <c r="VID116" s="73"/>
      <c r="VIE116" s="73"/>
      <c r="VIF116" s="73"/>
      <c r="VIG116" s="73"/>
      <c r="VIH116" s="73"/>
      <c r="VII116" s="73"/>
      <c r="VIJ116" s="73"/>
      <c r="VIK116" s="73"/>
      <c r="VIL116" s="73"/>
      <c r="VIM116" s="73"/>
      <c r="VIN116" s="73"/>
      <c r="VIO116" s="73"/>
      <c r="VIP116" s="73"/>
      <c r="VIQ116" s="73"/>
      <c r="VIR116" s="73"/>
      <c r="VIS116" s="73"/>
      <c r="VIT116" s="73"/>
      <c r="VIU116" s="73"/>
      <c r="VIV116" s="73"/>
      <c r="VIW116" s="73"/>
      <c r="VIX116" s="73"/>
      <c r="VIY116" s="73"/>
      <c r="VIZ116" s="73"/>
      <c r="VJA116" s="73"/>
      <c r="VJB116" s="73"/>
      <c r="VJC116" s="73"/>
      <c r="VJD116" s="73"/>
      <c r="VJE116" s="73"/>
      <c r="VJF116" s="73"/>
      <c r="VJG116" s="73"/>
      <c r="VJH116" s="73"/>
      <c r="VJI116" s="73"/>
      <c r="VJJ116" s="73"/>
      <c r="VJK116" s="73"/>
      <c r="VJL116" s="73"/>
      <c r="VJM116" s="73"/>
      <c r="VJN116" s="73"/>
      <c r="VJO116" s="73"/>
      <c r="VJP116" s="73"/>
      <c r="VJQ116" s="73"/>
      <c r="VJR116" s="73"/>
      <c r="VJS116" s="73"/>
      <c r="VJT116" s="73"/>
      <c r="VJU116" s="73"/>
      <c r="VJV116" s="73"/>
      <c r="VJW116" s="73"/>
      <c r="VJX116" s="73"/>
      <c r="VJY116" s="73"/>
      <c r="VJZ116" s="73"/>
      <c r="VKA116" s="73"/>
      <c r="VKB116" s="73"/>
      <c r="VKC116" s="73"/>
      <c r="VKD116" s="73"/>
      <c r="VKE116" s="73"/>
      <c r="VKF116" s="73"/>
      <c r="VKG116" s="73"/>
      <c r="VKH116" s="73"/>
      <c r="VKI116" s="73"/>
      <c r="VKJ116" s="73"/>
      <c r="VKK116" s="73"/>
      <c r="VKL116" s="73"/>
      <c r="VKM116" s="73"/>
      <c r="VKN116" s="73"/>
      <c r="VKO116" s="73"/>
      <c r="VKP116" s="73"/>
      <c r="VKQ116" s="73"/>
      <c r="VKR116" s="73"/>
      <c r="VKS116" s="73"/>
      <c r="VKT116" s="73"/>
      <c r="VKU116" s="73"/>
      <c r="VKV116" s="73"/>
      <c r="VKW116" s="73"/>
      <c r="VKX116" s="73"/>
      <c r="VKY116" s="73"/>
      <c r="VKZ116" s="73"/>
      <c r="VLA116" s="73"/>
      <c r="VLB116" s="73"/>
      <c r="VLC116" s="73"/>
      <c r="VLD116" s="73"/>
      <c r="VLE116" s="73"/>
      <c r="VLF116" s="73"/>
      <c r="VLG116" s="73"/>
      <c r="VLH116" s="73"/>
      <c r="VLI116" s="73"/>
      <c r="VLJ116" s="73"/>
      <c r="VLK116" s="73"/>
      <c r="VLL116" s="73"/>
      <c r="VLM116" s="73"/>
      <c r="VLN116" s="73"/>
      <c r="VLO116" s="73"/>
      <c r="VLP116" s="73"/>
      <c r="VLQ116" s="73"/>
      <c r="VLR116" s="73"/>
      <c r="VLS116" s="73"/>
      <c r="VLT116" s="73"/>
      <c r="VLU116" s="73"/>
      <c r="VLV116" s="73"/>
      <c r="VLW116" s="73"/>
      <c r="VLX116" s="73"/>
      <c r="VLY116" s="73"/>
      <c r="VLZ116" s="73"/>
      <c r="VMA116" s="73"/>
      <c r="VMB116" s="73"/>
      <c r="VMC116" s="73"/>
      <c r="VMD116" s="73"/>
      <c r="VME116" s="73"/>
      <c r="VMF116" s="73"/>
      <c r="VMG116" s="73"/>
      <c r="VMH116" s="73"/>
      <c r="VMI116" s="73"/>
      <c r="VMJ116" s="73"/>
      <c r="VMK116" s="73"/>
      <c r="VML116" s="73"/>
      <c r="VMM116" s="73"/>
      <c r="VMN116" s="73"/>
      <c r="VMO116" s="73"/>
      <c r="VMP116" s="73"/>
      <c r="VMQ116" s="73"/>
      <c r="VMR116" s="73"/>
      <c r="VMS116" s="73"/>
      <c r="VMT116" s="73"/>
      <c r="VMU116" s="73"/>
      <c r="VMV116" s="73"/>
      <c r="VMW116" s="73"/>
      <c r="VMX116" s="73"/>
      <c r="VMY116" s="73"/>
      <c r="VMZ116" s="73"/>
      <c r="VNA116" s="73"/>
      <c r="VNB116" s="73"/>
      <c r="VNC116" s="73"/>
      <c r="VND116" s="73"/>
      <c r="VNE116" s="73"/>
      <c r="VNF116" s="73"/>
      <c r="VNG116" s="73"/>
      <c r="VNH116" s="73"/>
      <c r="VNI116" s="73"/>
      <c r="VNJ116" s="73"/>
      <c r="VNK116" s="73"/>
      <c r="VNL116" s="73"/>
      <c r="VNM116" s="73"/>
      <c r="VNN116" s="73"/>
      <c r="VNO116" s="73"/>
      <c r="VNP116" s="73"/>
      <c r="VNQ116" s="73"/>
      <c r="VNR116" s="73"/>
      <c r="VNS116" s="73"/>
      <c r="VNT116" s="73"/>
      <c r="VNU116" s="73"/>
      <c r="VNV116" s="73"/>
      <c r="VNW116" s="73"/>
      <c r="VNX116" s="73"/>
      <c r="VNY116" s="73"/>
      <c r="VNZ116" s="73"/>
      <c r="VOA116" s="73"/>
      <c r="VOB116" s="73"/>
      <c r="VOC116" s="73"/>
      <c r="VOD116" s="73"/>
      <c r="VOE116" s="73"/>
      <c r="VOF116" s="73"/>
      <c r="VOG116" s="73"/>
      <c r="VOH116" s="73"/>
      <c r="VOI116" s="73"/>
      <c r="VOJ116" s="73"/>
      <c r="VOK116" s="73"/>
      <c r="VOL116" s="73"/>
      <c r="VOM116" s="73"/>
      <c r="VON116" s="73"/>
      <c r="VOO116" s="73"/>
      <c r="VOP116" s="73"/>
      <c r="VOQ116" s="73"/>
      <c r="VOR116" s="73"/>
      <c r="VOS116" s="73"/>
      <c r="VOT116" s="73"/>
      <c r="VOU116" s="73"/>
      <c r="VOV116" s="73"/>
      <c r="VOW116" s="73"/>
      <c r="VOX116" s="73"/>
      <c r="VOY116" s="73"/>
      <c r="VOZ116" s="73"/>
      <c r="VPA116" s="73"/>
      <c r="VPB116" s="73"/>
      <c r="VPC116" s="73"/>
      <c r="VPD116" s="73"/>
      <c r="VPE116" s="73"/>
      <c r="VPF116" s="73"/>
      <c r="VPG116" s="73"/>
      <c r="VPH116" s="73"/>
      <c r="VPI116" s="73"/>
      <c r="VPJ116" s="73"/>
      <c r="VPK116" s="73"/>
      <c r="VPL116" s="73"/>
      <c r="VPM116" s="73"/>
      <c r="VPN116" s="73"/>
      <c r="VPO116" s="73"/>
      <c r="VPP116" s="73"/>
      <c r="VPQ116" s="73"/>
      <c r="VPR116" s="73"/>
      <c r="VPS116" s="73"/>
      <c r="VPT116" s="73"/>
      <c r="VPU116" s="73"/>
      <c r="VPV116" s="73"/>
      <c r="VPW116" s="73"/>
      <c r="VPX116" s="73"/>
      <c r="VPY116" s="73"/>
      <c r="VPZ116" s="73"/>
      <c r="VQA116" s="73"/>
      <c r="VQB116" s="73"/>
      <c r="VQC116" s="73"/>
      <c r="VQD116" s="73"/>
      <c r="VQE116" s="73"/>
      <c r="VQF116" s="73"/>
      <c r="VQG116" s="73"/>
      <c r="VQH116" s="73"/>
      <c r="VQI116" s="73"/>
      <c r="VQJ116" s="73"/>
      <c r="VQK116" s="73"/>
      <c r="VQL116" s="73"/>
      <c r="VQM116" s="73"/>
      <c r="VQN116" s="73"/>
      <c r="VQO116" s="73"/>
      <c r="VQP116" s="73"/>
      <c r="VQQ116" s="73"/>
      <c r="VQR116" s="73"/>
      <c r="VQS116" s="73"/>
      <c r="VQT116" s="73"/>
      <c r="VQU116" s="73"/>
      <c r="VQV116" s="73"/>
      <c r="VQW116" s="73"/>
      <c r="VQX116" s="73"/>
      <c r="VQY116" s="73"/>
      <c r="VQZ116" s="73"/>
      <c r="VRA116" s="73"/>
      <c r="VRB116" s="73"/>
      <c r="VRC116" s="73"/>
      <c r="VRD116" s="73"/>
      <c r="VRE116" s="73"/>
      <c r="VRF116" s="73"/>
      <c r="VRG116" s="73"/>
      <c r="VRH116" s="73"/>
      <c r="VRI116" s="73"/>
      <c r="VRJ116" s="73"/>
      <c r="VRK116" s="73"/>
      <c r="VRL116" s="73"/>
      <c r="VRM116" s="73"/>
      <c r="VRN116" s="73"/>
      <c r="VRO116" s="73"/>
      <c r="VRP116" s="73"/>
      <c r="VRQ116" s="73"/>
      <c r="VRR116" s="73"/>
      <c r="VRS116" s="73"/>
      <c r="VRT116" s="73"/>
      <c r="VRU116" s="73"/>
      <c r="VRV116" s="73"/>
      <c r="VRW116" s="73"/>
      <c r="VRX116" s="73"/>
      <c r="VRY116" s="73"/>
      <c r="VRZ116" s="73"/>
      <c r="VSA116" s="73"/>
      <c r="VSB116" s="73"/>
      <c r="VSC116" s="73"/>
      <c r="VSD116" s="73"/>
      <c r="VSE116" s="73"/>
      <c r="VSF116" s="73"/>
      <c r="VSG116" s="73"/>
      <c r="VSH116" s="73"/>
      <c r="VSI116" s="73"/>
      <c r="VSJ116" s="73"/>
      <c r="VSK116" s="73"/>
      <c r="VSL116" s="73"/>
      <c r="VSM116" s="73"/>
      <c r="VSN116" s="73"/>
      <c r="VSO116" s="73"/>
      <c r="VSP116" s="73"/>
      <c r="VSQ116" s="73"/>
      <c r="VSR116" s="73"/>
      <c r="VSS116" s="73"/>
      <c r="VST116" s="73"/>
      <c r="VSU116" s="73"/>
      <c r="VSV116" s="73"/>
      <c r="VSW116" s="73"/>
      <c r="VSX116" s="73"/>
      <c r="VSY116" s="73"/>
      <c r="VSZ116" s="73"/>
      <c r="VTA116" s="73"/>
      <c r="VTB116" s="73"/>
      <c r="VTC116" s="73"/>
      <c r="VTD116" s="73"/>
      <c r="VTE116" s="73"/>
      <c r="VTF116" s="73"/>
      <c r="VTG116" s="73"/>
      <c r="VTH116" s="73"/>
      <c r="VTI116" s="73"/>
      <c r="VTJ116" s="73"/>
      <c r="VTK116" s="73"/>
      <c r="VTL116" s="73"/>
      <c r="VTM116" s="73"/>
      <c r="VTN116" s="73"/>
      <c r="VTO116" s="73"/>
      <c r="VTP116" s="73"/>
      <c r="VTQ116" s="73"/>
      <c r="VTR116" s="73"/>
      <c r="VTS116" s="73"/>
      <c r="VTT116" s="73"/>
      <c r="VTU116" s="73"/>
      <c r="VTV116" s="73"/>
      <c r="VTW116" s="73"/>
      <c r="VTX116" s="73"/>
      <c r="VTY116" s="73"/>
      <c r="VTZ116" s="73"/>
      <c r="VUA116" s="73"/>
      <c r="VUB116" s="73"/>
      <c r="VUC116" s="73"/>
      <c r="VUD116" s="73"/>
      <c r="VUE116" s="73"/>
      <c r="VUF116" s="73"/>
      <c r="VUG116" s="73"/>
      <c r="VUH116" s="73"/>
      <c r="VUI116" s="73"/>
      <c r="VUJ116" s="73"/>
      <c r="VUK116" s="73"/>
      <c r="VUL116" s="73"/>
      <c r="VUM116" s="73"/>
      <c r="VUN116" s="73"/>
      <c r="VUO116" s="73"/>
      <c r="VUP116" s="73"/>
      <c r="VUQ116" s="73"/>
      <c r="VUR116" s="73"/>
      <c r="VUS116" s="73"/>
      <c r="VUT116" s="73"/>
      <c r="VUU116" s="73"/>
      <c r="VUV116" s="73"/>
      <c r="VUW116" s="73"/>
      <c r="VUX116" s="73"/>
      <c r="VUY116" s="73"/>
      <c r="VUZ116" s="73"/>
      <c r="VVA116" s="73"/>
      <c r="VVB116" s="73"/>
      <c r="VVC116" s="73"/>
      <c r="VVD116" s="73"/>
      <c r="VVE116" s="73"/>
      <c r="VVF116" s="73"/>
      <c r="VVG116" s="73"/>
      <c r="VVH116" s="73"/>
      <c r="VVI116" s="73"/>
      <c r="VVJ116" s="73"/>
      <c r="VVK116" s="73"/>
      <c r="VVL116" s="73"/>
      <c r="VVM116" s="73"/>
      <c r="VVN116" s="73"/>
      <c r="VVO116" s="73"/>
      <c r="VVP116" s="73"/>
      <c r="VVQ116" s="73"/>
      <c r="VVR116" s="73"/>
      <c r="VVS116" s="73"/>
      <c r="VVT116" s="73"/>
      <c r="VVU116" s="73"/>
      <c r="VVV116" s="73"/>
      <c r="VVW116" s="73"/>
      <c r="VVX116" s="73"/>
      <c r="VVY116" s="73"/>
      <c r="VVZ116" s="73"/>
      <c r="VWA116" s="73"/>
      <c r="VWB116" s="73"/>
      <c r="VWC116" s="73"/>
      <c r="VWD116" s="73"/>
      <c r="VWE116" s="73"/>
      <c r="VWF116" s="73"/>
      <c r="VWG116" s="73"/>
      <c r="VWH116" s="73"/>
      <c r="VWI116" s="73"/>
      <c r="VWJ116" s="73"/>
      <c r="VWK116" s="73"/>
      <c r="VWL116" s="73"/>
      <c r="VWM116" s="73"/>
      <c r="VWN116" s="73"/>
      <c r="VWO116" s="73"/>
      <c r="VWP116" s="73"/>
      <c r="VWQ116" s="73"/>
      <c r="VWR116" s="73"/>
      <c r="VWS116" s="73"/>
      <c r="VWT116" s="73"/>
      <c r="VWU116" s="73"/>
      <c r="VWV116" s="73"/>
      <c r="VWW116" s="73"/>
      <c r="VWX116" s="73"/>
      <c r="VWY116" s="73"/>
      <c r="VWZ116" s="73"/>
      <c r="VXA116" s="73"/>
      <c r="VXB116" s="73"/>
      <c r="VXC116" s="73"/>
      <c r="VXD116" s="73"/>
      <c r="VXE116" s="73"/>
      <c r="VXF116" s="73"/>
      <c r="VXG116" s="73"/>
      <c r="VXH116" s="73"/>
      <c r="VXI116" s="73"/>
      <c r="VXJ116" s="73"/>
      <c r="VXK116" s="73"/>
      <c r="VXL116" s="73"/>
      <c r="VXM116" s="73"/>
      <c r="VXN116" s="73"/>
      <c r="VXO116" s="73"/>
      <c r="VXP116" s="73"/>
      <c r="VXQ116" s="73"/>
      <c r="VXR116" s="73"/>
      <c r="VXS116" s="73"/>
      <c r="VXT116" s="73"/>
      <c r="VXU116" s="73"/>
      <c r="VXV116" s="73"/>
      <c r="VXW116" s="73"/>
      <c r="VXX116" s="73"/>
      <c r="VXY116" s="73"/>
      <c r="VXZ116" s="73"/>
      <c r="VYA116" s="73"/>
      <c r="VYB116" s="73"/>
      <c r="VYC116" s="73"/>
      <c r="VYD116" s="73"/>
      <c r="VYE116" s="73"/>
      <c r="VYF116" s="73"/>
      <c r="VYG116" s="73"/>
      <c r="VYH116" s="73"/>
      <c r="VYI116" s="73"/>
      <c r="VYJ116" s="73"/>
      <c r="VYK116" s="73"/>
      <c r="VYL116" s="73"/>
      <c r="VYM116" s="73"/>
      <c r="VYN116" s="73"/>
      <c r="VYO116" s="73"/>
      <c r="VYP116" s="73"/>
      <c r="VYQ116" s="73"/>
      <c r="VYR116" s="73"/>
      <c r="VYS116" s="73"/>
      <c r="VYT116" s="73"/>
      <c r="VYU116" s="73"/>
      <c r="VYV116" s="73"/>
      <c r="VYW116" s="73"/>
      <c r="VYX116" s="73"/>
      <c r="VYY116" s="73"/>
      <c r="VYZ116" s="73"/>
      <c r="VZA116" s="73"/>
      <c r="VZB116" s="73"/>
      <c r="VZC116" s="73"/>
      <c r="VZD116" s="73"/>
      <c r="VZE116" s="73"/>
      <c r="VZF116" s="73"/>
      <c r="VZG116" s="73"/>
      <c r="VZH116" s="73"/>
      <c r="VZI116" s="73"/>
      <c r="VZJ116" s="73"/>
      <c r="VZK116" s="73"/>
      <c r="VZL116" s="73"/>
      <c r="VZM116" s="73"/>
      <c r="VZN116" s="73"/>
      <c r="VZO116" s="73"/>
      <c r="VZP116" s="73"/>
      <c r="VZQ116" s="73"/>
      <c r="VZR116" s="73"/>
      <c r="VZS116" s="73"/>
      <c r="VZT116" s="73"/>
      <c r="VZU116" s="73"/>
      <c r="VZV116" s="73"/>
      <c r="VZW116" s="73"/>
      <c r="VZX116" s="73"/>
      <c r="VZY116" s="73"/>
      <c r="VZZ116" s="73"/>
      <c r="WAA116" s="73"/>
      <c r="WAB116" s="73"/>
      <c r="WAC116" s="73"/>
      <c r="WAD116" s="73"/>
      <c r="WAE116" s="73"/>
      <c r="WAF116" s="73"/>
      <c r="WAG116" s="73"/>
      <c r="WAH116" s="73"/>
      <c r="WAI116" s="73"/>
      <c r="WAJ116" s="73"/>
      <c r="WAK116" s="73"/>
      <c r="WAL116" s="73"/>
      <c r="WAM116" s="73"/>
      <c r="WAN116" s="73"/>
      <c r="WAO116" s="73"/>
      <c r="WAP116" s="73"/>
      <c r="WAQ116" s="73"/>
      <c r="WAR116" s="73"/>
      <c r="WAS116" s="73"/>
      <c r="WAT116" s="73"/>
      <c r="WAU116" s="73"/>
      <c r="WAV116" s="73"/>
      <c r="WAW116" s="73"/>
      <c r="WAX116" s="73"/>
      <c r="WAY116" s="73"/>
      <c r="WAZ116" s="73"/>
      <c r="WBA116" s="73"/>
      <c r="WBB116" s="73"/>
      <c r="WBC116" s="73"/>
      <c r="WBD116" s="73"/>
      <c r="WBE116" s="73"/>
      <c r="WBF116" s="73"/>
      <c r="WBG116" s="73"/>
      <c r="WBH116" s="73"/>
      <c r="WBI116" s="73"/>
      <c r="WBJ116" s="73"/>
      <c r="WBK116" s="73"/>
      <c r="WBL116" s="73"/>
      <c r="WBM116" s="73"/>
      <c r="WBN116" s="73"/>
      <c r="WBO116" s="73"/>
      <c r="WBP116" s="73"/>
      <c r="WBQ116" s="73"/>
      <c r="WBR116" s="73"/>
      <c r="WBS116" s="73"/>
      <c r="WBT116" s="73"/>
      <c r="WBU116" s="73"/>
      <c r="WBV116" s="73"/>
      <c r="WBW116" s="73"/>
      <c r="WBX116" s="73"/>
      <c r="WBY116" s="73"/>
      <c r="WBZ116" s="73"/>
      <c r="WCA116" s="73"/>
      <c r="WCB116" s="73"/>
      <c r="WCC116" s="73"/>
      <c r="WCD116" s="73"/>
      <c r="WCE116" s="73"/>
      <c r="WCF116" s="73"/>
      <c r="WCG116" s="73"/>
      <c r="WCH116" s="73"/>
      <c r="WCI116" s="73"/>
      <c r="WCJ116" s="73"/>
      <c r="WCK116" s="73"/>
      <c r="WCL116" s="73"/>
      <c r="WCM116" s="73"/>
      <c r="WCN116" s="73"/>
      <c r="WCO116" s="73"/>
      <c r="WCP116" s="73"/>
      <c r="WCQ116" s="73"/>
      <c r="WCR116" s="73"/>
      <c r="WCS116" s="73"/>
      <c r="WCT116" s="73"/>
      <c r="WCU116" s="73"/>
      <c r="WCV116" s="73"/>
      <c r="WCW116" s="73"/>
      <c r="WCX116" s="73"/>
      <c r="WCY116" s="73"/>
      <c r="WCZ116" s="73"/>
      <c r="WDA116" s="73"/>
      <c r="WDB116" s="73"/>
      <c r="WDC116" s="73"/>
      <c r="WDD116" s="73"/>
      <c r="WDE116" s="73"/>
      <c r="WDF116" s="73"/>
      <c r="WDG116" s="73"/>
      <c r="WDH116" s="73"/>
      <c r="WDI116" s="73"/>
      <c r="WDJ116" s="73"/>
      <c r="WDK116" s="73"/>
      <c r="WDL116" s="73"/>
      <c r="WDM116" s="73"/>
      <c r="WDN116" s="73"/>
      <c r="WDO116" s="73"/>
      <c r="WDP116" s="73"/>
      <c r="WDQ116" s="73"/>
      <c r="WDR116" s="73"/>
      <c r="WDS116" s="73"/>
      <c r="WDT116" s="73"/>
      <c r="WDU116" s="73"/>
      <c r="WDV116" s="73"/>
      <c r="WDW116" s="73"/>
      <c r="WDX116" s="73"/>
      <c r="WDY116" s="73"/>
      <c r="WDZ116" s="73"/>
      <c r="WEA116" s="73"/>
      <c r="WEB116" s="73"/>
      <c r="WEC116" s="73"/>
      <c r="WED116" s="73"/>
      <c r="WEE116" s="73"/>
      <c r="WEF116" s="73"/>
      <c r="WEG116" s="73"/>
      <c r="WEH116" s="73"/>
      <c r="WEI116" s="73"/>
      <c r="WEJ116" s="73"/>
      <c r="WEK116" s="73"/>
      <c r="WEL116" s="73"/>
      <c r="WEM116" s="73"/>
      <c r="WEN116" s="73"/>
      <c r="WEO116" s="73"/>
      <c r="WEP116" s="73"/>
      <c r="WEQ116" s="73"/>
      <c r="WER116" s="73"/>
      <c r="WES116" s="73"/>
      <c r="WET116" s="73"/>
      <c r="WEU116" s="73"/>
      <c r="WEV116" s="73"/>
      <c r="WEW116" s="73"/>
      <c r="WEX116" s="73"/>
      <c r="WEY116" s="73"/>
      <c r="WEZ116" s="73"/>
      <c r="WFA116" s="73"/>
      <c r="WFB116" s="73"/>
      <c r="WFC116" s="73"/>
      <c r="WFD116" s="73"/>
      <c r="WFE116" s="73"/>
      <c r="WFF116" s="73"/>
      <c r="WFG116" s="73"/>
      <c r="WFH116" s="73"/>
      <c r="WFI116" s="73"/>
      <c r="WFJ116" s="73"/>
      <c r="WFK116" s="73"/>
      <c r="WFL116" s="73"/>
      <c r="WFM116" s="73"/>
      <c r="WFN116" s="73"/>
      <c r="WFO116" s="73"/>
      <c r="WFP116" s="73"/>
      <c r="WFQ116" s="73"/>
      <c r="WFR116" s="73"/>
      <c r="WFS116" s="73"/>
      <c r="WFT116" s="73"/>
      <c r="WFU116" s="73"/>
      <c r="WFV116" s="73"/>
      <c r="WFW116" s="73"/>
      <c r="WFX116" s="73"/>
      <c r="WFY116" s="73"/>
      <c r="WFZ116" s="73"/>
      <c r="WGA116" s="73"/>
      <c r="WGB116" s="73"/>
      <c r="WGC116" s="73"/>
      <c r="WGD116" s="73"/>
      <c r="WGE116" s="73"/>
      <c r="WGF116" s="73"/>
      <c r="WGG116" s="73"/>
      <c r="WGH116" s="73"/>
      <c r="WGI116" s="73"/>
      <c r="WGJ116" s="73"/>
      <c r="WGK116" s="73"/>
      <c r="WGL116" s="73"/>
      <c r="WGM116" s="73"/>
      <c r="WGN116" s="73"/>
      <c r="WGO116" s="73"/>
      <c r="WGP116" s="73"/>
      <c r="WGQ116" s="73"/>
      <c r="WGR116" s="73"/>
      <c r="WGS116" s="73"/>
      <c r="WGT116" s="73"/>
      <c r="WGU116" s="73"/>
      <c r="WGV116" s="73"/>
      <c r="WGW116" s="73"/>
      <c r="WGX116" s="73"/>
      <c r="WGY116" s="73"/>
      <c r="WGZ116" s="73"/>
      <c r="WHA116" s="73"/>
      <c r="WHB116" s="73"/>
      <c r="WHC116" s="73"/>
      <c r="WHD116" s="73"/>
      <c r="WHE116" s="73"/>
      <c r="WHF116" s="73"/>
      <c r="WHG116" s="73"/>
      <c r="WHH116" s="73"/>
      <c r="WHI116" s="73"/>
      <c r="WHJ116" s="73"/>
      <c r="WHK116" s="73"/>
      <c r="WHL116" s="73"/>
      <c r="WHM116" s="73"/>
      <c r="WHN116" s="73"/>
      <c r="WHO116" s="73"/>
      <c r="WHP116" s="73"/>
      <c r="WHQ116" s="73"/>
      <c r="WHR116" s="73"/>
      <c r="WHS116" s="73"/>
      <c r="WHT116" s="73"/>
      <c r="WHU116" s="73"/>
      <c r="WHV116" s="73"/>
      <c r="WHW116" s="73"/>
      <c r="WHX116" s="73"/>
      <c r="WHY116" s="73"/>
      <c r="WHZ116" s="73"/>
      <c r="WIA116" s="73"/>
      <c r="WIB116" s="73"/>
      <c r="WIC116" s="73"/>
      <c r="WID116" s="73"/>
      <c r="WIE116" s="73"/>
      <c r="WIF116" s="73"/>
      <c r="WIG116" s="73"/>
      <c r="WIH116" s="73"/>
      <c r="WII116" s="73"/>
      <c r="WIJ116" s="73"/>
      <c r="WIK116" s="73"/>
      <c r="WIL116" s="73"/>
      <c r="WIM116" s="73"/>
      <c r="WIN116" s="73"/>
      <c r="WIO116" s="73"/>
      <c r="WIP116" s="73"/>
      <c r="WIQ116" s="73"/>
      <c r="WIR116" s="73"/>
      <c r="WIS116" s="73"/>
      <c r="WIT116" s="73"/>
      <c r="WIU116" s="73"/>
      <c r="WIV116" s="73"/>
      <c r="WIW116" s="73"/>
      <c r="WIX116" s="73"/>
      <c r="WIY116" s="73"/>
      <c r="WIZ116" s="73"/>
      <c r="WJA116" s="73"/>
      <c r="WJB116" s="73"/>
      <c r="WJC116" s="73"/>
      <c r="WJD116" s="73"/>
      <c r="WJE116" s="73"/>
      <c r="WJF116" s="73"/>
      <c r="WJG116" s="73"/>
      <c r="WJH116" s="73"/>
      <c r="WJI116" s="73"/>
      <c r="WJJ116" s="73"/>
      <c r="WJK116" s="73"/>
      <c r="WJL116" s="73"/>
      <c r="WJM116" s="73"/>
      <c r="WJN116" s="73"/>
      <c r="WJO116" s="73"/>
      <c r="WJP116" s="73"/>
      <c r="WJQ116" s="73"/>
      <c r="WJR116" s="73"/>
      <c r="WJS116" s="73"/>
      <c r="WJT116" s="73"/>
      <c r="WJU116" s="73"/>
      <c r="WJV116" s="73"/>
      <c r="WJW116" s="73"/>
      <c r="WJX116" s="73"/>
      <c r="WJY116" s="73"/>
      <c r="WJZ116" s="73"/>
      <c r="WKA116" s="73"/>
      <c r="WKB116" s="73"/>
      <c r="WKC116" s="73"/>
      <c r="WKD116" s="73"/>
      <c r="WKE116" s="73"/>
      <c r="WKF116" s="73"/>
      <c r="WKG116" s="73"/>
      <c r="WKH116" s="73"/>
      <c r="WKI116" s="73"/>
      <c r="WKJ116" s="73"/>
      <c r="WKK116" s="73"/>
      <c r="WKL116" s="73"/>
      <c r="WKM116" s="73"/>
      <c r="WKN116" s="73"/>
      <c r="WKO116" s="73"/>
      <c r="WKP116" s="73"/>
      <c r="WKQ116" s="73"/>
      <c r="WKR116" s="73"/>
      <c r="WKS116" s="73"/>
      <c r="WKT116" s="73"/>
      <c r="WKU116" s="73"/>
      <c r="WKV116" s="73"/>
      <c r="WKW116" s="73"/>
      <c r="WKX116" s="73"/>
      <c r="WKY116" s="73"/>
      <c r="WKZ116" s="73"/>
      <c r="WLA116" s="73"/>
      <c r="WLB116" s="73"/>
      <c r="WLC116" s="73"/>
      <c r="WLD116" s="73"/>
      <c r="WLE116" s="73"/>
      <c r="WLF116" s="73"/>
      <c r="WLG116" s="73"/>
      <c r="WLH116" s="73"/>
      <c r="WLI116" s="73"/>
      <c r="WLJ116" s="73"/>
      <c r="WLK116" s="73"/>
      <c r="WLL116" s="73"/>
      <c r="WLM116" s="73"/>
      <c r="WLN116" s="73"/>
      <c r="WLO116" s="73"/>
      <c r="WLP116" s="73"/>
      <c r="WLQ116" s="73"/>
      <c r="WLR116" s="73"/>
      <c r="WLS116" s="73"/>
      <c r="WLT116" s="73"/>
      <c r="WLU116" s="73"/>
      <c r="WLV116" s="73"/>
      <c r="WLW116" s="73"/>
      <c r="WLX116" s="73"/>
      <c r="WLY116" s="73"/>
      <c r="WLZ116" s="73"/>
      <c r="WMA116" s="73"/>
      <c r="WMB116" s="73"/>
      <c r="WMC116" s="73"/>
      <c r="WMD116" s="73"/>
      <c r="WME116" s="73"/>
      <c r="WMF116" s="73"/>
      <c r="WMG116" s="73"/>
      <c r="WMH116" s="73"/>
      <c r="WMI116" s="73"/>
      <c r="WMJ116" s="73"/>
      <c r="WMK116" s="73"/>
      <c r="WML116" s="73"/>
      <c r="WMM116" s="73"/>
      <c r="WMN116" s="73"/>
      <c r="WMO116" s="73"/>
      <c r="WMP116" s="73"/>
      <c r="WMQ116" s="73"/>
      <c r="WMR116" s="73"/>
      <c r="WMS116" s="73"/>
      <c r="WMT116" s="73"/>
      <c r="WMU116" s="73"/>
      <c r="WMV116" s="73"/>
      <c r="WMW116" s="73"/>
      <c r="WMX116" s="73"/>
      <c r="WMY116" s="73"/>
      <c r="WMZ116" s="73"/>
      <c r="WNA116" s="73"/>
      <c r="WNB116" s="73"/>
      <c r="WNC116" s="73"/>
      <c r="WND116" s="73"/>
      <c r="WNE116" s="73"/>
      <c r="WNF116" s="73"/>
      <c r="WNG116" s="73"/>
      <c r="WNH116" s="73"/>
      <c r="WNI116" s="73"/>
      <c r="WNJ116" s="73"/>
      <c r="WNK116" s="73"/>
      <c r="WNL116" s="73"/>
      <c r="WNM116" s="73"/>
      <c r="WNN116" s="73"/>
      <c r="WNO116" s="73"/>
      <c r="WNP116" s="73"/>
      <c r="WNQ116" s="73"/>
      <c r="WNR116" s="73"/>
      <c r="WNS116" s="73"/>
      <c r="WNT116" s="73"/>
      <c r="WNU116" s="73"/>
      <c r="WNV116" s="73"/>
      <c r="WNW116" s="73"/>
      <c r="WNX116" s="73"/>
      <c r="WNY116" s="73"/>
      <c r="WNZ116" s="73"/>
      <c r="WOA116" s="73"/>
      <c r="WOB116" s="73"/>
      <c r="WOC116" s="73"/>
      <c r="WOD116" s="73"/>
      <c r="WOE116" s="73"/>
      <c r="WOF116" s="73"/>
      <c r="WOG116" s="73"/>
      <c r="WOH116" s="73"/>
      <c r="WOI116" s="73"/>
      <c r="WOJ116" s="73"/>
      <c r="WOK116" s="73"/>
      <c r="WOL116" s="73"/>
      <c r="WOM116" s="73"/>
      <c r="WON116" s="73"/>
      <c r="WOO116" s="73"/>
      <c r="WOP116" s="73"/>
      <c r="WOQ116" s="73"/>
      <c r="WOR116" s="73"/>
      <c r="WOS116" s="73"/>
      <c r="WOT116" s="73"/>
      <c r="WOU116" s="73"/>
      <c r="WOV116" s="73"/>
      <c r="WOW116" s="73"/>
      <c r="WOX116" s="73"/>
      <c r="WOY116" s="73"/>
      <c r="WOZ116" s="73"/>
      <c r="WPA116" s="73"/>
      <c r="WPB116" s="73"/>
      <c r="WPC116" s="73"/>
      <c r="WPD116" s="73"/>
      <c r="WPE116" s="73"/>
      <c r="WPF116" s="73"/>
      <c r="WPG116" s="73"/>
      <c r="WPH116" s="73"/>
      <c r="WPI116" s="73"/>
      <c r="WPJ116" s="73"/>
      <c r="WPK116" s="73"/>
      <c r="WPL116" s="73"/>
      <c r="WPM116" s="73"/>
      <c r="WPN116" s="73"/>
      <c r="WPO116" s="73"/>
      <c r="WPP116" s="73"/>
      <c r="WPQ116" s="73"/>
      <c r="WPR116" s="73"/>
      <c r="WPS116" s="73"/>
      <c r="WPT116" s="73"/>
      <c r="WPU116" s="73"/>
      <c r="WPV116" s="73"/>
      <c r="WPW116" s="73"/>
      <c r="WPX116" s="73"/>
      <c r="WPY116" s="73"/>
      <c r="WPZ116" s="73"/>
      <c r="WQA116" s="73"/>
      <c r="WQB116" s="73"/>
      <c r="WQC116" s="73"/>
      <c r="WQD116" s="73"/>
      <c r="WQE116" s="73"/>
      <c r="WQF116" s="73"/>
      <c r="WQG116" s="73"/>
      <c r="WQH116" s="73"/>
      <c r="WQI116" s="73"/>
      <c r="WQJ116" s="73"/>
      <c r="WQK116" s="73"/>
      <c r="WQL116" s="73"/>
      <c r="WQM116" s="73"/>
      <c r="WQN116" s="73"/>
      <c r="WQO116" s="73"/>
      <c r="WQP116" s="73"/>
      <c r="WQQ116" s="73"/>
      <c r="WQR116" s="73"/>
      <c r="WQS116" s="73"/>
      <c r="WQT116" s="73"/>
      <c r="WQU116" s="73"/>
      <c r="WQV116" s="73"/>
      <c r="WQW116" s="73"/>
      <c r="WQX116" s="73"/>
      <c r="WQY116" s="73"/>
      <c r="WQZ116" s="73"/>
      <c r="WRA116" s="73"/>
      <c r="WRB116" s="73"/>
      <c r="WRC116" s="73"/>
      <c r="WRD116" s="73"/>
      <c r="WRE116" s="73"/>
      <c r="WRF116" s="73"/>
      <c r="WRG116" s="73"/>
      <c r="WRH116" s="73"/>
      <c r="WRI116" s="73"/>
      <c r="WRJ116" s="73"/>
      <c r="WRK116" s="73"/>
      <c r="WRL116" s="73"/>
      <c r="WRM116" s="73"/>
      <c r="WRN116" s="73"/>
      <c r="WRO116" s="73"/>
      <c r="WRP116" s="73"/>
      <c r="WRQ116" s="73"/>
      <c r="WRR116" s="73"/>
      <c r="WRS116" s="73"/>
      <c r="WRT116" s="73"/>
      <c r="WRU116" s="73"/>
      <c r="WRV116" s="73"/>
      <c r="WRW116" s="73"/>
      <c r="WRX116" s="73"/>
      <c r="WRY116" s="73"/>
      <c r="WRZ116" s="73"/>
      <c r="WSA116" s="73"/>
      <c r="WSB116" s="73"/>
      <c r="WSC116" s="73"/>
      <c r="WSD116" s="73"/>
      <c r="WSE116" s="73"/>
      <c r="WSF116" s="73"/>
      <c r="WSG116" s="73"/>
      <c r="WSH116" s="73"/>
      <c r="WSI116" s="73"/>
      <c r="WSJ116" s="73"/>
      <c r="WSK116" s="73"/>
      <c r="WSL116" s="73"/>
      <c r="WSM116" s="73"/>
      <c r="WSN116" s="73"/>
      <c r="WSO116" s="73"/>
      <c r="WSP116" s="73"/>
      <c r="WSQ116" s="73"/>
      <c r="WSR116" s="73"/>
      <c r="WSS116" s="73"/>
      <c r="WST116" s="73"/>
      <c r="WSU116" s="73"/>
      <c r="WSV116" s="73"/>
      <c r="WSW116" s="73"/>
      <c r="WSX116" s="73"/>
      <c r="WSY116" s="73"/>
      <c r="WSZ116" s="73"/>
      <c r="WTA116" s="73"/>
      <c r="WTB116" s="73"/>
      <c r="WTC116" s="73"/>
      <c r="WTD116" s="73"/>
      <c r="WTE116" s="73"/>
      <c r="WTF116" s="73"/>
      <c r="WTG116" s="73"/>
      <c r="WTH116" s="73"/>
      <c r="WTI116" s="73"/>
      <c r="WTJ116" s="73"/>
      <c r="WTK116" s="73"/>
      <c r="WTL116" s="73"/>
      <c r="WTM116" s="73"/>
      <c r="WTN116" s="73"/>
      <c r="WTO116" s="73"/>
      <c r="WTP116" s="73"/>
      <c r="WTQ116" s="73"/>
      <c r="WTR116" s="73"/>
      <c r="WTS116" s="73"/>
      <c r="WTT116" s="73"/>
      <c r="WTU116" s="73"/>
      <c r="WTV116" s="73"/>
      <c r="WTW116" s="73"/>
      <c r="WTX116" s="73"/>
      <c r="WTY116" s="73"/>
      <c r="WTZ116" s="73"/>
      <c r="WUA116" s="73"/>
      <c r="WUB116" s="73"/>
      <c r="WUC116" s="73"/>
      <c r="WUD116" s="73"/>
      <c r="WUE116" s="73"/>
      <c r="WUF116" s="73"/>
      <c r="WUG116" s="73"/>
      <c r="WUH116" s="73"/>
      <c r="WUI116" s="73"/>
      <c r="WUJ116" s="73"/>
      <c r="WUK116" s="73"/>
      <c r="WUL116" s="73"/>
      <c r="WUM116" s="73"/>
      <c r="WUN116" s="73"/>
      <c r="WUO116" s="73"/>
      <c r="WUP116" s="73"/>
      <c r="WUQ116" s="73"/>
      <c r="WUR116" s="73"/>
      <c r="WUS116" s="73"/>
      <c r="WUT116" s="73"/>
      <c r="WUU116" s="73"/>
      <c r="WUV116" s="73"/>
      <c r="WUW116" s="73"/>
      <c r="WUX116" s="73"/>
      <c r="WUY116" s="73"/>
      <c r="WUZ116" s="73"/>
      <c r="WVA116" s="73"/>
      <c r="WVB116" s="73"/>
      <c r="WVC116" s="73"/>
      <c r="WVD116" s="73"/>
      <c r="WVE116" s="73"/>
      <c r="WVF116" s="73"/>
      <c r="WVG116" s="73"/>
      <c r="WVH116" s="73"/>
      <c r="WVI116" s="73"/>
      <c r="WVJ116" s="73"/>
      <c r="WVK116" s="73"/>
      <c r="WVL116" s="73"/>
      <c r="WVM116" s="73"/>
      <c r="WVN116" s="73"/>
      <c r="WVO116" s="73"/>
      <c r="WVP116" s="73"/>
      <c r="WVQ116" s="73"/>
      <c r="WVR116" s="73"/>
      <c r="WVS116" s="73"/>
      <c r="WVT116" s="73"/>
      <c r="WVU116" s="73"/>
      <c r="WVV116" s="73"/>
      <c r="WVW116" s="73"/>
      <c r="WVX116" s="73"/>
      <c r="WVY116" s="73"/>
      <c r="WVZ116" s="73"/>
      <c r="WWA116" s="73"/>
      <c r="WWB116" s="73"/>
      <c r="WWC116" s="73"/>
      <c r="WWD116" s="73"/>
      <c r="WWE116" s="73"/>
      <c r="WWF116" s="73"/>
      <c r="WWG116" s="73"/>
      <c r="WWH116" s="73"/>
      <c r="WWI116" s="73"/>
      <c r="WWJ116" s="73"/>
      <c r="WWK116" s="73"/>
      <c r="WWL116" s="73"/>
      <c r="WWM116" s="73"/>
      <c r="WWN116" s="73"/>
      <c r="WWO116" s="73"/>
      <c r="WWP116" s="73"/>
      <c r="WWQ116" s="73"/>
      <c r="WWR116" s="73"/>
      <c r="WWS116" s="73"/>
      <c r="WWT116" s="73"/>
      <c r="WWU116" s="73"/>
      <c r="WWV116" s="73"/>
      <c r="WWW116" s="73"/>
      <c r="WWX116" s="73"/>
      <c r="WWY116" s="73"/>
      <c r="WWZ116" s="73"/>
      <c r="WXA116" s="73"/>
      <c r="WXB116" s="73"/>
      <c r="WXC116" s="73"/>
      <c r="WXD116" s="73"/>
      <c r="WXE116" s="73"/>
      <c r="WXF116" s="73"/>
      <c r="WXG116" s="73"/>
      <c r="WXH116" s="73"/>
      <c r="WXI116" s="73"/>
      <c r="WXJ116" s="73"/>
      <c r="WXK116" s="73"/>
      <c r="WXL116" s="73"/>
      <c r="WXM116" s="73"/>
      <c r="WXN116" s="73"/>
      <c r="WXO116" s="73"/>
      <c r="WXP116" s="73"/>
      <c r="WXQ116" s="73"/>
      <c r="WXR116" s="73"/>
      <c r="WXS116" s="73"/>
      <c r="WXT116" s="73"/>
      <c r="WXU116" s="73"/>
      <c r="WXV116" s="73"/>
      <c r="WXW116" s="73"/>
      <c r="WXX116" s="73"/>
      <c r="WXY116" s="73"/>
      <c r="WXZ116" s="73"/>
      <c r="WYA116" s="73"/>
      <c r="WYB116" s="73"/>
      <c r="WYC116" s="73"/>
      <c r="WYD116" s="73"/>
      <c r="WYE116" s="73"/>
      <c r="WYF116" s="73"/>
      <c r="WYG116" s="73"/>
      <c r="WYH116" s="73"/>
      <c r="WYI116" s="73"/>
      <c r="WYJ116" s="73"/>
      <c r="WYK116" s="73"/>
      <c r="WYL116" s="73"/>
      <c r="WYM116" s="73"/>
      <c r="WYN116" s="73"/>
      <c r="WYO116" s="73"/>
      <c r="WYP116" s="73"/>
      <c r="WYQ116" s="73"/>
      <c r="WYR116" s="73"/>
      <c r="WYS116" s="73"/>
      <c r="WYT116" s="73"/>
      <c r="WYU116" s="73"/>
      <c r="WYV116" s="73"/>
      <c r="WYW116" s="73"/>
      <c r="WYX116" s="73"/>
      <c r="WYY116" s="73"/>
      <c r="WYZ116" s="73"/>
      <c r="WZA116" s="73"/>
      <c r="WZB116" s="73"/>
      <c r="WZC116" s="73"/>
      <c r="WZD116" s="73"/>
      <c r="WZE116" s="73"/>
      <c r="WZF116" s="73"/>
      <c r="WZG116" s="73"/>
      <c r="WZH116" s="73"/>
      <c r="WZI116" s="73"/>
      <c r="WZJ116" s="73"/>
      <c r="WZK116" s="73"/>
      <c r="WZL116" s="73"/>
      <c r="WZM116" s="73"/>
      <c r="WZN116" s="73"/>
      <c r="WZO116" s="73"/>
      <c r="WZP116" s="73"/>
      <c r="WZQ116" s="73"/>
      <c r="WZR116" s="73"/>
      <c r="WZS116" s="73"/>
      <c r="WZT116" s="73"/>
      <c r="WZU116" s="73"/>
      <c r="WZV116" s="73"/>
      <c r="WZW116" s="73"/>
      <c r="WZX116" s="73"/>
      <c r="WZY116" s="73"/>
      <c r="WZZ116" s="73"/>
      <c r="XAA116" s="73"/>
      <c r="XAB116" s="73"/>
      <c r="XAC116" s="73"/>
      <c r="XAD116" s="73"/>
      <c r="XAE116" s="73"/>
      <c r="XAF116" s="73"/>
      <c r="XAG116" s="73"/>
      <c r="XAH116" s="73"/>
      <c r="XAI116" s="73"/>
      <c r="XAJ116" s="73"/>
      <c r="XAK116" s="73"/>
      <c r="XAL116" s="73"/>
      <c r="XAM116" s="73"/>
      <c r="XAN116" s="73"/>
      <c r="XAO116" s="73"/>
      <c r="XAP116" s="73"/>
      <c r="XAQ116" s="73"/>
      <c r="XAR116" s="73"/>
      <c r="XAS116" s="73"/>
      <c r="XAT116" s="73"/>
      <c r="XAU116" s="73"/>
      <c r="XAV116" s="73"/>
      <c r="XAW116" s="73"/>
      <c r="XAX116" s="73"/>
      <c r="XAY116" s="73"/>
      <c r="XAZ116" s="73"/>
      <c r="XBA116" s="73"/>
      <c r="XBB116" s="73"/>
      <c r="XBC116" s="73"/>
      <c r="XBD116" s="73"/>
      <c r="XBE116" s="73"/>
      <c r="XBF116" s="73"/>
      <c r="XBG116" s="73"/>
      <c r="XBH116" s="73"/>
      <c r="XBI116" s="73"/>
      <c r="XBJ116" s="73"/>
      <c r="XBK116" s="73"/>
      <c r="XBL116" s="73"/>
      <c r="XBM116" s="73"/>
      <c r="XBN116" s="73"/>
      <c r="XBO116" s="73"/>
      <c r="XBP116" s="73"/>
      <c r="XBQ116" s="73"/>
      <c r="XBR116" s="73"/>
      <c r="XBS116" s="73"/>
      <c r="XBT116" s="73"/>
      <c r="XBU116" s="73"/>
      <c r="XBV116" s="73"/>
      <c r="XBW116" s="73"/>
      <c r="XBX116" s="73"/>
      <c r="XBY116" s="73"/>
      <c r="XBZ116" s="73"/>
      <c r="XCA116" s="73"/>
      <c r="XCB116" s="73"/>
      <c r="XCC116" s="73"/>
      <c r="XCD116" s="73"/>
      <c r="XCE116" s="73"/>
      <c r="XCF116" s="73"/>
      <c r="XCG116" s="73"/>
      <c r="XCH116" s="73"/>
      <c r="XCI116" s="73"/>
      <c r="XCJ116" s="73"/>
      <c r="XCK116" s="73"/>
      <c r="XCL116" s="73"/>
      <c r="XCM116" s="73"/>
      <c r="XCN116" s="73"/>
      <c r="XCO116" s="73"/>
      <c r="XCP116" s="73"/>
      <c r="XCQ116" s="73"/>
      <c r="XCR116" s="73"/>
      <c r="XCS116" s="73"/>
      <c r="XCT116" s="73"/>
      <c r="XCU116" s="73"/>
      <c r="XCV116" s="73"/>
      <c r="XCW116" s="73"/>
      <c r="XCX116" s="73"/>
      <c r="XCY116" s="73"/>
      <c r="XCZ116" s="73"/>
      <c r="XDA116" s="73"/>
      <c r="XDB116" s="73"/>
      <c r="XDC116" s="73"/>
      <c r="XDD116" s="73"/>
      <c r="XDE116" s="73"/>
      <c r="XDF116" s="73"/>
      <c r="XDG116" s="73"/>
      <c r="XDH116" s="73"/>
      <c r="XDI116" s="73"/>
      <c r="XDJ116" s="73"/>
      <c r="XDK116" s="73"/>
      <c r="XDL116" s="73"/>
      <c r="XDM116" s="73"/>
      <c r="XDN116" s="73"/>
      <c r="XDO116" s="73"/>
      <c r="XDP116" s="73"/>
      <c r="XDQ116" s="73"/>
      <c r="XDR116" s="73"/>
      <c r="XDS116" s="73"/>
      <c r="XDT116" s="73"/>
      <c r="XDU116" s="73"/>
      <c r="XDV116" s="73"/>
      <c r="XDW116" s="73"/>
      <c r="XDX116" s="73"/>
      <c r="XDY116" s="73"/>
      <c r="XDZ116" s="73"/>
      <c r="XEA116" s="73"/>
      <c r="XEB116" s="73"/>
      <c r="XEC116" s="73"/>
      <c r="XED116" s="73"/>
      <c r="XEE116" s="73"/>
      <c r="XEF116" s="73"/>
      <c r="XEG116" s="73"/>
      <c r="XEH116" s="73"/>
      <c r="XEI116" s="73"/>
      <c r="XEJ116" s="73"/>
      <c r="XEK116" s="73"/>
      <c r="XEL116" s="73"/>
      <c r="XEM116" s="73"/>
      <c r="XEN116" s="73"/>
      <c r="XEO116" s="73"/>
      <c r="XEP116" s="73"/>
      <c r="XEQ116" s="73"/>
      <c r="XER116" s="73"/>
      <c r="XES116" s="73"/>
      <c r="XET116" s="73"/>
      <c r="XEU116" s="73"/>
      <c r="XEV116" s="73"/>
      <c r="XEW116" s="73"/>
      <c r="XEX116" s="73"/>
      <c r="XEY116" s="73"/>
    </row>
    <row r="117" spans="1:16379" s="55" customFormat="1" x14ac:dyDescent="0.3">
      <c r="A117" s="126" t="s">
        <v>872</v>
      </c>
      <c r="B117" s="126" t="s">
        <v>1903</v>
      </c>
      <c r="C117" s="126" t="s">
        <v>1863</v>
      </c>
      <c r="D117" s="141" t="str">
        <f>IF(EquipmentListTable[[#This Row],[Supplier]]=FilterSpecs!$A$8,EquipmentListTable[[#This Row],[Mouser SKU]], EquipmentListTable[[#This Row],[Supplier SKU]])</f>
        <v>743</v>
      </c>
      <c r="E117" s="126">
        <v>1</v>
      </c>
      <c r="F117" s="126">
        <v>1</v>
      </c>
      <c r="G117" s="126">
        <v>0</v>
      </c>
      <c r="H117" s="126">
        <f>EquipmentListTable[[#This Row],['#/Unit]]*FilterSpecs!$C$3+EquipmentListTable[[#This Row],['# Extra]]</f>
        <v>6</v>
      </c>
      <c r="I117" s="126">
        <v>5</v>
      </c>
      <c r="J117" s="126">
        <f>IF(AND(EquipmentListTable[[#This Row],[Tag]]&lt;&gt;FilterSpecs!$H$12, EquipmentListTable[[#This Row],[Tag]]&lt;&gt;FilterSpecs!$H$9), EquipmentListTable[[#This Row],['#/Unit]]*FilterSpecs!$B$3+EquipmentListTable[Init '# Extra],0)</f>
        <v>5</v>
      </c>
      <c r="K117" s="126">
        <f>EquipmentListTable[[#This Row],[Tot '#]]-EquipmentListTable[In Stock]</f>
        <v>1</v>
      </c>
      <c r="L117" s="126">
        <f>EquipmentListTable['# Left]</f>
        <v>1</v>
      </c>
      <c r="M117" s="126" t="s">
        <v>1952</v>
      </c>
      <c r="N117" s="104">
        <v>2.5</v>
      </c>
      <c r="O117" s="104">
        <f>EquipmentListTable[[#This Row],['# Formatted]]*EquipmentListTable[[#This Row],[Price (USD)]]</f>
        <v>2.5</v>
      </c>
      <c r="P117" s="38" t="s">
        <v>1875</v>
      </c>
      <c r="Q117" s="126">
        <f t="shared" si="1"/>
        <v>103</v>
      </c>
      <c r="R117" s="141" t="s">
        <v>1953</v>
      </c>
      <c r="S117" s="48">
        <f>IF(EquipmentListTable[[#This Row],[Tag]]=FilterSpecs!$H$7,EquipmentListTable[[#This Row],['#/Unit]]*EquipmentListTable[[#This Row],[Price (USD)]],0)</f>
        <v>2.5</v>
      </c>
      <c r="T117" s="87">
        <f>EquipmentListTable[[#This Row],[Tot '#]]*EquipmentListTable[[#This Row],[Price (USD)]]</f>
        <v>15</v>
      </c>
      <c r="U117" s="96">
        <f>EquipmentListTable[[#This Row],[In Stock]]*EquipmentListTable[[#This Row],[Price (USD)]]</f>
        <v>12.5</v>
      </c>
      <c r="V117" s="96">
        <f>EquipmentListTable[[#This Row],['# Left]]*EquipmentListTable[[#This Row],[Price (USD)]]</f>
        <v>2.5</v>
      </c>
      <c r="W117" s="96">
        <f>EquipmentListTable[[#This Row],['# Left]]*EquipmentListTable[[#This Row],[Price (USD)]]</f>
        <v>2.5</v>
      </c>
      <c r="X117" s="38"/>
      <c r="Y117" s="77"/>
      <c r="Z11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https://www.adafruit.com/product/743</v>
      </c>
      <c r="AA11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https://www.mouser.com/ProductDetail/485-743</v>
      </c>
      <c r="AB117" s="41"/>
    </row>
    <row r="118" spans="1:16379" s="55" customFormat="1" x14ac:dyDescent="0.3">
      <c r="A118" s="142" t="s">
        <v>872</v>
      </c>
      <c r="B118" s="142" t="s">
        <v>1903</v>
      </c>
      <c r="C118" s="126" t="s">
        <v>0</v>
      </c>
      <c r="D118" s="141" t="str">
        <f>IF(EquipmentListTable[[#This Row],[Supplier]]=FilterSpecs!$A$8,EquipmentListTable[[#This Row],[Mouser SKU]], EquipmentListTable[[#This Row],[Supplier SKU]])</f>
        <v>PRT-10288</v>
      </c>
      <c r="E118" s="126">
        <v>0</v>
      </c>
      <c r="F118" s="126">
        <v>0</v>
      </c>
      <c r="G118" s="126">
        <v>0</v>
      </c>
      <c r="H118" s="126">
        <f>EquipmentListTable[[#This Row],['#/Unit]]*FilterSpecs!$C$3+EquipmentListTable[[#This Row],['# Extra]]</f>
        <v>0</v>
      </c>
      <c r="I118" s="126">
        <v>0</v>
      </c>
      <c r="J118" s="126">
        <f>IF(AND(EquipmentListTable[[#This Row],[Tag]]&lt;&gt;FilterSpecs!$H$12, EquipmentListTable[[#This Row],[Tag]]&lt;&gt;FilterSpecs!$H$9), EquipmentListTable[[#This Row],['#/Unit]]*FilterSpecs!$B$3+EquipmentListTable[Init '# Extra],0)</f>
        <v>0</v>
      </c>
      <c r="K118" s="126">
        <f>EquipmentListTable[[#This Row],[Tot '#]]-EquipmentListTable[In Stock]</f>
        <v>0</v>
      </c>
      <c r="L118" s="126">
        <f>EquipmentListTable['# Left]</f>
        <v>0</v>
      </c>
      <c r="M118" s="126" t="s">
        <v>1007</v>
      </c>
      <c r="N118" s="104">
        <v>2.95</v>
      </c>
      <c r="O118" s="104">
        <f>EquipmentListTable[[#This Row],['# Formatted]]*EquipmentListTable[[#This Row],[Price (USD)]]</f>
        <v>0</v>
      </c>
      <c r="P118" s="38" t="s">
        <v>1876</v>
      </c>
      <c r="Q118" s="126">
        <f t="shared" si="1"/>
        <v>104</v>
      </c>
      <c r="R118" s="141" t="s">
        <v>1004</v>
      </c>
      <c r="S118" s="48">
        <f>IF(EquipmentListTable[[#This Row],[Tag]]=FilterSpecs!$H$7,EquipmentListTable[[#This Row],['#/Unit]]*EquipmentListTable[[#This Row],[Price (USD)]],0)</f>
        <v>0</v>
      </c>
      <c r="T118" s="87">
        <f>EquipmentListTable[[#This Row],[Tot '#]]*EquipmentListTable[[#This Row],[Price (USD)]]</f>
        <v>0</v>
      </c>
      <c r="U118" s="96">
        <f>EquipmentListTable[[#This Row],[In Stock]]*EquipmentListTable[[#This Row],[Price (USD)]]</f>
        <v>0</v>
      </c>
      <c r="V118" s="96">
        <f>EquipmentListTable[[#This Row],['# Left]]*EquipmentListTable[[#This Row],[Price (USD)]]</f>
        <v>0</v>
      </c>
      <c r="W118" s="96">
        <f>EquipmentListTable[[#This Row],['# Left]]*EquipmentListTable[[#This Row],[Price (USD)]]</f>
        <v>0</v>
      </c>
      <c r="X118" s="38" t="s">
        <v>1005</v>
      </c>
      <c r="Y118" s="77" t="s">
        <v>1006</v>
      </c>
      <c r="Z11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https://www.sparkfun.com/products/10288</v>
      </c>
      <c r="AA11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https://www.mouser.com/ProductDetail/474-PRT-10288</v>
      </c>
      <c r="AB118" s="38"/>
    </row>
    <row r="119" spans="1:16379" s="55" customFormat="1" x14ac:dyDescent="0.3">
      <c r="A119" s="142" t="s">
        <v>872</v>
      </c>
      <c r="B119" s="142" t="s">
        <v>1903</v>
      </c>
      <c r="C119" s="126" t="s">
        <v>0</v>
      </c>
      <c r="D119" s="141" t="str">
        <f>IF(EquipmentListTable[[#This Row],[Supplier]]=FilterSpecs!$A$8,EquipmentListTable[[#This Row],[Mouser SKU]], EquipmentListTable[[#This Row],[Supplier SKU]])</f>
        <v>PRT-10287</v>
      </c>
      <c r="E119" s="126">
        <v>0</v>
      </c>
      <c r="F119" s="126">
        <v>0</v>
      </c>
      <c r="G119" s="126">
        <v>0</v>
      </c>
      <c r="H119" s="126">
        <f>EquipmentListTable[[#This Row],['#/Unit]]*FilterSpecs!$C$3+EquipmentListTable[[#This Row],['# Extra]]</f>
        <v>0</v>
      </c>
      <c r="I119" s="126">
        <v>0</v>
      </c>
      <c r="J119" s="126">
        <f>IF(AND(EquipmentListTable[[#This Row],[Tag]]&lt;&gt;FilterSpecs!$H$12, EquipmentListTable[[#This Row],[Tag]]&lt;&gt;FilterSpecs!$H$9), EquipmentListTable[[#This Row],['#/Unit]]*FilterSpecs!$B$3+EquipmentListTable[Init '# Extra],0)</f>
        <v>0</v>
      </c>
      <c r="K119" s="126">
        <f>EquipmentListTable[[#This Row],[Tot '#]]-EquipmentListTable[In Stock]</f>
        <v>0</v>
      </c>
      <c r="L119" s="126">
        <f>EquipmentListTable['# Left]</f>
        <v>0</v>
      </c>
      <c r="M119" s="126" t="s">
        <v>797</v>
      </c>
      <c r="N119" s="104">
        <v>2.95</v>
      </c>
      <c r="O119" s="104">
        <f>EquipmentListTable[[#This Row],['# Formatted]]*EquipmentListTable[[#This Row],[Price (USD)]]</f>
        <v>0</v>
      </c>
      <c r="P119" s="38" t="s">
        <v>1876</v>
      </c>
      <c r="Q119" s="126">
        <f t="shared" si="1"/>
        <v>105</v>
      </c>
      <c r="R119" s="141" t="s">
        <v>794</v>
      </c>
      <c r="S119" s="48">
        <f>IF(EquipmentListTable[[#This Row],[Tag]]=FilterSpecs!$H$7,EquipmentListTable[[#This Row],['#/Unit]]*EquipmentListTable[[#This Row],[Price (USD)]],0)</f>
        <v>0</v>
      </c>
      <c r="T119" s="87">
        <f>EquipmentListTable[[#This Row],[Tot '#]]*EquipmentListTable[[#This Row],[Price (USD)]]</f>
        <v>0</v>
      </c>
      <c r="U119" s="96">
        <f>EquipmentListTable[[#This Row],[In Stock]]*EquipmentListTable[[#This Row],[Price (USD)]]</f>
        <v>0</v>
      </c>
      <c r="V119" s="96">
        <f>EquipmentListTable[[#This Row],['# Left]]*EquipmentListTable[[#This Row],[Price (USD)]]</f>
        <v>0</v>
      </c>
      <c r="W119" s="96">
        <f>EquipmentListTable[[#This Row],['# Left]]*EquipmentListTable[[#This Row],[Price (USD)]]</f>
        <v>0</v>
      </c>
      <c r="X119" s="38" t="s">
        <v>795</v>
      </c>
      <c r="Y119" s="77" t="s">
        <v>796</v>
      </c>
      <c r="Z11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https://www.sparkfun.com/products/10287</v>
      </c>
      <c r="AA11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https://www.mouser.com/ProductDetail/474-PRT-10287</v>
      </c>
      <c r="AB119" s="38"/>
    </row>
    <row r="120" spans="1:16379" s="55" customFormat="1" x14ac:dyDescent="0.3">
      <c r="A120" s="142" t="s">
        <v>872</v>
      </c>
      <c r="B120" s="142" t="s">
        <v>1903</v>
      </c>
      <c r="C120" s="126" t="s">
        <v>1863</v>
      </c>
      <c r="D120" s="141" t="str">
        <f>IF(EquipmentListTable[[#This Row],[Supplier]]=FilterSpecs!$A$8,EquipmentListTable[[#This Row],[Mouser SKU]], EquipmentListTable[[#This Row],[Supplier SKU]])</f>
        <v>368</v>
      </c>
      <c r="E120" s="126">
        <v>0</v>
      </c>
      <c r="F120" s="126">
        <v>0</v>
      </c>
      <c r="G120" s="126">
        <v>0</v>
      </c>
      <c r="H120" s="126">
        <f>EquipmentListTable[[#This Row],['#/Unit]]*FilterSpecs!$C$3+EquipmentListTable[[#This Row],['# Extra]]</f>
        <v>0</v>
      </c>
      <c r="I120" s="126">
        <v>0</v>
      </c>
      <c r="J120" s="126">
        <f>IF(AND(EquipmentListTable[[#This Row],[Tag]]&lt;&gt;FilterSpecs!$H$12, EquipmentListTable[[#This Row],[Tag]]&lt;&gt;FilterSpecs!$H$9), EquipmentListTable[[#This Row],['#/Unit]]*FilterSpecs!$B$3+EquipmentListTable[Init '# Extra],0)</f>
        <v>0</v>
      </c>
      <c r="K120" s="126">
        <f>EquipmentListTable[[#This Row],[Tot '#]]-EquipmentListTable[In Stock]</f>
        <v>0</v>
      </c>
      <c r="L120" s="126">
        <f>EquipmentListTable['# Left]</f>
        <v>0</v>
      </c>
      <c r="M120" s="126" t="s">
        <v>2088</v>
      </c>
      <c r="N120" s="104">
        <v>2</v>
      </c>
      <c r="O120" s="104">
        <f>EquipmentListTable[[#This Row],['# Formatted]]*EquipmentListTable[[#This Row],[Price (USD)]]</f>
        <v>0</v>
      </c>
      <c r="P120" s="38" t="s">
        <v>1874</v>
      </c>
      <c r="Q120" s="126">
        <f t="shared" si="1"/>
        <v>106</v>
      </c>
      <c r="R120" s="141" t="s">
        <v>2087</v>
      </c>
      <c r="S120" s="48">
        <f>IF(EquipmentListTable[[#This Row],[Tag]]=FilterSpecs!$H$7,EquipmentListTable[[#This Row],['#/Unit]]*EquipmentListTable[[#This Row],[Price (USD)]],0)</f>
        <v>0</v>
      </c>
      <c r="T120" s="87">
        <f>EquipmentListTable[[#This Row],[Tot '#]]*EquipmentListTable[[#This Row],[Price (USD)]]</f>
        <v>0</v>
      </c>
      <c r="U120" s="96">
        <f>EquipmentListTable[[#This Row],[In Stock]]*EquipmentListTable[[#This Row],[Price (USD)]]</f>
        <v>0</v>
      </c>
      <c r="V120" s="96">
        <f>EquipmentListTable[[#This Row],['# Left]]*EquipmentListTable[[#This Row],[Price (USD)]]</f>
        <v>0</v>
      </c>
      <c r="W120" s="96">
        <f>EquipmentListTable[[#This Row],['# Left]]*EquipmentListTable[[#This Row],[Price (USD)]]</f>
        <v>0</v>
      </c>
      <c r="X120" s="38"/>
      <c r="Y120" s="77"/>
      <c r="Z12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https://www.adafruit.com/product/368</v>
      </c>
      <c r="AA12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https://www.mouser.com/ProductDetail/485-368</v>
      </c>
      <c r="AB120" s="38"/>
    </row>
    <row r="121" spans="1:16379" s="55" customFormat="1" x14ac:dyDescent="0.3">
      <c r="A121" s="142" t="s">
        <v>872</v>
      </c>
      <c r="B121" s="142" t="s">
        <v>1903</v>
      </c>
      <c r="C121" s="126" t="s">
        <v>1863</v>
      </c>
      <c r="D121" s="141" t="str">
        <f>IF(EquipmentListTable[[#This Row],[Supplier]]=FilterSpecs!$A$8,EquipmentListTable[[#This Row],[Mouser SKU]], EquipmentListTable[[#This Row],[Supplier SKU]])</f>
        <v>369</v>
      </c>
      <c r="E121" s="126">
        <v>0</v>
      </c>
      <c r="F121" s="126">
        <v>0</v>
      </c>
      <c r="G121" s="126">
        <v>0</v>
      </c>
      <c r="H121" s="126">
        <f>EquipmentListTable[[#This Row],['#/Unit]]*FilterSpecs!$C$3+EquipmentListTable[[#This Row],['# Extra]]</f>
        <v>0</v>
      </c>
      <c r="I121" s="126">
        <v>0</v>
      </c>
      <c r="J121" s="126">
        <f>IF(AND(EquipmentListTable[[#This Row],[Tag]]&lt;&gt;FilterSpecs!$H$12, EquipmentListTable[[#This Row],[Tag]]&lt;&gt;FilterSpecs!$H$9), EquipmentListTable[[#This Row],['#/Unit]]*FilterSpecs!$B$3+EquipmentListTable[Init '# Extra],0)</f>
        <v>0</v>
      </c>
      <c r="K121" s="126">
        <f>EquipmentListTable[[#This Row],[Tot '#]]-EquipmentListTable[In Stock]</f>
        <v>0</v>
      </c>
      <c r="L121" s="126">
        <f>EquipmentListTable['# Left]</f>
        <v>0</v>
      </c>
      <c r="M121" s="126" t="s">
        <v>2090</v>
      </c>
      <c r="N121" s="104">
        <v>2</v>
      </c>
      <c r="O121" s="104">
        <f>EquipmentListTable[[#This Row],['# Formatted]]*EquipmentListTable[[#This Row],[Price (USD)]]</f>
        <v>0</v>
      </c>
      <c r="P121" s="38" t="s">
        <v>1874</v>
      </c>
      <c r="Q121" s="126">
        <f t="shared" si="1"/>
        <v>107</v>
      </c>
      <c r="R121" s="141" t="s">
        <v>2089</v>
      </c>
      <c r="S121" s="48">
        <f>IF(EquipmentListTable[[#This Row],[Tag]]=FilterSpecs!$H$7,EquipmentListTable[[#This Row],['#/Unit]]*EquipmentListTable[[#This Row],[Price (USD)]],0)</f>
        <v>0</v>
      </c>
      <c r="T121" s="87">
        <f>EquipmentListTable[[#This Row],[Tot '#]]*EquipmentListTable[[#This Row],[Price (USD)]]</f>
        <v>0</v>
      </c>
      <c r="U121" s="96">
        <f>EquipmentListTable[[#This Row],[In Stock]]*EquipmentListTable[[#This Row],[Price (USD)]]</f>
        <v>0</v>
      </c>
      <c r="V121" s="96">
        <f>EquipmentListTable[[#This Row],['# Left]]*EquipmentListTable[[#This Row],[Price (USD)]]</f>
        <v>0</v>
      </c>
      <c r="W121" s="96">
        <f>EquipmentListTable[[#This Row],['# Left]]*EquipmentListTable[[#This Row],[Price (USD)]]</f>
        <v>0</v>
      </c>
      <c r="X121" s="38"/>
      <c r="Y121" s="77"/>
      <c r="Z12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https://www.adafruit.com/product/369</v>
      </c>
      <c r="AA12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https://www.mouser.com/ProductDetail/485-369</v>
      </c>
      <c r="AB121" s="38"/>
    </row>
    <row r="122" spans="1:16379" s="55" customFormat="1" x14ac:dyDescent="0.3">
      <c r="A122" s="126" t="s">
        <v>872</v>
      </c>
      <c r="B122" s="126" t="s">
        <v>1903</v>
      </c>
      <c r="C122" s="126" t="s">
        <v>0</v>
      </c>
      <c r="D122" s="141" t="str">
        <f>IF(EquipmentListTable[[#This Row],[Supplier]]=FilterSpecs!$A$8,EquipmentListTable[[#This Row],[Mouser SKU]], EquipmentListTable[[#This Row],[Supplier SKU]])</f>
        <v>PRT-13126</v>
      </c>
      <c r="E122" s="126">
        <v>0</v>
      </c>
      <c r="F122" s="126">
        <v>2</v>
      </c>
      <c r="G122" s="126">
        <v>0</v>
      </c>
      <c r="H122" s="126">
        <f>EquipmentListTable[[#This Row],['#/Unit]]*FilterSpecs!$C$3+EquipmentListTable[[#This Row],['# Extra]]</f>
        <v>2</v>
      </c>
      <c r="I122" s="126">
        <v>0</v>
      </c>
      <c r="J122" s="126">
        <f>IF(AND(EquipmentListTable[[#This Row],[Tag]]&lt;&gt;FilterSpecs!$H$12, EquipmentListTable[[#This Row],[Tag]]&lt;&gt;FilterSpecs!$H$9), EquipmentListTable[[#This Row],['#/Unit]]*FilterSpecs!$B$3+EquipmentListTable[Init '# Extra],0)</f>
        <v>0</v>
      </c>
      <c r="K122" s="126">
        <f>EquipmentListTable[[#This Row],[Tot '#]]-EquipmentListTable[In Stock]</f>
        <v>2</v>
      </c>
      <c r="L122" s="126">
        <f>EquipmentListTable['# Left]</f>
        <v>2</v>
      </c>
      <c r="M122" s="126" t="s">
        <v>945</v>
      </c>
      <c r="N122" s="104">
        <v>0.95</v>
      </c>
      <c r="O122" s="104">
        <f>EquipmentListTable[[#This Row],['# Formatted]]*EquipmentListTable[[#This Row],[Price (USD)]]</f>
        <v>1.9</v>
      </c>
      <c r="P122" s="38" t="s">
        <v>1875</v>
      </c>
      <c r="Q122" s="126">
        <f t="shared" si="1"/>
        <v>108</v>
      </c>
      <c r="R122" s="141" t="s">
        <v>942</v>
      </c>
      <c r="S122" s="48">
        <f>IF(EquipmentListTable[[#This Row],[Tag]]=FilterSpecs!$H$7,EquipmentListTable[[#This Row],['#/Unit]]*EquipmentListTable[[#This Row],[Price (USD)]],0)</f>
        <v>0</v>
      </c>
      <c r="T122" s="87">
        <f>EquipmentListTable[[#This Row],[Tot '#]]*EquipmentListTable[[#This Row],[Price (USD)]]</f>
        <v>1.9</v>
      </c>
      <c r="U122" s="96">
        <f>EquipmentListTable[[#This Row],[In Stock]]*EquipmentListTable[[#This Row],[Price (USD)]]</f>
        <v>0</v>
      </c>
      <c r="V122" s="96">
        <f>EquipmentListTable[[#This Row],['# Left]]*EquipmentListTable[[#This Row],[Price (USD)]]</f>
        <v>1.9</v>
      </c>
      <c r="W122" s="96">
        <f>EquipmentListTable[[#This Row],['# Left]]*EquipmentListTable[[#This Row],[Price (USD)]]</f>
        <v>1.9</v>
      </c>
      <c r="X122" s="38" t="s">
        <v>943</v>
      </c>
      <c r="Y122" s="77" t="s">
        <v>944</v>
      </c>
      <c r="Z12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https://www.sparkfun.com/products/13126</v>
      </c>
      <c r="AA12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https://www.mouser.com/ProductDetail/474-PRT-13126</v>
      </c>
      <c r="AB122" s="38"/>
    </row>
    <row r="123" spans="1:16379" s="55" customFormat="1" x14ac:dyDescent="0.3">
      <c r="A123" s="126" t="s">
        <v>872</v>
      </c>
      <c r="B123" s="126" t="s">
        <v>1903</v>
      </c>
      <c r="C123" s="126" t="s">
        <v>0</v>
      </c>
      <c r="D123" s="141" t="str">
        <f>IF(EquipmentListTable[[#This Row],[Supplier]]=FilterSpecs!$A$8,EquipmentListTable[[#This Row],[Mouser SKU]], EquipmentListTable[[#This Row],[Supplier SKU]])</f>
        <v>PRT-11476</v>
      </c>
      <c r="E123" s="126">
        <v>1</v>
      </c>
      <c r="F123" s="126">
        <v>1</v>
      </c>
      <c r="G123" s="126">
        <v>0</v>
      </c>
      <c r="H123" s="126">
        <f>EquipmentListTable[[#This Row],['#/Unit]]*FilterSpecs!$C$3+EquipmentListTable[[#This Row],['# Extra]]</f>
        <v>6</v>
      </c>
      <c r="I123" s="126">
        <v>5</v>
      </c>
      <c r="J123" s="126">
        <f>IF(AND(EquipmentListTable[[#This Row],[Tag]]&lt;&gt;FilterSpecs!$H$12, EquipmentListTable[[#This Row],[Tag]]&lt;&gt;FilterSpecs!$H$9), EquipmentListTable[[#This Row],['#/Unit]]*FilterSpecs!$B$3+EquipmentListTable[Init '# Extra],0)</f>
        <v>5</v>
      </c>
      <c r="K123" s="126">
        <f>EquipmentListTable[[#This Row],[Tot '#]]-EquipmentListTable[In Stock]</f>
        <v>1</v>
      </c>
      <c r="L123" s="126">
        <f>EquipmentListTable['# Left]</f>
        <v>1</v>
      </c>
      <c r="M123" s="126" t="s">
        <v>1003</v>
      </c>
      <c r="N123" s="104">
        <v>0.95</v>
      </c>
      <c r="O123" s="104">
        <f>EquipmentListTable[[#This Row],['# Formatted]]*EquipmentListTable[[#This Row],[Price (USD)]]</f>
        <v>0.95</v>
      </c>
      <c r="P123" s="38" t="s">
        <v>1875</v>
      </c>
      <c r="Q123" s="126">
        <f t="shared" si="1"/>
        <v>109</v>
      </c>
      <c r="R123" s="141" t="s">
        <v>1000</v>
      </c>
      <c r="S123" s="48">
        <f>IF(EquipmentListTable[[#This Row],[Tag]]=FilterSpecs!$H$7,EquipmentListTable[[#This Row],['#/Unit]]*EquipmentListTable[[#This Row],[Price (USD)]],0)</f>
        <v>0.95</v>
      </c>
      <c r="T123" s="87">
        <f>EquipmentListTable[[#This Row],[Tot '#]]*EquipmentListTable[[#This Row],[Price (USD)]]</f>
        <v>5.6999999999999993</v>
      </c>
      <c r="U123" s="96">
        <f>EquipmentListTable[[#This Row],[In Stock]]*EquipmentListTable[[#This Row],[Price (USD)]]</f>
        <v>4.75</v>
      </c>
      <c r="V123" s="96">
        <f>EquipmentListTable[[#This Row],['# Left]]*EquipmentListTable[[#This Row],[Price (USD)]]</f>
        <v>0.95</v>
      </c>
      <c r="W123" s="96">
        <f>EquipmentListTable[[#This Row],['# Left]]*EquipmentListTable[[#This Row],[Price (USD)]]</f>
        <v>0.95</v>
      </c>
      <c r="X123" s="38" t="s">
        <v>1001</v>
      </c>
      <c r="Y123" s="77" t="s">
        <v>1002</v>
      </c>
      <c r="Z12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https://www.sparkfun.com/products/11476</v>
      </c>
      <c r="AA12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https://www.mouser.com/ProductDetail/474-PRT-11476</v>
      </c>
      <c r="AB123" s="41"/>
    </row>
    <row r="124" spans="1:16379" s="55" customFormat="1" x14ac:dyDescent="0.3">
      <c r="A124" s="126" t="s">
        <v>872</v>
      </c>
      <c r="B124" s="126" t="s">
        <v>1903</v>
      </c>
      <c r="C124" s="126" t="s">
        <v>0</v>
      </c>
      <c r="D124" s="141" t="str">
        <f>IF(EquipmentListTable[[#This Row],[Supplier]]=FilterSpecs!$A$8,EquipmentListTable[[#This Row],[Mouser SKU]], EquipmentListTable[[#This Row],[Supplier SKU]])</f>
        <v>PRT-11474</v>
      </c>
      <c r="E124" s="126">
        <v>0</v>
      </c>
      <c r="F124" s="126">
        <v>4</v>
      </c>
      <c r="G124" s="126">
        <v>0</v>
      </c>
      <c r="H124" s="126">
        <f>EquipmentListTable[[#This Row],['#/Unit]]*FilterSpecs!$C$3+EquipmentListTable[[#This Row],['# Extra]]</f>
        <v>4</v>
      </c>
      <c r="I124" s="126">
        <v>0</v>
      </c>
      <c r="J124" s="126">
        <f>IF(AND(EquipmentListTable[[#This Row],[Tag]]&lt;&gt;FilterSpecs!$H$12, EquipmentListTable[[#This Row],[Tag]]&lt;&gt;FilterSpecs!$H$9), EquipmentListTable[[#This Row],['#/Unit]]*FilterSpecs!$B$3+EquipmentListTable[Init '# Extra],0)</f>
        <v>0</v>
      </c>
      <c r="K124" s="126">
        <f>EquipmentListTable[[#This Row],[Tot '#]]-EquipmentListTable[In Stock]</f>
        <v>4</v>
      </c>
      <c r="L124" s="126">
        <f>EquipmentListTable['# Left]</f>
        <v>4</v>
      </c>
      <c r="M124" s="126" t="s">
        <v>2288</v>
      </c>
      <c r="N124" s="104">
        <v>0.3</v>
      </c>
      <c r="O124" s="104">
        <f>EquipmentListTable[[#This Row],['# Formatted]]*EquipmentListTable[[#This Row],[Price (USD)]]</f>
        <v>1.2</v>
      </c>
      <c r="P124" s="38" t="s">
        <v>1874</v>
      </c>
      <c r="Q124" s="126">
        <f t="shared" si="1"/>
        <v>110</v>
      </c>
      <c r="R124" s="141" t="s">
        <v>2285</v>
      </c>
      <c r="S124" s="48">
        <f>IF(EquipmentListTable[[#This Row],[Tag]]=FilterSpecs!$H$7,EquipmentListTable[[#This Row],['#/Unit]]*EquipmentListTable[[#This Row],[Price (USD)]],0)</f>
        <v>0</v>
      </c>
      <c r="T124" s="87">
        <f>EquipmentListTable[[#This Row],[Tot '#]]*EquipmentListTable[[#This Row],[Price (USD)]]</f>
        <v>1.2</v>
      </c>
      <c r="U124" s="96">
        <f>EquipmentListTable[[#This Row],[In Stock]]*EquipmentListTable[[#This Row],[Price (USD)]]</f>
        <v>0</v>
      </c>
      <c r="V124" s="96">
        <f>EquipmentListTable[[#This Row],['# Left]]*EquipmentListTable[[#This Row],[Price (USD)]]</f>
        <v>1.2</v>
      </c>
      <c r="W124" s="96">
        <f>EquipmentListTable[[#This Row],['# Left]]*EquipmentListTable[[#This Row],[Price (USD)]]</f>
        <v>1.2</v>
      </c>
      <c r="X124" s="38" t="s">
        <v>2286</v>
      </c>
      <c r="Y124" s="77" t="s">
        <v>2287</v>
      </c>
      <c r="Z12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https://www.sparkfun.com/products/11474</v>
      </c>
      <c r="AA12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https://www.mouser.com/ProductDetail/474-PRT-11474</v>
      </c>
      <c r="AB124" s="41"/>
    </row>
    <row r="125" spans="1:16379" s="55" customFormat="1" x14ac:dyDescent="0.3">
      <c r="A125" s="126" t="s">
        <v>872</v>
      </c>
      <c r="B125" s="126" t="s">
        <v>1903</v>
      </c>
      <c r="C125" s="126" t="s">
        <v>1863</v>
      </c>
      <c r="D125" s="141" t="str">
        <f>IF(EquipmentListTable[[#This Row],[Supplier]]=FilterSpecs!$A$8,EquipmentListTable[[#This Row],[Mouser SKU]], EquipmentListTable[[#This Row],[Supplier SKU]])</f>
        <v>1829</v>
      </c>
      <c r="E125" s="126">
        <v>0</v>
      </c>
      <c r="F125" s="126">
        <v>0</v>
      </c>
      <c r="G125" s="126">
        <v>0</v>
      </c>
      <c r="H125" s="126">
        <f>EquipmentListTable[[#This Row],['#/Unit]]*FilterSpecs!$C$3+EquipmentListTable[[#This Row],['# Extra]]</f>
        <v>0</v>
      </c>
      <c r="I125" s="126">
        <v>0</v>
      </c>
      <c r="J125" s="126">
        <f>IF(AND(EquipmentListTable[[#This Row],[Tag]]&lt;&gt;FilterSpecs!$H$12, EquipmentListTable[[#This Row],[Tag]]&lt;&gt;FilterSpecs!$H$9), EquipmentListTable[[#This Row],['#/Unit]]*FilterSpecs!$B$3+EquipmentListTable[Init '# Extra],0)</f>
        <v>0</v>
      </c>
      <c r="K125" s="126">
        <f>EquipmentListTable[[#This Row],[Tot '#]]-EquipmentListTable[In Stock]</f>
        <v>0</v>
      </c>
      <c r="L125" s="126">
        <f>EquipmentListTable['# Left]</f>
        <v>0</v>
      </c>
      <c r="M125" s="142" t="s">
        <v>2154</v>
      </c>
      <c r="N125" s="105">
        <v>0.95</v>
      </c>
      <c r="O125" s="104">
        <f>EquipmentListTable[[#This Row],['# Formatted]]*EquipmentListTable[[#This Row],[Price (USD)]]</f>
        <v>0</v>
      </c>
      <c r="P125" s="51" t="s">
        <v>1874</v>
      </c>
      <c r="Q125" s="126">
        <f t="shared" si="1"/>
        <v>111</v>
      </c>
      <c r="R125" s="141" t="s">
        <v>2153</v>
      </c>
      <c r="S125" s="48">
        <f>IF(EquipmentListTable[[#This Row],[Tag]]=FilterSpecs!$H$7,EquipmentListTable[[#This Row],['#/Unit]]*EquipmentListTable[[#This Row],[Price (USD)]],0)</f>
        <v>0</v>
      </c>
      <c r="T125" s="87">
        <f>EquipmentListTable[[#This Row],[Tot '#]]*EquipmentListTable[[#This Row],[Price (USD)]]</f>
        <v>0</v>
      </c>
      <c r="U125" s="96">
        <f>EquipmentListTable[[#This Row],[In Stock]]*EquipmentListTable[[#This Row],[Price (USD)]]</f>
        <v>0</v>
      </c>
      <c r="V125" s="96">
        <f>EquipmentListTable[[#This Row],['# Left]]*EquipmentListTable[[#This Row],[Price (USD)]]</f>
        <v>0</v>
      </c>
      <c r="W125" s="96">
        <f>EquipmentListTable[[#This Row],['# Left]]*EquipmentListTable[[#This Row],[Price (USD)]]</f>
        <v>0</v>
      </c>
      <c r="X125" s="38"/>
      <c r="Y125" s="77"/>
      <c r="Z12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https://www.adafruit.com/product/1829</v>
      </c>
      <c r="AA12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https://www.mouser.com/ProductDetail/485-1829</v>
      </c>
    </row>
    <row r="126" spans="1:16379" s="55" customFormat="1" x14ac:dyDescent="0.3">
      <c r="A126" s="142" t="s">
        <v>872</v>
      </c>
      <c r="B126" s="142" t="s">
        <v>1903</v>
      </c>
      <c r="C126" s="126" t="s">
        <v>1863</v>
      </c>
      <c r="D126" s="141" t="str">
        <f>IF(EquipmentListTable[[#This Row],[Supplier]]=FilterSpecs!$A$8,EquipmentListTable[[#This Row],[Mouser SKU]], EquipmentListTable[[#This Row],[Supplier SKU]])</f>
        <v>1388</v>
      </c>
      <c r="E126" s="126">
        <v>0</v>
      </c>
      <c r="F126" s="126">
        <v>0</v>
      </c>
      <c r="G126" s="126">
        <v>0</v>
      </c>
      <c r="H126" s="126">
        <f>EquipmentListTable[[#This Row],['#/Unit]]*FilterSpecs!$C$3+EquipmentListTable[[#This Row],['# Extra]]</f>
        <v>0</v>
      </c>
      <c r="I126" s="126">
        <v>0</v>
      </c>
      <c r="J126" s="126">
        <f>IF(AND(EquipmentListTable[[#This Row],[Tag]]&lt;&gt;FilterSpecs!$H$12, EquipmentListTable[[#This Row],[Tag]]&lt;&gt;FilterSpecs!$H$9), EquipmentListTable[[#This Row],['#/Unit]]*FilterSpecs!$B$3+EquipmentListTable[Init '# Extra],0)</f>
        <v>0</v>
      </c>
      <c r="K126" s="126">
        <f>EquipmentListTable[[#This Row],[Tot '#]]-EquipmentListTable[In Stock]</f>
        <v>0</v>
      </c>
      <c r="L126" s="126">
        <f>EquipmentListTable['# Left]</f>
        <v>0</v>
      </c>
      <c r="M126" s="126" t="s">
        <v>2156</v>
      </c>
      <c r="N126" s="104">
        <v>0.95</v>
      </c>
      <c r="O126" s="104">
        <f>EquipmentListTable[[#This Row],['# Formatted]]*EquipmentListTable[[#This Row],[Price (USD)]]</f>
        <v>0</v>
      </c>
      <c r="P126" s="55" t="s">
        <v>1874</v>
      </c>
      <c r="Q126" s="126">
        <f t="shared" si="1"/>
        <v>112</v>
      </c>
      <c r="R126" s="141" t="s">
        <v>2155</v>
      </c>
      <c r="S126" s="48">
        <f>IF(EquipmentListTable[[#This Row],[Tag]]=FilterSpecs!$H$7,EquipmentListTable[[#This Row],['#/Unit]]*EquipmentListTable[[#This Row],[Price (USD)]],0)</f>
        <v>0</v>
      </c>
      <c r="T126" s="87">
        <f>EquipmentListTable[[#This Row],[Tot '#]]*EquipmentListTable[[#This Row],[Price (USD)]]</f>
        <v>0</v>
      </c>
      <c r="U126" s="96">
        <f>EquipmentListTable[[#This Row],[In Stock]]*EquipmentListTable[[#This Row],[Price (USD)]]</f>
        <v>0</v>
      </c>
      <c r="V126" s="96">
        <f>EquipmentListTable[[#This Row],['# Left]]*EquipmentListTable[[#This Row],[Price (USD)]]</f>
        <v>0</v>
      </c>
      <c r="W126" s="96">
        <f>EquipmentListTable[[#This Row],['# Left]]*EquipmentListTable[[#This Row],[Price (USD)]]</f>
        <v>0</v>
      </c>
      <c r="X126" s="38"/>
      <c r="Y126" s="77"/>
      <c r="Z12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https://www.adafruit.com/product/1388</v>
      </c>
      <c r="AA12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https://www.mouser.com/ProductDetail/485-1388</v>
      </c>
      <c r="AB126" s="38"/>
    </row>
    <row r="127" spans="1:16379" s="55" customFormat="1" x14ac:dyDescent="0.3">
      <c r="A127" s="142" t="s">
        <v>872</v>
      </c>
      <c r="B127" s="142" t="s">
        <v>1903</v>
      </c>
      <c r="C127" s="126" t="s">
        <v>1863</v>
      </c>
      <c r="D127" s="141" t="str">
        <f>IF(EquipmentListTable[[#This Row],[Supplier]]=FilterSpecs!$A$8,EquipmentListTable[[#This Row],[Mouser SKU]], EquipmentListTable[[#This Row],[Supplier SKU]])</f>
        <v>1390</v>
      </c>
      <c r="E127" s="126">
        <v>0</v>
      </c>
      <c r="F127" s="126">
        <v>0</v>
      </c>
      <c r="G127" s="126">
        <v>0</v>
      </c>
      <c r="H127" s="126">
        <f>EquipmentListTable[[#This Row],['#/Unit]]*FilterSpecs!$C$3+EquipmentListTable[[#This Row],['# Extra]]</f>
        <v>0</v>
      </c>
      <c r="I127" s="126">
        <v>0</v>
      </c>
      <c r="J127" s="126">
        <f>IF(AND(EquipmentListTable[[#This Row],[Tag]]&lt;&gt;FilterSpecs!$H$12, EquipmentListTable[[#This Row],[Tag]]&lt;&gt;FilterSpecs!$H$9), EquipmentListTable[[#This Row],['#/Unit]]*FilterSpecs!$B$3+EquipmentListTable[Init '# Extra],0)</f>
        <v>0</v>
      </c>
      <c r="K127" s="126">
        <f>EquipmentListTable[[#This Row],[Tot '#]]-EquipmentListTable[In Stock]</f>
        <v>0</v>
      </c>
      <c r="L127" s="126">
        <f>EquipmentListTable['# Left]</f>
        <v>0</v>
      </c>
      <c r="M127" s="126" t="s">
        <v>2158</v>
      </c>
      <c r="N127" s="104">
        <v>0.95</v>
      </c>
      <c r="O127" s="104">
        <f>EquipmentListTable[[#This Row],['# Formatted]]*EquipmentListTable[[#This Row],[Price (USD)]]</f>
        <v>0</v>
      </c>
      <c r="P127" s="55" t="s">
        <v>1874</v>
      </c>
      <c r="Q127" s="126">
        <f t="shared" si="1"/>
        <v>113</v>
      </c>
      <c r="R127" s="141" t="s">
        <v>2157</v>
      </c>
      <c r="S127" s="48">
        <f>IF(EquipmentListTable[[#This Row],[Tag]]=FilterSpecs!$H$7,EquipmentListTable[[#This Row],['#/Unit]]*EquipmentListTable[[#This Row],[Price (USD)]],0)</f>
        <v>0</v>
      </c>
      <c r="T127" s="87">
        <f>EquipmentListTable[[#This Row],[Tot '#]]*EquipmentListTable[[#This Row],[Price (USD)]]</f>
        <v>0</v>
      </c>
      <c r="U127" s="96">
        <f>EquipmentListTable[[#This Row],[In Stock]]*EquipmentListTable[[#This Row],[Price (USD)]]</f>
        <v>0</v>
      </c>
      <c r="V127" s="96">
        <f>EquipmentListTable[[#This Row],['# Left]]*EquipmentListTable[[#This Row],[Price (USD)]]</f>
        <v>0</v>
      </c>
      <c r="W127" s="96">
        <f>EquipmentListTable[[#This Row],['# Left]]*EquipmentListTable[[#This Row],[Price (USD)]]</f>
        <v>0</v>
      </c>
      <c r="X127" s="38"/>
      <c r="Y127" s="77"/>
      <c r="Z12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https://www.adafruit.com/product/1390</v>
      </c>
      <c r="AA12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https://www.mouser.com/ProductDetail/485-1390</v>
      </c>
      <c r="AB127" s="38"/>
    </row>
    <row r="128" spans="1:16379" s="55" customFormat="1" x14ac:dyDescent="0.3">
      <c r="A128" s="142" t="s">
        <v>872</v>
      </c>
      <c r="B128" s="142" t="s">
        <v>1903</v>
      </c>
      <c r="C128" s="126" t="s">
        <v>1863</v>
      </c>
      <c r="D128" s="141" t="str">
        <f>IF(EquipmentListTable[[#This Row],[Supplier]]=FilterSpecs!$A$8,EquipmentListTable[[#This Row],[Mouser SKU]], EquipmentListTable[[#This Row],[Supplier SKU]])</f>
        <v>1389</v>
      </c>
      <c r="E128" s="126">
        <v>0</v>
      </c>
      <c r="F128" s="126">
        <v>0</v>
      </c>
      <c r="G128" s="126">
        <v>0</v>
      </c>
      <c r="H128" s="126">
        <f>EquipmentListTable[[#This Row],['#/Unit]]*FilterSpecs!$C$3+EquipmentListTable[[#This Row],['# Extra]]</f>
        <v>0</v>
      </c>
      <c r="I128" s="126">
        <v>0</v>
      </c>
      <c r="J128" s="126">
        <f>IF(AND(EquipmentListTable[[#This Row],[Tag]]&lt;&gt;FilterSpecs!$H$12, EquipmentListTable[[#This Row],[Tag]]&lt;&gt;FilterSpecs!$H$9), EquipmentListTable[[#This Row],['#/Unit]]*FilterSpecs!$B$3+EquipmentListTable[Init '# Extra],0)</f>
        <v>0</v>
      </c>
      <c r="K128" s="126">
        <f>EquipmentListTable[[#This Row],[Tot '#]]-EquipmentListTable[In Stock]</f>
        <v>0</v>
      </c>
      <c r="L128" s="126">
        <f>EquipmentListTable['# Left]</f>
        <v>0</v>
      </c>
      <c r="M128" s="126" t="s">
        <v>2160</v>
      </c>
      <c r="N128" s="104">
        <v>0.95</v>
      </c>
      <c r="O128" s="104">
        <f>EquipmentListTable[[#This Row],['# Formatted]]*EquipmentListTable[[#This Row],[Price (USD)]]</f>
        <v>0</v>
      </c>
      <c r="P128" s="55" t="s">
        <v>1874</v>
      </c>
      <c r="Q128" s="126">
        <f t="shared" si="1"/>
        <v>114</v>
      </c>
      <c r="R128" s="141" t="s">
        <v>2159</v>
      </c>
      <c r="S128" s="48">
        <f>IF(EquipmentListTable[[#This Row],[Tag]]=FilterSpecs!$H$7,EquipmentListTable[[#This Row],['#/Unit]]*EquipmentListTable[[#This Row],[Price (USD)]],0)</f>
        <v>0</v>
      </c>
      <c r="T128" s="87">
        <f>EquipmentListTable[[#This Row],[Tot '#]]*EquipmentListTable[[#This Row],[Price (USD)]]</f>
        <v>0</v>
      </c>
      <c r="U128" s="96">
        <f>EquipmentListTable[[#This Row],[In Stock]]*EquipmentListTable[[#This Row],[Price (USD)]]</f>
        <v>0</v>
      </c>
      <c r="V128" s="96">
        <f>EquipmentListTable[[#This Row],['# Left]]*EquipmentListTable[[#This Row],[Price (USD)]]</f>
        <v>0</v>
      </c>
      <c r="W128" s="96">
        <f>EquipmentListTable[[#This Row],['# Left]]*EquipmentListTable[[#This Row],[Price (USD)]]</f>
        <v>0</v>
      </c>
      <c r="X128" s="38"/>
      <c r="Y128" s="77"/>
      <c r="Z12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https://www.adafruit.com/product/1389</v>
      </c>
      <c r="AA12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https://www.mouser.com/ProductDetail/485-1389</v>
      </c>
      <c r="AB128" s="38"/>
    </row>
    <row r="129" spans="1:28" s="55" customFormat="1" x14ac:dyDescent="0.3">
      <c r="A129" s="142" t="s">
        <v>872</v>
      </c>
      <c r="B129" s="142" t="s">
        <v>1903</v>
      </c>
      <c r="C129" s="126" t="s">
        <v>1863</v>
      </c>
      <c r="D129" s="141" t="str">
        <f>IF(EquipmentListTable[[#This Row],[Supplier]]=FilterSpecs!$A$8,EquipmentListTable[[#This Row],[Mouser SKU]], EquipmentListTable[[#This Row],[Supplier SKU]])</f>
        <v>1827</v>
      </c>
      <c r="E129" s="126">
        <v>0</v>
      </c>
      <c r="F129" s="126">
        <v>0</v>
      </c>
      <c r="G129" s="126">
        <v>0</v>
      </c>
      <c r="H129" s="126">
        <f>EquipmentListTable[[#This Row],['#/Unit]]*FilterSpecs!$C$3+EquipmentListTable[[#This Row],['# Extra]]</f>
        <v>0</v>
      </c>
      <c r="I129" s="126">
        <v>0</v>
      </c>
      <c r="J129" s="126">
        <f>IF(AND(EquipmentListTable[[#This Row],[Tag]]&lt;&gt;FilterSpecs!$H$12, EquipmentListTable[[#This Row],[Tag]]&lt;&gt;FilterSpecs!$H$9), EquipmentListTable[[#This Row],['#/Unit]]*FilterSpecs!$B$3+EquipmentListTable[Init '# Extra],0)</f>
        <v>0</v>
      </c>
      <c r="K129" s="126">
        <f>EquipmentListTable[[#This Row],[Tot '#]]-EquipmentListTable[In Stock]</f>
        <v>0</v>
      </c>
      <c r="L129" s="126">
        <f>EquipmentListTable['# Left]</f>
        <v>0</v>
      </c>
      <c r="M129" s="126" t="s">
        <v>2162</v>
      </c>
      <c r="N129" s="104">
        <v>0.95</v>
      </c>
      <c r="O129" s="104">
        <f>EquipmentListTable[[#This Row],['# Formatted]]*EquipmentListTable[[#This Row],[Price (USD)]]</f>
        <v>0</v>
      </c>
      <c r="P129" s="55" t="s">
        <v>1874</v>
      </c>
      <c r="Q129" s="126">
        <f t="shared" si="1"/>
        <v>115</v>
      </c>
      <c r="R129" s="141" t="s">
        <v>2161</v>
      </c>
      <c r="S129" s="48">
        <f>IF(EquipmentListTable[[#This Row],[Tag]]=FilterSpecs!$H$7,EquipmentListTable[[#This Row],['#/Unit]]*EquipmentListTable[[#This Row],[Price (USD)]],0)</f>
        <v>0</v>
      </c>
      <c r="T129" s="87">
        <f>EquipmentListTable[[#This Row],[Tot '#]]*EquipmentListTable[[#This Row],[Price (USD)]]</f>
        <v>0</v>
      </c>
      <c r="U129" s="96">
        <f>EquipmentListTable[[#This Row],[In Stock]]*EquipmentListTable[[#This Row],[Price (USD)]]</f>
        <v>0</v>
      </c>
      <c r="V129" s="96">
        <f>EquipmentListTable[[#This Row],['# Left]]*EquipmentListTable[[#This Row],[Price (USD)]]</f>
        <v>0</v>
      </c>
      <c r="W129" s="96">
        <f>EquipmentListTable[[#This Row],['# Left]]*EquipmentListTable[[#This Row],[Price (USD)]]</f>
        <v>0</v>
      </c>
      <c r="X129" s="38"/>
      <c r="Y129" s="77"/>
      <c r="Z12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https://www.adafruit.com/product/1827</v>
      </c>
      <c r="AA12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https://www.mouser.com/ProductDetail/485-1827</v>
      </c>
      <c r="AB129" s="38"/>
    </row>
    <row r="130" spans="1:28" s="55" customFormat="1" x14ac:dyDescent="0.3">
      <c r="A130" s="142" t="s">
        <v>872</v>
      </c>
      <c r="B130" s="142" t="s">
        <v>1903</v>
      </c>
      <c r="C130" s="126" t="s">
        <v>1863</v>
      </c>
      <c r="D130" s="141" t="str">
        <f>IF(EquipmentListTable[[#This Row],[Supplier]]=FilterSpecs!$A$8,EquipmentListTable[[#This Row],[Mouser SKU]], EquipmentListTable[[#This Row],[Supplier SKU]])</f>
        <v>1826</v>
      </c>
      <c r="E130" s="126">
        <v>0</v>
      </c>
      <c r="F130" s="126">
        <v>0</v>
      </c>
      <c r="G130" s="126">
        <v>0</v>
      </c>
      <c r="H130" s="126">
        <f>EquipmentListTable[[#This Row],['#/Unit]]*FilterSpecs!$C$3+EquipmentListTable[[#This Row],['# Extra]]</f>
        <v>0</v>
      </c>
      <c r="I130" s="126">
        <v>0</v>
      </c>
      <c r="J130" s="126">
        <f>IF(AND(EquipmentListTable[[#This Row],[Tag]]&lt;&gt;FilterSpecs!$H$12, EquipmentListTable[[#This Row],[Tag]]&lt;&gt;FilterSpecs!$H$9), EquipmentListTable[[#This Row],['#/Unit]]*FilterSpecs!$B$3+EquipmentListTable[Init '# Extra],0)</f>
        <v>0</v>
      </c>
      <c r="K130" s="126">
        <f>EquipmentListTable[[#This Row],[Tot '#]]-EquipmentListTable[In Stock]</f>
        <v>0</v>
      </c>
      <c r="L130" s="126">
        <f>EquipmentListTable['# Left]</f>
        <v>0</v>
      </c>
      <c r="M130" s="126" t="s">
        <v>2164</v>
      </c>
      <c r="N130" s="104">
        <v>0.95</v>
      </c>
      <c r="O130" s="104">
        <f>EquipmentListTable[[#This Row],['# Formatted]]*EquipmentListTable[[#This Row],[Price (USD)]]</f>
        <v>0</v>
      </c>
      <c r="P130" s="55" t="s">
        <v>1874</v>
      </c>
      <c r="Q130" s="126">
        <f t="shared" si="1"/>
        <v>116</v>
      </c>
      <c r="R130" s="141" t="s">
        <v>2163</v>
      </c>
      <c r="S130" s="48">
        <f>IF(EquipmentListTable[[#This Row],[Tag]]=FilterSpecs!$H$7,EquipmentListTable[[#This Row],['#/Unit]]*EquipmentListTable[[#This Row],[Price (USD)]],0)</f>
        <v>0</v>
      </c>
      <c r="T130" s="87">
        <f>EquipmentListTable[[#This Row],[Tot '#]]*EquipmentListTable[[#This Row],[Price (USD)]]</f>
        <v>0</v>
      </c>
      <c r="U130" s="96">
        <f>EquipmentListTable[[#This Row],[In Stock]]*EquipmentListTable[[#This Row],[Price (USD)]]</f>
        <v>0</v>
      </c>
      <c r="V130" s="96">
        <f>EquipmentListTable[[#This Row],['# Left]]*EquipmentListTable[[#This Row],[Price (USD)]]</f>
        <v>0</v>
      </c>
      <c r="W130" s="96">
        <f>EquipmentListTable[[#This Row],['# Left]]*EquipmentListTable[[#This Row],[Price (USD)]]</f>
        <v>0</v>
      </c>
      <c r="X130" s="38"/>
      <c r="Y130" s="77"/>
      <c r="Z13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https://www.adafruit.com/product/1826</v>
      </c>
      <c r="AA13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https://www.mouser.com/ProductDetail/485-1826</v>
      </c>
      <c r="AB130" s="38"/>
    </row>
    <row r="131" spans="1:28" s="55" customFormat="1" x14ac:dyDescent="0.3">
      <c r="A131" s="126" t="s">
        <v>872</v>
      </c>
      <c r="B131" s="126" t="s">
        <v>4</v>
      </c>
      <c r="C131" s="126" t="s">
        <v>0</v>
      </c>
      <c r="D131" s="141" t="str">
        <f>IF(EquipmentListTable[[#This Row],[Supplier]]=FilterSpecs!$A$8,EquipmentListTable[[#This Row],[Mouser SKU]], EquipmentListTable[[#This Row],[Supplier SKU]])</f>
        <v>SEN-00246</v>
      </c>
      <c r="E131" s="126">
        <v>0</v>
      </c>
      <c r="F131" s="126">
        <v>0</v>
      </c>
      <c r="G131" s="126">
        <v>0</v>
      </c>
      <c r="H131" s="126">
        <f>EquipmentListTable[[#This Row],['#/Unit]]*FilterSpecs!$C$3+EquipmentListTable[[#This Row],['# Extra]]</f>
        <v>0</v>
      </c>
      <c r="I131" s="126">
        <v>0</v>
      </c>
      <c r="J131" s="126">
        <f>IF(AND(EquipmentListTable[[#This Row],[Tag]]&lt;&gt;FilterSpecs!$H$12, EquipmentListTable[[#This Row],[Tag]]&lt;&gt;FilterSpecs!$H$9), EquipmentListTable[[#This Row],['#/Unit]]*FilterSpecs!$B$3+EquipmentListTable[Init '# Extra],0)</f>
        <v>0</v>
      </c>
      <c r="K131" s="126">
        <f>EquipmentListTable[[#This Row],[Tot '#]]-EquipmentListTable[In Stock]</f>
        <v>0</v>
      </c>
      <c r="L131" s="126">
        <f>EquipmentListTable['# Left]</f>
        <v>0</v>
      </c>
      <c r="M131" s="126" t="s">
        <v>58</v>
      </c>
      <c r="N131" s="104">
        <v>0.95</v>
      </c>
      <c r="O131" s="104">
        <f>EquipmentListTable[[#This Row],['# Formatted]]*EquipmentListTable[[#This Row],[Price (USD)]]</f>
        <v>0</v>
      </c>
      <c r="P131" s="38" t="s">
        <v>1875</v>
      </c>
      <c r="Q131" s="126">
        <f t="shared" si="1"/>
        <v>117</v>
      </c>
      <c r="R131" s="141" t="s">
        <v>55</v>
      </c>
      <c r="S131" s="48">
        <f>IF(EquipmentListTable[[#This Row],[Tag]]=FilterSpecs!$H$7,EquipmentListTable[[#This Row],['#/Unit]]*EquipmentListTable[[#This Row],[Price (USD)]],0)</f>
        <v>0</v>
      </c>
      <c r="T131" s="87">
        <f>EquipmentListTable[[#This Row],[Tot '#]]*EquipmentListTable[[#This Row],[Price (USD)]]</f>
        <v>0</v>
      </c>
      <c r="U131" s="96">
        <f>EquipmentListTable[[#This Row],[In Stock]]*EquipmentListTable[[#This Row],[Price (USD)]]</f>
        <v>0</v>
      </c>
      <c r="V131" s="96">
        <f>EquipmentListTable[[#This Row],['# Left]]*EquipmentListTable[[#This Row],[Price (USD)]]</f>
        <v>0</v>
      </c>
      <c r="W131" s="96">
        <f>EquipmentListTable[[#This Row],['# Left]]*EquipmentListTable[[#This Row],[Price (USD)]]</f>
        <v>0</v>
      </c>
      <c r="X131" s="38" t="s">
        <v>56</v>
      </c>
      <c r="Y131" s="77" t="s">
        <v>57</v>
      </c>
      <c r="Z13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https://www.sparkfun.com/products/00246</v>
      </c>
      <c r="AA13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https://www.mouser.com/ProductDetail/474-SEN-00246</v>
      </c>
      <c r="AB131" s="41"/>
    </row>
    <row r="132" spans="1:28" s="55" customFormat="1" x14ac:dyDescent="0.3">
      <c r="A132" s="126" t="s">
        <v>872</v>
      </c>
      <c r="B132" s="126" t="s">
        <v>4</v>
      </c>
      <c r="C132" s="126" t="s">
        <v>0</v>
      </c>
      <c r="D132" s="141" t="str">
        <f>IF(EquipmentListTable[[#This Row],[Supplier]]=FilterSpecs!$A$8,EquipmentListTable[[#This Row],[Mouser SKU]], EquipmentListTable[[#This Row],[Supplier SKU]])</f>
        <v>SEN-00241</v>
      </c>
      <c r="E132" s="126">
        <v>4</v>
      </c>
      <c r="F132" s="126">
        <v>0</v>
      </c>
      <c r="G132" s="126">
        <v>0</v>
      </c>
      <c r="H132" s="126">
        <f>EquipmentListTable[[#This Row],['#/Unit]]*FilterSpecs!$C$3+EquipmentListTable[[#This Row],['# Extra]]</f>
        <v>20</v>
      </c>
      <c r="I132" s="126">
        <v>20</v>
      </c>
      <c r="J132" s="126">
        <f>IF(AND(EquipmentListTable[[#This Row],[Tag]]&lt;&gt;FilterSpecs!$H$12, EquipmentListTable[[#This Row],[Tag]]&lt;&gt;FilterSpecs!$H$9), EquipmentListTable[[#This Row],['#/Unit]]*FilterSpecs!$B$3+EquipmentListTable[Init '# Extra],0)</f>
        <v>20</v>
      </c>
      <c r="K132" s="126">
        <f>EquipmentListTable[[#This Row],[Tot '#]]-EquipmentListTable[In Stock]</f>
        <v>0</v>
      </c>
      <c r="L132" s="126">
        <f>EquipmentListTable['# Left]</f>
        <v>0</v>
      </c>
      <c r="M132" s="126" t="s">
        <v>62</v>
      </c>
      <c r="N132" s="104">
        <v>1.95</v>
      </c>
      <c r="O132" s="104">
        <f>EquipmentListTable[[#This Row],['# Formatted]]*EquipmentListTable[[#This Row],[Price (USD)]]</f>
        <v>0</v>
      </c>
      <c r="P132" s="38" t="s">
        <v>1875</v>
      </c>
      <c r="Q132" s="126">
        <f t="shared" si="1"/>
        <v>118</v>
      </c>
      <c r="R132" s="141" t="s">
        <v>59</v>
      </c>
      <c r="S132" s="48">
        <f>IF(EquipmentListTable[[#This Row],[Tag]]=FilterSpecs!$H$7,EquipmentListTable[[#This Row],['#/Unit]]*EquipmentListTable[[#This Row],[Price (USD)]],0)</f>
        <v>7.8</v>
      </c>
      <c r="T132" s="87">
        <f>EquipmentListTable[[#This Row],[Tot '#]]*EquipmentListTable[[#This Row],[Price (USD)]]</f>
        <v>39</v>
      </c>
      <c r="U132" s="96">
        <f>EquipmentListTable[[#This Row],[In Stock]]*EquipmentListTable[[#This Row],[Price (USD)]]</f>
        <v>39</v>
      </c>
      <c r="V132" s="96">
        <f>EquipmentListTable[[#This Row],['# Left]]*EquipmentListTable[[#This Row],[Price (USD)]]</f>
        <v>0</v>
      </c>
      <c r="W132" s="96">
        <f>EquipmentListTable[[#This Row],['# Left]]*EquipmentListTable[[#This Row],[Price (USD)]]</f>
        <v>0</v>
      </c>
      <c r="X132" s="38" t="s">
        <v>60</v>
      </c>
      <c r="Y132" s="77" t="s">
        <v>61</v>
      </c>
      <c r="Z13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https://www.sparkfun.com/products/00241</v>
      </c>
      <c r="AA13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https://www.mouser.com/ProductDetail/474-SEN-00241</v>
      </c>
      <c r="AB132" s="41"/>
    </row>
    <row r="133" spans="1:28" s="55" customFormat="1" x14ac:dyDescent="0.3">
      <c r="A133" s="126" t="s">
        <v>872</v>
      </c>
      <c r="B133" s="126" t="s">
        <v>4</v>
      </c>
      <c r="C133" s="126" t="s">
        <v>0</v>
      </c>
      <c r="D133" s="141" t="str">
        <f>IF(EquipmentListTable[[#This Row],[Supplier]]=FilterSpecs!$A$8,EquipmentListTable[[#This Row],[Mouser SKU]], EquipmentListTable[[#This Row],[Supplier SKU]])</f>
        <v>SEN-13968</v>
      </c>
      <c r="E133" s="126">
        <v>2</v>
      </c>
      <c r="F133" s="126">
        <v>0</v>
      </c>
      <c r="G133" s="126">
        <v>0</v>
      </c>
      <c r="H133" s="126">
        <f>EquipmentListTable[[#This Row],['#/Unit]]*FilterSpecs!$C$3+EquipmentListTable[[#This Row],['# Extra]]</f>
        <v>10</v>
      </c>
      <c r="I133" s="126">
        <v>5</v>
      </c>
      <c r="J133" s="126">
        <f>IF(AND(EquipmentListTable[[#This Row],[Tag]]&lt;&gt;FilterSpecs!$H$12, EquipmentListTable[[#This Row],[Tag]]&lt;&gt;FilterSpecs!$H$9), EquipmentListTable[[#This Row],['#/Unit]]*FilterSpecs!$B$3+EquipmentListTable[Init '# Extra],0)</f>
        <v>10</v>
      </c>
      <c r="K133" s="126">
        <f>EquipmentListTable[[#This Row],[Tot '#]]-EquipmentListTable[In Stock]</f>
        <v>5</v>
      </c>
      <c r="L133" s="126">
        <f>EquipmentListTable['# Left]</f>
        <v>5</v>
      </c>
      <c r="M133" s="126" t="s">
        <v>66</v>
      </c>
      <c r="N133" s="104">
        <v>14.95</v>
      </c>
      <c r="O133" s="104">
        <f>EquipmentListTable[[#This Row],['# Formatted]]*EquipmentListTable[[#This Row],[Price (USD)]]</f>
        <v>74.75</v>
      </c>
      <c r="P133" s="45" t="s">
        <v>1875</v>
      </c>
      <c r="Q133" s="126">
        <f t="shared" si="1"/>
        <v>119</v>
      </c>
      <c r="R133" s="141" t="s">
        <v>63</v>
      </c>
      <c r="S133" s="48">
        <f>IF(EquipmentListTable[[#This Row],[Tag]]=FilterSpecs!$H$7,EquipmentListTable[[#This Row],['#/Unit]]*EquipmentListTable[[#This Row],[Price (USD)]],0)</f>
        <v>29.9</v>
      </c>
      <c r="T133" s="87">
        <f>EquipmentListTable[[#This Row],[Tot '#]]*EquipmentListTable[[#This Row],[Price (USD)]]</f>
        <v>149.5</v>
      </c>
      <c r="U133" s="96">
        <f>EquipmentListTable[[#This Row],[In Stock]]*EquipmentListTable[[#This Row],[Price (USD)]]</f>
        <v>74.75</v>
      </c>
      <c r="V133" s="96">
        <f>EquipmentListTable[[#This Row],['# Left]]*EquipmentListTable[[#This Row],[Price (USD)]]</f>
        <v>74.75</v>
      </c>
      <c r="W133" s="96">
        <f>EquipmentListTable[[#This Row],['# Left]]*EquipmentListTable[[#This Row],[Price (USD)]]</f>
        <v>74.75</v>
      </c>
      <c r="X133" s="38" t="s">
        <v>64</v>
      </c>
      <c r="Y133" s="77" t="s">
        <v>65</v>
      </c>
      <c r="Z13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https://www.sparkfun.com/products/13968</v>
      </c>
      <c r="AA13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https://www.mouser.com/ProductDetail/474-SEN-13968</v>
      </c>
      <c r="AB133" s="41"/>
    </row>
    <row r="134" spans="1:28" s="55" customFormat="1" x14ac:dyDescent="0.3">
      <c r="A134" s="126" t="s">
        <v>872</v>
      </c>
      <c r="B134" s="126" t="s">
        <v>4</v>
      </c>
      <c r="C134" s="126" t="s">
        <v>0</v>
      </c>
      <c r="D134" s="141" t="str">
        <f>IF(EquipmentListTable[[#This Row],[Supplier]]=FilterSpecs!$A$8,EquipmentListTable[[#This Row],[Mouser SKU]], EquipmentListTable[[#This Row],[Supplier SKU]])</f>
        <v>SEN-13959</v>
      </c>
      <c r="E134" s="126">
        <v>1</v>
      </c>
      <c r="F134" s="126">
        <v>0</v>
      </c>
      <c r="G134" s="126">
        <v>0</v>
      </c>
      <c r="H134" s="126">
        <f>EquipmentListTable[[#This Row],['#/Unit]]*FilterSpecs!$C$3+EquipmentListTable[[#This Row],['# Extra]]</f>
        <v>5</v>
      </c>
      <c r="I134" s="126">
        <v>5</v>
      </c>
      <c r="J134" s="126">
        <f>IF(AND(EquipmentListTable[[#This Row],[Tag]]&lt;&gt;FilterSpecs!$H$12, EquipmentListTable[[#This Row],[Tag]]&lt;&gt;FilterSpecs!$H$9), EquipmentListTable[[#This Row],['#/Unit]]*FilterSpecs!$B$3+EquipmentListTable[Init '# Extra],0)</f>
        <v>5</v>
      </c>
      <c r="K134" s="126">
        <f>EquipmentListTable[[#This Row],[Tot '#]]-EquipmentListTable[In Stock]</f>
        <v>0</v>
      </c>
      <c r="L134" s="126">
        <f>EquipmentListTable['# Left]</f>
        <v>0</v>
      </c>
      <c r="M134" s="126" t="s">
        <v>70</v>
      </c>
      <c r="N134" s="104">
        <v>3.95</v>
      </c>
      <c r="O134" s="104">
        <f>EquipmentListTable[[#This Row],['# Formatted]]*EquipmentListTable[[#This Row],[Price (USD)]]</f>
        <v>0</v>
      </c>
      <c r="P134" s="38" t="s">
        <v>1875</v>
      </c>
      <c r="Q134" s="126">
        <f t="shared" si="1"/>
        <v>120</v>
      </c>
      <c r="R134" s="141" t="s">
        <v>67</v>
      </c>
      <c r="S134" s="48">
        <f>IF(EquipmentListTable[[#This Row],[Tag]]=FilterSpecs!$H$7,EquipmentListTable[[#This Row],['#/Unit]]*EquipmentListTable[[#This Row],[Price (USD)]],0)</f>
        <v>3.95</v>
      </c>
      <c r="T134" s="87">
        <f>EquipmentListTable[[#This Row],[Tot '#]]*EquipmentListTable[[#This Row],[Price (USD)]]</f>
        <v>19.75</v>
      </c>
      <c r="U134" s="96">
        <f>EquipmentListTable[[#This Row],[In Stock]]*EquipmentListTable[[#This Row],[Price (USD)]]</f>
        <v>19.75</v>
      </c>
      <c r="V134" s="96">
        <f>EquipmentListTable[[#This Row],['# Left]]*EquipmentListTable[[#This Row],[Price (USD)]]</f>
        <v>0</v>
      </c>
      <c r="W134" s="96">
        <f>EquipmentListTable[[#This Row],['# Left]]*EquipmentListTable[[#This Row],[Price (USD)]]</f>
        <v>0</v>
      </c>
      <c r="X134" s="38" t="s">
        <v>68</v>
      </c>
      <c r="Y134" s="77" t="s">
        <v>69</v>
      </c>
      <c r="Z13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https://www.sparkfun.com/products/13959</v>
      </c>
      <c r="AA13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https://www.mouser.com/ProductDetail/474-SEN-13959</v>
      </c>
      <c r="AB134" s="41"/>
    </row>
    <row r="135" spans="1:28" s="55" customFormat="1" x14ac:dyDescent="0.3">
      <c r="A135" s="142" t="s">
        <v>872</v>
      </c>
      <c r="B135" s="142" t="s">
        <v>4</v>
      </c>
      <c r="C135" s="126" t="s">
        <v>0</v>
      </c>
      <c r="D135" s="141" t="str">
        <f>IF(EquipmentListTable[[#This Row],[Supplier]]=FilterSpecs!$A$8,EquipmentListTable[[#This Row],[Mouser SKU]], EquipmentListTable[[#This Row],[Supplier SKU]])</f>
        <v>SEN-12785</v>
      </c>
      <c r="E135" s="126">
        <v>0</v>
      </c>
      <c r="F135" s="126">
        <v>0</v>
      </c>
      <c r="G135" s="126">
        <v>0</v>
      </c>
      <c r="H135" s="126">
        <f>EquipmentListTable[[#This Row],['#/Unit]]*FilterSpecs!$C$3+EquipmentListTable[[#This Row],['# Extra]]</f>
        <v>0</v>
      </c>
      <c r="I135" s="126">
        <v>0</v>
      </c>
      <c r="J135" s="126">
        <f>IF(AND(EquipmentListTable[[#This Row],[Tag]]&lt;&gt;FilterSpecs!$H$12, EquipmentListTable[[#This Row],[Tag]]&lt;&gt;FilterSpecs!$H$9), EquipmentListTable[[#This Row],['#/Unit]]*FilterSpecs!$B$3+EquipmentListTable[Init '# Extra],0)</f>
        <v>0</v>
      </c>
      <c r="K135" s="126">
        <f>EquipmentListTable[[#This Row],[Tot '#]]-EquipmentListTable[In Stock]</f>
        <v>0</v>
      </c>
      <c r="L135" s="126">
        <f>EquipmentListTable['# Left]</f>
        <v>0</v>
      </c>
      <c r="M135" s="126" t="s">
        <v>74</v>
      </c>
      <c r="N135" s="104">
        <v>24.95</v>
      </c>
      <c r="O135" s="104">
        <f>EquipmentListTable[[#This Row],['# Formatted]]*EquipmentListTable[[#This Row],[Price (USD)]]</f>
        <v>0</v>
      </c>
      <c r="P135" s="38" t="s">
        <v>1875</v>
      </c>
      <c r="Q135" s="126">
        <f t="shared" si="1"/>
        <v>121</v>
      </c>
      <c r="R135" s="141" t="s">
        <v>71</v>
      </c>
      <c r="S135" s="48">
        <f>IF(EquipmentListTable[[#This Row],[Tag]]=FilterSpecs!$H$7,EquipmentListTable[[#This Row],['#/Unit]]*EquipmentListTable[[#This Row],[Price (USD)]],0)</f>
        <v>0</v>
      </c>
      <c r="T135" s="87">
        <f>EquipmentListTable[[#This Row],[Tot '#]]*EquipmentListTable[[#This Row],[Price (USD)]]</f>
        <v>0</v>
      </c>
      <c r="U135" s="96">
        <f>EquipmentListTable[[#This Row],[In Stock]]*EquipmentListTable[[#This Row],[Price (USD)]]</f>
        <v>0</v>
      </c>
      <c r="V135" s="96">
        <f>EquipmentListTable[[#This Row],['# Left]]*EquipmentListTable[[#This Row],[Price (USD)]]</f>
        <v>0</v>
      </c>
      <c r="W135" s="96">
        <f>EquipmentListTable[[#This Row],['# Left]]*EquipmentListTable[[#This Row],[Price (USD)]]</f>
        <v>0</v>
      </c>
      <c r="X135" s="38" t="s">
        <v>72</v>
      </c>
      <c r="Y135" s="77" t="s">
        <v>73</v>
      </c>
      <c r="Z13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https://www.sparkfun.com/products/12785</v>
      </c>
      <c r="AA13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https://www.mouser.com/ProductDetail/474-SEN-12785</v>
      </c>
    </row>
    <row r="136" spans="1:28" s="55" customFormat="1" x14ac:dyDescent="0.3">
      <c r="A136" s="126" t="s">
        <v>872</v>
      </c>
      <c r="B136" s="126" t="s">
        <v>4</v>
      </c>
      <c r="C136" s="126" t="s">
        <v>0</v>
      </c>
      <c r="D136" s="141" t="str">
        <f>IF(EquipmentListTable[[#This Row],[Supplier]]=FilterSpecs!$A$8,EquipmentListTable[[#This Row],[Mouser SKU]], EquipmentListTable[[#This Row],[Supplier SKU]])</f>
        <v>SEN-13162</v>
      </c>
      <c r="E136" s="126">
        <v>0</v>
      </c>
      <c r="F136" s="126">
        <v>0</v>
      </c>
      <c r="G136" s="126">
        <v>0</v>
      </c>
      <c r="H136" s="126">
        <f>EquipmentListTable[[#This Row],['#/Unit]]*FilterSpecs!$C$3+EquipmentListTable[[#This Row],['# Extra]]</f>
        <v>0</v>
      </c>
      <c r="I136" s="126">
        <v>0</v>
      </c>
      <c r="J136" s="126">
        <f>IF(AND(EquipmentListTable[[#This Row],[Tag]]&lt;&gt;FilterSpecs!$H$12, EquipmentListTable[[#This Row],[Tag]]&lt;&gt;FilterSpecs!$H$9), EquipmentListTable[[#This Row],['#/Unit]]*FilterSpecs!$B$3+EquipmentListTable[Init '# Extra],0)</f>
        <v>0</v>
      </c>
      <c r="K136" s="126">
        <f>EquipmentListTable[[#This Row],[Tot '#]]-EquipmentListTable[In Stock]</f>
        <v>0</v>
      </c>
      <c r="L136" s="126">
        <f>EquipmentListTable['# Left]</f>
        <v>0</v>
      </c>
      <c r="M136" s="126" t="s">
        <v>78</v>
      </c>
      <c r="N136" s="104">
        <v>24.95</v>
      </c>
      <c r="O136" s="104">
        <f>EquipmentListTable[[#This Row],['# Formatted]]*EquipmentListTable[[#This Row],[Price (USD)]]</f>
        <v>0</v>
      </c>
      <c r="P136" s="38" t="s">
        <v>1875</v>
      </c>
      <c r="Q136" s="126">
        <f t="shared" si="1"/>
        <v>122</v>
      </c>
      <c r="R136" s="141" t="s">
        <v>75</v>
      </c>
      <c r="S136" s="48">
        <f>IF(EquipmentListTable[[#This Row],[Tag]]=FilterSpecs!$H$7,EquipmentListTable[[#This Row],['#/Unit]]*EquipmentListTable[[#This Row],[Price (USD)]],0)</f>
        <v>0</v>
      </c>
      <c r="T136" s="87">
        <f>EquipmentListTable[[#This Row],[Tot '#]]*EquipmentListTable[[#This Row],[Price (USD)]]</f>
        <v>0</v>
      </c>
      <c r="U136" s="96">
        <f>EquipmentListTable[[#This Row],[In Stock]]*EquipmentListTable[[#This Row],[Price (USD)]]</f>
        <v>0</v>
      </c>
      <c r="V136" s="96">
        <f>EquipmentListTable[[#This Row],['# Left]]*EquipmentListTable[[#This Row],[Price (USD)]]</f>
        <v>0</v>
      </c>
      <c r="W136" s="96">
        <f>EquipmentListTable[[#This Row],['# Left]]*EquipmentListTable[[#This Row],[Price (USD)]]</f>
        <v>0</v>
      </c>
      <c r="X136" s="38" t="s">
        <v>76</v>
      </c>
      <c r="Y136" s="77" t="s">
        <v>77</v>
      </c>
      <c r="Z13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https://www.sparkfun.com/products/13162</v>
      </c>
      <c r="AA13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https://www.mouser.com/ProductDetail/474-SEN-13162</v>
      </c>
      <c r="AB136" s="41"/>
    </row>
    <row r="137" spans="1:28" s="55" customFormat="1" x14ac:dyDescent="0.3">
      <c r="A137" s="142" t="s">
        <v>872</v>
      </c>
      <c r="B137" s="142" t="s">
        <v>4</v>
      </c>
      <c r="C137" s="126" t="s">
        <v>0</v>
      </c>
      <c r="D137" s="141" t="str">
        <f>IF(EquipmentListTable[[#This Row],[Supplier]]=FilterSpecs!$A$8,EquipmentListTable[[#This Row],[Mouser SKU]], EquipmentListTable[[#This Row],[Supplier SKU]])</f>
        <v>SEN-12787</v>
      </c>
      <c r="E137" s="126">
        <v>0</v>
      </c>
      <c r="F137" s="126">
        <v>0</v>
      </c>
      <c r="G137" s="126">
        <v>0</v>
      </c>
      <c r="H137" s="126">
        <f>EquipmentListTable[[#This Row],['#/Unit]]*FilterSpecs!$C$3+EquipmentListTable[[#This Row],['# Extra]]</f>
        <v>0</v>
      </c>
      <c r="I137" s="126">
        <v>0</v>
      </c>
      <c r="J137" s="126">
        <f>IF(AND(EquipmentListTable[[#This Row],[Tag]]&lt;&gt;FilterSpecs!$H$12, EquipmentListTable[[#This Row],[Tag]]&lt;&gt;FilterSpecs!$H$9), EquipmentListTable[[#This Row],['#/Unit]]*FilterSpecs!$B$3+EquipmentListTable[Init '# Extra],0)</f>
        <v>0</v>
      </c>
      <c r="K137" s="126">
        <f>EquipmentListTable[[#This Row],[Tot '#]]-EquipmentListTable[In Stock]</f>
        <v>0</v>
      </c>
      <c r="L137" s="126">
        <f>EquipmentListTable['# Left]</f>
        <v>0</v>
      </c>
      <c r="M137" s="126" t="s">
        <v>82</v>
      </c>
      <c r="N137" s="104">
        <v>14.95</v>
      </c>
      <c r="O137" s="104">
        <f>EquipmentListTable[[#This Row],['# Formatted]]*EquipmentListTable[[#This Row],[Price (USD)]]</f>
        <v>0</v>
      </c>
      <c r="P137" s="38" t="s">
        <v>1875</v>
      </c>
      <c r="Q137" s="126">
        <f t="shared" si="1"/>
        <v>123</v>
      </c>
      <c r="R137" s="141" t="s">
        <v>79</v>
      </c>
      <c r="S137" s="48">
        <f>IF(EquipmentListTable[[#This Row],[Tag]]=FilterSpecs!$H$7,EquipmentListTable[[#This Row],['#/Unit]]*EquipmentListTable[[#This Row],[Price (USD)]],0)</f>
        <v>0</v>
      </c>
      <c r="T137" s="87">
        <f>EquipmentListTable[[#This Row],[Tot '#]]*EquipmentListTable[[#This Row],[Price (USD)]]</f>
        <v>0</v>
      </c>
      <c r="U137" s="96">
        <f>EquipmentListTable[[#This Row],[In Stock]]*EquipmentListTable[[#This Row],[Price (USD)]]</f>
        <v>0</v>
      </c>
      <c r="V137" s="96">
        <f>EquipmentListTable[[#This Row],['# Left]]*EquipmentListTable[[#This Row],[Price (USD)]]</f>
        <v>0</v>
      </c>
      <c r="W137" s="96">
        <f>EquipmentListTable[[#This Row],['# Left]]*EquipmentListTable[[#This Row],[Price (USD)]]</f>
        <v>0</v>
      </c>
      <c r="X137" s="38" t="s">
        <v>80</v>
      </c>
      <c r="Y137" s="77" t="s">
        <v>81</v>
      </c>
      <c r="Z13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https://www.sparkfun.com/products/12787</v>
      </c>
      <c r="AA13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https://www.mouser.com/ProductDetail/474-SEN-12787</v>
      </c>
    </row>
    <row r="138" spans="1:28" s="55" customFormat="1" x14ac:dyDescent="0.3">
      <c r="A138" s="126" t="s">
        <v>872</v>
      </c>
      <c r="B138" s="126" t="s">
        <v>4</v>
      </c>
      <c r="C138" s="126" t="s">
        <v>0</v>
      </c>
      <c r="D138" s="141" t="str">
        <f>IF(EquipmentListTable[[#This Row],[Supplier]]=FilterSpecs!$A$8,EquipmentListTable[[#This Row],[Mouser SKU]], EquipmentListTable[[#This Row],[Supplier SKU]])</f>
        <v>SPX-14343</v>
      </c>
      <c r="E138" s="126">
        <v>1</v>
      </c>
      <c r="F138" s="126">
        <v>0</v>
      </c>
      <c r="G138" s="126">
        <v>0</v>
      </c>
      <c r="H138" s="126">
        <f>EquipmentListTable[[#This Row],['#/Unit]]*FilterSpecs!$C$3+EquipmentListTable[[#This Row],['# Extra]]</f>
        <v>5</v>
      </c>
      <c r="I138" s="126">
        <v>4</v>
      </c>
      <c r="J138" s="126">
        <f>IF(AND(EquipmentListTable[[#This Row],[Tag]]&lt;&gt;FilterSpecs!$H$12, EquipmentListTable[[#This Row],[Tag]]&lt;&gt;FilterSpecs!$H$9), EquipmentListTable[[#This Row],['#/Unit]]*FilterSpecs!$B$3+EquipmentListTable[Init '# Extra],0)</f>
        <v>5</v>
      </c>
      <c r="K138" s="126">
        <f>EquipmentListTable[[#This Row],[Tot '#]]-EquipmentListTable[In Stock]</f>
        <v>1</v>
      </c>
      <c r="L138" s="126">
        <f>EquipmentListTable['# Left]</f>
        <v>1</v>
      </c>
      <c r="M138" s="126" t="s">
        <v>86</v>
      </c>
      <c r="N138" s="104">
        <v>19.95</v>
      </c>
      <c r="O138" s="104">
        <f>EquipmentListTable[[#This Row],['# Formatted]]*EquipmentListTable[[#This Row],[Price (USD)]]</f>
        <v>19.95</v>
      </c>
      <c r="P138" s="38" t="s">
        <v>1875</v>
      </c>
      <c r="Q138" s="126">
        <f t="shared" si="1"/>
        <v>124</v>
      </c>
      <c r="R138" s="141" t="s">
        <v>83</v>
      </c>
      <c r="S138" s="48">
        <f>IF(EquipmentListTable[[#This Row],[Tag]]=FilterSpecs!$H$7,EquipmentListTable[[#This Row],['#/Unit]]*EquipmentListTable[[#This Row],[Price (USD)]],0)</f>
        <v>19.95</v>
      </c>
      <c r="T138" s="87">
        <f>EquipmentListTable[[#This Row],[Tot '#]]*EquipmentListTable[[#This Row],[Price (USD)]]</f>
        <v>99.75</v>
      </c>
      <c r="U138" s="96">
        <f>EquipmentListTable[[#This Row],[In Stock]]*EquipmentListTable[[#This Row],[Price (USD)]]</f>
        <v>79.8</v>
      </c>
      <c r="V138" s="96">
        <f>EquipmentListTable[[#This Row],['# Left]]*EquipmentListTable[[#This Row],[Price (USD)]]</f>
        <v>19.95</v>
      </c>
      <c r="W138" s="96">
        <f>EquipmentListTable[[#This Row],['# Left]]*EquipmentListTable[[#This Row],[Price (USD)]]</f>
        <v>19.95</v>
      </c>
      <c r="X138" s="38" t="s">
        <v>84</v>
      </c>
      <c r="Y138" s="77" t="s">
        <v>85</v>
      </c>
      <c r="Z13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https://www.sparkfun.com/products/14343</v>
      </c>
      <c r="AA13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https://www.mouser.com/ProductDetail/474-SPX-14343</v>
      </c>
      <c r="AB138" s="41"/>
    </row>
    <row r="139" spans="1:28" s="55" customFormat="1" x14ac:dyDescent="0.3">
      <c r="A139" s="126" t="s">
        <v>872</v>
      </c>
      <c r="B139" s="126" t="s">
        <v>4</v>
      </c>
      <c r="C139" s="126" t="s">
        <v>1871</v>
      </c>
      <c r="D139" s="141">
        <f>IF(EquipmentListTable[[#This Row],[Supplier]]=FilterSpecs!$A$8,EquipmentListTable[[#This Row],[Mouser SKU]], EquipmentListTable[[#This Row],[Supplier SKU]])</f>
        <v>29.62</v>
      </c>
      <c r="E139" s="126">
        <v>1</v>
      </c>
      <c r="F139" s="126">
        <v>0</v>
      </c>
      <c r="G139" s="126">
        <v>0</v>
      </c>
      <c r="H139" s="126">
        <f>EquipmentListTable[[#This Row],['#/Unit]]*FilterSpecs!$C$3+EquipmentListTable[[#This Row],['# Extra]]</f>
        <v>5</v>
      </c>
      <c r="I139" s="126">
        <v>5</v>
      </c>
      <c r="J139" s="126">
        <f>IF(AND(EquipmentListTable[[#This Row],[Tag]]&lt;&gt;FilterSpecs!$H$12, EquipmentListTable[[#This Row],[Tag]]&lt;&gt;FilterSpecs!$H$9), EquipmentListTable[[#This Row],['#/Unit]]*FilterSpecs!$B$3+EquipmentListTable[Init '# Extra],0)</f>
        <v>5</v>
      </c>
      <c r="K139" s="126">
        <f>EquipmentListTable[[#This Row],[Tot '#]]-EquipmentListTable[In Stock]</f>
        <v>0</v>
      </c>
      <c r="L139" s="126">
        <f>EquipmentListTable['# Left]</f>
        <v>0</v>
      </c>
      <c r="M139" s="126" t="s">
        <v>2442</v>
      </c>
      <c r="N139" s="104">
        <v>29.62</v>
      </c>
      <c r="O139" s="104">
        <f>EquipmentListTable[[#This Row],['# Formatted]]*EquipmentListTable[[#This Row],[Price (USD)]]</f>
        <v>0</v>
      </c>
      <c r="P139" s="48" t="s">
        <v>1875</v>
      </c>
      <c r="Q139" s="126">
        <f t="shared" si="1"/>
        <v>125</v>
      </c>
      <c r="R139" s="141" t="s">
        <v>2443</v>
      </c>
      <c r="S139" s="48">
        <f>IF(EquipmentListTable[[#This Row],[Tag]]=FilterSpecs!$H$7,EquipmentListTable[[#This Row],['#/Unit]]*EquipmentListTable[[#This Row],[Price (USD)]],0)</f>
        <v>29.62</v>
      </c>
      <c r="T139" s="87">
        <f>EquipmentListTable[[#This Row],[Tot '#]]*EquipmentListTable[[#This Row],[Price (USD)]]</f>
        <v>148.1</v>
      </c>
      <c r="U139" s="96">
        <f>EquipmentListTable[[#This Row],[In Stock]]*EquipmentListTable[[#This Row],[Price (USD)]]</f>
        <v>148.1</v>
      </c>
      <c r="V139" s="96">
        <f>EquipmentListTable[[#This Row],['# Left]]*EquipmentListTable[[#This Row],[Price (USD)]]</f>
        <v>0</v>
      </c>
      <c r="W139" s="96">
        <f>EquipmentListTable[[#This Row],['# Left]]*EquipmentListTable[[#This Row],[Price (USD)]]</f>
        <v>0</v>
      </c>
      <c r="X139" s="38" t="s">
        <v>2442</v>
      </c>
      <c r="Y139" s="77">
        <v>29.62</v>
      </c>
      <c r="Z13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https://www.mouser.com/ProductDetail/975-RFD77306</v>
      </c>
      <c r="AA13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https://www.mouser.com/ProductDetail/975-RFD77306</v>
      </c>
      <c r="AB139" s="38"/>
    </row>
    <row r="140" spans="1:28" s="54" customFormat="1" x14ac:dyDescent="0.3">
      <c r="A140" s="142" t="s">
        <v>872</v>
      </c>
      <c r="B140" s="142" t="s">
        <v>4</v>
      </c>
      <c r="C140" s="126" t="s">
        <v>0</v>
      </c>
      <c r="D140" s="141" t="str">
        <f>IF(EquipmentListTable[[#This Row],[Supplier]]=FilterSpecs!$A$8,EquipmentListTable[[#This Row],[Mouser SKU]], EquipmentListTable[[#This Row],[Supplier SKU]])</f>
        <v>SEN-00242</v>
      </c>
      <c r="E140" s="126">
        <v>0</v>
      </c>
      <c r="F140" s="126">
        <v>0</v>
      </c>
      <c r="G140" s="126">
        <v>0</v>
      </c>
      <c r="H140" s="126">
        <f>EquipmentListTable[[#This Row],['#/Unit]]*FilterSpecs!$C$3+EquipmentListTable[[#This Row],['# Extra]]</f>
        <v>0</v>
      </c>
      <c r="I140" s="126">
        <v>0</v>
      </c>
      <c r="J140" s="126">
        <f>IF(AND(EquipmentListTable[[#This Row],[Tag]]&lt;&gt;FilterSpecs!$H$12, EquipmentListTable[[#This Row],[Tag]]&lt;&gt;FilterSpecs!$H$9), EquipmentListTable[[#This Row],['#/Unit]]*FilterSpecs!$B$3+EquipmentListTable[Init '# Extra],0)</f>
        <v>0</v>
      </c>
      <c r="K140" s="126">
        <f>EquipmentListTable[[#This Row],[Tot '#]]-EquipmentListTable[In Stock]</f>
        <v>0</v>
      </c>
      <c r="L140" s="126">
        <f>EquipmentListTable['# Left]</f>
        <v>0</v>
      </c>
      <c r="M140" s="126" t="s">
        <v>90</v>
      </c>
      <c r="N140" s="104">
        <v>13.95</v>
      </c>
      <c r="O140" s="104">
        <f>EquipmentListTable[[#This Row],['# Formatted]]*EquipmentListTable[[#This Row],[Price (USD)]]</f>
        <v>0</v>
      </c>
      <c r="P140" s="38" t="s">
        <v>1875</v>
      </c>
      <c r="Q140" s="126">
        <f t="shared" si="1"/>
        <v>126</v>
      </c>
      <c r="R140" s="141" t="s">
        <v>87</v>
      </c>
      <c r="S140" s="48">
        <f>IF(EquipmentListTable[[#This Row],[Tag]]=FilterSpecs!$H$7,EquipmentListTable[[#This Row],['#/Unit]]*EquipmentListTable[[#This Row],[Price (USD)]],0)</f>
        <v>0</v>
      </c>
      <c r="T140" s="87">
        <f>EquipmentListTable[[#This Row],[Tot '#]]*EquipmentListTable[[#This Row],[Price (USD)]]</f>
        <v>0</v>
      </c>
      <c r="U140" s="96">
        <f>EquipmentListTable[[#This Row],[In Stock]]*EquipmentListTable[[#This Row],[Price (USD)]]</f>
        <v>0</v>
      </c>
      <c r="V140" s="96">
        <f>EquipmentListTable[[#This Row],['# Left]]*EquipmentListTable[[#This Row],[Price (USD)]]</f>
        <v>0</v>
      </c>
      <c r="W140" s="96">
        <f>EquipmentListTable[[#This Row],['# Left]]*EquipmentListTable[[#This Row],[Price (USD)]]</f>
        <v>0</v>
      </c>
      <c r="X140" s="38" t="s">
        <v>88</v>
      </c>
      <c r="Y140" s="77" t="s">
        <v>89</v>
      </c>
      <c r="Z14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https://www.sparkfun.com/products/00242</v>
      </c>
      <c r="AA14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https://www.mouser.com/ProductDetail/474-SEN-00242</v>
      </c>
      <c r="AB140" s="55"/>
    </row>
    <row r="141" spans="1:28" s="54" customFormat="1" x14ac:dyDescent="0.3">
      <c r="A141" s="142" t="s">
        <v>872</v>
      </c>
      <c r="B141" s="142" t="s">
        <v>4</v>
      </c>
      <c r="C141" s="126" t="s">
        <v>0</v>
      </c>
      <c r="D141" s="141" t="str">
        <f>IF(EquipmentListTable[[#This Row],[Supplier]]=FilterSpecs!$A$8,EquipmentListTable[[#This Row],[Mouser SKU]], EquipmentListTable[[#This Row],[Supplier SKU]])</f>
        <v>SEN-08733</v>
      </c>
      <c r="E141" s="126">
        <v>0</v>
      </c>
      <c r="F141" s="126">
        <v>0</v>
      </c>
      <c r="G141" s="126">
        <v>0</v>
      </c>
      <c r="H141" s="126">
        <f>EquipmentListTable[[#This Row],['#/Unit]]*FilterSpecs!$C$3+EquipmentListTable[[#This Row],['# Extra]]</f>
        <v>0</v>
      </c>
      <c r="I141" s="126">
        <v>0</v>
      </c>
      <c r="J141" s="126">
        <f>IF(AND(EquipmentListTable[[#This Row],[Tag]]&lt;&gt;FilterSpecs!$H$12, EquipmentListTable[[#This Row],[Tag]]&lt;&gt;FilterSpecs!$H$9), EquipmentListTable[[#This Row],['#/Unit]]*FilterSpecs!$B$3+EquipmentListTable[Init '# Extra],0)</f>
        <v>0</v>
      </c>
      <c r="K141" s="126">
        <f>EquipmentListTable[[#This Row],[Tot '#]]-EquipmentListTable[In Stock]</f>
        <v>0</v>
      </c>
      <c r="L141" s="126">
        <f>EquipmentListTable['# Left]</f>
        <v>0</v>
      </c>
      <c r="M141" s="126" t="s">
        <v>1067</v>
      </c>
      <c r="N141" s="104">
        <v>1.5</v>
      </c>
      <c r="O141" s="104">
        <f>EquipmentListTable[[#This Row],['# Formatted]]*EquipmentListTable[[#This Row],[Price (USD)]]</f>
        <v>0</v>
      </c>
      <c r="P141" s="38" t="s">
        <v>1875</v>
      </c>
      <c r="Q141" s="126">
        <f t="shared" si="1"/>
        <v>127</v>
      </c>
      <c r="R141" s="141" t="s">
        <v>1064</v>
      </c>
      <c r="S141" s="48">
        <f>IF(EquipmentListTable[[#This Row],[Tag]]=FilterSpecs!$H$7,EquipmentListTable[[#This Row],['#/Unit]]*EquipmentListTable[[#This Row],[Price (USD)]],0)</f>
        <v>0</v>
      </c>
      <c r="T141" s="87">
        <f>EquipmentListTable[[#This Row],[Tot '#]]*EquipmentListTable[[#This Row],[Price (USD)]]</f>
        <v>0</v>
      </c>
      <c r="U141" s="96">
        <f>EquipmentListTable[[#This Row],[In Stock]]*EquipmentListTable[[#This Row],[Price (USD)]]</f>
        <v>0</v>
      </c>
      <c r="V141" s="96">
        <f>EquipmentListTable[[#This Row],['# Left]]*EquipmentListTable[[#This Row],[Price (USD)]]</f>
        <v>0</v>
      </c>
      <c r="W141" s="96">
        <f>EquipmentListTable[[#This Row],['# Left]]*EquipmentListTable[[#This Row],[Price (USD)]]</f>
        <v>0</v>
      </c>
      <c r="X141" s="38" t="s">
        <v>1065</v>
      </c>
      <c r="Y141" s="77" t="s">
        <v>1066</v>
      </c>
      <c r="Z14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https://www.sparkfun.com/products/08733</v>
      </c>
      <c r="AA14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https://www.mouser.com/ProductDetail/474-SEN-08733</v>
      </c>
      <c r="AB141" s="55"/>
    </row>
    <row r="142" spans="1:28" s="54" customFormat="1" x14ac:dyDescent="0.3">
      <c r="A142" s="126" t="s">
        <v>872</v>
      </c>
      <c r="B142" s="126" t="s">
        <v>4</v>
      </c>
      <c r="C142" s="126" t="s">
        <v>1863</v>
      </c>
      <c r="D142" s="141" t="str">
        <f>IF(EquipmentListTable[[#This Row],[Supplier]]=FilterSpecs!$A$8,EquipmentListTable[[#This Row],[Mouser SKU]], EquipmentListTable[[#This Row],[Supplier SKU]])</f>
        <v>3538</v>
      </c>
      <c r="E142" s="126">
        <v>0</v>
      </c>
      <c r="F142" s="126">
        <v>0</v>
      </c>
      <c r="G142" s="126">
        <v>0</v>
      </c>
      <c r="H142" s="126">
        <f>EquipmentListTable[[#This Row],['#/Unit]]*FilterSpecs!$C$3+EquipmentListTable[[#This Row],['# Extra]]</f>
        <v>0</v>
      </c>
      <c r="I142" s="126">
        <v>0</v>
      </c>
      <c r="J142" s="126">
        <f>IF(AND(EquipmentListTable[[#This Row],[Tag]]&lt;&gt;FilterSpecs!$H$12, EquipmentListTable[[#This Row],[Tag]]&lt;&gt;FilterSpecs!$H$9), EquipmentListTable[[#This Row],['#/Unit]]*FilterSpecs!$B$3+EquipmentListTable[Init '# Extra],0)</f>
        <v>0</v>
      </c>
      <c r="K142" s="126">
        <f>EquipmentListTable[[#This Row],[Tot '#]]-EquipmentListTable[In Stock]</f>
        <v>0</v>
      </c>
      <c r="L142" s="126">
        <f>EquipmentListTable['# Left]</f>
        <v>0</v>
      </c>
      <c r="M142" s="142" t="s">
        <v>2182</v>
      </c>
      <c r="N142" s="105">
        <v>39.950000000000003</v>
      </c>
      <c r="O142" s="104">
        <f>EquipmentListTable[[#This Row],['# Formatted]]*EquipmentListTable[[#This Row],[Price (USD)]]</f>
        <v>0</v>
      </c>
      <c r="P142" s="51" t="s">
        <v>1874</v>
      </c>
      <c r="Q142" s="126">
        <f t="shared" si="1"/>
        <v>128</v>
      </c>
      <c r="R142" s="141" t="s">
        <v>2181</v>
      </c>
      <c r="S142" s="48">
        <f>IF(EquipmentListTable[[#This Row],[Tag]]=FilterSpecs!$H$7,EquipmentListTable[[#This Row],['#/Unit]]*EquipmentListTable[[#This Row],[Price (USD)]],0)</f>
        <v>0</v>
      </c>
      <c r="T142" s="87">
        <f>EquipmentListTable[[#This Row],[Tot '#]]*EquipmentListTable[[#This Row],[Price (USD)]]</f>
        <v>0</v>
      </c>
      <c r="U142" s="96">
        <f>EquipmentListTable[[#This Row],[In Stock]]*EquipmentListTable[[#This Row],[Price (USD)]]</f>
        <v>0</v>
      </c>
      <c r="V142" s="96">
        <f>EquipmentListTable[[#This Row],['# Left]]*EquipmentListTable[[#This Row],[Price (USD)]]</f>
        <v>0</v>
      </c>
      <c r="W142" s="96">
        <f>EquipmentListTable[[#This Row],['# Left]]*EquipmentListTable[[#This Row],[Price (USD)]]</f>
        <v>0</v>
      </c>
      <c r="X142" s="38"/>
      <c r="Y142" s="77"/>
      <c r="Z14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https://www.adafruit.com/product/3538</v>
      </c>
      <c r="AA14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https://www.mouser.com/ProductDetail/485-3538</v>
      </c>
      <c r="AB142" s="55"/>
    </row>
    <row r="143" spans="1:28" s="54" customFormat="1" x14ac:dyDescent="0.3">
      <c r="A143" s="126" t="s">
        <v>872</v>
      </c>
      <c r="B143" s="126" t="s">
        <v>4</v>
      </c>
      <c r="C143" s="126" t="s">
        <v>1863</v>
      </c>
      <c r="D143" s="141" t="str">
        <f>IF(EquipmentListTable[[#This Row],[Supplier]]=FilterSpecs!$A$8,EquipmentListTable[[#This Row],[Mouser SKU]], EquipmentListTable[[#This Row],[Supplier SKU]])</f>
        <v>3317</v>
      </c>
      <c r="E143" s="126">
        <v>1</v>
      </c>
      <c r="F143" s="126">
        <v>0</v>
      </c>
      <c r="G143" s="126">
        <v>0</v>
      </c>
      <c r="H143" s="126">
        <f>EquipmentListTable[[#This Row],['#/Unit]]*FilterSpecs!$C$3+EquipmentListTable[[#This Row],['# Extra]]</f>
        <v>5</v>
      </c>
      <c r="I143" s="126">
        <v>5</v>
      </c>
      <c r="J143" s="126">
        <f>IF(AND(EquipmentListTable[[#This Row],[Tag]]&lt;&gt;FilterSpecs!$H$12, EquipmentListTable[[#This Row],[Tag]]&lt;&gt;FilterSpecs!$H$9), EquipmentListTable[[#This Row],['#/Unit]]*FilterSpecs!$B$3+EquipmentListTable[Init '# Extra],0)</f>
        <v>5</v>
      </c>
      <c r="K143" s="126">
        <f>EquipmentListTable[[#This Row],[Tot '#]]-EquipmentListTable[In Stock]</f>
        <v>0</v>
      </c>
      <c r="L143" s="126">
        <f>EquipmentListTable['# Left]</f>
        <v>0</v>
      </c>
      <c r="M143" s="126" t="s">
        <v>2184</v>
      </c>
      <c r="N143" s="104">
        <v>14.95</v>
      </c>
      <c r="O143" s="104">
        <f>EquipmentListTable[[#This Row],['# Formatted]]*EquipmentListTable[[#This Row],[Price (USD)]]</f>
        <v>0</v>
      </c>
      <c r="P143" s="38" t="s">
        <v>1875</v>
      </c>
      <c r="Q143" s="126">
        <f t="shared" si="1"/>
        <v>129</v>
      </c>
      <c r="R143" s="141" t="s">
        <v>2183</v>
      </c>
      <c r="S143" s="48">
        <f>IF(EquipmentListTable[[#This Row],[Tag]]=FilterSpecs!$H$7,EquipmentListTable[[#This Row],['#/Unit]]*EquipmentListTable[[#This Row],[Price (USD)]],0)</f>
        <v>14.95</v>
      </c>
      <c r="T143" s="87">
        <f>EquipmentListTable[[#This Row],[Tot '#]]*EquipmentListTable[[#This Row],[Price (USD)]]</f>
        <v>74.75</v>
      </c>
      <c r="U143" s="96">
        <f>EquipmentListTable[[#This Row],[In Stock]]*EquipmentListTable[[#This Row],[Price (USD)]]</f>
        <v>74.75</v>
      </c>
      <c r="V143" s="96">
        <f>EquipmentListTable[[#This Row],['# Left]]*EquipmentListTable[[#This Row],[Price (USD)]]</f>
        <v>0</v>
      </c>
      <c r="W143" s="96">
        <f>EquipmentListTable[[#This Row],['# Left]]*EquipmentListTable[[#This Row],[Price (USD)]]</f>
        <v>0</v>
      </c>
      <c r="X143" s="38"/>
      <c r="Y143" s="77"/>
      <c r="Z14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https://www.adafruit.com/product/3317</v>
      </c>
      <c r="AA14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https://www.mouser.com/ProductDetail/485-3317</v>
      </c>
      <c r="AB143" s="41"/>
    </row>
    <row r="144" spans="1:28" s="54" customFormat="1" x14ac:dyDescent="0.3">
      <c r="A144" s="126" t="s">
        <v>872</v>
      </c>
      <c r="B144" s="126" t="s">
        <v>4</v>
      </c>
      <c r="C144" s="126" t="s">
        <v>1863</v>
      </c>
      <c r="D144" s="141" t="str">
        <f>IF(EquipmentListTable[[#This Row],[Supplier]]=FilterSpecs!$A$8,EquipmentListTable[[#This Row],[Mouser SKU]], EquipmentListTable[[#This Row],[Supplier SKU]])</f>
        <v>3316</v>
      </c>
      <c r="E144" s="126">
        <v>0</v>
      </c>
      <c r="F144" s="126">
        <v>0</v>
      </c>
      <c r="G144" s="126">
        <v>0</v>
      </c>
      <c r="H144" s="126">
        <f>EquipmentListTable[[#This Row],['#/Unit]]*FilterSpecs!$C$3+EquipmentListTable[[#This Row],['# Extra]]</f>
        <v>0</v>
      </c>
      <c r="I144" s="126">
        <v>0</v>
      </c>
      <c r="J144" s="126">
        <f>IF(AND(EquipmentListTable[[#This Row],[Tag]]&lt;&gt;FilterSpecs!$H$12, EquipmentListTable[[#This Row],[Tag]]&lt;&gt;FilterSpecs!$H$9), EquipmentListTable[[#This Row],['#/Unit]]*FilterSpecs!$B$3+EquipmentListTable[Init '# Extra],0)</f>
        <v>0</v>
      </c>
      <c r="K144" s="126">
        <f>EquipmentListTable[[#This Row],[Tot '#]]-EquipmentListTable[In Stock]</f>
        <v>0</v>
      </c>
      <c r="L144" s="126">
        <f>EquipmentListTable['# Left]</f>
        <v>0</v>
      </c>
      <c r="M144" s="142" t="s">
        <v>2186</v>
      </c>
      <c r="N144" s="105">
        <v>13.95</v>
      </c>
      <c r="O144" s="104">
        <f>EquipmentListTable[[#This Row],['# Formatted]]*EquipmentListTable[[#This Row],[Price (USD)]]</f>
        <v>0</v>
      </c>
      <c r="P144" s="51" t="s">
        <v>1874</v>
      </c>
      <c r="Q144" s="126">
        <f t="shared" si="1"/>
        <v>130</v>
      </c>
      <c r="R144" s="141" t="s">
        <v>2185</v>
      </c>
      <c r="S144" s="48">
        <f>IF(EquipmentListTable[[#This Row],[Tag]]=FilterSpecs!$H$7,EquipmentListTable[[#This Row],['#/Unit]]*EquipmentListTable[[#This Row],[Price (USD)]],0)</f>
        <v>0</v>
      </c>
      <c r="T144" s="87">
        <f>EquipmentListTable[[#This Row],[Tot '#]]*EquipmentListTable[[#This Row],[Price (USD)]]</f>
        <v>0</v>
      </c>
      <c r="U144" s="96">
        <f>EquipmentListTable[[#This Row],[In Stock]]*EquipmentListTable[[#This Row],[Price (USD)]]</f>
        <v>0</v>
      </c>
      <c r="V144" s="96">
        <f>EquipmentListTable[[#This Row],['# Left]]*EquipmentListTable[[#This Row],[Price (USD)]]</f>
        <v>0</v>
      </c>
      <c r="W144" s="96">
        <f>EquipmentListTable[[#This Row],['# Left]]*EquipmentListTable[[#This Row],[Price (USD)]]</f>
        <v>0</v>
      </c>
      <c r="X144" s="38"/>
      <c r="Y144" s="77"/>
      <c r="Z14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https://www.adafruit.com/product/3316</v>
      </c>
      <c r="AA14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https://www.mouser.com/ProductDetail/485-3316</v>
      </c>
      <c r="AB144" s="55"/>
    </row>
    <row r="145" spans="1:28" s="54" customFormat="1" x14ac:dyDescent="0.3">
      <c r="A145" s="126" t="s">
        <v>872</v>
      </c>
      <c r="B145" s="126" t="s">
        <v>4</v>
      </c>
      <c r="C145" s="126" t="s">
        <v>1863</v>
      </c>
      <c r="D145" s="141" t="str">
        <f>IF(EquipmentListTable[[#This Row],[Supplier]]=FilterSpecs!$A$8,EquipmentListTable[[#This Row],[Mouser SKU]], EquipmentListTable[[#This Row],[Supplier SKU]])</f>
        <v>1568</v>
      </c>
      <c r="E145" s="126">
        <v>0</v>
      </c>
      <c r="F145" s="126">
        <v>0</v>
      </c>
      <c r="G145" s="126">
        <v>0</v>
      </c>
      <c r="H145" s="126">
        <f>EquipmentListTable[[#This Row],['#/Unit]]*FilterSpecs!$C$3+EquipmentListTable[[#This Row],['# Extra]]</f>
        <v>0</v>
      </c>
      <c r="I145" s="126">
        <v>0</v>
      </c>
      <c r="J145" s="126">
        <f>IF(AND(EquipmentListTable[[#This Row],[Tag]]&lt;&gt;FilterSpecs!$H$12, EquipmentListTable[[#This Row],[Tag]]&lt;&gt;FilterSpecs!$H$9), EquipmentListTable[[#This Row],['#/Unit]]*FilterSpecs!$B$3+EquipmentListTable[Init '# Extra],0)</f>
        <v>0</v>
      </c>
      <c r="K145" s="126">
        <f>EquipmentListTable[[#This Row],[Tot '#]]-EquipmentListTable[In Stock]</f>
        <v>0</v>
      </c>
      <c r="L145" s="126">
        <f>EquipmentListTable['# Left]</f>
        <v>0</v>
      </c>
      <c r="M145" s="142" t="s">
        <v>2188</v>
      </c>
      <c r="N145" s="105">
        <v>24.95</v>
      </c>
      <c r="O145" s="104">
        <f>EquipmentListTable[[#This Row],['# Formatted]]*EquipmentListTable[[#This Row],[Price (USD)]]</f>
        <v>0</v>
      </c>
      <c r="P145" s="51" t="s">
        <v>1874</v>
      </c>
      <c r="Q145" s="126">
        <f t="shared" si="1"/>
        <v>131</v>
      </c>
      <c r="R145" s="141" t="s">
        <v>2187</v>
      </c>
      <c r="S145" s="48">
        <f>IF(EquipmentListTable[[#This Row],[Tag]]=FilterSpecs!$H$7,EquipmentListTable[[#This Row],['#/Unit]]*EquipmentListTable[[#This Row],[Price (USD)]],0)</f>
        <v>0</v>
      </c>
      <c r="T145" s="87">
        <f>EquipmentListTable[[#This Row],[Tot '#]]*EquipmentListTable[[#This Row],[Price (USD)]]</f>
        <v>0</v>
      </c>
      <c r="U145" s="96">
        <f>EquipmentListTable[[#This Row],[In Stock]]*EquipmentListTable[[#This Row],[Price (USD)]]</f>
        <v>0</v>
      </c>
      <c r="V145" s="96">
        <f>EquipmentListTable[[#This Row],['# Left]]*EquipmentListTable[[#This Row],[Price (USD)]]</f>
        <v>0</v>
      </c>
      <c r="W145" s="96">
        <f>EquipmentListTable[[#This Row],['# Left]]*EquipmentListTable[[#This Row],[Price (USD)]]</f>
        <v>0</v>
      </c>
      <c r="X145" s="38"/>
      <c r="Y145" s="77"/>
      <c r="Z14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https://www.adafruit.com/product/1568</v>
      </c>
      <c r="AA14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https://www.mouser.com/ProductDetail/485-1568</v>
      </c>
      <c r="AB145" s="55"/>
    </row>
    <row r="146" spans="1:28" s="54" customFormat="1" x14ac:dyDescent="0.3">
      <c r="A146" s="126" t="s">
        <v>872</v>
      </c>
      <c r="B146" s="126" t="s">
        <v>4</v>
      </c>
      <c r="C146" s="126" t="s">
        <v>1863</v>
      </c>
      <c r="D146" s="141" t="str">
        <f>IF(EquipmentListTable[[#This Row],[Supplier]]=FilterSpecs!$A$8,EquipmentListTable[[#This Row],[Mouser SKU]], EquipmentListTable[[#This Row],[Supplier SKU]])</f>
        <v>164</v>
      </c>
      <c r="E146" s="126">
        <v>0</v>
      </c>
      <c r="F146" s="126">
        <v>0</v>
      </c>
      <c r="G146" s="126">
        <v>0</v>
      </c>
      <c r="H146" s="126">
        <f>EquipmentListTable[[#This Row],['#/Unit]]*FilterSpecs!$C$3+EquipmentListTable[[#This Row],['# Extra]]</f>
        <v>0</v>
      </c>
      <c r="I146" s="126">
        <v>0</v>
      </c>
      <c r="J146" s="126">
        <f>IF(AND(EquipmentListTable[[#This Row],[Tag]]&lt;&gt;FilterSpecs!$H$12, EquipmentListTable[[#This Row],[Tag]]&lt;&gt;FilterSpecs!$H$9), EquipmentListTable[[#This Row],['#/Unit]]*FilterSpecs!$B$3+EquipmentListTable[Init '# Extra],0)</f>
        <v>0</v>
      </c>
      <c r="K146" s="126">
        <f>EquipmentListTable[[#This Row],[Tot '#]]-EquipmentListTable[In Stock]</f>
        <v>0</v>
      </c>
      <c r="L146" s="126">
        <f>EquipmentListTable['# Left]</f>
        <v>0</v>
      </c>
      <c r="M146" s="142" t="s">
        <v>2190</v>
      </c>
      <c r="N146" s="105">
        <v>14.95</v>
      </c>
      <c r="O146" s="104">
        <f>EquipmentListTable[[#This Row],['# Formatted]]*EquipmentListTable[[#This Row],[Price (USD)]]</f>
        <v>0</v>
      </c>
      <c r="P146" s="51" t="s">
        <v>1874</v>
      </c>
      <c r="Q146" s="126">
        <f t="shared" si="1"/>
        <v>132</v>
      </c>
      <c r="R146" s="141" t="s">
        <v>2189</v>
      </c>
      <c r="S146" s="48">
        <f>IF(EquipmentListTable[[#This Row],[Tag]]=FilterSpecs!$H$7,EquipmentListTable[[#This Row],['#/Unit]]*EquipmentListTable[[#This Row],[Price (USD)]],0)</f>
        <v>0</v>
      </c>
      <c r="T146" s="87">
        <f>EquipmentListTable[[#This Row],[Tot '#]]*EquipmentListTable[[#This Row],[Price (USD)]]</f>
        <v>0</v>
      </c>
      <c r="U146" s="96">
        <f>EquipmentListTable[[#This Row],[In Stock]]*EquipmentListTable[[#This Row],[Price (USD)]]</f>
        <v>0</v>
      </c>
      <c r="V146" s="96">
        <f>EquipmentListTable[[#This Row],['# Left]]*EquipmentListTable[[#This Row],[Price (USD)]]</f>
        <v>0</v>
      </c>
      <c r="W146" s="96">
        <f>EquipmentListTable[[#This Row],['# Left]]*EquipmentListTable[[#This Row],[Price (USD)]]</f>
        <v>0</v>
      </c>
      <c r="X146" s="38"/>
      <c r="Y146" s="77"/>
      <c r="Z14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https://www.adafruit.com/product/164</v>
      </c>
      <c r="AA14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https://www.mouser.com/ProductDetail/485-164</v>
      </c>
      <c r="AB146" s="55"/>
    </row>
    <row r="147" spans="1:28" s="54" customFormat="1" x14ac:dyDescent="0.3">
      <c r="A147" s="126" t="s">
        <v>872</v>
      </c>
      <c r="B147" s="126" t="s">
        <v>4</v>
      </c>
      <c r="C147" s="126" t="s">
        <v>1863</v>
      </c>
      <c r="D147" s="141" t="str">
        <f>IF(EquipmentListTable[[#This Row],[Supplier]]=FilterSpecs!$A$8,EquipmentListTable[[#This Row],[Mouser SKU]], EquipmentListTable[[#This Row],[Supplier SKU]])</f>
        <v>1031</v>
      </c>
      <c r="E147" s="126">
        <v>0</v>
      </c>
      <c r="F147" s="126">
        <v>0</v>
      </c>
      <c r="G147" s="126">
        <v>0</v>
      </c>
      <c r="H147" s="126">
        <f>EquipmentListTable[[#This Row],['#/Unit]]*FilterSpecs!$C$3+EquipmentListTable[[#This Row],['# Extra]]</f>
        <v>0</v>
      </c>
      <c r="I147" s="126">
        <v>0</v>
      </c>
      <c r="J147" s="126">
        <f>IF(AND(EquipmentListTable[[#This Row],[Tag]]&lt;&gt;FilterSpecs!$H$12, EquipmentListTable[[#This Row],[Tag]]&lt;&gt;FilterSpecs!$H$9), EquipmentListTable[[#This Row],['#/Unit]]*FilterSpecs!$B$3+EquipmentListTable[Init '# Extra],0)</f>
        <v>0</v>
      </c>
      <c r="K147" s="126">
        <f>EquipmentListTable[[#This Row],[Tot '#]]-EquipmentListTable[In Stock]</f>
        <v>0</v>
      </c>
      <c r="L147" s="126">
        <f>EquipmentListTable['# Left]</f>
        <v>0</v>
      </c>
      <c r="M147" s="142" t="s">
        <v>2192</v>
      </c>
      <c r="N147" s="105">
        <v>15.95</v>
      </c>
      <c r="O147" s="104">
        <f>EquipmentListTable[[#This Row],['# Formatted]]*EquipmentListTable[[#This Row],[Price (USD)]]</f>
        <v>0</v>
      </c>
      <c r="P147" s="51" t="s">
        <v>1874</v>
      </c>
      <c r="Q147" s="126">
        <f t="shared" si="1"/>
        <v>133</v>
      </c>
      <c r="R147" s="141" t="s">
        <v>2191</v>
      </c>
      <c r="S147" s="48">
        <f>IF(EquipmentListTable[[#This Row],[Tag]]=FilterSpecs!$H$7,EquipmentListTable[[#This Row],['#/Unit]]*EquipmentListTable[[#This Row],[Price (USD)]],0)</f>
        <v>0</v>
      </c>
      <c r="T147" s="87">
        <f>EquipmentListTable[[#This Row],[Tot '#]]*EquipmentListTable[[#This Row],[Price (USD)]]</f>
        <v>0</v>
      </c>
      <c r="U147" s="96">
        <f>EquipmentListTable[[#This Row],[In Stock]]*EquipmentListTable[[#This Row],[Price (USD)]]</f>
        <v>0</v>
      </c>
      <c r="V147" s="96">
        <f>EquipmentListTable[[#This Row],['# Left]]*EquipmentListTable[[#This Row],[Price (USD)]]</f>
        <v>0</v>
      </c>
      <c r="W147" s="96">
        <f>EquipmentListTable[[#This Row],['# Left]]*EquipmentListTable[[#This Row],[Price (USD)]]</f>
        <v>0</v>
      </c>
      <c r="X147" s="38"/>
      <c r="Y147" s="77"/>
      <c r="Z14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https://www.adafruit.com/product/1031</v>
      </c>
      <c r="AA14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https://www.mouser.com/ProductDetail/485-1031</v>
      </c>
      <c r="AB147" s="55"/>
    </row>
    <row r="148" spans="1:28" s="54" customFormat="1" x14ac:dyDescent="0.3">
      <c r="A148" s="126" t="s">
        <v>872</v>
      </c>
      <c r="B148" s="126" t="s">
        <v>4</v>
      </c>
      <c r="C148" s="126" t="s">
        <v>2410</v>
      </c>
      <c r="D148" s="141" t="str">
        <f>IF(EquipmentListTable[[#This Row],[Supplier]]=FilterSpecs!$A$8,EquipmentListTable[[#This Row],[Mouser SKU]], EquipmentListTable[[#This Row],[Supplier SKU]])</f>
        <v>53L0-SATEL-I1</v>
      </c>
      <c r="E148" s="126">
        <v>1</v>
      </c>
      <c r="F148" s="126">
        <v>0</v>
      </c>
      <c r="G148" s="126">
        <v>0</v>
      </c>
      <c r="H148" s="126">
        <f>EquipmentListTable[[#This Row],['#/Unit]]*FilterSpecs!$C$3+EquipmentListTable[[#This Row],['# Extra]]</f>
        <v>5</v>
      </c>
      <c r="I148" s="126">
        <v>5</v>
      </c>
      <c r="J148" s="126">
        <f>IF(AND(EquipmentListTable[[#This Row],[Tag]]&lt;&gt;FilterSpecs!$H$12, EquipmentListTable[[#This Row],[Tag]]&lt;&gt;FilterSpecs!$H$9), EquipmentListTable[[#This Row],['#/Unit]]*FilterSpecs!$B$3+EquipmentListTable[Init '# Extra],0)</f>
        <v>5</v>
      </c>
      <c r="K148" s="126">
        <f>EquipmentListTable[[#This Row],[Tot '#]]-EquipmentListTable[In Stock]</f>
        <v>0</v>
      </c>
      <c r="L148" s="126">
        <f>EquipmentListTable['# Left]</f>
        <v>0</v>
      </c>
      <c r="M148" s="126" t="s">
        <v>2409</v>
      </c>
      <c r="N148" s="104">
        <v>18.5</v>
      </c>
      <c r="O148" s="104">
        <f>EquipmentListTable[[#This Row],['# Formatted]]*EquipmentListTable[[#This Row],[Price (USD)]]</f>
        <v>0</v>
      </c>
      <c r="P148" s="48" t="s">
        <v>1875</v>
      </c>
      <c r="Q148" s="126">
        <f t="shared" si="1"/>
        <v>134</v>
      </c>
      <c r="R148" s="141" t="s">
        <v>2408</v>
      </c>
      <c r="S148" s="48">
        <f>IF(EquipmentListTable[[#This Row],[Tag]]=FilterSpecs!$H$7,EquipmentListTable[[#This Row],['#/Unit]]*EquipmentListTable[[#This Row],[Price (USD)]],0)</f>
        <v>18.5</v>
      </c>
      <c r="T148" s="87">
        <f>EquipmentListTable[[#This Row],[Tot '#]]*EquipmentListTable[[#This Row],[Price (USD)]]</f>
        <v>92.5</v>
      </c>
      <c r="U148" s="96">
        <f>EquipmentListTable[[#This Row],[In Stock]]*EquipmentListTable[[#This Row],[Price (USD)]]</f>
        <v>92.5</v>
      </c>
      <c r="V148" s="96">
        <f>EquipmentListTable[[#This Row],['# Left]]*EquipmentListTable[[#This Row],[Price (USD)]]</f>
        <v>0</v>
      </c>
      <c r="W148" s="96">
        <f>EquipmentListTable[[#This Row],['# Left]]*EquipmentListTable[[#This Row],[Price (USD)]]</f>
        <v>0</v>
      </c>
      <c r="X148" s="38"/>
      <c r="Y148" s="77"/>
      <c r="Z148" s="150" t="e">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#N/A</v>
      </c>
      <c r="AA14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https://www.mouser.com/ProductDetail/511-53L0-SATEL-I1</v>
      </c>
      <c r="AB148" s="38"/>
    </row>
    <row r="149" spans="1:28" s="55" customFormat="1" x14ac:dyDescent="0.3">
      <c r="A149" s="126" t="s">
        <v>872</v>
      </c>
      <c r="B149" s="126" t="s">
        <v>5</v>
      </c>
      <c r="C149" s="126" t="s">
        <v>0</v>
      </c>
      <c r="D149" s="141" t="str">
        <f>IF(EquipmentListTable[[#This Row],[Supplier]]=FilterSpecs!$A$8,EquipmentListTable[[#This Row],[Mouser SKU]], EquipmentListTable[[#This Row],[Supplier SKU]])</f>
        <v>SEN-09196</v>
      </c>
      <c r="E149" s="126">
        <v>1</v>
      </c>
      <c r="F149" s="126">
        <v>0</v>
      </c>
      <c r="G149" s="126">
        <v>0</v>
      </c>
      <c r="H149" s="126">
        <f>EquipmentListTable[[#This Row],['#/Unit]]*FilterSpecs!$C$3+EquipmentListTable[[#This Row],['# Extra]]</f>
        <v>5</v>
      </c>
      <c r="I149" s="126">
        <v>5</v>
      </c>
      <c r="J149" s="126">
        <f>IF(AND(EquipmentListTable[[#This Row],[Tag]]&lt;&gt;FilterSpecs!$H$12, EquipmentListTable[[#This Row],[Tag]]&lt;&gt;FilterSpecs!$H$9), EquipmentListTable[[#This Row],['#/Unit]]*FilterSpecs!$B$3+EquipmentListTable[Init '# Extra],0)</f>
        <v>5</v>
      </c>
      <c r="K149" s="126">
        <f>EquipmentListTable[[#This Row],[Tot '#]]-EquipmentListTable[In Stock]</f>
        <v>0</v>
      </c>
      <c r="L149" s="126">
        <f>EquipmentListTable['# Left]</f>
        <v>0</v>
      </c>
      <c r="M149" s="126" t="s">
        <v>94</v>
      </c>
      <c r="N149" s="104">
        <v>2.95</v>
      </c>
      <c r="O149" s="104">
        <f>EquipmentListTable[[#This Row],['# Formatted]]*EquipmentListTable[[#This Row],[Price (USD)]]</f>
        <v>0</v>
      </c>
      <c r="P149" s="38" t="s">
        <v>1875</v>
      </c>
      <c r="Q149" s="126">
        <f t="shared" si="1"/>
        <v>135</v>
      </c>
      <c r="R149" s="141" t="s">
        <v>91</v>
      </c>
      <c r="S149" s="48">
        <f>IF(EquipmentListTable[[#This Row],[Tag]]=FilterSpecs!$H$7,EquipmentListTable[[#This Row],['#/Unit]]*EquipmentListTable[[#This Row],[Price (USD)]],0)</f>
        <v>2.95</v>
      </c>
      <c r="T149" s="87">
        <f>EquipmentListTable[[#This Row],[Tot '#]]*EquipmentListTable[[#This Row],[Price (USD)]]</f>
        <v>14.75</v>
      </c>
      <c r="U149" s="96">
        <f>EquipmentListTable[[#This Row],[In Stock]]*EquipmentListTable[[#This Row],[Price (USD)]]</f>
        <v>14.75</v>
      </c>
      <c r="V149" s="96">
        <f>EquipmentListTable[[#This Row],['# Left]]*EquipmentListTable[[#This Row],[Price (USD)]]</f>
        <v>0</v>
      </c>
      <c r="W149" s="96">
        <f>EquipmentListTable[[#This Row],['# Left]]*EquipmentListTable[[#This Row],[Price (USD)]]</f>
        <v>0</v>
      </c>
      <c r="X149" s="38" t="s">
        <v>92</v>
      </c>
      <c r="Y149" s="77" t="s">
        <v>93</v>
      </c>
      <c r="Z14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https://www.sparkfun.com/products/09196</v>
      </c>
      <c r="AA14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https://www.mouser.com/ProductDetail/474-SEN-09196</v>
      </c>
      <c r="AB149" s="41"/>
    </row>
    <row r="150" spans="1:28" s="55" customFormat="1" x14ac:dyDescent="0.3">
      <c r="A150" s="126" t="s">
        <v>872</v>
      </c>
      <c r="B150" s="126" t="s">
        <v>5</v>
      </c>
      <c r="C150" s="126" t="s">
        <v>0</v>
      </c>
      <c r="D150" s="141" t="str">
        <f>IF(EquipmentListTable[[#This Row],[Supplier]]=FilterSpecs!$A$8,EquipmentListTable[[#This Row],[Mouser SKU]], EquipmentListTable[[#This Row],[Supplier SKU]])</f>
        <v>SEN-09197</v>
      </c>
      <c r="E150" s="126">
        <v>0</v>
      </c>
      <c r="F150" s="126">
        <v>0</v>
      </c>
      <c r="G150" s="126">
        <v>0</v>
      </c>
      <c r="H150" s="126">
        <f>EquipmentListTable[[#This Row],['#/Unit]]*FilterSpecs!$C$3+EquipmentListTable[[#This Row],['# Extra]]</f>
        <v>0</v>
      </c>
      <c r="I150" s="126">
        <v>0</v>
      </c>
      <c r="J150" s="126">
        <f>IF(AND(EquipmentListTable[[#This Row],[Tag]]&lt;&gt;FilterSpecs!$H$12, EquipmentListTable[[#This Row],[Tag]]&lt;&gt;FilterSpecs!$H$9), EquipmentListTable[[#This Row],['#/Unit]]*FilterSpecs!$B$3+EquipmentListTable[Init '# Extra],0)</f>
        <v>0</v>
      </c>
      <c r="K150" s="126">
        <f>EquipmentListTable[[#This Row],[Tot '#]]-EquipmentListTable[In Stock]</f>
        <v>0</v>
      </c>
      <c r="L150" s="126">
        <f>EquipmentListTable['# Left]</f>
        <v>0</v>
      </c>
      <c r="M150" s="142" t="s">
        <v>1311</v>
      </c>
      <c r="N150" s="105">
        <v>2.95</v>
      </c>
      <c r="O150" s="104">
        <f>EquipmentListTable[[#This Row],['# Formatted]]*EquipmentListTable[[#This Row],[Price (USD)]]</f>
        <v>0</v>
      </c>
      <c r="P150" s="51" t="s">
        <v>1874</v>
      </c>
      <c r="Q150" s="126">
        <f t="shared" si="1"/>
        <v>136</v>
      </c>
      <c r="R150" s="141" t="s">
        <v>1308</v>
      </c>
      <c r="S150" s="48">
        <f>IF(EquipmentListTable[[#This Row],[Tag]]=FilterSpecs!$H$7,EquipmentListTable[[#This Row],['#/Unit]]*EquipmentListTable[[#This Row],[Price (USD)]],0)</f>
        <v>0</v>
      </c>
      <c r="T150" s="87">
        <f>EquipmentListTable[[#This Row],[Tot '#]]*EquipmentListTable[[#This Row],[Price (USD)]]</f>
        <v>0</v>
      </c>
      <c r="U150" s="96">
        <f>EquipmentListTable[[#This Row],[In Stock]]*EquipmentListTable[[#This Row],[Price (USD)]]</f>
        <v>0</v>
      </c>
      <c r="V150" s="96">
        <f>EquipmentListTable[[#This Row],['# Left]]*EquipmentListTable[[#This Row],[Price (USD)]]</f>
        <v>0</v>
      </c>
      <c r="W150" s="96">
        <f>EquipmentListTable[[#This Row],['# Left]]*EquipmentListTable[[#This Row],[Price (USD)]]</f>
        <v>0</v>
      </c>
      <c r="X150" s="38" t="s">
        <v>1309</v>
      </c>
      <c r="Y150" s="77" t="s">
        <v>1310</v>
      </c>
      <c r="Z15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https://www.sparkfun.com/products/09197</v>
      </c>
      <c r="AA15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https://www.mouser.com/ProductDetail/474-SEN-09197</v>
      </c>
    </row>
    <row r="151" spans="1:28" s="55" customFormat="1" x14ac:dyDescent="0.3">
      <c r="A151" s="126" t="s">
        <v>872</v>
      </c>
      <c r="B151" s="126" t="s">
        <v>5</v>
      </c>
      <c r="C151" s="126" t="s">
        <v>0</v>
      </c>
      <c r="D151" s="141" t="str">
        <f>IF(EquipmentListTable[[#This Row],[Supplier]]=FilterSpecs!$A$8,EquipmentListTable[[#This Row],[Mouser SKU]], EquipmentListTable[[#This Row],[Supplier SKU]])</f>
        <v>SEN-09198</v>
      </c>
      <c r="E151" s="126">
        <v>0</v>
      </c>
      <c r="F151" s="126">
        <v>0</v>
      </c>
      <c r="G151" s="126">
        <v>0</v>
      </c>
      <c r="H151" s="126">
        <f>EquipmentListTable[[#This Row],['#/Unit]]*FilterSpecs!$C$3+EquipmentListTable[[#This Row],['# Extra]]</f>
        <v>0</v>
      </c>
      <c r="I151" s="126">
        <v>0</v>
      </c>
      <c r="J151" s="126">
        <f>IF(AND(EquipmentListTable[[#This Row],[Tag]]&lt;&gt;FilterSpecs!$H$12, EquipmentListTable[[#This Row],[Tag]]&lt;&gt;FilterSpecs!$H$9), EquipmentListTable[[#This Row],['#/Unit]]*FilterSpecs!$B$3+EquipmentListTable[Init '# Extra],0)</f>
        <v>0</v>
      </c>
      <c r="K151" s="126">
        <f>EquipmentListTable[[#This Row],[Tot '#]]-EquipmentListTable[In Stock]</f>
        <v>0</v>
      </c>
      <c r="L151" s="126">
        <f>EquipmentListTable['# Left]</f>
        <v>0</v>
      </c>
      <c r="M151" s="142" t="s">
        <v>1315</v>
      </c>
      <c r="N151" s="105">
        <v>2.95</v>
      </c>
      <c r="O151" s="104">
        <f>EquipmentListTable[[#This Row],['# Formatted]]*EquipmentListTable[[#This Row],[Price (USD)]]</f>
        <v>0</v>
      </c>
      <c r="P151" s="51" t="s">
        <v>1874</v>
      </c>
      <c r="Q151" s="126">
        <f t="shared" si="1"/>
        <v>137</v>
      </c>
      <c r="R151" s="141" t="s">
        <v>1312</v>
      </c>
      <c r="S151" s="48">
        <f>IF(EquipmentListTable[[#This Row],[Tag]]=FilterSpecs!$H$7,EquipmentListTable[[#This Row],['#/Unit]]*EquipmentListTable[[#This Row],[Price (USD)]],0)</f>
        <v>0</v>
      </c>
      <c r="T151" s="87">
        <f>EquipmentListTable[[#This Row],[Tot '#]]*EquipmentListTable[[#This Row],[Price (USD)]]</f>
        <v>0</v>
      </c>
      <c r="U151" s="96">
        <f>EquipmentListTable[[#This Row],[In Stock]]*EquipmentListTable[[#This Row],[Price (USD)]]</f>
        <v>0</v>
      </c>
      <c r="V151" s="96">
        <f>EquipmentListTable[[#This Row],['# Left]]*EquipmentListTable[[#This Row],[Price (USD)]]</f>
        <v>0</v>
      </c>
      <c r="W151" s="96">
        <f>EquipmentListTable[[#This Row],['# Left]]*EquipmentListTable[[#This Row],[Price (USD)]]</f>
        <v>0</v>
      </c>
      <c r="X151" s="38" t="s">
        <v>1313</v>
      </c>
      <c r="Y151" s="77" t="s">
        <v>1314</v>
      </c>
      <c r="Z15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https://www.sparkfun.com/products/09198</v>
      </c>
      <c r="AA15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https://www.mouser.com/ProductDetail/474-SEN-09198</v>
      </c>
    </row>
    <row r="152" spans="1:28" s="55" customFormat="1" x14ac:dyDescent="0.3">
      <c r="A152" s="126" t="s">
        <v>872</v>
      </c>
      <c r="B152" s="126" t="s">
        <v>5</v>
      </c>
      <c r="C152" s="126" t="s">
        <v>0</v>
      </c>
      <c r="D152" s="141" t="str">
        <f>IF(EquipmentListTable[[#This Row],[Supplier]]=FilterSpecs!$A$8,EquipmentListTable[[#This Row],[Mouser SKU]], EquipmentListTable[[#This Row],[Supplier SKU]])</f>
        <v>SEN-09199</v>
      </c>
      <c r="E152" s="126">
        <v>0</v>
      </c>
      <c r="F152" s="126">
        <v>1</v>
      </c>
      <c r="G152" s="126">
        <v>0</v>
      </c>
      <c r="H152" s="126">
        <f>EquipmentListTable[[#This Row],['#/Unit]]*FilterSpecs!$C$3+EquipmentListTable[[#This Row],['# Extra]]</f>
        <v>1</v>
      </c>
      <c r="I152" s="126">
        <v>0</v>
      </c>
      <c r="J152" s="126">
        <f>IF(AND(EquipmentListTable[[#This Row],[Tag]]&lt;&gt;FilterSpecs!$H$12, EquipmentListTable[[#This Row],[Tag]]&lt;&gt;FilterSpecs!$H$9), EquipmentListTable[[#This Row],['#/Unit]]*FilterSpecs!$B$3+EquipmentListTable[Init '# Extra],0)</f>
        <v>0</v>
      </c>
      <c r="K152" s="126">
        <f>EquipmentListTable[[#This Row],[Tot '#]]-EquipmentListTable[In Stock]</f>
        <v>1</v>
      </c>
      <c r="L152" s="126">
        <f>EquipmentListTable['# Left]</f>
        <v>1</v>
      </c>
      <c r="M152" s="142" t="s">
        <v>1319</v>
      </c>
      <c r="N152" s="105">
        <v>2.95</v>
      </c>
      <c r="O152" s="104">
        <f>EquipmentListTable[[#This Row],['# Formatted]]*EquipmentListTable[[#This Row],[Price (USD)]]</f>
        <v>2.95</v>
      </c>
      <c r="P152" s="51" t="s">
        <v>1874</v>
      </c>
      <c r="Q152" s="126">
        <f t="shared" si="1"/>
        <v>138</v>
      </c>
      <c r="R152" s="141" t="s">
        <v>1316</v>
      </c>
      <c r="S152" s="48">
        <f>IF(EquipmentListTable[[#This Row],[Tag]]=FilterSpecs!$H$7,EquipmentListTable[[#This Row],['#/Unit]]*EquipmentListTable[[#This Row],[Price (USD)]],0)</f>
        <v>0</v>
      </c>
      <c r="T152" s="87">
        <f>EquipmentListTable[[#This Row],[Tot '#]]*EquipmentListTable[[#This Row],[Price (USD)]]</f>
        <v>2.95</v>
      </c>
      <c r="U152" s="96">
        <f>EquipmentListTable[[#This Row],[In Stock]]*EquipmentListTable[[#This Row],[Price (USD)]]</f>
        <v>0</v>
      </c>
      <c r="V152" s="96">
        <f>EquipmentListTable[[#This Row],['# Left]]*EquipmentListTable[[#This Row],[Price (USD)]]</f>
        <v>2.95</v>
      </c>
      <c r="W152" s="96">
        <f>EquipmentListTable[[#This Row],['# Left]]*EquipmentListTable[[#This Row],[Price (USD)]]</f>
        <v>2.95</v>
      </c>
      <c r="X152" s="38" t="s">
        <v>1317</v>
      </c>
      <c r="Y152" s="77" t="s">
        <v>1318</v>
      </c>
      <c r="Z15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https://www.sparkfun.com/products/09199</v>
      </c>
      <c r="AA15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https://www.mouser.com/ProductDetail/474-SEN-09199</v>
      </c>
    </row>
    <row r="153" spans="1:28" s="55" customFormat="1" x14ac:dyDescent="0.3">
      <c r="A153" s="126" t="s">
        <v>872</v>
      </c>
      <c r="B153" s="126" t="s">
        <v>5</v>
      </c>
      <c r="C153" s="126" t="s">
        <v>1863</v>
      </c>
      <c r="D153" s="141" t="str">
        <f>IF(EquipmentListTable[[#This Row],[Supplier]]=FilterSpecs!$A$8,EquipmentListTable[[#This Row],[Mouser SKU]], EquipmentListTable[[#This Row],[Supplier SKU]])</f>
        <v>1071</v>
      </c>
      <c r="E153" s="126">
        <v>0</v>
      </c>
      <c r="F153" s="126">
        <v>0</v>
      </c>
      <c r="G153" s="126">
        <v>0</v>
      </c>
      <c r="H153" s="126">
        <f>EquipmentListTable[[#This Row],['#/Unit]]*FilterSpecs!$C$3+EquipmentListTable[[#This Row],['# Extra]]</f>
        <v>0</v>
      </c>
      <c r="I153" s="126">
        <v>0</v>
      </c>
      <c r="J153" s="126">
        <f>IF(AND(EquipmentListTable[[#This Row],[Tag]]&lt;&gt;FilterSpecs!$H$12, EquipmentListTable[[#This Row],[Tag]]&lt;&gt;FilterSpecs!$H$9), EquipmentListTable[[#This Row],['#/Unit]]*FilterSpecs!$B$3+EquipmentListTable[Init '# Extra],0)</f>
        <v>0</v>
      </c>
      <c r="K153" s="126">
        <f>EquipmentListTable[[#This Row],[Tot '#]]-EquipmentListTable[In Stock]</f>
        <v>0</v>
      </c>
      <c r="L153" s="126">
        <f>EquipmentListTable['# Left]</f>
        <v>0</v>
      </c>
      <c r="M153" s="142" t="s">
        <v>2196</v>
      </c>
      <c r="N153" s="105">
        <v>17.95</v>
      </c>
      <c r="O153" s="104">
        <f>EquipmentListTable[[#This Row],['# Formatted]]*EquipmentListTable[[#This Row],[Price (USD)]]</f>
        <v>0</v>
      </c>
      <c r="P153" s="51" t="s">
        <v>1874</v>
      </c>
      <c r="Q153" s="126">
        <f t="shared" si="1"/>
        <v>139</v>
      </c>
      <c r="R153" s="141" t="s">
        <v>2195</v>
      </c>
      <c r="S153" s="48">
        <f>IF(EquipmentListTable[[#This Row],[Tag]]=FilterSpecs!$H$7,EquipmentListTable[[#This Row],['#/Unit]]*EquipmentListTable[[#This Row],[Price (USD)]],0)</f>
        <v>0</v>
      </c>
      <c r="T153" s="87">
        <f>EquipmentListTable[[#This Row],[Tot '#]]*EquipmentListTable[[#This Row],[Price (USD)]]</f>
        <v>0</v>
      </c>
      <c r="U153" s="96">
        <f>EquipmentListTable[[#This Row],[In Stock]]*EquipmentListTable[[#This Row],[Price (USD)]]</f>
        <v>0</v>
      </c>
      <c r="V153" s="96">
        <f>EquipmentListTable[[#This Row],['# Left]]*EquipmentListTable[[#This Row],[Price (USD)]]</f>
        <v>0</v>
      </c>
      <c r="W153" s="96">
        <f>EquipmentListTable[[#This Row],['# Left]]*EquipmentListTable[[#This Row],[Price (USD)]]</f>
        <v>0</v>
      </c>
      <c r="X153" s="38"/>
      <c r="Y153" s="77"/>
      <c r="Z15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https://www.adafruit.com/product/1071</v>
      </c>
      <c r="AA15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https://www.mouser.com/ProductDetail/485-1071</v>
      </c>
    </row>
    <row r="154" spans="1:28" s="55" customFormat="1" x14ac:dyDescent="0.3">
      <c r="A154" s="126" t="s">
        <v>872</v>
      </c>
      <c r="B154" s="126" t="s">
        <v>5</v>
      </c>
      <c r="C154" s="126" t="s">
        <v>0</v>
      </c>
      <c r="D154" s="141" t="str">
        <f>IF(EquipmentListTable[[#This Row],[Supplier]]=FilterSpecs!$A$8,EquipmentListTable[[#This Row],[Mouser SKU]], EquipmentListTable[[#This Row],[Supplier SKU]])</f>
        <v>SEN-09674</v>
      </c>
      <c r="E154" s="126">
        <v>0</v>
      </c>
      <c r="F154" s="126">
        <v>0</v>
      </c>
      <c r="G154" s="126">
        <v>0</v>
      </c>
      <c r="H154" s="126">
        <f>EquipmentListTable[[#This Row],['#/Unit]]*FilterSpecs!$C$3+EquipmentListTable[[#This Row],['# Extra]]</f>
        <v>0</v>
      </c>
      <c r="I154" s="126">
        <v>0</v>
      </c>
      <c r="J154" s="126">
        <f>IF(AND(EquipmentListTable[[#This Row],[Tag]]&lt;&gt;FilterSpecs!$H$12, EquipmentListTable[[#This Row],[Tag]]&lt;&gt;FilterSpecs!$H$9), EquipmentListTable[[#This Row],['#/Unit]]*FilterSpecs!$B$3+EquipmentListTable[Init '# Extra],0)</f>
        <v>0</v>
      </c>
      <c r="K154" s="126">
        <f>EquipmentListTable[[#This Row],[Tot '#]]-EquipmentListTable[In Stock]</f>
        <v>0</v>
      </c>
      <c r="L154" s="126">
        <f>EquipmentListTable['# Left]</f>
        <v>0</v>
      </c>
      <c r="M154" s="142" t="s">
        <v>1402</v>
      </c>
      <c r="N154" s="105">
        <v>20.95</v>
      </c>
      <c r="O154" s="104">
        <f>EquipmentListTable[[#This Row],['# Formatted]]*EquipmentListTable[[#This Row],[Price (USD)]]</f>
        <v>0</v>
      </c>
      <c r="P154" s="51" t="s">
        <v>1874</v>
      </c>
      <c r="Q154" s="126">
        <f t="shared" si="1"/>
        <v>140</v>
      </c>
      <c r="R154" s="141" t="s">
        <v>1399</v>
      </c>
      <c r="S154" s="48">
        <f>IF(EquipmentListTable[[#This Row],[Tag]]=FilterSpecs!$H$7,EquipmentListTable[[#This Row],['#/Unit]]*EquipmentListTable[[#This Row],[Price (USD)]],0)</f>
        <v>0</v>
      </c>
      <c r="T154" s="87">
        <f>EquipmentListTable[[#This Row],[Tot '#]]*EquipmentListTable[[#This Row],[Price (USD)]]</f>
        <v>0</v>
      </c>
      <c r="U154" s="96">
        <f>EquipmentListTable[[#This Row],[In Stock]]*EquipmentListTable[[#This Row],[Price (USD)]]</f>
        <v>0</v>
      </c>
      <c r="V154" s="96">
        <f>EquipmentListTable[[#This Row],['# Left]]*EquipmentListTable[[#This Row],[Price (USD)]]</f>
        <v>0</v>
      </c>
      <c r="W154" s="96">
        <f>EquipmentListTable[[#This Row],['# Left]]*EquipmentListTable[[#This Row],[Price (USD)]]</f>
        <v>0</v>
      </c>
      <c r="X154" s="38" t="s">
        <v>1400</v>
      </c>
      <c r="Y154" s="77" t="s">
        <v>1401</v>
      </c>
      <c r="Z15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https://www.sparkfun.com/products/09674</v>
      </c>
      <c r="AA15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https://www.mouser.com/ProductDetail/474-SEN-09674</v>
      </c>
    </row>
    <row r="155" spans="1:28" s="55" customFormat="1" x14ac:dyDescent="0.3">
      <c r="A155" s="142" t="s">
        <v>872</v>
      </c>
      <c r="B155" s="142" t="s">
        <v>5</v>
      </c>
      <c r="C155" s="126" t="s">
        <v>0</v>
      </c>
      <c r="D155" s="141" t="str">
        <f>IF(EquipmentListTable[[#This Row],[Supplier]]=FilterSpecs!$A$8,EquipmentListTable[[#This Row],[Mouser SKU]], EquipmentListTable[[#This Row],[Supplier SKU]])</f>
        <v>SEN-09673</v>
      </c>
      <c r="E155" s="126">
        <v>0</v>
      </c>
      <c r="F155" s="126">
        <v>0</v>
      </c>
      <c r="G155" s="126">
        <v>0</v>
      </c>
      <c r="H155" s="126">
        <f>EquipmentListTable[[#This Row],['#/Unit]]*FilterSpecs!$C$3+EquipmentListTable[[#This Row],['# Extra]]</f>
        <v>0</v>
      </c>
      <c r="I155" s="126">
        <v>0</v>
      </c>
      <c r="J155" s="126">
        <f>IF(AND(EquipmentListTable[[#This Row],[Tag]]&lt;&gt;FilterSpecs!$H$12, EquipmentListTable[[#This Row],[Tag]]&lt;&gt;FilterSpecs!$H$9), EquipmentListTable[[#This Row],['#/Unit]]*FilterSpecs!$B$3+EquipmentListTable[Init '# Extra],0)</f>
        <v>0</v>
      </c>
      <c r="K155" s="126">
        <f>EquipmentListTable[[#This Row],[Tot '#]]-EquipmentListTable[In Stock]</f>
        <v>0</v>
      </c>
      <c r="L155" s="126">
        <f>EquipmentListTable['# Left]</f>
        <v>0</v>
      </c>
      <c r="M155" s="126" t="s">
        <v>1406</v>
      </c>
      <c r="N155" s="104">
        <v>5.95</v>
      </c>
      <c r="O155" s="104">
        <f>EquipmentListTable[[#This Row],['# Formatted]]*EquipmentListTable[[#This Row],[Price (USD)]]</f>
        <v>0</v>
      </c>
      <c r="P155" s="38" t="s">
        <v>1874</v>
      </c>
      <c r="Q155" s="126">
        <f t="shared" si="1"/>
        <v>141</v>
      </c>
      <c r="R155" s="141" t="s">
        <v>1403</v>
      </c>
      <c r="S155" s="48">
        <f>IF(EquipmentListTable[[#This Row],[Tag]]=FilterSpecs!$H$7,EquipmentListTable[[#This Row],['#/Unit]]*EquipmentListTable[[#This Row],[Price (USD)]],0)</f>
        <v>0</v>
      </c>
      <c r="T155" s="87">
        <f>EquipmentListTable[[#This Row],[Tot '#]]*EquipmentListTable[[#This Row],[Price (USD)]]</f>
        <v>0</v>
      </c>
      <c r="U155" s="96">
        <f>EquipmentListTable[[#This Row],[In Stock]]*EquipmentListTable[[#This Row],[Price (USD)]]</f>
        <v>0</v>
      </c>
      <c r="V155" s="96">
        <f>EquipmentListTable[[#This Row],['# Left]]*EquipmentListTable[[#This Row],[Price (USD)]]</f>
        <v>0</v>
      </c>
      <c r="W155" s="96">
        <f>EquipmentListTable[[#This Row],['# Left]]*EquipmentListTable[[#This Row],[Price (USD)]]</f>
        <v>0</v>
      </c>
      <c r="X155" s="38" t="s">
        <v>1404</v>
      </c>
      <c r="Y155" s="77" t="s">
        <v>1405</v>
      </c>
      <c r="Z15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https://www.sparkfun.com/products/09673</v>
      </c>
      <c r="AA15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https://www.mouser.com/ProductDetail/474-SEN-09673</v>
      </c>
    </row>
    <row r="156" spans="1:28" s="55" customFormat="1" x14ac:dyDescent="0.3">
      <c r="A156" s="142" t="s">
        <v>872</v>
      </c>
      <c r="B156" s="142" t="s">
        <v>5</v>
      </c>
      <c r="C156" s="126" t="s">
        <v>0</v>
      </c>
      <c r="D156" s="141" t="str">
        <f>IF(EquipmentListTable[[#This Row],[Supplier]]=FilterSpecs!$A$8,EquipmentListTable[[#This Row],[Mouser SKU]], EquipmentListTable[[#This Row],[Supplier SKU]])</f>
        <v>SEN-09376</v>
      </c>
      <c r="E156" s="126">
        <v>0</v>
      </c>
      <c r="F156" s="126">
        <v>4</v>
      </c>
      <c r="G156" s="126">
        <v>0</v>
      </c>
      <c r="H156" s="126">
        <f>EquipmentListTable[[#This Row],['#/Unit]]*FilterSpecs!$C$3+EquipmentListTable[[#This Row],['# Extra]]</f>
        <v>4</v>
      </c>
      <c r="I156" s="126">
        <v>0</v>
      </c>
      <c r="J156" s="126">
        <f>IF(AND(EquipmentListTable[[#This Row],[Tag]]&lt;&gt;FilterSpecs!$H$12, EquipmentListTable[[#This Row],[Tag]]&lt;&gt;FilterSpecs!$H$9), EquipmentListTable[[#This Row],['#/Unit]]*FilterSpecs!$B$3+EquipmentListTable[Init '# Extra],0)</f>
        <v>0</v>
      </c>
      <c r="K156" s="126">
        <f>EquipmentListTable[[#This Row],[Tot '#]]-EquipmentListTable[In Stock]</f>
        <v>4</v>
      </c>
      <c r="L156" s="126">
        <f>EquipmentListTable['# Left]</f>
        <v>4</v>
      </c>
      <c r="M156" s="126" t="s">
        <v>657</v>
      </c>
      <c r="N156" s="104">
        <v>9.9499999999999993</v>
      </c>
      <c r="O156" s="104">
        <f>EquipmentListTable[[#This Row],['# Formatted]]*EquipmentListTable[[#This Row],[Price (USD)]]</f>
        <v>39.799999999999997</v>
      </c>
      <c r="P156" s="38" t="s">
        <v>1874</v>
      </c>
      <c r="Q156" s="126">
        <f t="shared" si="1"/>
        <v>142</v>
      </c>
      <c r="R156" s="141" t="s">
        <v>654</v>
      </c>
      <c r="S156" s="48">
        <f>IF(EquipmentListTable[[#This Row],[Tag]]=FilterSpecs!$H$7,EquipmentListTable[[#This Row],['#/Unit]]*EquipmentListTable[[#This Row],[Price (USD)]],0)</f>
        <v>0</v>
      </c>
      <c r="T156" s="87">
        <f>EquipmentListTable[[#This Row],[Tot '#]]*EquipmentListTable[[#This Row],[Price (USD)]]</f>
        <v>39.799999999999997</v>
      </c>
      <c r="U156" s="96">
        <f>EquipmentListTable[[#This Row],[In Stock]]*EquipmentListTable[[#This Row],[Price (USD)]]</f>
        <v>0</v>
      </c>
      <c r="V156" s="96">
        <f>EquipmentListTable[[#This Row],['# Left]]*EquipmentListTable[[#This Row],[Price (USD)]]</f>
        <v>39.799999999999997</v>
      </c>
      <c r="W156" s="96">
        <f>EquipmentListTable[[#This Row],['# Left]]*EquipmentListTable[[#This Row],[Price (USD)]]</f>
        <v>39.799999999999997</v>
      </c>
      <c r="X156" s="38" t="s">
        <v>655</v>
      </c>
      <c r="Y156" s="77" t="s">
        <v>656</v>
      </c>
      <c r="Z15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https://www.sparkfun.com/products/09376</v>
      </c>
      <c r="AA15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https://www.mouser.com/ProductDetail/474-SEN-09376</v>
      </c>
    </row>
    <row r="157" spans="1:28" s="55" customFormat="1" x14ac:dyDescent="0.3">
      <c r="A157" s="126" t="s">
        <v>872</v>
      </c>
      <c r="B157" s="126" t="s">
        <v>5</v>
      </c>
      <c r="C157" s="126" t="s">
        <v>1863</v>
      </c>
      <c r="D157" s="141" t="str">
        <f>IF(EquipmentListTable[[#This Row],[Supplier]]=FilterSpecs!$A$8,EquipmentListTable[[#This Row],[Mouser SKU]], EquipmentListTable[[#This Row],[Supplier SKU]])</f>
        <v>1075</v>
      </c>
      <c r="E157" s="126">
        <v>0</v>
      </c>
      <c r="F157" s="126">
        <v>4</v>
      </c>
      <c r="G157" s="126">
        <v>0</v>
      </c>
      <c r="H157" s="126">
        <f>EquipmentListTable[[#This Row],['#/Unit]]*FilterSpecs!$C$3+EquipmentListTable[[#This Row],['# Extra]]</f>
        <v>4</v>
      </c>
      <c r="I157" s="126">
        <v>0</v>
      </c>
      <c r="J157" s="126">
        <f>IF(AND(EquipmentListTable[[#This Row],[Tag]]&lt;&gt;FilterSpecs!$H$12, EquipmentListTable[[#This Row],[Tag]]&lt;&gt;FilterSpecs!$H$9), EquipmentListTable[[#This Row],['#/Unit]]*FilterSpecs!$B$3+EquipmentListTable[Init '# Extra],0)</f>
        <v>0</v>
      </c>
      <c r="K157" s="126">
        <f>EquipmentListTable[[#This Row],[Tot '#]]-EquipmentListTable[In Stock]</f>
        <v>4</v>
      </c>
      <c r="L157" s="126">
        <f>EquipmentListTable['# Left]</f>
        <v>4</v>
      </c>
      <c r="M157" s="126" t="s">
        <v>2202</v>
      </c>
      <c r="N157" s="104">
        <v>7.95</v>
      </c>
      <c r="O157" s="104">
        <f>EquipmentListTable[[#This Row],['# Formatted]]*EquipmentListTable[[#This Row],[Price (USD)]]</f>
        <v>31.8</v>
      </c>
      <c r="P157" s="38" t="s">
        <v>2349</v>
      </c>
      <c r="Q157" s="126">
        <f t="shared" ref="Q157:Q219" si="2">IF($Q156="List #",1,$Q156+1)</f>
        <v>143</v>
      </c>
      <c r="R157" s="141" t="s">
        <v>2201</v>
      </c>
      <c r="S157" s="48">
        <f>IF(EquipmentListTable[[#This Row],[Tag]]=FilterSpecs!$H$7,EquipmentListTable[[#This Row],['#/Unit]]*EquipmentListTable[[#This Row],[Price (USD)]],0)</f>
        <v>0</v>
      </c>
      <c r="T157" s="87">
        <f>EquipmentListTable[[#This Row],[Tot '#]]*EquipmentListTable[[#This Row],[Price (USD)]]</f>
        <v>31.8</v>
      </c>
      <c r="U157" s="96">
        <f>EquipmentListTable[[#This Row],[In Stock]]*EquipmentListTable[[#This Row],[Price (USD)]]</f>
        <v>0</v>
      </c>
      <c r="V157" s="96">
        <f>EquipmentListTable[[#This Row],['# Left]]*EquipmentListTable[[#This Row],[Price (USD)]]</f>
        <v>31.8</v>
      </c>
      <c r="W157" s="96">
        <f>EquipmentListTable[[#This Row],['# Left]]*EquipmentListTable[[#This Row],[Price (USD)]]</f>
        <v>31.8</v>
      </c>
      <c r="X157" s="38"/>
      <c r="Y157" s="77"/>
      <c r="Z15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https://www.adafruit.com/product/1075</v>
      </c>
      <c r="AA15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https://www.mouser.com/ProductDetail/485-1075</v>
      </c>
      <c r="AB157" s="41"/>
    </row>
    <row r="158" spans="1:28" s="55" customFormat="1" x14ac:dyDescent="0.3">
      <c r="A158" s="142" t="s">
        <v>872</v>
      </c>
      <c r="B158" s="142" t="s">
        <v>5</v>
      </c>
      <c r="C158" s="126" t="s">
        <v>0</v>
      </c>
      <c r="D158" s="141" t="str">
        <f>IF(EquipmentListTable[[#This Row],[Supplier]]=FilterSpecs!$A$8,EquipmentListTable[[#This Row],[Mouser SKU]], EquipmentListTable[[#This Row],[Supplier SKU]])</f>
        <v>SEN-09375</v>
      </c>
      <c r="E158" s="126">
        <v>0</v>
      </c>
      <c r="F158" s="126">
        <v>0</v>
      </c>
      <c r="G158" s="126">
        <v>0</v>
      </c>
      <c r="H158" s="126">
        <f>EquipmentListTable[[#This Row],['#/Unit]]*FilterSpecs!$C$3+EquipmentListTable[[#This Row],['# Extra]]</f>
        <v>0</v>
      </c>
      <c r="I158" s="126">
        <v>0</v>
      </c>
      <c r="J158" s="126">
        <f>IF(AND(EquipmentListTable[[#This Row],[Tag]]&lt;&gt;FilterSpecs!$H$12, EquipmentListTable[[#This Row],[Tag]]&lt;&gt;FilterSpecs!$H$9), EquipmentListTable[[#This Row],['#/Unit]]*FilterSpecs!$B$3+EquipmentListTable[Init '# Extra],0)</f>
        <v>0</v>
      </c>
      <c r="K158" s="126">
        <f>EquipmentListTable[[#This Row],[Tot '#]]-EquipmentListTable[In Stock]</f>
        <v>0</v>
      </c>
      <c r="L158" s="126">
        <f>EquipmentListTable['# Left]</f>
        <v>0</v>
      </c>
      <c r="M158" s="126" t="s">
        <v>1394</v>
      </c>
      <c r="N158" s="104">
        <v>6.95</v>
      </c>
      <c r="O158" s="104">
        <f>EquipmentListTable[[#This Row],['# Formatted]]*EquipmentListTable[[#This Row],[Price (USD)]]</f>
        <v>0</v>
      </c>
      <c r="P158" s="38" t="s">
        <v>1874</v>
      </c>
      <c r="Q158" s="126">
        <f t="shared" si="2"/>
        <v>144</v>
      </c>
      <c r="R158" s="141" t="s">
        <v>1391</v>
      </c>
      <c r="S158" s="48">
        <f>IF(EquipmentListTable[[#This Row],[Tag]]=FilterSpecs!$H$7,EquipmentListTable[[#This Row],['#/Unit]]*EquipmentListTable[[#This Row],[Price (USD)]],0)</f>
        <v>0</v>
      </c>
      <c r="T158" s="87">
        <f>EquipmentListTable[[#This Row],[Tot '#]]*EquipmentListTable[[#This Row],[Price (USD)]]</f>
        <v>0</v>
      </c>
      <c r="U158" s="96">
        <f>EquipmentListTable[[#This Row],[In Stock]]*EquipmentListTable[[#This Row],[Price (USD)]]</f>
        <v>0</v>
      </c>
      <c r="V158" s="96">
        <f>EquipmentListTable[[#This Row],['# Left]]*EquipmentListTable[[#This Row],[Price (USD)]]</f>
        <v>0</v>
      </c>
      <c r="W158" s="96">
        <f>EquipmentListTable[[#This Row],['# Left]]*EquipmentListTable[[#This Row],[Price (USD)]]</f>
        <v>0</v>
      </c>
      <c r="X158" s="38" t="s">
        <v>1392</v>
      </c>
      <c r="Y158" s="77" t="s">
        <v>1393</v>
      </c>
      <c r="Z15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https://www.sparkfun.com/products/09375</v>
      </c>
      <c r="AA15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https://www.mouser.com/ProductDetail/474-SEN-09375</v>
      </c>
    </row>
    <row r="159" spans="1:28" s="55" customFormat="1" x14ac:dyDescent="0.3">
      <c r="A159" s="142" t="s">
        <v>872</v>
      </c>
      <c r="B159" s="142" t="s">
        <v>5</v>
      </c>
      <c r="C159" s="126" t="s">
        <v>0</v>
      </c>
      <c r="D159" s="141" t="str">
        <f>IF(EquipmentListTable[[#This Row],[Supplier]]=FilterSpecs!$A$8,EquipmentListTable[[#This Row],[Mouser SKU]], EquipmentListTable[[#This Row],[Supplier SKU]])</f>
        <v>SEN-08606</v>
      </c>
      <c r="E159" s="126">
        <v>0</v>
      </c>
      <c r="F159" s="126">
        <v>0</v>
      </c>
      <c r="G159" s="126">
        <v>0</v>
      </c>
      <c r="H159" s="126">
        <f>EquipmentListTable[[#This Row],['#/Unit]]*FilterSpecs!$C$3+EquipmentListTable[[#This Row],['# Extra]]</f>
        <v>0</v>
      </c>
      <c r="I159" s="126">
        <v>0</v>
      </c>
      <c r="J159" s="126">
        <f>IF(AND(EquipmentListTable[[#This Row],[Tag]]&lt;&gt;FilterSpecs!$H$12, EquipmentListTable[[#This Row],[Tag]]&lt;&gt;FilterSpecs!$H$9), EquipmentListTable[[#This Row],['#/Unit]]*FilterSpecs!$B$3+EquipmentListTable[Init '# Extra],0)</f>
        <v>0</v>
      </c>
      <c r="K159" s="126">
        <f>EquipmentListTable[[#This Row],[Tot '#]]-EquipmentListTable[In Stock]</f>
        <v>0</v>
      </c>
      <c r="L159" s="126">
        <f>EquipmentListTable['# Left]</f>
        <v>0</v>
      </c>
      <c r="M159" s="126" t="s">
        <v>1398</v>
      </c>
      <c r="N159" s="104">
        <v>12.95</v>
      </c>
      <c r="O159" s="104">
        <f>EquipmentListTable[[#This Row],['# Formatted]]*EquipmentListTable[[#This Row],[Price (USD)]]</f>
        <v>0</v>
      </c>
      <c r="P159" s="38" t="s">
        <v>1874</v>
      </c>
      <c r="Q159" s="126">
        <f t="shared" si="2"/>
        <v>145</v>
      </c>
      <c r="R159" s="141" t="s">
        <v>1395</v>
      </c>
      <c r="S159" s="48">
        <f>IF(EquipmentListTable[[#This Row],[Tag]]=FilterSpecs!$H$7,EquipmentListTable[[#This Row],['#/Unit]]*EquipmentListTable[[#This Row],[Price (USD)]],0)</f>
        <v>0</v>
      </c>
      <c r="T159" s="87">
        <f>EquipmentListTable[[#This Row],[Tot '#]]*EquipmentListTable[[#This Row],[Price (USD)]]</f>
        <v>0</v>
      </c>
      <c r="U159" s="96">
        <f>EquipmentListTable[[#This Row],[In Stock]]*EquipmentListTable[[#This Row],[Price (USD)]]</f>
        <v>0</v>
      </c>
      <c r="V159" s="96">
        <f>EquipmentListTable[[#This Row],['# Left]]*EquipmentListTable[[#This Row],[Price (USD)]]</f>
        <v>0</v>
      </c>
      <c r="W159" s="96">
        <f>EquipmentListTable[[#This Row],['# Left]]*EquipmentListTable[[#This Row],[Price (USD)]]</f>
        <v>0</v>
      </c>
      <c r="X159" s="38" t="s">
        <v>1396</v>
      </c>
      <c r="Y159" s="77" t="s">
        <v>1397</v>
      </c>
      <c r="Z15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https://www.sparkfun.com/products/08606</v>
      </c>
      <c r="AA15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https://www.mouser.com/ProductDetail/474-SEN-08606</v>
      </c>
    </row>
    <row r="160" spans="1:28" s="55" customFormat="1" x14ac:dyDescent="0.3">
      <c r="A160" s="142" t="s">
        <v>872</v>
      </c>
      <c r="B160" s="142" t="s">
        <v>5</v>
      </c>
      <c r="C160" s="126" t="s">
        <v>0</v>
      </c>
      <c r="D160" s="141" t="str">
        <f>IF(EquipmentListTable[[#This Row],[Supplier]]=FilterSpecs!$A$8,EquipmentListTable[[#This Row],[Mouser SKU]], EquipmentListTable[[#This Row],[Supplier SKU]])</f>
        <v>SEN-10293</v>
      </c>
      <c r="E160" s="126">
        <v>0</v>
      </c>
      <c r="F160" s="126">
        <v>0</v>
      </c>
      <c r="G160" s="126">
        <v>0</v>
      </c>
      <c r="H160" s="126">
        <f>EquipmentListTable[[#This Row],['#/Unit]]*FilterSpecs!$C$3+EquipmentListTable[[#This Row],['# Extra]]</f>
        <v>0</v>
      </c>
      <c r="I160" s="126">
        <v>0</v>
      </c>
      <c r="J160" s="126">
        <f>IF(AND(EquipmentListTable[[#This Row],[Tag]]&lt;&gt;FilterSpecs!$H$12, EquipmentListTable[[#This Row],[Tag]]&lt;&gt;FilterSpecs!$H$9), EquipmentListTable[[#This Row],['#/Unit]]*FilterSpecs!$B$3+EquipmentListTable[Init '# Extra],0)</f>
        <v>0</v>
      </c>
      <c r="K160" s="126">
        <f>EquipmentListTable[[#This Row],[Tot '#]]-EquipmentListTable[In Stock]</f>
        <v>0</v>
      </c>
      <c r="L160" s="126">
        <f>EquipmentListTable['# Left]</f>
        <v>0</v>
      </c>
      <c r="M160" s="126" t="s">
        <v>701</v>
      </c>
      <c r="N160" s="104">
        <v>1.5</v>
      </c>
      <c r="O160" s="104">
        <f>EquipmentListTable[[#This Row],['# Formatted]]*EquipmentListTable[[#This Row],[Price (USD)]]</f>
        <v>0</v>
      </c>
      <c r="P160" s="38" t="s">
        <v>1874</v>
      </c>
      <c r="Q160" s="126">
        <f t="shared" si="2"/>
        <v>146</v>
      </c>
      <c r="R160" s="141" t="s">
        <v>698</v>
      </c>
      <c r="S160" s="48">
        <f>IF(EquipmentListTable[[#This Row],[Tag]]=FilterSpecs!$H$7,EquipmentListTable[[#This Row],['#/Unit]]*EquipmentListTable[[#This Row],[Price (USD)]],0)</f>
        <v>0</v>
      </c>
      <c r="T160" s="87">
        <f>EquipmentListTable[[#This Row],[Tot '#]]*EquipmentListTable[[#This Row],[Price (USD)]]</f>
        <v>0</v>
      </c>
      <c r="U160" s="96">
        <f>EquipmentListTable[[#This Row],[In Stock]]*EquipmentListTable[[#This Row],[Price (USD)]]</f>
        <v>0</v>
      </c>
      <c r="V160" s="96">
        <f>EquipmentListTable[[#This Row],['# Left]]*EquipmentListTable[[#This Row],[Price (USD)]]</f>
        <v>0</v>
      </c>
      <c r="W160" s="96">
        <f>EquipmentListTable[[#This Row],['# Left]]*EquipmentListTable[[#This Row],[Price (USD)]]</f>
        <v>0</v>
      </c>
      <c r="X160" s="38" t="s">
        <v>699</v>
      </c>
      <c r="Y160" s="77" t="s">
        <v>700</v>
      </c>
      <c r="Z16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https://www.sparkfun.com/products/10293</v>
      </c>
      <c r="AA16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https://www.mouser.com/ProductDetail/474-SEN-10293</v>
      </c>
    </row>
    <row r="161" spans="1:16379" s="55" customFormat="1" x14ac:dyDescent="0.3">
      <c r="A161" s="142" t="s">
        <v>872</v>
      </c>
      <c r="B161" s="142" t="s">
        <v>5</v>
      </c>
      <c r="C161" s="126" t="s">
        <v>1863</v>
      </c>
      <c r="D161" s="141" t="str">
        <f>IF(EquipmentListTable[[#This Row],[Supplier]]=FilterSpecs!$A$8,EquipmentListTable[[#This Row],[Mouser SKU]], EquipmentListTable[[#This Row],[Supplier SKU]])</f>
        <v>1739</v>
      </c>
      <c r="E161" s="126">
        <v>0</v>
      </c>
      <c r="F161" s="126">
        <v>0</v>
      </c>
      <c r="G161" s="126">
        <v>0</v>
      </c>
      <c r="H161" s="126">
        <f>EquipmentListTable[[#This Row],['#/Unit]]*FilterSpecs!$C$3+EquipmentListTable[[#This Row],['# Extra]]</f>
        <v>0</v>
      </c>
      <c r="I161" s="126">
        <v>0</v>
      </c>
      <c r="J161" s="126">
        <f>IF(AND(EquipmentListTable[[#This Row],[Tag]]&lt;&gt;FilterSpecs!$H$12, EquipmentListTable[[#This Row],[Tag]]&lt;&gt;FilterSpecs!$H$9), EquipmentListTable[[#This Row],['#/Unit]]*FilterSpecs!$B$3+EquipmentListTable[Init '# Extra],0)</f>
        <v>0</v>
      </c>
      <c r="K161" s="126">
        <f>EquipmentListTable[[#This Row],[Tot '#]]-EquipmentListTable[In Stock]</f>
        <v>0</v>
      </c>
      <c r="L161" s="126">
        <f>EquipmentListTable['# Left]</f>
        <v>0</v>
      </c>
      <c r="M161" s="126" t="s">
        <v>2198</v>
      </c>
      <c r="N161" s="104">
        <v>0.95</v>
      </c>
      <c r="O161" s="104">
        <f>EquipmentListTable[[#This Row],['# Formatted]]*EquipmentListTable[[#This Row],[Price (USD)]]</f>
        <v>0</v>
      </c>
      <c r="P161" s="38" t="s">
        <v>1874</v>
      </c>
      <c r="Q161" s="126">
        <f t="shared" si="2"/>
        <v>147</v>
      </c>
      <c r="R161" s="141" t="s">
        <v>2197</v>
      </c>
      <c r="S161" s="48">
        <f>IF(EquipmentListTable[[#This Row],[Tag]]=FilterSpecs!$H$7,EquipmentListTable[[#This Row],['#/Unit]]*EquipmentListTable[[#This Row],[Price (USD)]],0)</f>
        <v>0</v>
      </c>
      <c r="T161" s="87">
        <f>EquipmentListTable[[#This Row],[Tot '#]]*EquipmentListTable[[#This Row],[Price (USD)]]</f>
        <v>0</v>
      </c>
      <c r="U161" s="96">
        <f>EquipmentListTable[[#This Row],[In Stock]]*EquipmentListTable[[#This Row],[Price (USD)]]</f>
        <v>0</v>
      </c>
      <c r="V161" s="96">
        <f>EquipmentListTable[[#This Row],['# Left]]*EquipmentListTable[[#This Row],[Price (USD)]]</f>
        <v>0</v>
      </c>
      <c r="W161" s="96">
        <f>EquipmentListTable[[#This Row],['# Left]]*EquipmentListTable[[#This Row],[Price (USD)]]</f>
        <v>0</v>
      </c>
      <c r="X161" s="38"/>
      <c r="Y161" s="77"/>
      <c r="Z16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https://www.adafruit.com/product/1739</v>
      </c>
      <c r="AA16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https://www.mouser.com/ProductDetail/485-1739</v>
      </c>
    </row>
    <row r="162" spans="1:16379" s="55" customFormat="1" x14ac:dyDescent="0.3">
      <c r="A162" s="126" t="s">
        <v>872</v>
      </c>
      <c r="B162" s="126" t="s">
        <v>5</v>
      </c>
      <c r="C162" s="126" t="s">
        <v>0</v>
      </c>
      <c r="D162" s="141" t="str">
        <f>IF(EquipmentListTable[[#This Row],[Supplier]]=FilterSpecs!$A$8,EquipmentListTable[[#This Row],[Mouser SKU]], EquipmentListTable[[#This Row],[Supplier SKU]])</f>
        <v>SEN-10289</v>
      </c>
      <c r="E162" s="126">
        <v>1</v>
      </c>
      <c r="F162" s="126">
        <v>0</v>
      </c>
      <c r="G162" s="126">
        <v>0</v>
      </c>
      <c r="H162" s="126">
        <f>EquipmentListTable[[#This Row],['#/Unit]]*FilterSpecs!$C$3+EquipmentListTable[[#This Row],['# Extra]]</f>
        <v>5</v>
      </c>
      <c r="I162" s="126">
        <v>5</v>
      </c>
      <c r="J162" s="126">
        <f>IF(AND(EquipmentListTable[[#This Row],[Tag]]&lt;&gt;FilterSpecs!$H$12, EquipmentListTable[[#This Row],[Tag]]&lt;&gt;FilterSpecs!$H$9), EquipmentListTable[[#This Row],['#/Unit]]*FilterSpecs!$B$3+EquipmentListTable[Init '# Extra],0)</f>
        <v>5</v>
      </c>
      <c r="K162" s="126">
        <f>EquipmentListTable[[#This Row],[Tot '#]]-EquipmentListTable[In Stock]</f>
        <v>0</v>
      </c>
      <c r="L162" s="126">
        <f>EquipmentListTable['# Left]</f>
        <v>0</v>
      </c>
      <c r="M162" s="126" t="s">
        <v>272</v>
      </c>
      <c r="N162" s="104">
        <v>1.95</v>
      </c>
      <c r="O162" s="104">
        <f>EquipmentListTable[[#This Row],['# Formatted]]*EquipmentListTable[[#This Row],[Price (USD)]]</f>
        <v>0</v>
      </c>
      <c r="P162" s="38" t="s">
        <v>1875</v>
      </c>
      <c r="Q162" s="126">
        <f t="shared" si="2"/>
        <v>148</v>
      </c>
      <c r="R162" s="141" t="s">
        <v>269</v>
      </c>
      <c r="S162" s="48">
        <f>IF(EquipmentListTable[[#This Row],[Tag]]=FilterSpecs!$H$7,EquipmentListTable[[#This Row],['#/Unit]]*EquipmentListTable[[#This Row],[Price (USD)]],0)</f>
        <v>1.95</v>
      </c>
      <c r="T162" s="87">
        <f>EquipmentListTable[[#This Row],[Tot '#]]*EquipmentListTable[[#This Row],[Price (USD)]]</f>
        <v>9.75</v>
      </c>
      <c r="U162" s="96">
        <f>EquipmentListTable[[#This Row],[In Stock]]*EquipmentListTable[[#This Row],[Price (USD)]]</f>
        <v>9.75</v>
      </c>
      <c r="V162" s="96">
        <f>EquipmentListTable[[#This Row],['# Left]]*EquipmentListTable[[#This Row],[Price (USD)]]</f>
        <v>0</v>
      </c>
      <c r="W162" s="96">
        <f>EquipmentListTable[[#This Row],['# Left]]*EquipmentListTable[[#This Row],[Price (USD)]]</f>
        <v>0</v>
      </c>
      <c r="X162" s="38" t="s">
        <v>270</v>
      </c>
      <c r="Y162" s="77" t="s">
        <v>271</v>
      </c>
      <c r="Z16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https://www.sparkfun.com/products/10289</v>
      </c>
      <c r="AA16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https://www.mouser.com/ProductDetail/474-SEN-10289</v>
      </c>
      <c r="AB162" s="41"/>
    </row>
    <row r="163" spans="1:16379" s="55" customFormat="1" x14ac:dyDescent="0.3">
      <c r="A163" s="142" t="s">
        <v>872</v>
      </c>
      <c r="B163" s="142" t="s">
        <v>5</v>
      </c>
      <c r="C163" s="126" t="s">
        <v>1863</v>
      </c>
      <c r="D163" s="141" t="str">
        <f>IF(EquipmentListTable[[#This Row],[Supplier]]=FilterSpecs!$A$8,EquipmentListTable[[#This Row],[Mouser SKU]], EquipmentListTable[[#This Row],[Supplier SKU]])</f>
        <v>1917</v>
      </c>
      <c r="E163" s="126">
        <v>0</v>
      </c>
      <c r="F163" s="126">
        <v>0</v>
      </c>
      <c r="G163" s="126">
        <v>0</v>
      </c>
      <c r="H163" s="126">
        <f>EquipmentListTable[[#This Row],['#/Unit]]*FilterSpecs!$C$3+EquipmentListTable[[#This Row],['# Extra]]</f>
        <v>0</v>
      </c>
      <c r="I163" s="126">
        <v>0</v>
      </c>
      <c r="J163" s="126">
        <f>IF(AND(EquipmentListTable[[#This Row],[Tag]]&lt;&gt;FilterSpecs!$H$12, EquipmentListTable[[#This Row],[Tag]]&lt;&gt;FilterSpecs!$H$9), EquipmentListTable[[#This Row],['#/Unit]]*FilterSpecs!$B$3+EquipmentListTable[Init '# Extra],0)</f>
        <v>0</v>
      </c>
      <c r="K163" s="126">
        <f>EquipmentListTable[[#This Row],[Tot '#]]-EquipmentListTable[In Stock]</f>
        <v>0</v>
      </c>
      <c r="L163" s="126">
        <f>EquipmentListTable['# Left]</f>
        <v>0</v>
      </c>
      <c r="M163" s="126" t="s">
        <v>2194</v>
      </c>
      <c r="N163" s="104">
        <v>18</v>
      </c>
      <c r="O163" s="104">
        <f>EquipmentListTable[[#This Row],['# Formatted]]*EquipmentListTable[[#This Row],[Price (USD)]]</f>
        <v>0</v>
      </c>
      <c r="P163" s="38" t="s">
        <v>1874</v>
      </c>
      <c r="Q163" s="126">
        <f t="shared" si="2"/>
        <v>149</v>
      </c>
      <c r="R163" s="141" t="s">
        <v>2193</v>
      </c>
      <c r="S163" s="48">
        <f>IF(EquipmentListTable[[#This Row],[Tag]]=FilterSpecs!$H$7,EquipmentListTable[[#This Row],['#/Unit]]*EquipmentListTable[[#This Row],[Price (USD)]],0)</f>
        <v>0</v>
      </c>
      <c r="T163" s="87">
        <f>EquipmentListTable[[#This Row],[Tot '#]]*EquipmentListTable[[#This Row],[Price (USD)]]</f>
        <v>0</v>
      </c>
      <c r="U163" s="96">
        <f>EquipmentListTable[[#This Row],[In Stock]]*EquipmentListTable[[#This Row],[Price (USD)]]</f>
        <v>0</v>
      </c>
      <c r="V163" s="96">
        <f>EquipmentListTable[[#This Row],['# Left]]*EquipmentListTable[[#This Row],[Price (USD)]]</f>
        <v>0</v>
      </c>
      <c r="W163" s="96">
        <f>EquipmentListTable[[#This Row],['# Left]]*EquipmentListTable[[#This Row],[Price (USD)]]</f>
        <v>0</v>
      </c>
      <c r="X163" s="38"/>
      <c r="Y163" s="77"/>
      <c r="Z16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https://www.adafruit.com/product/1917</v>
      </c>
      <c r="AA16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https://www.mouser.com/ProductDetail/485-1917</v>
      </c>
    </row>
    <row r="164" spans="1:16379" s="55" customFormat="1" x14ac:dyDescent="0.3">
      <c r="A164" s="142" t="s">
        <v>872</v>
      </c>
      <c r="B164" s="142" t="s">
        <v>5</v>
      </c>
      <c r="C164" s="126" t="s">
        <v>1863</v>
      </c>
      <c r="D164" s="141" t="str">
        <f>IF(EquipmentListTable[[#This Row],[Supplier]]=FilterSpecs!$A$8,EquipmentListTable[[#This Row],[Mouser SKU]], EquipmentListTable[[#This Row],[Supplier SKU]])</f>
        <v>1361</v>
      </c>
      <c r="E164" s="126">
        <v>0</v>
      </c>
      <c r="F164" s="126">
        <v>1</v>
      </c>
      <c r="G164" s="126">
        <v>1</v>
      </c>
      <c r="H164" s="126">
        <f>EquipmentListTable[[#This Row],['#/Unit]]*FilterSpecs!$C$3+EquipmentListTable[[#This Row],['# Extra]]</f>
        <v>1</v>
      </c>
      <c r="I164" s="126">
        <v>1</v>
      </c>
      <c r="J164" s="126">
        <f>IF(AND(EquipmentListTable[[#This Row],[Tag]]&lt;&gt;FilterSpecs!$H$12, EquipmentListTable[[#This Row],[Tag]]&lt;&gt;FilterSpecs!$H$9), EquipmentListTable[[#This Row],['#/Unit]]*FilterSpecs!$B$3+EquipmentListTable[Init '# Extra],0)</f>
        <v>1</v>
      </c>
      <c r="K164" s="126">
        <f>EquipmentListTable[[#This Row],[Tot '#]]-EquipmentListTable[In Stock]</f>
        <v>0</v>
      </c>
      <c r="L164" s="126">
        <f>EquipmentListTable['# Left]</f>
        <v>0</v>
      </c>
      <c r="M164" s="126" t="s">
        <v>2200</v>
      </c>
      <c r="N164" s="104">
        <v>3.95</v>
      </c>
      <c r="O164" s="104">
        <f>EquipmentListTable[[#This Row],['# Formatted]]*EquipmentListTable[[#This Row],[Price (USD)]]</f>
        <v>0</v>
      </c>
      <c r="P164" s="38" t="s">
        <v>1874</v>
      </c>
      <c r="Q164" s="126">
        <f t="shared" si="2"/>
        <v>150</v>
      </c>
      <c r="R164" s="141" t="s">
        <v>2199</v>
      </c>
      <c r="S164" s="48">
        <f>IF(EquipmentListTable[[#This Row],[Tag]]=FilterSpecs!$H$7,EquipmentListTable[[#This Row],['#/Unit]]*EquipmentListTable[[#This Row],[Price (USD)]],0)</f>
        <v>0</v>
      </c>
      <c r="T164" s="87">
        <f>EquipmentListTable[[#This Row],[Tot '#]]*EquipmentListTable[[#This Row],[Price (USD)]]</f>
        <v>3.95</v>
      </c>
      <c r="U164" s="96">
        <f>EquipmentListTable[[#This Row],[In Stock]]*EquipmentListTable[[#This Row],[Price (USD)]]</f>
        <v>3.95</v>
      </c>
      <c r="V164" s="96">
        <f>EquipmentListTable[[#This Row],['# Left]]*EquipmentListTable[[#This Row],[Price (USD)]]</f>
        <v>0</v>
      </c>
      <c r="W164" s="96">
        <f>EquipmentListTable[[#This Row],['# Left]]*EquipmentListTable[[#This Row],[Price (USD)]]</f>
        <v>0</v>
      </c>
      <c r="X164" s="38"/>
      <c r="Y164" s="77"/>
      <c r="Z16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https://www.adafruit.com/product/1361</v>
      </c>
      <c r="AA16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https://www.mouser.com/ProductDetail/485-1361</v>
      </c>
      <c r="AB164" s="41"/>
    </row>
    <row r="165" spans="1:16379" s="55" customFormat="1" x14ac:dyDescent="0.3">
      <c r="A165" s="142" t="s">
        <v>872</v>
      </c>
      <c r="B165" s="142" t="s">
        <v>5</v>
      </c>
      <c r="C165" s="126" t="s">
        <v>0</v>
      </c>
      <c r="D165" s="141" t="str">
        <f>IF(EquipmentListTable[[#This Row],[Supplier]]=FilterSpecs!$A$8,EquipmentListTable[[#This Row],[Mouser SKU]], EquipmentListTable[[#This Row],[Supplier SKU]])</f>
        <v>COM-14111</v>
      </c>
      <c r="E165" s="126">
        <v>0</v>
      </c>
      <c r="F165" s="126">
        <v>2</v>
      </c>
      <c r="G165" s="126">
        <v>2</v>
      </c>
      <c r="H165" s="126">
        <f>EquipmentListTable[[#This Row],['#/Unit]]*FilterSpecs!$C$3+EquipmentListTable[[#This Row],['# Extra]]</f>
        <v>2</v>
      </c>
      <c r="I165" s="126">
        <v>2</v>
      </c>
      <c r="J165" s="126">
        <f>IF(AND(EquipmentListTable[[#This Row],[Tag]]&lt;&gt;FilterSpecs!$H$12, EquipmentListTable[[#This Row],[Tag]]&lt;&gt;FilterSpecs!$H$9), EquipmentListTable[[#This Row],['#/Unit]]*FilterSpecs!$B$3+EquipmentListTable[Init '# Extra],0)</f>
        <v>2</v>
      </c>
      <c r="K165" s="126">
        <f>EquipmentListTable[[#This Row],[Tot '#]]-EquipmentListTable[In Stock]</f>
        <v>0</v>
      </c>
      <c r="L165" s="126">
        <f>EquipmentListTable['# Left]</f>
        <v>0</v>
      </c>
      <c r="M165" s="126" t="s">
        <v>98</v>
      </c>
      <c r="N165" s="104">
        <v>25</v>
      </c>
      <c r="O165" s="104">
        <f>EquipmentListTable[[#This Row],['# Formatted]]*EquipmentListTable[[#This Row],[Price (USD)]]</f>
        <v>0</v>
      </c>
      <c r="P165" s="38" t="s">
        <v>1874</v>
      </c>
      <c r="Q165" s="126">
        <f t="shared" si="2"/>
        <v>151</v>
      </c>
      <c r="R165" s="141" t="s">
        <v>95</v>
      </c>
      <c r="S165" s="48">
        <f>IF(EquipmentListTable[[#This Row],[Tag]]=FilterSpecs!$H$7,EquipmentListTable[[#This Row],['#/Unit]]*EquipmentListTable[[#This Row],[Price (USD)]],0)</f>
        <v>0</v>
      </c>
      <c r="T165" s="87">
        <f>EquipmentListTable[[#This Row],[Tot '#]]*EquipmentListTable[[#This Row],[Price (USD)]]</f>
        <v>50</v>
      </c>
      <c r="U165" s="96">
        <f>EquipmentListTable[[#This Row],[In Stock]]*EquipmentListTable[[#This Row],[Price (USD)]]</f>
        <v>50</v>
      </c>
      <c r="V165" s="96">
        <f>EquipmentListTable[[#This Row],['# Left]]*EquipmentListTable[[#This Row],[Price (USD)]]</f>
        <v>0</v>
      </c>
      <c r="W165" s="96">
        <f>EquipmentListTable[[#This Row],['# Left]]*EquipmentListTable[[#This Row],[Price (USD)]]</f>
        <v>0</v>
      </c>
      <c r="X165" s="38" t="s">
        <v>96</v>
      </c>
      <c r="Y165" s="77" t="s">
        <v>97</v>
      </c>
      <c r="Z16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https://www.sparkfun.com/products/14111</v>
      </c>
      <c r="AA16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https://www.mouser.com/ProductDetail/474-COM-14111</v>
      </c>
      <c r="AB165" s="41"/>
    </row>
    <row r="166" spans="1:16379" s="55" customFormat="1" x14ac:dyDescent="0.3">
      <c r="A166" s="142" t="s">
        <v>872</v>
      </c>
      <c r="B166" s="142" t="s">
        <v>5</v>
      </c>
      <c r="C166" s="126" t="s">
        <v>1863</v>
      </c>
      <c r="D166" s="141" t="str">
        <f>IF(EquipmentListTable[[#This Row],[Supplier]]=FilterSpecs!$A$8,EquipmentListTable[[#This Row],[Mouser SKU]], EquipmentListTable[[#This Row],[Supplier SKU]])</f>
        <v>1168</v>
      </c>
      <c r="E166" s="126">
        <v>0</v>
      </c>
      <c r="F166" s="126">
        <v>1</v>
      </c>
      <c r="G166" s="126">
        <v>1</v>
      </c>
      <c r="H166" s="126">
        <f>EquipmentListTable[[#This Row],['#/Unit]]*FilterSpecs!$C$3+EquipmentListTable[[#This Row],['# Extra]]</f>
        <v>1</v>
      </c>
      <c r="I166" s="126">
        <v>1</v>
      </c>
      <c r="J166" s="126">
        <f>IF(AND(EquipmentListTable[[#This Row],[Tag]]&lt;&gt;FilterSpecs!$H$12, EquipmentListTable[[#This Row],[Tag]]&lt;&gt;FilterSpecs!$H$9), EquipmentListTable[[#This Row],['#/Unit]]*FilterSpecs!$B$3+EquipmentListTable[Init '# Extra],0)</f>
        <v>1</v>
      </c>
      <c r="K166" s="126">
        <f>EquipmentListTable[[#This Row],[Tot '#]]-EquipmentListTable[In Stock]</f>
        <v>0</v>
      </c>
      <c r="L166" s="126">
        <f>EquipmentListTable['# Left]</f>
        <v>0</v>
      </c>
      <c r="M166" s="126" t="s">
        <v>2204</v>
      </c>
      <c r="N166" s="104">
        <v>4.95</v>
      </c>
      <c r="O166" s="104">
        <f>EquipmentListTable[[#This Row],['# Formatted]]*EquipmentListTable[[#This Row],[Price (USD)]]</f>
        <v>0</v>
      </c>
      <c r="P166" s="38" t="s">
        <v>1874</v>
      </c>
      <c r="Q166" s="126">
        <f t="shared" si="2"/>
        <v>152</v>
      </c>
      <c r="R166" s="141" t="s">
        <v>2203</v>
      </c>
      <c r="S166" s="48">
        <f>IF(EquipmentListTable[[#This Row],[Tag]]=FilterSpecs!$H$7,EquipmentListTable[[#This Row],['#/Unit]]*EquipmentListTable[[#This Row],[Price (USD)]],0)</f>
        <v>0</v>
      </c>
      <c r="T166" s="87">
        <f>EquipmentListTable[[#This Row],[Tot '#]]*EquipmentListTable[[#This Row],[Price (USD)]]</f>
        <v>4.95</v>
      </c>
      <c r="U166" s="96">
        <f>EquipmentListTable[[#This Row],[In Stock]]*EquipmentListTable[[#This Row],[Price (USD)]]</f>
        <v>4.95</v>
      </c>
      <c r="V166" s="96">
        <f>EquipmentListTable[[#This Row],['# Left]]*EquipmentListTable[[#This Row],[Price (USD)]]</f>
        <v>0</v>
      </c>
      <c r="W166" s="96">
        <f>EquipmentListTable[[#This Row],['# Left]]*EquipmentListTable[[#This Row],[Price (USD)]]</f>
        <v>0</v>
      </c>
      <c r="X166" s="38"/>
      <c r="Y166" s="77"/>
      <c r="Z16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https://www.adafruit.com/product/1168</v>
      </c>
      <c r="AA16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https://www.mouser.com/ProductDetail/485-1168</v>
      </c>
      <c r="AB166" s="41"/>
    </row>
    <row r="167" spans="1:16379" s="80" customFormat="1" x14ac:dyDescent="0.3">
      <c r="A167" s="142" t="s">
        <v>872</v>
      </c>
      <c r="B167" s="142" t="s">
        <v>5</v>
      </c>
      <c r="C167" s="126" t="s">
        <v>0</v>
      </c>
      <c r="D167" s="141" t="str">
        <f>IF(EquipmentListTable[[#This Row],[Supplier]]=FilterSpecs!$A$8,EquipmentListTable[[#This Row],[Mouser SKU]], EquipmentListTable[[#This Row],[Supplier SKU]])</f>
        <v>SEN-12041</v>
      </c>
      <c r="E167" s="126">
        <v>0</v>
      </c>
      <c r="F167" s="126">
        <v>0</v>
      </c>
      <c r="G167" s="126">
        <v>0</v>
      </c>
      <c r="H167" s="126">
        <f>EquipmentListTable[[#This Row],['#/Unit]]*FilterSpecs!$C$3+EquipmentListTable[[#This Row],['# Extra]]</f>
        <v>0</v>
      </c>
      <c r="I167" s="126">
        <v>0</v>
      </c>
      <c r="J167" s="126">
        <f>IF(AND(EquipmentListTable[[#This Row],[Tag]]&lt;&gt;FilterSpecs!$H$12, EquipmentListTable[[#This Row],[Tag]]&lt;&gt;FilterSpecs!$H$9), EquipmentListTable[[#This Row],['#/Unit]]*FilterSpecs!$B$3+EquipmentListTable[Init '# Extra],0)</f>
        <v>0</v>
      </c>
      <c r="K167" s="126">
        <f>EquipmentListTable[[#This Row],[Tot '#]]-EquipmentListTable[In Stock]</f>
        <v>0</v>
      </c>
      <c r="L167" s="126">
        <f>EquipmentListTable['# Left]</f>
        <v>0</v>
      </c>
      <c r="M167" s="126" t="s">
        <v>1190</v>
      </c>
      <c r="N167" s="96">
        <v>5.95</v>
      </c>
      <c r="O167" s="104">
        <f>EquipmentListTable[[#This Row],['# Formatted]]*EquipmentListTable[[#This Row],[Price (USD)]]</f>
        <v>0</v>
      </c>
      <c r="P167" s="77" t="s">
        <v>1874</v>
      </c>
      <c r="Q167" s="126">
        <f t="shared" si="2"/>
        <v>153</v>
      </c>
      <c r="R167" s="126" t="s">
        <v>1187</v>
      </c>
      <c r="S167" s="79">
        <f>IF(EquipmentListTable[[#This Row],[Tag]]=FilterSpecs!$H$7,EquipmentListTable[[#This Row],['#/Unit]]*EquipmentListTable[[#This Row],[Price (USD)]],0)</f>
        <v>0</v>
      </c>
      <c r="T167" s="87">
        <f>EquipmentListTable[[#This Row],[Tot '#]]*EquipmentListTable[[#This Row],[Price (USD)]]</f>
        <v>0</v>
      </c>
      <c r="U167" s="96">
        <f>EquipmentListTable[[#This Row],[In Stock]]*EquipmentListTable[[#This Row],[Price (USD)]]</f>
        <v>0</v>
      </c>
      <c r="V167" s="96">
        <f>EquipmentListTable[[#This Row],['# Left]]*EquipmentListTable[[#This Row],[Price (USD)]]</f>
        <v>0</v>
      </c>
      <c r="W167" s="96">
        <f>EquipmentListTable[[#This Row],['# Left]]*EquipmentListTable[[#This Row],[Price (USD)]]</f>
        <v>0</v>
      </c>
      <c r="X167" s="74" t="s">
        <v>1188</v>
      </c>
      <c r="Y167" s="77" t="s">
        <v>1189</v>
      </c>
      <c r="Z16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https://www.sparkfun.com/products/12041</v>
      </c>
      <c r="AA16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https://www.mouser.com/ProductDetail/474-SEN-12041</v>
      </c>
      <c r="AB167" s="77"/>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3"/>
      <c r="BD167" s="73"/>
      <c r="BE167" s="73"/>
      <c r="BF167" s="73"/>
      <c r="BG167" s="73"/>
      <c r="BH167" s="73"/>
      <c r="BI167" s="73"/>
      <c r="BJ167" s="73"/>
      <c r="BK167" s="73"/>
      <c r="BL167" s="73"/>
      <c r="BM167" s="73"/>
      <c r="BN167" s="73"/>
      <c r="BO167" s="73"/>
      <c r="BP167" s="73"/>
      <c r="BQ167" s="73"/>
      <c r="BR167" s="73"/>
      <c r="BS167" s="73"/>
      <c r="BT167" s="73"/>
      <c r="BU167" s="73"/>
      <c r="BV167" s="73"/>
      <c r="BW167" s="73"/>
      <c r="BX167" s="73"/>
      <c r="BY167" s="73"/>
      <c r="BZ167" s="73"/>
      <c r="CA167" s="73"/>
      <c r="CB167" s="73"/>
      <c r="CC167" s="73"/>
      <c r="CD167" s="73"/>
      <c r="CE167" s="73"/>
      <c r="CF167" s="73"/>
      <c r="CG167" s="73"/>
      <c r="CH167" s="73"/>
      <c r="CI167" s="73"/>
      <c r="CJ167" s="73"/>
      <c r="CK167" s="73"/>
      <c r="CL167" s="73"/>
      <c r="CM167" s="73"/>
      <c r="CN167" s="73"/>
      <c r="CO167" s="73"/>
      <c r="CP167" s="73"/>
      <c r="CQ167" s="73"/>
      <c r="CR167" s="73"/>
      <c r="CS167" s="73"/>
      <c r="CT167" s="73"/>
      <c r="CU167" s="73"/>
      <c r="CV167" s="73"/>
      <c r="CW167" s="73"/>
      <c r="CX167" s="73"/>
      <c r="CY167" s="73"/>
      <c r="CZ167" s="73"/>
      <c r="DA167" s="73"/>
      <c r="DB167" s="73"/>
      <c r="DC167" s="73"/>
      <c r="DD167" s="73"/>
      <c r="DE167" s="73"/>
      <c r="DF167" s="73"/>
      <c r="DG167" s="73"/>
      <c r="DH167" s="73"/>
      <c r="DI167" s="73"/>
      <c r="DJ167" s="73"/>
      <c r="DK167" s="73"/>
      <c r="DL167" s="73"/>
      <c r="DM167" s="73"/>
      <c r="DN167" s="73"/>
      <c r="DO167" s="73"/>
      <c r="DP167" s="73"/>
      <c r="DQ167" s="73"/>
      <c r="DR167" s="73"/>
      <c r="DS167" s="73"/>
      <c r="DT167" s="73"/>
      <c r="DU167" s="73"/>
      <c r="DV167" s="73"/>
      <c r="DW167" s="73"/>
      <c r="DX167" s="73"/>
      <c r="DY167" s="73"/>
      <c r="DZ167" s="73"/>
      <c r="EA167" s="73"/>
      <c r="EB167" s="73"/>
      <c r="EC167" s="73"/>
      <c r="ED167" s="73"/>
      <c r="EE167" s="73"/>
      <c r="EF167" s="73"/>
      <c r="EG167" s="73"/>
      <c r="EH167" s="73"/>
      <c r="EI167" s="73"/>
      <c r="EJ167" s="73"/>
      <c r="EK167" s="73"/>
      <c r="EL167" s="73"/>
      <c r="EM167" s="73"/>
      <c r="EN167" s="73"/>
      <c r="EO167" s="73"/>
      <c r="EP167" s="73"/>
      <c r="EQ167" s="73"/>
      <c r="ER167" s="73"/>
      <c r="ES167" s="73"/>
      <c r="ET167" s="73"/>
      <c r="EU167" s="73"/>
      <c r="EV167" s="73"/>
      <c r="EW167" s="73"/>
      <c r="EX167" s="73"/>
      <c r="EY167" s="73"/>
      <c r="EZ167" s="73"/>
      <c r="FA167" s="73"/>
      <c r="FB167" s="73"/>
      <c r="FC167" s="73"/>
      <c r="FD167" s="73"/>
      <c r="FE167" s="73"/>
      <c r="FF167" s="73"/>
      <c r="FG167" s="73"/>
      <c r="FH167" s="73"/>
      <c r="FI167" s="73"/>
      <c r="FJ167" s="73"/>
      <c r="FK167" s="73"/>
      <c r="FL167" s="73"/>
      <c r="FM167" s="73"/>
      <c r="FN167" s="73"/>
      <c r="FO167" s="73"/>
      <c r="FP167" s="73"/>
      <c r="FQ167" s="73"/>
      <c r="FR167" s="73"/>
      <c r="FS167" s="73"/>
      <c r="FT167" s="73"/>
      <c r="FU167" s="73"/>
      <c r="FV167" s="73"/>
      <c r="FW167" s="73"/>
      <c r="FX167" s="73"/>
      <c r="FY167" s="73"/>
      <c r="FZ167" s="73"/>
      <c r="GA167" s="73"/>
      <c r="GB167" s="73"/>
      <c r="GC167" s="73"/>
      <c r="GD167" s="73"/>
      <c r="GE167" s="73"/>
      <c r="GF167" s="73"/>
      <c r="GG167" s="73"/>
      <c r="GH167" s="73"/>
      <c r="GI167" s="73"/>
      <c r="GJ167" s="73"/>
      <c r="GK167" s="73"/>
      <c r="GL167" s="73"/>
      <c r="GM167" s="73"/>
      <c r="GN167" s="73"/>
      <c r="GO167" s="73"/>
      <c r="GP167" s="73"/>
      <c r="GQ167" s="73"/>
      <c r="GR167" s="73"/>
      <c r="GS167" s="73"/>
      <c r="GT167" s="73"/>
      <c r="GU167" s="73"/>
      <c r="GV167" s="73"/>
      <c r="GW167" s="73"/>
      <c r="GX167" s="73"/>
      <c r="GY167" s="73"/>
      <c r="GZ167" s="73"/>
      <c r="HA167" s="73"/>
      <c r="HB167" s="73"/>
      <c r="HC167" s="73"/>
      <c r="HD167" s="73"/>
      <c r="HE167" s="73"/>
      <c r="HF167" s="73"/>
      <c r="HG167" s="73"/>
      <c r="HH167" s="73"/>
      <c r="HI167" s="73"/>
      <c r="HJ167" s="73"/>
      <c r="HK167" s="73"/>
      <c r="HL167" s="73"/>
      <c r="HM167" s="73"/>
      <c r="HN167" s="73"/>
      <c r="HO167" s="73"/>
      <c r="HP167" s="73"/>
      <c r="HQ167" s="73"/>
      <c r="HR167" s="73"/>
      <c r="HS167" s="73"/>
      <c r="HT167" s="73"/>
      <c r="HU167" s="73"/>
      <c r="HV167" s="73"/>
      <c r="HW167" s="73"/>
      <c r="HX167" s="73"/>
      <c r="HY167" s="73"/>
      <c r="HZ167" s="73"/>
      <c r="IA167" s="73"/>
      <c r="IB167" s="73"/>
      <c r="IC167" s="73"/>
      <c r="ID167" s="73"/>
      <c r="IE167" s="73"/>
      <c r="IF167" s="73"/>
      <c r="IG167" s="73"/>
      <c r="IH167" s="73"/>
      <c r="II167" s="73"/>
      <c r="IJ167" s="73"/>
      <c r="IK167" s="73"/>
      <c r="IL167" s="73"/>
      <c r="IM167" s="73"/>
      <c r="IN167" s="73"/>
      <c r="IO167" s="73"/>
      <c r="IP167" s="73"/>
      <c r="IQ167" s="73"/>
      <c r="IR167" s="73"/>
      <c r="IS167" s="73"/>
      <c r="IT167" s="73"/>
      <c r="IU167" s="73"/>
      <c r="IV167" s="73"/>
      <c r="IW167" s="73"/>
      <c r="IX167" s="73"/>
      <c r="IY167" s="73"/>
      <c r="IZ167" s="73"/>
      <c r="JA167" s="73"/>
      <c r="JB167" s="73"/>
      <c r="JC167" s="73"/>
      <c r="JD167" s="73"/>
      <c r="JE167" s="73"/>
      <c r="JF167" s="73"/>
      <c r="JG167" s="73"/>
      <c r="JH167" s="73"/>
      <c r="JI167" s="73"/>
      <c r="JJ167" s="73"/>
      <c r="JK167" s="73"/>
      <c r="JL167" s="73"/>
      <c r="JM167" s="73"/>
      <c r="JN167" s="73"/>
      <c r="JO167" s="73"/>
      <c r="JP167" s="73"/>
      <c r="JQ167" s="73"/>
      <c r="JR167" s="73"/>
      <c r="JS167" s="73"/>
      <c r="JT167" s="73"/>
      <c r="JU167" s="73"/>
      <c r="JV167" s="73"/>
      <c r="JW167" s="73"/>
      <c r="JX167" s="73"/>
      <c r="JY167" s="73"/>
      <c r="JZ167" s="73"/>
      <c r="KA167" s="73"/>
      <c r="KB167" s="73"/>
      <c r="KC167" s="73"/>
      <c r="KD167" s="73"/>
      <c r="KE167" s="73"/>
      <c r="KF167" s="73"/>
      <c r="KG167" s="73"/>
      <c r="KH167" s="73"/>
      <c r="KI167" s="73"/>
      <c r="KJ167" s="73"/>
      <c r="KK167" s="73"/>
      <c r="KL167" s="73"/>
      <c r="KM167" s="73"/>
      <c r="KN167" s="73"/>
      <c r="KO167" s="73"/>
      <c r="KP167" s="73"/>
      <c r="KQ167" s="73"/>
      <c r="KR167" s="73"/>
      <c r="KS167" s="73"/>
      <c r="KT167" s="73"/>
      <c r="KU167" s="73"/>
      <c r="KV167" s="73"/>
      <c r="KW167" s="73"/>
      <c r="KX167" s="73"/>
      <c r="KY167" s="73"/>
      <c r="KZ167" s="73"/>
      <c r="LA167" s="73"/>
      <c r="LB167" s="73"/>
      <c r="LC167" s="73"/>
      <c r="LD167" s="73"/>
      <c r="LE167" s="73"/>
      <c r="LF167" s="73"/>
      <c r="LG167" s="73"/>
      <c r="LH167" s="73"/>
      <c r="LI167" s="73"/>
      <c r="LJ167" s="73"/>
      <c r="LK167" s="73"/>
      <c r="LL167" s="73"/>
      <c r="LM167" s="73"/>
      <c r="LN167" s="73"/>
      <c r="LO167" s="73"/>
      <c r="LP167" s="73"/>
      <c r="LQ167" s="73"/>
      <c r="LR167" s="73"/>
      <c r="LS167" s="73"/>
      <c r="LT167" s="73"/>
      <c r="LU167" s="73"/>
      <c r="LV167" s="73"/>
      <c r="LW167" s="73"/>
      <c r="LX167" s="73"/>
      <c r="LY167" s="73"/>
      <c r="LZ167" s="73"/>
      <c r="MA167" s="73"/>
      <c r="MB167" s="73"/>
      <c r="MC167" s="73"/>
      <c r="MD167" s="73"/>
      <c r="ME167" s="73"/>
      <c r="MF167" s="73"/>
      <c r="MG167" s="73"/>
      <c r="MH167" s="73"/>
      <c r="MI167" s="73"/>
      <c r="MJ167" s="73"/>
      <c r="MK167" s="73"/>
      <c r="ML167" s="73"/>
      <c r="MM167" s="73"/>
      <c r="MN167" s="73"/>
      <c r="MO167" s="73"/>
      <c r="MP167" s="73"/>
      <c r="MQ167" s="73"/>
      <c r="MR167" s="73"/>
      <c r="MS167" s="73"/>
      <c r="MT167" s="73"/>
      <c r="MU167" s="73"/>
      <c r="MV167" s="73"/>
      <c r="MW167" s="73"/>
      <c r="MX167" s="73"/>
      <c r="MY167" s="73"/>
      <c r="MZ167" s="73"/>
      <c r="NA167" s="73"/>
      <c r="NB167" s="73"/>
      <c r="NC167" s="73"/>
      <c r="ND167" s="73"/>
      <c r="NE167" s="73"/>
      <c r="NF167" s="73"/>
      <c r="NG167" s="73"/>
      <c r="NH167" s="73"/>
      <c r="NI167" s="73"/>
      <c r="NJ167" s="73"/>
      <c r="NK167" s="73"/>
      <c r="NL167" s="73"/>
      <c r="NM167" s="73"/>
      <c r="NN167" s="73"/>
      <c r="NO167" s="73"/>
      <c r="NP167" s="73"/>
      <c r="NQ167" s="73"/>
      <c r="NR167" s="73"/>
      <c r="NS167" s="73"/>
      <c r="NT167" s="73"/>
      <c r="NU167" s="73"/>
      <c r="NV167" s="73"/>
      <c r="NW167" s="73"/>
      <c r="NX167" s="73"/>
      <c r="NY167" s="73"/>
      <c r="NZ167" s="73"/>
      <c r="OA167" s="73"/>
      <c r="OB167" s="73"/>
      <c r="OC167" s="73"/>
      <c r="OD167" s="73"/>
      <c r="OE167" s="73"/>
      <c r="OF167" s="73"/>
      <c r="OG167" s="73"/>
      <c r="OH167" s="73"/>
      <c r="OI167" s="73"/>
      <c r="OJ167" s="73"/>
      <c r="OK167" s="73"/>
      <c r="OL167" s="73"/>
      <c r="OM167" s="73"/>
      <c r="ON167" s="73"/>
      <c r="OO167" s="73"/>
      <c r="OP167" s="73"/>
      <c r="OQ167" s="73"/>
      <c r="OR167" s="73"/>
      <c r="OS167" s="73"/>
      <c r="OT167" s="73"/>
      <c r="OU167" s="73"/>
      <c r="OV167" s="73"/>
      <c r="OW167" s="73"/>
      <c r="OX167" s="73"/>
      <c r="OY167" s="73"/>
      <c r="OZ167" s="73"/>
      <c r="PA167" s="73"/>
      <c r="PB167" s="73"/>
      <c r="PC167" s="73"/>
      <c r="PD167" s="73"/>
      <c r="PE167" s="73"/>
      <c r="PF167" s="73"/>
      <c r="PG167" s="73"/>
      <c r="PH167" s="73"/>
      <c r="PI167" s="73"/>
      <c r="PJ167" s="73"/>
      <c r="PK167" s="73"/>
      <c r="PL167" s="73"/>
      <c r="PM167" s="73"/>
      <c r="PN167" s="73"/>
      <c r="PO167" s="73"/>
      <c r="PP167" s="73"/>
      <c r="PQ167" s="73"/>
      <c r="PR167" s="73"/>
      <c r="PS167" s="73"/>
      <c r="PT167" s="73"/>
      <c r="PU167" s="73"/>
      <c r="PV167" s="73"/>
      <c r="PW167" s="73"/>
      <c r="PX167" s="73"/>
      <c r="PY167" s="73"/>
      <c r="PZ167" s="73"/>
      <c r="QA167" s="73"/>
      <c r="QB167" s="73"/>
      <c r="QC167" s="73"/>
      <c r="QD167" s="73"/>
      <c r="QE167" s="73"/>
      <c r="QF167" s="73"/>
      <c r="QG167" s="73"/>
      <c r="QH167" s="73"/>
      <c r="QI167" s="73"/>
      <c r="QJ167" s="73"/>
      <c r="QK167" s="73"/>
      <c r="QL167" s="73"/>
      <c r="QM167" s="73"/>
      <c r="QN167" s="73"/>
      <c r="QO167" s="73"/>
      <c r="QP167" s="73"/>
      <c r="QQ167" s="73"/>
      <c r="QR167" s="73"/>
      <c r="QS167" s="73"/>
      <c r="QT167" s="73"/>
      <c r="QU167" s="73"/>
      <c r="QV167" s="73"/>
      <c r="QW167" s="73"/>
      <c r="QX167" s="73"/>
      <c r="QY167" s="73"/>
      <c r="QZ167" s="73"/>
      <c r="RA167" s="73"/>
      <c r="RB167" s="73"/>
      <c r="RC167" s="73"/>
      <c r="RD167" s="73"/>
      <c r="RE167" s="73"/>
      <c r="RF167" s="73"/>
      <c r="RG167" s="73"/>
      <c r="RH167" s="73"/>
      <c r="RI167" s="73"/>
      <c r="RJ167" s="73"/>
      <c r="RK167" s="73"/>
      <c r="RL167" s="73"/>
      <c r="RM167" s="73"/>
      <c r="RN167" s="73"/>
      <c r="RO167" s="73"/>
      <c r="RP167" s="73"/>
      <c r="RQ167" s="73"/>
      <c r="RR167" s="73"/>
      <c r="RS167" s="73"/>
      <c r="RT167" s="73"/>
      <c r="RU167" s="73"/>
      <c r="RV167" s="73"/>
      <c r="RW167" s="73"/>
      <c r="RX167" s="73"/>
      <c r="RY167" s="73"/>
      <c r="RZ167" s="73"/>
      <c r="SA167" s="73"/>
      <c r="SB167" s="73"/>
      <c r="SC167" s="73"/>
      <c r="SD167" s="73"/>
      <c r="SE167" s="73"/>
      <c r="SF167" s="73"/>
      <c r="SG167" s="73"/>
      <c r="SH167" s="73"/>
      <c r="SI167" s="73"/>
      <c r="SJ167" s="73"/>
      <c r="SK167" s="73"/>
      <c r="SL167" s="73"/>
      <c r="SM167" s="73"/>
      <c r="SN167" s="73"/>
      <c r="SO167" s="73"/>
      <c r="SP167" s="73"/>
      <c r="SQ167" s="73"/>
      <c r="SR167" s="73"/>
      <c r="SS167" s="73"/>
      <c r="ST167" s="73"/>
      <c r="SU167" s="73"/>
      <c r="SV167" s="73"/>
      <c r="SW167" s="73"/>
      <c r="SX167" s="73"/>
      <c r="SY167" s="73"/>
      <c r="SZ167" s="73"/>
      <c r="TA167" s="73"/>
      <c r="TB167" s="73"/>
      <c r="TC167" s="73"/>
      <c r="TD167" s="73"/>
      <c r="TE167" s="73"/>
      <c r="TF167" s="73"/>
      <c r="TG167" s="73"/>
      <c r="TH167" s="73"/>
      <c r="TI167" s="73"/>
      <c r="TJ167" s="73"/>
      <c r="TK167" s="73"/>
      <c r="TL167" s="73"/>
      <c r="TM167" s="73"/>
      <c r="TN167" s="73"/>
      <c r="TO167" s="73"/>
      <c r="TP167" s="73"/>
      <c r="TQ167" s="73"/>
      <c r="TR167" s="73"/>
      <c r="TS167" s="73"/>
      <c r="TT167" s="73"/>
      <c r="TU167" s="73"/>
      <c r="TV167" s="73"/>
      <c r="TW167" s="73"/>
      <c r="TX167" s="73"/>
      <c r="TY167" s="73"/>
      <c r="TZ167" s="73"/>
      <c r="UA167" s="73"/>
      <c r="UB167" s="73"/>
      <c r="UC167" s="73"/>
      <c r="UD167" s="73"/>
      <c r="UE167" s="73"/>
      <c r="UF167" s="73"/>
      <c r="UG167" s="73"/>
      <c r="UH167" s="73"/>
      <c r="UI167" s="73"/>
      <c r="UJ167" s="73"/>
      <c r="UK167" s="73"/>
      <c r="UL167" s="73"/>
      <c r="UM167" s="73"/>
      <c r="UN167" s="73"/>
      <c r="UO167" s="73"/>
      <c r="UP167" s="73"/>
      <c r="UQ167" s="73"/>
      <c r="UR167" s="73"/>
      <c r="US167" s="73"/>
      <c r="UT167" s="73"/>
      <c r="UU167" s="73"/>
      <c r="UV167" s="73"/>
      <c r="UW167" s="73"/>
      <c r="UX167" s="73"/>
      <c r="UY167" s="73"/>
      <c r="UZ167" s="73"/>
      <c r="VA167" s="73"/>
      <c r="VB167" s="73"/>
      <c r="VC167" s="73"/>
      <c r="VD167" s="73"/>
      <c r="VE167" s="73"/>
      <c r="VF167" s="73"/>
      <c r="VG167" s="73"/>
      <c r="VH167" s="73"/>
      <c r="VI167" s="73"/>
      <c r="VJ167" s="73"/>
      <c r="VK167" s="73"/>
      <c r="VL167" s="73"/>
      <c r="VM167" s="73"/>
      <c r="VN167" s="73"/>
      <c r="VO167" s="73"/>
      <c r="VP167" s="73"/>
      <c r="VQ167" s="73"/>
      <c r="VR167" s="73"/>
      <c r="VS167" s="73"/>
      <c r="VT167" s="73"/>
      <c r="VU167" s="73"/>
      <c r="VV167" s="73"/>
      <c r="VW167" s="73"/>
      <c r="VX167" s="73"/>
      <c r="VY167" s="73"/>
      <c r="VZ167" s="73"/>
      <c r="WA167" s="73"/>
      <c r="WB167" s="73"/>
      <c r="WC167" s="73"/>
      <c r="WD167" s="73"/>
      <c r="WE167" s="73"/>
      <c r="WF167" s="73"/>
      <c r="WG167" s="73"/>
      <c r="WH167" s="73"/>
      <c r="WI167" s="73"/>
      <c r="WJ167" s="73"/>
      <c r="WK167" s="73"/>
      <c r="WL167" s="73"/>
      <c r="WM167" s="73"/>
      <c r="WN167" s="73"/>
      <c r="WO167" s="73"/>
      <c r="WP167" s="73"/>
      <c r="WQ167" s="73"/>
      <c r="WR167" s="73"/>
      <c r="WS167" s="73"/>
      <c r="WT167" s="73"/>
      <c r="WU167" s="73"/>
      <c r="WV167" s="73"/>
      <c r="WW167" s="73"/>
      <c r="WX167" s="73"/>
      <c r="WY167" s="73"/>
      <c r="WZ167" s="73"/>
      <c r="XA167" s="73"/>
      <c r="XB167" s="73"/>
      <c r="XC167" s="73"/>
      <c r="XD167" s="73"/>
      <c r="XE167" s="73"/>
      <c r="XF167" s="73"/>
      <c r="XG167" s="73"/>
      <c r="XH167" s="73"/>
      <c r="XI167" s="73"/>
      <c r="XJ167" s="73"/>
      <c r="XK167" s="73"/>
      <c r="XL167" s="73"/>
      <c r="XM167" s="73"/>
      <c r="XN167" s="73"/>
      <c r="XO167" s="73"/>
      <c r="XP167" s="73"/>
      <c r="XQ167" s="73"/>
      <c r="XR167" s="73"/>
      <c r="XS167" s="73"/>
      <c r="XT167" s="73"/>
      <c r="XU167" s="73"/>
      <c r="XV167" s="73"/>
      <c r="XW167" s="73"/>
      <c r="XX167" s="73"/>
      <c r="XY167" s="73"/>
      <c r="XZ167" s="73"/>
      <c r="YA167" s="73"/>
      <c r="YB167" s="73"/>
      <c r="YC167" s="73"/>
      <c r="YD167" s="73"/>
      <c r="YE167" s="73"/>
      <c r="YF167" s="73"/>
      <c r="YG167" s="73"/>
      <c r="YH167" s="73"/>
      <c r="YI167" s="73"/>
      <c r="YJ167" s="73"/>
      <c r="YK167" s="73"/>
      <c r="YL167" s="73"/>
      <c r="YM167" s="73"/>
      <c r="YN167" s="73"/>
      <c r="YO167" s="73"/>
      <c r="YP167" s="73"/>
      <c r="YQ167" s="73"/>
      <c r="YR167" s="73"/>
      <c r="YS167" s="73"/>
      <c r="YT167" s="73"/>
      <c r="YU167" s="73"/>
      <c r="YV167" s="73"/>
      <c r="YW167" s="73"/>
      <c r="YX167" s="73"/>
      <c r="YY167" s="73"/>
      <c r="YZ167" s="73"/>
      <c r="ZA167" s="73"/>
      <c r="ZB167" s="73"/>
      <c r="ZC167" s="73"/>
      <c r="ZD167" s="73"/>
      <c r="ZE167" s="73"/>
      <c r="ZF167" s="73"/>
      <c r="ZG167" s="73"/>
      <c r="ZH167" s="73"/>
      <c r="ZI167" s="73"/>
      <c r="ZJ167" s="73"/>
      <c r="ZK167" s="73"/>
      <c r="ZL167" s="73"/>
      <c r="ZM167" s="73"/>
      <c r="ZN167" s="73"/>
      <c r="ZO167" s="73"/>
      <c r="ZP167" s="73"/>
      <c r="ZQ167" s="73"/>
      <c r="ZR167" s="73"/>
      <c r="ZS167" s="73"/>
      <c r="ZT167" s="73"/>
      <c r="ZU167" s="73"/>
      <c r="ZV167" s="73"/>
      <c r="ZW167" s="73"/>
      <c r="ZX167" s="73"/>
      <c r="ZY167" s="73"/>
      <c r="ZZ167" s="73"/>
      <c r="AAA167" s="73"/>
      <c r="AAB167" s="73"/>
      <c r="AAC167" s="73"/>
      <c r="AAD167" s="73"/>
      <c r="AAE167" s="73"/>
      <c r="AAF167" s="73"/>
      <c r="AAG167" s="73"/>
      <c r="AAH167" s="73"/>
      <c r="AAI167" s="73"/>
      <c r="AAJ167" s="73"/>
      <c r="AAK167" s="73"/>
      <c r="AAL167" s="73"/>
      <c r="AAM167" s="73"/>
      <c r="AAN167" s="73"/>
      <c r="AAO167" s="73"/>
      <c r="AAP167" s="73"/>
      <c r="AAQ167" s="73"/>
      <c r="AAR167" s="73"/>
      <c r="AAS167" s="73"/>
      <c r="AAT167" s="73"/>
      <c r="AAU167" s="73"/>
      <c r="AAV167" s="73"/>
      <c r="AAW167" s="73"/>
      <c r="AAX167" s="73"/>
      <c r="AAY167" s="73"/>
      <c r="AAZ167" s="73"/>
      <c r="ABA167" s="73"/>
      <c r="ABB167" s="73"/>
      <c r="ABC167" s="73"/>
      <c r="ABD167" s="73"/>
      <c r="ABE167" s="73"/>
      <c r="ABF167" s="73"/>
      <c r="ABG167" s="73"/>
      <c r="ABH167" s="73"/>
      <c r="ABI167" s="73"/>
      <c r="ABJ167" s="73"/>
      <c r="ABK167" s="73"/>
      <c r="ABL167" s="73"/>
      <c r="ABM167" s="73"/>
      <c r="ABN167" s="73"/>
      <c r="ABO167" s="73"/>
      <c r="ABP167" s="73"/>
      <c r="ABQ167" s="73"/>
      <c r="ABR167" s="73"/>
      <c r="ABS167" s="73"/>
      <c r="ABT167" s="73"/>
      <c r="ABU167" s="73"/>
      <c r="ABV167" s="73"/>
      <c r="ABW167" s="73"/>
      <c r="ABX167" s="73"/>
      <c r="ABY167" s="73"/>
      <c r="ABZ167" s="73"/>
      <c r="ACA167" s="73"/>
      <c r="ACB167" s="73"/>
      <c r="ACC167" s="73"/>
      <c r="ACD167" s="73"/>
      <c r="ACE167" s="73"/>
      <c r="ACF167" s="73"/>
      <c r="ACG167" s="73"/>
      <c r="ACH167" s="73"/>
      <c r="ACI167" s="73"/>
      <c r="ACJ167" s="73"/>
      <c r="ACK167" s="73"/>
      <c r="ACL167" s="73"/>
      <c r="ACM167" s="73"/>
      <c r="ACN167" s="73"/>
      <c r="ACO167" s="73"/>
      <c r="ACP167" s="73"/>
      <c r="ACQ167" s="73"/>
      <c r="ACR167" s="73"/>
      <c r="ACS167" s="73"/>
      <c r="ACT167" s="73"/>
      <c r="ACU167" s="73"/>
      <c r="ACV167" s="73"/>
      <c r="ACW167" s="73"/>
      <c r="ACX167" s="73"/>
      <c r="ACY167" s="73"/>
      <c r="ACZ167" s="73"/>
      <c r="ADA167" s="73"/>
      <c r="ADB167" s="73"/>
      <c r="ADC167" s="73"/>
      <c r="ADD167" s="73"/>
      <c r="ADE167" s="73"/>
      <c r="ADF167" s="73"/>
      <c r="ADG167" s="73"/>
      <c r="ADH167" s="73"/>
      <c r="ADI167" s="73"/>
      <c r="ADJ167" s="73"/>
      <c r="ADK167" s="73"/>
      <c r="ADL167" s="73"/>
      <c r="ADM167" s="73"/>
      <c r="ADN167" s="73"/>
      <c r="ADO167" s="73"/>
      <c r="ADP167" s="73"/>
      <c r="ADQ167" s="73"/>
      <c r="ADR167" s="73"/>
      <c r="ADS167" s="73"/>
      <c r="ADT167" s="73"/>
      <c r="ADU167" s="73"/>
      <c r="ADV167" s="73"/>
      <c r="ADW167" s="73"/>
      <c r="ADX167" s="73"/>
      <c r="ADY167" s="73"/>
      <c r="ADZ167" s="73"/>
      <c r="AEA167" s="73"/>
      <c r="AEB167" s="73"/>
      <c r="AEC167" s="73"/>
      <c r="AED167" s="73"/>
      <c r="AEE167" s="73"/>
      <c r="AEF167" s="73"/>
      <c r="AEG167" s="73"/>
      <c r="AEH167" s="73"/>
      <c r="AEI167" s="73"/>
      <c r="AEJ167" s="73"/>
      <c r="AEK167" s="73"/>
      <c r="AEL167" s="73"/>
      <c r="AEM167" s="73"/>
      <c r="AEN167" s="73"/>
      <c r="AEO167" s="73"/>
      <c r="AEP167" s="73"/>
      <c r="AEQ167" s="73"/>
      <c r="AER167" s="73"/>
      <c r="AES167" s="73"/>
      <c r="AET167" s="73"/>
      <c r="AEU167" s="73"/>
      <c r="AEV167" s="73"/>
      <c r="AEW167" s="73"/>
      <c r="AEX167" s="73"/>
      <c r="AEY167" s="73"/>
      <c r="AEZ167" s="73"/>
      <c r="AFA167" s="73"/>
      <c r="AFB167" s="73"/>
      <c r="AFC167" s="73"/>
      <c r="AFD167" s="73"/>
      <c r="AFE167" s="73"/>
      <c r="AFF167" s="73"/>
      <c r="AFG167" s="73"/>
      <c r="AFH167" s="73"/>
      <c r="AFI167" s="73"/>
      <c r="AFJ167" s="73"/>
      <c r="AFK167" s="73"/>
      <c r="AFL167" s="73"/>
      <c r="AFM167" s="73"/>
      <c r="AFN167" s="73"/>
      <c r="AFO167" s="73"/>
      <c r="AFP167" s="73"/>
      <c r="AFQ167" s="73"/>
      <c r="AFR167" s="73"/>
      <c r="AFS167" s="73"/>
      <c r="AFT167" s="73"/>
      <c r="AFU167" s="73"/>
      <c r="AFV167" s="73"/>
      <c r="AFW167" s="73"/>
      <c r="AFX167" s="73"/>
      <c r="AFY167" s="73"/>
      <c r="AFZ167" s="73"/>
      <c r="AGA167" s="73"/>
      <c r="AGB167" s="73"/>
      <c r="AGC167" s="73"/>
      <c r="AGD167" s="73"/>
      <c r="AGE167" s="73"/>
      <c r="AGF167" s="73"/>
      <c r="AGG167" s="73"/>
      <c r="AGH167" s="73"/>
      <c r="AGI167" s="73"/>
      <c r="AGJ167" s="73"/>
      <c r="AGK167" s="73"/>
      <c r="AGL167" s="73"/>
      <c r="AGM167" s="73"/>
      <c r="AGN167" s="73"/>
      <c r="AGO167" s="73"/>
      <c r="AGP167" s="73"/>
      <c r="AGQ167" s="73"/>
      <c r="AGR167" s="73"/>
      <c r="AGS167" s="73"/>
      <c r="AGT167" s="73"/>
      <c r="AGU167" s="73"/>
      <c r="AGV167" s="73"/>
      <c r="AGW167" s="73"/>
      <c r="AGX167" s="73"/>
      <c r="AGY167" s="73"/>
      <c r="AGZ167" s="73"/>
      <c r="AHA167" s="73"/>
      <c r="AHB167" s="73"/>
      <c r="AHC167" s="73"/>
      <c r="AHD167" s="73"/>
      <c r="AHE167" s="73"/>
      <c r="AHF167" s="73"/>
      <c r="AHG167" s="73"/>
      <c r="AHH167" s="73"/>
      <c r="AHI167" s="73"/>
      <c r="AHJ167" s="73"/>
      <c r="AHK167" s="73"/>
      <c r="AHL167" s="73"/>
      <c r="AHM167" s="73"/>
      <c r="AHN167" s="73"/>
      <c r="AHO167" s="73"/>
      <c r="AHP167" s="73"/>
      <c r="AHQ167" s="73"/>
      <c r="AHR167" s="73"/>
      <c r="AHS167" s="73"/>
      <c r="AHT167" s="73"/>
      <c r="AHU167" s="73"/>
      <c r="AHV167" s="73"/>
      <c r="AHW167" s="73"/>
      <c r="AHX167" s="73"/>
      <c r="AHY167" s="73"/>
      <c r="AHZ167" s="73"/>
      <c r="AIA167" s="73"/>
      <c r="AIB167" s="73"/>
      <c r="AIC167" s="73"/>
      <c r="AID167" s="73"/>
      <c r="AIE167" s="73"/>
      <c r="AIF167" s="73"/>
      <c r="AIG167" s="73"/>
      <c r="AIH167" s="73"/>
      <c r="AII167" s="73"/>
      <c r="AIJ167" s="73"/>
      <c r="AIK167" s="73"/>
      <c r="AIL167" s="73"/>
      <c r="AIM167" s="73"/>
      <c r="AIN167" s="73"/>
      <c r="AIO167" s="73"/>
      <c r="AIP167" s="73"/>
      <c r="AIQ167" s="73"/>
      <c r="AIR167" s="73"/>
      <c r="AIS167" s="73"/>
      <c r="AIT167" s="73"/>
      <c r="AIU167" s="73"/>
      <c r="AIV167" s="73"/>
      <c r="AIW167" s="73"/>
      <c r="AIX167" s="73"/>
      <c r="AIY167" s="73"/>
      <c r="AIZ167" s="73"/>
      <c r="AJA167" s="73"/>
      <c r="AJB167" s="73"/>
      <c r="AJC167" s="73"/>
      <c r="AJD167" s="73"/>
      <c r="AJE167" s="73"/>
      <c r="AJF167" s="73"/>
      <c r="AJG167" s="73"/>
      <c r="AJH167" s="73"/>
      <c r="AJI167" s="73"/>
      <c r="AJJ167" s="73"/>
      <c r="AJK167" s="73"/>
      <c r="AJL167" s="73"/>
      <c r="AJM167" s="73"/>
      <c r="AJN167" s="73"/>
      <c r="AJO167" s="73"/>
      <c r="AJP167" s="73"/>
      <c r="AJQ167" s="73"/>
      <c r="AJR167" s="73"/>
      <c r="AJS167" s="73"/>
      <c r="AJT167" s="73"/>
      <c r="AJU167" s="73"/>
      <c r="AJV167" s="73"/>
      <c r="AJW167" s="73"/>
      <c r="AJX167" s="73"/>
      <c r="AJY167" s="73"/>
      <c r="AJZ167" s="73"/>
      <c r="AKA167" s="73"/>
      <c r="AKB167" s="73"/>
      <c r="AKC167" s="73"/>
      <c r="AKD167" s="73"/>
      <c r="AKE167" s="73"/>
      <c r="AKF167" s="73"/>
      <c r="AKG167" s="73"/>
      <c r="AKH167" s="73"/>
      <c r="AKI167" s="73"/>
      <c r="AKJ167" s="73"/>
      <c r="AKK167" s="73"/>
      <c r="AKL167" s="73"/>
      <c r="AKM167" s="73"/>
      <c r="AKN167" s="73"/>
      <c r="AKO167" s="73"/>
      <c r="AKP167" s="73"/>
      <c r="AKQ167" s="73"/>
      <c r="AKR167" s="73"/>
      <c r="AKS167" s="73"/>
      <c r="AKT167" s="73"/>
      <c r="AKU167" s="73"/>
      <c r="AKV167" s="73"/>
      <c r="AKW167" s="73"/>
      <c r="AKX167" s="73"/>
      <c r="AKY167" s="73"/>
      <c r="AKZ167" s="73"/>
      <c r="ALA167" s="73"/>
      <c r="ALB167" s="73"/>
      <c r="ALC167" s="73"/>
      <c r="ALD167" s="73"/>
      <c r="ALE167" s="73"/>
      <c r="ALF167" s="73"/>
      <c r="ALG167" s="73"/>
      <c r="ALH167" s="73"/>
      <c r="ALI167" s="73"/>
      <c r="ALJ167" s="73"/>
      <c r="ALK167" s="73"/>
      <c r="ALL167" s="73"/>
      <c r="ALM167" s="73"/>
      <c r="ALN167" s="73"/>
      <c r="ALO167" s="73"/>
      <c r="ALP167" s="73"/>
      <c r="ALQ167" s="73"/>
      <c r="ALR167" s="73"/>
      <c r="ALS167" s="73"/>
      <c r="ALT167" s="73"/>
      <c r="ALU167" s="73"/>
      <c r="ALV167" s="73"/>
      <c r="ALW167" s="73"/>
      <c r="ALX167" s="73"/>
      <c r="ALY167" s="73"/>
      <c r="ALZ167" s="73"/>
      <c r="AMA167" s="73"/>
      <c r="AMB167" s="73"/>
      <c r="AMC167" s="73"/>
      <c r="AMD167" s="73"/>
      <c r="AME167" s="73"/>
      <c r="AMF167" s="73"/>
      <c r="AMG167" s="73"/>
      <c r="AMH167" s="73"/>
      <c r="AMI167" s="73"/>
      <c r="AMJ167" s="73"/>
      <c r="AMK167" s="73"/>
      <c r="AML167" s="73"/>
      <c r="AMM167" s="73"/>
      <c r="AMN167" s="73"/>
      <c r="AMO167" s="73"/>
      <c r="AMP167" s="73"/>
      <c r="AMQ167" s="73"/>
      <c r="AMR167" s="73"/>
      <c r="AMS167" s="73"/>
      <c r="AMT167" s="73"/>
      <c r="AMU167" s="73"/>
      <c r="AMV167" s="73"/>
      <c r="AMW167" s="73"/>
      <c r="AMX167" s="73"/>
      <c r="AMY167" s="73"/>
      <c r="AMZ167" s="73"/>
      <c r="ANA167" s="73"/>
      <c r="ANB167" s="73"/>
      <c r="ANC167" s="73"/>
      <c r="AND167" s="73"/>
      <c r="ANE167" s="73"/>
      <c r="ANF167" s="73"/>
      <c r="ANG167" s="73"/>
      <c r="ANH167" s="73"/>
      <c r="ANI167" s="73"/>
      <c r="ANJ167" s="73"/>
      <c r="ANK167" s="73"/>
      <c r="ANL167" s="73"/>
      <c r="ANM167" s="73"/>
      <c r="ANN167" s="73"/>
      <c r="ANO167" s="73"/>
      <c r="ANP167" s="73"/>
      <c r="ANQ167" s="73"/>
      <c r="ANR167" s="73"/>
      <c r="ANS167" s="73"/>
      <c r="ANT167" s="73"/>
      <c r="ANU167" s="73"/>
      <c r="ANV167" s="73"/>
      <c r="ANW167" s="73"/>
      <c r="ANX167" s="73"/>
      <c r="ANY167" s="73"/>
      <c r="ANZ167" s="73"/>
      <c r="AOA167" s="73"/>
      <c r="AOB167" s="73"/>
      <c r="AOC167" s="73"/>
      <c r="AOD167" s="73"/>
      <c r="AOE167" s="73"/>
      <c r="AOF167" s="73"/>
      <c r="AOG167" s="73"/>
      <c r="AOH167" s="73"/>
      <c r="AOI167" s="73"/>
      <c r="AOJ167" s="73"/>
      <c r="AOK167" s="73"/>
      <c r="AOL167" s="73"/>
      <c r="AOM167" s="73"/>
      <c r="AON167" s="73"/>
      <c r="AOO167" s="73"/>
      <c r="AOP167" s="73"/>
      <c r="AOQ167" s="73"/>
      <c r="AOR167" s="73"/>
      <c r="AOS167" s="73"/>
      <c r="AOT167" s="73"/>
      <c r="AOU167" s="73"/>
      <c r="AOV167" s="73"/>
      <c r="AOW167" s="73"/>
      <c r="AOX167" s="73"/>
      <c r="AOY167" s="73"/>
      <c r="AOZ167" s="73"/>
      <c r="APA167" s="73"/>
      <c r="APB167" s="73"/>
      <c r="APC167" s="73"/>
      <c r="APD167" s="73"/>
      <c r="APE167" s="73"/>
      <c r="APF167" s="73"/>
      <c r="APG167" s="73"/>
      <c r="APH167" s="73"/>
      <c r="API167" s="73"/>
      <c r="APJ167" s="73"/>
      <c r="APK167" s="73"/>
      <c r="APL167" s="73"/>
      <c r="APM167" s="73"/>
      <c r="APN167" s="73"/>
      <c r="APO167" s="73"/>
      <c r="APP167" s="73"/>
      <c r="APQ167" s="73"/>
      <c r="APR167" s="73"/>
      <c r="APS167" s="73"/>
      <c r="APT167" s="73"/>
      <c r="APU167" s="73"/>
      <c r="APV167" s="73"/>
      <c r="APW167" s="73"/>
      <c r="APX167" s="73"/>
      <c r="APY167" s="73"/>
      <c r="APZ167" s="73"/>
      <c r="AQA167" s="73"/>
      <c r="AQB167" s="73"/>
      <c r="AQC167" s="73"/>
      <c r="AQD167" s="73"/>
      <c r="AQE167" s="73"/>
      <c r="AQF167" s="73"/>
      <c r="AQG167" s="73"/>
      <c r="AQH167" s="73"/>
      <c r="AQI167" s="73"/>
      <c r="AQJ167" s="73"/>
      <c r="AQK167" s="73"/>
      <c r="AQL167" s="73"/>
      <c r="AQM167" s="73"/>
      <c r="AQN167" s="73"/>
      <c r="AQO167" s="73"/>
      <c r="AQP167" s="73"/>
      <c r="AQQ167" s="73"/>
      <c r="AQR167" s="73"/>
      <c r="AQS167" s="73"/>
      <c r="AQT167" s="73"/>
      <c r="AQU167" s="73"/>
      <c r="AQV167" s="73"/>
      <c r="AQW167" s="73"/>
      <c r="AQX167" s="73"/>
      <c r="AQY167" s="73"/>
      <c r="AQZ167" s="73"/>
      <c r="ARA167" s="73"/>
      <c r="ARB167" s="73"/>
      <c r="ARC167" s="73"/>
      <c r="ARD167" s="73"/>
      <c r="ARE167" s="73"/>
      <c r="ARF167" s="73"/>
      <c r="ARG167" s="73"/>
      <c r="ARH167" s="73"/>
      <c r="ARI167" s="73"/>
      <c r="ARJ167" s="73"/>
      <c r="ARK167" s="73"/>
      <c r="ARL167" s="73"/>
      <c r="ARM167" s="73"/>
      <c r="ARN167" s="73"/>
      <c r="ARO167" s="73"/>
      <c r="ARP167" s="73"/>
      <c r="ARQ167" s="73"/>
      <c r="ARR167" s="73"/>
      <c r="ARS167" s="73"/>
      <c r="ART167" s="73"/>
      <c r="ARU167" s="73"/>
      <c r="ARV167" s="73"/>
      <c r="ARW167" s="73"/>
      <c r="ARX167" s="73"/>
      <c r="ARY167" s="73"/>
      <c r="ARZ167" s="73"/>
      <c r="ASA167" s="73"/>
      <c r="ASB167" s="73"/>
      <c r="ASC167" s="73"/>
      <c r="ASD167" s="73"/>
      <c r="ASE167" s="73"/>
      <c r="ASF167" s="73"/>
      <c r="ASG167" s="73"/>
      <c r="ASH167" s="73"/>
      <c r="ASI167" s="73"/>
      <c r="ASJ167" s="73"/>
      <c r="ASK167" s="73"/>
      <c r="ASL167" s="73"/>
      <c r="ASM167" s="73"/>
      <c r="ASN167" s="73"/>
      <c r="ASO167" s="73"/>
      <c r="ASP167" s="73"/>
      <c r="ASQ167" s="73"/>
      <c r="ASR167" s="73"/>
      <c r="ASS167" s="73"/>
      <c r="AST167" s="73"/>
      <c r="ASU167" s="73"/>
      <c r="ASV167" s="73"/>
      <c r="ASW167" s="73"/>
      <c r="ASX167" s="73"/>
      <c r="ASY167" s="73"/>
      <c r="ASZ167" s="73"/>
      <c r="ATA167" s="73"/>
      <c r="ATB167" s="73"/>
      <c r="ATC167" s="73"/>
      <c r="ATD167" s="73"/>
      <c r="ATE167" s="73"/>
      <c r="ATF167" s="73"/>
      <c r="ATG167" s="73"/>
      <c r="ATH167" s="73"/>
      <c r="ATI167" s="73"/>
      <c r="ATJ167" s="73"/>
      <c r="ATK167" s="73"/>
      <c r="ATL167" s="73"/>
      <c r="ATM167" s="73"/>
      <c r="ATN167" s="73"/>
      <c r="ATO167" s="73"/>
      <c r="ATP167" s="73"/>
      <c r="ATQ167" s="73"/>
      <c r="ATR167" s="73"/>
      <c r="ATS167" s="73"/>
      <c r="ATT167" s="73"/>
      <c r="ATU167" s="73"/>
      <c r="ATV167" s="73"/>
      <c r="ATW167" s="73"/>
      <c r="ATX167" s="73"/>
      <c r="ATY167" s="73"/>
      <c r="ATZ167" s="73"/>
      <c r="AUA167" s="73"/>
      <c r="AUB167" s="73"/>
      <c r="AUC167" s="73"/>
      <c r="AUD167" s="73"/>
      <c r="AUE167" s="73"/>
      <c r="AUF167" s="73"/>
      <c r="AUG167" s="73"/>
      <c r="AUH167" s="73"/>
      <c r="AUI167" s="73"/>
      <c r="AUJ167" s="73"/>
      <c r="AUK167" s="73"/>
      <c r="AUL167" s="73"/>
      <c r="AUM167" s="73"/>
      <c r="AUN167" s="73"/>
      <c r="AUO167" s="73"/>
      <c r="AUP167" s="73"/>
      <c r="AUQ167" s="73"/>
      <c r="AUR167" s="73"/>
      <c r="AUS167" s="73"/>
      <c r="AUT167" s="73"/>
      <c r="AUU167" s="73"/>
      <c r="AUV167" s="73"/>
      <c r="AUW167" s="73"/>
      <c r="AUX167" s="73"/>
      <c r="AUY167" s="73"/>
      <c r="AUZ167" s="73"/>
      <c r="AVA167" s="73"/>
      <c r="AVB167" s="73"/>
      <c r="AVC167" s="73"/>
      <c r="AVD167" s="73"/>
      <c r="AVE167" s="73"/>
      <c r="AVF167" s="73"/>
      <c r="AVG167" s="73"/>
      <c r="AVH167" s="73"/>
      <c r="AVI167" s="73"/>
      <c r="AVJ167" s="73"/>
      <c r="AVK167" s="73"/>
      <c r="AVL167" s="73"/>
      <c r="AVM167" s="73"/>
      <c r="AVN167" s="73"/>
      <c r="AVO167" s="73"/>
      <c r="AVP167" s="73"/>
      <c r="AVQ167" s="73"/>
      <c r="AVR167" s="73"/>
      <c r="AVS167" s="73"/>
      <c r="AVT167" s="73"/>
      <c r="AVU167" s="73"/>
      <c r="AVV167" s="73"/>
      <c r="AVW167" s="73"/>
      <c r="AVX167" s="73"/>
      <c r="AVY167" s="73"/>
      <c r="AVZ167" s="73"/>
      <c r="AWA167" s="73"/>
      <c r="AWB167" s="73"/>
      <c r="AWC167" s="73"/>
      <c r="AWD167" s="73"/>
      <c r="AWE167" s="73"/>
      <c r="AWF167" s="73"/>
      <c r="AWG167" s="73"/>
      <c r="AWH167" s="73"/>
      <c r="AWI167" s="73"/>
      <c r="AWJ167" s="73"/>
      <c r="AWK167" s="73"/>
      <c r="AWL167" s="73"/>
      <c r="AWM167" s="73"/>
      <c r="AWN167" s="73"/>
      <c r="AWO167" s="73"/>
      <c r="AWP167" s="73"/>
      <c r="AWQ167" s="73"/>
      <c r="AWR167" s="73"/>
      <c r="AWS167" s="73"/>
      <c r="AWT167" s="73"/>
      <c r="AWU167" s="73"/>
      <c r="AWV167" s="73"/>
      <c r="AWW167" s="73"/>
      <c r="AWX167" s="73"/>
      <c r="AWY167" s="73"/>
      <c r="AWZ167" s="73"/>
      <c r="AXA167" s="73"/>
      <c r="AXB167" s="73"/>
      <c r="AXC167" s="73"/>
      <c r="AXD167" s="73"/>
      <c r="AXE167" s="73"/>
      <c r="AXF167" s="73"/>
      <c r="AXG167" s="73"/>
      <c r="AXH167" s="73"/>
      <c r="AXI167" s="73"/>
      <c r="AXJ167" s="73"/>
      <c r="AXK167" s="73"/>
      <c r="AXL167" s="73"/>
      <c r="AXM167" s="73"/>
      <c r="AXN167" s="73"/>
      <c r="AXO167" s="73"/>
      <c r="AXP167" s="73"/>
      <c r="AXQ167" s="73"/>
      <c r="AXR167" s="73"/>
      <c r="AXS167" s="73"/>
      <c r="AXT167" s="73"/>
      <c r="AXU167" s="73"/>
      <c r="AXV167" s="73"/>
      <c r="AXW167" s="73"/>
      <c r="AXX167" s="73"/>
      <c r="AXY167" s="73"/>
      <c r="AXZ167" s="73"/>
      <c r="AYA167" s="73"/>
      <c r="AYB167" s="73"/>
      <c r="AYC167" s="73"/>
      <c r="AYD167" s="73"/>
      <c r="AYE167" s="73"/>
      <c r="AYF167" s="73"/>
      <c r="AYG167" s="73"/>
      <c r="AYH167" s="73"/>
      <c r="AYI167" s="73"/>
      <c r="AYJ167" s="73"/>
      <c r="AYK167" s="73"/>
      <c r="AYL167" s="73"/>
      <c r="AYM167" s="73"/>
      <c r="AYN167" s="73"/>
      <c r="AYO167" s="73"/>
      <c r="AYP167" s="73"/>
      <c r="AYQ167" s="73"/>
      <c r="AYR167" s="73"/>
      <c r="AYS167" s="73"/>
      <c r="AYT167" s="73"/>
      <c r="AYU167" s="73"/>
      <c r="AYV167" s="73"/>
      <c r="AYW167" s="73"/>
      <c r="AYX167" s="73"/>
      <c r="AYY167" s="73"/>
      <c r="AYZ167" s="73"/>
      <c r="AZA167" s="73"/>
      <c r="AZB167" s="73"/>
      <c r="AZC167" s="73"/>
      <c r="AZD167" s="73"/>
      <c r="AZE167" s="73"/>
      <c r="AZF167" s="73"/>
      <c r="AZG167" s="73"/>
      <c r="AZH167" s="73"/>
      <c r="AZI167" s="73"/>
      <c r="AZJ167" s="73"/>
      <c r="AZK167" s="73"/>
      <c r="AZL167" s="73"/>
      <c r="AZM167" s="73"/>
      <c r="AZN167" s="73"/>
      <c r="AZO167" s="73"/>
      <c r="AZP167" s="73"/>
      <c r="AZQ167" s="73"/>
      <c r="AZR167" s="73"/>
      <c r="AZS167" s="73"/>
      <c r="AZT167" s="73"/>
      <c r="AZU167" s="73"/>
      <c r="AZV167" s="73"/>
      <c r="AZW167" s="73"/>
      <c r="AZX167" s="73"/>
      <c r="AZY167" s="73"/>
      <c r="AZZ167" s="73"/>
      <c r="BAA167" s="73"/>
      <c r="BAB167" s="73"/>
      <c r="BAC167" s="73"/>
      <c r="BAD167" s="73"/>
      <c r="BAE167" s="73"/>
      <c r="BAF167" s="73"/>
      <c r="BAG167" s="73"/>
      <c r="BAH167" s="73"/>
      <c r="BAI167" s="73"/>
      <c r="BAJ167" s="73"/>
      <c r="BAK167" s="73"/>
      <c r="BAL167" s="73"/>
      <c r="BAM167" s="73"/>
      <c r="BAN167" s="73"/>
      <c r="BAO167" s="73"/>
      <c r="BAP167" s="73"/>
      <c r="BAQ167" s="73"/>
      <c r="BAR167" s="73"/>
      <c r="BAS167" s="73"/>
      <c r="BAT167" s="73"/>
      <c r="BAU167" s="73"/>
      <c r="BAV167" s="73"/>
      <c r="BAW167" s="73"/>
      <c r="BAX167" s="73"/>
      <c r="BAY167" s="73"/>
      <c r="BAZ167" s="73"/>
      <c r="BBA167" s="73"/>
      <c r="BBB167" s="73"/>
      <c r="BBC167" s="73"/>
      <c r="BBD167" s="73"/>
      <c r="BBE167" s="73"/>
      <c r="BBF167" s="73"/>
      <c r="BBG167" s="73"/>
      <c r="BBH167" s="73"/>
      <c r="BBI167" s="73"/>
      <c r="BBJ167" s="73"/>
      <c r="BBK167" s="73"/>
      <c r="BBL167" s="73"/>
      <c r="BBM167" s="73"/>
      <c r="BBN167" s="73"/>
      <c r="BBO167" s="73"/>
      <c r="BBP167" s="73"/>
      <c r="BBQ167" s="73"/>
      <c r="BBR167" s="73"/>
      <c r="BBS167" s="73"/>
      <c r="BBT167" s="73"/>
      <c r="BBU167" s="73"/>
      <c r="BBV167" s="73"/>
      <c r="BBW167" s="73"/>
      <c r="BBX167" s="73"/>
      <c r="BBY167" s="73"/>
      <c r="BBZ167" s="73"/>
      <c r="BCA167" s="73"/>
      <c r="BCB167" s="73"/>
      <c r="BCC167" s="73"/>
      <c r="BCD167" s="73"/>
      <c r="BCE167" s="73"/>
      <c r="BCF167" s="73"/>
      <c r="BCG167" s="73"/>
      <c r="BCH167" s="73"/>
      <c r="BCI167" s="73"/>
      <c r="BCJ167" s="73"/>
      <c r="BCK167" s="73"/>
      <c r="BCL167" s="73"/>
      <c r="BCM167" s="73"/>
      <c r="BCN167" s="73"/>
      <c r="BCO167" s="73"/>
      <c r="BCP167" s="73"/>
      <c r="BCQ167" s="73"/>
      <c r="BCR167" s="73"/>
      <c r="BCS167" s="73"/>
      <c r="BCT167" s="73"/>
      <c r="BCU167" s="73"/>
      <c r="BCV167" s="73"/>
      <c r="BCW167" s="73"/>
      <c r="BCX167" s="73"/>
      <c r="BCY167" s="73"/>
      <c r="BCZ167" s="73"/>
      <c r="BDA167" s="73"/>
      <c r="BDB167" s="73"/>
      <c r="BDC167" s="73"/>
      <c r="BDD167" s="73"/>
      <c r="BDE167" s="73"/>
      <c r="BDF167" s="73"/>
      <c r="BDG167" s="73"/>
      <c r="BDH167" s="73"/>
      <c r="BDI167" s="73"/>
      <c r="BDJ167" s="73"/>
      <c r="BDK167" s="73"/>
      <c r="BDL167" s="73"/>
      <c r="BDM167" s="73"/>
      <c r="BDN167" s="73"/>
      <c r="BDO167" s="73"/>
      <c r="BDP167" s="73"/>
      <c r="BDQ167" s="73"/>
      <c r="BDR167" s="73"/>
      <c r="BDS167" s="73"/>
      <c r="BDT167" s="73"/>
      <c r="BDU167" s="73"/>
      <c r="BDV167" s="73"/>
      <c r="BDW167" s="73"/>
      <c r="BDX167" s="73"/>
      <c r="BDY167" s="73"/>
      <c r="BDZ167" s="73"/>
      <c r="BEA167" s="73"/>
      <c r="BEB167" s="73"/>
      <c r="BEC167" s="73"/>
      <c r="BED167" s="73"/>
      <c r="BEE167" s="73"/>
      <c r="BEF167" s="73"/>
      <c r="BEG167" s="73"/>
      <c r="BEH167" s="73"/>
      <c r="BEI167" s="73"/>
      <c r="BEJ167" s="73"/>
      <c r="BEK167" s="73"/>
      <c r="BEL167" s="73"/>
      <c r="BEM167" s="73"/>
      <c r="BEN167" s="73"/>
      <c r="BEO167" s="73"/>
      <c r="BEP167" s="73"/>
      <c r="BEQ167" s="73"/>
      <c r="BER167" s="73"/>
      <c r="BES167" s="73"/>
      <c r="BET167" s="73"/>
      <c r="BEU167" s="73"/>
      <c r="BEV167" s="73"/>
      <c r="BEW167" s="73"/>
      <c r="BEX167" s="73"/>
      <c r="BEY167" s="73"/>
      <c r="BEZ167" s="73"/>
      <c r="BFA167" s="73"/>
      <c r="BFB167" s="73"/>
      <c r="BFC167" s="73"/>
      <c r="BFD167" s="73"/>
      <c r="BFE167" s="73"/>
      <c r="BFF167" s="73"/>
      <c r="BFG167" s="73"/>
      <c r="BFH167" s="73"/>
      <c r="BFI167" s="73"/>
      <c r="BFJ167" s="73"/>
      <c r="BFK167" s="73"/>
      <c r="BFL167" s="73"/>
      <c r="BFM167" s="73"/>
      <c r="BFN167" s="73"/>
      <c r="BFO167" s="73"/>
      <c r="BFP167" s="73"/>
      <c r="BFQ167" s="73"/>
      <c r="BFR167" s="73"/>
      <c r="BFS167" s="73"/>
      <c r="BFT167" s="73"/>
      <c r="BFU167" s="73"/>
      <c r="BFV167" s="73"/>
      <c r="BFW167" s="73"/>
      <c r="BFX167" s="73"/>
      <c r="BFY167" s="73"/>
      <c r="BFZ167" s="73"/>
      <c r="BGA167" s="73"/>
      <c r="BGB167" s="73"/>
      <c r="BGC167" s="73"/>
      <c r="BGD167" s="73"/>
      <c r="BGE167" s="73"/>
      <c r="BGF167" s="73"/>
      <c r="BGG167" s="73"/>
      <c r="BGH167" s="73"/>
      <c r="BGI167" s="73"/>
      <c r="BGJ167" s="73"/>
      <c r="BGK167" s="73"/>
      <c r="BGL167" s="73"/>
      <c r="BGM167" s="73"/>
      <c r="BGN167" s="73"/>
      <c r="BGO167" s="73"/>
      <c r="BGP167" s="73"/>
      <c r="BGQ167" s="73"/>
      <c r="BGR167" s="73"/>
      <c r="BGS167" s="73"/>
      <c r="BGT167" s="73"/>
      <c r="BGU167" s="73"/>
      <c r="BGV167" s="73"/>
      <c r="BGW167" s="73"/>
      <c r="BGX167" s="73"/>
      <c r="BGY167" s="73"/>
      <c r="BGZ167" s="73"/>
      <c r="BHA167" s="73"/>
      <c r="BHB167" s="73"/>
      <c r="BHC167" s="73"/>
      <c r="BHD167" s="73"/>
      <c r="BHE167" s="73"/>
      <c r="BHF167" s="73"/>
      <c r="BHG167" s="73"/>
      <c r="BHH167" s="73"/>
      <c r="BHI167" s="73"/>
      <c r="BHJ167" s="73"/>
      <c r="BHK167" s="73"/>
      <c r="BHL167" s="73"/>
      <c r="BHM167" s="73"/>
      <c r="BHN167" s="73"/>
      <c r="BHO167" s="73"/>
      <c r="BHP167" s="73"/>
      <c r="BHQ167" s="73"/>
      <c r="BHR167" s="73"/>
      <c r="BHS167" s="73"/>
      <c r="BHT167" s="73"/>
      <c r="BHU167" s="73"/>
      <c r="BHV167" s="73"/>
      <c r="BHW167" s="73"/>
      <c r="BHX167" s="73"/>
      <c r="BHY167" s="73"/>
      <c r="BHZ167" s="73"/>
      <c r="BIA167" s="73"/>
      <c r="BIB167" s="73"/>
      <c r="BIC167" s="73"/>
      <c r="BID167" s="73"/>
      <c r="BIE167" s="73"/>
      <c r="BIF167" s="73"/>
      <c r="BIG167" s="73"/>
      <c r="BIH167" s="73"/>
      <c r="BII167" s="73"/>
      <c r="BIJ167" s="73"/>
      <c r="BIK167" s="73"/>
      <c r="BIL167" s="73"/>
      <c r="BIM167" s="73"/>
      <c r="BIN167" s="73"/>
      <c r="BIO167" s="73"/>
      <c r="BIP167" s="73"/>
      <c r="BIQ167" s="73"/>
      <c r="BIR167" s="73"/>
      <c r="BIS167" s="73"/>
      <c r="BIT167" s="73"/>
      <c r="BIU167" s="73"/>
      <c r="BIV167" s="73"/>
      <c r="BIW167" s="73"/>
      <c r="BIX167" s="73"/>
      <c r="BIY167" s="73"/>
      <c r="BIZ167" s="73"/>
      <c r="BJA167" s="73"/>
      <c r="BJB167" s="73"/>
      <c r="BJC167" s="73"/>
      <c r="BJD167" s="73"/>
      <c r="BJE167" s="73"/>
      <c r="BJF167" s="73"/>
      <c r="BJG167" s="73"/>
      <c r="BJH167" s="73"/>
      <c r="BJI167" s="73"/>
      <c r="BJJ167" s="73"/>
      <c r="BJK167" s="73"/>
      <c r="BJL167" s="73"/>
      <c r="BJM167" s="73"/>
      <c r="BJN167" s="73"/>
      <c r="BJO167" s="73"/>
      <c r="BJP167" s="73"/>
      <c r="BJQ167" s="73"/>
      <c r="BJR167" s="73"/>
      <c r="BJS167" s="73"/>
      <c r="BJT167" s="73"/>
      <c r="BJU167" s="73"/>
      <c r="BJV167" s="73"/>
      <c r="BJW167" s="73"/>
      <c r="BJX167" s="73"/>
      <c r="BJY167" s="73"/>
      <c r="BJZ167" s="73"/>
      <c r="BKA167" s="73"/>
      <c r="BKB167" s="73"/>
      <c r="BKC167" s="73"/>
      <c r="BKD167" s="73"/>
      <c r="BKE167" s="73"/>
      <c r="BKF167" s="73"/>
      <c r="BKG167" s="73"/>
      <c r="BKH167" s="73"/>
      <c r="BKI167" s="73"/>
      <c r="BKJ167" s="73"/>
      <c r="BKK167" s="73"/>
      <c r="BKL167" s="73"/>
      <c r="BKM167" s="73"/>
      <c r="BKN167" s="73"/>
      <c r="BKO167" s="73"/>
      <c r="BKP167" s="73"/>
      <c r="BKQ167" s="73"/>
      <c r="BKR167" s="73"/>
      <c r="BKS167" s="73"/>
      <c r="BKT167" s="73"/>
      <c r="BKU167" s="73"/>
      <c r="BKV167" s="73"/>
      <c r="BKW167" s="73"/>
      <c r="BKX167" s="73"/>
      <c r="BKY167" s="73"/>
      <c r="BKZ167" s="73"/>
      <c r="BLA167" s="73"/>
      <c r="BLB167" s="73"/>
      <c r="BLC167" s="73"/>
      <c r="BLD167" s="73"/>
      <c r="BLE167" s="73"/>
      <c r="BLF167" s="73"/>
      <c r="BLG167" s="73"/>
      <c r="BLH167" s="73"/>
      <c r="BLI167" s="73"/>
      <c r="BLJ167" s="73"/>
      <c r="BLK167" s="73"/>
      <c r="BLL167" s="73"/>
      <c r="BLM167" s="73"/>
      <c r="BLN167" s="73"/>
      <c r="BLO167" s="73"/>
      <c r="BLP167" s="73"/>
      <c r="BLQ167" s="73"/>
      <c r="BLR167" s="73"/>
      <c r="BLS167" s="73"/>
      <c r="BLT167" s="73"/>
      <c r="BLU167" s="73"/>
      <c r="BLV167" s="73"/>
      <c r="BLW167" s="73"/>
      <c r="BLX167" s="73"/>
      <c r="BLY167" s="73"/>
      <c r="BLZ167" s="73"/>
      <c r="BMA167" s="73"/>
      <c r="BMB167" s="73"/>
      <c r="BMC167" s="73"/>
      <c r="BMD167" s="73"/>
      <c r="BME167" s="73"/>
      <c r="BMF167" s="73"/>
      <c r="BMG167" s="73"/>
      <c r="BMH167" s="73"/>
      <c r="BMI167" s="73"/>
      <c r="BMJ167" s="73"/>
      <c r="BMK167" s="73"/>
      <c r="BML167" s="73"/>
      <c r="BMM167" s="73"/>
      <c r="BMN167" s="73"/>
      <c r="BMO167" s="73"/>
      <c r="BMP167" s="73"/>
      <c r="BMQ167" s="73"/>
      <c r="BMR167" s="73"/>
      <c r="BMS167" s="73"/>
      <c r="BMT167" s="73"/>
      <c r="BMU167" s="73"/>
      <c r="BMV167" s="73"/>
      <c r="BMW167" s="73"/>
      <c r="BMX167" s="73"/>
      <c r="BMY167" s="73"/>
      <c r="BMZ167" s="73"/>
      <c r="BNA167" s="73"/>
      <c r="BNB167" s="73"/>
      <c r="BNC167" s="73"/>
      <c r="BND167" s="73"/>
      <c r="BNE167" s="73"/>
      <c r="BNF167" s="73"/>
      <c r="BNG167" s="73"/>
      <c r="BNH167" s="73"/>
      <c r="BNI167" s="73"/>
      <c r="BNJ167" s="73"/>
      <c r="BNK167" s="73"/>
      <c r="BNL167" s="73"/>
      <c r="BNM167" s="73"/>
      <c r="BNN167" s="73"/>
      <c r="BNO167" s="73"/>
      <c r="BNP167" s="73"/>
      <c r="BNQ167" s="73"/>
      <c r="BNR167" s="73"/>
      <c r="BNS167" s="73"/>
      <c r="BNT167" s="73"/>
      <c r="BNU167" s="73"/>
      <c r="BNV167" s="73"/>
      <c r="BNW167" s="73"/>
      <c r="BNX167" s="73"/>
      <c r="BNY167" s="73"/>
      <c r="BNZ167" s="73"/>
      <c r="BOA167" s="73"/>
      <c r="BOB167" s="73"/>
      <c r="BOC167" s="73"/>
      <c r="BOD167" s="73"/>
      <c r="BOE167" s="73"/>
      <c r="BOF167" s="73"/>
      <c r="BOG167" s="73"/>
      <c r="BOH167" s="73"/>
      <c r="BOI167" s="73"/>
      <c r="BOJ167" s="73"/>
      <c r="BOK167" s="73"/>
      <c r="BOL167" s="73"/>
      <c r="BOM167" s="73"/>
      <c r="BON167" s="73"/>
      <c r="BOO167" s="73"/>
      <c r="BOP167" s="73"/>
      <c r="BOQ167" s="73"/>
      <c r="BOR167" s="73"/>
      <c r="BOS167" s="73"/>
      <c r="BOT167" s="73"/>
      <c r="BOU167" s="73"/>
      <c r="BOV167" s="73"/>
      <c r="BOW167" s="73"/>
      <c r="BOX167" s="73"/>
      <c r="BOY167" s="73"/>
      <c r="BOZ167" s="73"/>
      <c r="BPA167" s="73"/>
      <c r="BPB167" s="73"/>
      <c r="BPC167" s="73"/>
      <c r="BPD167" s="73"/>
      <c r="BPE167" s="73"/>
      <c r="BPF167" s="73"/>
      <c r="BPG167" s="73"/>
      <c r="BPH167" s="73"/>
      <c r="BPI167" s="73"/>
      <c r="BPJ167" s="73"/>
      <c r="BPK167" s="73"/>
      <c r="BPL167" s="73"/>
      <c r="BPM167" s="73"/>
      <c r="BPN167" s="73"/>
      <c r="BPO167" s="73"/>
      <c r="BPP167" s="73"/>
      <c r="BPQ167" s="73"/>
      <c r="BPR167" s="73"/>
      <c r="BPS167" s="73"/>
      <c r="BPT167" s="73"/>
      <c r="BPU167" s="73"/>
      <c r="BPV167" s="73"/>
      <c r="BPW167" s="73"/>
      <c r="BPX167" s="73"/>
      <c r="BPY167" s="73"/>
      <c r="BPZ167" s="73"/>
      <c r="BQA167" s="73"/>
      <c r="BQB167" s="73"/>
      <c r="BQC167" s="73"/>
      <c r="BQD167" s="73"/>
      <c r="BQE167" s="73"/>
      <c r="BQF167" s="73"/>
      <c r="BQG167" s="73"/>
      <c r="BQH167" s="73"/>
      <c r="BQI167" s="73"/>
      <c r="BQJ167" s="73"/>
      <c r="BQK167" s="73"/>
      <c r="BQL167" s="73"/>
      <c r="BQM167" s="73"/>
      <c r="BQN167" s="73"/>
      <c r="BQO167" s="73"/>
      <c r="BQP167" s="73"/>
      <c r="BQQ167" s="73"/>
      <c r="BQR167" s="73"/>
      <c r="BQS167" s="73"/>
      <c r="BQT167" s="73"/>
      <c r="BQU167" s="73"/>
      <c r="BQV167" s="73"/>
      <c r="BQW167" s="73"/>
      <c r="BQX167" s="73"/>
      <c r="BQY167" s="73"/>
      <c r="BQZ167" s="73"/>
      <c r="BRA167" s="73"/>
      <c r="BRB167" s="73"/>
      <c r="BRC167" s="73"/>
      <c r="BRD167" s="73"/>
      <c r="BRE167" s="73"/>
      <c r="BRF167" s="73"/>
      <c r="BRG167" s="73"/>
      <c r="BRH167" s="73"/>
      <c r="BRI167" s="73"/>
      <c r="BRJ167" s="73"/>
      <c r="BRK167" s="73"/>
      <c r="BRL167" s="73"/>
      <c r="BRM167" s="73"/>
      <c r="BRN167" s="73"/>
      <c r="BRO167" s="73"/>
      <c r="BRP167" s="73"/>
      <c r="BRQ167" s="73"/>
      <c r="BRR167" s="73"/>
      <c r="BRS167" s="73"/>
      <c r="BRT167" s="73"/>
      <c r="BRU167" s="73"/>
      <c r="BRV167" s="73"/>
      <c r="BRW167" s="73"/>
      <c r="BRX167" s="73"/>
      <c r="BRY167" s="73"/>
      <c r="BRZ167" s="73"/>
      <c r="BSA167" s="73"/>
      <c r="BSB167" s="73"/>
      <c r="BSC167" s="73"/>
      <c r="BSD167" s="73"/>
      <c r="BSE167" s="73"/>
      <c r="BSF167" s="73"/>
      <c r="BSG167" s="73"/>
      <c r="BSH167" s="73"/>
      <c r="BSI167" s="73"/>
      <c r="BSJ167" s="73"/>
      <c r="BSK167" s="73"/>
      <c r="BSL167" s="73"/>
      <c r="BSM167" s="73"/>
      <c r="BSN167" s="73"/>
      <c r="BSO167" s="73"/>
      <c r="BSP167" s="73"/>
      <c r="BSQ167" s="73"/>
      <c r="BSR167" s="73"/>
      <c r="BSS167" s="73"/>
      <c r="BST167" s="73"/>
      <c r="BSU167" s="73"/>
      <c r="BSV167" s="73"/>
      <c r="BSW167" s="73"/>
      <c r="BSX167" s="73"/>
      <c r="BSY167" s="73"/>
      <c r="BSZ167" s="73"/>
      <c r="BTA167" s="73"/>
      <c r="BTB167" s="73"/>
      <c r="BTC167" s="73"/>
      <c r="BTD167" s="73"/>
      <c r="BTE167" s="73"/>
      <c r="BTF167" s="73"/>
      <c r="BTG167" s="73"/>
      <c r="BTH167" s="73"/>
      <c r="BTI167" s="73"/>
      <c r="BTJ167" s="73"/>
      <c r="BTK167" s="73"/>
      <c r="BTL167" s="73"/>
      <c r="BTM167" s="73"/>
      <c r="BTN167" s="73"/>
      <c r="BTO167" s="73"/>
      <c r="BTP167" s="73"/>
      <c r="BTQ167" s="73"/>
      <c r="BTR167" s="73"/>
      <c r="BTS167" s="73"/>
      <c r="BTT167" s="73"/>
      <c r="BTU167" s="73"/>
      <c r="BTV167" s="73"/>
      <c r="BTW167" s="73"/>
      <c r="BTX167" s="73"/>
      <c r="BTY167" s="73"/>
      <c r="BTZ167" s="73"/>
      <c r="BUA167" s="73"/>
      <c r="BUB167" s="73"/>
      <c r="BUC167" s="73"/>
      <c r="BUD167" s="73"/>
      <c r="BUE167" s="73"/>
      <c r="BUF167" s="73"/>
      <c r="BUG167" s="73"/>
      <c r="BUH167" s="73"/>
      <c r="BUI167" s="73"/>
      <c r="BUJ167" s="73"/>
      <c r="BUK167" s="73"/>
      <c r="BUL167" s="73"/>
      <c r="BUM167" s="73"/>
      <c r="BUN167" s="73"/>
      <c r="BUO167" s="73"/>
      <c r="BUP167" s="73"/>
      <c r="BUQ167" s="73"/>
      <c r="BUR167" s="73"/>
      <c r="BUS167" s="73"/>
      <c r="BUT167" s="73"/>
      <c r="BUU167" s="73"/>
      <c r="BUV167" s="73"/>
      <c r="BUW167" s="73"/>
      <c r="BUX167" s="73"/>
      <c r="BUY167" s="73"/>
      <c r="BUZ167" s="73"/>
      <c r="BVA167" s="73"/>
      <c r="BVB167" s="73"/>
      <c r="BVC167" s="73"/>
      <c r="BVD167" s="73"/>
      <c r="BVE167" s="73"/>
      <c r="BVF167" s="73"/>
      <c r="BVG167" s="73"/>
      <c r="BVH167" s="73"/>
      <c r="BVI167" s="73"/>
      <c r="BVJ167" s="73"/>
      <c r="BVK167" s="73"/>
      <c r="BVL167" s="73"/>
      <c r="BVM167" s="73"/>
      <c r="BVN167" s="73"/>
      <c r="BVO167" s="73"/>
      <c r="BVP167" s="73"/>
      <c r="BVQ167" s="73"/>
      <c r="BVR167" s="73"/>
      <c r="BVS167" s="73"/>
      <c r="BVT167" s="73"/>
      <c r="BVU167" s="73"/>
      <c r="BVV167" s="73"/>
      <c r="BVW167" s="73"/>
      <c r="BVX167" s="73"/>
      <c r="BVY167" s="73"/>
      <c r="BVZ167" s="73"/>
      <c r="BWA167" s="73"/>
      <c r="BWB167" s="73"/>
      <c r="BWC167" s="73"/>
      <c r="BWD167" s="73"/>
      <c r="BWE167" s="73"/>
      <c r="BWF167" s="73"/>
      <c r="BWG167" s="73"/>
      <c r="BWH167" s="73"/>
      <c r="BWI167" s="73"/>
      <c r="BWJ167" s="73"/>
      <c r="BWK167" s="73"/>
      <c r="BWL167" s="73"/>
      <c r="BWM167" s="73"/>
      <c r="BWN167" s="73"/>
      <c r="BWO167" s="73"/>
      <c r="BWP167" s="73"/>
      <c r="BWQ167" s="73"/>
      <c r="BWR167" s="73"/>
      <c r="BWS167" s="73"/>
      <c r="BWT167" s="73"/>
      <c r="BWU167" s="73"/>
      <c r="BWV167" s="73"/>
      <c r="BWW167" s="73"/>
      <c r="BWX167" s="73"/>
      <c r="BWY167" s="73"/>
      <c r="BWZ167" s="73"/>
      <c r="BXA167" s="73"/>
      <c r="BXB167" s="73"/>
      <c r="BXC167" s="73"/>
      <c r="BXD167" s="73"/>
      <c r="BXE167" s="73"/>
      <c r="BXF167" s="73"/>
      <c r="BXG167" s="73"/>
      <c r="BXH167" s="73"/>
      <c r="BXI167" s="73"/>
      <c r="BXJ167" s="73"/>
      <c r="BXK167" s="73"/>
      <c r="BXL167" s="73"/>
      <c r="BXM167" s="73"/>
      <c r="BXN167" s="73"/>
      <c r="BXO167" s="73"/>
      <c r="BXP167" s="73"/>
      <c r="BXQ167" s="73"/>
      <c r="BXR167" s="73"/>
      <c r="BXS167" s="73"/>
      <c r="BXT167" s="73"/>
      <c r="BXU167" s="73"/>
      <c r="BXV167" s="73"/>
      <c r="BXW167" s="73"/>
      <c r="BXX167" s="73"/>
      <c r="BXY167" s="73"/>
      <c r="BXZ167" s="73"/>
      <c r="BYA167" s="73"/>
      <c r="BYB167" s="73"/>
      <c r="BYC167" s="73"/>
      <c r="BYD167" s="73"/>
      <c r="BYE167" s="73"/>
      <c r="BYF167" s="73"/>
      <c r="BYG167" s="73"/>
      <c r="BYH167" s="73"/>
      <c r="BYI167" s="73"/>
      <c r="BYJ167" s="73"/>
      <c r="BYK167" s="73"/>
      <c r="BYL167" s="73"/>
      <c r="BYM167" s="73"/>
      <c r="BYN167" s="73"/>
      <c r="BYO167" s="73"/>
      <c r="BYP167" s="73"/>
      <c r="BYQ167" s="73"/>
      <c r="BYR167" s="73"/>
      <c r="BYS167" s="73"/>
      <c r="BYT167" s="73"/>
      <c r="BYU167" s="73"/>
      <c r="BYV167" s="73"/>
      <c r="BYW167" s="73"/>
      <c r="BYX167" s="73"/>
      <c r="BYY167" s="73"/>
      <c r="BYZ167" s="73"/>
      <c r="BZA167" s="73"/>
      <c r="BZB167" s="73"/>
      <c r="BZC167" s="73"/>
      <c r="BZD167" s="73"/>
      <c r="BZE167" s="73"/>
      <c r="BZF167" s="73"/>
      <c r="BZG167" s="73"/>
      <c r="BZH167" s="73"/>
      <c r="BZI167" s="73"/>
      <c r="BZJ167" s="73"/>
      <c r="BZK167" s="73"/>
      <c r="BZL167" s="73"/>
      <c r="BZM167" s="73"/>
      <c r="BZN167" s="73"/>
      <c r="BZO167" s="73"/>
      <c r="BZP167" s="73"/>
      <c r="BZQ167" s="73"/>
      <c r="BZR167" s="73"/>
      <c r="BZS167" s="73"/>
      <c r="BZT167" s="73"/>
      <c r="BZU167" s="73"/>
      <c r="BZV167" s="73"/>
      <c r="BZW167" s="73"/>
      <c r="BZX167" s="73"/>
      <c r="BZY167" s="73"/>
      <c r="BZZ167" s="73"/>
      <c r="CAA167" s="73"/>
      <c r="CAB167" s="73"/>
      <c r="CAC167" s="73"/>
      <c r="CAD167" s="73"/>
      <c r="CAE167" s="73"/>
      <c r="CAF167" s="73"/>
      <c r="CAG167" s="73"/>
      <c r="CAH167" s="73"/>
      <c r="CAI167" s="73"/>
      <c r="CAJ167" s="73"/>
      <c r="CAK167" s="73"/>
      <c r="CAL167" s="73"/>
      <c r="CAM167" s="73"/>
      <c r="CAN167" s="73"/>
      <c r="CAO167" s="73"/>
      <c r="CAP167" s="73"/>
      <c r="CAQ167" s="73"/>
      <c r="CAR167" s="73"/>
      <c r="CAS167" s="73"/>
      <c r="CAT167" s="73"/>
      <c r="CAU167" s="73"/>
      <c r="CAV167" s="73"/>
      <c r="CAW167" s="73"/>
      <c r="CAX167" s="73"/>
      <c r="CAY167" s="73"/>
      <c r="CAZ167" s="73"/>
      <c r="CBA167" s="73"/>
      <c r="CBB167" s="73"/>
      <c r="CBC167" s="73"/>
      <c r="CBD167" s="73"/>
      <c r="CBE167" s="73"/>
      <c r="CBF167" s="73"/>
      <c r="CBG167" s="73"/>
      <c r="CBH167" s="73"/>
      <c r="CBI167" s="73"/>
      <c r="CBJ167" s="73"/>
      <c r="CBK167" s="73"/>
      <c r="CBL167" s="73"/>
      <c r="CBM167" s="73"/>
      <c r="CBN167" s="73"/>
      <c r="CBO167" s="73"/>
      <c r="CBP167" s="73"/>
      <c r="CBQ167" s="73"/>
      <c r="CBR167" s="73"/>
      <c r="CBS167" s="73"/>
      <c r="CBT167" s="73"/>
      <c r="CBU167" s="73"/>
      <c r="CBV167" s="73"/>
      <c r="CBW167" s="73"/>
      <c r="CBX167" s="73"/>
      <c r="CBY167" s="73"/>
      <c r="CBZ167" s="73"/>
      <c r="CCA167" s="73"/>
      <c r="CCB167" s="73"/>
      <c r="CCC167" s="73"/>
      <c r="CCD167" s="73"/>
      <c r="CCE167" s="73"/>
      <c r="CCF167" s="73"/>
      <c r="CCG167" s="73"/>
      <c r="CCH167" s="73"/>
      <c r="CCI167" s="73"/>
      <c r="CCJ167" s="73"/>
      <c r="CCK167" s="73"/>
      <c r="CCL167" s="73"/>
      <c r="CCM167" s="73"/>
      <c r="CCN167" s="73"/>
      <c r="CCO167" s="73"/>
      <c r="CCP167" s="73"/>
      <c r="CCQ167" s="73"/>
      <c r="CCR167" s="73"/>
      <c r="CCS167" s="73"/>
      <c r="CCT167" s="73"/>
      <c r="CCU167" s="73"/>
      <c r="CCV167" s="73"/>
      <c r="CCW167" s="73"/>
      <c r="CCX167" s="73"/>
      <c r="CCY167" s="73"/>
      <c r="CCZ167" s="73"/>
      <c r="CDA167" s="73"/>
      <c r="CDB167" s="73"/>
      <c r="CDC167" s="73"/>
      <c r="CDD167" s="73"/>
      <c r="CDE167" s="73"/>
      <c r="CDF167" s="73"/>
      <c r="CDG167" s="73"/>
      <c r="CDH167" s="73"/>
      <c r="CDI167" s="73"/>
      <c r="CDJ167" s="73"/>
      <c r="CDK167" s="73"/>
      <c r="CDL167" s="73"/>
      <c r="CDM167" s="73"/>
      <c r="CDN167" s="73"/>
      <c r="CDO167" s="73"/>
      <c r="CDP167" s="73"/>
      <c r="CDQ167" s="73"/>
      <c r="CDR167" s="73"/>
      <c r="CDS167" s="73"/>
      <c r="CDT167" s="73"/>
      <c r="CDU167" s="73"/>
      <c r="CDV167" s="73"/>
      <c r="CDW167" s="73"/>
      <c r="CDX167" s="73"/>
      <c r="CDY167" s="73"/>
      <c r="CDZ167" s="73"/>
      <c r="CEA167" s="73"/>
      <c r="CEB167" s="73"/>
      <c r="CEC167" s="73"/>
      <c r="CED167" s="73"/>
      <c r="CEE167" s="73"/>
      <c r="CEF167" s="73"/>
      <c r="CEG167" s="73"/>
      <c r="CEH167" s="73"/>
      <c r="CEI167" s="73"/>
      <c r="CEJ167" s="73"/>
      <c r="CEK167" s="73"/>
      <c r="CEL167" s="73"/>
      <c r="CEM167" s="73"/>
      <c r="CEN167" s="73"/>
      <c r="CEO167" s="73"/>
      <c r="CEP167" s="73"/>
      <c r="CEQ167" s="73"/>
      <c r="CER167" s="73"/>
      <c r="CES167" s="73"/>
      <c r="CET167" s="73"/>
      <c r="CEU167" s="73"/>
      <c r="CEV167" s="73"/>
      <c r="CEW167" s="73"/>
      <c r="CEX167" s="73"/>
      <c r="CEY167" s="73"/>
      <c r="CEZ167" s="73"/>
      <c r="CFA167" s="73"/>
      <c r="CFB167" s="73"/>
      <c r="CFC167" s="73"/>
      <c r="CFD167" s="73"/>
      <c r="CFE167" s="73"/>
      <c r="CFF167" s="73"/>
      <c r="CFG167" s="73"/>
      <c r="CFH167" s="73"/>
      <c r="CFI167" s="73"/>
      <c r="CFJ167" s="73"/>
      <c r="CFK167" s="73"/>
      <c r="CFL167" s="73"/>
      <c r="CFM167" s="73"/>
      <c r="CFN167" s="73"/>
      <c r="CFO167" s="73"/>
      <c r="CFP167" s="73"/>
      <c r="CFQ167" s="73"/>
      <c r="CFR167" s="73"/>
      <c r="CFS167" s="73"/>
      <c r="CFT167" s="73"/>
      <c r="CFU167" s="73"/>
      <c r="CFV167" s="73"/>
      <c r="CFW167" s="73"/>
      <c r="CFX167" s="73"/>
      <c r="CFY167" s="73"/>
      <c r="CFZ167" s="73"/>
      <c r="CGA167" s="73"/>
      <c r="CGB167" s="73"/>
      <c r="CGC167" s="73"/>
      <c r="CGD167" s="73"/>
      <c r="CGE167" s="73"/>
      <c r="CGF167" s="73"/>
      <c r="CGG167" s="73"/>
      <c r="CGH167" s="73"/>
      <c r="CGI167" s="73"/>
      <c r="CGJ167" s="73"/>
      <c r="CGK167" s="73"/>
      <c r="CGL167" s="73"/>
      <c r="CGM167" s="73"/>
      <c r="CGN167" s="73"/>
      <c r="CGO167" s="73"/>
      <c r="CGP167" s="73"/>
      <c r="CGQ167" s="73"/>
      <c r="CGR167" s="73"/>
      <c r="CGS167" s="73"/>
      <c r="CGT167" s="73"/>
      <c r="CGU167" s="73"/>
      <c r="CGV167" s="73"/>
      <c r="CGW167" s="73"/>
      <c r="CGX167" s="73"/>
      <c r="CGY167" s="73"/>
      <c r="CGZ167" s="73"/>
      <c r="CHA167" s="73"/>
      <c r="CHB167" s="73"/>
      <c r="CHC167" s="73"/>
      <c r="CHD167" s="73"/>
      <c r="CHE167" s="73"/>
      <c r="CHF167" s="73"/>
      <c r="CHG167" s="73"/>
      <c r="CHH167" s="73"/>
      <c r="CHI167" s="73"/>
      <c r="CHJ167" s="73"/>
      <c r="CHK167" s="73"/>
      <c r="CHL167" s="73"/>
      <c r="CHM167" s="73"/>
      <c r="CHN167" s="73"/>
      <c r="CHO167" s="73"/>
      <c r="CHP167" s="73"/>
      <c r="CHQ167" s="73"/>
      <c r="CHR167" s="73"/>
      <c r="CHS167" s="73"/>
      <c r="CHT167" s="73"/>
      <c r="CHU167" s="73"/>
      <c r="CHV167" s="73"/>
      <c r="CHW167" s="73"/>
      <c r="CHX167" s="73"/>
      <c r="CHY167" s="73"/>
      <c r="CHZ167" s="73"/>
      <c r="CIA167" s="73"/>
      <c r="CIB167" s="73"/>
      <c r="CIC167" s="73"/>
      <c r="CID167" s="73"/>
      <c r="CIE167" s="73"/>
      <c r="CIF167" s="73"/>
      <c r="CIG167" s="73"/>
      <c r="CIH167" s="73"/>
      <c r="CII167" s="73"/>
      <c r="CIJ167" s="73"/>
      <c r="CIK167" s="73"/>
      <c r="CIL167" s="73"/>
      <c r="CIM167" s="73"/>
      <c r="CIN167" s="73"/>
      <c r="CIO167" s="73"/>
      <c r="CIP167" s="73"/>
      <c r="CIQ167" s="73"/>
      <c r="CIR167" s="73"/>
      <c r="CIS167" s="73"/>
      <c r="CIT167" s="73"/>
      <c r="CIU167" s="73"/>
      <c r="CIV167" s="73"/>
      <c r="CIW167" s="73"/>
      <c r="CIX167" s="73"/>
      <c r="CIY167" s="73"/>
      <c r="CIZ167" s="73"/>
      <c r="CJA167" s="73"/>
      <c r="CJB167" s="73"/>
      <c r="CJC167" s="73"/>
      <c r="CJD167" s="73"/>
      <c r="CJE167" s="73"/>
      <c r="CJF167" s="73"/>
      <c r="CJG167" s="73"/>
      <c r="CJH167" s="73"/>
      <c r="CJI167" s="73"/>
      <c r="CJJ167" s="73"/>
      <c r="CJK167" s="73"/>
      <c r="CJL167" s="73"/>
      <c r="CJM167" s="73"/>
      <c r="CJN167" s="73"/>
      <c r="CJO167" s="73"/>
      <c r="CJP167" s="73"/>
      <c r="CJQ167" s="73"/>
      <c r="CJR167" s="73"/>
      <c r="CJS167" s="73"/>
      <c r="CJT167" s="73"/>
      <c r="CJU167" s="73"/>
      <c r="CJV167" s="73"/>
      <c r="CJW167" s="73"/>
      <c r="CJX167" s="73"/>
      <c r="CJY167" s="73"/>
      <c r="CJZ167" s="73"/>
      <c r="CKA167" s="73"/>
      <c r="CKB167" s="73"/>
      <c r="CKC167" s="73"/>
      <c r="CKD167" s="73"/>
      <c r="CKE167" s="73"/>
      <c r="CKF167" s="73"/>
      <c r="CKG167" s="73"/>
      <c r="CKH167" s="73"/>
      <c r="CKI167" s="73"/>
      <c r="CKJ167" s="73"/>
      <c r="CKK167" s="73"/>
      <c r="CKL167" s="73"/>
      <c r="CKM167" s="73"/>
      <c r="CKN167" s="73"/>
      <c r="CKO167" s="73"/>
      <c r="CKP167" s="73"/>
      <c r="CKQ167" s="73"/>
      <c r="CKR167" s="73"/>
      <c r="CKS167" s="73"/>
      <c r="CKT167" s="73"/>
      <c r="CKU167" s="73"/>
      <c r="CKV167" s="73"/>
      <c r="CKW167" s="73"/>
      <c r="CKX167" s="73"/>
      <c r="CKY167" s="73"/>
      <c r="CKZ167" s="73"/>
      <c r="CLA167" s="73"/>
      <c r="CLB167" s="73"/>
      <c r="CLC167" s="73"/>
      <c r="CLD167" s="73"/>
      <c r="CLE167" s="73"/>
      <c r="CLF167" s="73"/>
      <c r="CLG167" s="73"/>
      <c r="CLH167" s="73"/>
      <c r="CLI167" s="73"/>
      <c r="CLJ167" s="73"/>
      <c r="CLK167" s="73"/>
      <c r="CLL167" s="73"/>
      <c r="CLM167" s="73"/>
      <c r="CLN167" s="73"/>
      <c r="CLO167" s="73"/>
      <c r="CLP167" s="73"/>
      <c r="CLQ167" s="73"/>
      <c r="CLR167" s="73"/>
      <c r="CLS167" s="73"/>
      <c r="CLT167" s="73"/>
      <c r="CLU167" s="73"/>
      <c r="CLV167" s="73"/>
      <c r="CLW167" s="73"/>
      <c r="CLX167" s="73"/>
      <c r="CLY167" s="73"/>
      <c r="CLZ167" s="73"/>
      <c r="CMA167" s="73"/>
      <c r="CMB167" s="73"/>
      <c r="CMC167" s="73"/>
      <c r="CMD167" s="73"/>
      <c r="CME167" s="73"/>
      <c r="CMF167" s="73"/>
      <c r="CMG167" s="73"/>
      <c r="CMH167" s="73"/>
      <c r="CMI167" s="73"/>
      <c r="CMJ167" s="73"/>
      <c r="CMK167" s="73"/>
      <c r="CML167" s="73"/>
      <c r="CMM167" s="73"/>
      <c r="CMN167" s="73"/>
      <c r="CMO167" s="73"/>
      <c r="CMP167" s="73"/>
      <c r="CMQ167" s="73"/>
      <c r="CMR167" s="73"/>
      <c r="CMS167" s="73"/>
      <c r="CMT167" s="73"/>
      <c r="CMU167" s="73"/>
      <c r="CMV167" s="73"/>
      <c r="CMW167" s="73"/>
      <c r="CMX167" s="73"/>
      <c r="CMY167" s="73"/>
      <c r="CMZ167" s="73"/>
      <c r="CNA167" s="73"/>
      <c r="CNB167" s="73"/>
      <c r="CNC167" s="73"/>
      <c r="CND167" s="73"/>
      <c r="CNE167" s="73"/>
      <c r="CNF167" s="73"/>
      <c r="CNG167" s="73"/>
      <c r="CNH167" s="73"/>
      <c r="CNI167" s="73"/>
      <c r="CNJ167" s="73"/>
      <c r="CNK167" s="73"/>
      <c r="CNL167" s="73"/>
      <c r="CNM167" s="73"/>
      <c r="CNN167" s="73"/>
      <c r="CNO167" s="73"/>
      <c r="CNP167" s="73"/>
      <c r="CNQ167" s="73"/>
      <c r="CNR167" s="73"/>
      <c r="CNS167" s="73"/>
      <c r="CNT167" s="73"/>
      <c r="CNU167" s="73"/>
      <c r="CNV167" s="73"/>
      <c r="CNW167" s="73"/>
      <c r="CNX167" s="73"/>
      <c r="CNY167" s="73"/>
      <c r="CNZ167" s="73"/>
      <c r="COA167" s="73"/>
      <c r="COB167" s="73"/>
      <c r="COC167" s="73"/>
      <c r="COD167" s="73"/>
      <c r="COE167" s="73"/>
      <c r="COF167" s="73"/>
      <c r="COG167" s="73"/>
      <c r="COH167" s="73"/>
      <c r="COI167" s="73"/>
      <c r="COJ167" s="73"/>
      <c r="COK167" s="73"/>
      <c r="COL167" s="73"/>
      <c r="COM167" s="73"/>
      <c r="CON167" s="73"/>
      <c r="COO167" s="73"/>
      <c r="COP167" s="73"/>
      <c r="COQ167" s="73"/>
      <c r="COR167" s="73"/>
      <c r="COS167" s="73"/>
      <c r="COT167" s="73"/>
      <c r="COU167" s="73"/>
      <c r="COV167" s="73"/>
      <c r="COW167" s="73"/>
      <c r="COX167" s="73"/>
      <c r="COY167" s="73"/>
      <c r="COZ167" s="73"/>
      <c r="CPA167" s="73"/>
      <c r="CPB167" s="73"/>
      <c r="CPC167" s="73"/>
      <c r="CPD167" s="73"/>
      <c r="CPE167" s="73"/>
      <c r="CPF167" s="73"/>
      <c r="CPG167" s="73"/>
      <c r="CPH167" s="73"/>
      <c r="CPI167" s="73"/>
      <c r="CPJ167" s="73"/>
      <c r="CPK167" s="73"/>
      <c r="CPL167" s="73"/>
      <c r="CPM167" s="73"/>
      <c r="CPN167" s="73"/>
      <c r="CPO167" s="73"/>
      <c r="CPP167" s="73"/>
      <c r="CPQ167" s="73"/>
      <c r="CPR167" s="73"/>
      <c r="CPS167" s="73"/>
      <c r="CPT167" s="73"/>
      <c r="CPU167" s="73"/>
      <c r="CPV167" s="73"/>
      <c r="CPW167" s="73"/>
      <c r="CPX167" s="73"/>
      <c r="CPY167" s="73"/>
      <c r="CPZ167" s="73"/>
      <c r="CQA167" s="73"/>
      <c r="CQB167" s="73"/>
      <c r="CQC167" s="73"/>
      <c r="CQD167" s="73"/>
      <c r="CQE167" s="73"/>
      <c r="CQF167" s="73"/>
      <c r="CQG167" s="73"/>
      <c r="CQH167" s="73"/>
      <c r="CQI167" s="73"/>
      <c r="CQJ167" s="73"/>
      <c r="CQK167" s="73"/>
      <c r="CQL167" s="73"/>
      <c r="CQM167" s="73"/>
      <c r="CQN167" s="73"/>
      <c r="CQO167" s="73"/>
      <c r="CQP167" s="73"/>
      <c r="CQQ167" s="73"/>
      <c r="CQR167" s="73"/>
      <c r="CQS167" s="73"/>
      <c r="CQT167" s="73"/>
      <c r="CQU167" s="73"/>
      <c r="CQV167" s="73"/>
      <c r="CQW167" s="73"/>
      <c r="CQX167" s="73"/>
      <c r="CQY167" s="73"/>
      <c r="CQZ167" s="73"/>
      <c r="CRA167" s="73"/>
      <c r="CRB167" s="73"/>
      <c r="CRC167" s="73"/>
      <c r="CRD167" s="73"/>
      <c r="CRE167" s="73"/>
      <c r="CRF167" s="73"/>
      <c r="CRG167" s="73"/>
      <c r="CRH167" s="73"/>
      <c r="CRI167" s="73"/>
      <c r="CRJ167" s="73"/>
      <c r="CRK167" s="73"/>
      <c r="CRL167" s="73"/>
      <c r="CRM167" s="73"/>
      <c r="CRN167" s="73"/>
      <c r="CRO167" s="73"/>
      <c r="CRP167" s="73"/>
      <c r="CRQ167" s="73"/>
      <c r="CRR167" s="73"/>
      <c r="CRS167" s="73"/>
      <c r="CRT167" s="73"/>
      <c r="CRU167" s="73"/>
      <c r="CRV167" s="73"/>
      <c r="CRW167" s="73"/>
      <c r="CRX167" s="73"/>
      <c r="CRY167" s="73"/>
      <c r="CRZ167" s="73"/>
      <c r="CSA167" s="73"/>
      <c r="CSB167" s="73"/>
      <c r="CSC167" s="73"/>
      <c r="CSD167" s="73"/>
      <c r="CSE167" s="73"/>
      <c r="CSF167" s="73"/>
      <c r="CSG167" s="73"/>
      <c r="CSH167" s="73"/>
      <c r="CSI167" s="73"/>
      <c r="CSJ167" s="73"/>
      <c r="CSK167" s="73"/>
      <c r="CSL167" s="73"/>
      <c r="CSM167" s="73"/>
      <c r="CSN167" s="73"/>
      <c r="CSO167" s="73"/>
      <c r="CSP167" s="73"/>
      <c r="CSQ167" s="73"/>
      <c r="CSR167" s="73"/>
      <c r="CSS167" s="73"/>
      <c r="CST167" s="73"/>
      <c r="CSU167" s="73"/>
      <c r="CSV167" s="73"/>
      <c r="CSW167" s="73"/>
      <c r="CSX167" s="73"/>
      <c r="CSY167" s="73"/>
      <c r="CSZ167" s="73"/>
      <c r="CTA167" s="73"/>
      <c r="CTB167" s="73"/>
      <c r="CTC167" s="73"/>
      <c r="CTD167" s="73"/>
      <c r="CTE167" s="73"/>
      <c r="CTF167" s="73"/>
      <c r="CTG167" s="73"/>
      <c r="CTH167" s="73"/>
      <c r="CTI167" s="73"/>
      <c r="CTJ167" s="73"/>
      <c r="CTK167" s="73"/>
      <c r="CTL167" s="73"/>
      <c r="CTM167" s="73"/>
      <c r="CTN167" s="73"/>
      <c r="CTO167" s="73"/>
      <c r="CTP167" s="73"/>
      <c r="CTQ167" s="73"/>
      <c r="CTR167" s="73"/>
      <c r="CTS167" s="73"/>
      <c r="CTT167" s="73"/>
      <c r="CTU167" s="73"/>
      <c r="CTV167" s="73"/>
      <c r="CTW167" s="73"/>
      <c r="CTX167" s="73"/>
      <c r="CTY167" s="73"/>
      <c r="CTZ167" s="73"/>
      <c r="CUA167" s="73"/>
      <c r="CUB167" s="73"/>
      <c r="CUC167" s="73"/>
      <c r="CUD167" s="73"/>
      <c r="CUE167" s="73"/>
      <c r="CUF167" s="73"/>
      <c r="CUG167" s="73"/>
      <c r="CUH167" s="73"/>
      <c r="CUI167" s="73"/>
      <c r="CUJ167" s="73"/>
      <c r="CUK167" s="73"/>
      <c r="CUL167" s="73"/>
      <c r="CUM167" s="73"/>
      <c r="CUN167" s="73"/>
      <c r="CUO167" s="73"/>
      <c r="CUP167" s="73"/>
      <c r="CUQ167" s="73"/>
      <c r="CUR167" s="73"/>
      <c r="CUS167" s="73"/>
      <c r="CUT167" s="73"/>
      <c r="CUU167" s="73"/>
      <c r="CUV167" s="73"/>
      <c r="CUW167" s="73"/>
      <c r="CUX167" s="73"/>
      <c r="CUY167" s="73"/>
      <c r="CUZ167" s="73"/>
      <c r="CVA167" s="73"/>
      <c r="CVB167" s="73"/>
      <c r="CVC167" s="73"/>
      <c r="CVD167" s="73"/>
      <c r="CVE167" s="73"/>
      <c r="CVF167" s="73"/>
      <c r="CVG167" s="73"/>
      <c r="CVH167" s="73"/>
      <c r="CVI167" s="73"/>
      <c r="CVJ167" s="73"/>
      <c r="CVK167" s="73"/>
      <c r="CVL167" s="73"/>
      <c r="CVM167" s="73"/>
      <c r="CVN167" s="73"/>
      <c r="CVO167" s="73"/>
      <c r="CVP167" s="73"/>
      <c r="CVQ167" s="73"/>
      <c r="CVR167" s="73"/>
      <c r="CVS167" s="73"/>
      <c r="CVT167" s="73"/>
      <c r="CVU167" s="73"/>
      <c r="CVV167" s="73"/>
      <c r="CVW167" s="73"/>
      <c r="CVX167" s="73"/>
      <c r="CVY167" s="73"/>
      <c r="CVZ167" s="73"/>
      <c r="CWA167" s="73"/>
      <c r="CWB167" s="73"/>
      <c r="CWC167" s="73"/>
      <c r="CWD167" s="73"/>
      <c r="CWE167" s="73"/>
      <c r="CWF167" s="73"/>
      <c r="CWG167" s="73"/>
      <c r="CWH167" s="73"/>
      <c r="CWI167" s="73"/>
      <c r="CWJ167" s="73"/>
      <c r="CWK167" s="73"/>
      <c r="CWL167" s="73"/>
      <c r="CWM167" s="73"/>
      <c r="CWN167" s="73"/>
      <c r="CWO167" s="73"/>
      <c r="CWP167" s="73"/>
      <c r="CWQ167" s="73"/>
      <c r="CWR167" s="73"/>
      <c r="CWS167" s="73"/>
      <c r="CWT167" s="73"/>
      <c r="CWU167" s="73"/>
      <c r="CWV167" s="73"/>
      <c r="CWW167" s="73"/>
      <c r="CWX167" s="73"/>
      <c r="CWY167" s="73"/>
      <c r="CWZ167" s="73"/>
      <c r="CXA167" s="73"/>
      <c r="CXB167" s="73"/>
      <c r="CXC167" s="73"/>
      <c r="CXD167" s="73"/>
      <c r="CXE167" s="73"/>
      <c r="CXF167" s="73"/>
      <c r="CXG167" s="73"/>
      <c r="CXH167" s="73"/>
      <c r="CXI167" s="73"/>
      <c r="CXJ167" s="73"/>
      <c r="CXK167" s="73"/>
      <c r="CXL167" s="73"/>
      <c r="CXM167" s="73"/>
      <c r="CXN167" s="73"/>
      <c r="CXO167" s="73"/>
      <c r="CXP167" s="73"/>
      <c r="CXQ167" s="73"/>
      <c r="CXR167" s="73"/>
      <c r="CXS167" s="73"/>
      <c r="CXT167" s="73"/>
      <c r="CXU167" s="73"/>
      <c r="CXV167" s="73"/>
      <c r="CXW167" s="73"/>
      <c r="CXX167" s="73"/>
      <c r="CXY167" s="73"/>
      <c r="CXZ167" s="73"/>
      <c r="CYA167" s="73"/>
      <c r="CYB167" s="73"/>
      <c r="CYC167" s="73"/>
      <c r="CYD167" s="73"/>
      <c r="CYE167" s="73"/>
      <c r="CYF167" s="73"/>
      <c r="CYG167" s="73"/>
      <c r="CYH167" s="73"/>
      <c r="CYI167" s="73"/>
      <c r="CYJ167" s="73"/>
      <c r="CYK167" s="73"/>
      <c r="CYL167" s="73"/>
      <c r="CYM167" s="73"/>
      <c r="CYN167" s="73"/>
      <c r="CYO167" s="73"/>
      <c r="CYP167" s="73"/>
      <c r="CYQ167" s="73"/>
      <c r="CYR167" s="73"/>
      <c r="CYS167" s="73"/>
      <c r="CYT167" s="73"/>
      <c r="CYU167" s="73"/>
      <c r="CYV167" s="73"/>
      <c r="CYW167" s="73"/>
      <c r="CYX167" s="73"/>
      <c r="CYY167" s="73"/>
      <c r="CYZ167" s="73"/>
      <c r="CZA167" s="73"/>
      <c r="CZB167" s="73"/>
      <c r="CZC167" s="73"/>
      <c r="CZD167" s="73"/>
      <c r="CZE167" s="73"/>
      <c r="CZF167" s="73"/>
      <c r="CZG167" s="73"/>
      <c r="CZH167" s="73"/>
      <c r="CZI167" s="73"/>
      <c r="CZJ167" s="73"/>
      <c r="CZK167" s="73"/>
      <c r="CZL167" s="73"/>
      <c r="CZM167" s="73"/>
      <c r="CZN167" s="73"/>
      <c r="CZO167" s="73"/>
      <c r="CZP167" s="73"/>
      <c r="CZQ167" s="73"/>
      <c r="CZR167" s="73"/>
      <c r="CZS167" s="73"/>
      <c r="CZT167" s="73"/>
      <c r="CZU167" s="73"/>
      <c r="CZV167" s="73"/>
      <c r="CZW167" s="73"/>
      <c r="CZX167" s="73"/>
      <c r="CZY167" s="73"/>
      <c r="CZZ167" s="73"/>
      <c r="DAA167" s="73"/>
      <c r="DAB167" s="73"/>
      <c r="DAC167" s="73"/>
      <c r="DAD167" s="73"/>
      <c r="DAE167" s="73"/>
      <c r="DAF167" s="73"/>
      <c r="DAG167" s="73"/>
      <c r="DAH167" s="73"/>
      <c r="DAI167" s="73"/>
      <c r="DAJ167" s="73"/>
      <c r="DAK167" s="73"/>
      <c r="DAL167" s="73"/>
      <c r="DAM167" s="73"/>
      <c r="DAN167" s="73"/>
      <c r="DAO167" s="73"/>
      <c r="DAP167" s="73"/>
      <c r="DAQ167" s="73"/>
      <c r="DAR167" s="73"/>
      <c r="DAS167" s="73"/>
      <c r="DAT167" s="73"/>
      <c r="DAU167" s="73"/>
      <c r="DAV167" s="73"/>
      <c r="DAW167" s="73"/>
      <c r="DAX167" s="73"/>
      <c r="DAY167" s="73"/>
      <c r="DAZ167" s="73"/>
      <c r="DBA167" s="73"/>
      <c r="DBB167" s="73"/>
      <c r="DBC167" s="73"/>
      <c r="DBD167" s="73"/>
      <c r="DBE167" s="73"/>
      <c r="DBF167" s="73"/>
      <c r="DBG167" s="73"/>
      <c r="DBH167" s="73"/>
      <c r="DBI167" s="73"/>
      <c r="DBJ167" s="73"/>
      <c r="DBK167" s="73"/>
      <c r="DBL167" s="73"/>
      <c r="DBM167" s="73"/>
      <c r="DBN167" s="73"/>
      <c r="DBO167" s="73"/>
      <c r="DBP167" s="73"/>
      <c r="DBQ167" s="73"/>
      <c r="DBR167" s="73"/>
      <c r="DBS167" s="73"/>
      <c r="DBT167" s="73"/>
      <c r="DBU167" s="73"/>
      <c r="DBV167" s="73"/>
      <c r="DBW167" s="73"/>
      <c r="DBX167" s="73"/>
      <c r="DBY167" s="73"/>
      <c r="DBZ167" s="73"/>
      <c r="DCA167" s="73"/>
      <c r="DCB167" s="73"/>
      <c r="DCC167" s="73"/>
      <c r="DCD167" s="73"/>
      <c r="DCE167" s="73"/>
      <c r="DCF167" s="73"/>
      <c r="DCG167" s="73"/>
      <c r="DCH167" s="73"/>
      <c r="DCI167" s="73"/>
      <c r="DCJ167" s="73"/>
      <c r="DCK167" s="73"/>
      <c r="DCL167" s="73"/>
      <c r="DCM167" s="73"/>
      <c r="DCN167" s="73"/>
      <c r="DCO167" s="73"/>
      <c r="DCP167" s="73"/>
      <c r="DCQ167" s="73"/>
      <c r="DCR167" s="73"/>
      <c r="DCS167" s="73"/>
      <c r="DCT167" s="73"/>
      <c r="DCU167" s="73"/>
      <c r="DCV167" s="73"/>
      <c r="DCW167" s="73"/>
      <c r="DCX167" s="73"/>
      <c r="DCY167" s="73"/>
      <c r="DCZ167" s="73"/>
      <c r="DDA167" s="73"/>
      <c r="DDB167" s="73"/>
      <c r="DDC167" s="73"/>
      <c r="DDD167" s="73"/>
      <c r="DDE167" s="73"/>
      <c r="DDF167" s="73"/>
      <c r="DDG167" s="73"/>
      <c r="DDH167" s="73"/>
      <c r="DDI167" s="73"/>
      <c r="DDJ167" s="73"/>
      <c r="DDK167" s="73"/>
      <c r="DDL167" s="73"/>
      <c r="DDM167" s="73"/>
      <c r="DDN167" s="73"/>
      <c r="DDO167" s="73"/>
      <c r="DDP167" s="73"/>
      <c r="DDQ167" s="73"/>
      <c r="DDR167" s="73"/>
      <c r="DDS167" s="73"/>
      <c r="DDT167" s="73"/>
      <c r="DDU167" s="73"/>
      <c r="DDV167" s="73"/>
      <c r="DDW167" s="73"/>
      <c r="DDX167" s="73"/>
      <c r="DDY167" s="73"/>
      <c r="DDZ167" s="73"/>
      <c r="DEA167" s="73"/>
      <c r="DEB167" s="73"/>
      <c r="DEC167" s="73"/>
      <c r="DED167" s="73"/>
      <c r="DEE167" s="73"/>
      <c r="DEF167" s="73"/>
      <c r="DEG167" s="73"/>
      <c r="DEH167" s="73"/>
      <c r="DEI167" s="73"/>
      <c r="DEJ167" s="73"/>
      <c r="DEK167" s="73"/>
      <c r="DEL167" s="73"/>
      <c r="DEM167" s="73"/>
      <c r="DEN167" s="73"/>
      <c r="DEO167" s="73"/>
      <c r="DEP167" s="73"/>
      <c r="DEQ167" s="73"/>
      <c r="DER167" s="73"/>
      <c r="DES167" s="73"/>
      <c r="DET167" s="73"/>
      <c r="DEU167" s="73"/>
      <c r="DEV167" s="73"/>
      <c r="DEW167" s="73"/>
      <c r="DEX167" s="73"/>
      <c r="DEY167" s="73"/>
      <c r="DEZ167" s="73"/>
      <c r="DFA167" s="73"/>
      <c r="DFB167" s="73"/>
      <c r="DFC167" s="73"/>
      <c r="DFD167" s="73"/>
      <c r="DFE167" s="73"/>
      <c r="DFF167" s="73"/>
      <c r="DFG167" s="73"/>
      <c r="DFH167" s="73"/>
      <c r="DFI167" s="73"/>
      <c r="DFJ167" s="73"/>
      <c r="DFK167" s="73"/>
      <c r="DFL167" s="73"/>
      <c r="DFM167" s="73"/>
      <c r="DFN167" s="73"/>
      <c r="DFO167" s="73"/>
      <c r="DFP167" s="73"/>
      <c r="DFQ167" s="73"/>
      <c r="DFR167" s="73"/>
      <c r="DFS167" s="73"/>
      <c r="DFT167" s="73"/>
      <c r="DFU167" s="73"/>
      <c r="DFV167" s="73"/>
      <c r="DFW167" s="73"/>
      <c r="DFX167" s="73"/>
      <c r="DFY167" s="73"/>
      <c r="DFZ167" s="73"/>
      <c r="DGA167" s="73"/>
      <c r="DGB167" s="73"/>
      <c r="DGC167" s="73"/>
      <c r="DGD167" s="73"/>
      <c r="DGE167" s="73"/>
      <c r="DGF167" s="73"/>
      <c r="DGG167" s="73"/>
      <c r="DGH167" s="73"/>
      <c r="DGI167" s="73"/>
      <c r="DGJ167" s="73"/>
      <c r="DGK167" s="73"/>
      <c r="DGL167" s="73"/>
      <c r="DGM167" s="73"/>
      <c r="DGN167" s="73"/>
      <c r="DGO167" s="73"/>
      <c r="DGP167" s="73"/>
      <c r="DGQ167" s="73"/>
      <c r="DGR167" s="73"/>
      <c r="DGS167" s="73"/>
      <c r="DGT167" s="73"/>
      <c r="DGU167" s="73"/>
      <c r="DGV167" s="73"/>
      <c r="DGW167" s="73"/>
      <c r="DGX167" s="73"/>
      <c r="DGY167" s="73"/>
      <c r="DGZ167" s="73"/>
      <c r="DHA167" s="73"/>
      <c r="DHB167" s="73"/>
      <c r="DHC167" s="73"/>
      <c r="DHD167" s="73"/>
      <c r="DHE167" s="73"/>
      <c r="DHF167" s="73"/>
      <c r="DHG167" s="73"/>
      <c r="DHH167" s="73"/>
      <c r="DHI167" s="73"/>
      <c r="DHJ167" s="73"/>
      <c r="DHK167" s="73"/>
      <c r="DHL167" s="73"/>
      <c r="DHM167" s="73"/>
      <c r="DHN167" s="73"/>
      <c r="DHO167" s="73"/>
      <c r="DHP167" s="73"/>
      <c r="DHQ167" s="73"/>
      <c r="DHR167" s="73"/>
      <c r="DHS167" s="73"/>
      <c r="DHT167" s="73"/>
      <c r="DHU167" s="73"/>
      <c r="DHV167" s="73"/>
      <c r="DHW167" s="73"/>
      <c r="DHX167" s="73"/>
      <c r="DHY167" s="73"/>
      <c r="DHZ167" s="73"/>
      <c r="DIA167" s="73"/>
      <c r="DIB167" s="73"/>
      <c r="DIC167" s="73"/>
      <c r="DID167" s="73"/>
      <c r="DIE167" s="73"/>
      <c r="DIF167" s="73"/>
      <c r="DIG167" s="73"/>
      <c r="DIH167" s="73"/>
      <c r="DII167" s="73"/>
      <c r="DIJ167" s="73"/>
      <c r="DIK167" s="73"/>
      <c r="DIL167" s="73"/>
      <c r="DIM167" s="73"/>
      <c r="DIN167" s="73"/>
      <c r="DIO167" s="73"/>
      <c r="DIP167" s="73"/>
      <c r="DIQ167" s="73"/>
      <c r="DIR167" s="73"/>
      <c r="DIS167" s="73"/>
      <c r="DIT167" s="73"/>
      <c r="DIU167" s="73"/>
      <c r="DIV167" s="73"/>
      <c r="DIW167" s="73"/>
      <c r="DIX167" s="73"/>
      <c r="DIY167" s="73"/>
      <c r="DIZ167" s="73"/>
      <c r="DJA167" s="73"/>
      <c r="DJB167" s="73"/>
      <c r="DJC167" s="73"/>
      <c r="DJD167" s="73"/>
      <c r="DJE167" s="73"/>
      <c r="DJF167" s="73"/>
      <c r="DJG167" s="73"/>
      <c r="DJH167" s="73"/>
      <c r="DJI167" s="73"/>
      <c r="DJJ167" s="73"/>
      <c r="DJK167" s="73"/>
      <c r="DJL167" s="73"/>
      <c r="DJM167" s="73"/>
      <c r="DJN167" s="73"/>
      <c r="DJO167" s="73"/>
      <c r="DJP167" s="73"/>
      <c r="DJQ167" s="73"/>
      <c r="DJR167" s="73"/>
      <c r="DJS167" s="73"/>
      <c r="DJT167" s="73"/>
      <c r="DJU167" s="73"/>
      <c r="DJV167" s="73"/>
      <c r="DJW167" s="73"/>
      <c r="DJX167" s="73"/>
      <c r="DJY167" s="73"/>
      <c r="DJZ167" s="73"/>
      <c r="DKA167" s="73"/>
      <c r="DKB167" s="73"/>
      <c r="DKC167" s="73"/>
      <c r="DKD167" s="73"/>
      <c r="DKE167" s="73"/>
      <c r="DKF167" s="73"/>
      <c r="DKG167" s="73"/>
      <c r="DKH167" s="73"/>
      <c r="DKI167" s="73"/>
      <c r="DKJ167" s="73"/>
      <c r="DKK167" s="73"/>
      <c r="DKL167" s="73"/>
      <c r="DKM167" s="73"/>
      <c r="DKN167" s="73"/>
      <c r="DKO167" s="73"/>
      <c r="DKP167" s="73"/>
      <c r="DKQ167" s="73"/>
      <c r="DKR167" s="73"/>
      <c r="DKS167" s="73"/>
      <c r="DKT167" s="73"/>
      <c r="DKU167" s="73"/>
      <c r="DKV167" s="73"/>
      <c r="DKW167" s="73"/>
      <c r="DKX167" s="73"/>
      <c r="DKY167" s="73"/>
      <c r="DKZ167" s="73"/>
      <c r="DLA167" s="73"/>
      <c r="DLB167" s="73"/>
      <c r="DLC167" s="73"/>
      <c r="DLD167" s="73"/>
      <c r="DLE167" s="73"/>
      <c r="DLF167" s="73"/>
      <c r="DLG167" s="73"/>
      <c r="DLH167" s="73"/>
      <c r="DLI167" s="73"/>
      <c r="DLJ167" s="73"/>
      <c r="DLK167" s="73"/>
      <c r="DLL167" s="73"/>
      <c r="DLM167" s="73"/>
      <c r="DLN167" s="73"/>
      <c r="DLO167" s="73"/>
      <c r="DLP167" s="73"/>
      <c r="DLQ167" s="73"/>
      <c r="DLR167" s="73"/>
      <c r="DLS167" s="73"/>
      <c r="DLT167" s="73"/>
      <c r="DLU167" s="73"/>
      <c r="DLV167" s="73"/>
      <c r="DLW167" s="73"/>
      <c r="DLX167" s="73"/>
      <c r="DLY167" s="73"/>
      <c r="DLZ167" s="73"/>
      <c r="DMA167" s="73"/>
      <c r="DMB167" s="73"/>
      <c r="DMC167" s="73"/>
      <c r="DMD167" s="73"/>
      <c r="DME167" s="73"/>
      <c r="DMF167" s="73"/>
      <c r="DMG167" s="73"/>
      <c r="DMH167" s="73"/>
      <c r="DMI167" s="73"/>
      <c r="DMJ167" s="73"/>
      <c r="DMK167" s="73"/>
      <c r="DML167" s="73"/>
      <c r="DMM167" s="73"/>
      <c r="DMN167" s="73"/>
      <c r="DMO167" s="73"/>
      <c r="DMP167" s="73"/>
      <c r="DMQ167" s="73"/>
      <c r="DMR167" s="73"/>
      <c r="DMS167" s="73"/>
      <c r="DMT167" s="73"/>
      <c r="DMU167" s="73"/>
      <c r="DMV167" s="73"/>
      <c r="DMW167" s="73"/>
      <c r="DMX167" s="73"/>
      <c r="DMY167" s="73"/>
      <c r="DMZ167" s="73"/>
      <c r="DNA167" s="73"/>
      <c r="DNB167" s="73"/>
      <c r="DNC167" s="73"/>
      <c r="DND167" s="73"/>
      <c r="DNE167" s="73"/>
      <c r="DNF167" s="73"/>
      <c r="DNG167" s="73"/>
      <c r="DNH167" s="73"/>
      <c r="DNI167" s="73"/>
      <c r="DNJ167" s="73"/>
      <c r="DNK167" s="73"/>
      <c r="DNL167" s="73"/>
      <c r="DNM167" s="73"/>
      <c r="DNN167" s="73"/>
      <c r="DNO167" s="73"/>
      <c r="DNP167" s="73"/>
      <c r="DNQ167" s="73"/>
      <c r="DNR167" s="73"/>
      <c r="DNS167" s="73"/>
      <c r="DNT167" s="73"/>
      <c r="DNU167" s="73"/>
      <c r="DNV167" s="73"/>
      <c r="DNW167" s="73"/>
      <c r="DNX167" s="73"/>
      <c r="DNY167" s="73"/>
      <c r="DNZ167" s="73"/>
      <c r="DOA167" s="73"/>
      <c r="DOB167" s="73"/>
      <c r="DOC167" s="73"/>
      <c r="DOD167" s="73"/>
      <c r="DOE167" s="73"/>
      <c r="DOF167" s="73"/>
      <c r="DOG167" s="73"/>
      <c r="DOH167" s="73"/>
      <c r="DOI167" s="73"/>
      <c r="DOJ167" s="73"/>
      <c r="DOK167" s="73"/>
      <c r="DOL167" s="73"/>
      <c r="DOM167" s="73"/>
      <c r="DON167" s="73"/>
      <c r="DOO167" s="73"/>
      <c r="DOP167" s="73"/>
      <c r="DOQ167" s="73"/>
      <c r="DOR167" s="73"/>
      <c r="DOS167" s="73"/>
      <c r="DOT167" s="73"/>
      <c r="DOU167" s="73"/>
      <c r="DOV167" s="73"/>
      <c r="DOW167" s="73"/>
      <c r="DOX167" s="73"/>
      <c r="DOY167" s="73"/>
      <c r="DOZ167" s="73"/>
      <c r="DPA167" s="73"/>
      <c r="DPB167" s="73"/>
      <c r="DPC167" s="73"/>
      <c r="DPD167" s="73"/>
      <c r="DPE167" s="73"/>
      <c r="DPF167" s="73"/>
      <c r="DPG167" s="73"/>
      <c r="DPH167" s="73"/>
      <c r="DPI167" s="73"/>
      <c r="DPJ167" s="73"/>
      <c r="DPK167" s="73"/>
      <c r="DPL167" s="73"/>
      <c r="DPM167" s="73"/>
      <c r="DPN167" s="73"/>
      <c r="DPO167" s="73"/>
      <c r="DPP167" s="73"/>
      <c r="DPQ167" s="73"/>
      <c r="DPR167" s="73"/>
      <c r="DPS167" s="73"/>
      <c r="DPT167" s="73"/>
      <c r="DPU167" s="73"/>
      <c r="DPV167" s="73"/>
      <c r="DPW167" s="73"/>
      <c r="DPX167" s="73"/>
      <c r="DPY167" s="73"/>
      <c r="DPZ167" s="73"/>
      <c r="DQA167" s="73"/>
      <c r="DQB167" s="73"/>
      <c r="DQC167" s="73"/>
      <c r="DQD167" s="73"/>
      <c r="DQE167" s="73"/>
      <c r="DQF167" s="73"/>
      <c r="DQG167" s="73"/>
      <c r="DQH167" s="73"/>
      <c r="DQI167" s="73"/>
      <c r="DQJ167" s="73"/>
      <c r="DQK167" s="73"/>
      <c r="DQL167" s="73"/>
      <c r="DQM167" s="73"/>
      <c r="DQN167" s="73"/>
      <c r="DQO167" s="73"/>
      <c r="DQP167" s="73"/>
      <c r="DQQ167" s="73"/>
      <c r="DQR167" s="73"/>
      <c r="DQS167" s="73"/>
      <c r="DQT167" s="73"/>
      <c r="DQU167" s="73"/>
      <c r="DQV167" s="73"/>
      <c r="DQW167" s="73"/>
      <c r="DQX167" s="73"/>
      <c r="DQY167" s="73"/>
      <c r="DQZ167" s="73"/>
      <c r="DRA167" s="73"/>
      <c r="DRB167" s="73"/>
      <c r="DRC167" s="73"/>
      <c r="DRD167" s="73"/>
      <c r="DRE167" s="73"/>
      <c r="DRF167" s="73"/>
      <c r="DRG167" s="73"/>
      <c r="DRH167" s="73"/>
      <c r="DRI167" s="73"/>
      <c r="DRJ167" s="73"/>
      <c r="DRK167" s="73"/>
      <c r="DRL167" s="73"/>
      <c r="DRM167" s="73"/>
      <c r="DRN167" s="73"/>
      <c r="DRO167" s="73"/>
      <c r="DRP167" s="73"/>
      <c r="DRQ167" s="73"/>
      <c r="DRR167" s="73"/>
      <c r="DRS167" s="73"/>
      <c r="DRT167" s="73"/>
      <c r="DRU167" s="73"/>
      <c r="DRV167" s="73"/>
      <c r="DRW167" s="73"/>
      <c r="DRX167" s="73"/>
      <c r="DRY167" s="73"/>
      <c r="DRZ167" s="73"/>
      <c r="DSA167" s="73"/>
      <c r="DSB167" s="73"/>
      <c r="DSC167" s="73"/>
      <c r="DSD167" s="73"/>
      <c r="DSE167" s="73"/>
      <c r="DSF167" s="73"/>
      <c r="DSG167" s="73"/>
      <c r="DSH167" s="73"/>
      <c r="DSI167" s="73"/>
      <c r="DSJ167" s="73"/>
      <c r="DSK167" s="73"/>
      <c r="DSL167" s="73"/>
      <c r="DSM167" s="73"/>
      <c r="DSN167" s="73"/>
      <c r="DSO167" s="73"/>
      <c r="DSP167" s="73"/>
      <c r="DSQ167" s="73"/>
      <c r="DSR167" s="73"/>
      <c r="DSS167" s="73"/>
      <c r="DST167" s="73"/>
      <c r="DSU167" s="73"/>
      <c r="DSV167" s="73"/>
      <c r="DSW167" s="73"/>
      <c r="DSX167" s="73"/>
      <c r="DSY167" s="73"/>
      <c r="DSZ167" s="73"/>
      <c r="DTA167" s="73"/>
      <c r="DTB167" s="73"/>
      <c r="DTC167" s="73"/>
      <c r="DTD167" s="73"/>
      <c r="DTE167" s="73"/>
      <c r="DTF167" s="73"/>
      <c r="DTG167" s="73"/>
      <c r="DTH167" s="73"/>
      <c r="DTI167" s="73"/>
      <c r="DTJ167" s="73"/>
      <c r="DTK167" s="73"/>
      <c r="DTL167" s="73"/>
      <c r="DTM167" s="73"/>
      <c r="DTN167" s="73"/>
      <c r="DTO167" s="73"/>
      <c r="DTP167" s="73"/>
      <c r="DTQ167" s="73"/>
      <c r="DTR167" s="73"/>
      <c r="DTS167" s="73"/>
      <c r="DTT167" s="73"/>
      <c r="DTU167" s="73"/>
      <c r="DTV167" s="73"/>
      <c r="DTW167" s="73"/>
      <c r="DTX167" s="73"/>
      <c r="DTY167" s="73"/>
      <c r="DTZ167" s="73"/>
      <c r="DUA167" s="73"/>
      <c r="DUB167" s="73"/>
      <c r="DUC167" s="73"/>
      <c r="DUD167" s="73"/>
      <c r="DUE167" s="73"/>
      <c r="DUF167" s="73"/>
      <c r="DUG167" s="73"/>
      <c r="DUH167" s="73"/>
      <c r="DUI167" s="73"/>
      <c r="DUJ167" s="73"/>
      <c r="DUK167" s="73"/>
      <c r="DUL167" s="73"/>
      <c r="DUM167" s="73"/>
      <c r="DUN167" s="73"/>
      <c r="DUO167" s="73"/>
      <c r="DUP167" s="73"/>
      <c r="DUQ167" s="73"/>
      <c r="DUR167" s="73"/>
      <c r="DUS167" s="73"/>
      <c r="DUT167" s="73"/>
      <c r="DUU167" s="73"/>
      <c r="DUV167" s="73"/>
      <c r="DUW167" s="73"/>
      <c r="DUX167" s="73"/>
      <c r="DUY167" s="73"/>
      <c r="DUZ167" s="73"/>
      <c r="DVA167" s="73"/>
      <c r="DVB167" s="73"/>
      <c r="DVC167" s="73"/>
      <c r="DVD167" s="73"/>
      <c r="DVE167" s="73"/>
      <c r="DVF167" s="73"/>
      <c r="DVG167" s="73"/>
      <c r="DVH167" s="73"/>
      <c r="DVI167" s="73"/>
      <c r="DVJ167" s="73"/>
      <c r="DVK167" s="73"/>
      <c r="DVL167" s="73"/>
      <c r="DVM167" s="73"/>
      <c r="DVN167" s="73"/>
      <c r="DVO167" s="73"/>
      <c r="DVP167" s="73"/>
      <c r="DVQ167" s="73"/>
      <c r="DVR167" s="73"/>
      <c r="DVS167" s="73"/>
      <c r="DVT167" s="73"/>
      <c r="DVU167" s="73"/>
      <c r="DVV167" s="73"/>
      <c r="DVW167" s="73"/>
      <c r="DVX167" s="73"/>
      <c r="DVY167" s="73"/>
      <c r="DVZ167" s="73"/>
      <c r="DWA167" s="73"/>
      <c r="DWB167" s="73"/>
      <c r="DWC167" s="73"/>
      <c r="DWD167" s="73"/>
      <c r="DWE167" s="73"/>
      <c r="DWF167" s="73"/>
      <c r="DWG167" s="73"/>
      <c r="DWH167" s="73"/>
      <c r="DWI167" s="73"/>
      <c r="DWJ167" s="73"/>
      <c r="DWK167" s="73"/>
      <c r="DWL167" s="73"/>
      <c r="DWM167" s="73"/>
      <c r="DWN167" s="73"/>
      <c r="DWO167" s="73"/>
      <c r="DWP167" s="73"/>
      <c r="DWQ167" s="73"/>
      <c r="DWR167" s="73"/>
      <c r="DWS167" s="73"/>
      <c r="DWT167" s="73"/>
      <c r="DWU167" s="73"/>
      <c r="DWV167" s="73"/>
      <c r="DWW167" s="73"/>
      <c r="DWX167" s="73"/>
      <c r="DWY167" s="73"/>
      <c r="DWZ167" s="73"/>
      <c r="DXA167" s="73"/>
      <c r="DXB167" s="73"/>
      <c r="DXC167" s="73"/>
      <c r="DXD167" s="73"/>
      <c r="DXE167" s="73"/>
      <c r="DXF167" s="73"/>
      <c r="DXG167" s="73"/>
      <c r="DXH167" s="73"/>
      <c r="DXI167" s="73"/>
      <c r="DXJ167" s="73"/>
      <c r="DXK167" s="73"/>
      <c r="DXL167" s="73"/>
      <c r="DXM167" s="73"/>
      <c r="DXN167" s="73"/>
      <c r="DXO167" s="73"/>
      <c r="DXP167" s="73"/>
      <c r="DXQ167" s="73"/>
      <c r="DXR167" s="73"/>
      <c r="DXS167" s="73"/>
      <c r="DXT167" s="73"/>
      <c r="DXU167" s="73"/>
      <c r="DXV167" s="73"/>
      <c r="DXW167" s="73"/>
      <c r="DXX167" s="73"/>
      <c r="DXY167" s="73"/>
      <c r="DXZ167" s="73"/>
      <c r="DYA167" s="73"/>
      <c r="DYB167" s="73"/>
      <c r="DYC167" s="73"/>
      <c r="DYD167" s="73"/>
      <c r="DYE167" s="73"/>
      <c r="DYF167" s="73"/>
      <c r="DYG167" s="73"/>
      <c r="DYH167" s="73"/>
      <c r="DYI167" s="73"/>
      <c r="DYJ167" s="73"/>
      <c r="DYK167" s="73"/>
      <c r="DYL167" s="73"/>
      <c r="DYM167" s="73"/>
      <c r="DYN167" s="73"/>
      <c r="DYO167" s="73"/>
      <c r="DYP167" s="73"/>
      <c r="DYQ167" s="73"/>
      <c r="DYR167" s="73"/>
      <c r="DYS167" s="73"/>
      <c r="DYT167" s="73"/>
      <c r="DYU167" s="73"/>
      <c r="DYV167" s="73"/>
      <c r="DYW167" s="73"/>
      <c r="DYX167" s="73"/>
      <c r="DYY167" s="73"/>
      <c r="DYZ167" s="73"/>
      <c r="DZA167" s="73"/>
      <c r="DZB167" s="73"/>
      <c r="DZC167" s="73"/>
      <c r="DZD167" s="73"/>
      <c r="DZE167" s="73"/>
      <c r="DZF167" s="73"/>
      <c r="DZG167" s="73"/>
      <c r="DZH167" s="73"/>
      <c r="DZI167" s="73"/>
      <c r="DZJ167" s="73"/>
      <c r="DZK167" s="73"/>
      <c r="DZL167" s="73"/>
      <c r="DZM167" s="73"/>
      <c r="DZN167" s="73"/>
      <c r="DZO167" s="73"/>
      <c r="DZP167" s="73"/>
      <c r="DZQ167" s="73"/>
      <c r="DZR167" s="73"/>
      <c r="DZS167" s="73"/>
      <c r="DZT167" s="73"/>
      <c r="DZU167" s="73"/>
      <c r="DZV167" s="73"/>
      <c r="DZW167" s="73"/>
      <c r="DZX167" s="73"/>
      <c r="DZY167" s="73"/>
      <c r="DZZ167" s="73"/>
      <c r="EAA167" s="73"/>
      <c r="EAB167" s="73"/>
      <c r="EAC167" s="73"/>
      <c r="EAD167" s="73"/>
      <c r="EAE167" s="73"/>
      <c r="EAF167" s="73"/>
      <c r="EAG167" s="73"/>
      <c r="EAH167" s="73"/>
      <c r="EAI167" s="73"/>
      <c r="EAJ167" s="73"/>
      <c r="EAK167" s="73"/>
      <c r="EAL167" s="73"/>
      <c r="EAM167" s="73"/>
      <c r="EAN167" s="73"/>
      <c r="EAO167" s="73"/>
      <c r="EAP167" s="73"/>
      <c r="EAQ167" s="73"/>
      <c r="EAR167" s="73"/>
      <c r="EAS167" s="73"/>
      <c r="EAT167" s="73"/>
      <c r="EAU167" s="73"/>
      <c r="EAV167" s="73"/>
      <c r="EAW167" s="73"/>
      <c r="EAX167" s="73"/>
      <c r="EAY167" s="73"/>
      <c r="EAZ167" s="73"/>
      <c r="EBA167" s="73"/>
      <c r="EBB167" s="73"/>
      <c r="EBC167" s="73"/>
      <c r="EBD167" s="73"/>
      <c r="EBE167" s="73"/>
      <c r="EBF167" s="73"/>
      <c r="EBG167" s="73"/>
      <c r="EBH167" s="73"/>
      <c r="EBI167" s="73"/>
      <c r="EBJ167" s="73"/>
      <c r="EBK167" s="73"/>
      <c r="EBL167" s="73"/>
      <c r="EBM167" s="73"/>
      <c r="EBN167" s="73"/>
      <c r="EBO167" s="73"/>
      <c r="EBP167" s="73"/>
      <c r="EBQ167" s="73"/>
      <c r="EBR167" s="73"/>
      <c r="EBS167" s="73"/>
      <c r="EBT167" s="73"/>
      <c r="EBU167" s="73"/>
      <c r="EBV167" s="73"/>
      <c r="EBW167" s="73"/>
      <c r="EBX167" s="73"/>
      <c r="EBY167" s="73"/>
      <c r="EBZ167" s="73"/>
      <c r="ECA167" s="73"/>
      <c r="ECB167" s="73"/>
      <c r="ECC167" s="73"/>
      <c r="ECD167" s="73"/>
      <c r="ECE167" s="73"/>
      <c r="ECF167" s="73"/>
      <c r="ECG167" s="73"/>
      <c r="ECH167" s="73"/>
      <c r="ECI167" s="73"/>
      <c r="ECJ167" s="73"/>
      <c r="ECK167" s="73"/>
      <c r="ECL167" s="73"/>
      <c r="ECM167" s="73"/>
      <c r="ECN167" s="73"/>
      <c r="ECO167" s="73"/>
      <c r="ECP167" s="73"/>
      <c r="ECQ167" s="73"/>
      <c r="ECR167" s="73"/>
      <c r="ECS167" s="73"/>
      <c r="ECT167" s="73"/>
      <c r="ECU167" s="73"/>
      <c r="ECV167" s="73"/>
      <c r="ECW167" s="73"/>
      <c r="ECX167" s="73"/>
      <c r="ECY167" s="73"/>
      <c r="ECZ167" s="73"/>
      <c r="EDA167" s="73"/>
      <c r="EDB167" s="73"/>
      <c r="EDC167" s="73"/>
      <c r="EDD167" s="73"/>
      <c r="EDE167" s="73"/>
      <c r="EDF167" s="73"/>
      <c r="EDG167" s="73"/>
      <c r="EDH167" s="73"/>
      <c r="EDI167" s="73"/>
      <c r="EDJ167" s="73"/>
      <c r="EDK167" s="73"/>
      <c r="EDL167" s="73"/>
      <c r="EDM167" s="73"/>
      <c r="EDN167" s="73"/>
      <c r="EDO167" s="73"/>
      <c r="EDP167" s="73"/>
      <c r="EDQ167" s="73"/>
      <c r="EDR167" s="73"/>
      <c r="EDS167" s="73"/>
      <c r="EDT167" s="73"/>
      <c r="EDU167" s="73"/>
      <c r="EDV167" s="73"/>
      <c r="EDW167" s="73"/>
      <c r="EDX167" s="73"/>
      <c r="EDY167" s="73"/>
      <c r="EDZ167" s="73"/>
      <c r="EEA167" s="73"/>
      <c r="EEB167" s="73"/>
      <c r="EEC167" s="73"/>
      <c r="EED167" s="73"/>
      <c r="EEE167" s="73"/>
      <c r="EEF167" s="73"/>
      <c r="EEG167" s="73"/>
      <c r="EEH167" s="73"/>
      <c r="EEI167" s="73"/>
      <c r="EEJ167" s="73"/>
      <c r="EEK167" s="73"/>
      <c r="EEL167" s="73"/>
      <c r="EEM167" s="73"/>
      <c r="EEN167" s="73"/>
      <c r="EEO167" s="73"/>
      <c r="EEP167" s="73"/>
      <c r="EEQ167" s="73"/>
      <c r="EER167" s="73"/>
      <c r="EES167" s="73"/>
      <c r="EET167" s="73"/>
      <c r="EEU167" s="73"/>
      <c r="EEV167" s="73"/>
      <c r="EEW167" s="73"/>
      <c r="EEX167" s="73"/>
      <c r="EEY167" s="73"/>
      <c r="EEZ167" s="73"/>
      <c r="EFA167" s="73"/>
      <c r="EFB167" s="73"/>
      <c r="EFC167" s="73"/>
      <c r="EFD167" s="73"/>
      <c r="EFE167" s="73"/>
      <c r="EFF167" s="73"/>
      <c r="EFG167" s="73"/>
      <c r="EFH167" s="73"/>
      <c r="EFI167" s="73"/>
      <c r="EFJ167" s="73"/>
      <c r="EFK167" s="73"/>
      <c r="EFL167" s="73"/>
      <c r="EFM167" s="73"/>
      <c r="EFN167" s="73"/>
      <c r="EFO167" s="73"/>
      <c r="EFP167" s="73"/>
      <c r="EFQ167" s="73"/>
      <c r="EFR167" s="73"/>
      <c r="EFS167" s="73"/>
      <c r="EFT167" s="73"/>
      <c r="EFU167" s="73"/>
      <c r="EFV167" s="73"/>
      <c r="EFW167" s="73"/>
      <c r="EFX167" s="73"/>
      <c r="EFY167" s="73"/>
      <c r="EFZ167" s="73"/>
      <c r="EGA167" s="73"/>
      <c r="EGB167" s="73"/>
      <c r="EGC167" s="73"/>
      <c r="EGD167" s="73"/>
      <c r="EGE167" s="73"/>
      <c r="EGF167" s="73"/>
      <c r="EGG167" s="73"/>
      <c r="EGH167" s="73"/>
      <c r="EGI167" s="73"/>
      <c r="EGJ167" s="73"/>
      <c r="EGK167" s="73"/>
      <c r="EGL167" s="73"/>
      <c r="EGM167" s="73"/>
      <c r="EGN167" s="73"/>
      <c r="EGO167" s="73"/>
      <c r="EGP167" s="73"/>
      <c r="EGQ167" s="73"/>
      <c r="EGR167" s="73"/>
      <c r="EGS167" s="73"/>
      <c r="EGT167" s="73"/>
      <c r="EGU167" s="73"/>
      <c r="EGV167" s="73"/>
      <c r="EGW167" s="73"/>
      <c r="EGX167" s="73"/>
      <c r="EGY167" s="73"/>
      <c r="EGZ167" s="73"/>
      <c r="EHA167" s="73"/>
      <c r="EHB167" s="73"/>
      <c r="EHC167" s="73"/>
      <c r="EHD167" s="73"/>
      <c r="EHE167" s="73"/>
      <c r="EHF167" s="73"/>
      <c r="EHG167" s="73"/>
      <c r="EHH167" s="73"/>
      <c r="EHI167" s="73"/>
      <c r="EHJ167" s="73"/>
      <c r="EHK167" s="73"/>
      <c r="EHL167" s="73"/>
      <c r="EHM167" s="73"/>
      <c r="EHN167" s="73"/>
      <c r="EHO167" s="73"/>
      <c r="EHP167" s="73"/>
      <c r="EHQ167" s="73"/>
      <c r="EHR167" s="73"/>
      <c r="EHS167" s="73"/>
      <c r="EHT167" s="73"/>
      <c r="EHU167" s="73"/>
      <c r="EHV167" s="73"/>
      <c r="EHW167" s="73"/>
      <c r="EHX167" s="73"/>
      <c r="EHY167" s="73"/>
      <c r="EHZ167" s="73"/>
      <c r="EIA167" s="73"/>
      <c r="EIB167" s="73"/>
      <c r="EIC167" s="73"/>
      <c r="EID167" s="73"/>
      <c r="EIE167" s="73"/>
      <c r="EIF167" s="73"/>
      <c r="EIG167" s="73"/>
      <c r="EIH167" s="73"/>
      <c r="EII167" s="73"/>
      <c r="EIJ167" s="73"/>
      <c r="EIK167" s="73"/>
      <c r="EIL167" s="73"/>
      <c r="EIM167" s="73"/>
      <c r="EIN167" s="73"/>
      <c r="EIO167" s="73"/>
      <c r="EIP167" s="73"/>
      <c r="EIQ167" s="73"/>
      <c r="EIR167" s="73"/>
      <c r="EIS167" s="73"/>
      <c r="EIT167" s="73"/>
      <c r="EIU167" s="73"/>
      <c r="EIV167" s="73"/>
      <c r="EIW167" s="73"/>
      <c r="EIX167" s="73"/>
      <c r="EIY167" s="73"/>
      <c r="EIZ167" s="73"/>
      <c r="EJA167" s="73"/>
      <c r="EJB167" s="73"/>
      <c r="EJC167" s="73"/>
      <c r="EJD167" s="73"/>
      <c r="EJE167" s="73"/>
      <c r="EJF167" s="73"/>
      <c r="EJG167" s="73"/>
      <c r="EJH167" s="73"/>
      <c r="EJI167" s="73"/>
      <c r="EJJ167" s="73"/>
      <c r="EJK167" s="73"/>
      <c r="EJL167" s="73"/>
      <c r="EJM167" s="73"/>
      <c r="EJN167" s="73"/>
      <c r="EJO167" s="73"/>
      <c r="EJP167" s="73"/>
      <c r="EJQ167" s="73"/>
      <c r="EJR167" s="73"/>
      <c r="EJS167" s="73"/>
      <c r="EJT167" s="73"/>
      <c r="EJU167" s="73"/>
      <c r="EJV167" s="73"/>
      <c r="EJW167" s="73"/>
      <c r="EJX167" s="73"/>
      <c r="EJY167" s="73"/>
      <c r="EJZ167" s="73"/>
      <c r="EKA167" s="73"/>
      <c r="EKB167" s="73"/>
      <c r="EKC167" s="73"/>
      <c r="EKD167" s="73"/>
      <c r="EKE167" s="73"/>
      <c r="EKF167" s="73"/>
      <c r="EKG167" s="73"/>
      <c r="EKH167" s="73"/>
      <c r="EKI167" s="73"/>
      <c r="EKJ167" s="73"/>
      <c r="EKK167" s="73"/>
      <c r="EKL167" s="73"/>
      <c r="EKM167" s="73"/>
      <c r="EKN167" s="73"/>
      <c r="EKO167" s="73"/>
      <c r="EKP167" s="73"/>
      <c r="EKQ167" s="73"/>
      <c r="EKR167" s="73"/>
      <c r="EKS167" s="73"/>
      <c r="EKT167" s="73"/>
      <c r="EKU167" s="73"/>
      <c r="EKV167" s="73"/>
      <c r="EKW167" s="73"/>
      <c r="EKX167" s="73"/>
      <c r="EKY167" s="73"/>
      <c r="EKZ167" s="73"/>
      <c r="ELA167" s="73"/>
      <c r="ELB167" s="73"/>
      <c r="ELC167" s="73"/>
      <c r="ELD167" s="73"/>
      <c r="ELE167" s="73"/>
      <c r="ELF167" s="73"/>
      <c r="ELG167" s="73"/>
      <c r="ELH167" s="73"/>
      <c r="ELI167" s="73"/>
      <c r="ELJ167" s="73"/>
      <c r="ELK167" s="73"/>
      <c r="ELL167" s="73"/>
      <c r="ELM167" s="73"/>
      <c r="ELN167" s="73"/>
      <c r="ELO167" s="73"/>
      <c r="ELP167" s="73"/>
      <c r="ELQ167" s="73"/>
      <c r="ELR167" s="73"/>
      <c r="ELS167" s="73"/>
      <c r="ELT167" s="73"/>
      <c r="ELU167" s="73"/>
      <c r="ELV167" s="73"/>
      <c r="ELW167" s="73"/>
      <c r="ELX167" s="73"/>
      <c r="ELY167" s="73"/>
      <c r="ELZ167" s="73"/>
      <c r="EMA167" s="73"/>
      <c r="EMB167" s="73"/>
      <c r="EMC167" s="73"/>
      <c r="EMD167" s="73"/>
      <c r="EME167" s="73"/>
      <c r="EMF167" s="73"/>
      <c r="EMG167" s="73"/>
      <c r="EMH167" s="73"/>
      <c r="EMI167" s="73"/>
      <c r="EMJ167" s="73"/>
      <c r="EMK167" s="73"/>
      <c r="EML167" s="73"/>
      <c r="EMM167" s="73"/>
      <c r="EMN167" s="73"/>
      <c r="EMO167" s="73"/>
      <c r="EMP167" s="73"/>
      <c r="EMQ167" s="73"/>
      <c r="EMR167" s="73"/>
      <c r="EMS167" s="73"/>
      <c r="EMT167" s="73"/>
      <c r="EMU167" s="73"/>
      <c r="EMV167" s="73"/>
      <c r="EMW167" s="73"/>
      <c r="EMX167" s="73"/>
      <c r="EMY167" s="73"/>
      <c r="EMZ167" s="73"/>
      <c r="ENA167" s="73"/>
      <c r="ENB167" s="73"/>
      <c r="ENC167" s="73"/>
      <c r="END167" s="73"/>
      <c r="ENE167" s="73"/>
      <c r="ENF167" s="73"/>
      <c r="ENG167" s="73"/>
      <c r="ENH167" s="73"/>
      <c r="ENI167" s="73"/>
      <c r="ENJ167" s="73"/>
      <c r="ENK167" s="73"/>
      <c r="ENL167" s="73"/>
      <c r="ENM167" s="73"/>
      <c r="ENN167" s="73"/>
      <c r="ENO167" s="73"/>
      <c r="ENP167" s="73"/>
      <c r="ENQ167" s="73"/>
      <c r="ENR167" s="73"/>
      <c r="ENS167" s="73"/>
      <c r="ENT167" s="73"/>
      <c r="ENU167" s="73"/>
      <c r="ENV167" s="73"/>
      <c r="ENW167" s="73"/>
      <c r="ENX167" s="73"/>
      <c r="ENY167" s="73"/>
      <c r="ENZ167" s="73"/>
      <c r="EOA167" s="73"/>
      <c r="EOB167" s="73"/>
      <c r="EOC167" s="73"/>
      <c r="EOD167" s="73"/>
      <c r="EOE167" s="73"/>
      <c r="EOF167" s="73"/>
      <c r="EOG167" s="73"/>
      <c r="EOH167" s="73"/>
      <c r="EOI167" s="73"/>
      <c r="EOJ167" s="73"/>
      <c r="EOK167" s="73"/>
      <c r="EOL167" s="73"/>
      <c r="EOM167" s="73"/>
      <c r="EON167" s="73"/>
      <c r="EOO167" s="73"/>
      <c r="EOP167" s="73"/>
      <c r="EOQ167" s="73"/>
      <c r="EOR167" s="73"/>
      <c r="EOS167" s="73"/>
      <c r="EOT167" s="73"/>
      <c r="EOU167" s="73"/>
      <c r="EOV167" s="73"/>
      <c r="EOW167" s="73"/>
      <c r="EOX167" s="73"/>
      <c r="EOY167" s="73"/>
      <c r="EOZ167" s="73"/>
      <c r="EPA167" s="73"/>
      <c r="EPB167" s="73"/>
      <c r="EPC167" s="73"/>
      <c r="EPD167" s="73"/>
      <c r="EPE167" s="73"/>
      <c r="EPF167" s="73"/>
      <c r="EPG167" s="73"/>
      <c r="EPH167" s="73"/>
      <c r="EPI167" s="73"/>
      <c r="EPJ167" s="73"/>
      <c r="EPK167" s="73"/>
      <c r="EPL167" s="73"/>
      <c r="EPM167" s="73"/>
      <c r="EPN167" s="73"/>
      <c r="EPO167" s="73"/>
      <c r="EPP167" s="73"/>
      <c r="EPQ167" s="73"/>
      <c r="EPR167" s="73"/>
      <c r="EPS167" s="73"/>
      <c r="EPT167" s="73"/>
      <c r="EPU167" s="73"/>
      <c r="EPV167" s="73"/>
      <c r="EPW167" s="73"/>
      <c r="EPX167" s="73"/>
      <c r="EPY167" s="73"/>
      <c r="EPZ167" s="73"/>
      <c r="EQA167" s="73"/>
      <c r="EQB167" s="73"/>
      <c r="EQC167" s="73"/>
      <c r="EQD167" s="73"/>
      <c r="EQE167" s="73"/>
      <c r="EQF167" s="73"/>
      <c r="EQG167" s="73"/>
      <c r="EQH167" s="73"/>
      <c r="EQI167" s="73"/>
      <c r="EQJ167" s="73"/>
      <c r="EQK167" s="73"/>
      <c r="EQL167" s="73"/>
      <c r="EQM167" s="73"/>
      <c r="EQN167" s="73"/>
      <c r="EQO167" s="73"/>
      <c r="EQP167" s="73"/>
      <c r="EQQ167" s="73"/>
      <c r="EQR167" s="73"/>
      <c r="EQS167" s="73"/>
      <c r="EQT167" s="73"/>
      <c r="EQU167" s="73"/>
      <c r="EQV167" s="73"/>
      <c r="EQW167" s="73"/>
      <c r="EQX167" s="73"/>
      <c r="EQY167" s="73"/>
      <c r="EQZ167" s="73"/>
      <c r="ERA167" s="73"/>
      <c r="ERB167" s="73"/>
      <c r="ERC167" s="73"/>
      <c r="ERD167" s="73"/>
      <c r="ERE167" s="73"/>
      <c r="ERF167" s="73"/>
      <c r="ERG167" s="73"/>
      <c r="ERH167" s="73"/>
      <c r="ERI167" s="73"/>
      <c r="ERJ167" s="73"/>
      <c r="ERK167" s="73"/>
      <c r="ERL167" s="73"/>
      <c r="ERM167" s="73"/>
      <c r="ERN167" s="73"/>
      <c r="ERO167" s="73"/>
      <c r="ERP167" s="73"/>
      <c r="ERQ167" s="73"/>
      <c r="ERR167" s="73"/>
      <c r="ERS167" s="73"/>
      <c r="ERT167" s="73"/>
      <c r="ERU167" s="73"/>
      <c r="ERV167" s="73"/>
      <c r="ERW167" s="73"/>
      <c r="ERX167" s="73"/>
      <c r="ERY167" s="73"/>
      <c r="ERZ167" s="73"/>
      <c r="ESA167" s="73"/>
      <c r="ESB167" s="73"/>
      <c r="ESC167" s="73"/>
      <c r="ESD167" s="73"/>
      <c r="ESE167" s="73"/>
      <c r="ESF167" s="73"/>
      <c r="ESG167" s="73"/>
      <c r="ESH167" s="73"/>
      <c r="ESI167" s="73"/>
      <c r="ESJ167" s="73"/>
      <c r="ESK167" s="73"/>
      <c r="ESL167" s="73"/>
      <c r="ESM167" s="73"/>
      <c r="ESN167" s="73"/>
      <c r="ESO167" s="73"/>
      <c r="ESP167" s="73"/>
      <c r="ESQ167" s="73"/>
      <c r="ESR167" s="73"/>
      <c r="ESS167" s="73"/>
      <c r="EST167" s="73"/>
      <c r="ESU167" s="73"/>
      <c r="ESV167" s="73"/>
      <c r="ESW167" s="73"/>
      <c r="ESX167" s="73"/>
      <c r="ESY167" s="73"/>
      <c r="ESZ167" s="73"/>
      <c r="ETA167" s="73"/>
      <c r="ETB167" s="73"/>
      <c r="ETC167" s="73"/>
      <c r="ETD167" s="73"/>
      <c r="ETE167" s="73"/>
      <c r="ETF167" s="73"/>
      <c r="ETG167" s="73"/>
      <c r="ETH167" s="73"/>
      <c r="ETI167" s="73"/>
      <c r="ETJ167" s="73"/>
      <c r="ETK167" s="73"/>
      <c r="ETL167" s="73"/>
      <c r="ETM167" s="73"/>
      <c r="ETN167" s="73"/>
      <c r="ETO167" s="73"/>
      <c r="ETP167" s="73"/>
      <c r="ETQ167" s="73"/>
      <c r="ETR167" s="73"/>
      <c r="ETS167" s="73"/>
      <c r="ETT167" s="73"/>
      <c r="ETU167" s="73"/>
      <c r="ETV167" s="73"/>
      <c r="ETW167" s="73"/>
      <c r="ETX167" s="73"/>
      <c r="ETY167" s="73"/>
      <c r="ETZ167" s="73"/>
      <c r="EUA167" s="73"/>
      <c r="EUB167" s="73"/>
      <c r="EUC167" s="73"/>
      <c r="EUD167" s="73"/>
      <c r="EUE167" s="73"/>
      <c r="EUF167" s="73"/>
      <c r="EUG167" s="73"/>
      <c r="EUH167" s="73"/>
      <c r="EUI167" s="73"/>
      <c r="EUJ167" s="73"/>
      <c r="EUK167" s="73"/>
      <c r="EUL167" s="73"/>
      <c r="EUM167" s="73"/>
      <c r="EUN167" s="73"/>
      <c r="EUO167" s="73"/>
      <c r="EUP167" s="73"/>
      <c r="EUQ167" s="73"/>
      <c r="EUR167" s="73"/>
      <c r="EUS167" s="73"/>
      <c r="EUT167" s="73"/>
      <c r="EUU167" s="73"/>
      <c r="EUV167" s="73"/>
      <c r="EUW167" s="73"/>
      <c r="EUX167" s="73"/>
      <c r="EUY167" s="73"/>
      <c r="EUZ167" s="73"/>
      <c r="EVA167" s="73"/>
      <c r="EVB167" s="73"/>
      <c r="EVC167" s="73"/>
      <c r="EVD167" s="73"/>
      <c r="EVE167" s="73"/>
      <c r="EVF167" s="73"/>
      <c r="EVG167" s="73"/>
      <c r="EVH167" s="73"/>
      <c r="EVI167" s="73"/>
      <c r="EVJ167" s="73"/>
      <c r="EVK167" s="73"/>
      <c r="EVL167" s="73"/>
      <c r="EVM167" s="73"/>
      <c r="EVN167" s="73"/>
      <c r="EVO167" s="73"/>
      <c r="EVP167" s="73"/>
      <c r="EVQ167" s="73"/>
      <c r="EVR167" s="73"/>
      <c r="EVS167" s="73"/>
      <c r="EVT167" s="73"/>
      <c r="EVU167" s="73"/>
      <c r="EVV167" s="73"/>
      <c r="EVW167" s="73"/>
      <c r="EVX167" s="73"/>
      <c r="EVY167" s="73"/>
      <c r="EVZ167" s="73"/>
      <c r="EWA167" s="73"/>
      <c r="EWB167" s="73"/>
      <c r="EWC167" s="73"/>
      <c r="EWD167" s="73"/>
      <c r="EWE167" s="73"/>
      <c r="EWF167" s="73"/>
      <c r="EWG167" s="73"/>
      <c r="EWH167" s="73"/>
      <c r="EWI167" s="73"/>
      <c r="EWJ167" s="73"/>
      <c r="EWK167" s="73"/>
      <c r="EWL167" s="73"/>
      <c r="EWM167" s="73"/>
      <c r="EWN167" s="73"/>
      <c r="EWO167" s="73"/>
      <c r="EWP167" s="73"/>
      <c r="EWQ167" s="73"/>
      <c r="EWR167" s="73"/>
      <c r="EWS167" s="73"/>
      <c r="EWT167" s="73"/>
      <c r="EWU167" s="73"/>
      <c r="EWV167" s="73"/>
      <c r="EWW167" s="73"/>
      <c r="EWX167" s="73"/>
      <c r="EWY167" s="73"/>
      <c r="EWZ167" s="73"/>
      <c r="EXA167" s="73"/>
      <c r="EXB167" s="73"/>
      <c r="EXC167" s="73"/>
      <c r="EXD167" s="73"/>
      <c r="EXE167" s="73"/>
      <c r="EXF167" s="73"/>
      <c r="EXG167" s="73"/>
      <c r="EXH167" s="73"/>
      <c r="EXI167" s="73"/>
      <c r="EXJ167" s="73"/>
      <c r="EXK167" s="73"/>
      <c r="EXL167" s="73"/>
      <c r="EXM167" s="73"/>
      <c r="EXN167" s="73"/>
      <c r="EXO167" s="73"/>
      <c r="EXP167" s="73"/>
      <c r="EXQ167" s="73"/>
      <c r="EXR167" s="73"/>
      <c r="EXS167" s="73"/>
      <c r="EXT167" s="73"/>
      <c r="EXU167" s="73"/>
      <c r="EXV167" s="73"/>
      <c r="EXW167" s="73"/>
      <c r="EXX167" s="73"/>
      <c r="EXY167" s="73"/>
      <c r="EXZ167" s="73"/>
      <c r="EYA167" s="73"/>
      <c r="EYB167" s="73"/>
      <c r="EYC167" s="73"/>
      <c r="EYD167" s="73"/>
      <c r="EYE167" s="73"/>
      <c r="EYF167" s="73"/>
      <c r="EYG167" s="73"/>
      <c r="EYH167" s="73"/>
      <c r="EYI167" s="73"/>
      <c r="EYJ167" s="73"/>
      <c r="EYK167" s="73"/>
      <c r="EYL167" s="73"/>
      <c r="EYM167" s="73"/>
      <c r="EYN167" s="73"/>
      <c r="EYO167" s="73"/>
      <c r="EYP167" s="73"/>
      <c r="EYQ167" s="73"/>
      <c r="EYR167" s="73"/>
      <c r="EYS167" s="73"/>
      <c r="EYT167" s="73"/>
      <c r="EYU167" s="73"/>
      <c r="EYV167" s="73"/>
      <c r="EYW167" s="73"/>
      <c r="EYX167" s="73"/>
      <c r="EYY167" s="73"/>
      <c r="EYZ167" s="73"/>
      <c r="EZA167" s="73"/>
      <c r="EZB167" s="73"/>
      <c r="EZC167" s="73"/>
      <c r="EZD167" s="73"/>
      <c r="EZE167" s="73"/>
      <c r="EZF167" s="73"/>
      <c r="EZG167" s="73"/>
      <c r="EZH167" s="73"/>
      <c r="EZI167" s="73"/>
      <c r="EZJ167" s="73"/>
      <c r="EZK167" s="73"/>
      <c r="EZL167" s="73"/>
      <c r="EZM167" s="73"/>
      <c r="EZN167" s="73"/>
      <c r="EZO167" s="73"/>
      <c r="EZP167" s="73"/>
      <c r="EZQ167" s="73"/>
      <c r="EZR167" s="73"/>
      <c r="EZS167" s="73"/>
      <c r="EZT167" s="73"/>
      <c r="EZU167" s="73"/>
      <c r="EZV167" s="73"/>
      <c r="EZW167" s="73"/>
      <c r="EZX167" s="73"/>
      <c r="EZY167" s="73"/>
      <c r="EZZ167" s="73"/>
      <c r="FAA167" s="73"/>
      <c r="FAB167" s="73"/>
      <c r="FAC167" s="73"/>
      <c r="FAD167" s="73"/>
      <c r="FAE167" s="73"/>
      <c r="FAF167" s="73"/>
      <c r="FAG167" s="73"/>
      <c r="FAH167" s="73"/>
      <c r="FAI167" s="73"/>
      <c r="FAJ167" s="73"/>
      <c r="FAK167" s="73"/>
      <c r="FAL167" s="73"/>
      <c r="FAM167" s="73"/>
      <c r="FAN167" s="73"/>
      <c r="FAO167" s="73"/>
      <c r="FAP167" s="73"/>
      <c r="FAQ167" s="73"/>
      <c r="FAR167" s="73"/>
      <c r="FAS167" s="73"/>
      <c r="FAT167" s="73"/>
      <c r="FAU167" s="73"/>
      <c r="FAV167" s="73"/>
      <c r="FAW167" s="73"/>
      <c r="FAX167" s="73"/>
      <c r="FAY167" s="73"/>
      <c r="FAZ167" s="73"/>
      <c r="FBA167" s="73"/>
      <c r="FBB167" s="73"/>
      <c r="FBC167" s="73"/>
      <c r="FBD167" s="73"/>
      <c r="FBE167" s="73"/>
      <c r="FBF167" s="73"/>
      <c r="FBG167" s="73"/>
      <c r="FBH167" s="73"/>
      <c r="FBI167" s="73"/>
      <c r="FBJ167" s="73"/>
      <c r="FBK167" s="73"/>
      <c r="FBL167" s="73"/>
      <c r="FBM167" s="73"/>
      <c r="FBN167" s="73"/>
      <c r="FBO167" s="73"/>
      <c r="FBP167" s="73"/>
      <c r="FBQ167" s="73"/>
      <c r="FBR167" s="73"/>
      <c r="FBS167" s="73"/>
      <c r="FBT167" s="73"/>
      <c r="FBU167" s="73"/>
      <c r="FBV167" s="73"/>
      <c r="FBW167" s="73"/>
      <c r="FBX167" s="73"/>
      <c r="FBY167" s="73"/>
      <c r="FBZ167" s="73"/>
      <c r="FCA167" s="73"/>
      <c r="FCB167" s="73"/>
      <c r="FCC167" s="73"/>
      <c r="FCD167" s="73"/>
      <c r="FCE167" s="73"/>
      <c r="FCF167" s="73"/>
      <c r="FCG167" s="73"/>
      <c r="FCH167" s="73"/>
      <c r="FCI167" s="73"/>
      <c r="FCJ167" s="73"/>
      <c r="FCK167" s="73"/>
      <c r="FCL167" s="73"/>
      <c r="FCM167" s="73"/>
      <c r="FCN167" s="73"/>
      <c r="FCO167" s="73"/>
      <c r="FCP167" s="73"/>
      <c r="FCQ167" s="73"/>
      <c r="FCR167" s="73"/>
      <c r="FCS167" s="73"/>
      <c r="FCT167" s="73"/>
      <c r="FCU167" s="73"/>
      <c r="FCV167" s="73"/>
      <c r="FCW167" s="73"/>
      <c r="FCX167" s="73"/>
      <c r="FCY167" s="73"/>
      <c r="FCZ167" s="73"/>
      <c r="FDA167" s="73"/>
      <c r="FDB167" s="73"/>
      <c r="FDC167" s="73"/>
      <c r="FDD167" s="73"/>
      <c r="FDE167" s="73"/>
      <c r="FDF167" s="73"/>
      <c r="FDG167" s="73"/>
      <c r="FDH167" s="73"/>
      <c r="FDI167" s="73"/>
      <c r="FDJ167" s="73"/>
      <c r="FDK167" s="73"/>
      <c r="FDL167" s="73"/>
      <c r="FDM167" s="73"/>
      <c r="FDN167" s="73"/>
      <c r="FDO167" s="73"/>
      <c r="FDP167" s="73"/>
      <c r="FDQ167" s="73"/>
      <c r="FDR167" s="73"/>
      <c r="FDS167" s="73"/>
      <c r="FDT167" s="73"/>
      <c r="FDU167" s="73"/>
      <c r="FDV167" s="73"/>
      <c r="FDW167" s="73"/>
      <c r="FDX167" s="73"/>
      <c r="FDY167" s="73"/>
      <c r="FDZ167" s="73"/>
      <c r="FEA167" s="73"/>
      <c r="FEB167" s="73"/>
      <c r="FEC167" s="73"/>
      <c r="FED167" s="73"/>
      <c r="FEE167" s="73"/>
      <c r="FEF167" s="73"/>
      <c r="FEG167" s="73"/>
      <c r="FEH167" s="73"/>
      <c r="FEI167" s="73"/>
      <c r="FEJ167" s="73"/>
      <c r="FEK167" s="73"/>
      <c r="FEL167" s="73"/>
      <c r="FEM167" s="73"/>
      <c r="FEN167" s="73"/>
      <c r="FEO167" s="73"/>
      <c r="FEP167" s="73"/>
      <c r="FEQ167" s="73"/>
      <c r="FER167" s="73"/>
      <c r="FES167" s="73"/>
      <c r="FET167" s="73"/>
      <c r="FEU167" s="73"/>
      <c r="FEV167" s="73"/>
      <c r="FEW167" s="73"/>
      <c r="FEX167" s="73"/>
      <c r="FEY167" s="73"/>
      <c r="FEZ167" s="73"/>
      <c r="FFA167" s="73"/>
      <c r="FFB167" s="73"/>
      <c r="FFC167" s="73"/>
      <c r="FFD167" s="73"/>
      <c r="FFE167" s="73"/>
      <c r="FFF167" s="73"/>
      <c r="FFG167" s="73"/>
      <c r="FFH167" s="73"/>
      <c r="FFI167" s="73"/>
      <c r="FFJ167" s="73"/>
      <c r="FFK167" s="73"/>
      <c r="FFL167" s="73"/>
      <c r="FFM167" s="73"/>
      <c r="FFN167" s="73"/>
      <c r="FFO167" s="73"/>
      <c r="FFP167" s="73"/>
      <c r="FFQ167" s="73"/>
      <c r="FFR167" s="73"/>
      <c r="FFS167" s="73"/>
      <c r="FFT167" s="73"/>
      <c r="FFU167" s="73"/>
      <c r="FFV167" s="73"/>
      <c r="FFW167" s="73"/>
      <c r="FFX167" s="73"/>
      <c r="FFY167" s="73"/>
      <c r="FFZ167" s="73"/>
      <c r="FGA167" s="73"/>
      <c r="FGB167" s="73"/>
      <c r="FGC167" s="73"/>
      <c r="FGD167" s="73"/>
      <c r="FGE167" s="73"/>
      <c r="FGF167" s="73"/>
      <c r="FGG167" s="73"/>
      <c r="FGH167" s="73"/>
      <c r="FGI167" s="73"/>
      <c r="FGJ167" s="73"/>
      <c r="FGK167" s="73"/>
      <c r="FGL167" s="73"/>
      <c r="FGM167" s="73"/>
      <c r="FGN167" s="73"/>
      <c r="FGO167" s="73"/>
      <c r="FGP167" s="73"/>
      <c r="FGQ167" s="73"/>
      <c r="FGR167" s="73"/>
      <c r="FGS167" s="73"/>
      <c r="FGT167" s="73"/>
      <c r="FGU167" s="73"/>
      <c r="FGV167" s="73"/>
      <c r="FGW167" s="73"/>
      <c r="FGX167" s="73"/>
      <c r="FGY167" s="73"/>
      <c r="FGZ167" s="73"/>
      <c r="FHA167" s="73"/>
      <c r="FHB167" s="73"/>
      <c r="FHC167" s="73"/>
      <c r="FHD167" s="73"/>
      <c r="FHE167" s="73"/>
      <c r="FHF167" s="73"/>
      <c r="FHG167" s="73"/>
      <c r="FHH167" s="73"/>
      <c r="FHI167" s="73"/>
      <c r="FHJ167" s="73"/>
      <c r="FHK167" s="73"/>
      <c r="FHL167" s="73"/>
      <c r="FHM167" s="73"/>
      <c r="FHN167" s="73"/>
      <c r="FHO167" s="73"/>
      <c r="FHP167" s="73"/>
      <c r="FHQ167" s="73"/>
      <c r="FHR167" s="73"/>
      <c r="FHS167" s="73"/>
      <c r="FHT167" s="73"/>
      <c r="FHU167" s="73"/>
      <c r="FHV167" s="73"/>
      <c r="FHW167" s="73"/>
      <c r="FHX167" s="73"/>
      <c r="FHY167" s="73"/>
      <c r="FHZ167" s="73"/>
      <c r="FIA167" s="73"/>
      <c r="FIB167" s="73"/>
      <c r="FIC167" s="73"/>
      <c r="FID167" s="73"/>
      <c r="FIE167" s="73"/>
      <c r="FIF167" s="73"/>
      <c r="FIG167" s="73"/>
      <c r="FIH167" s="73"/>
      <c r="FII167" s="73"/>
      <c r="FIJ167" s="73"/>
      <c r="FIK167" s="73"/>
      <c r="FIL167" s="73"/>
      <c r="FIM167" s="73"/>
      <c r="FIN167" s="73"/>
      <c r="FIO167" s="73"/>
      <c r="FIP167" s="73"/>
      <c r="FIQ167" s="73"/>
      <c r="FIR167" s="73"/>
      <c r="FIS167" s="73"/>
      <c r="FIT167" s="73"/>
      <c r="FIU167" s="73"/>
      <c r="FIV167" s="73"/>
      <c r="FIW167" s="73"/>
      <c r="FIX167" s="73"/>
      <c r="FIY167" s="73"/>
      <c r="FIZ167" s="73"/>
      <c r="FJA167" s="73"/>
      <c r="FJB167" s="73"/>
      <c r="FJC167" s="73"/>
      <c r="FJD167" s="73"/>
      <c r="FJE167" s="73"/>
      <c r="FJF167" s="73"/>
      <c r="FJG167" s="73"/>
      <c r="FJH167" s="73"/>
      <c r="FJI167" s="73"/>
      <c r="FJJ167" s="73"/>
      <c r="FJK167" s="73"/>
      <c r="FJL167" s="73"/>
      <c r="FJM167" s="73"/>
      <c r="FJN167" s="73"/>
      <c r="FJO167" s="73"/>
      <c r="FJP167" s="73"/>
      <c r="FJQ167" s="73"/>
      <c r="FJR167" s="73"/>
      <c r="FJS167" s="73"/>
      <c r="FJT167" s="73"/>
      <c r="FJU167" s="73"/>
      <c r="FJV167" s="73"/>
      <c r="FJW167" s="73"/>
      <c r="FJX167" s="73"/>
      <c r="FJY167" s="73"/>
      <c r="FJZ167" s="73"/>
      <c r="FKA167" s="73"/>
      <c r="FKB167" s="73"/>
      <c r="FKC167" s="73"/>
      <c r="FKD167" s="73"/>
      <c r="FKE167" s="73"/>
      <c r="FKF167" s="73"/>
      <c r="FKG167" s="73"/>
      <c r="FKH167" s="73"/>
      <c r="FKI167" s="73"/>
      <c r="FKJ167" s="73"/>
      <c r="FKK167" s="73"/>
      <c r="FKL167" s="73"/>
      <c r="FKM167" s="73"/>
      <c r="FKN167" s="73"/>
      <c r="FKO167" s="73"/>
      <c r="FKP167" s="73"/>
      <c r="FKQ167" s="73"/>
      <c r="FKR167" s="73"/>
      <c r="FKS167" s="73"/>
      <c r="FKT167" s="73"/>
      <c r="FKU167" s="73"/>
      <c r="FKV167" s="73"/>
      <c r="FKW167" s="73"/>
      <c r="FKX167" s="73"/>
      <c r="FKY167" s="73"/>
      <c r="FKZ167" s="73"/>
      <c r="FLA167" s="73"/>
      <c r="FLB167" s="73"/>
      <c r="FLC167" s="73"/>
      <c r="FLD167" s="73"/>
      <c r="FLE167" s="73"/>
      <c r="FLF167" s="73"/>
      <c r="FLG167" s="73"/>
      <c r="FLH167" s="73"/>
      <c r="FLI167" s="73"/>
      <c r="FLJ167" s="73"/>
      <c r="FLK167" s="73"/>
      <c r="FLL167" s="73"/>
      <c r="FLM167" s="73"/>
      <c r="FLN167" s="73"/>
      <c r="FLO167" s="73"/>
      <c r="FLP167" s="73"/>
      <c r="FLQ167" s="73"/>
      <c r="FLR167" s="73"/>
      <c r="FLS167" s="73"/>
      <c r="FLT167" s="73"/>
      <c r="FLU167" s="73"/>
      <c r="FLV167" s="73"/>
      <c r="FLW167" s="73"/>
      <c r="FLX167" s="73"/>
      <c r="FLY167" s="73"/>
      <c r="FLZ167" s="73"/>
      <c r="FMA167" s="73"/>
      <c r="FMB167" s="73"/>
      <c r="FMC167" s="73"/>
      <c r="FMD167" s="73"/>
      <c r="FME167" s="73"/>
      <c r="FMF167" s="73"/>
      <c r="FMG167" s="73"/>
      <c r="FMH167" s="73"/>
      <c r="FMI167" s="73"/>
      <c r="FMJ167" s="73"/>
      <c r="FMK167" s="73"/>
      <c r="FML167" s="73"/>
      <c r="FMM167" s="73"/>
      <c r="FMN167" s="73"/>
      <c r="FMO167" s="73"/>
      <c r="FMP167" s="73"/>
      <c r="FMQ167" s="73"/>
      <c r="FMR167" s="73"/>
      <c r="FMS167" s="73"/>
      <c r="FMT167" s="73"/>
      <c r="FMU167" s="73"/>
      <c r="FMV167" s="73"/>
      <c r="FMW167" s="73"/>
      <c r="FMX167" s="73"/>
      <c r="FMY167" s="73"/>
      <c r="FMZ167" s="73"/>
      <c r="FNA167" s="73"/>
      <c r="FNB167" s="73"/>
      <c r="FNC167" s="73"/>
      <c r="FND167" s="73"/>
      <c r="FNE167" s="73"/>
      <c r="FNF167" s="73"/>
      <c r="FNG167" s="73"/>
      <c r="FNH167" s="73"/>
      <c r="FNI167" s="73"/>
      <c r="FNJ167" s="73"/>
      <c r="FNK167" s="73"/>
      <c r="FNL167" s="73"/>
      <c r="FNM167" s="73"/>
      <c r="FNN167" s="73"/>
      <c r="FNO167" s="73"/>
      <c r="FNP167" s="73"/>
      <c r="FNQ167" s="73"/>
      <c r="FNR167" s="73"/>
      <c r="FNS167" s="73"/>
      <c r="FNT167" s="73"/>
      <c r="FNU167" s="73"/>
      <c r="FNV167" s="73"/>
      <c r="FNW167" s="73"/>
      <c r="FNX167" s="73"/>
      <c r="FNY167" s="73"/>
      <c r="FNZ167" s="73"/>
      <c r="FOA167" s="73"/>
      <c r="FOB167" s="73"/>
      <c r="FOC167" s="73"/>
      <c r="FOD167" s="73"/>
      <c r="FOE167" s="73"/>
      <c r="FOF167" s="73"/>
      <c r="FOG167" s="73"/>
      <c r="FOH167" s="73"/>
      <c r="FOI167" s="73"/>
      <c r="FOJ167" s="73"/>
      <c r="FOK167" s="73"/>
      <c r="FOL167" s="73"/>
      <c r="FOM167" s="73"/>
      <c r="FON167" s="73"/>
      <c r="FOO167" s="73"/>
      <c r="FOP167" s="73"/>
      <c r="FOQ167" s="73"/>
      <c r="FOR167" s="73"/>
      <c r="FOS167" s="73"/>
      <c r="FOT167" s="73"/>
      <c r="FOU167" s="73"/>
      <c r="FOV167" s="73"/>
      <c r="FOW167" s="73"/>
      <c r="FOX167" s="73"/>
      <c r="FOY167" s="73"/>
      <c r="FOZ167" s="73"/>
      <c r="FPA167" s="73"/>
      <c r="FPB167" s="73"/>
      <c r="FPC167" s="73"/>
      <c r="FPD167" s="73"/>
      <c r="FPE167" s="73"/>
      <c r="FPF167" s="73"/>
      <c r="FPG167" s="73"/>
      <c r="FPH167" s="73"/>
      <c r="FPI167" s="73"/>
      <c r="FPJ167" s="73"/>
      <c r="FPK167" s="73"/>
      <c r="FPL167" s="73"/>
      <c r="FPM167" s="73"/>
      <c r="FPN167" s="73"/>
      <c r="FPO167" s="73"/>
      <c r="FPP167" s="73"/>
      <c r="FPQ167" s="73"/>
      <c r="FPR167" s="73"/>
      <c r="FPS167" s="73"/>
      <c r="FPT167" s="73"/>
      <c r="FPU167" s="73"/>
      <c r="FPV167" s="73"/>
      <c r="FPW167" s="73"/>
      <c r="FPX167" s="73"/>
      <c r="FPY167" s="73"/>
      <c r="FPZ167" s="73"/>
      <c r="FQA167" s="73"/>
      <c r="FQB167" s="73"/>
      <c r="FQC167" s="73"/>
      <c r="FQD167" s="73"/>
      <c r="FQE167" s="73"/>
      <c r="FQF167" s="73"/>
      <c r="FQG167" s="73"/>
      <c r="FQH167" s="73"/>
      <c r="FQI167" s="73"/>
      <c r="FQJ167" s="73"/>
      <c r="FQK167" s="73"/>
      <c r="FQL167" s="73"/>
      <c r="FQM167" s="73"/>
      <c r="FQN167" s="73"/>
      <c r="FQO167" s="73"/>
      <c r="FQP167" s="73"/>
      <c r="FQQ167" s="73"/>
      <c r="FQR167" s="73"/>
      <c r="FQS167" s="73"/>
      <c r="FQT167" s="73"/>
      <c r="FQU167" s="73"/>
      <c r="FQV167" s="73"/>
      <c r="FQW167" s="73"/>
      <c r="FQX167" s="73"/>
      <c r="FQY167" s="73"/>
      <c r="FQZ167" s="73"/>
      <c r="FRA167" s="73"/>
      <c r="FRB167" s="73"/>
      <c r="FRC167" s="73"/>
      <c r="FRD167" s="73"/>
      <c r="FRE167" s="73"/>
      <c r="FRF167" s="73"/>
      <c r="FRG167" s="73"/>
      <c r="FRH167" s="73"/>
      <c r="FRI167" s="73"/>
      <c r="FRJ167" s="73"/>
      <c r="FRK167" s="73"/>
      <c r="FRL167" s="73"/>
      <c r="FRM167" s="73"/>
      <c r="FRN167" s="73"/>
      <c r="FRO167" s="73"/>
      <c r="FRP167" s="73"/>
      <c r="FRQ167" s="73"/>
      <c r="FRR167" s="73"/>
      <c r="FRS167" s="73"/>
      <c r="FRT167" s="73"/>
      <c r="FRU167" s="73"/>
      <c r="FRV167" s="73"/>
      <c r="FRW167" s="73"/>
      <c r="FRX167" s="73"/>
      <c r="FRY167" s="73"/>
      <c r="FRZ167" s="73"/>
      <c r="FSA167" s="73"/>
      <c r="FSB167" s="73"/>
      <c r="FSC167" s="73"/>
      <c r="FSD167" s="73"/>
      <c r="FSE167" s="73"/>
      <c r="FSF167" s="73"/>
      <c r="FSG167" s="73"/>
      <c r="FSH167" s="73"/>
      <c r="FSI167" s="73"/>
      <c r="FSJ167" s="73"/>
      <c r="FSK167" s="73"/>
      <c r="FSL167" s="73"/>
      <c r="FSM167" s="73"/>
      <c r="FSN167" s="73"/>
      <c r="FSO167" s="73"/>
      <c r="FSP167" s="73"/>
      <c r="FSQ167" s="73"/>
      <c r="FSR167" s="73"/>
      <c r="FSS167" s="73"/>
      <c r="FST167" s="73"/>
      <c r="FSU167" s="73"/>
      <c r="FSV167" s="73"/>
      <c r="FSW167" s="73"/>
      <c r="FSX167" s="73"/>
      <c r="FSY167" s="73"/>
      <c r="FSZ167" s="73"/>
      <c r="FTA167" s="73"/>
      <c r="FTB167" s="73"/>
      <c r="FTC167" s="73"/>
      <c r="FTD167" s="73"/>
      <c r="FTE167" s="73"/>
      <c r="FTF167" s="73"/>
      <c r="FTG167" s="73"/>
      <c r="FTH167" s="73"/>
      <c r="FTI167" s="73"/>
      <c r="FTJ167" s="73"/>
      <c r="FTK167" s="73"/>
      <c r="FTL167" s="73"/>
      <c r="FTM167" s="73"/>
      <c r="FTN167" s="73"/>
      <c r="FTO167" s="73"/>
      <c r="FTP167" s="73"/>
      <c r="FTQ167" s="73"/>
      <c r="FTR167" s="73"/>
      <c r="FTS167" s="73"/>
      <c r="FTT167" s="73"/>
      <c r="FTU167" s="73"/>
      <c r="FTV167" s="73"/>
      <c r="FTW167" s="73"/>
      <c r="FTX167" s="73"/>
      <c r="FTY167" s="73"/>
      <c r="FTZ167" s="73"/>
      <c r="FUA167" s="73"/>
      <c r="FUB167" s="73"/>
      <c r="FUC167" s="73"/>
      <c r="FUD167" s="73"/>
      <c r="FUE167" s="73"/>
      <c r="FUF167" s="73"/>
      <c r="FUG167" s="73"/>
      <c r="FUH167" s="73"/>
      <c r="FUI167" s="73"/>
      <c r="FUJ167" s="73"/>
      <c r="FUK167" s="73"/>
      <c r="FUL167" s="73"/>
      <c r="FUM167" s="73"/>
      <c r="FUN167" s="73"/>
      <c r="FUO167" s="73"/>
      <c r="FUP167" s="73"/>
      <c r="FUQ167" s="73"/>
      <c r="FUR167" s="73"/>
      <c r="FUS167" s="73"/>
      <c r="FUT167" s="73"/>
      <c r="FUU167" s="73"/>
      <c r="FUV167" s="73"/>
      <c r="FUW167" s="73"/>
      <c r="FUX167" s="73"/>
      <c r="FUY167" s="73"/>
      <c r="FUZ167" s="73"/>
      <c r="FVA167" s="73"/>
      <c r="FVB167" s="73"/>
      <c r="FVC167" s="73"/>
      <c r="FVD167" s="73"/>
      <c r="FVE167" s="73"/>
      <c r="FVF167" s="73"/>
      <c r="FVG167" s="73"/>
      <c r="FVH167" s="73"/>
      <c r="FVI167" s="73"/>
      <c r="FVJ167" s="73"/>
      <c r="FVK167" s="73"/>
      <c r="FVL167" s="73"/>
      <c r="FVM167" s="73"/>
      <c r="FVN167" s="73"/>
      <c r="FVO167" s="73"/>
      <c r="FVP167" s="73"/>
      <c r="FVQ167" s="73"/>
      <c r="FVR167" s="73"/>
      <c r="FVS167" s="73"/>
      <c r="FVT167" s="73"/>
      <c r="FVU167" s="73"/>
      <c r="FVV167" s="73"/>
      <c r="FVW167" s="73"/>
      <c r="FVX167" s="73"/>
      <c r="FVY167" s="73"/>
      <c r="FVZ167" s="73"/>
      <c r="FWA167" s="73"/>
      <c r="FWB167" s="73"/>
      <c r="FWC167" s="73"/>
      <c r="FWD167" s="73"/>
      <c r="FWE167" s="73"/>
      <c r="FWF167" s="73"/>
      <c r="FWG167" s="73"/>
      <c r="FWH167" s="73"/>
      <c r="FWI167" s="73"/>
      <c r="FWJ167" s="73"/>
      <c r="FWK167" s="73"/>
      <c r="FWL167" s="73"/>
      <c r="FWM167" s="73"/>
      <c r="FWN167" s="73"/>
      <c r="FWO167" s="73"/>
      <c r="FWP167" s="73"/>
      <c r="FWQ167" s="73"/>
      <c r="FWR167" s="73"/>
      <c r="FWS167" s="73"/>
      <c r="FWT167" s="73"/>
      <c r="FWU167" s="73"/>
      <c r="FWV167" s="73"/>
      <c r="FWW167" s="73"/>
      <c r="FWX167" s="73"/>
      <c r="FWY167" s="73"/>
      <c r="FWZ167" s="73"/>
      <c r="FXA167" s="73"/>
      <c r="FXB167" s="73"/>
      <c r="FXC167" s="73"/>
      <c r="FXD167" s="73"/>
      <c r="FXE167" s="73"/>
      <c r="FXF167" s="73"/>
      <c r="FXG167" s="73"/>
      <c r="FXH167" s="73"/>
      <c r="FXI167" s="73"/>
      <c r="FXJ167" s="73"/>
      <c r="FXK167" s="73"/>
      <c r="FXL167" s="73"/>
      <c r="FXM167" s="73"/>
      <c r="FXN167" s="73"/>
      <c r="FXO167" s="73"/>
      <c r="FXP167" s="73"/>
      <c r="FXQ167" s="73"/>
      <c r="FXR167" s="73"/>
      <c r="FXS167" s="73"/>
      <c r="FXT167" s="73"/>
      <c r="FXU167" s="73"/>
      <c r="FXV167" s="73"/>
      <c r="FXW167" s="73"/>
      <c r="FXX167" s="73"/>
      <c r="FXY167" s="73"/>
      <c r="FXZ167" s="73"/>
      <c r="FYA167" s="73"/>
      <c r="FYB167" s="73"/>
      <c r="FYC167" s="73"/>
      <c r="FYD167" s="73"/>
      <c r="FYE167" s="73"/>
      <c r="FYF167" s="73"/>
      <c r="FYG167" s="73"/>
      <c r="FYH167" s="73"/>
      <c r="FYI167" s="73"/>
      <c r="FYJ167" s="73"/>
      <c r="FYK167" s="73"/>
      <c r="FYL167" s="73"/>
      <c r="FYM167" s="73"/>
      <c r="FYN167" s="73"/>
      <c r="FYO167" s="73"/>
      <c r="FYP167" s="73"/>
      <c r="FYQ167" s="73"/>
      <c r="FYR167" s="73"/>
      <c r="FYS167" s="73"/>
      <c r="FYT167" s="73"/>
      <c r="FYU167" s="73"/>
      <c r="FYV167" s="73"/>
      <c r="FYW167" s="73"/>
      <c r="FYX167" s="73"/>
      <c r="FYY167" s="73"/>
      <c r="FYZ167" s="73"/>
      <c r="FZA167" s="73"/>
      <c r="FZB167" s="73"/>
      <c r="FZC167" s="73"/>
      <c r="FZD167" s="73"/>
      <c r="FZE167" s="73"/>
      <c r="FZF167" s="73"/>
      <c r="FZG167" s="73"/>
      <c r="FZH167" s="73"/>
      <c r="FZI167" s="73"/>
      <c r="FZJ167" s="73"/>
      <c r="FZK167" s="73"/>
      <c r="FZL167" s="73"/>
      <c r="FZM167" s="73"/>
      <c r="FZN167" s="73"/>
      <c r="FZO167" s="73"/>
      <c r="FZP167" s="73"/>
      <c r="FZQ167" s="73"/>
      <c r="FZR167" s="73"/>
      <c r="FZS167" s="73"/>
      <c r="FZT167" s="73"/>
      <c r="FZU167" s="73"/>
      <c r="FZV167" s="73"/>
      <c r="FZW167" s="73"/>
      <c r="FZX167" s="73"/>
      <c r="FZY167" s="73"/>
      <c r="FZZ167" s="73"/>
      <c r="GAA167" s="73"/>
      <c r="GAB167" s="73"/>
      <c r="GAC167" s="73"/>
      <c r="GAD167" s="73"/>
      <c r="GAE167" s="73"/>
      <c r="GAF167" s="73"/>
      <c r="GAG167" s="73"/>
      <c r="GAH167" s="73"/>
      <c r="GAI167" s="73"/>
      <c r="GAJ167" s="73"/>
      <c r="GAK167" s="73"/>
      <c r="GAL167" s="73"/>
      <c r="GAM167" s="73"/>
      <c r="GAN167" s="73"/>
      <c r="GAO167" s="73"/>
      <c r="GAP167" s="73"/>
      <c r="GAQ167" s="73"/>
      <c r="GAR167" s="73"/>
      <c r="GAS167" s="73"/>
      <c r="GAT167" s="73"/>
      <c r="GAU167" s="73"/>
      <c r="GAV167" s="73"/>
      <c r="GAW167" s="73"/>
      <c r="GAX167" s="73"/>
      <c r="GAY167" s="73"/>
      <c r="GAZ167" s="73"/>
      <c r="GBA167" s="73"/>
      <c r="GBB167" s="73"/>
      <c r="GBC167" s="73"/>
      <c r="GBD167" s="73"/>
      <c r="GBE167" s="73"/>
      <c r="GBF167" s="73"/>
      <c r="GBG167" s="73"/>
      <c r="GBH167" s="73"/>
      <c r="GBI167" s="73"/>
      <c r="GBJ167" s="73"/>
      <c r="GBK167" s="73"/>
      <c r="GBL167" s="73"/>
      <c r="GBM167" s="73"/>
      <c r="GBN167" s="73"/>
      <c r="GBO167" s="73"/>
      <c r="GBP167" s="73"/>
      <c r="GBQ167" s="73"/>
      <c r="GBR167" s="73"/>
      <c r="GBS167" s="73"/>
      <c r="GBT167" s="73"/>
      <c r="GBU167" s="73"/>
      <c r="GBV167" s="73"/>
      <c r="GBW167" s="73"/>
      <c r="GBX167" s="73"/>
      <c r="GBY167" s="73"/>
      <c r="GBZ167" s="73"/>
      <c r="GCA167" s="73"/>
      <c r="GCB167" s="73"/>
      <c r="GCC167" s="73"/>
      <c r="GCD167" s="73"/>
      <c r="GCE167" s="73"/>
      <c r="GCF167" s="73"/>
      <c r="GCG167" s="73"/>
      <c r="GCH167" s="73"/>
      <c r="GCI167" s="73"/>
      <c r="GCJ167" s="73"/>
      <c r="GCK167" s="73"/>
      <c r="GCL167" s="73"/>
      <c r="GCM167" s="73"/>
      <c r="GCN167" s="73"/>
      <c r="GCO167" s="73"/>
      <c r="GCP167" s="73"/>
      <c r="GCQ167" s="73"/>
      <c r="GCR167" s="73"/>
      <c r="GCS167" s="73"/>
      <c r="GCT167" s="73"/>
      <c r="GCU167" s="73"/>
      <c r="GCV167" s="73"/>
      <c r="GCW167" s="73"/>
      <c r="GCX167" s="73"/>
      <c r="GCY167" s="73"/>
      <c r="GCZ167" s="73"/>
      <c r="GDA167" s="73"/>
      <c r="GDB167" s="73"/>
      <c r="GDC167" s="73"/>
      <c r="GDD167" s="73"/>
      <c r="GDE167" s="73"/>
      <c r="GDF167" s="73"/>
      <c r="GDG167" s="73"/>
      <c r="GDH167" s="73"/>
      <c r="GDI167" s="73"/>
      <c r="GDJ167" s="73"/>
      <c r="GDK167" s="73"/>
      <c r="GDL167" s="73"/>
      <c r="GDM167" s="73"/>
      <c r="GDN167" s="73"/>
      <c r="GDO167" s="73"/>
      <c r="GDP167" s="73"/>
      <c r="GDQ167" s="73"/>
      <c r="GDR167" s="73"/>
      <c r="GDS167" s="73"/>
      <c r="GDT167" s="73"/>
      <c r="GDU167" s="73"/>
      <c r="GDV167" s="73"/>
      <c r="GDW167" s="73"/>
      <c r="GDX167" s="73"/>
      <c r="GDY167" s="73"/>
      <c r="GDZ167" s="73"/>
      <c r="GEA167" s="73"/>
      <c r="GEB167" s="73"/>
      <c r="GEC167" s="73"/>
      <c r="GED167" s="73"/>
      <c r="GEE167" s="73"/>
      <c r="GEF167" s="73"/>
      <c r="GEG167" s="73"/>
      <c r="GEH167" s="73"/>
      <c r="GEI167" s="73"/>
      <c r="GEJ167" s="73"/>
      <c r="GEK167" s="73"/>
      <c r="GEL167" s="73"/>
      <c r="GEM167" s="73"/>
      <c r="GEN167" s="73"/>
      <c r="GEO167" s="73"/>
      <c r="GEP167" s="73"/>
      <c r="GEQ167" s="73"/>
      <c r="GER167" s="73"/>
      <c r="GES167" s="73"/>
      <c r="GET167" s="73"/>
      <c r="GEU167" s="73"/>
      <c r="GEV167" s="73"/>
      <c r="GEW167" s="73"/>
      <c r="GEX167" s="73"/>
      <c r="GEY167" s="73"/>
      <c r="GEZ167" s="73"/>
      <c r="GFA167" s="73"/>
      <c r="GFB167" s="73"/>
      <c r="GFC167" s="73"/>
      <c r="GFD167" s="73"/>
      <c r="GFE167" s="73"/>
      <c r="GFF167" s="73"/>
      <c r="GFG167" s="73"/>
      <c r="GFH167" s="73"/>
      <c r="GFI167" s="73"/>
      <c r="GFJ167" s="73"/>
      <c r="GFK167" s="73"/>
      <c r="GFL167" s="73"/>
      <c r="GFM167" s="73"/>
      <c r="GFN167" s="73"/>
      <c r="GFO167" s="73"/>
      <c r="GFP167" s="73"/>
      <c r="GFQ167" s="73"/>
      <c r="GFR167" s="73"/>
      <c r="GFS167" s="73"/>
      <c r="GFT167" s="73"/>
      <c r="GFU167" s="73"/>
      <c r="GFV167" s="73"/>
      <c r="GFW167" s="73"/>
      <c r="GFX167" s="73"/>
      <c r="GFY167" s="73"/>
      <c r="GFZ167" s="73"/>
      <c r="GGA167" s="73"/>
      <c r="GGB167" s="73"/>
      <c r="GGC167" s="73"/>
      <c r="GGD167" s="73"/>
      <c r="GGE167" s="73"/>
      <c r="GGF167" s="73"/>
      <c r="GGG167" s="73"/>
      <c r="GGH167" s="73"/>
      <c r="GGI167" s="73"/>
      <c r="GGJ167" s="73"/>
      <c r="GGK167" s="73"/>
      <c r="GGL167" s="73"/>
      <c r="GGM167" s="73"/>
      <c r="GGN167" s="73"/>
      <c r="GGO167" s="73"/>
      <c r="GGP167" s="73"/>
      <c r="GGQ167" s="73"/>
      <c r="GGR167" s="73"/>
      <c r="GGS167" s="73"/>
      <c r="GGT167" s="73"/>
      <c r="GGU167" s="73"/>
      <c r="GGV167" s="73"/>
      <c r="GGW167" s="73"/>
      <c r="GGX167" s="73"/>
      <c r="GGY167" s="73"/>
      <c r="GGZ167" s="73"/>
      <c r="GHA167" s="73"/>
      <c r="GHB167" s="73"/>
      <c r="GHC167" s="73"/>
      <c r="GHD167" s="73"/>
      <c r="GHE167" s="73"/>
      <c r="GHF167" s="73"/>
      <c r="GHG167" s="73"/>
      <c r="GHH167" s="73"/>
      <c r="GHI167" s="73"/>
      <c r="GHJ167" s="73"/>
      <c r="GHK167" s="73"/>
      <c r="GHL167" s="73"/>
      <c r="GHM167" s="73"/>
      <c r="GHN167" s="73"/>
      <c r="GHO167" s="73"/>
      <c r="GHP167" s="73"/>
      <c r="GHQ167" s="73"/>
      <c r="GHR167" s="73"/>
      <c r="GHS167" s="73"/>
      <c r="GHT167" s="73"/>
      <c r="GHU167" s="73"/>
      <c r="GHV167" s="73"/>
      <c r="GHW167" s="73"/>
      <c r="GHX167" s="73"/>
      <c r="GHY167" s="73"/>
      <c r="GHZ167" s="73"/>
      <c r="GIA167" s="73"/>
      <c r="GIB167" s="73"/>
      <c r="GIC167" s="73"/>
      <c r="GID167" s="73"/>
      <c r="GIE167" s="73"/>
      <c r="GIF167" s="73"/>
      <c r="GIG167" s="73"/>
      <c r="GIH167" s="73"/>
      <c r="GII167" s="73"/>
      <c r="GIJ167" s="73"/>
      <c r="GIK167" s="73"/>
      <c r="GIL167" s="73"/>
      <c r="GIM167" s="73"/>
      <c r="GIN167" s="73"/>
      <c r="GIO167" s="73"/>
      <c r="GIP167" s="73"/>
      <c r="GIQ167" s="73"/>
      <c r="GIR167" s="73"/>
      <c r="GIS167" s="73"/>
      <c r="GIT167" s="73"/>
      <c r="GIU167" s="73"/>
      <c r="GIV167" s="73"/>
      <c r="GIW167" s="73"/>
      <c r="GIX167" s="73"/>
      <c r="GIY167" s="73"/>
      <c r="GIZ167" s="73"/>
      <c r="GJA167" s="73"/>
      <c r="GJB167" s="73"/>
      <c r="GJC167" s="73"/>
      <c r="GJD167" s="73"/>
      <c r="GJE167" s="73"/>
      <c r="GJF167" s="73"/>
      <c r="GJG167" s="73"/>
      <c r="GJH167" s="73"/>
      <c r="GJI167" s="73"/>
      <c r="GJJ167" s="73"/>
      <c r="GJK167" s="73"/>
      <c r="GJL167" s="73"/>
      <c r="GJM167" s="73"/>
      <c r="GJN167" s="73"/>
      <c r="GJO167" s="73"/>
      <c r="GJP167" s="73"/>
      <c r="GJQ167" s="73"/>
      <c r="GJR167" s="73"/>
      <c r="GJS167" s="73"/>
      <c r="GJT167" s="73"/>
      <c r="GJU167" s="73"/>
      <c r="GJV167" s="73"/>
      <c r="GJW167" s="73"/>
      <c r="GJX167" s="73"/>
      <c r="GJY167" s="73"/>
      <c r="GJZ167" s="73"/>
      <c r="GKA167" s="73"/>
      <c r="GKB167" s="73"/>
      <c r="GKC167" s="73"/>
      <c r="GKD167" s="73"/>
      <c r="GKE167" s="73"/>
      <c r="GKF167" s="73"/>
      <c r="GKG167" s="73"/>
      <c r="GKH167" s="73"/>
      <c r="GKI167" s="73"/>
      <c r="GKJ167" s="73"/>
      <c r="GKK167" s="73"/>
      <c r="GKL167" s="73"/>
      <c r="GKM167" s="73"/>
      <c r="GKN167" s="73"/>
      <c r="GKO167" s="73"/>
      <c r="GKP167" s="73"/>
      <c r="GKQ167" s="73"/>
      <c r="GKR167" s="73"/>
      <c r="GKS167" s="73"/>
      <c r="GKT167" s="73"/>
      <c r="GKU167" s="73"/>
      <c r="GKV167" s="73"/>
      <c r="GKW167" s="73"/>
      <c r="GKX167" s="73"/>
      <c r="GKY167" s="73"/>
      <c r="GKZ167" s="73"/>
      <c r="GLA167" s="73"/>
      <c r="GLB167" s="73"/>
      <c r="GLC167" s="73"/>
      <c r="GLD167" s="73"/>
      <c r="GLE167" s="73"/>
      <c r="GLF167" s="73"/>
      <c r="GLG167" s="73"/>
      <c r="GLH167" s="73"/>
      <c r="GLI167" s="73"/>
      <c r="GLJ167" s="73"/>
      <c r="GLK167" s="73"/>
      <c r="GLL167" s="73"/>
      <c r="GLM167" s="73"/>
      <c r="GLN167" s="73"/>
      <c r="GLO167" s="73"/>
      <c r="GLP167" s="73"/>
      <c r="GLQ167" s="73"/>
      <c r="GLR167" s="73"/>
      <c r="GLS167" s="73"/>
      <c r="GLT167" s="73"/>
      <c r="GLU167" s="73"/>
      <c r="GLV167" s="73"/>
      <c r="GLW167" s="73"/>
      <c r="GLX167" s="73"/>
      <c r="GLY167" s="73"/>
      <c r="GLZ167" s="73"/>
      <c r="GMA167" s="73"/>
      <c r="GMB167" s="73"/>
      <c r="GMC167" s="73"/>
      <c r="GMD167" s="73"/>
      <c r="GME167" s="73"/>
      <c r="GMF167" s="73"/>
      <c r="GMG167" s="73"/>
      <c r="GMH167" s="73"/>
      <c r="GMI167" s="73"/>
      <c r="GMJ167" s="73"/>
      <c r="GMK167" s="73"/>
      <c r="GML167" s="73"/>
      <c r="GMM167" s="73"/>
      <c r="GMN167" s="73"/>
      <c r="GMO167" s="73"/>
      <c r="GMP167" s="73"/>
      <c r="GMQ167" s="73"/>
      <c r="GMR167" s="73"/>
      <c r="GMS167" s="73"/>
      <c r="GMT167" s="73"/>
      <c r="GMU167" s="73"/>
      <c r="GMV167" s="73"/>
      <c r="GMW167" s="73"/>
      <c r="GMX167" s="73"/>
      <c r="GMY167" s="73"/>
      <c r="GMZ167" s="73"/>
      <c r="GNA167" s="73"/>
      <c r="GNB167" s="73"/>
      <c r="GNC167" s="73"/>
      <c r="GND167" s="73"/>
      <c r="GNE167" s="73"/>
      <c r="GNF167" s="73"/>
      <c r="GNG167" s="73"/>
      <c r="GNH167" s="73"/>
      <c r="GNI167" s="73"/>
      <c r="GNJ167" s="73"/>
      <c r="GNK167" s="73"/>
      <c r="GNL167" s="73"/>
      <c r="GNM167" s="73"/>
      <c r="GNN167" s="73"/>
      <c r="GNO167" s="73"/>
      <c r="GNP167" s="73"/>
      <c r="GNQ167" s="73"/>
      <c r="GNR167" s="73"/>
      <c r="GNS167" s="73"/>
      <c r="GNT167" s="73"/>
      <c r="GNU167" s="73"/>
      <c r="GNV167" s="73"/>
      <c r="GNW167" s="73"/>
      <c r="GNX167" s="73"/>
      <c r="GNY167" s="73"/>
      <c r="GNZ167" s="73"/>
      <c r="GOA167" s="73"/>
      <c r="GOB167" s="73"/>
      <c r="GOC167" s="73"/>
      <c r="GOD167" s="73"/>
      <c r="GOE167" s="73"/>
      <c r="GOF167" s="73"/>
      <c r="GOG167" s="73"/>
      <c r="GOH167" s="73"/>
      <c r="GOI167" s="73"/>
      <c r="GOJ167" s="73"/>
      <c r="GOK167" s="73"/>
      <c r="GOL167" s="73"/>
      <c r="GOM167" s="73"/>
      <c r="GON167" s="73"/>
      <c r="GOO167" s="73"/>
      <c r="GOP167" s="73"/>
      <c r="GOQ167" s="73"/>
      <c r="GOR167" s="73"/>
      <c r="GOS167" s="73"/>
      <c r="GOT167" s="73"/>
      <c r="GOU167" s="73"/>
      <c r="GOV167" s="73"/>
      <c r="GOW167" s="73"/>
      <c r="GOX167" s="73"/>
      <c r="GOY167" s="73"/>
      <c r="GOZ167" s="73"/>
      <c r="GPA167" s="73"/>
      <c r="GPB167" s="73"/>
      <c r="GPC167" s="73"/>
      <c r="GPD167" s="73"/>
      <c r="GPE167" s="73"/>
      <c r="GPF167" s="73"/>
      <c r="GPG167" s="73"/>
      <c r="GPH167" s="73"/>
      <c r="GPI167" s="73"/>
      <c r="GPJ167" s="73"/>
      <c r="GPK167" s="73"/>
      <c r="GPL167" s="73"/>
      <c r="GPM167" s="73"/>
      <c r="GPN167" s="73"/>
      <c r="GPO167" s="73"/>
      <c r="GPP167" s="73"/>
      <c r="GPQ167" s="73"/>
      <c r="GPR167" s="73"/>
      <c r="GPS167" s="73"/>
      <c r="GPT167" s="73"/>
      <c r="GPU167" s="73"/>
      <c r="GPV167" s="73"/>
      <c r="GPW167" s="73"/>
      <c r="GPX167" s="73"/>
      <c r="GPY167" s="73"/>
      <c r="GPZ167" s="73"/>
      <c r="GQA167" s="73"/>
      <c r="GQB167" s="73"/>
      <c r="GQC167" s="73"/>
      <c r="GQD167" s="73"/>
      <c r="GQE167" s="73"/>
      <c r="GQF167" s="73"/>
      <c r="GQG167" s="73"/>
      <c r="GQH167" s="73"/>
      <c r="GQI167" s="73"/>
      <c r="GQJ167" s="73"/>
      <c r="GQK167" s="73"/>
      <c r="GQL167" s="73"/>
      <c r="GQM167" s="73"/>
      <c r="GQN167" s="73"/>
      <c r="GQO167" s="73"/>
      <c r="GQP167" s="73"/>
      <c r="GQQ167" s="73"/>
      <c r="GQR167" s="73"/>
      <c r="GQS167" s="73"/>
      <c r="GQT167" s="73"/>
      <c r="GQU167" s="73"/>
      <c r="GQV167" s="73"/>
      <c r="GQW167" s="73"/>
      <c r="GQX167" s="73"/>
      <c r="GQY167" s="73"/>
      <c r="GQZ167" s="73"/>
      <c r="GRA167" s="73"/>
      <c r="GRB167" s="73"/>
      <c r="GRC167" s="73"/>
      <c r="GRD167" s="73"/>
      <c r="GRE167" s="73"/>
      <c r="GRF167" s="73"/>
      <c r="GRG167" s="73"/>
      <c r="GRH167" s="73"/>
      <c r="GRI167" s="73"/>
      <c r="GRJ167" s="73"/>
      <c r="GRK167" s="73"/>
      <c r="GRL167" s="73"/>
      <c r="GRM167" s="73"/>
      <c r="GRN167" s="73"/>
      <c r="GRO167" s="73"/>
      <c r="GRP167" s="73"/>
      <c r="GRQ167" s="73"/>
      <c r="GRR167" s="73"/>
      <c r="GRS167" s="73"/>
      <c r="GRT167" s="73"/>
      <c r="GRU167" s="73"/>
      <c r="GRV167" s="73"/>
      <c r="GRW167" s="73"/>
      <c r="GRX167" s="73"/>
      <c r="GRY167" s="73"/>
      <c r="GRZ167" s="73"/>
      <c r="GSA167" s="73"/>
      <c r="GSB167" s="73"/>
      <c r="GSC167" s="73"/>
      <c r="GSD167" s="73"/>
      <c r="GSE167" s="73"/>
      <c r="GSF167" s="73"/>
      <c r="GSG167" s="73"/>
      <c r="GSH167" s="73"/>
      <c r="GSI167" s="73"/>
      <c r="GSJ167" s="73"/>
      <c r="GSK167" s="73"/>
      <c r="GSL167" s="73"/>
      <c r="GSM167" s="73"/>
      <c r="GSN167" s="73"/>
      <c r="GSO167" s="73"/>
      <c r="GSP167" s="73"/>
      <c r="GSQ167" s="73"/>
      <c r="GSR167" s="73"/>
      <c r="GSS167" s="73"/>
      <c r="GST167" s="73"/>
      <c r="GSU167" s="73"/>
      <c r="GSV167" s="73"/>
      <c r="GSW167" s="73"/>
      <c r="GSX167" s="73"/>
      <c r="GSY167" s="73"/>
      <c r="GSZ167" s="73"/>
      <c r="GTA167" s="73"/>
      <c r="GTB167" s="73"/>
      <c r="GTC167" s="73"/>
      <c r="GTD167" s="73"/>
      <c r="GTE167" s="73"/>
      <c r="GTF167" s="73"/>
      <c r="GTG167" s="73"/>
      <c r="GTH167" s="73"/>
      <c r="GTI167" s="73"/>
      <c r="GTJ167" s="73"/>
      <c r="GTK167" s="73"/>
      <c r="GTL167" s="73"/>
      <c r="GTM167" s="73"/>
      <c r="GTN167" s="73"/>
      <c r="GTO167" s="73"/>
      <c r="GTP167" s="73"/>
      <c r="GTQ167" s="73"/>
      <c r="GTR167" s="73"/>
      <c r="GTS167" s="73"/>
      <c r="GTT167" s="73"/>
      <c r="GTU167" s="73"/>
      <c r="GTV167" s="73"/>
      <c r="GTW167" s="73"/>
      <c r="GTX167" s="73"/>
      <c r="GTY167" s="73"/>
      <c r="GTZ167" s="73"/>
      <c r="GUA167" s="73"/>
      <c r="GUB167" s="73"/>
      <c r="GUC167" s="73"/>
      <c r="GUD167" s="73"/>
      <c r="GUE167" s="73"/>
      <c r="GUF167" s="73"/>
      <c r="GUG167" s="73"/>
      <c r="GUH167" s="73"/>
      <c r="GUI167" s="73"/>
      <c r="GUJ167" s="73"/>
      <c r="GUK167" s="73"/>
      <c r="GUL167" s="73"/>
      <c r="GUM167" s="73"/>
      <c r="GUN167" s="73"/>
      <c r="GUO167" s="73"/>
      <c r="GUP167" s="73"/>
      <c r="GUQ167" s="73"/>
      <c r="GUR167" s="73"/>
      <c r="GUS167" s="73"/>
      <c r="GUT167" s="73"/>
      <c r="GUU167" s="73"/>
      <c r="GUV167" s="73"/>
      <c r="GUW167" s="73"/>
      <c r="GUX167" s="73"/>
      <c r="GUY167" s="73"/>
      <c r="GUZ167" s="73"/>
      <c r="GVA167" s="73"/>
      <c r="GVB167" s="73"/>
      <c r="GVC167" s="73"/>
      <c r="GVD167" s="73"/>
      <c r="GVE167" s="73"/>
      <c r="GVF167" s="73"/>
      <c r="GVG167" s="73"/>
      <c r="GVH167" s="73"/>
      <c r="GVI167" s="73"/>
      <c r="GVJ167" s="73"/>
      <c r="GVK167" s="73"/>
      <c r="GVL167" s="73"/>
      <c r="GVM167" s="73"/>
      <c r="GVN167" s="73"/>
      <c r="GVO167" s="73"/>
      <c r="GVP167" s="73"/>
      <c r="GVQ167" s="73"/>
      <c r="GVR167" s="73"/>
      <c r="GVS167" s="73"/>
      <c r="GVT167" s="73"/>
      <c r="GVU167" s="73"/>
      <c r="GVV167" s="73"/>
      <c r="GVW167" s="73"/>
      <c r="GVX167" s="73"/>
      <c r="GVY167" s="73"/>
      <c r="GVZ167" s="73"/>
      <c r="GWA167" s="73"/>
      <c r="GWB167" s="73"/>
      <c r="GWC167" s="73"/>
      <c r="GWD167" s="73"/>
      <c r="GWE167" s="73"/>
      <c r="GWF167" s="73"/>
      <c r="GWG167" s="73"/>
      <c r="GWH167" s="73"/>
      <c r="GWI167" s="73"/>
      <c r="GWJ167" s="73"/>
      <c r="GWK167" s="73"/>
      <c r="GWL167" s="73"/>
      <c r="GWM167" s="73"/>
      <c r="GWN167" s="73"/>
      <c r="GWO167" s="73"/>
      <c r="GWP167" s="73"/>
      <c r="GWQ167" s="73"/>
      <c r="GWR167" s="73"/>
      <c r="GWS167" s="73"/>
      <c r="GWT167" s="73"/>
      <c r="GWU167" s="73"/>
      <c r="GWV167" s="73"/>
      <c r="GWW167" s="73"/>
      <c r="GWX167" s="73"/>
      <c r="GWY167" s="73"/>
      <c r="GWZ167" s="73"/>
      <c r="GXA167" s="73"/>
      <c r="GXB167" s="73"/>
      <c r="GXC167" s="73"/>
      <c r="GXD167" s="73"/>
      <c r="GXE167" s="73"/>
      <c r="GXF167" s="73"/>
      <c r="GXG167" s="73"/>
      <c r="GXH167" s="73"/>
      <c r="GXI167" s="73"/>
      <c r="GXJ167" s="73"/>
      <c r="GXK167" s="73"/>
      <c r="GXL167" s="73"/>
      <c r="GXM167" s="73"/>
      <c r="GXN167" s="73"/>
      <c r="GXO167" s="73"/>
      <c r="GXP167" s="73"/>
      <c r="GXQ167" s="73"/>
      <c r="GXR167" s="73"/>
      <c r="GXS167" s="73"/>
      <c r="GXT167" s="73"/>
      <c r="GXU167" s="73"/>
      <c r="GXV167" s="73"/>
      <c r="GXW167" s="73"/>
      <c r="GXX167" s="73"/>
      <c r="GXY167" s="73"/>
      <c r="GXZ167" s="73"/>
      <c r="GYA167" s="73"/>
      <c r="GYB167" s="73"/>
      <c r="GYC167" s="73"/>
      <c r="GYD167" s="73"/>
      <c r="GYE167" s="73"/>
      <c r="GYF167" s="73"/>
      <c r="GYG167" s="73"/>
      <c r="GYH167" s="73"/>
      <c r="GYI167" s="73"/>
      <c r="GYJ167" s="73"/>
      <c r="GYK167" s="73"/>
      <c r="GYL167" s="73"/>
      <c r="GYM167" s="73"/>
      <c r="GYN167" s="73"/>
      <c r="GYO167" s="73"/>
      <c r="GYP167" s="73"/>
      <c r="GYQ167" s="73"/>
      <c r="GYR167" s="73"/>
      <c r="GYS167" s="73"/>
      <c r="GYT167" s="73"/>
      <c r="GYU167" s="73"/>
      <c r="GYV167" s="73"/>
      <c r="GYW167" s="73"/>
      <c r="GYX167" s="73"/>
      <c r="GYY167" s="73"/>
      <c r="GYZ167" s="73"/>
      <c r="GZA167" s="73"/>
      <c r="GZB167" s="73"/>
      <c r="GZC167" s="73"/>
      <c r="GZD167" s="73"/>
      <c r="GZE167" s="73"/>
      <c r="GZF167" s="73"/>
      <c r="GZG167" s="73"/>
      <c r="GZH167" s="73"/>
      <c r="GZI167" s="73"/>
      <c r="GZJ167" s="73"/>
      <c r="GZK167" s="73"/>
      <c r="GZL167" s="73"/>
      <c r="GZM167" s="73"/>
      <c r="GZN167" s="73"/>
      <c r="GZO167" s="73"/>
      <c r="GZP167" s="73"/>
      <c r="GZQ167" s="73"/>
      <c r="GZR167" s="73"/>
      <c r="GZS167" s="73"/>
      <c r="GZT167" s="73"/>
      <c r="GZU167" s="73"/>
      <c r="GZV167" s="73"/>
      <c r="GZW167" s="73"/>
      <c r="GZX167" s="73"/>
      <c r="GZY167" s="73"/>
      <c r="GZZ167" s="73"/>
      <c r="HAA167" s="73"/>
      <c r="HAB167" s="73"/>
      <c r="HAC167" s="73"/>
      <c r="HAD167" s="73"/>
      <c r="HAE167" s="73"/>
      <c r="HAF167" s="73"/>
      <c r="HAG167" s="73"/>
      <c r="HAH167" s="73"/>
      <c r="HAI167" s="73"/>
      <c r="HAJ167" s="73"/>
      <c r="HAK167" s="73"/>
      <c r="HAL167" s="73"/>
      <c r="HAM167" s="73"/>
      <c r="HAN167" s="73"/>
      <c r="HAO167" s="73"/>
      <c r="HAP167" s="73"/>
      <c r="HAQ167" s="73"/>
      <c r="HAR167" s="73"/>
      <c r="HAS167" s="73"/>
      <c r="HAT167" s="73"/>
      <c r="HAU167" s="73"/>
      <c r="HAV167" s="73"/>
      <c r="HAW167" s="73"/>
      <c r="HAX167" s="73"/>
      <c r="HAY167" s="73"/>
      <c r="HAZ167" s="73"/>
      <c r="HBA167" s="73"/>
      <c r="HBB167" s="73"/>
      <c r="HBC167" s="73"/>
      <c r="HBD167" s="73"/>
      <c r="HBE167" s="73"/>
      <c r="HBF167" s="73"/>
      <c r="HBG167" s="73"/>
      <c r="HBH167" s="73"/>
      <c r="HBI167" s="73"/>
      <c r="HBJ167" s="73"/>
      <c r="HBK167" s="73"/>
      <c r="HBL167" s="73"/>
      <c r="HBM167" s="73"/>
      <c r="HBN167" s="73"/>
      <c r="HBO167" s="73"/>
      <c r="HBP167" s="73"/>
      <c r="HBQ167" s="73"/>
      <c r="HBR167" s="73"/>
      <c r="HBS167" s="73"/>
      <c r="HBT167" s="73"/>
      <c r="HBU167" s="73"/>
      <c r="HBV167" s="73"/>
      <c r="HBW167" s="73"/>
      <c r="HBX167" s="73"/>
      <c r="HBY167" s="73"/>
      <c r="HBZ167" s="73"/>
      <c r="HCA167" s="73"/>
      <c r="HCB167" s="73"/>
      <c r="HCC167" s="73"/>
      <c r="HCD167" s="73"/>
      <c r="HCE167" s="73"/>
      <c r="HCF167" s="73"/>
      <c r="HCG167" s="73"/>
      <c r="HCH167" s="73"/>
      <c r="HCI167" s="73"/>
      <c r="HCJ167" s="73"/>
      <c r="HCK167" s="73"/>
      <c r="HCL167" s="73"/>
      <c r="HCM167" s="73"/>
      <c r="HCN167" s="73"/>
      <c r="HCO167" s="73"/>
      <c r="HCP167" s="73"/>
      <c r="HCQ167" s="73"/>
      <c r="HCR167" s="73"/>
      <c r="HCS167" s="73"/>
      <c r="HCT167" s="73"/>
      <c r="HCU167" s="73"/>
      <c r="HCV167" s="73"/>
      <c r="HCW167" s="73"/>
      <c r="HCX167" s="73"/>
      <c r="HCY167" s="73"/>
      <c r="HCZ167" s="73"/>
      <c r="HDA167" s="73"/>
      <c r="HDB167" s="73"/>
      <c r="HDC167" s="73"/>
      <c r="HDD167" s="73"/>
      <c r="HDE167" s="73"/>
      <c r="HDF167" s="73"/>
      <c r="HDG167" s="73"/>
      <c r="HDH167" s="73"/>
      <c r="HDI167" s="73"/>
      <c r="HDJ167" s="73"/>
      <c r="HDK167" s="73"/>
      <c r="HDL167" s="73"/>
      <c r="HDM167" s="73"/>
      <c r="HDN167" s="73"/>
      <c r="HDO167" s="73"/>
      <c r="HDP167" s="73"/>
      <c r="HDQ167" s="73"/>
      <c r="HDR167" s="73"/>
      <c r="HDS167" s="73"/>
      <c r="HDT167" s="73"/>
      <c r="HDU167" s="73"/>
      <c r="HDV167" s="73"/>
      <c r="HDW167" s="73"/>
      <c r="HDX167" s="73"/>
      <c r="HDY167" s="73"/>
      <c r="HDZ167" s="73"/>
      <c r="HEA167" s="73"/>
      <c r="HEB167" s="73"/>
      <c r="HEC167" s="73"/>
      <c r="HED167" s="73"/>
      <c r="HEE167" s="73"/>
      <c r="HEF167" s="73"/>
      <c r="HEG167" s="73"/>
      <c r="HEH167" s="73"/>
      <c r="HEI167" s="73"/>
      <c r="HEJ167" s="73"/>
      <c r="HEK167" s="73"/>
      <c r="HEL167" s="73"/>
      <c r="HEM167" s="73"/>
      <c r="HEN167" s="73"/>
      <c r="HEO167" s="73"/>
      <c r="HEP167" s="73"/>
      <c r="HEQ167" s="73"/>
      <c r="HER167" s="73"/>
      <c r="HES167" s="73"/>
      <c r="HET167" s="73"/>
      <c r="HEU167" s="73"/>
      <c r="HEV167" s="73"/>
      <c r="HEW167" s="73"/>
      <c r="HEX167" s="73"/>
      <c r="HEY167" s="73"/>
      <c r="HEZ167" s="73"/>
      <c r="HFA167" s="73"/>
      <c r="HFB167" s="73"/>
      <c r="HFC167" s="73"/>
      <c r="HFD167" s="73"/>
      <c r="HFE167" s="73"/>
      <c r="HFF167" s="73"/>
      <c r="HFG167" s="73"/>
      <c r="HFH167" s="73"/>
      <c r="HFI167" s="73"/>
      <c r="HFJ167" s="73"/>
      <c r="HFK167" s="73"/>
      <c r="HFL167" s="73"/>
      <c r="HFM167" s="73"/>
      <c r="HFN167" s="73"/>
      <c r="HFO167" s="73"/>
      <c r="HFP167" s="73"/>
      <c r="HFQ167" s="73"/>
      <c r="HFR167" s="73"/>
      <c r="HFS167" s="73"/>
      <c r="HFT167" s="73"/>
      <c r="HFU167" s="73"/>
      <c r="HFV167" s="73"/>
      <c r="HFW167" s="73"/>
      <c r="HFX167" s="73"/>
      <c r="HFY167" s="73"/>
      <c r="HFZ167" s="73"/>
      <c r="HGA167" s="73"/>
      <c r="HGB167" s="73"/>
      <c r="HGC167" s="73"/>
      <c r="HGD167" s="73"/>
      <c r="HGE167" s="73"/>
      <c r="HGF167" s="73"/>
      <c r="HGG167" s="73"/>
      <c r="HGH167" s="73"/>
      <c r="HGI167" s="73"/>
      <c r="HGJ167" s="73"/>
      <c r="HGK167" s="73"/>
      <c r="HGL167" s="73"/>
      <c r="HGM167" s="73"/>
      <c r="HGN167" s="73"/>
      <c r="HGO167" s="73"/>
      <c r="HGP167" s="73"/>
      <c r="HGQ167" s="73"/>
      <c r="HGR167" s="73"/>
      <c r="HGS167" s="73"/>
      <c r="HGT167" s="73"/>
      <c r="HGU167" s="73"/>
      <c r="HGV167" s="73"/>
      <c r="HGW167" s="73"/>
      <c r="HGX167" s="73"/>
      <c r="HGY167" s="73"/>
      <c r="HGZ167" s="73"/>
      <c r="HHA167" s="73"/>
      <c r="HHB167" s="73"/>
      <c r="HHC167" s="73"/>
      <c r="HHD167" s="73"/>
      <c r="HHE167" s="73"/>
      <c r="HHF167" s="73"/>
      <c r="HHG167" s="73"/>
      <c r="HHH167" s="73"/>
      <c r="HHI167" s="73"/>
      <c r="HHJ167" s="73"/>
      <c r="HHK167" s="73"/>
      <c r="HHL167" s="73"/>
      <c r="HHM167" s="73"/>
      <c r="HHN167" s="73"/>
      <c r="HHO167" s="73"/>
      <c r="HHP167" s="73"/>
      <c r="HHQ167" s="73"/>
      <c r="HHR167" s="73"/>
      <c r="HHS167" s="73"/>
      <c r="HHT167" s="73"/>
      <c r="HHU167" s="73"/>
      <c r="HHV167" s="73"/>
      <c r="HHW167" s="73"/>
      <c r="HHX167" s="73"/>
      <c r="HHY167" s="73"/>
      <c r="HHZ167" s="73"/>
      <c r="HIA167" s="73"/>
      <c r="HIB167" s="73"/>
      <c r="HIC167" s="73"/>
      <c r="HID167" s="73"/>
      <c r="HIE167" s="73"/>
      <c r="HIF167" s="73"/>
      <c r="HIG167" s="73"/>
      <c r="HIH167" s="73"/>
      <c r="HII167" s="73"/>
      <c r="HIJ167" s="73"/>
      <c r="HIK167" s="73"/>
      <c r="HIL167" s="73"/>
      <c r="HIM167" s="73"/>
      <c r="HIN167" s="73"/>
      <c r="HIO167" s="73"/>
      <c r="HIP167" s="73"/>
      <c r="HIQ167" s="73"/>
      <c r="HIR167" s="73"/>
      <c r="HIS167" s="73"/>
      <c r="HIT167" s="73"/>
      <c r="HIU167" s="73"/>
      <c r="HIV167" s="73"/>
      <c r="HIW167" s="73"/>
      <c r="HIX167" s="73"/>
      <c r="HIY167" s="73"/>
      <c r="HIZ167" s="73"/>
      <c r="HJA167" s="73"/>
      <c r="HJB167" s="73"/>
      <c r="HJC167" s="73"/>
      <c r="HJD167" s="73"/>
      <c r="HJE167" s="73"/>
      <c r="HJF167" s="73"/>
      <c r="HJG167" s="73"/>
      <c r="HJH167" s="73"/>
      <c r="HJI167" s="73"/>
      <c r="HJJ167" s="73"/>
      <c r="HJK167" s="73"/>
      <c r="HJL167" s="73"/>
      <c r="HJM167" s="73"/>
      <c r="HJN167" s="73"/>
      <c r="HJO167" s="73"/>
      <c r="HJP167" s="73"/>
      <c r="HJQ167" s="73"/>
      <c r="HJR167" s="73"/>
      <c r="HJS167" s="73"/>
      <c r="HJT167" s="73"/>
      <c r="HJU167" s="73"/>
      <c r="HJV167" s="73"/>
      <c r="HJW167" s="73"/>
      <c r="HJX167" s="73"/>
      <c r="HJY167" s="73"/>
      <c r="HJZ167" s="73"/>
      <c r="HKA167" s="73"/>
      <c r="HKB167" s="73"/>
      <c r="HKC167" s="73"/>
      <c r="HKD167" s="73"/>
      <c r="HKE167" s="73"/>
      <c r="HKF167" s="73"/>
      <c r="HKG167" s="73"/>
      <c r="HKH167" s="73"/>
      <c r="HKI167" s="73"/>
      <c r="HKJ167" s="73"/>
      <c r="HKK167" s="73"/>
      <c r="HKL167" s="73"/>
      <c r="HKM167" s="73"/>
      <c r="HKN167" s="73"/>
      <c r="HKO167" s="73"/>
      <c r="HKP167" s="73"/>
      <c r="HKQ167" s="73"/>
      <c r="HKR167" s="73"/>
      <c r="HKS167" s="73"/>
      <c r="HKT167" s="73"/>
      <c r="HKU167" s="73"/>
      <c r="HKV167" s="73"/>
      <c r="HKW167" s="73"/>
      <c r="HKX167" s="73"/>
      <c r="HKY167" s="73"/>
      <c r="HKZ167" s="73"/>
      <c r="HLA167" s="73"/>
      <c r="HLB167" s="73"/>
      <c r="HLC167" s="73"/>
      <c r="HLD167" s="73"/>
      <c r="HLE167" s="73"/>
      <c r="HLF167" s="73"/>
      <c r="HLG167" s="73"/>
      <c r="HLH167" s="73"/>
      <c r="HLI167" s="73"/>
      <c r="HLJ167" s="73"/>
      <c r="HLK167" s="73"/>
      <c r="HLL167" s="73"/>
      <c r="HLM167" s="73"/>
      <c r="HLN167" s="73"/>
      <c r="HLO167" s="73"/>
      <c r="HLP167" s="73"/>
      <c r="HLQ167" s="73"/>
      <c r="HLR167" s="73"/>
      <c r="HLS167" s="73"/>
      <c r="HLT167" s="73"/>
      <c r="HLU167" s="73"/>
      <c r="HLV167" s="73"/>
      <c r="HLW167" s="73"/>
      <c r="HLX167" s="73"/>
      <c r="HLY167" s="73"/>
      <c r="HLZ167" s="73"/>
      <c r="HMA167" s="73"/>
      <c r="HMB167" s="73"/>
      <c r="HMC167" s="73"/>
      <c r="HMD167" s="73"/>
      <c r="HME167" s="73"/>
      <c r="HMF167" s="73"/>
      <c r="HMG167" s="73"/>
      <c r="HMH167" s="73"/>
      <c r="HMI167" s="73"/>
      <c r="HMJ167" s="73"/>
      <c r="HMK167" s="73"/>
      <c r="HML167" s="73"/>
      <c r="HMM167" s="73"/>
      <c r="HMN167" s="73"/>
      <c r="HMO167" s="73"/>
      <c r="HMP167" s="73"/>
      <c r="HMQ167" s="73"/>
      <c r="HMR167" s="73"/>
      <c r="HMS167" s="73"/>
      <c r="HMT167" s="73"/>
      <c r="HMU167" s="73"/>
      <c r="HMV167" s="73"/>
      <c r="HMW167" s="73"/>
      <c r="HMX167" s="73"/>
      <c r="HMY167" s="73"/>
      <c r="HMZ167" s="73"/>
      <c r="HNA167" s="73"/>
      <c r="HNB167" s="73"/>
      <c r="HNC167" s="73"/>
      <c r="HND167" s="73"/>
      <c r="HNE167" s="73"/>
      <c r="HNF167" s="73"/>
      <c r="HNG167" s="73"/>
      <c r="HNH167" s="73"/>
      <c r="HNI167" s="73"/>
      <c r="HNJ167" s="73"/>
      <c r="HNK167" s="73"/>
      <c r="HNL167" s="73"/>
      <c r="HNM167" s="73"/>
      <c r="HNN167" s="73"/>
      <c r="HNO167" s="73"/>
      <c r="HNP167" s="73"/>
      <c r="HNQ167" s="73"/>
      <c r="HNR167" s="73"/>
      <c r="HNS167" s="73"/>
      <c r="HNT167" s="73"/>
      <c r="HNU167" s="73"/>
      <c r="HNV167" s="73"/>
      <c r="HNW167" s="73"/>
      <c r="HNX167" s="73"/>
      <c r="HNY167" s="73"/>
      <c r="HNZ167" s="73"/>
      <c r="HOA167" s="73"/>
      <c r="HOB167" s="73"/>
      <c r="HOC167" s="73"/>
      <c r="HOD167" s="73"/>
      <c r="HOE167" s="73"/>
      <c r="HOF167" s="73"/>
      <c r="HOG167" s="73"/>
      <c r="HOH167" s="73"/>
      <c r="HOI167" s="73"/>
      <c r="HOJ167" s="73"/>
      <c r="HOK167" s="73"/>
      <c r="HOL167" s="73"/>
      <c r="HOM167" s="73"/>
      <c r="HON167" s="73"/>
      <c r="HOO167" s="73"/>
      <c r="HOP167" s="73"/>
      <c r="HOQ167" s="73"/>
      <c r="HOR167" s="73"/>
      <c r="HOS167" s="73"/>
      <c r="HOT167" s="73"/>
      <c r="HOU167" s="73"/>
      <c r="HOV167" s="73"/>
      <c r="HOW167" s="73"/>
      <c r="HOX167" s="73"/>
      <c r="HOY167" s="73"/>
      <c r="HOZ167" s="73"/>
      <c r="HPA167" s="73"/>
      <c r="HPB167" s="73"/>
      <c r="HPC167" s="73"/>
      <c r="HPD167" s="73"/>
      <c r="HPE167" s="73"/>
      <c r="HPF167" s="73"/>
      <c r="HPG167" s="73"/>
      <c r="HPH167" s="73"/>
      <c r="HPI167" s="73"/>
      <c r="HPJ167" s="73"/>
      <c r="HPK167" s="73"/>
      <c r="HPL167" s="73"/>
      <c r="HPM167" s="73"/>
      <c r="HPN167" s="73"/>
      <c r="HPO167" s="73"/>
      <c r="HPP167" s="73"/>
      <c r="HPQ167" s="73"/>
      <c r="HPR167" s="73"/>
      <c r="HPS167" s="73"/>
      <c r="HPT167" s="73"/>
      <c r="HPU167" s="73"/>
      <c r="HPV167" s="73"/>
      <c r="HPW167" s="73"/>
      <c r="HPX167" s="73"/>
      <c r="HPY167" s="73"/>
      <c r="HPZ167" s="73"/>
      <c r="HQA167" s="73"/>
      <c r="HQB167" s="73"/>
      <c r="HQC167" s="73"/>
      <c r="HQD167" s="73"/>
      <c r="HQE167" s="73"/>
      <c r="HQF167" s="73"/>
      <c r="HQG167" s="73"/>
      <c r="HQH167" s="73"/>
      <c r="HQI167" s="73"/>
      <c r="HQJ167" s="73"/>
      <c r="HQK167" s="73"/>
      <c r="HQL167" s="73"/>
      <c r="HQM167" s="73"/>
      <c r="HQN167" s="73"/>
      <c r="HQO167" s="73"/>
      <c r="HQP167" s="73"/>
      <c r="HQQ167" s="73"/>
      <c r="HQR167" s="73"/>
      <c r="HQS167" s="73"/>
      <c r="HQT167" s="73"/>
      <c r="HQU167" s="73"/>
      <c r="HQV167" s="73"/>
      <c r="HQW167" s="73"/>
      <c r="HQX167" s="73"/>
      <c r="HQY167" s="73"/>
      <c r="HQZ167" s="73"/>
      <c r="HRA167" s="73"/>
      <c r="HRB167" s="73"/>
      <c r="HRC167" s="73"/>
      <c r="HRD167" s="73"/>
      <c r="HRE167" s="73"/>
      <c r="HRF167" s="73"/>
      <c r="HRG167" s="73"/>
      <c r="HRH167" s="73"/>
      <c r="HRI167" s="73"/>
      <c r="HRJ167" s="73"/>
      <c r="HRK167" s="73"/>
      <c r="HRL167" s="73"/>
      <c r="HRM167" s="73"/>
      <c r="HRN167" s="73"/>
      <c r="HRO167" s="73"/>
      <c r="HRP167" s="73"/>
      <c r="HRQ167" s="73"/>
      <c r="HRR167" s="73"/>
      <c r="HRS167" s="73"/>
      <c r="HRT167" s="73"/>
      <c r="HRU167" s="73"/>
      <c r="HRV167" s="73"/>
      <c r="HRW167" s="73"/>
      <c r="HRX167" s="73"/>
      <c r="HRY167" s="73"/>
      <c r="HRZ167" s="73"/>
      <c r="HSA167" s="73"/>
      <c r="HSB167" s="73"/>
      <c r="HSC167" s="73"/>
      <c r="HSD167" s="73"/>
      <c r="HSE167" s="73"/>
      <c r="HSF167" s="73"/>
      <c r="HSG167" s="73"/>
      <c r="HSH167" s="73"/>
      <c r="HSI167" s="73"/>
      <c r="HSJ167" s="73"/>
      <c r="HSK167" s="73"/>
      <c r="HSL167" s="73"/>
      <c r="HSM167" s="73"/>
      <c r="HSN167" s="73"/>
      <c r="HSO167" s="73"/>
      <c r="HSP167" s="73"/>
      <c r="HSQ167" s="73"/>
      <c r="HSR167" s="73"/>
      <c r="HSS167" s="73"/>
      <c r="HST167" s="73"/>
      <c r="HSU167" s="73"/>
      <c r="HSV167" s="73"/>
      <c r="HSW167" s="73"/>
      <c r="HSX167" s="73"/>
      <c r="HSY167" s="73"/>
      <c r="HSZ167" s="73"/>
      <c r="HTA167" s="73"/>
      <c r="HTB167" s="73"/>
      <c r="HTC167" s="73"/>
      <c r="HTD167" s="73"/>
      <c r="HTE167" s="73"/>
      <c r="HTF167" s="73"/>
      <c r="HTG167" s="73"/>
      <c r="HTH167" s="73"/>
      <c r="HTI167" s="73"/>
      <c r="HTJ167" s="73"/>
      <c r="HTK167" s="73"/>
      <c r="HTL167" s="73"/>
      <c r="HTM167" s="73"/>
      <c r="HTN167" s="73"/>
      <c r="HTO167" s="73"/>
      <c r="HTP167" s="73"/>
      <c r="HTQ167" s="73"/>
      <c r="HTR167" s="73"/>
      <c r="HTS167" s="73"/>
      <c r="HTT167" s="73"/>
      <c r="HTU167" s="73"/>
      <c r="HTV167" s="73"/>
      <c r="HTW167" s="73"/>
      <c r="HTX167" s="73"/>
      <c r="HTY167" s="73"/>
      <c r="HTZ167" s="73"/>
      <c r="HUA167" s="73"/>
      <c r="HUB167" s="73"/>
      <c r="HUC167" s="73"/>
      <c r="HUD167" s="73"/>
      <c r="HUE167" s="73"/>
      <c r="HUF167" s="73"/>
      <c r="HUG167" s="73"/>
      <c r="HUH167" s="73"/>
      <c r="HUI167" s="73"/>
      <c r="HUJ167" s="73"/>
      <c r="HUK167" s="73"/>
      <c r="HUL167" s="73"/>
      <c r="HUM167" s="73"/>
      <c r="HUN167" s="73"/>
      <c r="HUO167" s="73"/>
      <c r="HUP167" s="73"/>
      <c r="HUQ167" s="73"/>
      <c r="HUR167" s="73"/>
      <c r="HUS167" s="73"/>
      <c r="HUT167" s="73"/>
      <c r="HUU167" s="73"/>
      <c r="HUV167" s="73"/>
      <c r="HUW167" s="73"/>
      <c r="HUX167" s="73"/>
      <c r="HUY167" s="73"/>
      <c r="HUZ167" s="73"/>
      <c r="HVA167" s="73"/>
      <c r="HVB167" s="73"/>
      <c r="HVC167" s="73"/>
      <c r="HVD167" s="73"/>
      <c r="HVE167" s="73"/>
      <c r="HVF167" s="73"/>
      <c r="HVG167" s="73"/>
      <c r="HVH167" s="73"/>
      <c r="HVI167" s="73"/>
      <c r="HVJ167" s="73"/>
      <c r="HVK167" s="73"/>
      <c r="HVL167" s="73"/>
      <c r="HVM167" s="73"/>
      <c r="HVN167" s="73"/>
      <c r="HVO167" s="73"/>
      <c r="HVP167" s="73"/>
      <c r="HVQ167" s="73"/>
      <c r="HVR167" s="73"/>
      <c r="HVS167" s="73"/>
      <c r="HVT167" s="73"/>
      <c r="HVU167" s="73"/>
      <c r="HVV167" s="73"/>
      <c r="HVW167" s="73"/>
      <c r="HVX167" s="73"/>
      <c r="HVY167" s="73"/>
      <c r="HVZ167" s="73"/>
      <c r="HWA167" s="73"/>
      <c r="HWB167" s="73"/>
      <c r="HWC167" s="73"/>
      <c r="HWD167" s="73"/>
      <c r="HWE167" s="73"/>
      <c r="HWF167" s="73"/>
      <c r="HWG167" s="73"/>
      <c r="HWH167" s="73"/>
      <c r="HWI167" s="73"/>
      <c r="HWJ167" s="73"/>
      <c r="HWK167" s="73"/>
      <c r="HWL167" s="73"/>
      <c r="HWM167" s="73"/>
      <c r="HWN167" s="73"/>
      <c r="HWO167" s="73"/>
      <c r="HWP167" s="73"/>
      <c r="HWQ167" s="73"/>
      <c r="HWR167" s="73"/>
      <c r="HWS167" s="73"/>
      <c r="HWT167" s="73"/>
      <c r="HWU167" s="73"/>
      <c r="HWV167" s="73"/>
      <c r="HWW167" s="73"/>
      <c r="HWX167" s="73"/>
      <c r="HWY167" s="73"/>
      <c r="HWZ167" s="73"/>
      <c r="HXA167" s="73"/>
      <c r="HXB167" s="73"/>
      <c r="HXC167" s="73"/>
      <c r="HXD167" s="73"/>
      <c r="HXE167" s="73"/>
      <c r="HXF167" s="73"/>
      <c r="HXG167" s="73"/>
      <c r="HXH167" s="73"/>
      <c r="HXI167" s="73"/>
      <c r="HXJ167" s="73"/>
      <c r="HXK167" s="73"/>
      <c r="HXL167" s="73"/>
      <c r="HXM167" s="73"/>
      <c r="HXN167" s="73"/>
      <c r="HXO167" s="73"/>
      <c r="HXP167" s="73"/>
      <c r="HXQ167" s="73"/>
      <c r="HXR167" s="73"/>
      <c r="HXS167" s="73"/>
      <c r="HXT167" s="73"/>
      <c r="HXU167" s="73"/>
      <c r="HXV167" s="73"/>
      <c r="HXW167" s="73"/>
      <c r="HXX167" s="73"/>
      <c r="HXY167" s="73"/>
      <c r="HXZ167" s="73"/>
      <c r="HYA167" s="73"/>
      <c r="HYB167" s="73"/>
      <c r="HYC167" s="73"/>
      <c r="HYD167" s="73"/>
      <c r="HYE167" s="73"/>
      <c r="HYF167" s="73"/>
      <c r="HYG167" s="73"/>
      <c r="HYH167" s="73"/>
      <c r="HYI167" s="73"/>
      <c r="HYJ167" s="73"/>
      <c r="HYK167" s="73"/>
      <c r="HYL167" s="73"/>
      <c r="HYM167" s="73"/>
      <c r="HYN167" s="73"/>
      <c r="HYO167" s="73"/>
      <c r="HYP167" s="73"/>
      <c r="HYQ167" s="73"/>
      <c r="HYR167" s="73"/>
      <c r="HYS167" s="73"/>
      <c r="HYT167" s="73"/>
      <c r="HYU167" s="73"/>
      <c r="HYV167" s="73"/>
      <c r="HYW167" s="73"/>
      <c r="HYX167" s="73"/>
      <c r="HYY167" s="73"/>
      <c r="HYZ167" s="73"/>
      <c r="HZA167" s="73"/>
      <c r="HZB167" s="73"/>
      <c r="HZC167" s="73"/>
      <c r="HZD167" s="73"/>
      <c r="HZE167" s="73"/>
      <c r="HZF167" s="73"/>
      <c r="HZG167" s="73"/>
      <c r="HZH167" s="73"/>
      <c r="HZI167" s="73"/>
      <c r="HZJ167" s="73"/>
      <c r="HZK167" s="73"/>
      <c r="HZL167" s="73"/>
      <c r="HZM167" s="73"/>
      <c r="HZN167" s="73"/>
      <c r="HZO167" s="73"/>
      <c r="HZP167" s="73"/>
      <c r="HZQ167" s="73"/>
      <c r="HZR167" s="73"/>
      <c r="HZS167" s="73"/>
      <c r="HZT167" s="73"/>
      <c r="HZU167" s="73"/>
      <c r="HZV167" s="73"/>
      <c r="HZW167" s="73"/>
      <c r="HZX167" s="73"/>
      <c r="HZY167" s="73"/>
      <c r="HZZ167" s="73"/>
      <c r="IAA167" s="73"/>
      <c r="IAB167" s="73"/>
      <c r="IAC167" s="73"/>
      <c r="IAD167" s="73"/>
      <c r="IAE167" s="73"/>
      <c r="IAF167" s="73"/>
      <c r="IAG167" s="73"/>
      <c r="IAH167" s="73"/>
      <c r="IAI167" s="73"/>
      <c r="IAJ167" s="73"/>
      <c r="IAK167" s="73"/>
      <c r="IAL167" s="73"/>
      <c r="IAM167" s="73"/>
      <c r="IAN167" s="73"/>
      <c r="IAO167" s="73"/>
      <c r="IAP167" s="73"/>
      <c r="IAQ167" s="73"/>
      <c r="IAR167" s="73"/>
      <c r="IAS167" s="73"/>
      <c r="IAT167" s="73"/>
      <c r="IAU167" s="73"/>
      <c r="IAV167" s="73"/>
      <c r="IAW167" s="73"/>
      <c r="IAX167" s="73"/>
      <c r="IAY167" s="73"/>
      <c r="IAZ167" s="73"/>
      <c r="IBA167" s="73"/>
      <c r="IBB167" s="73"/>
      <c r="IBC167" s="73"/>
      <c r="IBD167" s="73"/>
      <c r="IBE167" s="73"/>
      <c r="IBF167" s="73"/>
      <c r="IBG167" s="73"/>
      <c r="IBH167" s="73"/>
      <c r="IBI167" s="73"/>
      <c r="IBJ167" s="73"/>
      <c r="IBK167" s="73"/>
      <c r="IBL167" s="73"/>
      <c r="IBM167" s="73"/>
      <c r="IBN167" s="73"/>
      <c r="IBO167" s="73"/>
      <c r="IBP167" s="73"/>
      <c r="IBQ167" s="73"/>
      <c r="IBR167" s="73"/>
      <c r="IBS167" s="73"/>
      <c r="IBT167" s="73"/>
      <c r="IBU167" s="73"/>
      <c r="IBV167" s="73"/>
      <c r="IBW167" s="73"/>
      <c r="IBX167" s="73"/>
      <c r="IBY167" s="73"/>
      <c r="IBZ167" s="73"/>
      <c r="ICA167" s="73"/>
      <c r="ICB167" s="73"/>
      <c r="ICC167" s="73"/>
      <c r="ICD167" s="73"/>
      <c r="ICE167" s="73"/>
      <c r="ICF167" s="73"/>
      <c r="ICG167" s="73"/>
      <c r="ICH167" s="73"/>
      <c r="ICI167" s="73"/>
      <c r="ICJ167" s="73"/>
      <c r="ICK167" s="73"/>
      <c r="ICL167" s="73"/>
      <c r="ICM167" s="73"/>
      <c r="ICN167" s="73"/>
      <c r="ICO167" s="73"/>
      <c r="ICP167" s="73"/>
      <c r="ICQ167" s="73"/>
      <c r="ICR167" s="73"/>
      <c r="ICS167" s="73"/>
      <c r="ICT167" s="73"/>
      <c r="ICU167" s="73"/>
      <c r="ICV167" s="73"/>
      <c r="ICW167" s="73"/>
      <c r="ICX167" s="73"/>
      <c r="ICY167" s="73"/>
      <c r="ICZ167" s="73"/>
      <c r="IDA167" s="73"/>
      <c r="IDB167" s="73"/>
      <c r="IDC167" s="73"/>
      <c r="IDD167" s="73"/>
      <c r="IDE167" s="73"/>
      <c r="IDF167" s="73"/>
      <c r="IDG167" s="73"/>
      <c r="IDH167" s="73"/>
      <c r="IDI167" s="73"/>
      <c r="IDJ167" s="73"/>
      <c r="IDK167" s="73"/>
      <c r="IDL167" s="73"/>
      <c r="IDM167" s="73"/>
      <c r="IDN167" s="73"/>
      <c r="IDO167" s="73"/>
      <c r="IDP167" s="73"/>
      <c r="IDQ167" s="73"/>
      <c r="IDR167" s="73"/>
      <c r="IDS167" s="73"/>
      <c r="IDT167" s="73"/>
      <c r="IDU167" s="73"/>
      <c r="IDV167" s="73"/>
      <c r="IDW167" s="73"/>
      <c r="IDX167" s="73"/>
      <c r="IDY167" s="73"/>
      <c r="IDZ167" s="73"/>
      <c r="IEA167" s="73"/>
      <c r="IEB167" s="73"/>
      <c r="IEC167" s="73"/>
      <c r="IED167" s="73"/>
      <c r="IEE167" s="73"/>
      <c r="IEF167" s="73"/>
      <c r="IEG167" s="73"/>
      <c r="IEH167" s="73"/>
      <c r="IEI167" s="73"/>
      <c r="IEJ167" s="73"/>
      <c r="IEK167" s="73"/>
      <c r="IEL167" s="73"/>
      <c r="IEM167" s="73"/>
      <c r="IEN167" s="73"/>
      <c r="IEO167" s="73"/>
      <c r="IEP167" s="73"/>
      <c r="IEQ167" s="73"/>
      <c r="IER167" s="73"/>
      <c r="IES167" s="73"/>
      <c r="IET167" s="73"/>
      <c r="IEU167" s="73"/>
      <c r="IEV167" s="73"/>
      <c r="IEW167" s="73"/>
      <c r="IEX167" s="73"/>
      <c r="IEY167" s="73"/>
      <c r="IEZ167" s="73"/>
      <c r="IFA167" s="73"/>
      <c r="IFB167" s="73"/>
      <c r="IFC167" s="73"/>
      <c r="IFD167" s="73"/>
      <c r="IFE167" s="73"/>
      <c r="IFF167" s="73"/>
      <c r="IFG167" s="73"/>
      <c r="IFH167" s="73"/>
      <c r="IFI167" s="73"/>
      <c r="IFJ167" s="73"/>
      <c r="IFK167" s="73"/>
      <c r="IFL167" s="73"/>
      <c r="IFM167" s="73"/>
      <c r="IFN167" s="73"/>
      <c r="IFO167" s="73"/>
      <c r="IFP167" s="73"/>
      <c r="IFQ167" s="73"/>
      <c r="IFR167" s="73"/>
      <c r="IFS167" s="73"/>
      <c r="IFT167" s="73"/>
      <c r="IFU167" s="73"/>
      <c r="IFV167" s="73"/>
      <c r="IFW167" s="73"/>
      <c r="IFX167" s="73"/>
      <c r="IFY167" s="73"/>
      <c r="IFZ167" s="73"/>
      <c r="IGA167" s="73"/>
      <c r="IGB167" s="73"/>
      <c r="IGC167" s="73"/>
      <c r="IGD167" s="73"/>
      <c r="IGE167" s="73"/>
      <c r="IGF167" s="73"/>
      <c r="IGG167" s="73"/>
      <c r="IGH167" s="73"/>
      <c r="IGI167" s="73"/>
      <c r="IGJ167" s="73"/>
      <c r="IGK167" s="73"/>
      <c r="IGL167" s="73"/>
      <c r="IGM167" s="73"/>
      <c r="IGN167" s="73"/>
      <c r="IGO167" s="73"/>
      <c r="IGP167" s="73"/>
      <c r="IGQ167" s="73"/>
      <c r="IGR167" s="73"/>
      <c r="IGS167" s="73"/>
      <c r="IGT167" s="73"/>
      <c r="IGU167" s="73"/>
      <c r="IGV167" s="73"/>
      <c r="IGW167" s="73"/>
      <c r="IGX167" s="73"/>
      <c r="IGY167" s="73"/>
      <c r="IGZ167" s="73"/>
      <c r="IHA167" s="73"/>
      <c r="IHB167" s="73"/>
      <c r="IHC167" s="73"/>
      <c r="IHD167" s="73"/>
      <c r="IHE167" s="73"/>
      <c r="IHF167" s="73"/>
      <c r="IHG167" s="73"/>
      <c r="IHH167" s="73"/>
      <c r="IHI167" s="73"/>
      <c r="IHJ167" s="73"/>
      <c r="IHK167" s="73"/>
      <c r="IHL167" s="73"/>
      <c r="IHM167" s="73"/>
      <c r="IHN167" s="73"/>
      <c r="IHO167" s="73"/>
      <c r="IHP167" s="73"/>
      <c r="IHQ167" s="73"/>
      <c r="IHR167" s="73"/>
      <c r="IHS167" s="73"/>
      <c r="IHT167" s="73"/>
      <c r="IHU167" s="73"/>
      <c r="IHV167" s="73"/>
      <c r="IHW167" s="73"/>
      <c r="IHX167" s="73"/>
      <c r="IHY167" s="73"/>
      <c r="IHZ167" s="73"/>
      <c r="IIA167" s="73"/>
      <c r="IIB167" s="73"/>
      <c r="IIC167" s="73"/>
      <c r="IID167" s="73"/>
      <c r="IIE167" s="73"/>
      <c r="IIF167" s="73"/>
      <c r="IIG167" s="73"/>
      <c r="IIH167" s="73"/>
      <c r="III167" s="73"/>
      <c r="IIJ167" s="73"/>
      <c r="IIK167" s="73"/>
      <c r="IIL167" s="73"/>
      <c r="IIM167" s="73"/>
      <c r="IIN167" s="73"/>
      <c r="IIO167" s="73"/>
      <c r="IIP167" s="73"/>
      <c r="IIQ167" s="73"/>
      <c r="IIR167" s="73"/>
      <c r="IIS167" s="73"/>
      <c r="IIT167" s="73"/>
      <c r="IIU167" s="73"/>
      <c r="IIV167" s="73"/>
      <c r="IIW167" s="73"/>
      <c r="IIX167" s="73"/>
      <c r="IIY167" s="73"/>
      <c r="IIZ167" s="73"/>
      <c r="IJA167" s="73"/>
      <c r="IJB167" s="73"/>
      <c r="IJC167" s="73"/>
      <c r="IJD167" s="73"/>
      <c r="IJE167" s="73"/>
      <c r="IJF167" s="73"/>
      <c r="IJG167" s="73"/>
      <c r="IJH167" s="73"/>
      <c r="IJI167" s="73"/>
      <c r="IJJ167" s="73"/>
      <c r="IJK167" s="73"/>
      <c r="IJL167" s="73"/>
      <c r="IJM167" s="73"/>
      <c r="IJN167" s="73"/>
      <c r="IJO167" s="73"/>
      <c r="IJP167" s="73"/>
      <c r="IJQ167" s="73"/>
      <c r="IJR167" s="73"/>
      <c r="IJS167" s="73"/>
      <c r="IJT167" s="73"/>
      <c r="IJU167" s="73"/>
      <c r="IJV167" s="73"/>
      <c r="IJW167" s="73"/>
      <c r="IJX167" s="73"/>
      <c r="IJY167" s="73"/>
      <c r="IJZ167" s="73"/>
      <c r="IKA167" s="73"/>
      <c r="IKB167" s="73"/>
      <c r="IKC167" s="73"/>
      <c r="IKD167" s="73"/>
      <c r="IKE167" s="73"/>
      <c r="IKF167" s="73"/>
      <c r="IKG167" s="73"/>
      <c r="IKH167" s="73"/>
      <c r="IKI167" s="73"/>
      <c r="IKJ167" s="73"/>
      <c r="IKK167" s="73"/>
      <c r="IKL167" s="73"/>
      <c r="IKM167" s="73"/>
      <c r="IKN167" s="73"/>
      <c r="IKO167" s="73"/>
      <c r="IKP167" s="73"/>
      <c r="IKQ167" s="73"/>
      <c r="IKR167" s="73"/>
      <c r="IKS167" s="73"/>
      <c r="IKT167" s="73"/>
      <c r="IKU167" s="73"/>
      <c r="IKV167" s="73"/>
      <c r="IKW167" s="73"/>
      <c r="IKX167" s="73"/>
      <c r="IKY167" s="73"/>
      <c r="IKZ167" s="73"/>
      <c r="ILA167" s="73"/>
      <c r="ILB167" s="73"/>
      <c r="ILC167" s="73"/>
      <c r="ILD167" s="73"/>
      <c r="ILE167" s="73"/>
      <c r="ILF167" s="73"/>
      <c r="ILG167" s="73"/>
      <c r="ILH167" s="73"/>
      <c r="ILI167" s="73"/>
      <c r="ILJ167" s="73"/>
      <c r="ILK167" s="73"/>
      <c r="ILL167" s="73"/>
      <c r="ILM167" s="73"/>
      <c r="ILN167" s="73"/>
      <c r="ILO167" s="73"/>
      <c r="ILP167" s="73"/>
      <c r="ILQ167" s="73"/>
      <c r="ILR167" s="73"/>
      <c r="ILS167" s="73"/>
      <c r="ILT167" s="73"/>
      <c r="ILU167" s="73"/>
      <c r="ILV167" s="73"/>
      <c r="ILW167" s="73"/>
      <c r="ILX167" s="73"/>
      <c r="ILY167" s="73"/>
      <c r="ILZ167" s="73"/>
      <c r="IMA167" s="73"/>
      <c r="IMB167" s="73"/>
      <c r="IMC167" s="73"/>
      <c r="IMD167" s="73"/>
      <c r="IME167" s="73"/>
      <c r="IMF167" s="73"/>
      <c r="IMG167" s="73"/>
      <c r="IMH167" s="73"/>
      <c r="IMI167" s="73"/>
      <c r="IMJ167" s="73"/>
      <c r="IMK167" s="73"/>
      <c r="IML167" s="73"/>
      <c r="IMM167" s="73"/>
      <c r="IMN167" s="73"/>
      <c r="IMO167" s="73"/>
      <c r="IMP167" s="73"/>
      <c r="IMQ167" s="73"/>
      <c r="IMR167" s="73"/>
      <c r="IMS167" s="73"/>
      <c r="IMT167" s="73"/>
      <c r="IMU167" s="73"/>
      <c r="IMV167" s="73"/>
      <c r="IMW167" s="73"/>
      <c r="IMX167" s="73"/>
      <c r="IMY167" s="73"/>
      <c r="IMZ167" s="73"/>
      <c r="INA167" s="73"/>
      <c r="INB167" s="73"/>
      <c r="INC167" s="73"/>
      <c r="IND167" s="73"/>
      <c r="INE167" s="73"/>
      <c r="INF167" s="73"/>
      <c r="ING167" s="73"/>
      <c r="INH167" s="73"/>
      <c r="INI167" s="73"/>
      <c r="INJ167" s="73"/>
      <c r="INK167" s="73"/>
      <c r="INL167" s="73"/>
      <c r="INM167" s="73"/>
      <c r="INN167" s="73"/>
      <c r="INO167" s="73"/>
      <c r="INP167" s="73"/>
      <c r="INQ167" s="73"/>
      <c r="INR167" s="73"/>
      <c r="INS167" s="73"/>
      <c r="INT167" s="73"/>
      <c r="INU167" s="73"/>
      <c r="INV167" s="73"/>
      <c r="INW167" s="73"/>
      <c r="INX167" s="73"/>
      <c r="INY167" s="73"/>
      <c r="INZ167" s="73"/>
      <c r="IOA167" s="73"/>
      <c r="IOB167" s="73"/>
      <c r="IOC167" s="73"/>
      <c r="IOD167" s="73"/>
      <c r="IOE167" s="73"/>
      <c r="IOF167" s="73"/>
      <c r="IOG167" s="73"/>
      <c r="IOH167" s="73"/>
      <c r="IOI167" s="73"/>
      <c r="IOJ167" s="73"/>
      <c r="IOK167" s="73"/>
      <c r="IOL167" s="73"/>
      <c r="IOM167" s="73"/>
      <c r="ION167" s="73"/>
      <c r="IOO167" s="73"/>
      <c r="IOP167" s="73"/>
      <c r="IOQ167" s="73"/>
      <c r="IOR167" s="73"/>
      <c r="IOS167" s="73"/>
      <c r="IOT167" s="73"/>
      <c r="IOU167" s="73"/>
      <c r="IOV167" s="73"/>
      <c r="IOW167" s="73"/>
      <c r="IOX167" s="73"/>
      <c r="IOY167" s="73"/>
      <c r="IOZ167" s="73"/>
      <c r="IPA167" s="73"/>
      <c r="IPB167" s="73"/>
      <c r="IPC167" s="73"/>
      <c r="IPD167" s="73"/>
      <c r="IPE167" s="73"/>
      <c r="IPF167" s="73"/>
      <c r="IPG167" s="73"/>
      <c r="IPH167" s="73"/>
      <c r="IPI167" s="73"/>
      <c r="IPJ167" s="73"/>
      <c r="IPK167" s="73"/>
      <c r="IPL167" s="73"/>
      <c r="IPM167" s="73"/>
      <c r="IPN167" s="73"/>
      <c r="IPO167" s="73"/>
      <c r="IPP167" s="73"/>
      <c r="IPQ167" s="73"/>
      <c r="IPR167" s="73"/>
      <c r="IPS167" s="73"/>
      <c r="IPT167" s="73"/>
      <c r="IPU167" s="73"/>
      <c r="IPV167" s="73"/>
      <c r="IPW167" s="73"/>
      <c r="IPX167" s="73"/>
      <c r="IPY167" s="73"/>
      <c r="IPZ167" s="73"/>
      <c r="IQA167" s="73"/>
      <c r="IQB167" s="73"/>
      <c r="IQC167" s="73"/>
      <c r="IQD167" s="73"/>
      <c r="IQE167" s="73"/>
      <c r="IQF167" s="73"/>
      <c r="IQG167" s="73"/>
      <c r="IQH167" s="73"/>
      <c r="IQI167" s="73"/>
      <c r="IQJ167" s="73"/>
      <c r="IQK167" s="73"/>
      <c r="IQL167" s="73"/>
      <c r="IQM167" s="73"/>
      <c r="IQN167" s="73"/>
      <c r="IQO167" s="73"/>
      <c r="IQP167" s="73"/>
      <c r="IQQ167" s="73"/>
      <c r="IQR167" s="73"/>
      <c r="IQS167" s="73"/>
      <c r="IQT167" s="73"/>
      <c r="IQU167" s="73"/>
      <c r="IQV167" s="73"/>
      <c r="IQW167" s="73"/>
      <c r="IQX167" s="73"/>
      <c r="IQY167" s="73"/>
      <c r="IQZ167" s="73"/>
      <c r="IRA167" s="73"/>
      <c r="IRB167" s="73"/>
      <c r="IRC167" s="73"/>
      <c r="IRD167" s="73"/>
      <c r="IRE167" s="73"/>
      <c r="IRF167" s="73"/>
      <c r="IRG167" s="73"/>
      <c r="IRH167" s="73"/>
      <c r="IRI167" s="73"/>
      <c r="IRJ167" s="73"/>
      <c r="IRK167" s="73"/>
      <c r="IRL167" s="73"/>
      <c r="IRM167" s="73"/>
      <c r="IRN167" s="73"/>
      <c r="IRO167" s="73"/>
      <c r="IRP167" s="73"/>
      <c r="IRQ167" s="73"/>
      <c r="IRR167" s="73"/>
      <c r="IRS167" s="73"/>
      <c r="IRT167" s="73"/>
      <c r="IRU167" s="73"/>
      <c r="IRV167" s="73"/>
      <c r="IRW167" s="73"/>
      <c r="IRX167" s="73"/>
      <c r="IRY167" s="73"/>
      <c r="IRZ167" s="73"/>
      <c r="ISA167" s="73"/>
      <c r="ISB167" s="73"/>
      <c r="ISC167" s="73"/>
      <c r="ISD167" s="73"/>
      <c r="ISE167" s="73"/>
      <c r="ISF167" s="73"/>
      <c r="ISG167" s="73"/>
      <c r="ISH167" s="73"/>
      <c r="ISI167" s="73"/>
      <c r="ISJ167" s="73"/>
      <c r="ISK167" s="73"/>
      <c r="ISL167" s="73"/>
      <c r="ISM167" s="73"/>
      <c r="ISN167" s="73"/>
      <c r="ISO167" s="73"/>
      <c r="ISP167" s="73"/>
      <c r="ISQ167" s="73"/>
      <c r="ISR167" s="73"/>
      <c r="ISS167" s="73"/>
      <c r="IST167" s="73"/>
      <c r="ISU167" s="73"/>
      <c r="ISV167" s="73"/>
      <c r="ISW167" s="73"/>
      <c r="ISX167" s="73"/>
      <c r="ISY167" s="73"/>
      <c r="ISZ167" s="73"/>
      <c r="ITA167" s="73"/>
      <c r="ITB167" s="73"/>
      <c r="ITC167" s="73"/>
      <c r="ITD167" s="73"/>
      <c r="ITE167" s="73"/>
      <c r="ITF167" s="73"/>
      <c r="ITG167" s="73"/>
      <c r="ITH167" s="73"/>
      <c r="ITI167" s="73"/>
      <c r="ITJ167" s="73"/>
      <c r="ITK167" s="73"/>
      <c r="ITL167" s="73"/>
      <c r="ITM167" s="73"/>
      <c r="ITN167" s="73"/>
      <c r="ITO167" s="73"/>
      <c r="ITP167" s="73"/>
      <c r="ITQ167" s="73"/>
      <c r="ITR167" s="73"/>
      <c r="ITS167" s="73"/>
      <c r="ITT167" s="73"/>
      <c r="ITU167" s="73"/>
      <c r="ITV167" s="73"/>
      <c r="ITW167" s="73"/>
      <c r="ITX167" s="73"/>
      <c r="ITY167" s="73"/>
      <c r="ITZ167" s="73"/>
      <c r="IUA167" s="73"/>
      <c r="IUB167" s="73"/>
      <c r="IUC167" s="73"/>
      <c r="IUD167" s="73"/>
      <c r="IUE167" s="73"/>
      <c r="IUF167" s="73"/>
      <c r="IUG167" s="73"/>
      <c r="IUH167" s="73"/>
      <c r="IUI167" s="73"/>
      <c r="IUJ167" s="73"/>
      <c r="IUK167" s="73"/>
      <c r="IUL167" s="73"/>
      <c r="IUM167" s="73"/>
      <c r="IUN167" s="73"/>
      <c r="IUO167" s="73"/>
      <c r="IUP167" s="73"/>
      <c r="IUQ167" s="73"/>
      <c r="IUR167" s="73"/>
      <c r="IUS167" s="73"/>
      <c r="IUT167" s="73"/>
      <c r="IUU167" s="73"/>
      <c r="IUV167" s="73"/>
      <c r="IUW167" s="73"/>
      <c r="IUX167" s="73"/>
      <c r="IUY167" s="73"/>
      <c r="IUZ167" s="73"/>
      <c r="IVA167" s="73"/>
      <c r="IVB167" s="73"/>
      <c r="IVC167" s="73"/>
      <c r="IVD167" s="73"/>
      <c r="IVE167" s="73"/>
      <c r="IVF167" s="73"/>
      <c r="IVG167" s="73"/>
      <c r="IVH167" s="73"/>
      <c r="IVI167" s="73"/>
      <c r="IVJ167" s="73"/>
      <c r="IVK167" s="73"/>
      <c r="IVL167" s="73"/>
      <c r="IVM167" s="73"/>
      <c r="IVN167" s="73"/>
      <c r="IVO167" s="73"/>
      <c r="IVP167" s="73"/>
      <c r="IVQ167" s="73"/>
      <c r="IVR167" s="73"/>
      <c r="IVS167" s="73"/>
      <c r="IVT167" s="73"/>
      <c r="IVU167" s="73"/>
      <c r="IVV167" s="73"/>
      <c r="IVW167" s="73"/>
      <c r="IVX167" s="73"/>
      <c r="IVY167" s="73"/>
      <c r="IVZ167" s="73"/>
      <c r="IWA167" s="73"/>
      <c r="IWB167" s="73"/>
      <c r="IWC167" s="73"/>
      <c r="IWD167" s="73"/>
      <c r="IWE167" s="73"/>
      <c r="IWF167" s="73"/>
      <c r="IWG167" s="73"/>
      <c r="IWH167" s="73"/>
      <c r="IWI167" s="73"/>
      <c r="IWJ167" s="73"/>
      <c r="IWK167" s="73"/>
      <c r="IWL167" s="73"/>
      <c r="IWM167" s="73"/>
      <c r="IWN167" s="73"/>
      <c r="IWO167" s="73"/>
      <c r="IWP167" s="73"/>
      <c r="IWQ167" s="73"/>
      <c r="IWR167" s="73"/>
      <c r="IWS167" s="73"/>
      <c r="IWT167" s="73"/>
      <c r="IWU167" s="73"/>
      <c r="IWV167" s="73"/>
      <c r="IWW167" s="73"/>
      <c r="IWX167" s="73"/>
      <c r="IWY167" s="73"/>
      <c r="IWZ167" s="73"/>
      <c r="IXA167" s="73"/>
      <c r="IXB167" s="73"/>
      <c r="IXC167" s="73"/>
      <c r="IXD167" s="73"/>
      <c r="IXE167" s="73"/>
      <c r="IXF167" s="73"/>
      <c r="IXG167" s="73"/>
      <c r="IXH167" s="73"/>
      <c r="IXI167" s="73"/>
      <c r="IXJ167" s="73"/>
      <c r="IXK167" s="73"/>
      <c r="IXL167" s="73"/>
      <c r="IXM167" s="73"/>
      <c r="IXN167" s="73"/>
      <c r="IXO167" s="73"/>
      <c r="IXP167" s="73"/>
      <c r="IXQ167" s="73"/>
      <c r="IXR167" s="73"/>
      <c r="IXS167" s="73"/>
      <c r="IXT167" s="73"/>
      <c r="IXU167" s="73"/>
      <c r="IXV167" s="73"/>
      <c r="IXW167" s="73"/>
      <c r="IXX167" s="73"/>
      <c r="IXY167" s="73"/>
      <c r="IXZ167" s="73"/>
      <c r="IYA167" s="73"/>
      <c r="IYB167" s="73"/>
      <c r="IYC167" s="73"/>
      <c r="IYD167" s="73"/>
      <c r="IYE167" s="73"/>
      <c r="IYF167" s="73"/>
      <c r="IYG167" s="73"/>
      <c r="IYH167" s="73"/>
      <c r="IYI167" s="73"/>
      <c r="IYJ167" s="73"/>
      <c r="IYK167" s="73"/>
      <c r="IYL167" s="73"/>
      <c r="IYM167" s="73"/>
      <c r="IYN167" s="73"/>
      <c r="IYO167" s="73"/>
      <c r="IYP167" s="73"/>
      <c r="IYQ167" s="73"/>
      <c r="IYR167" s="73"/>
      <c r="IYS167" s="73"/>
      <c r="IYT167" s="73"/>
      <c r="IYU167" s="73"/>
      <c r="IYV167" s="73"/>
      <c r="IYW167" s="73"/>
      <c r="IYX167" s="73"/>
      <c r="IYY167" s="73"/>
      <c r="IYZ167" s="73"/>
      <c r="IZA167" s="73"/>
      <c r="IZB167" s="73"/>
      <c r="IZC167" s="73"/>
      <c r="IZD167" s="73"/>
      <c r="IZE167" s="73"/>
      <c r="IZF167" s="73"/>
      <c r="IZG167" s="73"/>
      <c r="IZH167" s="73"/>
      <c r="IZI167" s="73"/>
      <c r="IZJ167" s="73"/>
      <c r="IZK167" s="73"/>
      <c r="IZL167" s="73"/>
      <c r="IZM167" s="73"/>
      <c r="IZN167" s="73"/>
      <c r="IZO167" s="73"/>
      <c r="IZP167" s="73"/>
      <c r="IZQ167" s="73"/>
      <c r="IZR167" s="73"/>
      <c r="IZS167" s="73"/>
      <c r="IZT167" s="73"/>
      <c r="IZU167" s="73"/>
      <c r="IZV167" s="73"/>
      <c r="IZW167" s="73"/>
      <c r="IZX167" s="73"/>
      <c r="IZY167" s="73"/>
      <c r="IZZ167" s="73"/>
      <c r="JAA167" s="73"/>
      <c r="JAB167" s="73"/>
      <c r="JAC167" s="73"/>
      <c r="JAD167" s="73"/>
      <c r="JAE167" s="73"/>
      <c r="JAF167" s="73"/>
      <c r="JAG167" s="73"/>
      <c r="JAH167" s="73"/>
      <c r="JAI167" s="73"/>
      <c r="JAJ167" s="73"/>
      <c r="JAK167" s="73"/>
      <c r="JAL167" s="73"/>
      <c r="JAM167" s="73"/>
      <c r="JAN167" s="73"/>
      <c r="JAO167" s="73"/>
      <c r="JAP167" s="73"/>
      <c r="JAQ167" s="73"/>
      <c r="JAR167" s="73"/>
      <c r="JAS167" s="73"/>
      <c r="JAT167" s="73"/>
      <c r="JAU167" s="73"/>
      <c r="JAV167" s="73"/>
      <c r="JAW167" s="73"/>
      <c r="JAX167" s="73"/>
      <c r="JAY167" s="73"/>
      <c r="JAZ167" s="73"/>
      <c r="JBA167" s="73"/>
      <c r="JBB167" s="73"/>
      <c r="JBC167" s="73"/>
      <c r="JBD167" s="73"/>
      <c r="JBE167" s="73"/>
      <c r="JBF167" s="73"/>
      <c r="JBG167" s="73"/>
      <c r="JBH167" s="73"/>
      <c r="JBI167" s="73"/>
      <c r="JBJ167" s="73"/>
      <c r="JBK167" s="73"/>
      <c r="JBL167" s="73"/>
      <c r="JBM167" s="73"/>
      <c r="JBN167" s="73"/>
      <c r="JBO167" s="73"/>
      <c r="JBP167" s="73"/>
      <c r="JBQ167" s="73"/>
      <c r="JBR167" s="73"/>
      <c r="JBS167" s="73"/>
      <c r="JBT167" s="73"/>
      <c r="JBU167" s="73"/>
      <c r="JBV167" s="73"/>
      <c r="JBW167" s="73"/>
      <c r="JBX167" s="73"/>
      <c r="JBY167" s="73"/>
      <c r="JBZ167" s="73"/>
      <c r="JCA167" s="73"/>
      <c r="JCB167" s="73"/>
      <c r="JCC167" s="73"/>
      <c r="JCD167" s="73"/>
      <c r="JCE167" s="73"/>
      <c r="JCF167" s="73"/>
      <c r="JCG167" s="73"/>
      <c r="JCH167" s="73"/>
      <c r="JCI167" s="73"/>
      <c r="JCJ167" s="73"/>
      <c r="JCK167" s="73"/>
      <c r="JCL167" s="73"/>
      <c r="JCM167" s="73"/>
      <c r="JCN167" s="73"/>
      <c r="JCO167" s="73"/>
      <c r="JCP167" s="73"/>
      <c r="JCQ167" s="73"/>
      <c r="JCR167" s="73"/>
      <c r="JCS167" s="73"/>
      <c r="JCT167" s="73"/>
      <c r="JCU167" s="73"/>
      <c r="JCV167" s="73"/>
      <c r="JCW167" s="73"/>
      <c r="JCX167" s="73"/>
      <c r="JCY167" s="73"/>
      <c r="JCZ167" s="73"/>
      <c r="JDA167" s="73"/>
      <c r="JDB167" s="73"/>
      <c r="JDC167" s="73"/>
      <c r="JDD167" s="73"/>
      <c r="JDE167" s="73"/>
      <c r="JDF167" s="73"/>
      <c r="JDG167" s="73"/>
      <c r="JDH167" s="73"/>
      <c r="JDI167" s="73"/>
      <c r="JDJ167" s="73"/>
      <c r="JDK167" s="73"/>
      <c r="JDL167" s="73"/>
      <c r="JDM167" s="73"/>
      <c r="JDN167" s="73"/>
      <c r="JDO167" s="73"/>
      <c r="JDP167" s="73"/>
      <c r="JDQ167" s="73"/>
      <c r="JDR167" s="73"/>
      <c r="JDS167" s="73"/>
      <c r="JDT167" s="73"/>
      <c r="JDU167" s="73"/>
      <c r="JDV167" s="73"/>
      <c r="JDW167" s="73"/>
      <c r="JDX167" s="73"/>
      <c r="JDY167" s="73"/>
      <c r="JDZ167" s="73"/>
      <c r="JEA167" s="73"/>
      <c r="JEB167" s="73"/>
      <c r="JEC167" s="73"/>
      <c r="JED167" s="73"/>
      <c r="JEE167" s="73"/>
      <c r="JEF167" s="73"/>
      <c r="JEG167" s="73"/>
      <c r="JEH167" s="73"/>
      <c r="JEI167" s="73"/>
      <c r="JEJ167" s="73"/>
      <c r="JEK167" s="73"/>
      <c r="JEL167" s="73"/>
      <c r="JEM167" s="73"/>
      <c r="JEN167" s="73"/>
      <c r="JEO167" s="73"/>
      <c r="JEP167" s="73"/>
      <c r="JEQ167" s="73"/>
      <c r="JER167" s="73"/>
      <c r="JES167" s="73"/>
      <c r="JET167" s="73"/>
      <c r="JEU167" s="73"/>
      <c r="JEV167" s="73"/>
      <c r="JEW167" s="73"/>
      <c r="JEX167" s="73"/>
      <c r="JEY167" s="73"/>
      <c r="JEZ167" s="73"/>
      <c r="JFA167" s="73"/>
      <c r="JFB167" s="73"/>
      <c r="JFC167" s="73"/>
      <c r="JFD167" s="73"/>
      <c r="JFE167" s="73"/>
      <c r="JFF167" s="73"/>
      <c r="JFG167" s="73"/>
      <c r="JFH167" s="73"/>
      <c r="JFI167" s="73"/>
      <c r="JFJ167" s="73"/>
      <c r="JFK167" s="73"/>
      <c r="JFL167" s="73"/>
      <c r="JFM167" s="73"/>
      <c r="JFN167" s="73"/>
      <c r="JFO167" s="73"/>
      <c r="JFP167" s="73"/>
      <c r="JFQ167" s="73"/>
      <c r="JFR167" s="73"/>
      <c r="JFS167" s="73"/>
      <c r="JFT167" s="73"/>
      <c r="JFU167" s="73"/>
      <c r="JFV167" s="73"/>
      <c r="JFW167" s="73"/>
      <c r="JFX167" s="73"/>
      <c r="JFY167" s="73"/>
      <c r="JFZ167" s="73"/>
      <c r="JGA167" s="73"/>
      <c r="JGB167" s="73"/>
      <c r="JGC167" s="73"/>
      <c r="JGD167" s="73"/>
      <c r="JGE167" s="73"/>
      <c r="JGF167" s="73"/>
      <c r="JGG167" s="73"/>
      <c r="JGH167" s="73"/>
      <c r="JGI167" s="73"/>
      <c r="JGJ167" s="73"/>
      <c r="JGK167" s="73"/>
      <c r="JGL167" s="73"/>
      <c r="JGM167" s="73"/>
      <c r="JGN167" s="73"/>
      <c r="JGO167" s="73"/>
      <c r="JGP167" s="73"/>
      <c r="JGQ167" s="73"/>
      <c r="JGR167" s="73"/>
      <c r="JGS167" s="73"/>
      <c r="JGT167" s="73"/>
      <c r="JGU167" s="73"/>
      <c r="JGV167" s="73"/>
      <c r="JGW167" s="73"/>
      <c r="JGX167" s="73"/>
      <c r="JGY167" s="73"/>
      <c r="JGZ167" s="73"/>
      <c r="JHA167" s="73"/>
      <c r="JHB167" s="73"/>
      <c r="JHC167" s="73"/>
      <c r="JHD167" s="73"/>
      <c r="JHE167" s="73"/>
      <c r="JHF167" s="73"/>
      <c r="JHG167" s="73"/>
      <c r="JHH167" s="73"/>
      <c r="JHI167" s="73"/>
      <c r="JHJ167" s="73"/>
      <c r="JHK167" s="73"/>
      <c r="JHL167" s="73"/>
      <c r="JHM167" s="73"/>
      <c r="JHN167" s="73"/>
      <c r="JHO167" s="73"/>
      <c r="JHP167" s="73"/>
      <c r="JHQ167" s="73"/>
      <c r="JHR167" s="73"/>
      <c r="JHS167" s="73"/>
      <c r="JHT167" s="73"/>
      <c r="JHU167" s="73"/>
      <c r="JHV167" s="73"/>
      <c r="JHW167" s="73"/>
      <c r="JHX167" s="73"/>
      <c r="JHY167" s="73"/>
      <c r="JHZ167" s="73"/>
      <c r="JIA167" s="73"/>
      <c r="JIB167" s="73"/>
      <c r="JIC167" s="73"/>
      <c r="JID167" s="73"/>
      <c r="JIE167" s="73"/>
      <c r="JIF167" s="73"/>
      <c r="JIG167" s="73"/>
      <c r="JIH167" s="73"/>
      <c r="JII167" s="73"/>
      <c r="JIJ167" s="73"/>
      <c r="JIK167" s="73"/>
      <c r="JIL167" s="73"/>
      <c r="JIM167" s="73"/>
      <c r="JIN167" s="73"/>
      <c r="JIO167" s="73"/>
      <c r="JIP167" s="73"/>
      <c r="JIQ167" s="73"/>
      <c r="JIR167" s="73"/>
      <c r="JIS167" s="73"/>
      <c r="JIT167" s="73"/>
      <c r="JIU167" s="73"/>
      <c r="JIV167" s="73"/>
      <c r="JIW167" s="73"/>
      <c r="JIX167" s="73"/>
      <c r="JIY167" s="73"/>
      <c r="JIZ167" s="73"/>
      <c r="JJA167" s="73"/>
      <c r="JJB167" s="73"/>
      <c r="JJC167" s="73"/>
      <c r="JJD167" s="73"/>
      <c r="JJE167" s="73"/>
      <c r="JJF167" s="73"/>
      <c r="JJG167" s="73"/>
      <c r="JJH167" s="73"/>
      <c r="JJI167" s="73"/>
      <c r="JJJ167" s="73"/>
      <c r="JJK167" s="73"/>
      <c r="JJL167" s="73"/>
      <c r="JJM167" s="73"/>
      <c r="JJN167" s="73"/>
      <c r="JJO167" s="73"/>
      <c r="JJP167" s="73"/>
      <c r="JJQ167" s="73"/>
      <c r="JJR167" s="73"/>
      <c r="JJS167" s="73"/>
      <c r="JJT167" s="73"/>
      <c r="JJU167" s="73"/>
      <c r="JJV167" s="73"/>
      <c r="JJW167" s="73"/>
      <c r="JJX167" s="73"/>
      <c r="JJY167" s="73"/>
      <c r="JJZ167" s="73"/>
      <c r="JKA167" s="73"/>
      <c r="JKB167" s="73"/>
      <c r="JKC167" s="73"/>
      <c r="JKD167" s="73"/>
      <c r="JKE167" s="73"/>
      <c r="JKF167" s="73"/>
      <c r="JKG167" s="73"/>
      <c r="JKH167" s="73"/>
      <c r="JKI167" s="73"/>
      <c r="JKJ167" s="73"/>
      <c r="JKK167" s="73"/>
      <c r="JKL167" s="73"/>
      <c r="JKM167" s="73"/>
      <c r="JKN167" s="73"/>
      <c r="JKO167" s="73"/>
      <c r="JKP167" s="73"/>
      <c r="JKQ167" s="73"/>
      <c r="JKR167" s="73"/>
      <c r="JKS167" s="73"/>
      <c r="JKT167" s="73"/>
      <c r="JKU167" s="73"/>
      <c r="JKV167" s="73"/>
      <c r="JKW167" s="73"/>
      <c r="JKX167" s="73"/>
      <c r="JKY167" s="73"/>
      <c r="JKZ167" s="73"/>
      <c r="JLA167" s="73"/>
      <c r="JLB167" s="73"/>
      <c r="JLC167" s="73"/>
      <c r="JLD167" s="73"/>
      <c r="JLE167" s="73"/>
      <c r="JLF167" s="73"/>
      <c r="JLG167" s="73"/>
      <c r="JLH167" s="73"/>
      <c r="JLI167" s="73"/>
      <c r="JLJ167" s="73"/>
      <c r="JLK167" s="73"/>
      <c r="JLL167" s="73"/>
      <c r="JLM167" s="73"/>
      <c r="JLN167" s="73"/>
      <c r="JLO167" s="73"/>
      <c r="JLP167" s="73"/>
      <c r="JLQ167" s="73"/>
      <c r="JLR167" s="73"/>
      <c r="JLS167" s="73"/>
      <c r="JLT167" s="73"/>
      <c r="JLU167" s="73"/>
      <c r="JLV167" s="73"/>
      <c r="JLW167" s="73"/>
      <c r="JLX167" s="73"/>
      <c r="JLY167" s="73"/>
      <c r="JLZ167" s="73"/>
      <c r="JMA167" s="73"/>
      <c r="JMB167" s="73"/>
      <c r="JMC167" s="73"/>
      <c r="JMD167" s="73"/>
      <c r="JME167" s="73"/>
      <c r="JMF167" s="73"/>
      <c r="JMG167" s="73"/>
      <c r="JMH167" s="73"/>
      <c r="JMI167" s="73"/>
      <c r="JMJ167" s="73"/>
      <c r="JMK167" s="73"/>
      <c r="JML167" s="73"/>
      <c r="JMM167" s="73"/>
      <c r="JMN167" s="73"/>
      <c r="JMO167" s="73"/>
      <c r="JMP167" s="73"/>
      <c r="JMQ167" s="73"/>
      <c r="JMR167" s="73"/>
      <c r="JMS167" s="73"/>
      <c r="JMT167" s="73"/>
      <c r="JMU167" s="73"/>
      <c r="JMV167" s="73"/>
      <c r="JMW167" s="73"/>
      <c r="JMX167" s="73"/>
      <c r="JMY167" s="73"/>
      <c r="JMZ167" s="73"/>
      <c r="JNA167" s="73"/>
      <c r="JNB167" s="73"/>
      <c r="JNC167" s="73"/>
      <c r="JND167" s="73"/>
      <c r="JNE167" s="73"/>
      <c r="JNF167" s="73"/>
      <c r="JNG167" s="73"/>
      <c r="JNH167" s="73"/>
      <c r="JNI167" s="73"/>
      <c r="JNJ167" s="73"/>
      <c r="JNK167" s="73"/>
      <c r="JNL167" s="73"/>
      <c r="JNM167" s="73"/>
      <c r="JNN167" s="73"/>
      <c r="JNO167" s="73"/>
      <c r="JNP167" s="73"/>
      <c r="JNQ167" s="73"/>
      <c r="JNR167" s="73"/>
      <c r="JNS167" s="73"/>
      <c r="JNT167" s="73"/>
      <c r="JNU167" s="73"/>
      <c r="JNV167" s="73"/>
      <c r="JNW167" s="73"/>
      <c r="JNX167" s="73"/>
      <c r="JNY167" s="73"/>
      <c r="JNZ167" s="73"/>
      <c r="JOA167" s="73"/>
      <c r="JOB167" s="73"/>
      <c r="JOC167" s="73"/>
      <c r="JOD167" s="73"/>
      <c r="JOE167" s="73"/>
      <c r="JOF167" s="73"/>
      <c r="JOG167" s="73"/>
      <c r="JOH167" s="73"/>
      <c r="JOI167" s="73"/>
      <c r="JOJ167" s="73"/>
      <c r="JOK167" s="73"/>
      <c r="JOL167" s="73"/>
      <c r="JOM167" s="73"/>
      <c r="JON167" s="73"/>
      <c r="JOO167" s="73"/>
      <c r="JOP167" s="73"/>
      <c r="JOQ167" s="73"/>
      <c r="JOR167" s="73"/>
      <c r="JOS167" s="73"/>
      <c r="JOT167" s="73"/>
      <c r="JOU167" s="73"/>
      <c r="JOV167" s="73"/>
      <c r="JOW167" s="73"/>
      <c r="JOX167" s="73"/>
      <c r="JOY167" s="73"/>
      <c r="JOZ167" s="73"/>
      <c r="JPA167" s="73"/>
      <c r="JPB167" s="73"/>
      <c r="JPC167" s="73"/>
      <c r="JPD167" s="73"/>
      <c r="JPE167" s="73"/>
      <c r="JPF167" s="73"/>
      <c r="JPG167" s="73"/>
      <c r="JPH167" s="73"/>
      <c r="JPI167" s="73"/>
      <c r="JPJ167" s="73"/>
      <c r="JPK167" s="73"/>
      <c r="JPL167" s="73"/>
      <c r="JPM167" s="73"/>
      <c r="JPN167" s="73"/>
      <c r="JPO167" s="73"/>
      <c r="JPP167" s="73"/>
      <c r="JPQ167" s="73"/>
      <c r="JPR167" s="73"/>
      <c r="JPS167" s="73"/>
      <c r="JPT167" s="73"/>
      <c r="JPU167" s="73"/>
      <c r="JPV167" s="73"/>
      <c r="JPW167" s="73"/>
      <c r="JPX167" s="73"/>
      <c r="JPY167" s="73"/>
      <c r="JPZ167" s="73"/>
      <c r="JQA167" s="73"/>
      <c r="JQB167" s="73"/>
      <c r="JQC167" s="73"/>
      <c r="JQD167" s="73"/>
      <c r="JQE167" s="73"/>
      <c r="JQF167" s="73"/>
      <c r="JQG167" s="73"/>
      <c r="JQH167" s="73"/>
      <c r="JQI167" s="73"/>
      <c r="JQJ167" s="73"/>
      <c r="JQK167" s="73"/>
      <c r="JQL167" s="73"/>
      <c r="JQM167" s="73"/>
      <c r="JQN167" s="73"/>
      <c r="JQO167" s="73"/>
      <c r="JQP167" s="73"/>
      <c r="JQQ167" s="73"/>
      <c r="JQR167" s="73"/>
      <c r="JQS167" s="73"/>
      <c r="JQT167" s="73"/>
      <c r="JQU167" s="73"/>
      <c r="JQV167" s="73"/>
      <c r="JQW167" s="73"/>
      <c r="JQX167" s="73"/>
      <c r="JQY167" s="73"/>
      <c r="JQZ167" s="73"/>
      <c r="JRA167" s="73"/>
      <c r="JRB167" s="73"/>
      <c r="JRC167" s="73"/>
      <c r="JRD167" s="73"/>
      <c r="JRE167" s="73"/>
      <c r="JRF167" s="73"/>
      <c r="JRG167" s="73"/>
      <c r="JRH167" s="73"/>
      <c r="JRI167" s="73"/>
      <c r="JRJ167" s="73"/>
      <c r="JRK167" s="73"/>
      <c r="JRL167" s="73"/>
      <c r="JRM167" s="73"/>
      <c r="JRN167" s="73"/>
      <c r="JRO167" s="73"/>
      <c r="JRP167" s="73"/>
      <c r="JRQ167" s="73"/>
      <c r="JRR167" s="73"/>
      <c r="JRS167" s="73"/>
      <c r="JRT167" s="73"/>
      <c r="JRU167" s="73"/>
      <c r="JRV167" s="73"/>
      <c r="JRW167" s="73"/>
      <c r="JRX167" s="73"/>
      <c r="JRY167" s="73"/>
      <c r="JRZ167" s="73"/>
      <c r="JSA167" s="73"/>
      <c r="JSB167" s="73"/>
      <c r="JSC167" s="73"/>
      <c r="JSD167" s="73"/>
      <c r="JSE167" s="73"/>
      <c r="JSF167" s="73"/>
      <c r="JSG167" s="73"/>
      <c r="JSH167" s="73"/>
      <c r="JSI167" s="73"/>
      <c r="JSJ167" s="73"/>
      <c r="JSK167" s="73"/>
      <c r="JSL167" s="73"/>
      <c r="JSM167" s="73"/>
      <c r="JSN167" s="73"/>
      <c r="JSO167" s="73"/>
      <c r="JSP167" s="73"/>
      <c r="JSQ167" s="73"/>
      <c r="JSR167" s="73"/>
      <c r="JSS167" s="73"/>
      <c r="JST167" s="73"/>
      <c r="JSU167" s="73"/>
      <c r="JSV167" s="73"/>
      <c r="JSW167" s="73"/>
      <c r="JSX167" s="73"/>
      <c r="JSY167" s="73"/>
      <c r="JSZ167" s="73"/>
      <c r="JTA167" s="73"/>
      <c r="JTB167" s="73"/>
      <c r="JTC167" s="73"/>
      <c r="JTD167" s="73"/>
      <c r="JTE167" s="73"/>
      <c r="JTF167" s="73"/>
      <c r="JTG167" s="73"/>
      <c r="JTH167" s="73"/>
      <c r="JTI167" s="73"/>
      <c r="JTJ167" s="73"/>
      <c r="JTK167" s="73"/>
      <c r="JTL167" s="73"/>
      <c r="JTM167" s="73"/>
      <c r="JTN167" s="73"/>
      <c r="JTO167" s="73"/>
      <c r="JTP167" s="73"/>
      <c r="JTQ167" s="73"/>
      <c r="JTR167" s="73"/>
      <c r="JTS167" s="73"/>
      <c r="JTT167" s="73"/>
      <c r="JTU167" s="73"/>
      <c r="JTV167" s="73"/>
      <c r="JTW167" s="73"/>
      <c r="JTX167" s="73"/>
      <c r="JTY167" s="73"/>
      <c r="JTZ167" s="73"/>
      <c r="JUA167" s="73"/>
      <c r="JUB167" s="73"/>
      <c r="JUC167" s="73"/>
      <c r="JUD167" s="73"/>
      <c r="JUE167" s="73"/>
      <c r="JUF167" s="73"/>
      <c r="JUG167" s="73"/>
      <c r="JUH167" s="73"/>
      <c r="JUI167" s="73"/>
      <c r="JUJ167" s="73"/>
      <c r="JUK167" s="73"/>
      <c r="JUL167" s="73"/>
      <c r="JUM167" s="73"/>
      <c r="JUN167" s="73"/>
      <c r="JUO167" s="73"/>
      <c r="JUP167" s="73"/>
      <c r="JUQ167" s="73"/>
      <c r="JUR167" s="73"/>
      <c r="JUS167" s="73"/>
      <c r="JUT167" s="73"/>
      <c r="JUU167" s="73"/>
      <c r="JUV167" s="73"/>
      <c r="JUW167" s="73"/>
      <c r="JUX167" s="73"/>
      <c r="JUY167" s="73"/>
      <c r="JUZ167" s="73"/>
      <c r="JVA167" s="73"/>
      <c r="JVB167" s="73"/>
      <c r="JVC167" s="73"/>
      <c r="JVD167" s="73"/>
      <c r="JVE167" s="73"/>
      <c r="JVF167" s="73"/>
      <c r="JVG167" s="73"/>
      <c r="JVH167" s="73"/>
      <c r="JVI167" s="73"/>
      <c r="JVJ167" s="73"/>
      <c r="JVK167" s="73"/>
      <c r="JVL167" s="73"/>
      <c r="JVM167" s="73"/>
      <c r="JVN167" s="73"/>
      <c r="JVO167" s="73"/>
      <c r="JVP167" s="73"/>
      <c r="JVQ167" s="73"/>
      <c r="JVR167" s="73"/>
      <c r="JVS167" s="73"/>
      <c r="JVT167" s="73"/>
      <c r="JVU167" s="73"/>
      <c r="JVV167" s="73"/>
      <c r="JVW167" s="73"/>
      <c r="JVX167" s="73"/>
      <c r="JVY167" s="73"/>
      <c r="JVZ167" s="73"/>
      <c r="JWA167" s="73"/>
      <c r="JWB167" s="73"/>
      <c r="JWC167" s="73"/>
      <c r="JWD167" s="73"/>
      <c r="JWE167" s="73"/>
      <c r="JWF167" s="73"/>
      <c r="JWG167" s="73"/>
      <c r="JWH167" s="73"/>
      <c r="JWI167" s="73"/>
      <c r="JWJ167" s="73"/>
      <c r="JWK167" s="73"/>
      <c r="JWL167" s="73"/>
      <c r="JWM167" s="73"/>
      <c r="JWN167" s="73"/>
      <c r="JWO167" s="73"/>
      <c r="JWP167" s="73"/>
      <c r="JWQ167" s="73"/>
      <c r="JWR167" s="73"/>
      <c r="JWS167" s="73"/>
      <c r="JWT167" s="73"/>
      <c r="JWU167" s="73"/>
      <c r="JWV167" s="73"/>
      <c r="JWW167" s="73"/>
      <c r="JWX167" s="73"/>
      <c r="JWY167" s="73"/>
      <c r="JWZ167" s="73"/>
      <c r="JXA167" s="73"/>
      <c r="JXB167" s="73"/>
      <c r="JXC167" s="73"/>
      <c r="JXD167" s="73"/>
      <c r="JXE167" s="73"/>
      <c r="JXF167" s="73"/>
      <c r="JXG167" s="73"/>
      <c r="JXH167" s="73"/>
      <c r="JXI167" s="73"/>
      <c r="JXJ167" s="73"/>
      <c r="JXK167" s="73"/>
      <c r="JXL167" s="73"/>
      <c r="JXM167" s="73"/>
      <c r="JXN167" s="73"/>
      <c r="JXO167" s="73"/>
      <c r="JXP167" s="73"/>
      <c r="JXQ167" s="73"/>
      <c r="JXR167" s="73"/>
      <c r="JXS167" s="73"/>
      <c r="JXT167" s="73"/>
      <c r="JXU167" s="73"/>
      <c r="JXV167" s="73"/>
      <c r="JXW167" s="73"/>
      <c r="JXX167" s="73"/>
      <c r="JXY167" s="73"/>
      <c r="JXZ167" s="73"/>
      <c r="JYA167" s="73"/>
      <c r="JYB167" s="73"/>
      <c r="JYC167" s="73"/>
      <c r="JYD167" s="73"/>
      <c r="JYE167" s="73"/>
      <c r="JYF167" s="73"/>
      <c r="JYG167" s="73"/>
      <c r="JYH167" s="73"/>
      <c r="JYI167" s="73"/>
      <c r="JYJ167" s="73"/>
      <c r="JYK167" s="73"/>
      <c r="JYL167" s="73"/>
      <c r="JYM167" s="73"/>
      <c r="JYN167" s="73"/>
      <c r="JYO167" s="73"/>
      <c r="JYP167" s="73"/>
      <c r="JYQ167" s="73"/>
      <c r="JYR167" s="73"/>
      <c r="JYS167" s="73"/>
      <c r="JYT167" s="73"/>
      <c r="JYU167" s="73"/>
      <c r="JYV167" s="73"/>
      <c r="JYW167" s="73"/>
      <c r="JYX167" s="73"/>
      <c r="JYY167" s="73"/>
      <c r="JYZ167" s="73"/>
      <c r="JZA167" s="73"/>
      <c r="JZB167" s="73"/>
      <c r="JZC167" s="73"/>
      <c r="JZD167" s="73"/>
      <c r="JZE167" s="73"/>
      <c r="JZF167" s="73"/>
      <c r="JZG167" s="73"/>
      <c r="JZH167" s="73"/>
      <c r="JZI167" s="73"/>
      <c r="JZJ167" s="73"/>
      <c r="JZK167" s="73"/>
      <c r="JZL167" s="73"/>
      <c r="JZM167" s="73"/>
      <c r="JZN167" s="73"/>
      <c r="JZO167" s="73"/>
      <c r="JZP167" s="73"/>
      <c r="JZQ167" s="73"/>
      <c r="JZR167" s="73"/>
      <c r="JZS167" s="73"/>
      <c r="JZT167" s="73"/>
      <c r="JZU167" s="73"/>
      <c r="JZV167" s="73"/>
      <c r="JZW167" s="73"/>
      <c r="JZX167" s="73"/>
      <c r="JZY167" s="73"/>
      <c r="JZZ167" s="73"/>
      <c r="KAA167" s="73"/>
      <c r="KAB167" s="73"/>
      <c r="KAC167" s="73"/>
      <c r="KAD167" s="73"/>
      <c r="KAE167" s="73"/>
      <c r="KAF167" s="73"/>
      <c r="KAG167" s="73"/>
      <c r="KAH167" s="73"/>
      <c r="KAI167" s="73"/>
      <c r="KAJ167" s="73"/>
      <c r="KAK167" s="73"/>
      <c r="KAL167" s="73"/>
      <c r="KAM167" s="73"/>
      <c r="KAN167" s="73"/>
      <c r="KAO167" s="73"/>
      <c r="KAP167" s="73"/>
      <c r="KAQ167" s="73"/>
      <c r="KAR167" s="73"/>
      <c r="KAS167" s="73"/>
      <c r="KAT167" s="73"/>
      <c r="KAU167" s="73"/>
      <c r="KAV167" s="73"/>
      <c r="KAW167" s="73"/>
      <c r="KAX167" s="73"/>
      <c r="KAY167" s="73"/>
      <c r="KAZ167" s="73"/>
      <c r="KBA167" s="73"/>
      <c r="KBB167" s="73"/>
      <c r="KBC167" s="73"/>
      <c r="KBD167" s="73"/>
      <c r="KBE167" s="73"/>
      <c r="KBF167" s="73"/>
      <c r="KBG167" s="73"/>
      <c r="KBH167" s="73"/>
      <c r="KBI167" s="73"/>
      <c r="KBJ167" s="73"/>
      <c r="KBK167" s="73"/>
      <c r="KBL167" s="73"/>
      <c r="KBM167" s="73"/>
      <c r="KBN167" s="73"/>
      <c r="KBO167" s="73"/>
      <c r="KBP167" s="73"/>
      <c r="KBQ167" s="73"/>
      <c r="KBR167" s="73"/>
      <c r="KBS167" s="73"/>
      <c r="KBT167" s="73"/>
      <c r="KBU167" s="73"/>
      <c r="KBV167" s="73"/>
      <c r="KBW167" s="73"/>
      <c r="KBX167" s="73"/>
      <c r="KBY167" s="73"/>
      <c r="KBZ167" s="73"/>
      <c r="KCA167" s="73"/>
      <c r="KCB167" s="73"/>
      <c r="KCC167" s="73"/>
      <c r="KCD167" s="73"/>
      <c r="KCE167" s="73"/>
      <c r="KCF167" s="73"/>
      <c r="KCG167" s="73"/>
      <c r="KCH167" s="73"/>
      <c r="KCI167" s="73"/>
      <c r="KCJ167" s="73"/>
      <c r="KCK167" s="73"/>
      <c r="KCL167" s="73"/>
      <c r="KCM167" s="73"/>
      <c r="KCN167" s="73"/>
      <c r="KCO167" s="73"/>
      <c r="KCP167" s="73"/>
      <c r="KCQ167" s="73"/>
      <c r="KCR167" s="73"/>
      <c r="KCS167" s="73"/>
      <c r="KCT167" s="73"/>
      <c r="KCU167" s="73"/>
      <c r="KCV167" s="73"/>
      <c r="KCW167" s="73"/>
      <c r="KCX167" s="73"/>
      <c r="KCY167" s="73"/>
      <c r="KCZ167" s="73"/>
      <c r="KDA167" s="73"/>
      <c r="KDB167" s="73"/>
      <c r="KDC167" s="73"/>
      <c r="KDD167" s="73"/>
      <c r="KDE167" s="73"/>
      <c r="KDF167" s="73"/>
      <c r="KDG167" s="73"/>
      <c r="KDH167" s="73"/>
      <c r="KDI167" s="73"/>
      <c r="KDJ167" s="73"/>
      <c r="KDK167" s="73"/>
      <c r="KDL167" s="73"/>
      <c r="KDM167" s="73"/>
      <c r="KDN167" s="73"/>
      <c r="KDO167" s="73"/>
      <c r="KDP167" s="73"/>
      <c r="KDQ167" s="73"/>
      <c r="KDR167" s="73"/>
      <c r="KDS167" s="73"/>
      <c r="KDT167" s="73"/>
      <c r="KDU167" s="73"/>
      <c r="KDV167" s="73"/>
      <c r="KDW167" s="73"/>
      <c r="KDX167" s="73"/>
      <c r="KDY167" s="73"/>
      <c r="KDZ167" s="73"/>
      <c r="KEA167" s="73"/>
      <c r="KEB167" s="73"/>
      <c r="KEC167" s="73"/>
      <c r="KED167" s="73"/>
      <c r="KEE167" s="73"/>
      <c r="KEF167" s="73"/>
      <c r="KEG167" s="73"/>
      <c r="KEH167" s="73"/>
      <c r="KEI167" s="73"/>
      <c r="KEJ167" s="73"/>
      <c r="KEK167" s="73"/>
      <c r="KEL167" s="73"/>
      <c r="KEM167" s="73"/>
      <c r="KEN167" s="73"/>
      <c r="KEO167" s="73"/>
      <c r="KEP167" s="73"/>
      <c r="KEQ167" s="73"/>
      <c r="KER167" s="73"/>
      <c r="KES167" s="73"/>
      <c r="KET167" s="73"/>
      <c r="KEU167" s="73"/>
      <c r="KEV167" s="73"/>
      <c r="KEW167" s="73"/>
      <c r="KEX167" s="73"/>
      <c r="KEY167" s="73"/>
      <c r="KEZ167" s="73"/>
      <c r="KFA167" s="73"/>
      <c r="KFB167" s="73"/>
      <c r="KFC167" s="73"/>
      <c r="KFD167" s="73"/>
      <c r="KFE167" s="73"/>
      <c r="KFF167" s="73"/>
      <c r="KFG167" s="73"/>
      <c r="KFH167" s="73"/>
      <c r="KFI167" s="73"/>
      <c r="KFJ167" s="73"/>
      <c r="KFK167" s="73"/>
      <c r="KFL167" s="73"/>
      <c r="KFM167" s="73"/>
      <c r="KFN167" s="73"/>
      <c r="KFO167" s="73"/>
      <c r="KFP167" s="73"/>
      <c r="KFQ167" s="73"/>
      <c r="KFR167" s="73"/>
      <c r="KFS167" s="73"/>
      <c r="KFT167" s="73"/>
      <c r="KFU167" s="73"/>
      <c r="KFV167" s="73"/>
      <c r="KFW167" s="73"/>
      <c r="KFX167" s="73"/>
      <c r="KFY167" s="73"/>
      <c r="KFZ167" s="73"/>
      <c r="KGA167" s="73"/>
      <c r="KGB167" s="73"/>
      <c r="KGC167" s="73"/>
      <c r="KGD167" s="73"/>
      <c r="KGE167" s="73"/>
      <c r="KGF167" s="73"/>
      <c r="KGG167" s="73"/>
      <c r="KGH167" s="73"/>
      <c r="KGI167" s="73"/>
      <c r="KGJ167" s="73"/>
      <c r="KGK167" s="73"/>
      <c r="KGL167" s="73"/>
      <c r="KGM167" s="73"/>
      <c r="KGN167" s="73"/>
      <c r="KGO167" s="73"/>
      <c r="KGP167" s="73"/>
      <c r="KGQ167" s="73"/>
      <c r="KGR167" s="73"/>
      <c r="KGS167" s="73"/>
      <c r="KGT167" s="73"/>
      <c r="KGU167" s="73"/>
      <c r="KGV167" s="73"/>
      <c r="KGW167" s="73"/>
      <c r="KGX167" s="73"/>
      <c r="KGY167" s="73"/>
      <c r="KGZ167" s="73"/>
      <c r="KHA167" s="73"/>
      <c r="KHB167" s="73"/>
      <c r="KHC167" s="73"/>
      <c r="KHD167" s="73"/>
      <c r="KHE167" s="73"/>
      <c r="KHF167" s="73"/>
      <c r="KHG167" s="73"/>
      <c r="KHH167" s="73"/>
      <c r="KHI167" s="73"/>
      <c r="KHJ167" s="73"/>
      <c r="KHK167" s="73"/>
      <c r="KHL167" s="73"/>
      <c r="KHM167" s="73"/>
      <c r="KHN167" s="73"/>
      <c r="KHO167" s="73"/>
      <c r="KHP167" s="73"/>
      <c r="KHQ167" s="73"/>
      <c r="KHR167" s="73"/>
      <c r="KHS167" s="73"/>
      <c r="KHT167" s="73"/>
      <c r="KHU167" s="73"/>
      <c r="KHV167" s="73"/>
      <c r="KHW167" s="73"/>
      <c r="KHX167" s="73"/>
      <c r="KHY167" s="73"/>
      <c r="KHZ167" s="73"/>
      <c r="KIA167" s="73"/>
      <c r="KIB167" s="73"/>
      <c r="KIC167" s="73"/>
      <c r="KID167" s="73"/>
      <c r="KIE167" s="73"/>
      <c r="KIF167" s="73"/>
      <c r="KIG167" s="73"/>
      <c r="KIH167" s="73"/>
      <c r="KII167" s="73"/>
      <c r="KIJ167" s="73"/>
      <c r="KIK167" s="73"/>
      <c r="KIL167" s="73"/>
      <c r="KIM167" s="73"/>
      <c r="KIN167" s="73"/>
      <c r="KIO167" s="73"/>
      <c r="KIP167" s="73"/>
      <c r="KIQ167" s="73"/>
      <c r="KIR167" s="73"/>
      <c r="KIS167" s="73"/>
      <c r="KIT167" s="73"/>
      <c r="KIU167" s="73"/>
      <c r="KIV167" s="73"/>
      <c r="KIW167" s="73"/>
      <c r="KIX167" s="73"/>
      <c r="KIY167" s="73"/>
      <c r="KIZ167" s="73"/>
      <c r="KJA167" s="73"/>
      <c r="KJB167" s="73"/>
      <c r="KJC167" s="73"/>
      <c r="KJD167" s="73"/>
      <c r="KJE167" s="73"/>
      <c r="KJF167" s="73"/>
      <c r="KJG167" s="73"/>
      <c r="KJH167" s="73"/>
      <c r="KJI167" s="73"/>
      <c r="KJJ167" s="73"/>
      <c r="KJK167" s="73"/>
      <c r="KJL167" s="73"/>
      <c r="KJM167" s="73"/>
      <c r="KJN167" s="73"/>
      <c r="KJO167" s="73"/>
      <c r="KJP167" s="73"/>
      <c r="KJQ167" s="73"/>
      <c r="KJR167" s="73"/>
      <c r="KJS167" s="73"/>
      <c r="KJT167" s="73"/>
      <c r="KJU167" s="73"/>
      <c r="KJV167" s="73"/>
      <c r="KJW167" s="73"/>
      <c r="KJX167" s="73"/>
      <c r="KJY167" s="73"/>
      <c r="KJZ167" s="73"/>
      <c r="KKA167" s="73"/>
      <c r="KKB167" s="73"/>
      <c r="KKC167" s="73"/>
      <c r="KKD167" s="73"/>
      <c r="KKE167" s="73"/>
      <c r="KKF167" s="73"/>
      <c r="KKG167" s="73"/>
      <c r="KKH167" s="73"/>
      <c r="KKI167" s="73"/>
      <c r="KKJ167" s="73"/>
      <c r="KKK167" s="73"/>
      <c r="KKL167" s="73"/>
      <c r="KKM167" s="73"/>
      <c r="KKN167" s="73"/>
      <c r="KKO167" s="73"/>
      <c r="KKP167" s="73"/>
      <c r="KKQ167" s="73"/>
      <c r="KKR167" s="73"/>
      <c r="KKS167" s="73"/>
      <c r="KKT167" s="73"/>
      <c r="KKU167" s="73"/>
      <c r="KKV167" s="73"/>
      <c r="KKW167" s="73"/>
      <c r="KKX167" s="73"/>
      <c r="KKY167" s="73"/>
      <c r="KKZ167" s="73"/>
      <c r="KLA167" s="73"/>
      <c r="KLB167" s="73"/>
      <c r="KLC167" s="73"/>
      <c r="KLD167" s="73"/>
      <c r="KLE167" s="73"/>
      <c r="KLF167" s="73"/>
      <c r="KLG167" s="73"/>
      <c r="KLH167" s="73"/>
      <c r="KLI167" s="73"/>
      <c r="KLJ167" s="73"/>
      <c r="KLK167" s="73"/>
      <c r="KLL167" s="73"/>
      <c r="KLM167" s="73"/>
      <c r="KLN167" s="73"/>
      <c r="KLO167" s="73"/>
      <c r="KLP167" s="73"/>
      <c r="KLQ167" s="73"/>
      <c r="KLR167" s="73"/>
      <c r="KLS167" s="73"/>
      <c r="KLT167" s="73"/>
      <c r="KLU167" s="73"/>
      <c r="KLV167" s="73"/>
      <c r="KLW167" s="73"/>
      <c r="KLX167" s="73"/>
      <c r="KLY167" s="73"/>
      <c r="KLZ167" s="73"/>
      <c r="KMA167" s="73"/>
      <c r="KMB167" s="73"/>
      <c r="KMC167" s="73"/>
      <c r="KMD167" s="73"/>
      <c r="KME167" s="73"/>
      <c r="KMF167" s="73"/>
      <c r="KMG167" s="73"/>
      <c r="KMH167" s="73"/>
      <c r="KMI167" s="73"/>
      <c r="KMJ167" s="73"/>
      <c r="KMK167" s="73"/>
      <c r="KML167" s="73"/>
      <c r="KMM167" s="73"/>
      <c r="KMN167" s="73"/>
      <c r="KMO167" s="73"/>
      <c r="KMP167" s="73"/>
      <c r="KMQ167" s="73"/>
      <c r="KMR167" s="73"/>
      <c r="KMS167" s="73"/>
      <c r="KMT167" s="73"/>
      <c r="KMU167" s="73"/>
      <c r="KMV167" s="73"/>
      <c r="KMW167" s="73"/>
      <c r="KMX167" s="73"/>
      <c r="KMY167" s="73"/>
      <c r="KMZ167" s="73"/>
      <c r="KNA167" s="73"/>
      <c r="KNB167" s="73"/>
      <c r="KNC167" s="73"/>
      <c r="KND167" s="73"/>
      <c r="KNE167" s="73"/>
      <c r="KNF167" s="73"/>
      <c r="KNG167" s="73"/>
      <c r="KNH167" s="73"/>
      <c r="KNI167" s="73"/>
      <c r="KNJ167" s="73"/>
      <c r="KNK167" s="73"/>
      <c r="KNL167" s="73"/>
      <c r="KNM167" s="73"/>
      <c r="KNN167" s="73"/>
      <c r="KNO167" s="73"/>
      <c r="KNP167" s="73"/>
      <c r="KNQ167" s="73"/>
      <c r="KNR167" s="73"/>
      <c r="KNS167" s="73"/>
      <c r="KNT167" s="73"/>
      <c r="KNU167" s="73"/>
      <c r="KNV167" s="73"/>
      <c r="KNW167" s="73"/>
      <c r="KNX167" s="73"/>
      <c r="KNY167" s="73"/>
      <c r="KNZ167" s="73"/>
      <c r="KOA167" s="73"/>
      <c r="KOB167" s="73"/>
      <c r="KOC167" s="73"/>
      <c r="KOD167" s="73"/>
      <c r="KOE167" s="73"/>
      <c r="KOF167" s="73"/>
      <c r="KOG167" s="73"/>
      <c r="KOH167" s="73"/>
      <c r="KOI167" s="73"/>
      <c r="KOJ167" s="73"/>
      <c r="KOK167" s="73"/>
      <c r="KOL167" s="73"/>
      <c r="KOM167" s="73"/>
      <c r="KON167" s="73"/>
      <c r="KOO167" s="73"/>
      <c r="KOP167" s="73"/>
      <c r="KOQ167" s="73"/>
      <c r="KOR167" s="73"/>
      <c r="KOS167" s="73"/>
      <c r="KOT167" s="73"/>
      <c r="KOU167" s="73"/>
      <c r="KOV167" s="73"/>
      <c r="KOW167" s="73"/>
      <c r="KOX167" s="73"/>
      <c r="KOY167" s="73"/>
      <c r="KOZ167" s="73"/>
      <c r="KPA167" s="73"/>
      <c r="KPB167" s="73"/>
      <c r="KPC167" s="73"/>
      <c r="KPD167" s="73"/>
      <c r="KPE167" s="73"/>
      <c r="KPF167" s="73"/>
      <c r="KPG167" s="73"/>
      <c r="KPH167" s="73"/>
      <c r="KPI167" s="73"/>
      <c r="KPJ167" s="73"/>
      <c r="KPK167" s="73"/>
      <c r="KPL167" s="73"/>
      <c r="KPM167" s="73"/>
      <c r="KPN167" s="73"/>
      <c r="KPO167" s="73"/>
      <c r="KPP167" s="73"/>
      <c r="KPQ167" s="73"/>
      <c r="KPR167" s="73"/>
      <c r="KPS167" s="73"/>
      <c r="KPT167" s="73"/>
      <c r="KPU167" s="73"/>
      <c r="KPV167" s="73"/>
      <c r="KPW167" s="73"/>
      <c r="KPX167" s="73"/>
      <c r="KPY167" s="73"/>
      <c r="KPZ167" s="73"/>
      <c r="KQA167" s="73"/>
      <c r="KQB167" s="73"/>
      <c r="KQC167" s="73"/>
      <c r="KQD167" s="73"/>
      <c r="KQE167" s="73"/>
      <c r="KQF167" s="73"/>
      <c r="KQG167" s="73"/>
      <c r="KQH167" s="73"/>
      <c r="KQI167" s="73"/>
      <c r="KQJ167" s="73"/>
      <c r="KQK167" s="73"/>
      <c r="KQL167" s="73"/>
      <c r="KQM167" s="73"/>
      <c r="KQN167" s="73"/>
      <c r="KQO167" s="73"/>
      <c r="KQP167" s="73"/>
      <c r="KQQ167" s="73"/>
      <c r="KQR167" s="73"/>
      <c r="KQS167" s="73"/>
      <c r="KQT167" s="73"/>
      <c r="KQU167" s="73"/>
      <c r="KQV167" s="73"/>
      <c r="KQW167" s="73"/>
      <c r="KQX167" s="73"/>
      <c r="KQY167" s="73"/>
      <c r="KQZ167" s="73"/>
      <c r="KRA167" s="73"/>
      <c r="KRB167" s="73"/>
      <c r="KRC167" s="73"/>
      <c r="KRD167" s="73"/>
      <c r="KRE167" s="73"/>
      <c r="KRF167" s="73"/>
      <c r="KRG167" s="73"/>
      <c r="KRH167" s="73"/>
      <c r="KRI167" s="73"/>
      <c r="KRJ167" s="73"/>
      <c r="KRK167" s="73"/>
      <c r="KRL167" s="73"/>
      <c r="KRM167" s="73"/>
      <c r="KRN167" s="73"/>
      <c r="KRO167" s="73"/>
      <c r="KRP167" s="73"/>
      <c r="KRQ167" s="73"/>
      <c r="KRR167" s="73"/>
      <c r="KRS167" s="73"/>
      <c r="KRT167" s="73"/>
      <c r="KRU167" s="73"/>
      <c r="KRV167" s="73"/>
      <c r="KRW167" s="73"/>
      <c r="KRX167" s="73"/>
      <c r="KRY167" s="73"/>
      <c r="KRZ167" s="73"/>
      <c r="KSA167" s="73"/>
      <c r="KSB167" s="73"/>
      <c r="KSC167" s="73"/>
      <c r="KSD167" s="73"/>
      <c r="KSE167" s="73"/>
      <c r="KSF167" s="73"/>
      <c r="KSG167" s="73"/>
      <c r="KSH167" s="73"/>
      <c r="KSI167" s="73"/>
      <c r="KSJ167" s="73"/>
      <c r="KSK167" s="73"/>
      <c r="KSL167" s="73"/>
      <c r="KSM167" s="73"/>
      <c r="KSN167" s="73"/>
      <c r="KSO167" s="73"/>
      <c r="KSP167" s="73"/>
      <c r="KSQ167" s="73"/>
      <c r="KSR167" s="73"/>
      <c r="KSS167" s="73"/>
      <c r="KST167" s="73"/>
      <c r="KSU167" s="73"/>
      <c r="KSV167" s="73"/>
      <c r="KSW167" s="73"/>
      <c r="KSX167" s="73"/>
      <c r="KSY167" s="73"/>
      <c r="KSZ167" s="73"/>
      <c r="KTA167" s="73"/>
      <c r="KTB167" s="73"/>
      <c r="KTC167" s="73"/>
      <c r="KTD167" s="73"/>
      <c r="KTE167" s="73"/>
      <c r="KTF167" s="73"/>
      <c r="KTG167" s="73"/>
      <c r="KTH167" s="73"/>
      <c r="KTI167" s="73"/>
      <c r="KTJ167" s="73"/>
      <c r="KTK167" s="73"/>
      <c r="KTL167" s="73"/>
      <c r="KTM167" s="73"/>
      <c r="KTN167" s="73"/>
      <c r="KTO167" s="73"/>
      <c r="KTP167" s="73"/>
      <c r="KTQ167" s="73"/>
      <c r="KTR167" s="73"/>
      <c r="KTS167" s="73"/>
      <c r="KTT167" s="73"/>
      <c r="KTU167" s="73"/>
      <c r="KTV167" s="73"/>
      <c r="KTW167" s="73"/>
      <c r="KTX167" s="73"/>
      <c r="KTY167" s="73"/>
      <c r="KTZ167" s="73"/>
      <c r="KUA167" s="73"/>
      <c r="KUB167" s="73"/>
      <c r="KUC167" s="73"/>
      <c r="KUD167" s="73"/>
      <c r="KUE167" s="73"/>
      <c r="KUF167" s="73"/>
      <c r="KUG167" s="73"/>
      <c r="KUH167" s="73"/>
      <c r="KUI167" s="73"/>
      <c r="KUJ167" s="73"/>
      <c r="KUK167" s="73"/>
      <c r="KUL167" s="73"/>
      <c r="KUM167" s="73"/>
      <c r="KUN167" s="73"/>
      <c r="KUO167" s="73"/>
      <c r="KUP167" s="73"/>
      <c r="KUQ167" s="73"/>
      <c r="KUR167" s="73"/>
      <c r="KUS167" s="73"/>
      <c r="KUT167" s="73"/>
      <c r="KUU167" s="73"/>
      <c r="KUV167" s="73"/>
      <c r="KUW167" s="73"/>
      <c r="KUX167" s="73"/>
      <c r="KUY167" s="73"/>
      <c r="KUZ167" s="73"/>
      <c r="KVA167" s="73"/>
      <c r="KVB167" s="73"/>
      <c r="KVC167" s="73"/>
      <c r="KVD167" s="73"/>
      <c r="KVE167" s="73"/>
      <c r="KVF167" s="73"/>
      <c r="KVG167" s="73"/>
      <c r="KVH167" s="73"/>
      <c r="KVI167" s="73"/>
      <c r="KVJ167" s="73"/>
      <c r="KVK167" s="73"/>
      <c r="KVL167" s="73"/>
      <c r="KVM167" s="73"/>
      <c r="KVN167" s="73"/>
      <c r="KVO167" s="73"/>
      <c r="KVP167" s="73"/>
      <c r="KVQ167" s="73"/>
      <c r="KVR167" s="73"/>
      <c r="KVS167" s="73"/>
      <c r="KVT167" s="73"/>
      <c r="KVU167" s="73"/>
      <c r="KVV167" s="73"/>
      <c r="KVW167" s="73"/>
      <c r="KVX167" s="73"/>
      <c r="KVY167" s="73"/>
      <c r="KVZ167" s="73"/>
      <c r="KWA167" s="73"/>
      <c r="KWB167" s="73"/>
      <c r="KWC167" s="73"/>
      <c r="KWD167" s="73"/>
      <c r="KWE167" s="73"/>
      <c r="KWF167" s="73"/>
      <c r="KWG167" s="73"/>
      <c r="KWH167" s="73"/>
      <c r="KWI167" s="73"/>
      <c r="KWJ167" s="73"/>
      <c r="KWK167" s="73"/>
      <c r="KWL167" s="73"/>
      <c r="KWM167" s="73"/>
      <c r="KWN167" s="73"/>
      <c r="KWO167" s="73"/>
      <c r="KWP167" s="73"/>
      <c r="KWQ167" s="73"/>
      <c r="KWR167" s="73"/>
      <c r="KWS167" s="73"/>
      <c r="KWT167" s="73"/>
      <c r="KWU167" s="73"/>
      <c r="KWV167" s="73"/>
      <c r="KWW167" s="73"/>
      <c r="KWX167" s="73"/>
      <c r="KWY167" s="73"/>
      <c r="KWZ167" s="73"/>
      <c r="KXA167" s="73"/>
      <c r="KXB167" s="73"/>
      <c r="KXC167" s="73"/>
      <c r="KXD167" s="73"/>
      <c r="KXE167" s="73"/>
      <c r="KXF167" s="73"/>
      <c r="KXG167" s="73"/>
      <c r="KXH167" s="73"/>
      <c r="KXI167" s="73"/>
      <c r="KXJ167" s="73"/>
      <c r="KXK167" s="73"/>
      <c r="KXL167" s="73"/>
      <c r="KXM167" s="73"/>
      <c r="KXN167" s="73"/>
      <c r="KXO167" s="73"/>
      <c r="KXP167" s="73"/>
      <c r="KXQ167" s="73"/>
      <c r="KXR167" s="73"/>
      <c r="KXS167" s="73"/>
      <c r="KXT167" s="73"/>
      <c r="KXU167" s="73"/>
      <c r="KXV167" s="73"/>
      <c r="KXW167" s="73"/>
      <c r="KXX167" s="73"/>
      <c r="KXY167" s="73"/>
      <c r="KXZ167" s="73"/>
      <c r="KYA167" s="73"/>
      <c r="KYB167" s="73"/>
      <c r="KYC167" s="73"/>
      <c r="KYD167" s="73"/>
      <c r="KYE167" s="73"/>
      <c r="KYF167" s="73"/>
      <c r="KYG167" s="73"/>
      <c r="KYH167" s="73"/>
      <c r="KYI167" s="73"/>
      <c r="KYJ167" s="73"/>
      <c r="KYK167" s="73"/>
      <c r="KYL167" s="73"/>
      <c r="KYM167" s="73"/>
      <c r="KYN167" s="73"/>
      <c r="KYO167" s="73"/>
      <c r="KYP167" s="73"/>
      <c r="KYQ167" s="73"/>
      <c r="KYR167" s="73"/>
      <c r="KYS167" s="73"/>
      <c r="KYT167" s="73"/>
      <c r="KYU167" s="73"/>
      <c r="KYV167" s="73"/>
      <c r="KYW167" s="73"/>
      <c r="KYX167" s="73"/>
      <c r="KYY167" s="73"/>
      <c r="KYZ167" s="73"/>
      <c r="KZA167" s="73"/>
      <c r="KZB167" s="73"/>
      <c r="KZC167" s="73"/>
      <c r="KZD167" s="73"/>
      <c r="KZE167" s="73"/>
      <c r="KZF167" s="73"/>
      <c r="KZG167" s="73"/>
      <c r="KZH167" s="73"/>
      <c r="KZI167" s="73"/>
      <c r="KZJ167" s="73"/>
      <c r="KZK167" s="73"/>
      <c r="KZL167" s="73"/>
      <c r="KZM167" s="73"/>
      <c r="KZN167" s="73"/>
      <c r="KZO167" s="73"/>
      <c r="KZP167" s="73"/>
      <c r="KZQ167" s="73"/>
      <c r="KZR167" s="73"/>
      <c r="KZS167" s="73"/>
      <c r="KZT167" s="73"/>
      <c r="KZU167" s="73"/>
      <c r="KZV167" s="73"/>
      <c r="KZW167" s="73"/>
      <c r="KZX167" s="73"/>
      <c r="KZY167" s="73"/>
      <c r="KZZ167" s="73"/>
      <c r="LAA167" s="73"/>
      <c r="LAB167" s="73"/>
      <c r="LAC167" s="73"/>
      <c r="LAD167" s="73"/>
      <c r="LAE167" s="73"/>
      <c r="LAF167" s="73"/>
      <c r="LAG167" s="73"/>
      <c r="LAH167" s="73"/>
      <c r="LAI167" s="73"/>
      <c r="LAJ167" s="73"/>
      <c r="LAK167" s="73"/>
      <c r="LAL167" s="73"/>
      <c r="LAM167" s="73"/>
      <c r="LAN167" s="73"/>
      <c r="LAO167" s="73"/>
      <c r="LAP167" s="73"/>
      <c r="LAQ167" s="73"/>
      <c r="LAR167" s="73"/>
      <c r="LAS167" s="73"/>
      <c r="LAT167" s="73"/>
      <c r="LAU167" s="73"/>
      <c r="LAV167" s="73"/>
      <c r="LAW167" s="73"/>
      <c r="LAX167" s="73"/>
      <c r="LAY167" s="73"/>
      <c r="LAZ167" s="73"/>
      <c r="LBA167" s="73"/>
      <c r="LBB167" s="73"/>
      <c r="LBC167" s="73"/>
      <c r="LBD167" s="73"/>
      <c r="LBE167" s="73"/>
      <c r="LBF167" s="73"/>
      <c r="LBG167" s="73"/>
      <c r="LBH167" s="73"/>
      <c r="LBI167" s="73"/>
      <c r="LBJ167" s="73"/>
      <c r="LBK167" s="73"/>
      <c r="LBL167" s="73"/>
      <c r="LBM167" s="73"/>
      <c r="LBN167" s="73"/>
      <c r="LBO167" s="73"/>
      <c r="LBP167" s="73"/>
      <c r="LBQ167" s="73"/>
      <c r="LBR167" s="73"/>
      <c r="LBS167" s="73"/>
      <c r="LBT167" s="73"/>
      <c r="LBU167" s="73"/>
      <c r="LBV167" s="73"/>
      <c r="LBW167" s="73"/>
      <c r="LBX167" s="73"/>
      <c r="LBY167" s="73"/>
      <c r="LBZ167" s="73"/>
      <c r="LCA167" s="73"/>
      <c r="LCB167" s="73"/>
      <c r="LCC167" s="73"/>
      <c r="LCD167" s="73"/>
      <c r="LCE167" s="73"/>
      <c r="LCF167" s="73"/>
      <c r="LCG167" s="73"/>
      <c r="LCH167" s="73"/>
      <c r="LCI167" s="73"/>
      <c r="LCJ167" s="73"/>
      <c r="LCK167" s="73"/>
      <c r="LCL167" s="73"/>
      <c r="LCM167" s="73"/>
      <c r="LCN167" s="73"/>
      <c r="LCO167" s="73"/>
      <c r="LCP167" s="73"/>
      <c r="LCQ167" s="73"/>
      <c r="LCR167" s="73"/>
      <c r="LCS167" s="73"/>
      <c r="LCT167" s="73"/>
      <c r="LCU167" s="73"/>
      <c r="LCV167" s="73"/>
      <c r="LCW167" s="73"/>
      <c r="LCX167" s="73"/>
      <c r="LCY167" s="73"/>
      <c r="LCZ167" s="73"/>
      <c r="LDA167" s="73"/>
      <c r="LDB167" s="73"/>
      <c r="LDC167" s="73"/>
      <c r="LDD167" s="73"/>
      <c r="LDE167" s="73"/>
      <c r="LDF167" s="73"/>
      <c r="LDG167" s="73"/>
      <c r="LDH167" s="73"/>
      <c r="LDI167" s="73"/>
      <c r="LDJ167" s="73"/>
      <c r="LDK167" s="73"/>
      <c r="LDL167" s="73"/>
      <c r="LDM167" s="73"/>
      <c r="LDN167" s="73"/>
      <c r="LDO167" s="73"/>
      <c r="LDP167" s="73"/>
      <c r="LDQ167" s="73"/>
      <c r="LDR167" s="73"/>
      <c r="LDS167" s="73"/>
      <c r="LDT167" s="73"/>
      <c r="LDU167" s="73"/>
      <c r="LDV167" s="73"/>
      <c r="LDW167" s="73"/>
      <c r="LDX167" s="73"/>
      <c r="LDY167" s="73"/>
      <c r="LDZ167" s="73"/>
      <c r="LEA167" s="73"/>
      <c r="LEB167" s="73"/>
      <c r="LEC167" s="73"/>
      <c r="LED167" s="73"/>
      <c r="LEE167" s="73"/>
      <c r="LEF167" s="73"/>
      <c r="LEG167" s="73"/>
      <c r="LEH167" s="73"/>
      <c r="LEI167" s="73"/>
      <c r="LEJ167" s="73"/>
      <c r="LEK167" s="73"/>
      <c r="LEL167" s="73"/>
      <c r="LEM167" s="73"/>
      <c r="LEN167" s="73"/>
      <c r="LEO167" s="73"/>
      <c r="LEP167" s="73"/>
      <c r="LEQ167" s="73"/>
      <c r="LER167" s="73"/>
      <c r="LES167" s="73"/>
      <c r="LET167" s="73"/>
      <c r="LEU167" s="73"/>
      <c r="LEV167" s="73"/>
      <c r="LEW167" s="73"/>
      <c r="LEX167" s="73"/>
      <c r="LEY167" s="73"/>
      <c r="LEZ167" s="73"/>
      <c r="LFA167" s="73"/>
      <c r="LFB167" s="73"/>
      <c r="LFC167" s="73"/>
      <c r="LFD167" s="73"/>
      <c r="LFE167" s="73"/>
      <c r="LFF167" s="73"/>
      <c r="LFG167" s="73"/>
      <c r="LFH167" s="73"/>
      <c r="LFI167" s="73"/>
      <c r="LFJ167" s="73"/>
      <c r="LFK167" s="73"/>
      <c r="LFL167" s="73"/>
      <c r="LFM167" s="73"/>
      <c r="LFN167" s="73"/>
      <c r="LFO167" s="73"/>
      <c r="LFP167" s="73"/>
      <c r="LFQ167" s="73"/>
      <c r="LFR167" s="73"/>
      <c r="LFS167" s="73"/>
      <c r="LFT167" s="73"/>
      <c r="LFU167" s="73"/>
      <c r="LFV167" s="73"/>
      <c r="LFW167" s="73"/>
      <c r="LFX167" s="73"/>
      <c r="LFY167" s="73"/>
      <c r="LFZ167" s="73"/>
      <c r="LGA167" s="73"/>
      <c r="LGB167" s="73"/>
      <c r="LGC167" s="73"/>
      <c r="LGD167" s="73"/>
      <c r="LGE167" s="73"/>
      <c r="LGF167" s="73"/>
      <c r="LGG167" s="73"/>
      <c r="LGH167" s="73"/>
      <c r="LGI167" s="73"/>
      <c r="LGJ167" s="73"/>
      <c r="LGK167" s="73"/>
      <c r="LGL167" s="73"/>
      <c r="LGM167" s="73"/>
      <c r="LGN167" s="73"/>
      <c r="LGO167" s="73"/>
      <c r="LGP167" s="73"/>
      <c r="LGQ167" s="73"/>
      <c r="LGR167" s="73"/>
      <c r="LGS167" s="73"/>
      <c r="LGT167" s="73"/>
      <c r="LGU167" s="73"/>
      <c r="LGV167" s="73"/>
      <c r="LGW167" s="73"/>
      <c r="LGX167" s="73"/>
      <c r="LGY167" s="73"/>
      <c r="LGZ167" s="73"/>
      <c r="LHA167" s="73"/>
      <c r="LHB167" s="73"/>
      <c r="LHC167" s="73"/>
      <c r="LHD167" s="73"/>
      <c r="LHE167" s="73"/>
      <c r="LHF167" s="73"/>
      <c r="LHG167" s="73"/>
      <c r="LHH167" s="73"/>
      <c r="LHI167" s="73"/>
      <c r="LHJ167" s="73"/>
      <c r="LHK167" s="73"/>
      <c r="LHL167" s="73"/>
      <c r="LHM167" s="73"/>
      <c r="LHN167" s="73"/>
      <c r="LHO167" s="73"/>
      <c r="LHP167" s="73"/>
      <c r="LHQ167" s="73"/>
      <c r="LHR167" s="73"/>
      <c r="LHS167" s="73"/>
      <c r="LHT167" s="73"/>
      <c r="LHU167" s="73"/>
      <c r="LHV167" s="73"/>
      <c r="LHW167" s="73"/>
      <c r="LHX167" s="73"/>
      <c r="LHY167" s="73"/>
      <c r="LHZ167" s="73"/>
      <c r="LIA167" s="73"/>
      <c r="LIB167" s="73"/>
      <c r="LIC167" s="73"/>
      <c r="LID167" s="73"/>
      <c r="LIE167" s="73"/>
      <c r="LIF167" s="73"/>
      <c r="LIG167" s="73"/>
      <c r="LIH167" s="73"/>
      <c r="LII167" s="73"/>
      <c r="LIJ167" s="73"/>
      <c r="LIK167" s="73"/>
      <c r="LIL167" s="73"/>
      <c r="LIM167" s="73"/>
      <c r="LIN167" s="73"/>
      <c r="LIO167" s="73"/>
      <c r="LIP167" s="73"/>
      <c r="LIQ167" s="73"/>
      <c r="LIR167" s="73"/>
      <c r="LIS167" s="73"/>
      <c r="LIT167" s="73"/>
      <c r="LIU167" s="73"/>
      <c r="LIV167" s="73"/>
      <c r="LIW167" s="73"/>
      <c r="LIX167" s="73"/>
      <c r="LIY167" s="73"/>
      <c r="LIZ167" s="73"/>
      <c r="LJA167" s="73"/>
      <c r="LJB167" s="73"/>
      <c r="LJC167" s="73"/>
      <c r="LJD167" s="73"/>
      <c r="LJE167" s="73"/>
      <c r="LJF167" s="73"/>
      <c r="LJG167" s="73"/>
      <c r="LJH167" s="73"/>
      <c r="LJI167" s="73"/>
      <c r="LJJ167" s="73"/>
      <c r="LJK167" s="73"/>
      <c r="LJL167" s="73"/>
      <c r="LJM167" s="73"/>
      <c r="LJN167" s="73"/>
      <c r="LJO167" s="73"/>
      <c r="LJP167" s="73"/>
      <c r="LJQ167" s="73"/>
      <c r="LJR167" s="73"/>
      <c r="LJS167" s="73"/>
      <c r="LJT167" s="73"/>
      <c r="LJU167" s="73"/>
      <c r="LJV167" s="73"/>
      <c r="LJW167" s="73"/>
      <c r="LJX167" s="73"/>
      <c r="LJY167" s="73"/>
      <c r="LJZ167" s="73"/>
      <c r="LKA167" s="73"/>
      <c r="LKB167" s="73"/>
      <c r="LKC167" s="73"/>
      <c r="LKD167" s="73"/>
      <c r="LKE167" s="73"/>
      <c r="LKF167" s="73"/>
      <c r="LKG167" s="73"/>
      <c r="LKH167" s="73"/>
      <c r="LKI167" s="73"/>
      <c r="LKJ167" s="73"/>
      <c r="LKK167" s="73"/>
      <c r="LKL167" s="73"/>
      <c r="LKM167" s="73"/>
      <c r="LKN167" s="73"/>
      <c r="LKO167" s="73"/>
      <c r="LKP167" s="73"/>
      <c r="LKQ167" s="73"/>
      <c r="LKR167" s="73"/>
      <c r="LKS167" s="73"/>
      <c r="LKT167" s="73"/>
      <c r="LKU167" s="73"/>
      <c r="LKV167" s="73"/>
      <c r="LKW167" s="73"/>
      <c r="LKX167" s="73"/>
      <c r="LKY167" s="73"/>
      <c r="LKZ167" s="73"/>
      <c r="LLA167" s="73"/>
      <c r="LLB167" s="73"/>
      <c r="LLC167" s="73"/>
      <c r="LLD167" s="73"/>
      <c r="LLE167" s="73"/>
      <c r="LLF167" s="73"/>
      <c r="LLG167" s="73"/>
      <c r="LLH167" s="73"/>
      <c r="LLI167" s="73"/>
      <c r="LLJ167" s="73"/>
      <c r="LLK167" s="73"/>
      <c r="LLL167" s="73"/>
      <c r="LLM167" s="73"/>
      <c r="LLN167" s="73"/>
      <c r="LLO167" s="73"/>
      <c r="LLP167" s="73"/>
      <c r="LLQ167" s="73"/>
      <c r="LLR167" s="73"/>
      <c r="LLS167" s="73"/>
      <c r="LLT167" s="73"/>
      <c r="LLU167" s="73"/>
      <c r="LLV167" s="73"/>
      <c r="LLW167" s="73"/>
      <c r="LLX167" s="73"/>
      <c r="LLY167" s="73"/>
      <c r="LLZ167" s="73"/>
      <c r="LMA167" s="73"/>
      <c r="LMB167" s="73"/>
      <c r="LMC167" s="73"/>
      <c r="LMD167" s="73"/>
      <c r="LME167" s="73"/>
      <c r="LMF167" s="73"/>
      <c r="LMG167" s="73"/>
      <c r="LMH167" s="73"/>
      <c r="LMI167" s="73"/>
      <c r="LMJ167" s="73"/>
      <c r="LMK167" s="73"/>
      <c r="LML167" s="73"/>
      <c r="LMM167" s="73"/>
      <c r="LMN167" s="73"/>
      <c r="LMO167" s="73"/>
      <c r="LMP167" s="73"/>
      <c r="LMQ167" s="73"/>
      <c r="LMR167" s="73"/>
      <c r="LMS167" s="73"/>
      <c r="LMT167" s="73"/>
      <c r="LMU167" s="73"/>
      <c r="LMV167" s="73"/>
      <c r="LMW167" s="73"/>
      <c r="LMX167" s="73"/>
      <c r="LMY167" s="73"/>
      <c r="LMZ167" s="73"/>
      <c r="LNA167" s="73"/>
      <c r="LNB167" s="73"/>
      <c r="LNC167" s="73"/>
      <c r="LND167" s="73"/>
      <c r="LNE167" s="73"/>
      <c r="LNF167" s="73"/>
      <c r="LNG167" s="73"/>
      <c r="LNH167" s="73"/>
      <c r="LNI167" s="73"/>
      <c r="LNJ167" s="73"/>
      <c r="LNK167" s="73"/>
      <c r="LNL167" s="73"/>
      <c r="LNM167" s="73"/>
      <c r="LNN167" s="73"/>
      <c r="LNO167" s="73"/>
      <c r="LNP167" s="73"/>
      <c r="LNQ167" s="73"/>
      <c r="LNR167" s="73"/>
      <c r="LNS167" s="73"/>
      <c r="LNT167" s="73"/>
      <c r="LNU167" s="73"/>
      <c r="LNV167" s="73"/>
      <c r="LNW167" s="73"/>
      <c r="LNX167" s="73"/>
      <c r="LNY167" s="73"/>
      <c r="LNZ167" s="73"/>
      <c r="LOA167" s="73"/>
      <c r="LOB167" s="73"/>
      <c r="LOC167" s="73"/>
      <c r="LOD167" s="73"/>
      <c r="LOE167" s="73"/>
      <c r="LOF167" s="73"/>
      <c r="LOG167" s="73"/>
      <c r="LOH167" s="73"/>
      <c r="LOI167" s="73"/>
      <c r="LOJ167" s="73"/>
      <c r="LOK167" s="73"/>
      <c r="LOL167" s="73"/>
      <c r="LOM167" s="73"/>
      <c r="LON167" s="73"/>
      <c r="LOO167" s="73"/>
      <c r="LOP167" s="73"/>
      <c r="LOQ167" s="73"/>
      <c r="LOR167" s="73"/>
      <c r="LOS167" s="73"/>
      <c r="LOT167" s="73"/>
      <c r="LOU167" s="73"/>
      <c r="LOV167" s="73"/>
      <c r="LOW167" s="73"/>
      <c r="LOX167" s="73"/>
      <c r="LOY167" s="73"/>
      <c r="LOZ167" s="73"/>
      <c r="LPA167" s="73"/>
      <c r="LPB167" s="73"/>
      <c r="LPC167" s="73"/>
      <c r="LPD167" s="73"/>
      <c r="LPE167" s="73"/>
      <c r="LPF167" s="73"/>
      <c r="LPG167" s="73"/>
      <c r="LPH167" s="73"/>
      <c r="LPI167" s="73"/>
      <c r="LPJ167" s="73"/>
      <c r="LPK167" s="73"/>
      <c r="LPL167" s="73"/>
      <c r="LPM167" s="73"/>
      <c r="LPN167" s="73"/>
      <c r="LPO167" s="73"/>
      <c r="LPP167" s="73"/>
      <c r="LPQ167" s="73"/>
      <c r="LPR167" s="73"/>
      <c r="LPS167" s="73"/>
      <c r="LPT167" s="73"/>
      <c r="LPU167" s="73"/>
      <c r="LPV167" s="73"/>
      <c r="LPW167" s="73"/>
      <c r="LPX167" s="73"/>
      <c r="LPY167" s="73"/>
      <c r="LPZ167" s="73"/>
      <c r="LQA167" s="73"/>
      <c r="LQB167" s="73"/>
      <c r="LQC167" s="73"/>
      <c r="LQD167" s="73"/>
      <c r="LQE167" s="73"/>
      <c r="LQF167" s="73"/>
      <c r="LQG167" s="73"/>
      <c r="LQH167" s="73"/>
      <c r="LQI167" s="73"/>
      <c r="LQJ167" s="73"/>
      <c r="LQK167" s="73"/>
      <c r="LQL167" s="73"/>
      <c r="LQM167" s="73"/>
      <c r="LQN167" s="73"/>
      <c r="LQO167" s="73"/>
      <c r="LQP167" s="73"/>
      <c r="LQQ167" s="73"/>
      <c r="LQR167" s="73"/>
      <c r="LQS167" s="73"/>
      <c r="LQT167" s="73"/>
      <c r="LQU167" s="73"/>
      <c r="LQV167" s="73"/>
      <c r="LQW167" s="73"/>
      <c r="LQX167" s="73"/>
      <c r="LQY167" s="73"/>
      <c r="LQZ167" s="73"/>
      <c r="LRA167" s="73"/>
      <c r="LRB167" s="73"/>
      <c r="LRC167" s="73"/>
      <c r="LRD167" s="73"/>
      <c r="LRE167" s="73"/>
      <c r="LRF167" s="73"/>
      <c r="LRG167" s="73"/>
      <c r="LRH167" s="73"/>
      <c r="LRI167" s="73"/>
      <c r="LRJ167" s="73"/>
      <c r="LRK167" s="73"/>
      <c r="LRL167" s="73"/>
      <c r="LRM167" s="73"/>
      <c r="LRN167" s="73"/>
      <c r="LRO167" s="73"/>
      <c r="LRP167" s="73"/>
      <c r="LRQ167" s="73"/>
      <c r="LRR167" s="73"/>
      <c r="LRS167" s="73"/>
      <c r="LRT167" s="73"/>
      <c r="LRU167" s="73"/>
      <c r="LRV167" s="73"/>
      <c r="LRW167" s="73"/>
      <c r="LRX167" s="73"/>
      <c r="LRY167" s="73"/>
      <c r="LRZ167" s="73"/>
      <c r="LSA167" s="73"/>
      <c r="LSB167" s="73"/>
      <c r="LSC167" s="73"/>
      <c r="LSD167" s="73"/>
      <c r="LSE167" s="73"/>
      <c r="LSF167" s="73"/>
      <c r="LSG167" s="73"/>
      <c r="LSH167" s="73"/>
      <c r="LSI167" s="73"/>
      <c r="LSJ167" s="73"/>
      <c r="LSK167" s="73"/>
      <c r="LSL167" s="73"/>
      <c r="LSM167" s="73"/>
      <c r="LSN167" s="73"/>
      <c r="LSO167" s="73"/>
      <c r="LSP167" s="73"/>
      <c r="LSQ167" s="73"/>
      <c r="LSR167" s="73"/>
      <c r="LSS167" s="73"/>
      <c r="LST167" s="73"/>
      <c r="LSU167" s="73"/>
      <c r="LSV167" s="73"/>
      <c r="LSW167" s="73"/>
      <c r="LSX167" s="73"/>
      <c r="LSY167" s="73"/>
      <c r="LSZ167" s="73"/>
      <c r="LTA167" s="73"/>
      <c r="LTB167" s="73"/>
      <c r="LTC167" s="73"/>
      <c r="LTD167" s="73"/>
      <c r="LTE167" s="73"/>
      <c r="LTF167" s="73"/>
      <c r="LTG167" s="73"/>
      <c r="LTH167" s="73"/>
      <c r="LTI167" s="73"/>
      <c r="LTJ167" s="73"/>
      <c r="LTK167" s="73"/>
      <c r="LTL167" s="73"/>
      <c r="LTM167" s="73"/>
      <c r="LTN167" s="73"/>
      <c r="LTO167" s="73"/>
      <c r="LTP167" s="73"/>
      <c r="LTQ167" s="73"/>
      <c r="LTR167" s="73"/>
      <c r="LTS167" s="73"/>
      <c r="LTT167" s="73"/>
      <c r="LTU167" s="73"/>
      <c r="LTV167" s="73"/>
      <c r="LTW167" s="73"/>
      <c r="LTX167" s="73"/>
      <c r="LTY167" s="73"/>
      <c r="LTZ167" s="73"/>
      <c r="LUA167" s="73"/>
      <c r="LUB167" s="73"/>
      <c r="LUC167" s="73"/>
      <c r="LUD167" s="73"/>
      <c r="LUE167" s="73"/>
      <c r="LUF167" s="73"/>
      <c r="LUG167" s="73"/>
      <c r="LUH167" s="73"/>
      <c r="LUI167" s="73"/>
      <c r="LUJ167" s="73"/>
      <c r="LUK167" s="73"/>
      <c r="LUL167" s="73"/>
      <c r="LUM167" s="73"/>
      <c r="LUN167" s="73"/>
      <c r="LUO167" s="73"/>
      <c r="LUP167" s="73"/>
      <c r="LUQ167" s="73"/>
      <c r="LUR167" s="73"/>
      <c r="LUS167" s="73"/>
      <c r="LUT167" s="73"/>
      <c r="LUU167" s="73"/>
      <c r="LUV167" s="73"/>
      <c r="LUW167" s="73"/>
      <c r="LUX167" s="73"/>
      <c r="LUY167" s="73"/>
      <c r="LUZ167" s="73"/>
      <c r="LVA167" s="73"/>
      <c r="LVB167" s="73"/>
      <c r="LVC167" s="73"/>
      <c r="LVD167" s="73"/>
      <c r="LVE167" s="73"/>
      <c r="LVF167" s="73"/>
      <c r="LVG167" s="73"/>
      <c r="LVH167" s="73"/>
      <c r="LVI167" s="73"/>
      <c r="LVJ167" s="73"/>
      <c r="LVK167" s="73"/>
      <c r="LVL167" s="73"/>
      <c r="LVM167" s="73"/>
      <c r="LVN167" s="73"/>
      <c r="LVO167" s="73"/>
      <c r="LVP167" s="73"/>
      <c r="LVQ167" s="73"/>
      <c r="LVR167" s="73"/>
      <c r="LVS167" s="73"/>
      <c r="LVT167" s="73"/>
      <c r="LVU167" s="73"/>
      <c r="LVV167" s="73"/>
      <c r="LVW167" s="73"/>
      <c r="LVX167" s="73"/>
      <c r="LVY167" s="73"/>
      <c r="LVZ167" s="73"/>
      <c r="LWA167" s="73"/>
      <c r="LWB167" s="73"/>
      <c r="LWC167" s="73"/>
      <c r="LWD167" s="73"/>
      <c r="LWE167" s="73"/>
      <c r="LWF167" s="73"/>
      <c r="LWG167" s="73"/>
      <c r="LWH167" s="73"/>
      <c r="LWI167" s="73"/>
      <c r="LWJ167" s="73"/>
      <c r="LWK167" s="73"/>
      <c r="LWL167" s="73"/>
      <c r="LWM167" s="73"/>
      <c r="LWN167" s="73"/>
      <c r="LWO167" s="73"/>
      <c r="LWP167" s="73"/>
      <c r="LWQ167" s="73"/>
      <c r="LWR167" s="73"/>
      <c r="LWS167" s="73"/>
      <c r="LWT167" s="73"/>
      <c r="LWU167" s="73"/>
      <c r="LWV167" s="73"/>
      <c r="LWW167" s="73"/>
      <c r="LWX167" s="73"/>
      <c r="LWY167" s="73"/>
      <c r="LWZ167" s="73"/>
      <c r="LXA167" s="73"/>
      <c r="LXB167" s="73"/>
      <c r="LXC167" s="73"/>
      <c r="LXD167" s="73"/>
      <c r="LXE167" s="73"/>
      <c r="LXF167" s="73"/>
      <c r="LXG167" s="73"/>
      <c r="LXH167" s="73"/>
      <c r="LXI167" s="73"/>
      <c r="LXJ167" s="73"/>
      <c r="LXK167" s="73"/>
      <c r="LXL167" s="73"/>
      <c r="LXM167" s="73"/>
      <c r="LXN167" s="73"/>
      <c r="LXO167" s="73"/>
      <c r="LXP167" s="73"/>
      <c r="LXQ167" s="73"/>
      <c r="LXR167" s="73"/>
      <c r="LXS167" s="73"/>
      <c r="LXT167" s="73"/>
      <c r="LXU167" s="73"/>
      <c r="LXV167" s="73"/>
      <c r="LXW167" s="73"/>
      <c r="LXX167" s="73"/>
      <c r="LXY167" s="73"/>
      <c r="LXZ167" s="73"/>
      <c r="LYA167" s="73"/>
      <c r="LYB167" s="73"/>
      <c r="LYC167" s="73"/>
      <c r="LYD167" s="73"/>
      <c r="LYE167" s="73"/>
      <c r="LYF167" s="73"/>
      <c r="LYG167" s="73"/>
      <c r="LYH167" s="73"/>
      <c r="LYI167" s="73"/>
      <c r="LYJ167" s="73"/>
      <c r="LYK167" s="73"/>
      <c r="LYL167" s="73"/>
      <c r="LYM167" s="73"/>
      <c r="LYN167" s="73"/>
      <c r="LYO167" s="73"/>
      <c r="LYP167" s="73"/>
      <c r="LYQ167" s="73"/>
      <c r="LYR167" s="73"/>
      <c r="LYS167" s="73"/>
      <c r="LYT167" s="73"/>
      <c r="LYU167" s="73"/>
      <c r="LYV167" s="73"/>
      <c r="LYW167" s="73"/>
      <c r="LYX167" s="73"/>
      <c r="LYY167" s="73"/>
      <c r="LYZ167" s="73"/>
      <c r="LZA167" s="73"/>
      <c r="LZB167" s="73"/>
      <c r="LZC167" s="73"/>
      <c r="LZD167" s="73"/>
      <c r="LZE167" s="73"/>
      <c r="LZF167" s="73"/>
      <c r="LZG167" s="73"/>
      <c r="LZH167" s="73"/>
      <c r="LZI167" s="73"/>
      <c r="LZJ167" s="73"/>
      <c r="LZK167" s="73"/>
      <c r="LZL167" s="73"/>
      <c r="LZM167" s="73"/>
      <c r="LZN167" s="73"/>
      <c r="LZO167" s="73"/>
      <c r="LZP167" s="73"/>
      <c r="LZQ167" s="73"/>
      <c r="LZR167" s="73"/>
      <c r="LZS167" s="73"/>
      <c r="LZT167" s="73"/>
      <c r="LZU167" s="73"/>
      <c r="LZV167" s="73"/>
      <c r="LZW167" s="73"/>
      <c r="LZX167" s="73"/>
      <c r="LZY167" s="73"/>
      <c r="LZZ167" s="73"/>
      <c r="MAA167" s="73"/>
      <c r="MAB167" s="73"/>
      <c r="MAC167" s="73"/>
      <c r="MAD167" s="73"/>
      <c r="MAE167" s="73"/>
      <c r="MAF167" s="73"/>
      <c r="MAG167" s="73"/>
      <c r="MAH167" s="73"/>
      <c r="MAI167" s="73"/>
      <c r="MAJ167" s="73"/>
      <c r="MAK167" s="73"/>
      <c r="MAL167" s="73"/>
      <c r="MAM167" s="73"/>
      <c r="MAN167" s="73"/>
      <c r="MAO167" s="73"/>
      <c r="MAP167" s="73"/>
      <c r="MAQ167" s="73"/>
      <c r="MAR167" s="73"/>
      <c r="MAS167" s="73"/>
      <c r="MAT167" s="73"/>
      <c r="MAU167" s="73"/>
      <c r="MAV167" s="73"/>
      <c r="MAW167" s="73"/>
      <c r="MAX167" s="73"/>
      <c r="MAY167" s="73"/>
      <c r="MAZ167" s="73"/>
      <c r="MBA167" s="73"/>
      <c r="MBB167" s="73"/>
      <c r="MBC167" s="73"/>
      <c r="MBD167" s="73"/>
      <c r="MBE167" s="73"/>
      <c r="MBF167" s="73"/>
      <c r="MBG167" s="73"/>
      <c r="MBH167" s="73"/>
      <c r="MBI167" s="73"/>
      <c r="MBJ167" s="73"/>
      <c r="MBK167" s="73"/>
      <c r="MBL167" s="73"/>
      <c r="MBM167" s="73"/>
      <c r="MBN167" s="73"/>
      <c r="MBO167" s="73"/>
      <c r="MBP167" s="73"/>
      <c r="MBQ167" s="73"/>
      <c r="MBR167" s="73"/>
      <c r="MBS167" s="73"/>
      <c r="MBT167" s="73"/>
      <c r="MBU167" s="73"/>
      <c r="MBV167" s="73"/>
      <c r="MBW167" s="73"/>
      <c r="MBX167" s="73"/>
      <c r="MBY167" s="73"/>
      <c r="MBZ167" s="73"/>
      <c r="MCA167" s="73"/>
      <c r="MCB167" s="73"/>
      <c r="MCC167" s="73"/>
      <c r="MCD167" s="73"/>
      <c r="MCE167" s="73"/>
      <c r="MCF167" s="73"/>
      <c r="MCG167" s="73"/>
      <c r="MCH167" s="73"/>
      <c r="MCI167" s="73"/>
      <c r="MCJ167" s="73"/>
      <c r="MCK167" s="73"/>
      <c r="MCL167" s="73"/>
      <c r="MCM167" s="73"/>
      <c r="MCN167" s="73"/>
      <c r="MCO167" s="73"/>
      <c r="MCP167" s="73"/>
      <c r="MCQ167" s="73"/>
      <c r="MCR167" s="73"/>
      <c r="MCS167" s="73"/>
      <c r="MCT167" s="73"/>
      <c r="MCU167" s="73"/>
      <c r="MCV167" s="73"/>
      <c r="MCW167" s="73"/>
      <c r="MCX167" s="73"/>
      <c r="MCY167" s="73"/>
      <c r="MCZ167" s="73"/>
      <c r="MDA167" s="73"/>
      <c r="MDB167" s="73"/>
      <c r="MDC167" s="73"/>
      <c r="MDD167" s="73"/>
      <c r="MDE167" s="73"/>
      <c r="MDF167" s="73"/>
      <c r="MDG167" s="73"/>
      <c r="MDH167" s="73"/>
      <c r="MDI167" s="73"/>
      <c r="MDJ167" s="73"/>
      <c r="MDK167" s="73"/>
      <c r="MDL167" s="73"/>
      <c r="MDM167" s="73"/>
      <c r="MDN167" s="73"/>
      <c r="MDO167" s="73"/>
      <c r="MDP167" s="73"/>
      <c r="MDQ167" s="73"/>
      <c r="MDR167" s="73"/>
      <c r="MDS167" s="73"/>
      <c r="MDT167" s="73"/>
      <c r="MDU167" s="73"/>
      <c r="MDV167" s="73"/>
      <c r="MDW167" s="73"/>
      <c r="MDX167" s="73"/>
      <c r="MDY167" s="73"/>
      <c r="MDZ167" s="73"/>
      <c r="MEA167" s="73"/>
      <c r="MEB167" s="73"/>
      <c r="MEC167" s="73"/>
      <c r="MED167" s="73"/>
      <c r="MEE167" s="73"/>
      <c r="MEF167" s="73"/>
      <c r="MEG167" s="73"/>
      <c r="MEH167" s="73"/>
      <c r="MEI167" s="73"/>
      <c r="MEJ167" s="73"/>
      <c r="MEK167" s="73"/>
      <c r="MEL167" s="73"/>
      <c r="MEM167" s="73"/>
      <c r="MEN167" s="73"/>
      <c r="MEO167" s="73"/>
      <c r="MEP167" s="73"/>
      <c r="MEQ167" s="73"/>
      <c r="MER167" s="73"/>
      <c r="MES167" s="73"/>
      <c r="MET167" s="73"/>
      <c r="MEU167" s="73"/>
      <c r="MEV167" s="73"/>
      <c r="MEW167" s="73"/>
      <c r="MEX167" s="73"/>
      <c r="MEY167" s="73"/>
      <c r="MEZ167" s="73"/>
      <c r="MFA167" s="73"/>
      <c r="MFB167" s="73"/>
      <c r="MFC167" s="73"/>
      <c r="MFD167" s="73"/>
      <c r="MFE167" s="73"/>
      <c r="MFF167" s="73"/>
      <c r="MFG167" s="73"/>
      <c r="MFH167" s="73"/>
      <c r="MFI167" s="73"/>
      <c r="MFJ167" s="73"/>
      <c r="MFK167" s="73"/>
      <c r="MFL167" s="73"/>
      <c r="MFM167" s="73"/>
      <c r="MFN167" s="73"/>
      <c r="MFO167" s="73"/>
      <c r="MFP167" s="73"/>
      <c r="MFQ167" s="73"/>
      <c r="MFR167" s="73"/>
      <c r="MFS167" s="73"/>
      <c r="MFT167" s="73"/>
      <c r="MFU167" s="73"/>
      <c r="MFV167" s="73"/>
      <c r="MFW167" s="73"/>
      <c r="MFX167" s="73"/>
      <c r="MFY167" s="73"/>
      <c r="MFZ167" s="73"/>
      <c r="MGA167" s="73"/>
      <c r="MGB167" s="73"/>
      <c r="MGC167" s="73"/>
      <c r="MGD167" s="73"/>
      <c r="MGE167" s="73"/>
      <c r="MGF167" s="73"/>
      <c r="MGG167" s="73"/>
      <c r="MGH167" s="73"/>
      <c r="MGI167" s="73"/>
      <c r="MGJ167" s="73"/>
      <c r="MGK167" s="73"/>
      <c r="MGL167" s="73"/>
      <c r="MGM167" s="73"/>
      <c r="MGN167" s="73"/>
      <c r="MGO167" s="73"/>
      <c r="MGP167" s="73"/>
      <c r="MGQ167" s="73"/>
      <c r="MGR167" s="73"/>
      <c r="MGS167" s="73"/>
      <c r="MGT167" s="73"/>
      <c r="MGU167" s="73"/>
      <c r="MGV167" s="73"/>
      <c r="MGW167" s="73"/>
      <c r="MGX167" s="73"/>
      <c r="MGY167" s="73"/>
      <c r="MGZ167" s="73"/>
      <c r="MHA167" s="73"/>
      <c r="MHB167" s="73"/>
      <c r="MHC167" s="73"/>
      <c r="MHD167" s="73"/>
      <c r="MHE167" s="73"/>
      <c r="MHF167" s="73"/>
      <c r="MHG167" s="73"/>
      <c r="MHH167" s="73"/>
      <c r="MHI167" s="73"/>
      <c r="MHJ167" s="73"/>
      <c r="MHK167" s="73"/>
      <c r="MHL167" s="73"/>
      <c r="MHM167" s="73"/>
      <c r="MHN167" s="73"/>
      <c r="MHO167" s="73"/>
      <c r="MHP167" s="73"/>
      <c r="MHQ167" s="73"/>
      <c r="MHR167" s="73"/>
      <c r="MHS167" s="73"/>
      <c r="MHT167" s="73"/>
      <c r="MHU167" s="73"/>
      <c r="MHV167" s="73"/>
      <c r="MHW167" s="73"/>
      <c r="MHX167" s="73"/>
      <c r="MHY167" s="73"/>
      <c r="MHZ167" s="73"/>
      <c r="MIA167" s="73"/>
      <c r="MIB167" s="73"/>
      <c r="MIC167" s="73"/>
      <c r="MID167" s="73"/>
      <c r="MIE167" s="73"/>
      <c r="MIF167" s="73"/>
      <c r="MIG167" s="73"/>
      <c r="MIH167" s="73"/>
      <c r="MII167" s="73"/>
      <c r="MIJ167" s="73"/>
      <c r="MIK167" s="73"/>
      <c r="MIL167" s="73"/>
      <c r="MIM167" s="73"/>
      <c r="MIN167" s="73"/>
      <c r="MIO167" s="73"/>
      <c r="MIP167" s="73"/>
      <c r="MIQ167" s="73"/>
      <c r="MIR167" s="73"/>
      <c r="MIS167" s="73"/>
      <c r="MIT167" s="73"/>
      <c r="MIU167" s="73"/>
      <c r="MIV167" s="73"/>
      <c r="MIW167" s="73"/>
      <c r="MIX167" s="73"/>
      <c r="MIY167" s="73"/>
      <c r="MIZ167" s="73"/>
      <c r="MJA167" s="73"/>
      <c r="MJB167" s="73"/>
      <c r="MJC167" s="73"/>
      <c r="MJD167" s="73"/>
      <c r="MJE167" s="73"/>
      <c r="MJF167" s="73"/>
      <c r="MJG167" s="73"/>
      <c r="MJH167" s="73"/>
      <c r="MJI167" s="73"/>
      <c r="MJJ167" s="73"/>
      <c r="MJK167" s="73"/>
      <c r="MJL167" s="73"/>
      <c r="MJM167" s="73"/>
      <c r="MJN167" s="73"/>
      <c r="MJO167" s="73"/>
      <c r="MJP167" s="73"/>
      <c r="MJQ167" s="73"/>
      <c r="MJR167" s="73"/>
      <c r="MJS167" s="73"/>
      <c r="MJT167" s="73"/>
      <c r="MJU167" s="73"/>
      <c r="MJV167" s="73"/>
      <c r="MJW167" s="73"/>
      <c r="MJX167" s="73"/>
      <c r="MJY167" s="73"/>
      <c r="MJZ167" s="73"/>
      <c r="MKA167" s="73"/>
      <c r="MKB167" s="73"/>
      <c r="MKC167" s="73"/>
      <c r="MKD167" s="73"/>
      <c r="MKE167" s="73"/>
      <c r="MKF167" s="73"/>
      <c r="MKG167" s="73"/>
      <c r="MKH167" s="73"/>
      <c r="MKI167" s="73"/>
      <c r="MKJ167" s="73"/>
      <c r="MKK167" s="73"/>
      <c r="MKL167" s="73"/>
      <c r="MKM167" s="73"/>
      <c r="MKN167" s="73"/>
      <c r="MKO167" s="73"/>
      <c r="MKP167" s="73"/>
      <c r="MKQ167" s="73"/>
      <c r="MKR167" s="73"/>
      <c r="MKS167" s="73"/>
      <c r="MKT167" s="73"/>
      <c r="MKU167" s="73"/>
      <c r="MKV167" s="73"/>
      <c r="MKW167" s="73"/>
      <c r="MKX167" s="73"/>
      <c r="MKY167" s="73"/>
      <c r="MKZ167" s="73"/>
      <c r="MLA167" s="73"/>
      <c r="MLB167" s="73"/>
      <c r="MLC167" s="73"/>
      <c r="MLD167" s="73"/>
      <c r="MLE167" s="73"/>
      <c r="MLF167" s="73"/>
      <c r="MLG167" s="73"/>
      <c r="MLH167" s="73"/>
      <c r="MLI167" s="73"/>
      <c r="MLJ167" s="73"/>
      <c r="MLK167" s="73"/>
      <c r="MLL167" s="73"/>
      <c r="MLM167" s="73"/>
      <c r="MLN167" s="73"/>
      <c r="MLO167" s="73"/>
      <c r="MLP167" s="73"/>
      <c r="MLQ167" s="73"/>
      <c r="MLR167" s="73"/>
      <c r="MLS167" s="73"/>
      <c r="MLT167" s="73"/>
      <c r="MLU167" s="73"/>
      <c r="MLV167" s="73"/>
      <c r="MLW167" s="73"/>
      <c r="MLX167" s="73"/>
      <c r="MLY167" s="73"/>
      <c r="MLZ167" s="73"/>
      <c r="MMA167" s="73"/>
      <c r="MMB167" s="73"/>
      <c r="MMC167" s="73"/>
      <c r="MMD167" s="73"/>
      <c r="MME167" s="73"/>
      <c r="MMF167" s="73"/>
      <c r="MMG167" s="73"/>
      <c r="MMH167" s="73"/>
      <c r="MMI167" s="73"/>
      <c r="MMJ167" s="73"/>
      <c r="MMK167" s="73"/>
      <c r="MML167" s="73"/>
      <c r="MMM167" s="73"/>
      <c r="MMN167" s="73"/>
      <c r="MMO167" s="73"/>
      <c r="MMP167" s="73"/>
      <c r="MMQ167" s="73"/>
      <c r="MMR167" s="73"/>
      <c r="MMS167" s="73"/>
      <c r="MMT167" s="73"/>
      <c r="MMU167" s="73"/>
      <c r="MMV167" s="73"/>
      <c r="MMW167" s="73"/>
      <c r="MMX167" s="73"/>
      <c r="MMY167" s="73"/>
      <c r="MMZ167" s="73"/>
      <c r="MNA167" s="73"/>
      <c r="MNB167" s="73"/>
      <c r="MNC167" s="73"/>
      <c r="MND167" s="73"/>
      <c r="MNE167" s="73"/>
      <c r="MNF167" s="73"/>
      <c r="MNG167" s="73"/>
      <c r="MNH167" s="73"/>
      <c r="MNI167" s="73"/>
      <c r="MNJ167" s="73"/>
      <c r="MNK167" s="73"/>
      <c r="MNL167" s="73"/>
      <c r="MNM167" s="73"/>
      <c r="MNN167" s="73"/>
      <c r="MNO167" s="73"/>
      <c r="MNP167" s="73"/>
      <c r="MNQ167" s="73"/>
      <c r="MNR167" s="73"/>
      <c r="MNS167" s="73"/>
      <c r="MNT167" s="73"/>
      <c r="MNU167" s="73"/>
      <c r="MNV167" s="73"/>
      <c r="MNW167" s="73"/>
      <c r="MNX167" s="73"/>
      <c r="MNY167" s="73"/>
      <c r="MNZ167" s="73"/>
      <c r="MOA167" s="73"/>
      <c r="MOB167" s="73"/>
      <c r="MOC167" s="73"/>
      <c r="MOD167" s="73"/>
      <c r="MOE167" s="73"/>
      <c r="MOF167" s="73"/>
      <c r="MOG167" s="73"/>
      <c r="MOH167" s="73"/>
      <c r="MOI167" s="73"/>
      <c r="MOJ167" s="73"/>
      <c r="MOK167" s="73"/>
      <c r="MOL167" s="73"/>
      <c r="MOM167" s="73"/>
      <c r="MON167" s="73"/>
      <c r="MOO167" s="73"/>
      <c r="MOP167" s="73"/>
      <c r="MOQ167" s="73"/>
      <c r="MOR167" s="73"/>
      <c r="MOS167" s="73"/>
      <c r="MOT167" s="73"/>
      <c r="MOU167" s="73"/>
      <c r="MOV167" s="73"/>
      <c r="MOW167" s="73"/>
      <c r="MOX167" s="73"/>
      <c r="MOY167" s="73"/>
      <c r="MOZ167" s="73"/>
      <c r="MPA167" s="73"/>
      <c r="MPB167" s="73"/>
      <c r="MPC167" s="73"/>
      <c r="MPD167" s="73"/>
      <c r="MPE167" s="73"/>
      <c r="MPF167" s="73"/>
      <c r="MPG167" s="73"/>
      <c r="MPH167" s="73"/>
      <c r="MPI167" s="73"/>
      <c r="MPJ167" s="73"/>
      <c r="MPK167" s="73"/>
      <c r="MPL167" s="73"/>
      <c r="MPM167" s="73"/>
      <c r="MPN167" s="73"/>
      <c r="MPO167" s="73"/>
      <c r="MPP167" s="73"/>
      <c r="MPQ167" s="73"/>
      <c r="MPR167" s="73"/>
      <c r="MPS167" s="73"/>
      <c r="MPT167" s="73"/>
      <c r="MPU167" s="73"/>
      <c r="MPV167" s="73"/>
      <c r="MPW167" s="73"/>
      <c r="MPX167" s="73"/>
      <c r="MPY167" s="73"/>
      <c r="MPZ167" s="73"/>
      <c r="MQA167" s="73"/>
      <c r="MQB167" s="73"/>
      <c r="MQC167" s="73"/>
      <c r="MQD167" s="73"/>
      <c r="MQE167" s="73"/>
      <c r="MQF167" s="73"/>
      <c r="MQG167" s="73"/>
      <c r="MQH167" s="73"/>
      <c r="MQI167" s="73"/>
      <c r="MQJ167" s="73"/>
      <c r="MQK167" s="73"/>
      <c r="MQL167" s="73"/>
      <c r="MQM167" s="73"/>
      <c r="MQN167" s="73"/>
      <c r="MQO167" s="73"/>
      <c r="MQP167" s="73"/>
      <c r="MQQ167" s="73"/>
      <c r="MQR167" s="73"/>
      <c r="MQS167" s="73"/>
      <c r="MQT167" s="73"/>
      <c r="MQU167" s="73"/>
      <c r="MQV167" s="73"/>
      <c r="MQW167" s="73"/>
      <c r="MQX167" s="73"/>
      <c r="MQY167" s="73"/>
      <c r="MQZ167" s="73"/>
      <c r="MRA167" s="73"/>
      <c r="MRB167" s="73"/>
      <c r="MRC167" s="73"/>
      <c r="MRD167" s="73"/>
      <c r="MRE167" s="73"/>
      <c r="MRF167" s="73"/>
      <c r="MRG167" s="73"/>
      <c r="MRH167" s="73"/>
      <c r="MRI167" s="73"/>
      <c r="MRJ167" s="73"/>
      <c r="MRK167" s="73"/>
      <c r="MRL167" s="73"/>
      <c r="MRM167" s="73"/>
      <c r="MRN167" s="73"/>
      <c r="MRO167" s="73"/>
      <c r="MRP167" s="73"/>
      <c r="MRQ167" s="73"/>
      <c r="MRR167" s="73"/>
      <c r="MRS167" s="73"/>
      <c r="MRT167" s="73"/>
      <c r="MRU167" s="73"/>
      <c r="MRV167" s="73"/>
      <c r="MRW167" s="73"/>
      <c r="MRX167" s="73"/>
      <c r="MRY167" s="73"/>
      <c r="MRZ167" s="73"/>
      <c r="MSA167" s="73"/>
      <c r="MSB167" s="73"/>
      <c r="MSC167" s="73"/>
      <c r="MSD167" s="73"/>
      <c r="MSE167" s="73"/>
      <c r="MSF167" s="73"/>
      <c r="MSG167" s="73"/>
      <c r="MSH167" s="73"/>
      <c r="MSI167" s="73"/>
      <c r="MSJ167" s="73"/>
      <c r="MSK167" s="73"/>
      <c r="MSL167" s="73"/>
      <c r="MSM167" s="73"/>
      <c r="MSN167" s="73"/>
      <c r="MSO167" s="73"/>
      <c r="MSP167" s="73"/>
      <c r="MSQ167" s="73"/>
      <c r="MSR167" s="73"/>
      <c r="MSS167" s="73"/>
      <c r="MST167" s="73"/>
      <c r="MSU167" s="73"/>
      <c r="MSV167" s="73"/>
      <c r="MSW167" s="73"/>
      <c r="MSX167" s="73"/>
      <c r="MSY167" s="73"/>
      <c r="MSZ167" s="73"/>
      <c r="MTA167" s="73"/>
      <c r="MTB167" s="73"/>
      <c r="MTC167" s="73"/>
      <c r="MTD167" s="73"/>
      <c r="MTE167" s="73"/>
      <c r="MTF167" s="73"/>
      <c r="MTG167" s="73"/>
      <c r="MTH167" s="73"/>
      <c r="MTI167" s="73"/>
      <c r="MTJ167" s="73"/>
      <c r="MTK167" s="73"/>
      <c r="MTL167" s="73"/>
      <c r="MTM167" s="73"/>
      <c r="MTN167" s="73"/>
      <c r="MTO167" s="73"/>
      <c r="MTP167" s="73"/>
      <c r="MTQ167" s="73"/>
      <c r="MTR167" s="73"/>
      <c r="MTS167" s="73"/>
      <c r="MTT167" s="73"/>
      <c r="MTU167" s="73"/>
      <c r="MTV167" s="73"/>
      <c r="MTW167" s="73"/>
      <c r="MTX167" s="73"/>
      <c r="MTY167" s="73"/>
      <c r="MTZ167" s="73"/>
      <c r="MUA167" s="73"/>
      <c r="MUB167" s="73"/>
      <c r="MUC167" s="73"/>
      <c r="MUD167" s="73"/>
      <c r="MUE167" s="73"/>
      <c r="MUF167" s="73"/>
      <c r="MUG167" s="73"/>
      <c r="MUH167" s="73"/>
      <c r="MUI167" s="73"/>
      <c r="MUJ167" s="73"/>
      <c r="MUK167" s="73"/>
      <c r="MUL167" s="73"/>
      <c r="MUM167" s="73"/>
      <c r="MUN167" s="73"/>
      <c r="MUO167" s="73"/>
      <c r="MUP167" s="73"/>
      <c r="MUQ167" s="73"/>
      <c r="MUR167" s="73"/>
      <c r="MUS167" s="73"/>
      <c r="MUT167" s="73"/>
      <c r="MUU167" s="73"/>
      <c r="MUV167" s="73"/>
      <c r="MUW167" s="73"/>
      <c r="MUX167" s="73"/>
      <c r="MUY167" s="73"/>
      <c r="MUZ167" s="73"/>
      <c r="MVA167" s="73"/>
      <c r="MVB167" s="73"/>
      <c r="MVC167" s="73"/>
      <c r="MVD167" s="73"/>
      <c r="MVE167" s="73"/>
      <c r="MVF167" s="73"/>
      <c r="MVG167" s="73"/>
      <c r="MVH167" s="73"/>
      <c r="MVI167" s="73"/>
      <c r="MVJ167" s="73"/>
      <c r="MVK167" s="73"/>
      <c r="MVL167" s="73"/>
      <c r="MVM167" s="73"/>
      <c r="MVN167" s="73"/>
      <c r="MVO167" s="73"/>
      <c r="MVP167" s="73"/>
      <c r="MVQ167" s="73"/>
      <c r="MVR167" s="73"/>
      <c r="MVS167" s="73"/>
      <c r="MVT167" s="73"/>
      <c r="MVU167" s="73"/>
      <c r="MVV167" s="73"/>
      <c r="MVW167" s="73"/>
      <c r="MVX167" s="73"/>
      <c r="MVY167" s="73"/>
      <c r="MVZ167" s="73"/>
      <c r="MWA167" s="73"/>
      <c r="MWB167" s="73"/>
      <c r="MWC167" s="73"/>
      <c r="MWD167" s="73"/>
      <c r="MWE167" s="73"/>
      <c r="MWF167" s="73"/>
      <c r="MWG167" s="73"/>
      <c r="MWH167" s="73"/>
      <c r="MWI167" s="73"/>
      <c r="MWJ167" s="73"/>
      <c r="MWK167" s="73"/>
      <c r="MWL167" s="73"/>
      <c r="MWM167" s="73"/>
      <c r="MWN167" s="73"/>
      <c r="MWO167" s="73"/>
      <c r="MWP167" s="73"/>
      <c r="MWQ167" s="73"/>
      <c r="MWR167" s="73"/>
      <c r="MWS167" s="73"/>
      <c r="MWT167" s="73"/>
      <c r="MWU167" s="73"/>
      <c r="MWV167" s="73"/>
      <c r="MWW167" s="73"/>
      <c r="MWX167" s="73"/>
      <c r="MWY167" s="73"/>
      <c r="MWZ167" s="73"/>
      <c r="MXA167" s="73"/>
      <c r="MXB167" s="73"/>
      <c r="MXC167" s="73"/>
      <c r="MXD167" s="73"/>
      <c r="MXE167" s="73"/>
      <c r="MXF167" s="73"/>
      <c r="MXG167" s="73"/>
      <c r="MXH167" s="73"/>
      <c r="MXI167" s="73"/>
      <c r="MXJ167" s="73"/>
      <c r="MXK167" s="73"/>
      <c r="MXL167" s="73"/>
      <c r="MXM167" s="73"/>
      <c r="MXN167" s="73"/>
      <c r="MXO167" s="73"/>
      <c r="MXP167" s="73"/>
      <c r="MXQ167" s="73"/>
      <c r="MXR167" s="73"/>
      <c r="MXS167" s="73"/>
      <c r="MXT167" s="73"/>
      <c r="MXU167" s="73"/>
      <c r="MXV167" s="73"/>
      <c r="MXW167" s="73"/>
      <c r="MXX167" s="73"/>
      <c r="MXY167" s="73"/>
      <c r="MXZ167" s="73"/>
      <c r="MYA167" s="73"/>
      <c r="MYB167" s="73"/>
      <c r="MYC167" s="73"/>
      <c r="MYD167" s="73"/>
      <c r="MYE167" s="73"/>
      <c r="MYF167" s="73"/>
      <c r="MYG167" s="73"/>
      <c r="MYH167" s="73"/>
      <c r="MYI167" s="73"/>
      <c r="MYJ167" s="73"/>
      <c r="MYK167" s="73"/>
      <c r="MYL167" s="73"/>
      <c r="MYM167" s="73"/>
      <c r="MYN167" s="73"/>
      <c r="MYO167" s="73"/>
      <c r="MYP167" s="73"/>
      <c r="MYQ167" s="73"/>
      <c r="MYR167" s="73"/>
      <c r="MYS167" s="73"/>
      <c r="MYT167" s="73"/>
      <c r="MYU167" s="73"/>
      <c r="MYV167" s="73"/>
      <c r="MYW167" s="73"/>
      <c r="MYX167" s="73"/>
      <c r="MYY167" s="73"/>
      <c r="MYZ167" s="73"/>
      <c r="MZA167" s="73"/>
      <c r="MZB167" s="73"/>
      <c r="MZC167" s="73"/>
      <c r="MZD167" s="73"/>
      <c r="MZE167" s="73"/>
      <c r="MZF167" s="73"/>
      <c r="MZG167" s="73"/>
      <c r="MZH167" s="73"/>
      <c r="MZI167" s="73"/>
      <c r="MZJ167" s="73"/>
      <c r="MZK167" s="73"/>
      <c r="MZL167" s="73"/>
      <c r="MZM167" s="73"/>
      <c r="MZN167" s="73"/>
      <c r="MZO167" s="73"/>
      <c r="MZP167" s="73"/>
      <c r="MZQ167" s="73"/>
      <c r="MZR167" s="73"/>
      <c r="MZS167" s="73"/>
      <c r="MZT167" s="73"/>
      <c r="MZU167" s="73"/>
      <c r="MZV167" s="73"/>
      <c r="MZW167" s="73"/>
      <c r="MZX167" s="73"/>
      <c r="MZY167" s="73"/>
      <c r="MZZ167" s="73"/>
      <c r="NAA167" s="73"/>
      <c r="NAB167" s="73"/>
      <c r="NAC167" s="73"/>
      <c r="NAD167" s="73"/>
      <c r="NAE167" s="73"/>
      <c r="NAF167" s="73"/>
      <c r="NAG167" s="73"/>
      <c r="NAH167" s="73"/>
      <c r="NAI167" s="73"/>
      <c r="NAJ167" s="73"/>
      <c r="NAK167" s="73"/>
      <c r="NAL167" s="73"/>
      <c r="NAM167" s="73"/>
      <c r="NAN167" s="73"/>
      <c r="NAO167" s="73"/>
      <c r="NAP167" s="73"/>
      <c r="NAQ167" s="73"/>
      <c r="NAR167" s="73"/>
      <c r="NAS167" s="73"/>
      <c r="NAT167" s="73"/>
      <c r="NAU167" s="73"/>
      <c r="NAV167" s="73"/>
      <c r="NAW167" s="73"/>
      <c r="NAX167" s="73"/>
      <c r="NAY167" s="73"/>
      <c r="NAZ167" s="73"/>
      <c r="NBA167" s="73"/>
      <c r="NBB167" s="73"/>
      <c r="NBC167" s="73"/>
      <c r="NBD167" s="73"/>
      <c r="NBE167" s="73"/>
      <c r="NBF167" s="73"/>
      <c r="NBG167" s="73"/>
      <c r="NBH167" s="73"/>
      <c r="NBI167" s="73"/>
      <c r="NBJ167" s="73"/>
      <c r="NBK167" s="73"/>
      <c r="NBL167" s="73"/>
      <c r="NBM167" s="73"/>
      <c r="NBN167" s="73"/>
      <c r="NBO167" s="73"/>
      <c r="NBP167" s="73"/>
      <c r="NBQ167" s="73"/>
      <c r="NBR167" s="73"/>
      <c r="NBS167" s="73"/>
      <c r="NBT167" s="73"/>
      <c r="NBU167" s="73"/>
      <c r="NBV167" s="73"/>
      <c r="NBW167" s="73"/>
      <c r="NBX167" s="73"/>
      <c r="NBY167" s="73"/>
      <c r="NBZ167" s="73"/>
      <c r="NCA167" s="73"/>
      <c r="NCB167" s="73"/>
      <c r="NCC167" s="73"/>
      <c r="NCD167" s="73"/>
      <c r="NCE167" s="73"/>
      <c r="NCF167" s="73"/>
      <c r="NCG167" s="73"/>
      <c r="NCH167" s="73"/>
      <c r="NCI167" s="73"/>
      <c r="NCJ167" s="73"/>
      <c r="NCK167" s="73"/>
      <c r="NCL167" s="73"/>
      <c r="NCM167" s="73"/>
      <c r="NCN167" s="73"/>
      <c r="NCO167" s="73"/>
      <c r="NCP167" s="73"/>
      <c r="NCQ167" s="73"/>
      <c r="NCR167" s="73"/>
      <c r="NCS167" s="73"/>
      <c r="NCT167" s="73"/>
      <c r="NCU167" s="73"/>
      <c r="NCV167" s="73"/>
      <c r="NCW167" s="73"/>
      <c r="NCX167" s="73"/>
      <c r="NCY167" s="73"/>
      <c r="NCZ167" s="73"/>
      <c r="NDA167" s="73"/>
      <c r="NDB167" s="73"/>
      <c r="NDC167" s="73"/>
      <c r="NDD167" s="73"/>
      <c r="NDE167" s="73"/>
      <c r="NDF167" s="73"/>
      <c r="NDG167" s="73"/>
      <c r="NDH167" s="73"/>
      <c r="NDI167" s="73"/>
      <c r="NDJ167" s="73"/>
      <c r="NDK167" s="73"/>
      <c r="NDL167" s="73"/>
      <c r="NDM167" s="73"/>
      <c r="NDN167" s="73"/>
      <c r="NDO167" s="73"/>
      <c r="NDP167" s="73"/>
      <c r="NDQ167" s="73"/>
      <c r="NDR167" s="73"/>
      <c r="NDS167" s="73"/>
      <c r="NDT167" s="73"/>
      <c r="NDU167" s="73"/>
      <c r="NDV167" s="73"/>
      <c r="NDW167" s="73"/>
      <c r="NDX167" s="73"/>
      <c r="NDY167" s="73"/>
      <c r="NDZ167" s="73"/>
      <c r="NEA167" s="73"/>
      <c r="NEB167" s="73"/>
      <c r="NEC167" s="73"/>
      <c r="NED167" s="73"/>
      <c r="NEE167" s="73"/>
      <c r="NEF167" s="73"/>
      <c r="NEG167" s="73"/>
      <c r="NEH167" s="73"/>
      <c r="NEI167" s="73"/>
      <c r="NEJ167" s="73"/>
      <c r="NEK167" s="73"/>
      <c r="NEL167" s="73"/>
      <c r="NEM167" s="73"/>
      <c r="NEN167" s="73"/>
      <c r="NEO167" s="73"/>
      <c r="NEP167" s="73"/>
      <c r="NEQ167" s="73"/>
      <c r="NER167" s="73"/>
      <c r="NES167" s="73"/>
      <c r="NET167" s="73"/>
      <c r="NEU167" s="73"/>
      <c r="NEV167" s="73"/>
      <c r="NEW167" s="73"/>
      <c r="NEX167" s="73"/>
      <c r="NEY167" s="73"/>
      <c r="NEZ167" s="73"/>
      <c r="NFA167" s="73"/>
      <c r="NFB167" s="73"/>
      <c r="NFC167" s="73"/>
      <c r="NFD167" s="73"/>
      <c r="NFE167" s="73"/>
      <c r="NFF167" s="73"/>
      <c r="NFG167" s="73"/>
      <c r="NFH167" s="73"/>
      <c r="NFI167" s="73"/>
      <c r="NFJ167" s="73"/>
      <c r="NFK167" s="73"/>
      <c r="NFL167" s="73"/>
      <c r="NFM167" s="73"/>
      <c r="NFN167" s="73"/>
      <c r="NFO167" s="73"/>
      <c r="NFP167" s="73"/>
      <c r="NFQ167" s="73"/>
      <c r="NFR167" s="73"/>
      <c r="NFS167" s="73"/>
      <c r="NFT167" s="73"/>
      <c r="NFU167" s="73"/>
      <c r="NFV167" s="73"/>
      <c r="NFW167" s="73"/>
      <c r="NFX167" s="73"/>
      <c r="NFY167" s="73"/>
      <c r="NFZ167" s="73"/>
      <c r="NGA167" s="73"/>
      <c r="NGB167" s="73"/>
      <c r="NGC167" s="73"/>
      <c r="NGD167" s="73"/>
      <c r="NGE167" s="73"/>
      <c r="NGF167" s="73"/>
      <c r="NGG167" s="73"/>
      <c r="NGH167" s="73"/>
      <c r="NGI167" s="73"/>
      <c r="NGJ167" s="73"/>
      <c r="NGK167" s="73"/>
      <c r="NGL167" s="73"/>
      <c r="NGM167" s="73"/>
      <c r="NGN167" s="73"/>
      <c r="NGO167" s="73"/>
      <c r="NGP167" s="73"/>
      <c r="NGQ167" s="73"/>
      <c r="NGR167" s="73"/>
      <c r="NGS167" s="73"/>
      <c r="NGT167" s="73"/>
      <c r="NGU167" s="73"/>
      <c r="NGV167" s="73"/>
      <c r="NGW167" s="73"/>
      <c r="NGX167" s="73"/>
      <c r="NGY167" s="73"/>
      <c r="NGZ167" s="73"/>
      <c r="NHA167" s="73"/>
      <c r="NHB167" s="73"/>
      <c r="NHC167" s="73"/>
      <c r="NHD167" s="73"/>
      <c r="NHE167" s="73"/>
      <c r="NHF167" s="73"/>
      <c r="NHG167" s="73"/>
      <c r="NHH167" s="73"/>
      <c r="NHI167" s="73"/>
      <c r="NHJ167" s="73"/>
      <c r="NHK167" s="73"/>
      <c r="NHL167" s="73"/>
      <c r="NHM167" s="73"/>
      <c r="NHN167" s="73"/>
      <c r="NHO167" s="73"/>
      <c r="NHP167" s="73"/>
      <c r="NHQ167" s="73"/>
      <c r="NHR167" s="73"/>
      <c r="NHS167" s="73"/>
      <c r="NHT167" s="73"/>
      <c r="NHU167" s="73"/>
      <c r="NHV167" s="73"/>
      <c r="NHW167" s="73"/>
      <c r="NHX167" s="73"/>
      <c r="NHY167" s="73"/>
      <c r="NHZ167" s="73"/>
      <c r="NIA167" s="73"/>
      <c r="NIB167" s="73"/>
      <c r="NIC167" s="73"/>
      <c r="NID167" s="73"/>
      <c r="NIE167" s="73"/>
      <c r="NIF167" s="73"/>
      <c r="NIG167" s="73"/>
      <c r="NIH167" s="73"/>
      <c r="NII167" s="73"/>
      <c r="NIJ167" s="73"/>
      <c r="NIK167" s="73"/>
      <c r="NIL167" s="73"/>
      <c r="NIM167" s="73"/>
      <c r="NIN167" s="73"/>
      <c r="NIO167" s="73"/>
      <c r="NIP167" s="73"/>
      <c r="NIQ167" s="73"/>
      <c r="NIR167" s="73"/>
      <c r="NIS167" s="73"/>
      <c r="NIT167" s="73"/>
      <c r="NIU167" s="73"/>
      <c r="NIV167" s="73"/>
      <c r="NIW167" s="73"/>
      <c r="NIX167" s="73"/>
      <c r="NIY167" s="73"/>
      <c r="NIZ167" s="73"/>
      <c r="NJA167" s="73"/>
      <c r="NJB167" s="73"/>
      <c r="NJC167" s="73"/>
      <c r="NJD167" s="73"/>
      <c r="NJE167" s="73"/>
      <c r="NJF167" s="73"/>
      <c r="NJG167" s="73"/>
      <c r="NJH167" s="73"/>
      <c r="NJI167" s="73"/>
      <c r="NJJ167" s="73"/>
      <c r="NJK167" s="73"/>
      <c r="NJL167" s="73"/>
      <c r="NJM167" s="73"/>
      <c r="NJN167" s="73"/>
      <c r="NJO167" s="73"/>
      <c r="NJP167" s="73"/>
      <c r="NJQ167" s="73"/>
      <c r="NJR167" s="73"/>
      <c r="NJS167" s="73"/>
      <c r="NJT167" s="73"/>
      <c r="NJU167" s="73"/>
      <c r="NJV167" s="73"/>
      <c r="NJW167" s="73"/>
      <c r="NJX167" s="73"/>
      <c r="NJY167" s="73"/>
      <c r="NJZ167" s="73"/>
      <c r="NKA167" s="73"/>
      <c r="NKB167" s="73"/>
      <c r="NKC167" s="73"/>
      <c r="NKD167" s="73"/>
      <c r="NKE167" s="73"/>
      <c r="NKF167" s="73"/>
      <c r="NKG167" s="73"/>
      <c r="NKH167" s="73"/>
      <c r="NKI167" s="73"/>
      <c r="NKJ167" s="73"/>
      <c r="NKK167" s="73"/>
      <c r="NKL167" s="73"/>
      <c r="NKM167" s="73"/>
      <c r="NKN167" s="73"/>
      <c r="NKO167" s="73"/>
      <c r="NKP167" s="73"/>
      <c r="NKQ167" s="73"/>
      <c r="NKR167" s="73"/>
      <c r="NKS167" s="73"/>
      <c r="NKT167" s="73"/>
      <c r="NKU167" s="73"/>
      <c r="NKV167" s="73"/>
      <c r="NKW167" s="73"/>
      <c r="NKX167" s="73"/>
      <c r="NKY167" s="73"/>
      <c r="NKZ167" s="73"/>
      <c r="NLA167" s="73"/>
      <c r="NLB167" s="73"/>
      <c r="NLC167" s="73"/>
      <c r="NLD167" s="73"/>
      <c r="NLE167" s="73"/>
      <c r="NLF167" s="73"/>
      <c r="NLG167" s="73"/>
      <c r="NLH167" s="73"/>
      <c r="NLI167" s="73"/>
      <c r="NLJ167" s="73"/>
      <c r="NLK167" s="73"/>
      <c r="NLL167" s="73"/>
      <c r="NLM167" s="73"/>
      <c r="NLN167" s="73"/>
      <c r="NLO167" s="73"/>
      <c r="NLP167" s="73"/>
      <c r="NLQ167" s="73"/>
      <c r="NLR167" s="73"/>
      <c r="NLS167" s="73"/>
      <c r="NLT167" s="73"/>
      <c r="NLU167" s="73"/>
      <c r="NLV167" s="73"/>
      <c r="NLW167" s="73"/>
      <c r="NLX167" s="73"/>
      <c r="NLY167" s="73"/>
      <c r="NLZ167" s="73"/>
      <c r="NMA167" s="73"/>
      <c r="NMB167" s="73"/>
      <c r="NMC167" s="73"/>
      <c r="NMD167" s="73"/>
      <c r="NME167" s="73"/>
      <c r="NMF167" s="73"/>
      <c r="NMG167" s="73"/>
      <c r="NMH167" s="73"/>
      <c r="NMI167" s="73"/>
      <c r="NMJ167" s="73"/>
      <c r="NMK167" s="73"/>
      <c r="NML167" s="73"/>
      <c r="NMM167" s="73"/>
      <c r="NMN167" s="73"/>
      <c r="NMO167" s="73"/>
      <c r="NMP167" s="73"/>
      <c r="NMQ167" s="73"/>
      <c r="NMR167" s="73"/>
      <c r="NMS167" s="73"/>
      <c r="NMT167" s="73"/>
      <c r="NMU167" s="73"/>
      <c r="NMV167" s="73"/>
      <c r="NMW167" s="73"/>
      <c r="NMX167" s="73"/>
      <c r="NMY167" s="73"/>
      <c r="NMZ167" s="73"/>
      <c r="NNA167" s="73"/>
      <c r="NNB167" s="73"/>
      <c r="NNC167" s="73"/>
      <c r="NND167" s="73"/>
      <c r="NNE167" s="73"/>
      <c r="NNF167" s="73"/>
      <c r="NNG167" s="73"/>
      <c r="NNH167" s="73"/>
      <c r="NNI167" s="73"/>
      <c r="NNJ167" s="73"/>
      <c r="NNK167" s="73"/>
      <c r="NNL167" s="73"/>
      <c r="NNM167" s="73"/>
      <c r="NNN167" s="73"/>
      <c r="NNO167" s="73"/>
      <c r="NNP167" s="73"/>
      <c r="NNQ167" s="73"/>
      <c r="NNR167" s="73"/>
      <c r="NNS167" s="73"/>
      <c r="NNT167" s="73"/>
      <c r="NNU167" s="73"/>
      <c r="NNV167" s="73"/>
      <c r="NNW167" s="73"/>
      <c r="NNX167" s="73"/>
      <c r="NNY167" s="73"/>
      <c r="NNZ167" s="73"/>
      <c r="NOA167" s="73"/>
      <c r="NOB167" s="73"/>
      <c r="NOC167" s="73"/>
      <c r="NOD167" s="73"/>
      <c r="NOE167" s="73"/>
      <c r="NOF167" s="73"/>
      <c r="NOG167" s="73"/>
      <c r="NOH167" s="73"/>
      <c r="NOI167" s="73"/>
      <c r="NOJ167" s="73"/>
      <c r="NOK167" s="73"/>
      <c r="NOL167" s="73"/>
      <c r="NOM167" s="73"/>
      <c r="NON167" s="73"/>
      <c r="NOO167" s="73"/>
      <c r="NOP167" s="73"/>
      <c r="NOQ167" s="73"/>
      <c r="NOR167" s="73"/>
      <c r="NOS167" s="73"/>
      <c r="NOT167" s="73"/>
      <c r="NOU167" s="73"/>
      <c r="NOV167" s="73"/>
      <c r="NOW167" s="73"/>
      <c r="NOX167" s="73"/>
      <c r="NOY167" s="73"/>
      <c r="NOZ167" s="73"/>
      <c r="NPA167" s="73"/>
      <c r="NPB167" s="73"/>
      <c r="NPC167" s="73"/>
      <c r="NPD167" s="73"/>
      <c r="NPE167" s="73"/>
      <c r="NPF167" s="73"/>
      <c r="NPG167" s="73"/>
      <c r="NPH167" s="73"/>
      <c r="NPI167" s="73"/>
      <c r="NPJ167" s="73"/>
      <c r="NPK167" s="73"/>
      <c r="NPL167" s="73"/>
      <c r="NPM167" s="73"/>
      <c r="NPN167" s="73"/>
      <c r="NPO167" s="73"/>
      <c r="NPP167" s="73"/>
      <c r="NPQ167" s="73"/>
      <c r="NPR167" s="73"/>
      <c r="NPS167" s="73"/>
      <c r="NPT167" s="73"/>
      <c r="NPU167" s="73"/>
      <c r="NPV167" s="73"/>
      <c r="NPW167" s="73"/>
      <c r="NPX167" s="73"/>
      <c r="NPY167" s="73"/>
      <c r="NPZ167" s="73"/>
      <c r="NQA167" s="73"/>
      <c r="NQB167" s="73"/>
      <c r="NQC167" s="73"/>
      <c r="NQD167" s="73"/>
      <c r="NQE167" s="73"/>
      <c r="NQF167" s="73"/>
      <c r="NQG167" s="73"/>
      <c r="NQH167" s="73"/>
      <c r="NQI167" s="73"/>
      <c r="NQJ167" s="73"/>
      <c r="NQK167" s="73"/>
      <c r="NQL167" s="73"/>
      <c r="NQM167" s="73"/>
      <c r="NQN167" s="73"/>
      <c r="NQO167" s="73"/>
      <c r="NQP167" s="73"/>
      <c r="NQQ167" s="73"/>
      <c r="NQR167" s="73"/>
      <c r="NQS167" s="73"/>
      <c r="NQT167" s="73"/>
      <c r="NQU167" s="73"/>
      <c r="NQV167" s="73"/>
      <c r="NQW167" s="73"/>
      <c r="NQX167" s="73"/>
      <c r="NQY167" s="73"/>
      <c r="NQZ167" s="73"/>
      <c r="NRA167" s="73"/>
      <c r="NRB167" s="73"/>
      <c r="NRC167" s="73"/>
      <c r="NRD167" s="73"/>
      <c r="NRE167" s="73"/>
      <c r="NRF167" s="73"/>
      <c r="NRG167" s="73"/>
      <c r="NRH167" s="73"/>
      <c r="NRI167" s="73"/>
      <c r="NRJ167" s="73"/>
      <c r="NRK167" s="73"/>
      <c r="NRL167" s="73"/>
      <c r="NRM167" s="73"/>
      <c r="NRN167" s="73"/>
      <c r="NRO167" s="73"/>
      <c r="NRP167" s="73"/>
      <c r="NRQ167" s="73"/>
      <c r="NRR167" s="73"/>
      <c r="NRS167" s="73"/>
      <c r="NRT167" s="73"/>
      <c r="NRU167" s="73"/>
      <c r="NRV167" s="73"/>
      <c r="NRW167" s="73"/>
      <c r="NRX167" s="73"/>
      <c r="NRY167" s="73"/>
      <c r="NRZ167" s="73"/>
      <c r="NSA167" s="73"/>
      <c r="NSB167" s="73"/>
      <c r="NSC167" s="73"/>
      <c r="NSD167" s="73"/>
      <c r="NSE167" s="73"/>
      <c r="NSF167" s="73"/>
      <c r="NSG167" s="73"/>
      <c r="NSH167" s="73"/>
      <c r="NSI167" s="73"/>
      <c r="NSJ167" s="73"/>
      <c r="NSK167" s="73"/>
      <c r="NSL167" s="73"/>
      <c r="NSM167" s="73"/>
      <c r="NSN167" s="73"/>
      <c r="NSO167" s="73"/>
      <c r="NSP167" s="73"/>
      <c r="NSQ167" s="73"/>
      <c r="NSR167" s="73"/>
      <c r="NSS167" s="73"/>
      <c r="NST167" s="73"/>
      <c r="NSU167" s="73"/>
      <c r="NSV167" s="73"/>
      <c r="NSW167" s="73"/>
      <c r="NSX167" s="73"/>
      <c r="NSY167" s="73"/>
      <c r="NSZ167" s="73"/>
      <c r="NTA167" s="73"/>
      <c r="NTB167" s="73"/>
      <c r="NTC167" s="73"/>
      <c r="NTD167" s="73"/>
      <c r="NTE167" s="73"/>
      <c r="NTF167" s="73"/>
      <c r="NTG167" s="73"/>
      <c r="NTH167" s="73"/>
      <c r="NTI167" s="73"/>
      <c r="NTJ167" s="73"/>
      <c r="NTK167" s="73"/>
      <c r="NTL167" s="73"/>
      <c r="NTM167" s="73"/>
      <c r="NTN167" s="73"/>
      <c r="NTO167" s="73"/>
      <c r="NTP167" s="73"/>
      <c r="NTQ167" s="73"/>
      <c r="NTR167" s="73"/>
      <c r="NTS167" s="73"/>
      <c r="NTT167" s="73"/>
      <c r="NTU167" s="73"/>
      <c r="NTV167" s="73"/>
      <c r="NTW167" s="73"/>
      <c r="NTX167" s="73"/>
      <c r="NTY167" s="73"/>
      <c r="NTZ167" s="73"/>
      <c r="NUA167" s="73"/>
      <c r="NUB167" s="73"/>
      <c r="NUC167" s="73"/>
      <c r="NUD167" s="73"/>
      <c r="NUE167" s="73"/>
      <c r="NUF167" s="73"/>
      <c r="NUG167" s="73"/>
      <c r="NUH167" s="73"/>
      <c r="NUI167" s="73"/>
      <c r="NUJ167" s="73"/>
      <c r="NUK167" s="73"/>
      <c r="NUL167" s="73"/>
      <c r="NUM167" s="73"/>
      <c r="NUN167" s="73"/>
      <c r="NUO167" s="73"/>
      <c r="NUP167" s="73"/>
      <c r="NUQ167" s="73"/>
      <c r="NUR167" s="73"/>
      <c r="NUS167" s="73"/>
      <c r="NUT167" s="73"/>
      <c r="NUU167" s="73"/>
      <c r="NUV167" s="73"/>
      <c r="NUW167" s="73"/>
      <c r="NUX167" s="73"/>
      <c r="NUY167" s="73"/>
      <c r="NUZ167" s="73"/>
      <c r="NVA167" s="73"/>
      <c r="NVB167" s="73"/>
      <c r="NVC167" s="73"/>
      <c r="NVD167" s="73"/>
      <c r="NVE167" s="73"/>
      <c r="NVF167" s="73"/>
      <c r="NVG167" s="73"/>
      <c r="NVH167" s="73"/>
      <c r="NVI167" s="73"/>
      <c r="NVJ167" s="73"/>
      <c r="NVK167" s="73"/>
      <c r="NVL167" s="73"/>
      <c r="NVM167" s="73"/>
      <c r="NVN167" s="73"/>
      <c r="NVO167" s="73"/>
      <c r="NVP167" s="73"/>
      <c r="NVQ167" s="73"/>
      <c r="NVR167" s="73"/>
      <c r="NVS167" s="73"/>
      <c r="NVT167" s="73"/>
      <c r="NVU167" s="73"/>
      <c r="NVV167" s="73"/>
      <c r="NVW167" s="73"/>
      <c r="NVX167" s="73"/>
      <c r="NVY167" s="73"/>
      <c r="NVZ167" s="73"/>
      <c r="NWA167" s="73"/>
      <c r="NWB167" s="73"/>
      <c r="NWC167" s="73"/>
      <c r="NWD167" s="73"/>
      <c r="NWE167" s="73"/>
      <c r="NWF167" s="73"/>
      <c r="NWG167" s="73"/>
      <c r="NWH167" s="73"/>
      <c r="NWI167" s="73"/>
      <c r="NWJ167" s="73"/>
      <c r="NWK167" s="73"/>
      <c r="NWL167" s="73"/>
      <c r="NWM167" s="73"/>
      <c r="NWN167" s="73"/>
      <c r="NWO167" s="73"/>
      <c r="NWP167" s="73"/>
      <c r="NWQ167" s="73"/>
      <c r="NWR167" s="73"/>
      <c r="NWS167" s="73"/>
      <c r="NWT167" s="73"/>
      <c r="NWU167" s="73"/>
      <c r="NWV167" s="73"/>
      <c r="NWW167" s="73"/>
      <c r="NWX167" s="73"/>
      <c r="NWY167" s="73"/>
      <c r="NWZ167" s="73"/>
      <c r="NXA167" s="73"/>
      <c r="NXB167" s="73"/>
      <c r="NXC167" s="73"/>
      <c r="NXD167" s="73"/>
      <c r="NXE167" s="73"/>
      <c r="NXF167" s="73"/>
      <c r="NXG167" s="73"/>
      <c r="NXH167" s="73"/>
      <c r="NXI167" s="73"/>
      <c r="NXJ167" s="73"/>
      <c r="NXK167" s="73"/>
      <c r="NXL167" s="73"/>
      <c r="NXM167" s="73"/>
      <c r="NXN167" s="73"/>
      <c r="NXO167" s="73"/>
      <c r="NXP167" s="73"/>
      <c r="NXQ167" s="73"/>
      <c r="NXR167" s="73"/>
      <c r="NXS167" s="73"/>
      <c r="NXT167" s="73"/>
      <c r="NXU167" s="73"/>
      <c r="NXV167" s="73"/>
      <c r="NXW167" s="73"/>
      <c r="NXX167" s="73"/>
      <c r="NXY167" s="73"/>
      <c r="NXZ167" s="73"/>
      <c r="NYA167" s="73"/>
      <c r="NYB167" s="73"/>
      <c r="NYC167" s="73"/>
      <c r="NYD167" s="73"/>
      <c r="NYE167" s="73"/>
      <c r="NYF167" s="73"/>
      <c r="NYG167" s="73"/>
      <c r="NYH167" s="73"/>
      <c r="NYI167" s="73"/>
      <c r="NYJ167" s="73"/>
      <c r="NYK167" s="73"/>
      <c r="NYL167" s="73"/>
      <c r="NYM167" s="73"/>
      <c r="NYN167" s="73"/>
      <c r="NYO167" s="73"/>
      <c r="NYP167" s="73"/>
      <c r="NYQ167" s="73"/>
      <c r="NYR167" s="73"/>
      <c r="NYS167" s="73"/>
      <c r="NYT167" s="73"/>
      <c r="NYU167" s="73"/>
      <c r="NYV167" s="73"/>
      <c r="NYW167" s="73"/>
      <c r="NYX167" s="73"/>
      <c r="NYY167" s="73"/>
      <c r="NYZ167" s="73"/>
      <c r="NZA167" s="73"/>
      <c r="NZB167" s="73"/>
      <c r="NZC167" s="73"/>
      <c r="NZD167" s="73"/>
      <c r="NZE167" s="73"/>
      <c r="NZF167" s="73"/>
      <c r="NZG167" s="73"/>
      <c r="NZH167" s="73"/>
      <c r="NZI167" s="73"/>
      <c r="NZJ167" s="73"/>
      <c r="NZK167" s="73"/>
      <c r="NZL167" s="73"/>
      <c r="NZM167" s="73"/>
      <c r="NZN167" s="73"/>
      <c r="NZO167" s="73"/>
      <c r="NZP167" s="73"/>
      <c r="NZQ167" s="73"/>
      <c r="NZR167" s="73"/>
      <c r="NZS167" s="73"/>
      <c r="NZT167" s="73"/>
      <c r="NZU167" s="73"/>
      <c r="NZV167" s="73"/>
      <c r="NZW167" s="73"/>
      <c r="NZX167" s="73"/>
      <c r="NZY167" s="73"/>
      <c r="NZZ167" s="73"/>
      <c r="OAA167" s="73"/>
      <c r="OAB167" s="73"/>
      <c r="OAC167" s="73"/>
      <c r="OAD167" s="73"/>
      <c r="OAE167" s="73"/>
      <c r="OAF167" s="73"/>
      <c r="OAG167" s="73"/>
      <c r="OAH167" s="73"/>
      <c r="OAI167" s="73"/>
      <c r="OAJ167" s="73"/>
      <c r="OAK167" s="73"/>
      <c r="OAL167" s="73"/>
      <c r="OAM167" s="73"/>
      <c r="OAN167" s="73"/>
      <c r="OAO167" s="73"/>
      <c r="OAP167" s="73"/>
      <c r="OAQ167" s="73"/>
      <c r="OAR167" s="73"/>
      <c r="OAS167" s="73"/>
      <c r="OAT167" s="73"/>
      <c r="OAU167" s="73"/>
      <c r="OAV167" s="73"/>
      <c r="OAW167" s="73"/>
      <c r="OAX167" s="73"/>
      <c r="OAY167" s="73"/>
      <c r="OAZ167" s="73"/>
      <c r="OBA167" s="73"/>
      <c r="OBB167" s="73"/>
      <c r="OBC167" s="73"/>
      <c r="OBD167" s="73"/>
      <c r="OBE167" s="73"/>
      <c r="OBF167" s="73"/>
      <c r="OBG167" s="73"/>
      <c r="OBH167" s="73"/>
      <c r="OBI167" s="73"/>
      <c r="OBJ167" s="73"/>
      <c r="OBK167" s="73"/>
      <c r="OBL167" s="73"/>
      <c r="OBM167" s="73"/>
      <c r="OBN167" s="73"/>
      <c r="OBO167" s="73"/>
      <c r="OBP167" s="73"/>
      <c r="OBQ167" s="73"/>
      <c r="OBR167" s="73"/>
      <c r="OBS167" s="73"/>
      <c r="OBT167" s="73"/>
      <c r="OBU167" s="73"/>
      <c r="OBV167" s="73"/>
      <c r="OBW167" s="73"/>
      <c r="OBX167" s="73"/>
      <c r="OBY167" s="73"/>
      <c r="OBZ167" s="73"/>
      <c r="OCA167" s="73"/>
      <c r="OCB167" s="73"/>
      <c r="OCC167" s="73"/>
      <c r="OCD167" s="73"/>
      <c r="OCE167" s="73"/>
      <c r="OCF167" s="73"/>
      <c r="OCG167" s="73"/>
      <c r="OCH167" s="73"/>
      <c r="OCI167" s="73"/>
      <c r="OCJ167" s="73"/>
      <c r="OCK167" s="73"/>
      <c r="OCL167" s="73"/>
      <c r="OCM167" s="73"/>
      <c r="OCN167" s="73"/>
      <c r="OCO167" s="73"/>
      <c r="OCP167" s="73"/>
      <c r="OCQ167" s="73"/>
      <c r="OCR167" s="73"/>
      <c r="OCS167" s="73"/>
      <c r="OCT167" s="73"/>
      <c r="OCU167" s="73"/>
      <c r="OCV167" s="73"/>
      <c r="OCW167" s="73"/>
      <c r="OCX167" s="73"/>
      <c r="OCY167" s="73"/>
      <c r="OCZ167" s="73"/>
      <c r="ODA167" s="73"/>
      <c r="ODB167" s="73"/>
      <c r="ODC167" s="73"/>
      <c r="ODD167" s="73"/>
      <c r="ODE167" s="73"/>
      <c r="ODF167" s="73"/>
      <c r="ODG167" s="73"/>
      <c r="ODH167" s="73"/>
      <c r="ODI167" s="73"/>
      <c r="ODJ167" s="73"/>
      <c r="ODK167" s="73"/>
      <c r="ODL167" s="73"/>
      <c r="ODM167" s="73"/>
      <c r="ODN167" s="73"/>
      <c r="ODO167" s="73"/>
      <c r="ODP167" s="73"/>
      <c r="ODQ167" s="73"/>
      <c r="ODR167" s="73"/>
      <c r="ODS167" s="73"/>
      <c r="ODT167" s="73"/>
      <c r="ODU167" s="73"/>
      <c r="ODV167" s="73"/>
      <c r="ODW167" s="73"/>
      <c r="ODX167" s="73"/>
      <c r="ODY167" s="73"/>
      <c r="ODZ167" s="73"/>
      <c r="OEA167" s="73"/>
      <c r="OEB167" s="73"/>
      <c r="OEC167" s="73"/>
      <c r="OED167" s="73"/>
      <c r="OEE167" s="73"/>
      <c r="OEF167" s="73"/>
      <c r="OEG167" s="73"/>
      <c r="OEH167" s="73"/>
      <c r="OEI167" s="73"/>
      <c r="OEJ167" s="73"/>
      <c r="OEK167" s="73"/>
      <c r="OEL167" s="73"/>
      <c r="OEM167" s="73"/>
      <c r="OEN167" s="73"/>
      <c r="OEO167" s="73"/>
      <c r="OEP167" s="73"/>
      <c r="OEQ167" s="73"/>
      <c r="OER167" s="73"/>
      <c r="OES167" s="73"/>
      <c r="OET167" s="73"/>
      <c r="OEU167" s="73"/>
      <c r="OEV167" s="73"/>
      <c r="OEW167" s="73"/>
      <c r="OEX167" s="73"/>
      <c r="OEY167" s="73"/>
      <c r="OEZ167" s="73"/>
      <c r="OFA167" s="73"/>
      <c r="OFB167" s="73"/>
      <c r="OFC167" s="73"/>
      <c r="OFD167" s="73"/>
      <c r="OFE167" s="73"/>
      <c r="OFF167" s="73"/>
      <c r="OFG167" s="73"/>
      <c r="OFH167" s="73"/>
      <c r="OFI167" s="73"/>
      <c r="OFJ167" s="73"/>
      <c r="OFK167" s="73"/>
      <c r="OFL167" s="73"/>
      <c r="OFM167" s="73"/>
      <c r="OFN167" s="73"/>
      <c r="OFO167" s="73"/>
      <c r="OFP167" s="73"/>
      <c r="OFQ167" s="73"/>
      <c r="OFR167" s="73"/>
      <c r="OFS167" s="73"/>
      <c r="OFT167" s="73"/>
      <c r="OFU167" s="73"/>
      <c r="OFV167" s="73"/>
      <c r="OFW167" s="73"/>
      <c r="OFX167" s="73"/>
      <c r="OFY167" s="73"/>
      <c r="OFZ167" s="73"/>
      <c r="OGA167" s="73"/>
      <c r="OGB167" s="73"/>
      <c r="OGC167" s="73"/>
      <c r="OGD167" s="73"/>
      <c r="OGE167" s="73"/>
      <c r="OGF167" s="73"/>
      <c r="OGG167" s="73"/>
      <c r="OGH167" s="73"/>
      <c r="OGI167" s="73"/>
      <c r="OGJ167" s="73"/>
      <c r="OGK167" s="73"/>
      <c r="OGL167" s="73"/>
      <c r="OGM167" s="73"/>
      <c r="OGN167" s="73"/>
      <c r="OGO167" s="73"/>
      <c r="OGP167" s="73"/>
      <c r="OGQ167" s="73"/>
      <c r="OGR167" s="73"/>
      <c r="OGS167" s="73"/>
      <c r="OGT167" s="73"/>
      <c r="OGU167" s="73"/>
      <c r="OGV167" s="73"/>
      <c r="OGW167" s="73"/>
      <c r="OGX167" s="73"/>
      <c r="OGY167" s="73"/>
      <c r="OGZ167" s="73"/>
      <c r="OHA167" s="73"/>
      <c r="OHB167" s="73"/>
      <c r="OHC167" s="73"/>
      <c r="OHD167" s="73"/>
      <c r="OHE167" s="73"/>
      <c r="OHF167" s="73"/>
      <c r="OHG167" s="73"/>
      <c r="OHH167" s="73"/>
      <c r="OHI167" s="73"/>
      <c r="OHJ167" s="73"/>
      <c r="OHK167" s="73"/>
      <c r="OHL167" s="73"/>
      <c r="OHM167" s="73"/>
      <c r="OHN167" s="73"/>
      <c r="OHO167" s="73"/>
      <c r="OHP167" s="73"/>
      <c r="OHQ167" s="73"/>
      <c r="OHR167" s="73"/>
      <c r="OHS167" s="73"/>
      <c r="OHT167" s="73"/>
      <c r="OHU167" s="73"/>
      <c r="OHV167" s="73"/>
      <c r="OHW167" s="73"/>
      <c r="OHX167" s="73"/>
      <c r="OHY167" s="73"/>
      <c r="OHZ167" s="73"/>
      <c r="OIA167" s="73"/>
      <c r="OIB167" s="73"/>
      <c r="OIC167" s="73"/>
      <c r="OID167" s="73"/>
      <c r="OIE167" s="73"/>
      <c r="OIF167" s="73"/>
      <c r="OIG167" s="73"/>
      <c r="OIH167" s="73"/>
      <c r="OII167" s="73"/>
      <c r="OIJ167" s="73"/>
      <c r="OIK167" s="73"/>
      <c r="OIL167" s="73"/>
      <c r="OIM167" s="73"/>
      <c r="OIN167" s="73"/>
      <c r="OIO167" s="73"/>
      <c r="OIP167" s="73"/>
      <c r="OIQ167" s="73"/>
      <c r="OIR167" s="73"/>
      <c r="OIS167" s="73"/>
      <c r="OIT167" s="73"/>
      <c r="OIU167" s="73"/>
      <c r="OIV167" s="73"/>
      <c r="OIW167" s="73"/>
      <c r="OIX167" s="73"/>
      <c r="OIY167" s="73"/>
      <c r="OIZ167" s="73"/>
      <c r="OJA167" s="73"/>
      <c r="OJB167" s="73"/>
      <c r="OJC167" s="73"/>
      <c r="OJD167" s="73"/>
      <c r="OJE167" s="73"/>
      <c r="OJF167" s="73"/>
      <c r="OJG167" s="73"/>
      <c r="OJH167" s="73"/>
      <c r="OJI167" s="73"/>
      <c r="OJJ167" s="73"/>
      <c r="OJK167" s="73"/>
      <c r="OJL167" s="73"/>
      <c r="OJM167" s="73"/>
      <c r="OJN167" s="73"/>
      <c r="OJO167" s="73"/>
      <c r="OJP167" s="73"/>
      <c r="OJQ167" s="73"/>
      <c r="OJR167" s="73"/>
      <c r="OJS167" s="73"/>
      <c r="OJT167" s="73"/>
      <c r="OJU167" s="73"/>
      <c r="OJV167" s="73"/>
      <c r="OJW167" s="73"/>
      <c r="OJX167" s="73"/>
      <c r="OJY167" s="73"/>
      <c r="OJZ167" s="73"/>
      <c r="OKA167" s="73"/>
      <c r="OKB167" s="73"/>
      <c r="OKC167" s="73"/>
      <c r="OKD167" s="73"/>
      <c r="OKE167" s="73"/>
      <c r="OKF167" s="73"/>
      <c r="OKG167" s="73"/>
      <c r="OKH167" s="73"/>
      <c r="OKI167" s="73"/>
      <c r="OKJ167" s="73"/>
      <c r="OKK167" s="73"/>
      <c r="OKL167" s="73"/>
      <c r="OKM167" s="73"/>
      <c r="OKN167" s="73"/>
      <c r="OKO167" s="73"/>
      <c r="OKP167" s="73"/>
      <c r="OKQ167" s="73"/>
      <c r="OKR167" s="73"/>
      <c r="OKS167" s="73"/>
      <c r="OKT167" s="73"/>
      <c r="OKU167" s="73"/>
      <c r="OKV167" s="73"/>
      <c r="OKW167" s="73"/>
      <c r="OKX167" s="73"/>
      <c r="OKY167" s="73"/>
      <c r="OKZ167" s="73"/>
      <c r="OLA167" s="73"/>
      <c r="OLB167" s="73"/>
      <c r="OLC167" s="73"/>
      <c r="OLD167" s="73"/>
      <c r="OLE167" s="73"/>
      <c r="OLF167" s="73"/>
      <c r="OLG167" s="73"/>
      <c r="OLH167" s="73"/>
      <c r="OLI167" s="73"/>
      <c r="OLJ167" s="73"/>
      <c r="OLK167" s="73"/>
      <c r="OLL167" s="73"/>
      <c r="OLM167" s="73"/>
      <c r="OLN167" s="73"/>
      <c r="OLO167" s="73"/>
      <c r="OLP167" s="73"/>
      <c r="OLQ167" s="73"/>
      <c r="OLR167" s="73"/>
      <c r="OLS167" s="73"/>
      <c r="OLT167" s="73"/>
      <c r="OLU167" s="73"/>
      <c r="OLV167" s="73"/>
      <c r="OLW167" s="73"/>
      <c r="OLX167" s="73"/>
      <c r="OLY167" s="73"/>
      <c r="OLZ167" s="73"/>
      <c r="OMA167" s="73"/>
      <c r="OMB167" s="73"/>
      <c r="OMC167" s="73"/>
      <c r="OMD167" s="73"/>
      <c r="OME167" s="73"/>
      <c r="OMF167" s="73"/>
      <c r="OMG167" s="73"/>
      <c r="OMH167" s="73"/>
      <c r="OMI167" s="73"/>
      <c r="OMJ167" s="73"/>
      <c r="OMK167" s="73"/>
      <c r="OML167" s="73"/>
      <c r="OMM167" s="73"/>
      <c r="OMN167" s="73"/>
      <c r="OMO167" s="73"/>
      <c r="OMP167" s="73"/>
      <c r="OMQ167" s="73"/>
      <c r="OMR167" s="73"/>
      <c r="OMS167" s="73"/>
      <c r="OMT167" s="73"/>
      <c r="OMU167" s="73"/>
      <c r="OMV167" s="73"/>
      <c r="OMW167" s="73"/>
      <c r="OMX167" s="73"/>
      <c r="OMY167" s="73"/>
      <c r="OMZ167" s="73"/>
      <c r="ONA167" s="73"/>
      <c r="ONB167" s="73"/>
      <c r="ONC167" s="73"/>
      <c r="OND167" s="73"/>
      <c r="ONE167" s="73"/>
      <c r="ONF167" s="73"/>
      <c r="ONG167" s="73"/>
      <c r="ONH167" s="73"/>
      <c r="ONI167" s="73"/>
      <c r="ONJ167" s="73"/>
      <c r="ONK167" s="73"/>
      <c r="ONL167" s="73"/>
      <c r="ONM167" s="73"/>
      <c r="ONN167" s="73"/>
      <c r="ONO167" s="73"/>
      <c r="ONP167" s="73"/>
      <c r="ONQ167" s="73"/>
      <c r="ONR167" s="73"/>
      <c r="ONS167" s="73"/>
      <c r="ONT167" s="73"/>
      <c r="ONU167" s="73"/>
      <c r="ONV167" s="73"/>
      <c r="ONW167" s="73"/>
      <c r="ONX167" s="73"/>
      <c r="ONY167" s="73"/>
      <c r="ONZ167" s="73"/>
      <c r="OOA167" s="73"/>
      <c r="OOB167" s="73"/>
      <c r="OOC167" s="73"/>
      <c r="OOD167" s="73"/>
      <c r="OOE167" s="73"/>
      <c r="OOF167" s="73"/>
      <c r="OOG167" s="73"/>
      <c r="OOH167" s="73"/>
      <c r="OOI167" s="73"/>
      <c r="OOJ167" s="73"/>
      <c r="OOK167" s="73"/>
      <c r="OOL167" s="73"/>
      <c r="OOM167" s="73"/>
      <c r="OON167" s="73"/>
      <c r="OOO167" s="73"/>
      <c r="OOP167" s="73"/>
      <c r="OOQ167" s="73"/>
      <c r="OOR167" s="73"/>
      <c r="OOS167" s="73"/>
      <c r="OOT167" s="73"/>
      <c r="OOU167" s="73"/>
      <c r="OOV167" s="73"/>
      <c r="OOW167" s="73"/>
      <c r="OOX167" s="73"/>
      <c r="OOY167" s="73"/>
      <c r="OOZ167" s="73"/>
      <c r="OPA167" s="73"/>
      <c r="OPB167" s="73"/>
      <c r="OPC167" s="73"/>
      <c r="OPD167" s="73"/>
      <c r="OPE167" s="73"/>
      <c r="OPF167" s="73"/>
      <c r="OPG167" s="73"/>
      <c r="OPH167" s="73"/>
      <c r="OPI167" s="73"/>
      <c r="OPJ167" s="73"/>
      <c r="OPK167" s="73"/>
      <c r="OPL167" s="73"/>
      <c r="OPM167" s="73"/>
      <c r="OPN167" s="73"/>
      <c r="OPO167" s="73"/>
      <c r="OPP167" s="73"/>
      <c r="OPQ167" s="73"/>
      <c r="OPR167" s="73"/>
      <c r="OPS167" s="73"/>
      <c r="OPT167" s="73"/>
      <c r="OPU167" s="73"/>
      <c r="OPV167" s="73"/>
      <c r="OPW167" s="73"/>
      <c r="OPX167" s="73"/>
      <c r="OPY167" s="73"/>
      <c r="OPZ167" s="73"/>
      <c r="OQA167" s="73"/>
      <c r="OQB167" s="73"/>
      <c r="OQC167" s="73"/>
      <c r="OQD167" s="73"/>
      <c r="OQE167" s="73"/>
      <c r="OQF167" s="73"/>
      <c r="OQG167" s="73"/>
      <c r="OQH167" s="73"/>
      <c r="OQI167" s="73"/>
      <c r="OQJ167" s="73"/>
      <c r="OQK167" s="73"/>
      <c r="OQL167" s="73"/>
      <c r="OQM167" s="73"/>
      <c r="OQN167" s="73"/>
      <c r="OQO167" s="73"/>
      <c r="OQP167" s="73"/>
      <c r="OQQ167" s="73"/>
      <c r="OQR167" s="73"/>
      <c r="OQS167" s="73"/>
      <c r="OQT167" s="73"/>
      <c r="OQU167" s="73"/>
      <c r="OQV167" s="73"/>
      <c r="OQW167" s="73"/>
      <c r="OQX167" s="73"/>
      <c r="OQY167" s="73"/>
      <c r="OQZ167" s="73"/>
      <c r="ORA167" s="73"/>
      <c r="ORB167" s="73"/>
      <c r="ORC167" s="73"/>
      <c r="ORD167" s="73"/>
      <c r="ORE167" s="73"/>
      <c r="ORF167" s="73"/>
      <c r="ORG167" s="73"/>
      <c r="ORH167" s="73"/>
      <c r="ORI167" s="73"/>
      <c r="ORJ167" s="73"/>
      <c r="ORK167" s="73"/>
      <c r="ORL167" s="73"/>
      <c r="ORM167" s="73"/>
      <c r="ORN167" s="73"/>
      <c r="ORO167" s="73"/>
      <c r="ORP167" s="73"/>
      <c r="ORQ167" s="73"/>
      <c r="ORR167" s="73"/>
      <c r="ORS167" s="73"/>
      <c r="ORT167" s="73"/>
      <c r="ORU167" s="73"/>
      <c r="ORV167" s="73"/>
      <c r="ORW167" s="73"/>
      <c r="ORX167" s="73"/>
      <c r="ORY167" s="73"/>
      <c r="ORZ167" s="73"/>
      <c r="OSA167" s="73"/>
      <c r="OSB167" s="73"/>
      <c r="OSC167" s="73"/>
      <c r="OSD167" s="73"/>
      <c r="OSE167" s="73"/>
      <c r="OSF167" s="73"/>
      <c r="OSG167" s="73"/>
      <c r="OSH167" s="73"/>
      <c r="OSI167" s="73"/>
      <c r="OSJ167" s="73"/>
      <c r="OSK167" s="73"/>
      <c r="OSL167" s="73"/>
      <c r="OSM167" s="73"/>
      <c r="OSN167" s="73"/>
      <c r="OSO167" s="73"/>
      <c r="OSP167" s="73"/>
      <c r="OSQ167" s="73"/>
      <c r="OSR167" s="73"/>
      <c r="OSS167" s="73"/>
      <c r="OST167" s="73"/>
      <c r="OSU167" s="73"/>
      <c r="OSV167" s="73"/>
      <c r="OSW167" s="73"/>
      <c r="OSX167" s="73"/>
      <c r="OSY167" s="73"/>
      <c r="OSZ167" s="73"/>
      <c r="OTA167" s="73"/>
      <c r="OTB167" s="73"/>
      <c r="OTC167" s="73"/>
      <c r="OTD167" s="73"/>
      <c r="OTE167" s="73"/>
      <c r="OTF167" s="73"/>
      <c r="OTG167" s="73"/>
      <c r="OTH167" s="73"/>
      <c r="OTI167" s="73"/>
      <c r="OTJ167" s="73"/>
      <c r="OTK167" s="73"/>
      <c r="OTL167" s="73"/>
      <c r="OTM167" s="73"/>
      <c r="OTN167" s="73"/>
      <c r="OTO167" s="73"/>
      <c r="OTP167" s="73"/>
      <c r="OTQ167" s="73"/>
      <c r="OTR167" s="73"/>
      <c r="OTS167" s="73"/>
      <c r="OTT167" s="73"/>
      <c r="OTU167" s="73"/>
      <c r="OTV167" s="73"/>
      <c r="OTW167" s="73"/>
      <c r="OTX167" s="73"/>
      <c r="OTY167" s="73"/>
      <c r="OTZ167" s="73"/>
      <c r="OUA167" s="73"/>
      <c r="OUB167" s="73"/>
      <c r="OUC167" s="73"/>
      <c r="OUD167" s="73"/>
      <c r="OUE167" s="73"/>
      <c r="OUF167" s="73"/>
      <c r="OUG167" s="73"/>
      <c r="OUH167" s="73"/>
      <c r="OUI167" s="73"/>
      <c r="OUJ167" s="73"/>
      <c r="OUK167" s="73"/>
      <c r="OUL167" s="73"/>
      <c r="OUM167" s="73"/>
      <c r="OUN167" s="73"/>
      <c r="OUO167" s="73"/>
      <c r="OUP167" s="73"/>
      <c r="OUQ167" s="73"/>
      <c r="OUR167" s="73"/>
      <c r="OUS167" s="73"/>
      <c r="OUT167" s="73"/>
      <c r="OUU167" s="73"/>
      <c r="OUV167" s="73"/>
      <c r="OUW167" s="73"/>
      <c r="OUX167" s="73"/>
      <c r="OUY167" s="73"/>
      <c r="OUZ167" s="73"/>
      <c r="OVA167" s="73"/>
      <c r="OVB167" s="73"/>
      <c r="OVC167" s="73"/>
      <c r="OVD167" s="73"/>
      <c r="OVE167" s="73"/>
      <c r="OVF167" s="73"/>
      <c r="OVG167" s="73"/>
      <c r="OVH167" s="73"/>
      <c r="OVI167" s="73"/>
      <c r="OVJ167" s="73"/>
      <c r="OVK167" s="73"/>
      <c r="OVL167" s="73"/>
      <c r="OVM167" s="73"/>
      <c r="OVN167" s="73"/>
      <c r="OVO167" s="73"/>
      <c r="OVP167" s="73"/>
      <c r="OVQ167" s="73"/>
      <c r="OVR167" s="73"/>
      <c r="OVS167" s="73"/>
      <c r="OVT167" s="73"/>
      <c r="OVU167" s="73"/>
      <c r="OVV167" s="73"/>
      <c r="OVW167" s="73"/>
      <c r="OVX167" s="73"/>
      <c r="OVY167" s="73"/>
      <c r="OVZ167" s="73"/>
      <c r="OWA167" s="73"/>
      <c r="OWB167" s="73"/>
      <c r="OWC167" s="73"/>
      <c r="OWD167" s="73"/>
      <c r="OWE167" s="73"/>
      <c r="OWF167" s="73"/>
      <c r="OWG167" s="73"/>
      <c r="OWH167" s="73"/>
      <c r="OWI167" s="73"/>
      <c r="OWJ167" s="73"/>
      <c r="OWK167" s="73"/>
      <c r="OWL167" s="73"/>
      <c r="OWM167" s="73"/>
      <c r="OWN167" s="73"/>
      <c r="OWO167" s="73"/>
      <c r="OWP167" s="73"/>
      <c r="OWQ167" s="73"/>
      <c r="OWR167" s="73"/>
      <c r="OWS167" s="73"/>
      <c r="OWT167" s="73"/>
      <c r="OWU167" s="73"/>
      <c r="OWV167" s="73"/>
      <c r="OWW167" s="73"/>
      <c r="OWX167" s="73"/>
      <c r="OWY167" s="73"/>
      <c r="OWZ167" s="73"/>
      <c r="OXA167" s="73"/>
      <c r="OXB167" s="73"/>
      <c r="OXC167" s="73"/>
      <c r="OXD167" s="73"/>
      <c r="OXE167" s="73"/>
      <c r="OXF167" s="73"/>
      <c r="OXG167" s="73"/>
      <c r="OXH167" s="73"/>
      <c r="OXI167" s="73"/>
      <c r="OXJ167" s="73"/>
      <c r="OXK167" s="73"/>
      <c r="OXL167" s="73"/>
      <c r="OXM167" s="73"/>
      <c r="OXN167" s="73"/>
      <c r="OXO167" s="73"/>
      <c r="OXP167" s="73"/>
      <c r="OXQ167" s="73"/>
      <c r="OXR167" s="73"/>
      <c r="OXS167" s="73"/>
      <c r="OXT167" s="73"/>
      <c r="OXU167" s="73"/>
      <c r="OXV167" s="73"/>
      <c r="OXW167" s="73"/>
      <c r="OXX167" s="73"/>
      <c r="OXY167" s="73"/>
      <c r="OXZ167" s="73"/>
      <c r="OYA167" s="73"/>
      <c r="OYB167" s="73"/>
      <c r="OYC167" s="73"/>
      <c r="OYD167" s="73"/>
      <c r="OYE167" s="73"/>
      <c r="OYF167" s="73"/>
      <c r="OYG167" s="73"/>
      <c r="OYH167" s="73"/>
      <c r="OYI167" s="73"/>
      <c r="OYJ167" s="73"/>
      <c r="OYK167" s="73"/>
      <c r="OYL167" s="73"/>
      <c r="OYM167" s="73"/>
      <c r="OYN167" s="73"/>
      <c r="OYO167" s="73"/>
      <c r="OYP167" s="73"/>
      <c r="OYQ167" s="73"/>
      <c r="OYR167" s="73"/>
      <c r="OYS167" s="73"/>
      <c r="OYT167" s="73"/>
      <c r="OYU167" s="73"/>
      <c r="OYV167" s="73"/>
      <c r="OYW167" s="73"/>
      <c r="OYX167" s="73"/>
      <c r="OYY167" s="73"/>
      <c r="OYZ167" s="73"/>
      <c r="OZA167" s="73"/>
      <c r="OZB167" s="73"/>
      <c r="OZC167" s="73"/>
      <c r="OZD167" s="73"/>
      <c r="OZE167" s="73"/>
      <c r="OZF167" s="73"/>
      <c r="OZG167" s="73"/>
      <c r="OZH167" s="73"/>
      <c r="OZI167" s="73"/>
      <c r="OZJ167" s="73"/>
      <c r="OZK167" s="73"/>
      <c r="OZL167" s="73"/>
      <c r="OZM167" s="73"/>
      <c r="OZN167" s="73"/>
      <c r="OZO167" s="73"/>
      <c r="OZP167" s="73"/>
      <c r="OZQ167" s="73"/>
      <c r="OZR167" s="73"/>
      <c r="OZS167" s="73"/>
      <c r="OZT167" s="73"/>
      <c r="OZU167" s="73"/>
      <c r="OZV167" s="73"/>
      <c r="OZW167" s="73"/>
      <c r="OZX167" s="73"/>
      <c r="OZY167" s="73"/>
      <c r="OZZ167" s="73"/>
      <c r="PAA167" s="73"/>
      <c r="PAB167" s="73"/>
      <c r="PAC167" s="73"/>
      <c r="PAD167" s="73"/>
      <c r="PAE167" s="73"/>
      <c r="PAF167" s="73"/>
      <c r="PAG167" s="73"/>
      <c r="PAH167" s="73"/>
      <c r="PAI167" s="73"/>
      <c r="PAJ167" s="73"/>
      <c r="PAK167" s="73"/>
      <c r="PAL167" s="73"/>
      <c r="PAM167" s="73"/>
      <c r="PAN167" s="73"/>
      <c r="PAO167" s="73"/>
      <c r="PAP167" s="73"/>
      <c r="PAQ167" s="73"/>
      <c r="PAR167" s="73"/>
      <c r="PAS167" s="73"/>
      <c r="PAT167" s="73"/>
      <c r="PAU167" s="73"/>
      <c r="PAV167" s="73"/>
      <c r="PAW167" s="73"/>
      <c r="PAX167" s="73"/>
      <c r="PAY167" s="73"/>
      <c r="PAZ167" s="73"/>
      <c r="PBA167" s="73"/>
      <c r="PBB167" s="73"/>
      <c r="PBC167" s="73"/>
      <c r="PBD167" s="73"/>
      <c r="PBE167" s="73"/>
      <c r="PBF167" s="73"/>
      <c r="PBG167" s="73"/>
      <c r="PBH167" s="73"/>
      <c r="PBI167" s="73"/>
      <c r="PBJ167" s="73"/>
      <c r="PBK167" s="73"/>
      <c r="PBL167" s="73"/>
      <c r="PBM167" s="73"/>
      <c r="PBN167" s="73"/>
      <c r="PBO167" s="73"/>
      <c r="PBP167" s="73"/>
      <c r="PBQ167" s="73"/>
      <c r="PBR167" s="73"/>
      <c r="PBS167" s="73"/>
      <c r="PBT167" s="73"/>
      <c r="PBU167" s="73"/>
      <c r="PBV167" s="73"/>
      <c r="PBW167" s="73"/>
      <c r="PBX167" s="73"/>
      <c r="PBY167" s="73"/>
      <c r="PBZ167" s="73"/>
      <c r="PCA167" s="73"/>
      <c r="PCB167" s="73"/>
      <c r="PCC167" s="73"/>
      <c r="PCD167" s="73"/>
      <c r="PCE167" s="73"/>
      <c r="PCF167" s="73"/>
      <c r="PCG167" s="73"/>
      <c r="PCH167" s="73"/>
      <c r="PCI167" s="73"/>
      <c r="PCJ167" s="73"/>
      <c r="PCK167" s="73"/>
      <c r="PCL167" s="73"/>
      <c r="PCM167" s="73"/>
      <c r="PCN167" s="73"/>
      <c r="PCO167" s="73"/>
      <c r="PCP167" s="73"/>
      <c r="PCQ167" s="73"/>
      <c r="PCR167" s="73"/>
      <c r="PCS167" s="73"/>
      <c r="PCT167" s="73"/>
      <c r="PCU167" s="73"/>
      <c r="PCV167" s="73"/>
      <c r="PCW167" s="73"/>
      <c r="PCX167" s="73"/>
      <c r="PCY167" s="73"/>
      <c r="PCZ167" s="73"/>
      <c r="PDA167" s="73"/>
      <c r="PDB167" s="73"/>
      <c r="PDC167" s="73"/>
      <c r="PDD167" s="73"/>
      <c r="PDE167" s="73"/>
      <c r="PDF167" s="73"/>
      <c r="PDG167" s="73"/>
      <c r="PDH167" s="73"/>
      <c r="PDI167" s="73"/>
      <c r="PDJ167" s="73"/>
      <c r="PDK167" s="73"/>
      <c r="PDL167" s="73"/>
      <c r="PDM167" s="73"/>
      <c r="PDN167" s="73"/>
      <c r="PDO167" s="73"/>
      <c r="PDP167" s="73"/>
      <c r="PDQ167" s="73"/>
      <c r="PDR167" s="73"/>
      <c r="PDS167" s="73"/>
      <c r="PDT167" s="73"/>
      <c r="PDU167" s="73"/>
      <c r="PDV167" s="73"/>
      <c r="PDW167" s="73"/>
      <c r="PDX167" s="73"/>
      <c r="PDY167" s="73"/>
      <c r="PDZ167" s="73"/>
      <c r="PEA167" s="73"/>
      <c r="PEB167" s="73"/>
      <c r="PEC167" s="73"/>
      <c r="PED167" s="73"/>
      <c r="PEE167" s="73"/>
      <c r="PEF167" s="73"/>
      <c r="PEG167" s="73"/>
      <c r="PEH167" s="73"/>
      <c r="PEI167" s="73"/>
      <c r="PEJ167" s="73"/>
      <c r="PEK167" s="73"/>
      <c r="PEL167" s="73"/>
      <c r="PEM167" s="73"/>
      <c r="PEN167" s="73"/>
      <c r="PEO167" s="73"/>
      <c r="PEP167" s="73"/>
      <c r="PEQ167" s="73"/>
      <c r="PER167" s="73"/>
      <c r="PES167" s="73"/>
      <c r="PET167" s="73"/>
      <c r="PEU167" s="73"/>
      <c r="PEV167" s="73"/>
      <c r="PEW167" s="73"/>
      <c r="PEX167" s="73"/>
      <c r="PEY167" s="73"/>
      <c r="PEZ167" s="73"/>
      <c r="PFA167" s="73"/>
      <c r="PFB167" s="73"/>
      <c r="PFC167" s="73"/>
      <c r="PFD167" s="73"/>
      <c r="PFE167" s="73"/>
      <c r="PFF167" s="73"/>
      <c r="PFG167" s="73"/>
      <c r="PFH167" s="73"/>
      <c r="PFI167" s="73"/>
      <c r="PFJ167" s="73"/>
      <c r="PFK167" s="73"/>
      <c r="PFL167" s="73"/>
      <c r="PFM167" s="73"/>
      <c r="PFN167" s="73"/>
      <c r="PFO167" s="73"/>
      <c r="PFP167" s="73"/>
      <c r="PFQ167" s="73"/>
      <c r="PFR167" s="73"/>
      <c r="PFS167" s="73"/>
      <c r="PFT167" s="73"/>
      <c r="PFU167" s="73"/>
      <c r="PFV167" s="73"/>
      <c r="PFW167" s="73"/>
      <c r="PFX167" s="73"/>
      <c r="PFY167" s="73"/>
      <c r="PFZ167" s="73"/>
      <c r="PGA167" s="73"/>
      <c r="PGB167" s="73"/>
      <c r="PGC167" s="73"/>
      <c r="PGD167" s="73"/>
      <c r="PGE167" s="73"/>
      <c r="PGF167" s="73"/>
      <c r="PGG167" s="73"/>
      <c r="PGH167" s="73"/>
      <c r="PGI167" s="73"/>
      <c r="PGJ167" s="73"/>
      <c r="PGK167" s="73"/>
      <c r="PGL167" s="73"/>
      <c r="PGM167" s="73"/>
      <c r="PGN167" s="73"/>
      <c r="PGO167" s="73"/>
      <c r="PGP167" s="73"/>
      <c r="PGQ167" s="73"/>
      <c r="PGR167" s="73"/>
      <c r="PGS167" s="73"/>
      <c r="PGT167" s="73"/>
      <c r="PGU167" s="73"/>
      <c r="PGV167" s="73"/>
      <c r="PGW167" s="73"/>
      <c r="PGX167" s="73"/>
      <c r="PGY167" s="73"/>
      <c r="PGZ167" s="73"/>
      <c r="PHA167" s="73"/>
      <c r="PHB167" s="73"/>
      <c r="PHC167" s="73"/>
      <c r="PHD167" s="73"/>
      <c r="PHE167" s="73"/>
      <c r="PHF167" s="73"/>
      <c r="PHG167" s="73"/>
      <c r="PHH167" s="73"/>
      <c r="PHI167" s="73"/>
      <c r="PHJ167" s="73"/>
      <c r="PHK167" s="73"/>
      <c r="PHL167" s="73"/>
      <c r="PHM167" s="73"/>
      <c r="PHN167" s="73"/>
      <c r="PHO167" s="73"/>
      <c r="PHP167" s="73"/>
      <c r="PHQ167" s="73"/>
      <c r="PHR167" s="73"/>
      <c r="PHS167" s="73"/>
      <c r="PHT167" s="73"/>
      <c r="PHU167" s="73"/>
      <c r="PHV167" s="73"/>
      <c r="PHW167" s="73"/>
      <c r="PHX167" s="73"/>
      <c r="PHY167" s="73"/>
      <c r="PHZ167" s="73"/>
      <c r="PIA167" s="73"/>
      <c r="PIB167" s="73"/>
      <c r="PIC167" s="73"/>
      <c r="PID167" s="73"/>
      <c r="PIE167" s="73"/>
      <c r="PIF167" s="73"/>
      <c r="PIG167" s="73"/>
      <c r="PIH167" s="73"/>
      <c r="PII167" s="73"/>
      <c r="PIJ167" s="73"/>
      <c r="PIK167" s="73"/>
      <c r="PIL167" s="73"/>
      <c r="PIM167" s="73"/>
      <c r="PIN167" s="73"/>
      <c r="PIO167" s="73"/>
      <c r="PIP167" s="73"/>
      <c r="PIQ167" s="73"/>
      <c r="PIR167" s="73"/>
      <c r="PIS167" s="73"/>
      <c r="PIT167" s="73"/>
      <c r="PIU167" s="73"/>
      <c r="PIV167" s="73"/>
      <c r="PIW167" s="73"/>
      <c r="PIX167" s="73"/>
      <c r="PIY167" s="73"/>
      <c r="PIZ167" s="73"/>
      <c r="PJA167" s="73"/>
      <c r="PJB167" s="73"/>
      <c r="PJC167" s="73"/>
      <c r="PJD167" s="73"/>
      <c r="PJE167" s="73"/>
      <c r="PJF167" s="73"/>
      <c r="PJG167" s="73"/>
      <c r="PJH167" s="73"/>
      <c r="PJI167" s="73"/>
      <c r="PJJ167" s="73"/>
      <c r="PJK167" s="73"/>
      <c r="PJL167" s="73"/>
      <c r="PJM167" s="73"/>
      <c r="PJN167" s="73"/>
      <c r="PJO167" s="73"/>
      <c r="PJP167" s="73"/>
      <c r="PJQ167" s="73"/>
      <c r="PJR167" s="73"/>
      <c r="PJS167" s="73"/>
      <c r="PJT167" s="73"/>
      <c r="PJU167" s="73"/>
      <c r="PJV167" s="73"/>
      <c r="PJW167" s="73"/>
      <c r="PJX167" s="73"/>
      <c r="PJY167" s="73"/>
      <c r="PJZ167" s="73"/>
      <c r="PKA167" s="73"/>
      <c r="PKB167" s="73"/>
      <c r="PKC167" s="73"/>
      <c r="PKD167" s="73"/>
      <c r="PKE167" s="73"/>
      <c r="PKF167" s="73"/>
      <c r="PKG167" s="73"/>
      <c r="PKH167" s="73"/>
      <c r="PKI167" s="73"/>
      <c r="PKJ167" s="73"/>
      <c r="PKK167" s="73"/>
      <c r="PKL167" s="73"/>
      <c r="PKM167" s="73"/>
      <c r="PKN167" s="73"/>
      <c r="PKO167" s="73"/>
      <c r="PKP167" s="73"/>
      <c r="PKQ167" s="73"/>
      <c r="PKR167" s="73"/>
      <c r="PKS167" s="73"/>
      <c r="PKT167" s="73"/>
      <c r="PKU167" s="73"/>
      <c r="PKV167" s="73"/>
      <c r="PKW167" s="73"/>
      <c r="PKX167" s="73"/>
      <c r="PKY167" s="73"/>
      <c r="PKZ167" s="73"/>
      <c r="PLA167" s="73"/>
      <c r="PLB167" s="73"/>
      <c r="PLC167" s="73"/>
      <c r="PLD167" s="73"/>
      <c r="PLE167" s="73"/>
      <c r="PLF167" s="73"/>
      <c r="PLG167" s="73"/>
      <c r="PLH167" s="73"/>
      <c r="PLI167" s="73"/>
      <c r="PLJ167" s="73"/>
      <c r="PLK167" s="73"/>
      <c r="PLL167" s="73"/>
      <c r="PLM167" s="73"/>
      <c r="PLN167" s="73"/>
      <c r="PLO167" s="73"/>
      <c r="PLP167" s="73"/>
      <c r="PLQ167" s="73"/>
      <c r="PLR167" s="73"/>
      <c r="PLS167" s="73"/>
      <c r="PLT167" s="73"/>
      <c r="PLU167" s="73"/>
      <c r="PLV167" s="73"/>
      <c r="PLW167" s="73"/>
      <c r="PLX167" s="73"/>
      <c r="PLY167" s="73"/>
      <c r="PLZ167" s="73"/>
      <c r="PMA167" s="73"/>
      <c r="PMB167" s="73"/>
      <c r="PMC167" s="73"/>
      <c r="PMD167" s="73"/>
      <c r="PME167" s="73"/>
      <c r="PMF167" s="73"/>
      <c r="PMG167" s="73"/>
      <c r="PMH167" s="73"/>
      <c r="PMI167" s="73"/>
      <c r="PMJ167" s="73"/>
      <c r="PMK167" s="73"/>
      <c r="PML167" s="73"/>
      <c r="PMM167" s="73"/>
      <c r="PMN167" s="73"/>
      <c r="PMO167" s="73"/>
      <c r="PMP167" s="73"/>
      <c r="PMQ167" s="73"/>
      <c r="PMR167" s="73"/>
      <c r="PMS167" s="73"/>
      <c r="PMT167" s="73"/>
      <c r="PMU167" s="73"/>
      <c r="PMV167" s="73"/>
      <c r="PMW167" s="73"/>
      <c r="PMX167" s="73"/>
      <c r="PMY167" s="73"/>
      <c r="PMZ167" s="73"/>
      <c r="PNA167" s="73"/>
      <c r="PNB167" s="73"/>
      <c r="PNC167" s="73"/>
      <c r="PND167" s="73"/>
      <c r="PNE167" s="73"/>
      <c r="PNF167" s="73"/>
      <c r="PNG167" s="73"/>
      <c r="PNH167" s="73"/>
      <c r="PNI167" s="73"/>
      <c r="PNJ167" s="73"/>
      <c r="PNK167" s="73"/>
      <c r="PNL167" s="73"/>
      <c r="PNM167" s="73"/>
      <c r="PNN167" s="73"/>
      <c r="PNO167" s="73"/>
      <c r="PNP167" s="73"/>
      <c r="PNQ167" s="73"/>
      <c r="PNR167" s="73"/>
      <c r="PNS167" s="73"/>
      <c r="PNT167" s="73"/>
      <c r="PNU167" s="73"/>
      <c r="PNV167" s="73"/>
      <c r="PNW167" s="73"/>
      <c r="PNX167" s="73"/>
      <c r="PNY167" s="73"/>
      <c r="PNZ167" s="73"/>
      <c r="POA167" s="73"/>
      <c r="POB167" s="73"/>
      <c r="POC167" s="73"/>
      <c r="POD167" s="73"/>
      <c r="POE167" s="73"/>
      <c r="POF167" s="73"/>
      <c r="POG167" s="73"/>
      <c r="POH167" s="73"/>
      <c r="POI167" s="73"/>
      <c r="POJ167" s="73"/>
      <c r="POK167" s="73"/>
      <c r="POL167" s="73"/>
      <c r="POM167" s="73"/>
      <c r="PON167" s="73"/>
      <c r="POO167" s="73"/>
      <c r="POP167" s="73"/>
      <c r="POQ167" s="73"/>
      <c r="POR167" s="73"/>
      <c r="POS167" s="73"/>
      <c r="POT167" s="73"/>
      <c r="POU167" s="73"/>
      <c r="POV167" s="73"/>
      <c r="POW167" s="73"/>
      <c r="POX167" s="73"/>
      <c r="POY167" s="73"/>
      <c r="POZ167" s="73"/>
      <c r="PPA167" s="73"/>
      <c r="PPB167" s="73"/>
      <c r="PPC167" s="73"/>
      <c r="PPD167" s="73"/>
      <c r="PPE167" s="73"/>
      <c r="PPF167" s="73"/>
      <c r="PPG167" s="73"/>
      <c r="PPH167" s="73"/>
      <c r="PPI167" s="73"/>
      <c r="PPJ167" s="73"/>
      <c r="PPK167" s="73"/>
      <c r="PPL167" s="73"/>
      <c r="PPM167" s="73"/>
      <c r="PPN167" s="73"/>
      <c r="PPO167" s="73"/>
      <c r="PPP167" s="73"/>
      <c r="PPQ167" s="73"/>
      <c r="PPR167" s="73"/>
      <c r="PPS167" s="73"/>
      <c r="PPT167" s="73"/>
      <c r="PPU167" s="73"/>
      <c r="PPV167" s="73"/>
      <c r="PPW167" s="73"/>
      <c r="PPX167" s="73"/>
      <c r="PPY167" s="73"/>
      <c r="PPZ167" s="73"/>
      <c r="PQA167" s="73"/>
      <c r="PQB167" s="73"/>
      <c r="PQC167" s="73"/>
      <c r="PQD167" s="73"/>
      <c r="PQE167" s="73"/>
      <c r="PQF167" s="73"/>
      <c r="PQG167" s="73"/>
      <c r="PQH167" s="73"/>
      <c r="PQI167" s="73"/>
      <c r="PQJ167" s="73"/>
      <c r="PQK167" s="73"/>
      <c r="PQL167" s="73"/>
      <c r="PQM167" s="73"/>
      <c r="PQN167" s="73"/>
      <c r="PQO167" s="73"/>
      <c r="PQP167" s="73"/>
      <c r="PQQ167" s="73"/>
      <c r="PQR167" s="73"/>
      <c r="PQS167" s="73"/>
      <c r="PQT167" s="73"/>
      <c r="PQU167" s="73"/>
      <c r="PQV167" s="73"/>
      <c r="PQW167" s="73"/>
      <c r="PQX167" s="73"/>
      <c r="PQY167" s="73"/>
      <c r="PQZ167" s="73"/>
      <c r="PRA167" s="73"/>
      <c r="PRB167" s="73"/>
      <c r="PRC167" s="73"/>
      <c r="PRD167" s="73"/>
      <c r="PRE167" s="73"/>
      <c r="PRF167" s="73"/>
      <c r="PRG167" s="73"/>
      <c r="PRH167" s="73"/>
      <c r="PRI167" s="73"/>
      <c r="PRJ167" s="73"/>
      <c r="PRK167" s="73"/>
      <c r="PRL167" s="73"/>
      <c r="PRM167" s="73"/>
      <c r="PRN167" s="73"/>
      <c r="PRO167" s="73"/>
      <c r="PRP167" s="73"/>
      <c r="PRQ167" s="73"/>
      <c r="PRR167" s="73"/>
      <c r="PRS167" s="73"/>
      <c r="PRT167" s="73"/>
      <c r="PRU167" s="73"/>
      <c r="PRV167" s="73"/>
      <c r="PRW167" s="73"/>
      <c r="PRX167" s="73"/>
      <c r="PRY167" s="73"/>
      <c r="PRZ167" s="73"/>
      <c r="PSA167" s="73"/>
      <c r="PSB167" s="73"/>
      <c r="PSC167" s="73"/>
      <c r="PSD167" s="73"/>
      <c r="PSE167" s="73"/>
      <c r="PSF167" s="73"/>
      <c r="PSG167" s="73"/>
      <c r="PSH167" s="73"/>
      <c r="PSI167" s="73"/>
      <c r="PSJ167" s="73"/>
      <c r="PSK167" s="73"/>
      <c r="PSL167" s="73"/>
      <c r="PSM167" s="73"/>
      <c r="PSN167" s="73"/>
      <c r="PSO167" s="73"/>
      <c r="PSP167" s="73"/>
      <c r="PSQ167" s="73"/>
      <c r="PSR167" s="73"/>
      <c r="PSS167" s="73"/>
      <c r="PST167" s="73"/>
      <c r="PSU167" s="73"/>
      <c r="PSV167" s="73"/>
      <c r="PSW167" s="73"/>
      <c r="PSX167" s="73"/>
      <c r="PSY167" s="73"/>
      <c r="PSZ167" s="73"/>
      <c r="PTA167" s="73"/>
      <c r="PTB167" s="73"/>
      <c r="PTC167" s="73"/>
      <c r="PTD167" s="73"/>
      <c r="PTE167" s="73"/>
      <c r="PTF167" s="73"/>
      <c r="PTG167" s="73"/>
      <c r="PTH167" s="73"/>
      <c r="PTI167" s="73"/>
      <c r="PTJ167" s="73"/>
      <c r="PTK167" s="73"/>
      <c r="PTL167" s="73"/>
      <c r="PTM167" s="73"/>
      <c r="PTN167" s="73"/>
      <c r="PTO167" s="73"/>
      <c r="PTP167" s="73"/>
      <c r="PTQ167" s="73"/>
      <c r="PTR167" s="73"/>
      <c r="PTS167" s="73"/>
      <c r="PTT167" s="73"/>
      <c r="PTU167" s="73"/>
      <c r="PTV167" s="73"/>
      <c r="PTW167" s="73"/>
      <c r="PTX167" s="73"/>
      <c r="PTY167" s="73"/>
      <c r="PTZ167" s="73"/>
      <c r="PUA167" s="73"/>
      <c r="PUB167" s="73"/>
      <c r="PUC167" s="73"/>
      <c r="PUD167" s="73"/>
      <c r="PUE167" s="73"/>
      <c r="PUF167" s="73"/>
      <c r="PUG167" s="73"/>
      <c r="PUH167" s="73"/>
      <c r="PUI167" s="73"/>
      <c r="PUJ167" s="73"/>
      <c r="PUK167" s="73"/>
      <c r="PUL167" s="73"/>
      <c r="PUM167" s="73"/>
      <c r="PUN167" s="73"/>
      <c r="PUO167" s="73"/>
      <c r="PUP167" s="73"/>
      <c r="PUQ167" s="73"/>
      <c r="PUR167" s="73"/>
      <c r="PUS167" s="73"/>
      <c r="PUT167" s="73"/>
      <c r="PUU167" s="73"/>
      <c r="PUV167" s="73"/>
      <c r="PUW167" s="73"/>
      <c r="PUX167" s="73"/>
      <c r="PUY167" s="73"/>
      <c r="PUZ167" s="73"/>
      <c r="PVA167" s="73"/>
      <c r="PVB167" s="73"/>
      <c r="PVC167" s="73"/>
      <c r="PVD167" s="73"/>
      <c r="PVE167" s="73"/>
      <c r="PVF167" s="73"/>
      <c r="PVG167" s="73"/>
      <c r="PVH167" s="73"/>
      <c r="PVI167" s="73"/>
      <c r="PVJ167" s="73"/>
      <c r="PVK167" s="73"/>
      <c r="PVL167" s="73"/>
      <c r="PVM167" s="73"/>
      <c r="PVN167" s="73"/>
      <c r="PVO167" s="73"/>
      <c r="PVP167" s="73"/>
      <c r="PVQ167" s="73"/>
      <c r="PVR167" s="73"/>
      <c r="PVS167" s="73"/>
      <c r="PVT167" s="73"/>
      <c r="PVU167" s="73"/>
      <c r="PVV167" s="73"/>
      <c r="PVW167" s="73"/>
      <c r="PVX167" s="73"/>
      <c r="PVY167" s="73"/>
      <c r="PVZ167" s="73"/>
      <c r="PWA167" s="73"/>
      <c r="PWB167" s="73"/>
      <c r="PWC167" s="73"/>
      <c r="PWD167" s="73"/>
      <c r="PWE167" s="73"/>
      <c r="PWF167" s="73"/>
      <c r="PWG167" s="73"/>
      <c r="PWH167" s="73"/>
      <c r="PWI167" s="73"/>
      <c r="PWJ167" s="73"/>
      <c r="PWK167" s="73"/>
      <c r="PWL167" s="73"/>
      <c r="PWM167" s="73"/>
      <c r="PWN167" s="73"/>
      <c r="PWO167" s="73"/>
      <c r="PWP167" s="73"/>
      <c r="PWQ167" s="73"/>
      <c r="PWR167" s="73"/>
      <c r="PWS167" s="73"/>
      <c r="PWT167" s="73"/>
      <c r="PWU167" s="73"/>
      <c r="PWV167" s="73"/>
      <c r="PWW167" s="73"/>
      <c r="PWX167" s="73"/>
      <c r="PWY167" s="73"/>
      <c r="PWZ167" s="73"/>
      <c r="PXA167" s="73"/>
      <c r="PXB167" s="73"/>
      <c r="PXC167" s="73"/>
      <c r="PXD167" s="73"/>
      <c r="PXE167" s="73"/>
      <c r="PXF167" s="73"/>
      <c r="PXG167" s="73"/>
      <c r="PXH167" s="73"/>
      <c r="PXI167" s="73"/>
      <c r="PXJ167" s="73"/>
      <c r="PXK167" s="73"/>
      <c r="PXL167" s="73"/>
      <c r="PXM167" s="73"/>
      <c r="PXN167" s="73"/>
      <c r="PXO167" s="73"/>
      <c r="PXP167" s="73"/>
      <c r="PXQ167" s="73"/>
      <c r="PXR167" s="73"/>
      <c r="PXS167" s="73"/>
      <c r="PXT167" s="73"/>
      <c r="PXU167" s="73"/>
      <c r="PXV167" s="73"/>
      <c r="PXW167" s="73"/>
      <c r="PXX167" s="73"/>
      <c r="PXY167" s="73"/>
      <c r="PXZ167" s="73"/>
      <c r="PYA167" s="73"/>
      <c r="PYB167" s="73"/>
      <c r="PYC167" s="73"/>
      <c r="PYD167" s="73"/>
      <c r="PYE167" s="73"/>
      <c r="PYF167" s="73"/>
      <c r="PYG167" s="73"/>
      <c r="PYH167" s="73"/>
      <c r="PYI167" s="73"/>
      <c r="PYJ167" s="73"/>
      <c r="PYK167" s="73"/>
      <c r="PYL167" s="73"/>
      <c r="PYM167" s="73"/>
      <c r="PYN167" s="73"/>
      <c r="PYO167" s="73"/>
      <c r="PYP167" s="73"/>
      <c r="PYQ167" s="73"/>
      <c r="PYR167" s="73"/>
      <c r="PYS167" s="73"/>
      <c r="PYT167" s="73"/>
      <c r="PYU167" s="73"/>
      <c r="PYV167" s="73"/>
      <c r="PYW167" s="73"/>
      <c r="PYX167" s="73"/>
      <c r="PYY167" s="73"/>
      <c r="PYZ167" s="73"/>
      <c r="PZA167" s="73"/>
      <c r="PZB167" s="73"/>
      <c r="PZC167" s="73"/>
      <c r="PZD167" s="73"/>
      <c r="PZE167" s="73"/>
      <c r="PZF167" s="73"/>
      <c r="PZG167" s="73"/>
      <c r="PZH167" s="73"/>
      <c r="PZI167" s="73"/>
      <c r="PZJ167" s="73"/>
      <c r="PZK167" s="73"/>
      <c r="PZL167" s="73"/>
      <c r="PZM167" s="73"/>
      <c r="PZN167" s="73"/>
      <c r="PZO167" s="73"/>
      <c r="PZP167" s="73"/>
      <c r="PZQ167" s="73"/>
      <c r="PZR167" s="73"/>
      <c r="PZS167" s="73"/>
      <c r="PZT167" s="73"/>
      <c r="PZU167" s="73"/>
      <c r="PZV167" s="73"/>
      <c r="PZW167" s="73"/>
      <c r="PZX167" s="73"/>
      <c r="PZY167" s="73"/>
      <c r="PZZ167" s="73"/>
      <c r="QAA167" s="73"/>
      <c r="QAB167" s="73"/>
      <c r="QAC167" s="73"/>
      <c r="QAD167" s="73"/>
      <c r="QAE167" s="73"/>
      <c r="QAF167" s="73"/>
      <c r="QAG167" s="73"/>
      <c r="QAH167" s="73"/>
      <c r="QAI167" s="73"/>
      <c r="QAJ167" s="73"/>
      <c r="QAK167" s="73"/>
      <c r="QAL167" s="73"/>
      <c r="QAM167" s="73"/>
      <c r="QAN167" s="73"/>
      <c r="QAO167" s="73"/>
      <c r="QAP167" s="73"/>
      <c r="QAQ167" s="73"/>
      <c r="QAR167" s="73"/>
      <c r="QAS167" s="73"/>
      <c r="QAT167" s="73"/>
      <c r="QAU167" s="73"/>
      <c r="QAV167" s="73"/>
      <c r="QAW167" s="73"/>
      <c r="QAX167" s="73"/>
      <c r="QAY167" s="73"/>
      <c r="QAZ167" s="73"/>
      <c r="QBA167" s="73"/>
      <c r="QBB167" s="73"/>
      <c r="QBC167" s="73"/>
      <c r="QBD167" s="73"/>
      <c r="QBE167" s="73"/>
      <c r="QBF167" s="73"/>
      <c r="QBG167" s="73"/>
      <c r="QBH167" s="73"/>
      <c r="QBI167" s="73"/>
      <c r="QBJ167" s="73"/>
      <c r="QBK167" s="73"/>
      <c r="QBL167" s="73"/>
      <c r="QBM167" s="73"/>
      <c r="QBN167" s="73"/>
      <c r="QBO167" s="73"/>
      <c r="QBP167" s="73"/>
      <c r="QBQ167" s="73"/>
      <c r="QBR167" s="73"/>
      <c r="QBS167" s="73"/>
      <c r="QBT167" s="73"/>
      <c r="QBU167" s="73"/>
      <c r="QBV167" s="73"/>
      <c r="QBW167" s="73"/>
      <c r="QBX167" s="73"/>
      <c r="QBY167" s="73"/>
      <c r="QBZ167" s="73"/>
      <c r="QCA167" s="73"/>
      <c r="QCB167" s="73"/>
      <c r="QCC167" s="73"/>
      <c r="QCD167" s="73"/>
      <c r="QCE167" s="73"/>
      <c r="QCF167" s="73"/>
      <c r="QCG167" s="73"/>
      <c r="QCH167" s="73"/>
      <c r="QCI167" s="73"/>
      <c r="QCJ167" s="73"/>
      <c r="QCK167" s="73"/>
      <c r="QCL167" s="73"/>
      <c r="QCM167" s="73"/>
      <c r="QCN167" s="73"/>
      <c r="QCO167" s="73"/>
      <c r="QCP167" s="73"/>
      <c r="QCQ167" s="73"/>
      <c r="QCR167" s="73"/>
      <c r="QCS167" s="73"/>
      <c r="QCT167" s="73"/>
      <c r="QCU167" s="73"/>
      <c r="QCV167" s="73"/>
      <c r="QCW167" s="73"/>
      <c r="QCX167" s="73"/>
      <c r="QCY167" s="73"/>
      <c r="QCZ167" s="73"/>
      <c r="QDA167" s="73"/>
      <c r="QDB167" s="73"/>
      <c r="QDC167" s="73"/>
      <c r="QDD167" s="73"/>
      <c r="QDE167" s="73"/>
      <c r="QDF167" s="73"/>
      <c r="QDG167" s="73"/>
      <c r="QDH167" s="73"/>
      <c r="QDI167" s="73"/>
      <c r="QDJ167" s="73"/>
      <c r="QDK167" s="73"/>
      <c r="QDL167" s="73"/>
      <c r="QDM167" s="73"/>
      <c r="QDN167" s="73"/>
      <c r="QDO167" s="73"/>
      <c r="QDP167" s="73"/>
      <c r="QDQ167" s="73"/>
      <c r="QDR167" s="73"/>
      <c r="QDS167" s="73"/>
      <c r="QDT167" s="73"/>
      <c r="QDU167" s="73"/>
      <c r="QDV167" s="73"/>
      <c r="QDW167" s="73"/>
      <c r="QDX167" s="73"/>
      <c r="QDY167" s="73"/>
      <c r="QDZ167" s="73"/>
      <c r="QEA167" s="73"/>
      <c r="QEB167" s="73"/>
      <c r="QEC167" s="73"/>
      <c r="QED167" s="73"/>
      <c r="QEE167" s="73"/>
      <c r="QEF167" s="73"/>
      <c r="QEG167" s="73"/>
      <c r="QEH167" s="73"/>
      <c r="QEI167" s="73"/>
      <c r="QEJ167" s="73"/>
      <c r="QEK167" s="73"/>
      <c r="QEL167" s="73"/>
      <c r="QEM167" s="73"/>
      <c r="QEN167" s="73"/>
      <c r="QEO167" s="73"/>
      <c r="QEP167" s="73"/>
      <c r="QEQ167" s="73"/>
      <c r="QER167" s="73"/>
      <c r="QES167" s="73"/>
      <c r="QET167" s="73"/>
      <c r="QEU167" s="73"/>
      <c r="QEV167" s="73"/>
      <c r="QEW167" s="73"/>
      <c r="QEX167" s="73"/>
      <c r="QEY167" s="73"/>
      <c r="QEZ167" s="73"/>
      <c r="QFA167" s="73"/>
      <c r="QFB167" s="73"/>
      <c r="QFC167" s="73"/>
      <c r="QFD167" s="73"/>
      <c r="QFE167" s="73"/>
      <c r="QFF167" s="73"/>
      <c r="QFG167" s="73"/>
      <c r="QFH167" s="73"/>
      <c r="QFI167" s="73"/>
      <c r="QFJ167" s="73"/>
      <c r="QFK167" s="73"/>
      <c r="QFL167" s="73"/>
      <c r="QFM167" s="73"/>
      <c r="QFN167" s="73"/>
      <c r="QFO167" s="73"/>
      <c r="QFP167" s="73"/>
      <c r="QFQ167" s="73"/>
      <c r="QFR167" s="73"/>
      <c r="QFS167" s="73"/>
      <c r="QFT167" s="73"/>
      <c r="QFU167" s="73"/>
      <c r="QFV167" s="73"/>
      <c r="QFW167" s="73"/>
      <c r="QFX167" s="73"/>
      <c r="QFY167" s="73"/>
      <c r="QFZ167" s="73"/>
      <c r="QGA167" s="73"/>
      <c r="QGB167" s="73"/>
      <c r="QGC167" s="73"/>
      <c r="QGD167" s="73"/>
      <c r="QGE167" s="73"/>
      <c r="QGF167" s="73"/>
      <c r="QGG167" s="73"/>
      <c r="QGH167" s="73"/>
      <c r="QGI167" s="73"/>
      <c r="QGJ167" s="73"/>
      <c r="QGK167" s="73"/>
      <c r="QGL167" s="73"/>
      <c r="QGM167" s="73"/>
      <c r="QGN167" s="73"/>
      <c r="QGO167" s="73"/>
      <c r="QGP167" s="73"/>
      <c r="QGQ167" s="73"/>
      <c r="QGR167" s="73"/>
      <c r="QGS167" s="73"/>
      <c r="QGT167" s="73"/>
      <c r="QGU167" s="73"/>
      <c r="QGV167" s="73"/>
      <c r="QGW167" s="73"/>
      <c r="QGX167" s="73"/>
      <c r="QGY167" s="73"/>
      <c r="QGZ167" s="73"/>
      <c r="QHA167" s="73"/>
      <c r="QHB167" s="73"/>
      <c r="QHC167" s="73"/>
      <c r="QHD167" s="73"/>
      <c r="QHE167" s="73"/>
      <c r="QHF167" s="73"/>
      <c r="QHG167" s="73"/>
      <c r="QHH167" s="73"/>
      <c r="QHI167" s="73"/>
      <c r="QHJ167" s="73"/>
      <c r="QHK167" s="73"/>
      <c r="QHL167" s="73"/>
      <c r="QHM167" s="73"/>
      <c r="QHN167" s="73"/>
      <c r="QHO167" s="73"/>
      <c r="QHP167" s="73"/>
      <c r="QHQ167" s="73"/>
      <c r="QHR167" s="73"/>
      <c r="QHS167" s="73"/>
      <c r="QHT167" s="73"/>
      <c r="QHU167" s="73"/>
      <c r="QHV167" s="73"/>
      <c r="QHW167" s="73"/>
      <c r="QHX167" s="73"/>
      <c r="QHY167" s="73"/>
      <c r="QHZ167" s="73"/>
      <c r="QIA167" s="73"/>
      <c r="QIB167" s="73"/>
      <c r="QIC167" s="73"/>
      <c r="QID167" s="73"/>
      <c r="QIE167" s="73"/>
      <c r="QIF167" s="73"/>
      <c r="QIG167" s="73"/>
      <c r="QIH167" s="73"/>
      <c r="QII167" s="73"/>
      <c r="QIJ167" s="73"/>
      <c r="QIK167" s="73"/>
      <c r="QIL167" s="73"/>
      <c r="QIM167" s="73"/>
      <c r="QIN167" s="73"/>
      <c r="QIO167" s="73"/>
      <c r="QIP167" s="73"/>
      <c r="QIQ167" s="73"/>
      <c r="QIR167" s="73"/>
      <c r="QIS167" s="73"/>
      <c r="QIT167" s="73"/>
      <c r="QIU167" s="73"/>
      <c r="QIV167" s="73"/>
      <c r="QIW167" s="73"/>
      <c r="QIX167" s="73"/>
      <c r="QIY167" s="73"/>
      <c r="QIZ167" s="73"/>
      <c r="QJA167" s="73"/>
      <c r="QJB167" s="73"/>
      <c r="QJC167" s="73"/>
      <c r="QJD167" s="73"/>
      <c r="QJE167" s="73"/>
      <c r="QJF167" s="73"/>
      <c r="QJG167" s="73"/>
      <c r="QJH167" s="73"/>
      <c r="QJI167" s="73"/>
      <c r="QJJ167" s="73"/>
      <c r="QJK167" s="73"/>
      <c r="QJL167" s="73"/>
      <c r="QJM167" s="73"/>
      <c r="QJN167" s="73"/>
      <c r="QJO167" s="73"/>
      <c r="QJP167" s="73"/>
      <c r="QJQ167" s="73"/>
      <c r="QJR167" s="73"/>
      <c r="QJS167" s="73"/>
      <c r="QJT167" s="73"/>
      <c r="QJU167" s="73"/>
      <c r="QJV167" s="73"/>
      <c r="QJW167" s="73"/>
      <c r="QJX167" s="73"/>
      <c r="QJY167" s="73"/>
      <c r="QJZ167" s="73"/>
      <c r="QKA167" s="73"/>
      <c r="QKB167" s="73"/>
      <c r="QKC167" s="73"/>
      <c r="QKD167" s="73"/>
      <c r="QKE167" s="73"/>
      <c r="QKF167" s="73"/>
      <c r="QKG167" s="73"/>
      <c r="QKH167" s="73"/>
      <c r="QKI167" s="73"/>
      <c r="QKJ167" s="73"/>
      <c r="QKK167" s="73"/>
      <c r="QKL167" s="73"/>
      <c r="QKM167" s="73"/>
      <c r="QKN167" s="73"/>
      <c r="QKO167" s="73"/>
      <c r="QKP167" s="73"/>
      <c r="QKQ167" s="73"/>
      <c r="QKR167" s="73"/>
      <c r="QKS167" s="73"/>
      <c r="QKT167" s="73"/>
      <c r="QKU167" s="73"/>
      <c r="QKV167" s="73"/>
      <c r="QKW167" s="73"/>
      <c r="QKX167" s="73"/>
      <c r="QKY167" s="73"/>
      <c r="QKZ167" s="73"/>
      <c r="QLA167" s="73"/>
      <c r="QLB167" s="73"/>
      <c r="QLC167" s="73"/>
      <c r="QLD167" s="73"/>
      <c r="QLE167" s="73"/>
      <c r="QLF167" s="73"/>
      <c r="QLG167" s="73"/>
      <c r="QLH167" s="73"/>
      <c r="QLI167" s="73"/>
      <c r="QLJ167" s="73"/>
      <c r="QLK167" s="73"/>
      <c r="QLL167" s="73"/>
      <c r="QLM167" s="73"/>
      <c r="QLN167" s="73"/>
      <c r="QLO167" s="73"/>
      <c r="QLP167" s="73"/>
      <c r="QLQ167" s="73"/>
      <c r="QLR167" s="73"/>
      <c r="QLS167" s="73"/>
      <c r="QLT167" s="73"/>
      <c r="QLU167" s="73"/>
      <c r="QLV167" s="73"/>
      <c r="QLW167" s="73"/>
      <c r="QLX167" s="73"/>
      <c r="QLY167" s="73"/>
      <c r="QLZ167" s="73"/>
      <c r="QMA167" s="73"/>
      <c r="QMB167" s="73"/>
      <c r="QMC167" s="73"/>
      <c r="QMD167" s="73"/>
      <c r="QME167" s="73"/>
      <c r="QMF167" s="73"/>
      <c r="QMG167" s="73"/>
      <c r="QMH167" s="73"/>
      <c r="QMI167" s="73"/>
      <c r="QMJ167" s="73"/>
      <c r="QMK167" s="73"/>
      <c r="QML167" s="73"/>
      <c r="QMM167" s="73"/>
      <c r="QMN167" s="73"/>
      <c r="QMO167" s="73"/>
      <c r="QMP167" s="73"/>
      <c r="QMQ167" s="73"/>
      <c r="QMR167" s="73"/>
      <c r="QMS167" s="73"/>
      <c r="QMT167" s="73"/>
      <c r="QMU167" s="73"/>
      <c r="QMV167" s="73"/>
      <c r="QMW167" s="73"/>
      <c r="QMX167" s="73"/>
      <c r="QMY167" s="73"/>
      <c r="QMZ167" s="73"/>
      <c r="QNA167" s="73"/>
      <c r="QNB167" s="73"/>
      <c r="QNC167" s="73"/>
      <c r="QND167" s="73"/>
      <c r="QNE167" s="73"/>
      <c r="QNF167" s="73"/>
      <c r="QNG167" s="73"/>
      <c r="QNH167" s="73"/>
      <c r="QNI167" s="73"/>
      <c r="QNJ167" s="73"/>
      <c r="QNK167" s="73"/>
      <c r="QNL167" s="73"/>
      <c r="QNM167" s="73"/>
      <c r="QNN167" s="73"/>
      <c r="QNO167" s="73"/>
      <c r="QNP167" s="73"/>
      <c r="QNQ167" s="73"/>
      <c r="QNR167" s="73"/>
      <c r="QNS167" s="73"/>
      <c r="QNT167" s="73"/>
      <c r="QNU167" s="73"/>
      <c r="QNV167" s="73"/>
      <c r="QNW167" s="73"/>
      <c r="QNX167" s="73"/>
      <c r="QNY167" s="73"/>
      <c r="QNZ167" s="73"/>
      <c r="QOA167" s="73"/>
      <c r="QOB167" s="73"/>
      <c r="QOC167" s="73"/>
      <c r="QOD167" s="73"/>
      <c r="QOE167" s="73"/>
      <c r="QOF167" s="73"/>
      <c r="QOG167" s="73"/>
      <c r="QOH167" s="73"/>
      <c r="QOI167" s="73"/>
      <c r="QOJ167" s="73"/>
      <c r="QOK167" s="73"/>
      <c r="QOL167" s="73"/>
      <c r="QOM167" s="73"/>
      <c r="QON167" s="73"/>
      <c r="QOO167" s="73"/>
      <c r="QOP167" s="73"/>
      <c r="QOQ167" s="73"/>
      <c r="QOR167" s="73"/>
      <c r="QOS167" s="73"/>
      <c r="QOT167" s="73"/>
      <c r="QOU167" s="73"/>
      <c r="QOV167" s="73"/>
      <c r="QOW167" s="73"/>
      <c r="QOX167" s="73"/>
      <c r="QOY167" s="73"/>
      <c r="QOZ167" s="73"/>
      <c r="QPA167" s="73"/>
      <c r="QPB167" s="73"/>
      <c r="QPC167" s="73"/>
      <c r="QPD167" s="73"/>
      <c r="QPE167" s="73"/>
      <c r="QPF167" s="73"/>
      <c r="QPG167" s="73"/>
      <c r="QPH167" s="73"/>
      <c r="QPI167" s="73"/>
      <c r="QPJ167" s="73"/>
      <c r="QPK167" s="73"/>
      <c r="QPL167" s="73"/>
      <c r="QPM167" s="73"/>
      <c r="QPN167" s="73"/>
      <c r="QPO167" s="73"/>
      <c r="QPP167" s="73"/>
      <c r="QPQ167" s="73"/>
      <c r="QPR167" s="73"/>
      <c r="QPS167" s="73"/>
      <c r="QPT167" s="73"/>
      <c r="QPU167" s="73"/>
      <c r="QPV167" s="73"/>
      <c r="QPW167" s="73"/>
      <c r="QPX167" s="73"/>
      <c r="QPY167" s="73"/>
      <c r="QPZ167" s="73"/>
      <c r="QQA167" s="73"/>
      <c r="QQB167" s="73"/>
      <c r="QQC167" s="73"/>
      <c r="QQD167" s="73"/>
      <c r="QQE167" s="73"/>
      <c r="QQF167" s="73"/>
      <c r="QQG167" s="73"/>
      <c r="QQH167" s="73"/>
      <c r="QQI167" s="73"/>
      <c r="QQJ167" s="73"/>
      <c r="QQK167" s="73"/>
      <c r="QQL167" s="73"/>
      <c r="QQM167" s="73"/>
      <c r="QQN167" s="73"/>
      <c r="QQO167" s="73"/>
      <c r="QQP167" s="73"/>
      <c r="QQQ167" s="73"/>
      <c r="QQR167" s="73"/>
      <c r="QQS167" s="73"/>
      <c r="QQT167" s="73"/>
      <c r="QQU167" s="73"/>
      <c r="QQV167" s="73"/>
      <c r="QQW167" s="73"/>
      <c r="QQX167" s="73"/>
      <c r="QQY167" s="73"/>
      <c r="QQZ167" s="73"/>
      <c r="QRA167" s="73"/>
      <c r="QRB167" s="73"/>
      <c r="QRC167" s="73"/>
      <c r="QRD167" s="73"/>
      <c r="QRE167" s="73"/>
      <c r="QRF167" s="73"/>
      <c r="QRG167" s="73"/>
      <c r="QRH167" s="73"/>
      <c r="QRI167" s="73"/>
      <c r="QRJ167" s="73"/>
      <c r="QRK167" s="73"/>
      <c r="QRL167" s="73"/>
      <c r="QRM167" s="73"/>
      <c r="QRN167" s="73"/>
      <c r="QRO167" s="73"/>
      <c r="QRP167" s="73"/>
      <c r="QRQ167" s="73"/>
      <c r="QRR167" s="73"/>
      <c r="QRS167" s="73"/>
      <c r="QRT167" s="73"/>
      <c r="QRU167" s="73"/>
      <c r="QRV167" s="73"/>
      <c r="QRW167" s="73"/>
      <c r="QRX167" s="73"/>
      <c r="QRY167" s="73"/>
      <c r="QRZ167" s="73"/>
      <c r="QSA167" s="73"/>
      <c r="QSB167" s="73"/>
      <c r="QSC167" s="73"/>
      <c r="QSD167" s="73"/>
      <c r="QSE167" s="73"/>
      <c r="QSF167" s="73"/>
      <c r="QSG167" s="73"/>
      <c r="QSH167" s="73"/>
      <c r="QSI167" s="73"/>
      <c r="QSJ167" s="73"/>
      <c r="QSK167" s="73"/>
      <c r="QSL167" s="73"/>
      <c r="QSM167" s="73"/>
      <c r="QSN167" s="73"/>
      <c r="QSO167" s="73"/>
      <c r="QSP167" s="73"/>
      <c r="QSQ167" s="73"/>
      <c r="QSR167" s="73"/>
      <c r="QSS167" s="73"/>
      <c r="QST167" s="73"/>
      <c r="QSU167" s="73"/>
      <c r="QSV167" s="73"/>
      <c r="QSW167" s="73"/>
      <c r="QSX167" s="73"/>
      <c r="QSY167" s="73"/>
      <c r="QSZ167" s="73"/>
      <c r="QTA167" s="73"/>
      <c r="QTB167" s="73"/>
      <c r="QTC167" s="73"/>
      <c r="QTD167" s="73"/>
      <c r="QTE167" s="73"/>
      <c r="QTF167" s="73"/>
      <c r="QTG167" s="73"/>
      <c r="QTH167" s="73"/>
      <c r="QTI167" s="73"/>
      <c r="QTJ167" s="73"/>
      <c r="QTK167" s="73"/>
      <c r="QTL167" s="73"/>
      <c r="QTM167" s="73"/>
      <c r="QTN167" s="73"/>
      <c r="QTO167" s="73"/>
      <c r="QTP167" s="73"/>
      <c r="QTQ167" s="73"/>
      <c r="QTR167" s="73"/>
      <c r="QTS167" s="73"/>
      <c r="QTT167" s="73"/>
      <c r="QTU167" s="73"/>
      <c r="QTV167" s="73"/>
      <c r="QTW167" s="73"/>
      <c r="QTX167" s="73"/>
      <c r="QTY167" s="73"/>
      <c r="QTZ167" s="73"/>
      <c r="QUA167" s="73"/>
      <c r="QUB167" s="73"/>
      <c r="QUC167" s="73"/>
      <c r="QUD167" s="73"/>
      <c r="QUE167" s="73"/>
      <c r="QUF167" s="73"/>
      <c r="QUG167" s="73"/>
      <c r="QUH167" s="73"/>
      <c r="QUI167" s="73"/>
      <c r="QUJ167" s="73"/>
      <c r="QUK167" s="73"/>
      <c r="QUL167" s="73"/>
      <c r="QUM167" s="73"/>
      <c r="QUN167" s="73"/>
      <c r="QUO167" s="73"/>
      <c r="QUP167" s="73"/>
      <c r="QUQ167" s="73"/>
      <c r="QUR167" s="73"/>
      <c r="QUS167" s="73"/>
      <c r="QUT167" s="73"/>
      <c r="QUU167" s="73"/>
      <c r="QUV167" s="73"/>
      <c r="QUW167" s="73"/>
      <c r="QUX167" s="73"/>
      <c r="QUY167" s="73"/>
      <c r="QUZ167" s="73"/>
      <c r="QVA167" s="73"/>
      <c r="QVB167" s="73"/>
      <c r="QVC167" s="73"/>
      <c r="QVD167" s="73"/>
      <c r="QVE167" s="73"/>
      <c r="QVF167" s="73"/>
      <c r="QVG167" s="73"/>
      <c r="QVH167" s="73"/>
      <c r="QVI167" s="73"/>
      <c r="QVJ167" s="73"/>
      <c r="QVK167" s="73"/>
      <c r="QVL167" s="73"/>
      <c r="QVM167" s="73"/>
      <c r="QVN167" s="73"/>
      <c r="QVO167" s="73"/>
      <c r="QVP167" s="73"/>
      <c r="QVQ167" s="73"/>
      <c r="QVR167" s="73"/>
      <c r="QVS167" s="73"/>
      <c r="QVT167" s="73"/>
      <c r="QVU167" s="73"/>
      <c r="QVV167" s="73"/>
      <c r="QVW167" s="73"/>
      <c r="QVX167" s="73"/>
      <c r="QVY167" s="73"/>
      <c r="QVZ167" s="73"/>
      <c r="QWA167" s="73"/>
      <c r="QWB167" s="73"/>
      <c r="QWC167" s="73"/>
      <c r="QWD167" s="73"/>
      <c r="QWE167" s="73"/>
      <c r="QWF167" s="73"/>
      <c r="QWG167" s="73"/>
      <c r="QWH167" s="73"/>
      <c r="QWI167" s="73"/>
      <c r="QWJ167" s="73"/>
      <c r="QWK167" s="73"/>
      <c r="QWL167" s="73"/>
      <c r="QWM167" s="73"/>
      <c r="QWN167" s="73"/>
      <c r="QWO167" s="73"/>
      <c r="QWP167" s="73"/>
      <c r="QWQ167" s="73"/>
      <c r="QWR167" s="73"/>
      <c r="QWS167" s="73"/>
      <c r="QWT167" s="73"/>
      <c r="QWU167" s="73"/>
      <c r="QWV167" s="73"/>
      <c r="QWW167" s="73"/>
      <c r="QWX167" s="73"/>
      <c r="QWY167" s="73"/>
      <c r="QWZ167" s="73"/>
      <c r="QXA167" s="73"/>
      <c r="QXB167" s="73"/>
      <c r="QXC167" s="73"/>
      <c r="QXD167" s="73"/>
      <c r="QXE167" s="73"/>
      <c r="QXF167" s="73"/>
      <c r="QXG167" s="73"/>
      <c r="QXH167" s="73"/>
      <c r="QXI167" s="73"/>
      <c r="QXJ167" s="73"/>
      <c r="QXK167" s="73"/>
      <c r="QXL167" s="73"/>
      <c r="QXM167" s="73"/>
      <c r="QXN167" s="73"/>
      <c r="QXO167" s="73"/>
      <c r="QXP167" s="73"/>
      <c r="QXQ167" s="73"/>
      <c r="QXR167" s="73"/>
      <c r="QXS167" s="73"/>
      <c r="QXT167" s="73"/>
      <c r="QXU167" s="73"/>
      <c r="QXV167" s="73"/>
      <c r="QXW167" s="73"/>
      <c r="QXX167" s="73"/>
      <c r="QXY167" s="73"/>
      <c r="QXZ167" s="73"/>
      <c r="QYA167" s="73"/>
      <c r="QYB167" s="73"/>
      <c r="QYC167" s="73"/>
      <c r="QYD167" s="73"/>
      <c r="QYE167" s="73"/>
      <c r="QYF167" s="73"/>
      <c r="QYG167" s="73"/>
      <c r="QYH167" s="73"/>
      <c r="QYI167" s="73"/>
      <c r="QYJ167" s="73"/>
      <c r="QYK167" s="73"/>
      <c r="QYL167" s="73"/>
      <c r="QYM167" s="73"/>
      <c r="QYN167" s="73"/>
      <c r="QYO167" s="73"/>
      <c r="QYP167" s="73"/>
      <c r="QYQ167" s="73"/>
      <c r="QYR167" s="73"/>
      <c r="QYS167" s="73"/>
      <c r="QYT167" s="73"/>
      <c r="QYU167" s="73"/>
      <c r="QYV167" s="73"/>
      <c r="QYW167" s="73"/>
      <c r="QYX167" s="73"/>
      <c r="QYY167" s="73"/>
      <c r="QYZ167" s="73"/>
      <c r="QZA167" s="73"/>
      <c r="QZB167" s="73"/>
      <c r="QZC167" s="73"/>
      <c r="QZD167" s="73"/>
      <c r="QZE167" s="73"/>
      <c r="QZF167" s="73"/>
      <c r="QZG167" s="73"/>
      <c r="QZH167" s="73"/>
      <c r="QZI167" s="73"/>
      <c r="QZJ167" s="73"/>
      <c r="QZK167" s="73"/>
      <c r="QZL167" s="73"/>
      <c r="QZM167" s="73"/>
      <c r="QZN167" s="73"/>
      <c r="QZO167" s="73"/>
      <c r="QZP167" s="73"/>
      <c r="QZQ167" s="73"/>
      <c r="QZR167" s="73"/>
      <c r="QZS167" s="73"/>
      <c r="QZT167" s="73"/>
      <c r="QZU167" s="73"/>
      <c r="QZV167" s="73"/>
      <c r="QZW167" s="73"/>
      <c r="QZX167" s="73"/>
      <c r="QZY167" s="73"/>
      <c r="QZZ167" s="73"/>
      <c r="RAA167" s="73"/>
      <c r="RAB167" s="73"/>
      <c r="RAC167" s="73"/>
      <c r="RAD167" s="73"/>
      <c r="RAE167" s="73"/>
      <c r="RAF167" s="73"/>
      <c r="RAG167" s="73"/>
      <c r="RAH167" s="73"/>
      <c r="RAI167" s="73"/>
      <c r="RAJ167" s="73"/>
      <c r="RAK167" s="73"/>
      <c r="RAL167" s="73"/>
      <c r="RAM167" s="73"/>
      <c r="RAN167" s="73"/>
      <c r="RAO167" s="73"/>
      <c r="RAP167" s="73"/>
      <c r="RAQ167" s="73"/>
      <c r="RAR167" s="73"/>
      <c r="RAS167" s="73"/>
      <c r="RAT167" s="73"/>
      <c r="RAU167" s="73"/>
      <c r="RAV167" s="73"/>
      <c r="RAW167" s="73"/>
      <c r="RAX167" s="73"/>
      <c r="RAY167" s="73"/>
      <c r="RAZ167" s="73"/>
      <c r="RBA167" s="73"/>
      <c r="RBB167" s="73"/>
      <c r="RBC167" s="73"/>
      <c r="RBD167" s="73"/>
      <c r="RBE167" s="73"/>
      <c r="RBF167" s="73"/>
      <c r="RBG167" s="73"/>
      <c r="RBH167" s="73"/>
      <c r="RBI167" s="73"/>
      <c r="RBJ167" s="73"/>
      <c r="RBK167" s="73"/>
      <c r="RBL167" s="73"/>
      <c r="RBM167" s="73"/>
      <c r="RBN167" s="73"/>
      <c r="RBO167" s="73"/>
      <c r="RBP167" s="73"/>
      <c r="RBQ167" s="73"/>
      <c r="RBR167" s="73"/>
      <c r="RBS167" s="73"/>
      <c r="RBT167" s="73"/>
      <c r="RBU167" s="73"/>
      <c r="RBV167" s="73"/>
      <c r="RBW167" s="73"/>
      <c r="RBX167" s="73"/>
      <c r="RBY167" s="73"/>
      <c r="RBZ167" s="73"/>
      <c r="RCA167" s="73"/>
      <c r="RCB167" s="73"/>
      <c r="RCC167" s="73"/>
      <c r="RCD167" s="73"/>
      <c r="RCE167" s="73"/>
      <c r="RCF167" s="73"/>
      <c r="RCG167" s="73"/>
      <c r="RCH167" s="73"/>
      <c r="RCI167" s="73"/>
      <c r="RCJ167" s="73"/>
      <c r="RCK167" s="73"/>
      <c r="RCL167" s="73"/>
      <c r="RCM167" s="73"/>
      <c r="RCN167" s="73"/>
      <c r="RCO167" s="73"/>
      <c r="RCP167" s="73"/>
      <c r="RCQ167" s="73"/>
      <c r="RCR167" s="73"/>
      <c r="RCS167" s="73"/>
      <c r="RCT167" s="73"/>
      <c r="RCU167" s="73"/>
      <c r="RCV167" s="73"/>
      <c r="RCW167" s="73"/>
      <c r="RCX167" s="73"/>
      <c r="RCY167" s="73"/>
      <c r="RCZ167" s="73"/>
      <c r="RDA167" s="73"/>
      <c r="RDB167" s="73"/>
      <c r="RDC167" s="73"/>
      <c r="RDD167" s="73"/>
      <c r="RDE167" s="73"/>
      <c r="RDF167" s="73"/>
      <c r="RDG167" s="73"/>
      <c r="RDH167" s="73"/>
      <c r="RDI167" s="73"/>
      <c r="RDJ167" s="73"/>
      <c r="RDK167" s="73"/>
      <c r="RDL167" s="73"/>
      <c r="RDM167" s="73"/>
      <c r="RDN167" s="73"/>
      <c r="RDO167" s="73"/>
      <c r="RDP167" s="73"/>
      <c r="RDQ167" s="73"/>
      <c r="RDR167" s="73"/>
      <c r="RDS167" s="73"/>
      <c r="RDT167" s="73"/>
      <c r="RDU167" s="73"/>
      <c r="RDV167" s="73"/>
      <c r="RDW167" s="73"/>
      <c r="RDX167" s="73"/>
      <c r="RDY167" s="73"/>
      <c r="RDZ167" s="73"/>
      <c r="REA167" s="73"/>
      <c r="REB167" s="73"/>
      <c r="REC167" s="73"/>
      <c r="RED167" s="73"/>
      <c r="REE167" s="73"/>
      <c r="REF167" s="73"/>
      <c r="REG167" s="73"/>
      <c r="REH167" s="73"/>
      <c r="REI167" s="73"/>
      <c r="REJ167" s="73"/>
      <c r="REK167" s="73"/>
      <c r="REL167" s="73"/>
      <c r="REM167" s="73"/>
      <c r="REN167" s="73"/>
      <c r="REO167" s="73"/>
      <c r="REP167" s="73"/>
      <c r="REQ167" s="73"/>
      <c r="RER167" s="73"/>
      <c r="RES167" s="73"/>
      <c r="RET167" s="73"/>
      <c r="REU167" s="73"/>
      <c r="REV167" s="73"/>
      <c r="REW167" s="73"/>
      <c r="REX167" s="73"/>
      <c r="REY167" s="73"/>
      <c r="REZ167" s="73"/>
      <c r="RFA167" s="73"/>
      <c r="RFB167" s="73"/>
      <c r="RFC167" s="73"/>
      <c r="RFD167" s="73"/>
      <c r="RFE167" s="73"/>
      <c r="RFF167" s="73"/>
      <c r="RFG167" s="73"/>
      <c r="RFH167" s="73"/>
      <c r="RFI167" s="73"/>
      <c r="RFJ167" s="73"/>
      <c r="RFK167" s="73"/>
      <c r="RFL167" s="73"/>
      <c r="RFM167" s="73"/>
      <c r="RFN167" s="73"/>
      <c r="RFO167" s="73"/>
      <c r="RFP167" s="73"/>
      <c r="RFQ167" s="73"/>
      <c r="RFR167" s="73"/>
      <c r="RFS167" s="73"/>
      <c r="RFT167" s="73"/>
      <c r="RFU167" s="73"/>
      <c r="RFV167" s="73"/>
      <c r="RFW167" s="73"/>
      <c r="RFX167" s="73"/>
      <c r="RFY167" s="73"/>
      <c r="RFZ167" s="73"/>
      <c r="RGA167" s="73"/>
      <c r="RGB167" s="73"/>
      <c r="RGC167" s="73"/>
      <c r="RGD167" s="73"/>
      <c r="RGE167" s="73"/>
      <c r="RGF167" s="73"/>
      <c r="RGG167" s="73"/>
      <c r="RGH167" s="73"/>
      <c r="RGI167" s="73"/>
      <c r="RGJ167" s="73"/>
      <c r="RGK167" s="73"/>
      <c r="RGL167" s="73"/>
      <c r="RGM167" s="73"/>
      <c r="RGN167" s="73"/>
      <c r="RGO167" s="73"/>
      <c r="RGP167" s="73"/>
      <c r="RGQ167" s="73"/>
      <c r="RGR167" s="73"/>
      <c r="RGS167" s="73"/>
      <c r="RGT167" s="73"/>
      <c r="RGU167" s="73"/>
      <c r="RGV167" s="73"/>
      <c r="RGW167" s="73"/>
      <c r="RGX167" s="73"/>
      <c r="RGY167" s="73"/>
      <c r="RGZ167" s="73"/>
      <c r="RHA167" s="73"/>
      <c r="RHB167" s="73"/>
      <c r="RHC167" s="73"/>
      <c r="RHD167" s="73"/>
      <c r="RHE167" s="73"/>
      <c r="RHF167" s="73"/>
      <c r="RHG167" s="73"/>
      <c r="RHH167" s="73"/>
      <c r="RHI167" s="73"/>
      <c r="RHJ167" s="73"/>
      <c r="RHK167" s="73"/>
      <c r="RHL167" s="73"/>
      <c r="RHM167" s="73"/>
      <c r="RHN167" s="73"/>
      <c r="RHO167" s="73"/>
      <c r="RHP167" s="73"/>
      <c r="RHQ167" s="73"/>
      <c r="RHR167" s="73"/>
      <c r="RHS167" s="73"/>
      <c r="RHT167" s="73"/>
      <c r="RHU167" s="73"/>
      <c r="RHV167" s="73"/>
      <c r="RHW167" s="73"/>
      <c r="RHX167" s="73"/>
      <c r="RHY167" s="73"/>
      <c r="RHZ167" s="73"/>
      <c r="RIA167" s="73"/>
      <c r="RIB167" s="73"/>
      <c r="RIC167" s="73"/>
      <c r="RID167" s="73"/>
      <c r="RIE167" s="73"/>
      <c r="RIF167" s="73"/>
      <c r="RIG167" s="73"/>
      <c r="RIH167" s="73"/>
      <c r="RII167" s="73"/>
      <c r="RIJ167" s="73"/>
      <c r="RIK167" s="73"/>
      <c r="RIL167" s="73"/>
      <c r="RIM167" s="73"/>
      <c r="RIN167" s="73"/>
      <c r="RIO167" s="73"/>
      <c r="RIP167" s="73"/>
      <c r="RIQ167" s="73"/>
      <c r="RIR167" s="73"/>
      <c r="RIS167" s="73"/>
      <c r="RIT167" s="73"/>
      <c r="RIU167" s="73"/>
      <c r="RIV167" s="73"/>
      <c r="RIW167" s="73"/>
      <c r="RIX167" s="73"/>
      <c r="RIY167" s="73"/>
      <c r="RIZ167" s="73"/>
      <c r="RJA167" s="73"/>
      <c r="RJB167" s="73"/>
      <c r="RJC167" s="73"/>
      <c r="RJD167" s="73"/>
      <c r="RJE167" s="73"/>
      <c r="RJF167" s="73"/>
      <c r="RJG167" s="73"/>
      <c r="RJH167" s="73"/>
      <c r="RJI167" s="73"/>
      <c r="RJJ167" s="73"/>
      <c r="RJK167" s="73"/>
      <c r="RJL167" s="73"/>
      <c r="RJM167" s="73"/>
      <c r="RJN167" s="73"/>
      <c r="RJO167" s="73"/>
      <c r="RJP167" s="73"/>
      <c r="RJQ167" s="73"/>
      <c r="RJR167" s="73"/>
      <c r="RJS167" s="73"/>
      <c r="RJT167" s="73"/>
      <c r="RJU167" s="73"/>
      <c r="RJV167" s="73"/>
      <c r="RJW167" s="73"/>
      <c r="RJX167" s="73"/>
      <c r="RJY167" s="73"/>
      <c r="RJZ167" s="73"/>
      <c r="RKA167" s="73"/>
      <c r="RKB167" s="73"/>
      <c r="RKC167" s="73"/>
      <c r="RKD167" s="73"/>
      <c r="RKE167" s="73"/>
      <c r="RKF167" s="73"/>
      <c r="RKG167" s="73"/>
      <c r="RKH167" s="73"/>
      <c r="RKI167" s="73"/>
      <c r="RKJ167" s="73"/>
      <c r="RKK167" s="73"/>
      <c r="RKL167" s="73"/>
      <c r="RKM167" s="73"/>
      <c r="RKN167" s="73"/>
      <c r="RKO167" s="73"/>
      <c r="RKP167" s="73"/>
      <c r="RKQ167" s="73"/>
      <c r="RKR167" s="73"/>
      <c r="RKS167" s="73"/>
      <c r="RKT167" s="73"/>
      <c r="RKU167" s="73"/>
      <c r="RKV167" s="73"/>
      <c r="RKW167" s="73"/>
      <c r="RKX167" s="73"/>
      <c r="RKY167" s="73"/>
      <c r="RKZ167" s="73"/>
      <c r="RLA167" s="73"/>
      <c r="RLB167" s="73"/>
      <c r="RLC167" s="73"/>
      <c r="RLD167" s="73"/>
      <c r="RLE167" s="73"/>
      <c r="RLF167" s="73"/>
      <c r="RLG167" s="73"/>
      <c r="RLH167" s="73"/>
      <c r="RLI167" s="73"/>
      <c r="RLJ167" s="73"/>
      <c r="RLK167" s="73"/>
      <c r="RLL167" s="73"/>
      <c r="RLM167" s="73"/>
      <c r="RLN167" s="73"/>
      <c r="RLO167" s="73"/>
      <c r="RLP167" s="73"/>
      <c r="RLQ167" s="73"/>
      <c r="RLR167" s="73"/>
      <c r="RLS167" s="73"/>
      <c r="RLT167" s="73"/>
      <c r="RLU167" s="73"/>
      <c r="RLV167" s="73"/>
      <c r="RLW167" s="73"/>
      <c r="RLX167" s="73"/>
      <c r="RLY167" s="73"/>
      <c r="RLZ167" s="73"/>
      <c r="RMA167" s="73"/>
      <c r="RMB167" s="73"/>
      <c r="RMC167" s="73"/>
      <c r="RMD167" s="73"/>
      <c r="RME167" s="73"/>
      <c r="RMF167" s="73"/>
      <c r="RMG167" s="73"/>
      <c r="RMH167" s="73"/>
      <c r="RMI167" s="73"/>
      <c r="RMJ167" s="73"/>
      <c r="RMK167" s="73"/>
      <c r="RML167" s="73"/>
      <c r="RMM167" s="73"/>
      <c r="RMN167" s="73"/>
      <c r="RMO167" s="73"/>
      <c r="RMP167" s="73"/>
      <c r="RMQ167" s="73"/>
      <c r="RMR167" s="73"/>
      <c r="RMS167" s="73"/>
      <c r="RMT167" s="73"/>
      <c r="RMU167" s="73"/>
      <c r="RMV167" s="73"/>
      <c r="RMW167" s="73"/>
      <c r="RMX167" s="73"/>
      <c r="RMY167" s="73"/>
      <c r="RMZ167" s="73"/>
      <c r="RNA167" s="73"/>
      <c r="RNB167" s="73"/>
      <c r="RNC167" s="73"/>
      <c r="RND167" s="73"/>
      <c r="RNE167" s="73"/>
      <c r="RNF167" s="73"/>
      <c r="RNG167" s="73"/>
      <c r="RNH167" s="73"/>
      <c r="RNI167" s="73"/>
      <c r="RNJ167" s="73"/>
      <c r="RNK167" s="73"/>
      <c r="RNL167" s="73"/>
      <c r="RNM167" s="73"/>
      <c r="RNN167" s="73"/>
      <c r="RNO167" s="73"/>
      <c r="RNP167" s="73"/>
      <c r="RNQ167" s="73"/>
      <c r="RNR167" s="73"/>
      <c r="RNS167" s="73"/>
      <c r="RNT167" s="73"/>
      <c r="RNU167" s="73"/>
      <c r="RNV167" s="73"/>
      <c r="RNW167" s="73"/>
      <c r="RNX167" s="73"/>
      <c r="RNY167" s="73"/>
      <c r="RNZ167" s="73"/>
      <c r="ROA167" s="73"/>
      <c r="ROB167" s="73"/>
      <c r="ROC167" s="73"/>
      <c r="ROD167" s="73"/>
      <c r="ROE167" s="73"/>
      <c r="ROF167" s="73"/>
      <c r="ROG167" s="73"/>
      <c r="ROH167" s="73"/>
      <c r="ROI167" s="73"/>
      <c r="ROJ167" s="73"/>
      <c r="ROK167" s="73"/>
      <c r="ROL167" s="73"/>
      <c r="ROM167" s="73"/>
      <c r="RON167" s="73"/>
      <c r="ROO167" s="73"/>
      <c r="ROP167" s="73"/>
      <c r="ROQ167" s="73"/>
      <c r="ROR167" s="73"/>
      <c r="ROS167" s="73"/>
      <c r="ROT167" s="73"/>
      <c r="ROU167" s="73"/>
      <c r="ROV167" s="73"/>
      <c r="ROW167" s="73"/>
      <c r="ROX167" s="73"/>
      <c r="ROY167" s="73"/>
      <c r="ROZ167" s="73"/>
      <c r="RPA167" s="73"/>
      <c r="RPB167" s="73"/>
      <c r="RPC167" s="73"/>
      <c r="RPD167" s="73"/>
      <c r="RPE167" s="73"/>
      <c r="RPF167" s="73"/>
      <c r="RPG167" s="73"/>
      <c r="RPH167" s="73"/>
      <c r="RPI167" s="73"/>
      <c r="RPJ167" s="73"/>
      <c r="RPK167" s="73"/>
      <c r="RPL167" s="73"/>
      <c r="RPM167" s="73"/>
      <c r="RPN167" s="73"/>
      <c r="RPO167" s="73"/>
      <c r="RPP167" s="73"/>
      <c r="RPQ167" s="73"/>
      <c r="RPR167" s="73"/>
      <c r="RPS167" s="73"/>
      <c r="RPT167" s="73"/>
      <c r="RPU167" s="73"/>
      <c r="RPV167" s="73"/>
      <c r="RPW167" s="73"/>
      <c r="RPX167" s="73"/>
      <c r="RPY167" s="73"/>
      <c r="RPZ167" s="73"/>
      <c r="RQA167" s="73"/>
      <c r="RQB167" s="73"/>
      <c r="RQC167" s="73"/>
      <c r="RQD167" s="73"/>
      <c r="RQE167" s="73"/>
      <c r="RQF167" s="73"/>
      <c r="RQG167" s="73"/>
      <c r="RQH167" s="73"/>
      <c r="RQI167" s="73"/>
      <c r="RQJ167" s="73"/>
      <c r="RQK167" s="73"/>
      <c r="RQL167" s="73"/>
      <c r="RQM167" s="73"/>
      <c r="RQN167" s="73"/>
      <c r="RQO167" s="73"/>
      <c r="RQP167" s="73"/>
      <c r="RQQ167" s="73"/>
      <c r="RQR167" s="73"/>
      <c r="RQS167" s="73"/>
      <c r="RQT167" s="73"/>
      <c r="RQU167" s="73"/>
      <c r="RQV167" s="73"/>
      <c r="RQW167" s="73"/>
      <c r="RQX167" s="73"/>
      <c r="RQY167" s="73"/>
      <c r="RQZ167" s="73"/>
      <c r="RRA167" s="73"/>
      <c r="RRB167" s="73"/>
      <c r="RRC167" s="73"/>
      <c r="RRD167" s="73"/>
      <c r="RRE167" s="73"/>
      <c r="RRF167" s="73"/>
      <c r="RRG167" s="73"/>
      <c r="RRH167" s="73"/>
      <c r="RRI167" s="73"/>
      <c r="RRJ167" s="73"/>
      <c r="RRK167" s="73"/>
      <c r="RRL167" s="73"/>
      <c r="RRM167" s="73"/>
      <c r="RRN167" s="73"/>
      <c r="RRO167" s="73"/>
      <c r="RRP167" s="73"/>
      <c r="RRQ167" s="73"/>
      <c r="RRR167" s="73"/>
      <c r="RRS167" s="73"/>
      <c r="RRT167" s="73"/>
      <c r="RRU167" s="73"/>
      <c r="RRV167" s="73"/>
      <c r="RRW167" s="73"/>
      <c r="RRX167" s="73"/>
      <c r="RRY167" s="73"/>
      <c r="RRZ167" s="73"/>
      <c r="RSA167" s="73"/>
      <c r="RSB167" s="73"/>
      <c r="RSC167" s="73"/>
      <c r="RSD167" s="73"/>
      <c r="RSE167" s="73"/>
      <c r="RSF167" s="73"/>
      <c r="RSG167" s="73"/>
      <c r="RSH167" s="73"/>
      <c r="RSI167" s="73"/>
      <c r="RSJ167" s="73"/>
      <c r="RSK167" s="73"/>
      <c r="RSL167" s="73"/>
      <c r="RSM167" s="73"/>
      <c r="RSN167" s="73"/>
      <c r="RSO167" s="73"/>
      <c r="RSP167" s="73"/>
      <c r="RSQ167" s="73"/>
      <c r="RSR167" s="73"/>
      <c r="RSS167" s="73"/>
      <c r="RST167" s="73"/>
      <c r="RSU167" s="73"/>
      <c r="RSV167" s="73"/>
      <c r="RSW167" s="73"/>
      <c r="RSX167" s="73"/>
      <c r="RSY167" s="73"/>
      <c r="RSZ167" s="73"/>
      <c r="RTA167" s="73"/>
      <c r="RTB167" s="73"/>
      <c r="RTC167" s="73"/>
      <c r="RTD167" s="73"/>
      <c r="RTE167" s="73"/>
      <c r="RTF167" s="73"/>
      <c r="RTG167" s="73"/>
      <c r="RTH167" s="73"/>
      <c r="RTI167" s="73"/>
      <c r="RTJ167" s="73"/>
      <c r="RTK167" s="73"/>
      <c r="RTL167" s="73"/>
      <c r="RTM167" s="73"/>
      <c r="RTN167" s="73"/>
      <c r="RTO167" s="73"/>
      <c r="RTP167" s="73"/>
      <c r="RTQ167" s="73"/>
      <c r="RTR167" s="73"/>
      <c r="RTS167" s="73"/>
      <c r="RTT167" s="73"/>
      <c r="RTU167" s="73"/>
      <c r="RTV167" s="73"/>
      <c r="RTW167" s="73"/>
      <c r="RTX167" s="73"/>
      <c r="RTY167" s="73"/>
      <c r="RTZ167" s="73"/>
      <c r="RUA167" s="73"/>
      <c r="RUB167" s="73"/>
      <c r="RUC167" s="73"/>
      <c r="RUD167" s="73"/>
      <c r="RUE167" s="73"/>
      <c r="RUF167" s="73"/>
      <c r="RUG167" s="73"/>
      <c r="RUH167" s="73"/>
      <c r="RUI167" s="73"/>
      <c r="RUJ167" s="73"/>
      <c r="RUK167" s="73"/>
      <c r="RUL167" s="73"/>
      <c r="RUM167" s="73"/>
      <c r="RUN167" s="73"/>
      <c r="RUO167" s="73"/>
      <c r="RUP167" s="73"/>
      <c r="RUQ167" s="73"/>
      <c r="RUR167" s="73"/>
      <c r="RUS167" s="73"/>
      <c r="RUT167" s="73"/>
      <c r="RUU167" s="73"/>
      <c r="RUV167" s="73"/>
      <c r="RUW167" s="73"/>
      <c r="RUX167" s="73"/>
      <c r="RUY167" s="73"/>
      <c r="RUZ167" s="73"/>
      <c r="RVA167" s="73"/>
      <c r="RVB167" s="73"/>
      <c r="RVC167" s="73"/>
      <c r="RVD167" s="73"/>
      <c r="RVE167" s="73"/>
      <c r="RVF167" s="73"/>
      <c r="RVG167" s="73"/>
      <c r="RVH167" s="73"/>
      <c r="RVI167" s="73"/>
      <c r="RVJ167" s="73"/>
      <c r="RVK167" s="73"/>
      <c r="RVL167" s="73"/>
      <c r="RVM167" s="73"/>
      <c r="RVN167" s="73"/>
      <c r="RVO167" s="73"/>
      <c r="RVP167" s="73"/>
      <c r="RVQ167" s="73"/>
      <c r="RVR167" s="73"/>
      <c r="RVS167" s="73"/>
      <c r="RVT167" s="73"/>
      <c r="RVU167" s="73"/>
      <c r="RVV167" s="73"/>
      <c r="RVW167" s="73"/>
      <c r="RVX167" s="73"/>
      <c r="RVY167" s="73"/>
      <c r="RVZ167" s="73"/>
      <c r="RWA167" s="73"/>
      <c r="RWB167" s="73"/>
      <c r="RWC167" s="73"/>
      <c r="RWD167" s="73"/>
      <c r="RWE167" s="73"/>
      <c r="RWF167" s="73"/>
      <c r="RWG167" s="73"/>
      <c r="RWH167" s="73"/>
      <c r="RWI167" s="73"/>
      <c r="RWJ167" s="73"/>
      <c r="RWK167" s="73"/>
      <c r="RWL167" s="73"/>
      <c r="RWM167" s="73"/>
      <c r="RWN167" s="73"/>
      <c r="RWO167" s="73"/>
      <c r="RWP167" s="73"/>
      <c r="RWQ167" s="73"/>
      <c r="RWR167" s="73"/>
      <c r="RWS167" s="73"/>
      <c r="RWT167" s="73"/>
      <c r="RWU167" s="73"/>
      <c r="RWV167" s="73"/>
      <c r="RWW167" s="73"/>
      <c r="RWX167" s="73"/>
      <c r="RWY167" s="73"/>
      <c r="RWZ167" s="73"/>
      <c r="RXA167" s="73"/>
      <c r="RXB167" s="73"/>
      <c r="RXC167" s="73"/>
      <c r="RXD167" s="73"/>
      <c r="RXE167" s="73"/>
      <c r="RXF167" s="73"/>
      <c r="RXG167" s="73"/>
      <c r="RXH167" s="73"/>
      <c r="RXI167" s="73"/>
      <c r="RXJ167" s="73"/>
      <c r="RXK167" s="73"/>
      <c r="RXL167" s="73"/>
      <c r="RXM167" s="73"/>
      <c r="RXN167" s="73"/>
      <c r="RXO167" s="73"/>
      <c r="RXP167" s="73"/>
      <c r="RXQ167" s="73"/>
      <c r="RXR167" s="73"/>
      <c r="RXS167" s="73"/>
      <c r="RXT167" s="73"/>
      <c r="RXU167" s="73"/>
      <c r="RXV167" s="73"/>
      <c r="RXW167" s="73"/>
      <c r="RXX167" s="73"/>
      <c r="RXY167" s="73"/>
      <c r="RXZ167" s="73"/>
      <c r="RYA167" s="73"/>
      <c r="RYB167" s="73"/>
      <c r="RYC167" s="73"/>
      <c r="RYD167" s="73"/>
      <c r="RYE167" s="73"/>
      <c r="RYF167" s="73"/>
      <c r="RYG167" s="73"/>
      <c r="RYH167" s="73"/>
      <c r="RYI167" s="73"/>
      <c r="RYJ167" s="73"/>
      <c r="RYK167" s="73"/>
      <c r="RYL167" s="73"/>
      <c r="RYM167" s="73"/>
      <c r="RYN167" s="73"/>
      <c r="RYO167" s="73"/>
      <c r="RYP167" s="73"/>
      <c r="RYQ167" s="73"/>
      <c r="RYR167" s="73"/>
      <c r="RYS167" s="73"/>
      <c r="RYT167" s="73"/>
      <c r="RYU167" s="73"/>
      <c r="RYV167" s="73"/>
      <c r="RYW167" s="73"/>
      <c r="RYX167" s="73"/>
      <c r="RYY167" s="73"/>
      <c r="RYZ167" s="73"/>
      <c r="RZA167" s="73"/>
      <c r="RZB167" s="73"/>
      <c r="RZC167" s="73"/>
      <c r="RZD167" s="73"/>
      <c r="RZE167" s="73"/>
      <c r="RZF167" s="73"/>
      <c r="RZG167" s="73"/>
      <c r="RZH167" s="73"/>
      <c r="RZI167" s="73"/>
      <c r="RZJ167" s="73"/>
      <c r="RZK167" s="73"/>
      <c r="RZL167" s="73"/>
      <c r="RZM167" s="73"/>
      <c r="RZN167" s="73"/>
      <c r="RZO167" s="73"/>
      <c r="RZP167" s="73"/>
      <c r="RZQ167" s="73"/>
      <c r="RZR167" s="73"/>
      <c r="RZS167" s="73"/>
      <c r="RZT167" s="73"/>
      <c r="RZU167" s="73"/>
      <c r="RZV167" s="73"/>
      <c r="RZW167" s="73"/>
      <c r="RZX167" s="73"/>
      <c r="RZY167" s="73"/>
      <c r="RZZ167" s="73"/>
      <c r="SAA167" s="73"/>
      <c r="SAB167" s="73"/>
      <c r="SAC167" s="73"/>
      <c r="SAD167" s="73"/>
      <c r="SAE167" s="73"/>
      <c r="SAF167" s="73"/>
      <c r="SAG167" s="73"/>
      <c r="SAH167" s="73"/>
      <c r="SAI167" s="73"/>
      <c r="SAJ167" s="73"/>
      <c r="SAK167" s="73"/>
      <c r="SAL167" s="73"/>
      <c r="SAM167" s="73"/>
      <c r="SAN167" s="73"/>
      <c r="SAO167" s="73"/>
      <c r="SAP167" s="73"/>
      <c r="SAQ167" s="73"/>
      <c r="SAR167" s="73"/>
      <c r="SAS167" s="73"/>
      <c r="SAT167" s="73"/>
      <c r="SAU167" s="73"/>
      <c r="SAV167" s="73"/>
      <c r="SAW167" s="73"/>
      <c r="SAX167" s="73"/>
      <c r="SAY167" s="73"/>
      <c r="SAZ167" s="73"/>
      <c r="SBA167" s="73"/>
      <c r="SBB167" s="73"/>
      <c r="SBC167" s="73"/>
      <c r="SBD167" s="73"/>
      <c r="SBE167" s="73"/>
      <c r="SBF167" s="73"/>
      <c r="SBG167" s="73"/>
      <c r="SBH167" s="73"/>
      <c r="SBI167" s="73"/>
      <c r="SBJ167" s="73"/>
      <c r="SBK167" s="73"/>
      <c r="SBL167" s="73"/>
      <c r="SBM167" s="73"/>
      <c r="SBN167" s="73"/>
      <c r="SBO167" s="73"/>
      <c r="SBP167" s="73"/>
      <c r="SBQ167" s="73"/>
      <c r="SBR167" s="73"/>
      <c r="SBS167" s="73"/>
      <c r="SBT167" s="73"/>
      <c r="SBU167" s="73"/>
      <c r="SBV167" s="73"/>
      <c r="SBW167" s="73"/>
      <c r="SBX167" s="73"/>
      <c r="SBY167" s="73"/>
      <c r="SBZ167" s="73"/>
      <c r="SCA167" s="73"/>
      <c r="SCB167" s="73"/>
      <c r="SCC167" s="73"/>
      <c r="SCD167" s="73"/>
      <c r="SCE167" s="73"/>
      <c r="SCF167" s="73"/>
      <c r="SCG167" s="73"/>
      <c r="SCH167" s="73"/>
      <c r="SCI167" s="73"/>
      <c r="SCJ167" s="73"/>
      <c r="SCK167" s="73"/>
      <c r="SCL167" s="73"/>
      <c r="SCM167" s="73"/>
      <c r="SCN167" s="73"/>
      <c r="SCO167" s="73"/>
      <c r="SCP167" s="73"/>
      <c r="SCQ167" s="73"/>
      <c r="SCR167" s="73"/>
      <c r="SCS167" s="73"/>
      <c r="SCT167" s="73"/>
      <c r="SCU167" s="73"/>
      <c r="SCV167" s="73"/>
      <c r="SCW167" s="73"/>
      <c r="SCX167" s="73"/>
      <c r="SCY167" s="73"/>
      <c r="SCZ167" s="73"/>
      <c r="SDA167" s="73"/>
      <c r="SDB167" s="73"/>
      <c r="SDC167" s="73"/>
      <c r="SDD167" s="73"/>
      <c r="SDE167" s="73"/>
      <c r="SDF167" s="73"/>
      <c r="SDG167" s="73"/>
      <c r="SDH167" s="73"/>
      <c r="SDI167" s="73"/>
      <c r="SDJ167" s="73"/>
      <c r="SDK167" s="73"/>
      <c r="SDL167" s="73"/>
      <c r="SDM167" s="73"/>
      <c r="SDN167" s="73"/>
      <c r="SDO167" s="73"/>
      <c r="SDP167" s="73"/>
      <c r="SDQ167" s="73"/>
      <c r="SDR167" s="73"/>
      <c r="SDS167" s="73"/>
      <c r="SDT167" s="73"/>
      <c r="SDU167" s="73"/>
      <c r="SDV167" s="73"/>
      <c r="SDW167" s="73"/>
      <c r="SDX167" s="73"/>
      <c r="SDY167" s="73"/>
      <c r="SDZ167" s="73"/>
      <c r="SEA167" s="73"/>
      <c r="SEB167" s="73"/>
      <c r="SEC167" s="73"/>
      <c r="SED167" s="73"/>
      <c r="SEE167" s="73"/>
      <c r="SEF167" s="73"/>
      <c r="SEG167" s="73"/>
      <c r="SEH167" s="73"/>
      <c r="SEI167" s="73"/>
      <c r="SEJ167" s="73"/>
      <c r="SEK167" s="73"/>
      <c r="SEL167" s="73"/>
      <c r="SEM167" s="73"/>
      <c r="SEN167" s="73"/>
      <c r="SEO167" s="73"/>
      <c r="SEP167" s="73"/>
      <c r="SEQ167" s="73"/>
      <c r="SER167" s="73"/>
      <c r="SES167" s="73"/>
      <c r="SET167" s="73"/>
      <c r="SEU167" s="73"/>
      <c r="SEV167" s="73"/>
      <c r="SEW167" s="73"/>
      <c r="SEX167" s="73"/>
      <c r="SEY167" s="73"/>
      <c r="SEZ167" s="73"/>
      <c r="SFA167" s="73"/>
      <c r="SFB167" s="73"/>
      <c r="SFC167" s="73"/>
      <c r="SFD167" s="73"/>
      <c r="SFE167" s="73"/>
      <c r="SFF167" s="73"/>
      <c r="SFG167" s="73"/>
      <c r="SFH167" s="73"/>
      <c r="SFI167" s="73"/>
      <c r="SFJ167" s="73"/>
      <c r="SFK167" s="73"/>
      <c r="SFL167" s="73"/>
      <c r="SFM167" s="73"/>
      <c r="SFN167" s="73"/>
      <c r="SFO167" s="73"/>
      <c r="SFP167" s="73"/>
      <c r="SFQ167" s="73"/>
      <c r="SFR167" s="73"/>
      <c r="SFS167" s="73"/>
      <c r="SFT167" s="73"/>
      <c r="SFU167" s="73"/>
      <c r="SFV167" s="73"/>
      <c r="SFW167" s="73"/>
      <c r="SFX167" s="73"/>
      <c r="SFY167" s="73"/>
      <c r="SFZ167" s="73"/>
      <c r="SGA167" s="73"/>
      <c r="SGB167" s="73"/>
      <c r="SGC167" s="73"/>
      <c r="SGD167" s="73"/>
      <c r="SGE167" s="73"/>
      <c r="SGF167" s="73"/>
      <c r="SGG167" s="73"/>
      <c r="SGH167" s="73"/>
      <c r="SGI167" s="73"/>
      <c r="SGJ167" s="73"/>
      <c r="SGK167" s="73"/>
      <c r="SGL167" s="73"/>
      <c r="SGM167" s="73"/>
      <c r="SGN167" s="73"/>
      <c r="SGO167" s="73"/>
      <c r="SGP167" s="73"/>
      <c r="SGQ167" s="73"/>
      <c r="SGR167" s="73"/>
      <c r="SGS167" s="73"/>
      <c r="SGT167" s="73"/>
      <c r="SGU167" s="73"/>
      <c r="SGV167" s="73"/>
      <c r="SGW167" s="73"/>
      <c r="SGX167" s="73"/>
      <c r="SGY167" s="73"/>
      <c r="SGZ167" s="73"/>
      <c r="SHA167" s="73"/>
      <c r="SHB167" s="73"/>
      <c r="SHC167" s="73"/>
      <c r="SHD167" s="73"/>
      <c r="SHE167" s="73"/>
      <c r="SHF167" s="73"/>
      <c r="SHG167" s="73"/>
      <c r="SHH167" s="73"/>
      <c r="SHI167" s="73"/>
      <c r="SHJ167" s="73"/>
      <c r="SHK167" s="73"/>
      <c r="SHL167" s="73"/>
      <c r="SHM167" s="73"/>
      <c r="SHN167" s="73"/>
      <c r="SHO167" s="73"/>
      <c r="SHP167" s="73"/>
      <c r="SHQ167" s="73"/>
      <c r="SHR167" s="73"/>
      <c r="SHS167" s="73"/>
      <c r="SHT167" s="73"/>
      <c r="SHU167" s="73"/>
      <c r="SHV167" s="73"/>
      <c r="SHW167" s="73"/>
      <c r="SHX167" s="73"/>
      <c r="SHY167" s="73"/>
      <c r="SHZ167" s="73"/>
      <c r="SIA167" s="73"/>
      <c r="SIB167" s="73"/>
      <c r="SIC167" s="73"/>
      <c r="SID167" s="73"/>
      <c r="SIE167" s="73"/>
      <c r="SIF167" s="73"/>
      <c r="SIG167" s="73"/>
      <c r="SIH167" s="73"/>
      <c r="SII167" s="73"/>
      <c r="SIJ167" s="73"/>
      <c r="SIK167" s="73"/>
      <c r="SIL167" s="73"/>
      <c r="SIM167" s="73"/>
      <c r="SIN167" s="73"/>
      <c r="SIO167" s="73"/>
      <c r="SIP167" s="73"/>
      <c r="SIQ167" s="73"/>
      <c r="SIR167" s="73"/>
      <c r="SIS167" s="73"/>
      <c r="SIT167" s="73"/>
      <c r="SIU167" s="73"/>
      <c r="SIV167" s="73"/>
      <c r="SIW167" s="73"/>
      <c r="SIX167" s="73"/>
      <c r="SIY167" s="73"/>
      <c r="SIZ167" s="73"/>
      <c r="SJA167" s="73"/>
      <c r="SJB167" s="73"/>
      <c r="SJC167" s="73"/>
      <c r="SJD167" s="73"/>
      <c r="SJE167" s="73"/>
      <c r="SJF167" s="73"/>
      <c r="SJG167" s="73"/>
      <c r="SJH167" s="73"/>
      <c r="SJI167" s="73"/>
      <c r="SJJ167" s="73"/>
      <c r="SJK167" s="73"/>
      <c r="SJL167" s="73"/>
      <c r="SJM167" s="73"/>
      <c r="SJN167" s="73"/>
      <c r="SJO167" s="73"/>
      <c r="SJP167" s="73"/>
      <c r="SJQ167" s="73"/>
      <c r="SJR167" s="73"/>
      <c r="SJS167" s="73"/>
      <c r="SJT167" s="73"/>
      <c r="SJU167" s="73"/>
      <c r="SJV167" s="73"/>
      <c r="SJW167" s="73"/>
      <c r="SJX167" s="73"/>
      <c r="SJY167" s="73"/>
      <c r="SJZ167" s="73"/>
      <c r="SKA167" s="73"/>
      <c r="SKB167" s="73"/>
      <c r="SKC167" s="73"/>
      <c r="SKD167" s="73"/>
      <c r="SKE167" s="73"/>
      <c r="SKF167" s="73"/>
      <c r="SKG167" s="73"/>
      <c r="SKH167" s="73"/>
      <c r="SKI167" s="73"/>
      <c r="SKJ167" s="73"/>
      <c r="SKK167" s="73"/>
      <c r="SKL167" s="73"/>
      <c r="SKM167" s="73"/>
      <c r="SKN167" s="73"/>
      <c r="SKO167" s="73"/>
      <c r="SKP167" s="73"/>
      <c r="SKQ167" s="73"/>
      <c r="SKR167" s="73"/>
      <c r="SKS167" s="73"/>
      <c r="SKT167" s="73"/>
      <c r="SKU167" s="73"/>
      <c r="SKV167" s="73"/>
      <c r="SKW167" s="73"/>
      <c r="SKX167" s="73"/>
      <c r="SKY167" s="73"/>
      <c r="SKZ167" s="73"/>
      <c r="SLA167" s="73"/>
      <c r="SLB167" s="73"/>
      <c r="SLC167" s="73"/>
      <c r="SLD167" s="73"/>
      <c r="SLE167" s="73"/>
      <c r="SLF167" s="73"/>
      <c r="SLG167" s="73"/>
      <c r="SLH167" s="73"/>
      <c r="SLI167" s="73"/>
      <c r="SLJ167" s="73"/>
      <c r="SLK167" s="73"/>
      <c r="SLL167" s="73"/>
      <c r="SLM167" s="73"/>
      <c r="SLN167" s="73"/>
      <c r="SLO167" s="73"/>
      <c r="SLP167" s="73"/>
      <c r="SLQ167" s="73"/>
      <c r="SLR167" s="73"/>
      <c r="SLS167" s="73"/>
      <c r="SLT167" s="73"/>
      <c r="SLU167" s="73"/>
      <c r="SLV167" s="73"/>
      <c r="SLW167" s="73"/>
      <c r="SLX167" s="73"/>
      <c r="SLY167" s="73"/>
      <c r="SLZ167" s="73"/>
      <c r="SMA167" s="73"/>
      <c r="SMB167" s="73"/>
      <c r="SMC167" s="73"/>
      <c r="SMD167" s="73"/>
      <c r="SME167" s="73"/>
      <c r="SMF167" s="73"/>
      <c r="SMG167" s="73"/>
      <c r="SMH167" s="73"/>
      <c r="SMI167" s="73"/>
      <c r="SMJ167" s="73"/>
      <c r="SMK167" s="73"/>
      <c r="SML167" s="73"/>
      <c r="SMM167" s="73"/>
      <c r="SMN167" s="73"/>
      <c r="SMO167" s="73"/>
      <c r="SMP167" s="73"/>
      <c r="SMQ167" s="73"/>
      <c r="SMR167" s="73"/>
      <c r="SMS167" s="73"/>
      <c r="SMT167" s="73"/>
      <c r="SMU167" s="73"/>
      <c r="SMV167" s="73"/>
      <c r="SMW167" s="73"/>
      <c r="SMX167" s="73"/>
      <c r="SMY167" s="73"/>
      <c r="SMZ167" s="73"/>
      <c r="SNA167" s="73"/>
      <c r="SNB167" s="73"/>
      <c r="SNC167" s="73"/>
      <c r="SND167" s="73"/>
      <c r="SNE167" s="73"/>
      <c r="SNF167" s="73"/>
      <c r="SNG167" s="73"/>
      <c r="SNH167" s="73"/>
      <c r="SNI167" s="73"/>
      <c r="SNJ167" s="73"/>
      <c r="SNK167" s="73"/>
      <c r="SNL167" s="73"/>
      <c r="SNM167" s="73"/>
      <c r="SNN167" s="73"/>
      <c r="SNO167" s="73"/>
      <c r="SNP167" s="73"/>
      <c r="SNQ167" s="73"/>
      <c r="SNR167" s="73"/>
      <c r="SNS167" s="73"/>
      <c r="SNT167" s="73"/>
      <c r="SNU167" s="73"/>
      <c r="SNV167" s="73"/>
      <c r="SNW167" s="73"/>
      <c r="SNX167" s="73"/>
      <c r="SNY167" s="73"/>
      <c r="SNZ167" s="73"/>
      <c r="SOA167" s="73"/>
      <c r="SOB167" s="73"/>
      <c r="SOC167" s="73"/>
      <c r="SOD167" s="73"/>
      <c r="SOE167" s="73"/>
      <c r="SOF167" s="73"/>
      <c r="SOG167" s="73"/>
      <c r="SOH167" s="73"/>
      <c r="SOI167" s="73"/>
      <c r="SOJ167" s="73"/>
      <c r="SOK167" s="73"/>
      <c r="SOL167" s="73"/>
      <c r="SOM167" s="73"/>
      <c r="SON167" s="73"/>
      <c r="SOO167" s="73"/>
      <c r="SOP167" s="73"/>
      <c r="SOQ167" s="73"/>
      <c r="SOR167" s="73"/>
      <c r="SOS167" s="73"/>
      <c r="SOT167" s="73"/>
      <c r="SOU167" s="73"/>
      <c r="SOV167" s="73"/>
      <c r="SOW167" s="73"/>
      <c r="SOX167" s="73"/>
      <c r="SOY167" s="73"/>
      <c r="SOZ167" s="73"/>
      <c r="SPA167" s="73"/>
      <c r="SPB167" s="73"/>
      <c r="SPC167" s="73"/>
      <c r="SPD167" s="73"/>
      <c r="SPE167" s="73"/>
      <c r="SPF167" s="73"/>
      <c r="SPG167" s="73"/>
      <c r="SPH167" s="73"/>
      <c r="SPI167" s="73"/>
      <c r="SPJ167" s="73"/>
      <c r="SPK167" s="73"/>
      <c r="SPL167" s="73"/>
      <c r="SPM167" s="73"/>
      <c r="SPN167" s="73"/>
      <c r="SPO167" s="73"/>
      <c r="SPP167" s="73"/>
      <c r="SPQ167" s="73"/>
      <c r="SPR167" s="73"/>
      <c r="SPS167" s="73"/>
      <c r="SPT167" s="73"/>
      <c r="SPU167" s="73"/>
      <c r="SPV167" s="73"/>
      <c r="SPW167" s="73"/>
      <c r="SPX167" s="73"/>
      <c r="SPY167" s="73"/>
      <c r="SPZ167" s="73"/>
      <c r="SQA167" s="73"/>
      <c r="SQB167" s="73"/>
      <c r="SQC167" s="73"/>
      <c r="SQD167" s="73"/>
      <c r="SQE167" s="73"/>
      <c r="SQF167" s="73"/>
      <c r="SQG167" s="73"/>
      <c r="SQH167" s="73"/>
      <c r="SQI167" s="73"/>
      <c r="SQJ167" s="73"/>
      <c r="SQK167" s="73"/>
      <c r="SQL167" s="73"/>
      <c r="SQM167" s="73"/>
      <c r="SQN167" s="73"/>
      <c r="SQO167" s="73"/>
      <c r="SQP167" s="73"/>
      <c r="SQQ167" s="73"/>
      <c r="SQR167" s="73"/>
      <c r="SQS167" s="73"/>
      <c r="SQT167" s="73"/>
      <c r="SQU167" s="73"/>
      <c r="SQV167" s="73"/>
      <c r="SQW167" s="73"/>
      <c r="SQX167" s="73"/>
      <c r="SQY167" s="73"/>
      <c r="SQZ167" s="73"/>
      <c r="SRA167" s="73"/>
      <c r="SRB167" s="73"/>
      <c r="SRC167" s="73"/>
      <c r="SRD167" s="73"/>
      <c r="SRE167" s="73"/>
      <c r="SRF167" s="73"/>
      <c r="SRG167" s="73"/>
      <c r="SRH167" s="73"/>
      <c r="SRI167" s="73"/>
      <c r="SRJ167" s="73"/>
      <c r="SRK167" s="73"/>
      <c r="SRL167" s="73"/>
      <c r="SRM167" s="73"/>
      <c r="SRN167" s="73"/>
      <c r="SRO167" s="73"/>
      <c r="SRP167" s="73"/>
      <c r="SRQ167" s="73"/>
      <c r="SRR167" s="73"/>
      <c r="SRS167" s="73"/>
      <c r="SRT167" s="73"/>
      <c r="SRU167" s="73"/>
      <c r="SRV167" s="73"/>
      <c r="SRW167" s="73"/>
      <c r="SRX167" s="73"/>
      <c r="SRY167" s="73"/>
      <c r="SRZ167" s="73"/>
      <c r="SSA167" s="73"/>
      <c r="SSB167" s="73"/>
      <c r="SSC167" s="73"/>
      <c r="SSD167" s="73"/>
      <c r="SSE167" s="73"/>
      <c r="SSF167" s="73"/>
      <c r="SSG167" s="73"/>
      <c r="SSH167" s="73"/>
      <c r="SSI167" s="73"/>
      <c r="SSJ167" s="73"/>
      <c r="SSK167" s="73"/>
      <c r="SSL167" s="73"/>
      <c r="SSM167" s="73"/>
      <c r="SSN167" s="73"/>
      <c r="SSO167" s="73"/>
      <c r="SSP167" s="73"/>
      <c r="SSQ167" s="73"/>
      <c r="SSR167" s="73"/>
      <c r="SSS167" s="73"/>
      <c r="SST167" s="73"/>
      <c r="SSU167" s="73"/>
      <c r="SSV167" s="73"/>
      <c r="SSW167" s="73"/>
      <c r="SSX167" s="73"/>
      <c r="SSY167" s="73"/>
      <c r="SSZ167" s="73"/>
      <c r="STA167" s="73"/>
      <c r="STB167" s="73"/>
      <c r="STC167" s="73"/>
      <c r="STD167" s="73"/>
      <c r="STE167" s="73"/>
      <c r="STF167" s="73"/>
      <c r="STG167" s="73"/>
      <c r="STH167" s="73"/>
      <c r="STI167" s="73"/>
      <c r="STJ167" s="73"/>
      <c r="STK167" s="73"/>
      <c r="STL167" s="73"/>
      <c r="STM167" s="73"/>
      <c r="STN167" s="73"/>
      <c r="STO167" s="73"/>
      <c r="STP167" s="73"/>
      <c r="STQ167" s="73"/>
      <c r="STR167" s="73"/>
      <c r="STS167" s="73"/>
      <c r="STT167" s="73"/>
      <c r="STU167" s="73"/>
      <c r="STV167" s="73"/>
      <c r="STW167" s="73"/>
      <c r="STX167" s="73"/>
      <c r="STY167" s="73"/>
      <c r="STZ167" s="73"/>
      <c r="SUA167" s="73"/>
      <c r="SUB167" s="73"/>
      <c r="SUC167" s="73"/>
      <c r="SUD167" s="73"/>
      <c r="SUE167" s="73"/>
      <c r="SUF167" s="73"/>
      <c r="SUG167" s="73"/>
      <c r="SUH167" s="73"/>
      <c r="SUI167" s="73"/>
      <c r="SUJ167" s="73"/>
      <c r="SUK167" s="73"/>
      <c r="SUL167" s="73"/>
      <c r="SUM167" s="73"/>
      <c r="SUN167" s="73"/>
      <c r="SUO167" s="73"/>
      <c r="SUP167" s="73"/>
      <c r="SUQ167" s="73"/>
      <c r="SUR167" s="73"/>
      <c r="SUS167" s="73"/>
      <c r="SUT167" s="73"/>
      <c r="SUU167" s="73"/>
      <c r="SUV167" s="73"/>
      <c r="SUW167" s="73"/>
      <c r="SUX167" s="73"/>
      <c r="SUY167" s="73"/>
      <c r="SUZ167" s="73"/>
      <c r="SVA167" s="73"/>
      <c r="SVB167" s="73"/>
      <c r="SVC167" s="73"/>
      <c r="SVD167" s="73"/>
      <c r="SVE167" s="73"/>
      <c r="SVF167" s="73"/>
      <c r="SVG167" s="73"/>
      <c r="SVH167" s="73"/>
      <c r="SVI167" s="73"/>
      <c r="SVJ167" s="73"/>
      <c r="SVK167" s="73"/>
      <c r="SVL167" s="73"/>
      <c r="SVM167" s="73"/>
      <c r="SVN167" s="73"/>
      <c r="SVO167" s="73"/>
      <c r="SVP167" s="73"/>
      <c r="SVQ167" s="73"/>
      <c r="SVR167" s="73"/>
      <c r="SVS167" s="73"/>
      <c r="SVT167" s="73"/>
      <c r="SVU167" s="73"/>
      <c r="SVV167" s="73"/>
      <c r="SVW167" s="73"/>
      <c r="SVX167" s="73"/>
      <c r="SVY167" s="73"/>
      <c r="SVZ167" s="73"/>
      <c r="SWA167" s="73"/>
      <c r="SWB167" s="73"/>
      <c r="SWC167" s="73"/>
      <c r="SWD167" s="73"/>
      <c r="SWE167" s="73"/>
      <c r="SWF167" s="73"/>
      <c r="SWG167" s="73"/>
      <c r="SWH167" s="73"/>
      <c r="SWI167" s="73"/>
      <c r="SWJ167" s="73"/>
      <c r="SWK167" s="73"/>
      <c r="SWL167" s="73"/>
      <c r="SWM167" s="73"/>
      <c r="SWN167" s="73"/>
      <c r="SWO167" s="73"/>
      <c r="SWP167" s="73"/>
      <c r="SWQ167" s="73"/>
      <c r="SWR167" s="73"/>
      <c r="SWS167" s="73"/>
      <c r="SWT167" s="73"/>
      <c r="SWU167" s="73"/>
      <c r="SWV167" s="73"/>
      <c r="SWW167" s="73"/>
      <c r="SWX167" s="73"/>
      <c r="SWY167" s="73"/>
      <c r="SWZ167" s="73"/>
      <c r="SXA167" s="73"/>
      <c r="SXB167" s="73"/>
      <c r="SXC167" s="73"/>
      <c r="SXD167" s="73"/>
      <c r="SXE167" s="73"/>
      <c r="SXF167" s="73"/>
      <c r="SXG167" s="73"/>
      <c r="SXH167" s="73"/>
      <c r="SXI167" s="73"/>
      <c r="SXJ167" s="73"/>
      <c r="SXK167" s="73"/>
      <c r="SXL167" s="73"/>
      <c r="SXM167" s="73"/>
      <c r="SXN167" s="73"/>
      <c r="SXO167" s="73"/>
      <c r="SXP167" s="73"/>
      <c r="SXQ167" s="73"/>
      <c r="SXR167" s="73"/>
      <c r="SXS167" s="73"/>
      <c r="SXT167" s="73"/>
      <c r="SXU167" s="73"/>
      <c r="SXV167" s="73"/>
      <c r="SXW167" s="73"/>
      <c r="SXX167" s="73"/>
      <c r="SXY167" s="73"/>
      <c r="SXZ167" s="73"/>
      <c r="SYA167" s="73"/>
      <c r="SYB167" s="73"/>
      <c r="SYC167" s="73"/>
      <c r="SYD167" s="73"/>
      <c r="SYE167" s="73"/>
      <c r="SYF167" s="73"/>
      <c r="SYG167" s="73"/>
      <c r="SYH167" s="73"/>
      <c r="SYI167" s="73"/>
      <c r="SYJ167" s="73"/>
      <c r="SYK167" s="73"/>
      <c r="SYL167" s="73"/>
      <c r="SYM167" s="73"/>
      <c r="SYN167" s="73"/>
      <c r="SYO167" s="73"/>
      <c r="SYP167" s="73"/>
      <c r="SYQ167" s="73"/>
      <c r="SYR167" s="73"/>
      <c r="SYS167" s="73"/>
      <c r="SYT167" s="73"/>
      <c r="SYU167" s="73"/>
      <c r="SYV167" s="73"/>
      <c r="SYW167" s="73"/>
      <c r="SYX167" s="73"/>
      <c r="SYY167" s="73"/>
      <c r="SYZ167" s="73"/>
      <c r="SZA167" s="73"/>
      <c r="SZB167" s="73"/>
      <c r="SZC167" s="73"/>
      <c r="SZD167" s="73"/>
      <c r="SZE167" s="73"/>
      <c r="SZF167" s="73"/>
      <c r="SZG167" s="73"/>
      <c r="SZH167" s="73"/>
      <c r="SZI167" s="73"/>
      <c r="SZJ167" s="73"/>
      <c r="SZK167" s="73"/>
      <c r="SZL167" s="73"/>
      <c r="SZM167" s="73"/>
      <c r="SZN167" s="73"/>
      <c r="SZO167" s="73"/>
      <c r="SZP167" s="73"/>
      <c r="SZQ167" s="73"/>
      <c r="SZR167" s="73"/>
      <c r="SZS167" s="73"/>
      <c r="SZT167" s="73"/>
      <c r="SZU167" s="73"/>
      <c r="SZV167" s="73"/>
      <c r="SZW167" s="73"/>
      <c r="SZX167" s="73"/>
      <c r="SZY167" s="73"/>
      <c r="SZZ167" s="73"/>
      <c r="TAA167" s="73"/>
      <c r="TAB167" s="73"/>
      <c r="TAC167" s="73"/>
      <c r="TAD167" s="73"/>
      <c r="TAE167" s="73"/>
      <c r="TAF167" s="73"/>
      <c r="TAG167" s="73"/>
      <c r="TAH167" s="73"/>
      <c r="TAI167" s="73"/>
      <c r="TAJ167" s="73"/>
      <c r="TAK167" s="73"/>
      <c r="TAL167" s="73"/>
      <c r="TAM167" s="73"/>
      <c r="TAN167" s="73"/>
      <c r="TAO167" s="73"/>
      <c r="TAP167" s="73"/>
      <c r="TAQ167" s="73"/>
      <c r="TAR167" s="73"/>
      <c r="TAS167" s="73"/>
      <c r="TAT167" s="73"/>
      <c r="TAU167" s="73"/>
      <c r="TAV167" s="73"/>
      <c r="TAW167" s="73"/>
      <c r="TAX167" s="73"/>
      <c r="TAY167" s="73"/>
      <c r="TAZ167" s="73"/>
      <c r="TBA167" s="73"/>
      <c r="TBB167" s="73"/>
      <c r="TBC167" s="73"/>
      <c r="TBD167" s="73"/>
      <c r="TBE167" s="73"/>
      <c r="TBF167" s="73"/>
      <c r="TBG167" s="73"/>
      <c r="TBH167" s="73"/>
      <c r="TBI167" s="73"/>
      <c r="TBJ167" s="73"/>
      <c r="TBK167" s="73"/>
      <c r="TBL167" s="73"/>
      <c r="TBM167" s="73"/>
      <c r="TBN167" s="73"/>
      <c r="TBO167" s="73"/>
      <c r="TBP167" s="73"/>
      <c r="TBQ167" s="73"/>
      <c r="TBR167" s="73"/>
      <c r="TBS167" s="73"/>
      <c r="TBT167" s="73"/>
      <c r="TBU167" s="73"/>
      <c r="TBV167" s="73"/>
      <c r="TBW167" s="73"/>
      <c r="TBX167" s="73"/>
      <c r="TBY167" s="73"/>
      <c r="TBZ167" s="73"/>
      <c r="TCA167" s="73"/>
      <c r="TCB167" s="73"/>
      <c r="TCC167" s="73"/>
      <c r="TCD167" s="73"/>
      <c r="TCE167" s="73"/>
      <c r="TCF167" s="73"/>
      <c r="TCG167" s="73"/>
      <c r="TCH167" s="73"/>
      <c r="TCI167" s="73"/>
      <c r="TCJ167" s="73"/>
      <c r="TCK167" s="73"/>
      <c r="TCL167" s="73"/>
      <c r="TCM167" s="73"/>
      <c r="TCN167" s="73"/>
      <c r="TCO167" s="73"/>
      <c r="TCP167" s="73"/>
      <c r="TCQ167" s="73"/>
      <c r="TCR167" s="73"/>
      <c r="TCS167" s="73"/>
      <c r="TCT167" s="73"/>
      <c r="TCU167" s="73"/>
      <c r="TCV167" s="73"/>
      <c r="TCW167" s="73"/>
      <c r="TCX167" s="73"/>
      <c r="TCY167" s="73"/>
      <c r="TCZ167" s="73"/>
      <c r="TDA167" s="73"/>
      <c r="TDB167" s="73"/>
      <c r="TDC167" s="73"/>
      <c r="TDD167" s="73"/>
      <c r="TDE167" s="73"/>
      <c r="TDF167" s="73"/>
      <c r="TDG167" s="73"/>
      <c r="TDH167" s="73"/>
      <c r="TDI167" s="73"/>
      <c r="TDJ167" s="73"/>
      <c r="TDK167" s="73"/>
      <c r="TDL167" s="73"/>
      <c r="TDM167" s="73"/>
      <c r="TDN167" s="73"/>
      <c r="TDO167" s="73"/>
      <c r="TDP167" s="73"/>
      <c r="TDQ167" s="73"/>
      <c r="TDR167" s="73"/>
      <c r="TDS167" s="73"/>
      <c r="TDT167" s="73"/>
      <c r="TDU167" s="73"/>
      <c r="TDV167" s="73"/>
      <c r="TDW167" s="73"/>
      <c r="TDX167" s="73"/>
      <c r="TDY167" s="73"/>
      <c r="TDZ167" s="73"/>
      <c r="TEA167" s="73"/>
      <c r="TEB167" s="73"/>
      <c r="TEC167" s="73"/>
      <c r="TED167" s="73"/>
      <c r="TEE167" s="73"/>
      <c r="TEF167" s="73"/>
      <c r="TEG167" s="73"/>
      <c r="TEH167" s="73"/>
      <c r="TEI167" s="73"/>
      <c r="TEJ167" s="73"/>
      <c r="TEK167" s="73"/>
      <c r="TEL167" s="73"/>
      <c r="TEM167" s="73"/>
      <c r="TEN167" s="73"/>
      <c r="TEO167" s="73"/>
      <c r="TEP167" s="73"/>
      <c r="TEQ167" s="73"/>
      <c r="TER167" s="73"/>
      <c r="TES167" s="73"/>
      <c r="TET167" s="73"/>
      <c r="TEU167" s="73"/>
      <c r="TEV167" s="73"/>
      <c r="TEW167" s="73"/>
      <c r="TEX167" s="73"/>
      <c r="TEY167" s="73"/>
      <c r="TEZ167" s="73"/>
      <c r="TFA167" s="73"/>
      <c r="TFB167" s="73"/>
      <c r="TFC167" s="73"/>
      <c r="TFD167" s="73"/>
      <c r="TFE167" s="73"/>
      <c r="TFF167" s="73"/>
      <c r="TFG167" s="73"/>
      <c r="TFH167" s="73"/>
      <c r="TFI167" s="73"/>
      <c r="TFJ167" s="73"/>
      <c r="TFK167" s="73"/>
      <c r="TFL167" s="73"/>
      <c r="TFM167" s="73"/>
      <c r="TFN167" s="73"/>
      <c r="TFO167" s="73"/>
      <c r="TFP167" s="73"/>
      <c r="TFQ167" s="73"/>
      <c r="TFR167" s="73"/>
      <c r="TFS167" s="73"/>
      <c r="TFT167" s="73"/>
      <c r="TFU167" s="73"/>
      <c r="TFV167" s="73"/>
      <c r="TFW167" s="73"/>
      <c r="TFX167" s="73"/>
      <c r="TFY167" s="73"/>
      <c r="TFZ167" s="73"/>
      <c r="TGA167" s="73"/>
      <c r="TGB167" s="73"/>
      <c r="TGC167" s="73"/>
      <c r="TGD167" s="73"/>
      <c r="TGE167" s="73"/>
      <c r="TGF167" s="73"/>
      <c r="TGG167" s="73"/>
      <c r="TGH167" s="73"/>
      <c r="TGI167" s="73"/>
      <c r="TGJ167" s="73"/>
      <c r="TGK167" s="73"/>
      <c r="TGL167" s="73"/>
      <c r="TGM167" s="73"/>
      <c r="TGN167" s="73"/>
      <c r="TGO167" s="73"/>
      <c r="TGP167" s="73"/>
      <c r="TGQ167" s="73"/>
      <c r="TGR167" s="73"/>
      <c r="TGS167" s="73"/>
      <c r="TGT167" s="73"/>
      <c r="TGU167" s="73"/>
      <c r="TGV167" s="73"/>
      <c r="TGW167" s="73"/>
      <c r="TGX167" s="73"/>
      <c r="TGY167" s="73"/>
      <c r="TGZ167" s="73"/>
      <c r="THA167" s="73"/>
      <c r="THB167" s="73"/>
      <c r="THC167" s="73"/>
      <c r="THD167" s="73"/>
      <c r="THE167" s="73"/>
      <c r="THF167" s="73"/>
      <c r="THG167" s="73"/>
      <c r="THH167" s="73"/>
      <c r="THI167" s="73"/>
      <c r="THJ167" s="73"/>
      <c r="THK167" s="73"/>
      <c r="THL167" s="73"/>
      <c r="THM167" s="73"/>
      <c r="THN167" s="73"/>
      <c r="THO167" s="73"/>
      <c r="THP167" s="73"/>
      <c r="THQ167" s="73"/>
      <c r="THR167" s="73"/>
      <c r="THS167" s="73"/>
      <c r="THT167" s="73"/>
      <c r="THU167" s="73"/>
      <c r="THV167" s="73"/>
      <c r="THW167" s="73"/>
      <c r="THX167" s="73"/>
      <c r="THY167" s="73"/>
      <c r="THZ167" s="73"/>
      <c r="TIA167" s="73"/>
      <c r="TIB167" s="73"/>
      <c r="TIC167" s="73"/>
      <c r="TID167" s="73"/>
      <c r="TIE167" s="73"/>
      <c r="TIF167" s="73"/>
      <c r="TIG167" s="73"/>
      <c r="TIH167" s="73"/>
      <c r="TII167" s="73"/>
      <c r="TIJ167" s="73"/>
      <c r="TIK167" s="73"/>
      <c r="TIL167" s="73"/>
      <c r="TIM167" s="73"/>
      <c r="TIN167" s="73"/>
      <c r="TIO167" s="73"/>
      <c r="TIP167" s="73"/>
      <c r="TIQ167" s="73"/>
      <c r="TIR167" s="73"/>
      <c r="TIS167" s="73"/>
      <c r="TIT167" s="73"/>
      <c r="TIU167" s="73"/>
      <c r="TIV167" s="73"/>
      <c r="TIW167" s="73"/>
      <c r="TIX167" s="73"/>
      <c r="TIY167" s="73"/>
      <c r="TIZ167" s="73"/>
      <c r="TJA167" s="73"/>
      <c r="TJB167" s="73"/>
      <c r="TJC167" s="73"/>
      <c r="TJD167" s="73"/>
      <c r="TJE167" s="73"/>
      <c r="TJF167" s="73"/>
      <c r="TJG167" s="73"/>
      <c r="TJH167" s="73"/>
      <c r="TJI167" s="73"/>
      <c r="TJJ167" s="73"/>
      <c r="TJK167" s="73"/>
      <c r="TJL167" s="73"/>
      <c r="TJM167" s="73"/>
      <c r="TJN167" s="73"/>
      <c r="TJO167" s="73"/>
      <c r="TJP167" s="73"/>
      <c r="TJQ167" s="73"/>
      <c r="TJR167" s="73"/>
      <c r="TJS167" s="73"/>
      <c r="TJT167" s="73"/>
      <c r="TJU167" s="73"/>
      <c r="TJV167" s="73"/>
      <c r="TJW167" s="73"/>
      <c r="TJX167" s="73"/>
      <c r="TJY167" s="73"/>
      <c r="TJZ167" s="73"/>
      <c r="TKA167" s="73"/>
      <c r="TKB167" s="73"/>
      <c r="TKC167" s="73"/>
      <c r="TKD167" s="73"/>
      <c r="TKE167" s="73"/>
      <c r="TKF167" s="73"/>
      <c r="TKG167" s="73"/>
      <c r="TKH167" s="73"/>
      <c r="TKI167" s="73"/>
      <c r="TKJ167" s="73"/>
      <c r="TKK167" s="73"/>
      <c r="TKL167" s="73"/>
      <c r="TKM167" s="73"/>
      <c r="TKN167" s="73"/>
      <c r="TKO167" s="73"/>
      <c r="TKP167" s="73"/>
      <c r="TKQ167" s="73"/>
      <c r="TKR167" s="73"/>
      <c r="TKS167" s="73"/>
      <c r="TKT167" s="73"/>
      <c r="TKU167" s="73"/>
      <c r="TKV167" s="73"/>
      <c r="TKW167" s="73"/>
      <c r="TKX167" s="73"/>
      <c r="TKY167" s="73"/>
      <c r="TKZ167" s="73"/>
      <c r="TLA167" s="73"/>
      <c r="TLB167" s="73"/>
      <c r="TLC167" s="73"/>
      <c r="TLD167" s="73"/>
      <c r="TLE167" s="73"/>
      <c r="TLF167" s="73"/>
      <c r="TLG167" s="73"/>
      <c r="TLH167" s="73"/>
      <c r="TLI167" s="73"/>
      <c r="TLJ167" s="73"/>
      <c r="TLK167" s="73"/>
      <c r="TLL167" s="73"/>
      <c r="TLM167" s="73"/>
      <c r="TLN167" s="73"/>
      <c r="TLO167" s="73"/>
      <c r="TLP167" s="73"/>
      <c r="TLQ167" s="73"/>
      <c r="TLR167" s="73"/>
      <c r="TLS167" s="73"/>
      <c r="TLT167" s="73"/>
      <c r="TLU167" s="73"/>
      <c r="TLV167" s="73"/>
      <c r="TLW167" s="73"/>
      <c r="TLX167" s="73"/>
      <c r="TLY167" s="73"/>
      <c r="TLZ167" s="73"/>
      <c r="TMA167" s="73"/>
      <c r="TMB167" s="73"/>
      <c r="TMC167" s="73"/>
      <c r="TMD167" s="73"/>
      <c r="TME167" s="73"/>
      <c r="TMF167" s="73"/>
      <c r="TMG167" s="73"/>
      <c r="TMH167" s="73"/>
      <c r="TMI167" s="73"/>
      <c r="TMJ167" s="73"/>
      <c r="TMK167" s="73"/>
      <c r="TML167" s="73"/>
      <c r="TMM167" s="73"/>
      <c r="TMN167" s="73"/>
      <c r="TMO167" s="73"/>
      <c r="TMP167" s="73"/>
      <c r="TMQ167" s="73"/>
      <c r="TMR167" s="73"/>
      <c r="TMS167" s="73"/>
      <c r="TMT167" s="73"/>
      <c r="TMU167" s="73"/>
      <c r="TMV167" s="73"/>
      <c r="TMW167" s="73"/>
      <c r="TMX167" s="73"/>
      <c r="TMY167" s="73"/>
      <c r="TMZ167" s="73"/>
      <c r="TNA167" s="73"/>
      <c r="TNB167" s="73"/>
      <c r="TNC167" s="73"/>
      <c r="TND167" s="73"/>
      <c r="TNE167" s="73"/>
      <c r="TNF167" s="73"/>
      <c r="TNG167" s="73"/>
      <c r="TNH167" s="73"/>
      <c r="TNI167" s="73"/>
      <c r="TNJ167" s="73"/>
      <c r="TNK167" s="73"/>
      <c r="TNL167" s="73"/>
      <c r="TNM167" s="73"/>
      <c r="TNN167" s="73"/>
      <c r="TNO167" s="73"/>
      <c r="TNP167" s="73"/>
      <c r="TNQ167" s="73"/>
      <c r="TNR167" s="73"/>
      <c r="TNS167" s="73"/>
      <c r="TNT167" s="73"/>
      <c r="TNU167" s="73"/>
      <c r="TNV167" s="73"/>
      <c r="TNW167" s="73"/>
      <c r="TNX167" s="73"/>
      <c r="TNY167" s="73"/>
      <c r="TNZ167" s="73"/>
      <c r="TOA167" s="73"/>
      <c r="TOB167" s="73"/>
      <c r="TOC167" s="73"/>
      <c r="TOD167" s="73"/>
      <c r="TOE167" s="73"/>
      <c r="TOF167" s="73"/>
      <c r="TOG167" s="73"/>
      <c r="TOH167" s="73"/>
      <c r="TOI167" s="73"/>
      <c r="TOJ167" s="73"/>
      <c r="TOK167" s="73"/>
      <c r="TOL167" s="73"/>
      <c r="TOM167" s="73"/>
      <c r="TON167" s="73"/>
      <c r="TOO167" s="73"/>
      <c r="TOP167" s="73"/>
      <c r="TOQ167" s="73"/>
      <c r="TOR167" s="73"/>
      <c r="TOS167" s="73"/>
      <c r="TOT167" s="73"/>
      <c r="TOU167" s="73"/>
      <c r="TOV167" s="73"/>
      <c r="TOW167" s="73"/>
      <c r="TOX167" s="73"/>
      <c r="TOY167" s="73"/>
      <c r="TOZ167" s="73"/>
      <c r="TPA167" s="73"/>
      <c r="TPB167" s="73"/>
      <c r="TPC167" s="73"/>
      <c r="TPD167" s="73"/>
      <c r="TPE167" s="73"/>
      <c r="TPF167" s="73"/>
      <c r="TPG167" s="73"/>
      <c r="TPH167" s="73"/>
      <c r="TPI167" s="73"/>
      <c r="TPJ167" s="73"/>
      <c r="TPK167" s="73"/>
      <c r="TPL167" s="73"/>
      <c r="TPM167" s="73"/>
      <c r="TPN167" s="73"/>
      <c r="TPO167" s="73"/>
      <c r="TPP167" s="73"/>
      <c r="TPQ167" s="73"/>
      <c r="TPR167" s="73"/>
      <c r="TPS167" s="73"/>
      <c r="TPT167" s="73"/>
      <c r="TPU167" s="73"/>
      <c r="TPV167" s="73"/>
      <c r="TPW167" s="73"/>
      <c r="TPX167" s="73"/>
      <c r="TPY167" s="73"/>
      <c r="TPZ167" s="73"/>
      <c r="TQA167" s="73"/>
      <c r="TQB167" s="73"/>
      <c r="TQC167" s="73"/>
      <c r="TQD167" s="73"/>
      <c r="TQE167" s="73"/>
      <c r="TQF167" s="73"/>
      <c r="TQG167" s="73"/>
      <c r="TQH167" s="73"/>
      <c r="TQI167" s="73"/>
      <c r="TQJ167" s="73"/>
      <c r="TQK167" s="73"/>
      <c r="TQL167" s="73"/>
      <c r="TQM167" s="73"/>
      <c r="TQN167" s="73"/>
      <c r="TQO167" s="73"/>
      <c r="TQP167" s="73"/>
      <c r="TQQ167" s="73"/>
      <c r="TQR167" s="73"/>
      <c r="TQS167" s="73"/>
      <c r="TQT167" s="73"/>
      <c r="TQU167" s="73"/>
      <c r="TQV167" s="73"/>
      <c r="TQW167" s="73"/>
      <c r="TQX167" s="73"/>
      <c r="TQY167" s="73"/>
      <c r="TQZ167" s="73"/>
      <c r="TRA167" s="73"/>
      <c r="TRB167" s="73"/>
      <c r="TRC167" s="73"/>
      <c r="TRD167" s="73"/>
      <c r="TRE167" s="73"/>
      <c r="TRF167" s="73"/>
      <c r="TRG167" s="73"/>
      <c r="TRH167" s="73"/>
      <c r="TRI167" s="73"/>
      <c r="TRJ167" s="73"/>
      <c r="TRK167" s="73"/>
      <c r="TRL167" s="73"/>
      <c r="TRM167" s="73"/>
      <c r="TRN167" s="73"/>
      <c r="TRO167" s="73"/>
      <c r="TRP167" s="73"/>
      <c r="TRQ167" s="73"/>
      <c r="TRR167" s="73"/>
      <c r="TRS167" s="73"/>
      <c r="TRT167" s="73"/>
      <c r="TRU167" s="73"/>
      <c r="TRV167" s="73"/>
      <c r="TRW167" s="73"/>
      <c r="TRX167" s="73"/>
      <c r="TRY167" s="73"/>
      <c r="TRZ167" s="73"/>
      <c r="TSA167" s="73"/>
      <c r="TSB167" s="73"/>
      <c r="TSC167" s="73"/>
      <c r="TSD167" s="73"/>
      <c r="TSE167" s="73"/>
      <c r="TSF167" s="73"/>
      <c r="TSG167" s="73"/>
      <c r="TSH167" s="73"/>
      <c r="TSI167" s="73"/>
      <c r="TSJ167" s="73"/>
      <c r="TSK167" s="73"/>
      <c r="TSL167" s="73"/>
      <c r="TSM167" s="73"/>
      <c r="TSN167" s="73"/>
      <c r="TSO167" s="73"/>
      <c r="TSP167" s="73"/>
      <c r="TSQ167" s="73"/>
      <c r="TSR167" s="73"/>
      <c r="TSS167" s="73"/>
      <c r="TST167" s="73"/>
      <c r="TSU167" s="73"/>
      <c r="TSV167" s="73"/>
      <c r="TSW167" s="73"/>
      <c r="TSX167" s="73"/>
      <c r="TSY167" s="73"/>
      <c r="TSZ167" s="73"/>
      <c r="TTA167" s="73"/>
      <c r="TTB167" s="73"/>
      <c r="TTC167" s="73"/>
      <c r="TTD167" s="73"/>
      <c r="TTE167" s="73"/>
      <c r="TTF167" s="73"/>
      <c r="TTG167" s="73"/>
      <c r="TTH167" s="73"/>
      <c r="TTI167" s="73"/>
      <c r="TTJ167" s="73"/>
      <c r="TTK167" s="73"/>
      <c r="TTL167" s="73"/>
      <c r="TTM167" s="73"/>
      <c r="TTN167" s="73"/>
      <c r="TTO167" s="73"/>
      <c r="TTP167" s="73"/>
      <c r="TTQ167" s="73"/>
      <c r="TTR167" s="73"/>
      <c r="TTS167" s="73"/>
      <c r="TTT167" s="73"/>
      <c r="TTU167" s="73"/>
      <c r="TTV167" s="73"/>
      <c r="TTW167" s="73"/>
      <c r="TTX167" s="73"/>
      <c r="TTY167" s="73"/>
      <c r="TTZ167" s="73"/>
      <c r="TUA167" s="73"/>
      <c r="TUB167" s="73"/>
      <c r="TUC167" s="73"/>
      <c r="TUD167" s="73"/>
      <c r="TUE167" s="73"/>
      <c r="TUF167" s="73"/>
      <c r="TUG167" s="73"/>
      <c r="TUH167" s="73"/>
      <c r="TUI167" s="73"/>
      <c r="TUJ167" s="73"/>
      <c r="TUK167" s="73"/>
      <c r="TUL167" s="73"/>
      <c r="TUM167" s="73"/>
      <c r="TUN167" s="73"/>
      <c r="TUO167" s="73"/>
      <c r="TUP167" s="73"/>
      <c r="TUQ167" s="73"/>
      <c r="TUR167" s="73"/>
      <c r="TUS167" s="73"/>
      <c r="TUT167" s="73"/>
      <c r="TUU167" s="73"/>
      <c r="TUV167" s="73"/>
      <c r="TUW167" s="73"/>
      <c r="TUX167" s="73"/>
      <c r="TUY167" s="73"/>
      <c r="TUZ167" s="73"/>
      <c r="TVA167" s="73"/>
      <c r="TVB167" s="73"/>
      <c r="TVC167" s="73"/>
      <c r="TVD167" s="73"/>
      <c r="TVE167" s="73"/>
      <c r="TVF167" s="73"/>
      <c r="TVG167" s="73"/>
      <c r="TVH167" s="73"/>
      <c r="TVI167" s="73"/>
      <c r="TVJ167" s="73"/>
      <c r="TVK167" s="73"/>
      <c r="TVL167" s="73"/>
      <c r="TVM167" s="73"/>
      <c r="TVN167" s="73"/>
      <c r="TVO167" s="73"/>
      <c r="TVP167" s="73"/>
      <c r="TVQ167" s="73"/>
      <c r="TVR167" s="73"/>
      <c r="TVS167" s="73"/>
      <c r="TVT167" s="73"/>
      <c r="TVU167" s="73"/>
      <c r="TVV167" s="73"/>
      <c r="TVW167" s="73"/>
      <c r="TVX167" s="73"/>
      <c r="TVY167" s="73"/>
      <c r="TVZ167" s="73"/>
      <c r="TWA167" s="73"/>
      <c r="TWB167" s="73"/>
      <c r="TWC167" s="73"/>
      <c r="TWD167" s="73"/>
      <c r="TWE167" s="73"/>
      <c r="TWF167" s="73"/>
      <c r="TWG167" s="73"/>
      <c r="TWH167" s="73"/>
      <c r="TWI167" s="73"/>
      <c r="TWJ167" s="73"/>
      <c r="TWK167" s="73"/>
      <c r="TWL167" s="73"/>
      <c r="TWM167" s="73"/>
      <c r="TWN167" s="73"/>
      <c r="TWO167" s="73"/>
      <c r="TWP167" s="73"/>
      <c r="TWQ167" s="73"/>
      <c r="TWR167" s="73"/>
      <c r="TWS167" s="73"/>
      <c r="TWT167" s="73"/>
      <c r="TWU167" s="73"/>
      <c r="TWV167" s="73"/>
      <c r="TWW167" s="73"/>
      <c r="TWX167" s="73"/>
      <c r="TWY167" s="73"/>
      <c r="TWZ167" s="73"/>
      <c r="TXA167" s="73"/>
      <c r="TXB167" s="73"/>
      <c r="TXC167" s="73"/>
      <c r="TXD167" s="73"/>
      <c r="TXE167" s="73"/>
      <c r="TXF167" s="73"/>
      <c r="TXG167" s="73"/>
      <c r="TXH167" s="73"/>
      <c r="TXI167" s="73"/>
      <c r="TXJ167" s="73"/>
      <c r="TXK167" s="73"/>
      <c r="TXL167" s="73"/>
      <c r="TXM167" s="73"/>
      <c r="TXN167" s="73"/>
      <c r="TXO167" s="73"/>
      <c r="TXP167" s="73"/>
      <c r="TXQ167" s="73"/>
      <c r="TXR167" s="73"/>
      <c r="TXS167" s="73"/>
      <c r="TXT167" s="73"/>
      <c r="TXU167" s="73"/>
      <c r="TXV167" s="73"/>
      <c r="TXW167" s="73"/>
      <c r="TXX167" s="73"/>
      <c r="TXY167" s="73"/>
      <c r="TXZ167" s="73"/>
      <c r="TYA167" s="73"/>
      <c r="TYB167" s="73"/>
      <c r="TYC167" s="73"/>
      <c r="TYD167" s="73"/>
      <c r="TYE167" s="73"/>
      <c r="TYF167" s="73"/>
      <c r="TYG167" s="73"/>
      <c r="TYH167" s="73"/>
      <c r="TYI167" s="73"/>
      <c r="TYJ167" s="73"/>
      <c r="TYK167" s="73"/>
      <c r="TYL167" s="73"/>
      <c r="TYM167" s="73"/>
      <c r="TYN167" s="73"/>
      <c r="TYO167" s="73"/>
      <c r="TYP167" s="73"/>
      <c r="TYQ167" s="73"/>
      <c r="TYR167" s="73"/>
      <c r="TYS167" s="73"/>
      <c r="TYT167" s="73"/>
      <c r="TYU167" s="73"/>
      <c r="TYV167" s="73"/>
      <c r="TYW167" s="73"/>
      <c r="TYX167" s="73"/>
      <c r="TYY167" s="73"/>
      <c r="TYZ167" s="73"/>
      <c r="TZA167" s="73"/>
      <c r="TZB167" s="73"/>
      <c r="TZC167" s="73"/>
      <c r="TZD167" s="73"/>
      <c r="TZE167" s="73"/>
      <c r="TZF167" s="73"/>
      <c r="TZG167" s="73"/>
      <c r="TZH167" s="73"/>
      <c r="TZI167" s="73"/>
      <c r="TZJ167" s="73"/>
      <c r="TZK167" s="73"/>
      <c r="TZL167" s="73"/>
      <c r="TZM167" s="73"/>
      <c r="TZN167" s="73"/>
      <c r="TZO167" s="73"/>
      <c r="TZP167" s="73"/>
      <c r="TZQ167" s="73"/>
      <c r="TZR167" s="73"/>
      <c r="TZS167" s="73"/>
      <c r="TZT167" s="73"/>
      <c r="TZU167" s="73"/>
      <c r="TZV167" s="73"/>
      <c r="TZW167" s="73"/>
      <c r="TZX167" s="73"/>
      <c r="TZY167" s="73"/>
      <c r="TZZ167" s="73"/>
      <c r="UAA167" s="73"/>
      <c r="UAB167" s="73"/>
      <c r="UAC167" s="73"/>
      <c r="UAD167" s="73"/>
      <c r="UAE167" s="73"/>
      <c r="UAF167" s="73"/>
      <c r="UAG167" s="73"/>
      <c r="UAH167" s="73"/>
      <c r="UAI167" s="73"/>
      <c r="UAJ167" s="73"/>
      <c r="UAK167" s="73"/>
      <c r="UAL167" s="73"/>
      <c r="UAM167" s="73"/>
      <c r="UAN167" s="73"/>
      <c r="UAO167" s="73"/>
      <c r="UAP167" s="73"/>
      <c r="UAQ167" s="73"/>
      <c r="UAR167" s="73"/>
      <c r="UAS167" s="73"/>
      <c r="UAT167" s="73"/>
      <c r="UAU167" s="73"/>
      <c r="UAV167" s="73"/>
      <c r="UAW167" s="73"/>
      <c r="UAX167" s="73"/>
      <c r="UAY167" s="73"/>
      <c r="UAZ167" s="73"/>
      <c r="UBA167" s="73"/>
      <c r="UBB167" s="73"/>
      <c r="UBC167" s="73"/>
      <c r="UBD167" s="73"/>
      <c r="UBE167" s="73"/>
      <c r="UBF167" s="73"/>
      <c r="UBG167" s="73"/>
      <c r="UBH167" s="73"/>
      <c r="UBI167" s="73"/>
      <c r="UBJ167" s="73"/>
      <c r="UBK167" s="73"/>
      <c r="UBL167" s="73"/>
      <c r="UBM167" s="73"/>
      <c r="UBN167" s="73"/>
      <c r="UBO167" s="73"/>
      <c r="UBP167" s="73"/>
      <c r="UBQ167" s="73"/>
      <c r="UBR167" s="73"/>
      <c r="UBS167" s="73"/>
      <c r="UBT167" s="73"/>
      <c r="UBU167" s="73"/>
      <c r="UBV167" s="73"/>
      <c r="UBW167" s="73"/>
      <c r="UBX167" s="73"/>
      <c r="UBY167" s="73"/>
      <c r="UBZ167" s="73"/>
      <c r="UCA167" s="73"/>
      <c r="UCB167" s="73"/>
      <c r="UCC167" s="73"/>
      <c r="UCD167" s="73"/>
      <c r="UCE167" s="73"/>
      <c r="UCF167" s="73"/>
      <c r="UCG167" s="73"/>
      <c r="UCH167" s="73"/>
      <c r="UCI167" s="73"/>
      <c r="UCJ167" s="73"/>
      <c r="UCK167" s="73"/>
      <c r="UCL167" s="73"/>
      <c r="UCM167" s="73"/>
      <c r="UCN167" s="73"/>
      <c r="UCO167" s="73"/>
      <c r="UCP167" s="73"/>
      <c r="UCQ167" s="73"/>
      <c r="UCR167" s="73"/>
      <c r="UCS167" s="73"/>
      <c r="UCT167" s="73"/>
      <c r="UCU167" s="73"/>
      <c r="UCV167" s="73"/>
      <c r="UCW167" s="73"/>
      <c r="UCX167" s="73"/>
      <c r="UCY167" s="73"/>
      <c r="UCZ167" s="73"/>
      <c r="UDA167" s="73"/>
      <c r="UDB167" s="73"/>
      <c r="UDC167" s="73"/>
      <c r="UDD167" s="73"/>
      <c r="UDE167" s="73"/>
      <c r="UDF167" s="73"/>
      <c r="UDG167" s="73"/>
      <c r="UDH167" s="73"/>
      <c r="UDI167" s="73"/>
      <c r="UDJ167" s="73"/>
      <c r="UDK167" s="73"/>
      <c r="UDL167" s="73"/>
      <c r="UDM167" s="73"/>
      <c r="UDN167" s="73"/>
      <c r="UDO167" s="73"/>
      <c r="UDP167" s="73"/>
      <c r="UDQ167" s="73"/>
      <c r="UDR167" s="73"/>
      <c r="UDS167" s="73"/>
      <c r="UDT167" s="73"/>
      <c r="UDU167" s="73"/>
      <c r="UDV167" s="73"/>
      <c r="UDW167" s="73"/>
      <c r="UDX167" s="73"/>
      <c r="UDY167" s="73"/>
      <c r="UDZ167" s="73"/>
      <c r="UEA167" s="73"/>
      <c r="UEB167" s="73"/>
      <c r="UEC167" s="73"/>
      <c r="UED167" s="73"/>
      <c r="UEE167" s="73"/>
      <c r="UEF167" s="73"/>
      <c r="UEG167" s="73"/>
      <c r="UEH167" s="73"/>
      <c r="UEI167" s="73"/>
      <c r="UEJ167" s="73"/>
      <c r="UEK167" s="73"/>
      <c r="UEL167" s="73"/>
      <c r="UEM167" s="73"/>
      <c r="UEN167" s="73"/>
      <c r="UEO167" s="73"/>
      <c r="UEP167" s="73"/>
      <c r="UEQ167" s="73"/>
      <c r="UER167" s="73"/>
      <c r="UES167" s="73"/>
      <c r="UET167" s="73"/>
      <c r="UEU167" s="73"/>
      <c r="UEV167" s="73"/>
      <c r="UEW167" s="73"/>
      <c r="UEX167" s="73"/>
      <c r="UEY167" s="73"/>
      <c r="UEZ167" s="73"/>
      <c r="UFA167" s="73"/>
      <c r="UFB167" s="73"/>
      <c r="UFC167" s="73"/>
      <c r="UFD167" s="73"/>
      <c r="UFE167" s="73"/>
      <c r="UFF167" s="73"/>
      <c r="UFG167" s="73"/>
      <c r="UFH167" s="73"/>
      <c r="UFI167" s="73"/>
      <c r="UFJ167" s="73"/>
      <c r="UFK167" s="73"/>
      <c r="UFL167" s="73"/>
      <c r="UFM167" s="73"/>
      <c r="UFN167" s="73"/>
      <c r="UFO167" s="73"/>
      <c r="UFP167" s="73"/>
      <c r="UFQ167" s="73"/>
      <c r="UFR167" s="73"/>
      <c r="UFS167" s="73"/>
      <c r="UFT167" s="73"/>
      <c r="UFU167" s="73"/>
      <c r="UFV167" s="73"/>
      <c r="UFW167" s="73"/>
      <c r="UFX167" s="73"/>
      <c r="UFY167" s="73"/>
      <c r="UFZ167" s="73"/>
      <c r="UGA167" s="73"/>
      <c r="UGB167" s="73"/>
      <c r="UGC167" s="73"/>
      <c r="UGD167" s="73"/>
      <c r="UGE167" s="73"/>
      <c r="UGF167" s="73"/>
      <c r="UGG167" s="73"/>
      <c r="UGH167" s="73"/>
      <c r="UGI167" s="73"/>
      <c r="UGJ167" s="73"/>
      <c r="UGK167" s="73"/>
      <c r="UGL167" s="73"/>
      <c r="UGM167" s="73"/>
      <c r="UGN167" s="73"/>
      <c r="UGO167" s="73"/>
      <c r="UGP167" s="73"/>
      <c r="UGQ167" s="73"/>
      <c r="UGR167" s="73"/>
      <c r="UGS167" s="73"/>
      <c r="UGT167" s="73"/>
      <c r="UGU167" s="73"/>
      <c r="UGV167" s="73"/>
      <c r="UGW167" s="73"/>
      <c r="UGX167" s="73"/>
      <c r="UGY167" s="73"/>
      <c r="UGZ167" s="73"/>
      <c r="UHA167" s="73"/>
      <c r="UHB167" s="73"/>
      <c r="UHC167" s="73"/>
      <c r="UHD167" s="73"/>
      <c r="UHE167" s="73"/>
      <c r="UHF167" s="73"/>
      <c r="UHG167" s="73"/>
      <c r="UHH167" s="73"/>
      <c r="UHI167" s="73"/>
      <c r="UHJ167" s="73"/>
      <c r="UHK167" s="73"/>
      <c r="UHL167" s="73"/>
      <c r="UHM167" s="73"/>
      <c r="UHN167" s="73"/>
      <c r="UHO167" s="73"/>
      <c r="UHP167" s="73"/>
      <c r="UHQ167" s="73"/>
      <c r="UHR167" s="73"/>
      <c r="UHS167" s="73"/>
      <c r="UHT167" s="73"/>
      <c r="UHU167" s="73"/>
      <c r="UHV167" s="73"/>
      <c r="UHW167" s="73"/>
      <c r="UHX167" s="73"/>
      <c r="UHY167" s="73"/>
      <c r="UHZ167" s="73"/>
      <c r="UIA167" s="73"/>
      <c r="UIB167" s="73"/>
      <c r="UIC167" s="73"/>
      <c r="UID167" s="73"/>
      <c r="UIE167" s="73"/>
      <c r="UIF167" s="73"/>
      <c r="UIG167" s="73"/>
      <c r="UIH167" s="73"/>
      <c r="UII167" s="73"/>
      <c r="UIJ167" s="73"/>
      <c r="UIK167" s="73"/>
      <c r="UIL167" s="73"/>
      <c r="UIM167" s="73"/>
      <c r="UIN167" s="73"/>
      <c r="UIO167" s="73"/>
      <c r="UIP167" s="73"/>
      <c r="UIQ167" s="73"/>
      <c r="UIR167" s="73"/>
      <c r="UIS167" s="73"/>
      <c r="UIT167" s="73"/>
      <c r="UIU167" s="73"/>
      <c r="UIV167" s="73"/>
      <c r="UIW167" s="73"/>
      <c r="UIX167" s="73"/>
      <c r="UIY167" s="73"/>
      <c r="UIZ167" s="73"/>
      <c r="UJA167" s="73"/>
      <c r="UJB167" s="73"/>
      <c r="UJC167" s="73"/>
      <c r="UJD167" s="73"/>
      <c r="UJE167" s="73"/>
      <c r="UJF167" s="73"/>
      <c r="UJG167" s="73"/>
      <c r="UJH167" s="73"/>
      <c r="UJI167" s="73"/>
      <c r="UJJ167" s="73"/>
      <c r="UJK167" s="73"/>
      <c r="UJL167" s="73"/>
      <c r="UJM167" s="73"/>
      <c r="UJN167" s="73"/>
      <c r="UJO167" s="73"/>
      <c r="UJP167" s="73"/>
      <c r="UJQ167" s="73"/>
      <c r="UJR167" s="73"/>
      <c r="UJS167" s="73"/>
      <c r="UJT167" s="73"/>
      <c r="UJU167" s="73"/>
      <c r="UJV167" s="73"/>
      <c r="UJW167" s="73"/>
      <c r="UJX167" s="73"/>
      <c r="UJY167" s="73"/>
      <c r="UJZ167" s="73"/>
      <c r="UKA167" s="73"/>
      <c r="UKB167" s="73"/>
      <c r="UKC167" s="73"/>
      <c r="UKD167" s="73"/>
      <c r="UKE167" s="73"/>
      <c r="UKF167" s="73"/>
      <c r="UKG167" s="73"/>
      <c r="UKH167" s="73"/>
      <c r="UKI167" s="73"/>
      <c r="UKJ167" s="73"/>
      <c r="UKK167" s="73"/>
      <c r="UKL167" s="73"/>
      <c r="UKM167" s="73"/>
      <c r="UKN167" s="73"/>
      <c r="UKO167" s="73"/>
      <c r="UKP167" s="73"/>
      <c r="UKQ167" s="73"/>
      <c r="UKR167" s="73"/>
      <c r="UKS167" s="73"/>
      <c r="UKT167" s="73"/>
      <c r="UKU167" s="73"/>
      <c r="UKV167" s="73"/>
      <c r="UKW167" s="73"/>
      <c r="UKX167" s="73"/>
      <c r="UKY167" s="73"/>
      <c r="UKZ167" s="73"/>
      <c r="ULA167" s="73"/>
      <c r="ULB167" s="73"/>
      <c r="ULC167" s="73"/>
      <c r="ULD167" s="73"/>
      <c r="ULE167" s="73"/>
      <c r="ULF167" s="73"/>
      <c r="ULG167" s="73"/>
      <c r="ULH167" s="73"/>
      <c r="ULI167" s="73"/>
      <c r="ULJ167" s="73"/>
      <c r="ULK167" s="73"/>
      <c r="ULL167" s="73"/>
      <c r="ULM167" s="73"/>
      <c r="ULN167" s="73"/>
      <c r="ULO167" s="73"/>
      <c r="ULP167" s="73"/>
      <c r="ULQ167" s="73"/>
      <c r="ULR167" s="73"/>
      <c r="ULS167" s="73"/>
      <c r="ULT167" s="73"/>
      <c r="ULU167" s="73"/>
      <c r="ULV167" s="73"/>
      <c r="ULW167" s="73"/>
      <c r="ULX167" s="73"/>
      <c r="ULY167" s="73"/>
      <c r="ULZ167" s="73"/>
      <c r="UMA167" s="73"/>
      <c r="UMB167" s="73"/>
      <c r="UMC167" s="73"/>
      <c r="UMD167" s="73"/>
      <c r="UME167" s="73"/>
      <c r="UMF167" s="73"/>
      <c r="UMG167" s="73"/>
      <c r="UMH167" s="73"/>
      <c r="UMI167" s="73"/>
      <c r="UMJ167" s="73"/>
      <c r="UMK167" s="73"/>
      <c r="UML167" s="73"/>
      <c r="UMM167" s="73"/>
      <c r="UMN167" s="73"/>
      <c r="UMO167" s="73"/>
      <c r="UMP167" s="73"/>
      <c r="UMQ167" s="73"/>
      <c r="UMR167" s="73"/>
      <c r="UMS167" s="73"/>
      <c r="UMT167" s="73"/>
      <c r="UMU167" s="73"/>
      <c r="UMV167" s="73"/>
      <c r="UMW167" s="73"/>
      <c r="UMX167" s="73"/>
      <c r="UMY167" s="73"/>
      <c r="UMZ167" s="73"/>
      <c r="UNA167" s="73"/>
      <c r="UNB167" s="73"/>
      <c r="UNC167" s="73"/>
      <c r="UND167" s="73"/>
      <c r="UNE167" s="73"/>
      <c r="UNF167" s="73"/>
      <c r="UNG167" s="73"/>
      <c r="UNH167" s="73"/>
      <c r="UNI167" s="73"/>
      <c r="UNJ167" s="73"/>
      <c r="UNK167" s="73"/>
      <c r="UNL167" s="73"/>
      <c r="UNM167" s="73"/>
      <c r="UNN167" s="73"/>
      <c r="UNO167" s="73"/>
      <c r="UNP167" s="73"/>
      <c r="UNQ167" s="73"/>
      <c r="UNR167" s="73"/>
      <c r="UNS167" s="73"/>
      <c r="UNT167" s="73"/>
      <c r="UNU167" s="73"/>
      <c r="UNV167" s="73"/>
      <c r="UNW167" s="73"/>
      <c r="UNX167" s="73"/>
      <c r="UNY167" s="73"/>
      <c r="UNZ167" s="73"/>
      <c r="UOA167" s="73"/>
      <c r="UOB167" s="73"/>
      <c r="UOC167" s="73"/>
      <c r="UOD167" s="73"/>
      <c r="UOE167" s="73"/>
      <c r="UOF167" s="73"/>
      <c r="UOG167" s="73"/>
      <c r="UOH167" s="73"/>
      <c r="UOI167" s="73"/>
      <c r="UOJ167" s="73"/>
      <c r="UOK167" s="73"/>
      <c r="UOL167" s="73"/>
      <c r="UOM167" s="73"/>
      <c r="UON167" s="73"/>
      <c r="UOO167" s="73"/>
      <c r="UOP167" s="73"/>
      <c r="UOQ167" s="73"/>
      <c r="UOR167" s="73"/>
      <c r="UOS167" s="73"/>
      <c r="UOT167" s="73"/>
      <c r="UOU167" s="73"/>
      <c r="UOV167" s="73"/>
      <c r="UOW167" s="73"/>
      <c r="UOX167" s="73"/>
      <c r="UOY167" s="73"/>
      <c r="UOZ167" s="73"/>
      <c r="UPA167" s="73"/>
      <c r="UPB167" s="73"/>
      <c r="UPC167" s="73"/>
      <c r="UPD167" s="73"/>
      <c r="UPE167" s="73"/>
      <c r="UPF167" s="73"/>
      <c r="UPG167" s="73"/>
      <c r="UPH167" s="73"/>
      <c r="UPI167" s="73"/>
      <c r="UPJ167" s="73"/>
      <c r="UPK167" s="73"/>
      <c r="UPL167" s="73"/>
      <c r="UPM167" s="73"/>
      <c r="UPN167" s="73"/>
      <c r="UPO167" s="73"/>
      <c r="UPP167" s="73"/>
      <c r="UPQ167" s="73"/>
      <c r="UPR167" s="73"/>
      <c r="UPS167" s="73"/>
      <c r="UPT167" s="73"/>
      <c r="UPU167" s="73"/>
      <c r="UPV167" s="73"/>
      <c r="UPW167" s="73"/>
      <c r="UPX167" s="73"/>
      <c r="UPY167" s="73"/>
      <c r="UPZ167" s="73"/>
      <c r="UQA167" s="73"/>
      <c r="UQB167" s="73"/>
      <c r="UQC167" s="73"/>
      <c r="UQD167" s="73"/>
      <c r="UQE167" s="73"/>
      <c r="UQF167" s="73"/>
      <c r="UQG167" s="73"/>
      <c r="UQH167" s="73"/>
      <c r="UQI167" s="73"/>
      <c r="UQJ167" s="73"/>
      <c r="UQK167" s="73"/>
      <c r="UQL167" s="73"/>
      <c r="UQM167" s="73"/>
      <c r="UQN167" s="73"/>
      <c r="UQO167" s="73"/>
      <c r="UQP167" s="73"/>
      <c r="UQQ167" s="73"/>
      <c r="UQR167" s="73"/>
      <c r="UQS167" s="73"/>
      <c r="UQT167" s="73"/>
      <c r="UQU167" s="73"/>
      <c r="UQV167" s="73"/>
      <c r="UQW167" s="73"/>
      <c r="UQX167" s="73"/>
      <c r="UQY167" s="73"/>
      <c r="UQZ167" s="73"/>
      <c r="URA167" s="73"/>
      <c r="URB167" s="73"/>
      <c r="URC167" s="73"/>
      <c r="URD167" s="73"/>
      <c r="URE167" s="73"/>
      <c r="URF167" s="73"/>
      <c r="URG167" s="73"/>
      <c r="URH167" s="73"/>
      <c r="URI167" s="73"/>
      <c r="URJ167" s="73"/>
      <c r="URK167" s="73"/>
      <c r="URL167" s="73"/>
      <c r="URM167" s="73"/>
      <c r="URN167" s="73"/>
      <c r="URO167" s="73"/>
      <c r="URP167" s="73"/>
      <c r="URQ167" s="73"/>
      <c r="URR167" s="73"/>
      <c r="URS167" s="73"/>
      <c r="URT167" s="73"/>
      <c r="URU167" s="73"/>
      <c r="URV167" s="73"/>
      <c r="URW167" s="73"/>
      <c r="URX167" s="73"/>
      <c r="URY167" s="73"/>
      <c r="URZ167" s="73"/>
      <c r="USA167" s="73"/>
      <c r="USB167" s="73"/>
      <c r="USC167" s="73"/>
      <c r="USD167" s="73"/>
      <c r="USE167" s="73"/>
      <c r="USF167" s="73"/>
      <c r="USG167" s="73"/>
      <c r="USH167" s="73"/>
      <c r="USI167" s="73"/>
      <c r="USJ167" s="73"/>
      <c r="USK167" s="73"/>
      <c r="USL167" s="73"/>
      <c r="USM167" s="73"/>
      <c r="USN167" s="73"/>
      <c r="USO167" s="73"/>
      <c r="USP167" s="73"/>
      <c r="USQ167" s="73"/>
      <c r="USR167" s="73"/>
      <c r="USS167" s="73"/>
      <c r="UST167" s="73"/>
      <c r="USU167" s="73"/>
      <c r="USV167" s="73"/>
      <c r="USW167" s="73"/>
      <c r="USX167" s="73"/>
      <c r="USY167" s="73"/>
      <c r="USZ167" s="73"/>
      <c r="UTA167" s="73"/>
      <c r="UTB167" s="73"/>
      <c r="UTC167" s="73"/>
      <c r="UTD167" s="73"/>
      <c r="UTE167" s="73"/>
      <c r="UTF167" s="73"/>
      <c r="UTG167" s="73"/>
      <c r="UTH167" s="73"/>
      <c r="UTI167" s="73"/>
      <c r="UTJ167" s="73"/>
      <c r="UTK167" s="73"/>
      <c r="UTL167" s="73"/>
      <c r="UTM167" s="73"/>
      <c r="UTN167" s="73"/>
      <c r="UTO167" s="73"/>
      <c r="UTP167" s="73"/>
      <c r="UTQ167" s="73"/>
      <c r="UTR167" s="73"/>
      <c r="UTS167" s="73"/>
      <c r="UTT167" s="73"/>
      <c r="UTU167" s="73"/>
      <c r="UTV167" s="73"/>
      <c r="UTW167" s="73"/>
      <c r="UTX167" s="73"/>
      <c r="UTY167" s="73"/>
      <c r="UTZ167" s="73"/>
      <c r="UUA167" s="73"/>
      <c r="UUB167" s="73"/>
      <c r="UUC167" s="73"/>
      <c r="UUD167" s="73"/>
      <c r="UUE167" s="73"/>
      <c r="UUF167" s="73"/>
      <c r="UUG167" s="73"/>
      <c r="UUH167" s="73"/>
      <c r="UUI167" s="73"/>
      <c r="UUJ167" s="73"/>
      <c r="UUK167" s="73"/>
      <c r="UUL167" s="73"/>
      <c r="UUM167" s="73"/>
      <c r="UUN167" s="73"/>
      <c r="UUO167" s="73"/>
      <c r="UUP167" s="73"/>
      <c r="UUQ167" s="73"/>
      <c r="UUR167" s="73"/>
      <c r="UUS167" s="73"/>
      <c r="UUT167" s="73"/>
      <c r="UUU167" s="73"/>
      <c r="UUV167" s="73"/>
      <c r="UUW167" s="73"/>
      <c r="UUX167" s="73"/>
      <c r="UUY167" s="73"/>
      <c r="UUZ167" s="73"/>
      <c r="UVA167" s="73"/>
      <c r="UVB167" s="73"/>
      <c r="UVC167" s="73"/>
      <c r="UVD167" s="73"/>
      <c r="UVE167" s="73"/>
      <c r="UVF167" s="73"/>
      <c r="UVG167" s="73"/>
      <c r="UVH167" s="73"/>
      <c r="UVI167" s="73"/>
      <c r="UVJ167" s="73"/>
      <c r="UVK167" s="73"/>
      <c r="UVL167" s="73"/>
      <c r="UVM167" s="73"/>
      <c r="UVN167" s="73"/>
      <c r="UVO167" s="73"/>
      <c r="UVP167" s="73"/>
      <c r="UVQ167" s="73"/>
      <c r="UVR167" s="73"/>
      <c r="UVS167" s="73"/>
      <c r="UVT167" s="73"/>
      <c r="UVU167" s="73"/>
      <c r="UVV167" s="73"/>
      <c r="UVW167" s="73"/>
      <c r="UVX167" s="73"/>
      <c r="UVY167" s="73"/>
      <c r="UVZ167" s="73"/>
      <c r="UWA167" s="73"/>
      <c r="UWB167" s="73"/>
      <c r="UWC167" s="73"/>
      <c r="UWD167" s="73"/>
      <c r="UWE167" s="73"/>
      <c r="UWF167" s="73"/>
      <c r="UWG167" s="73"/>
      <c r="UWH167" s="73"/>
      <c r="UWI167" s="73"/>
      <c r="UWJ167" s="73"/>
      <c r="UWK167" s="73"/>
      <c r="UWL167" s="73"/>
      <c r="UWM167" s="73"/>
      <c r="UWN167" s="73"/>
      <c r="UWO167" s="73"/>
      <c r="UWP167" s="73"/>
      <c r="UWQ167" s="73"/>
      <c r="UWR167" s="73"/>
      <c r="UWS167" s="73"/>
      <c r="UWT167" s="73"/>
      <c r="UWU167" s="73"/>
      <c r="UWV167" s="73"/>
      <c r="UWW167" s="73"/>
      <c r="UWX167" s="73"/>
      <c r="UWY167" s="73"/>
      <c r="UWZ167" s="73"/>
      <c r="UXA167" s="73"/>
      <c r="UXB167" s="73"/>
      <c r="UXC167" s="73"/>
      <c r="UXD167" s="73"/>
      <c r="UXE167" s="73"/>
      <c r="UXF167" s="73"/>
      <c r="UXG167" s="73"/>
      <c r="UXH167" s="73"/>
      <c r="UXI167" s="73"/>
      <c r="UXJ167" s="73"/>
      <c r="UXK167" s="73"/>
      <c r="UXL167" s="73"/>
      <c r="UXM167" s="73"/>
      <c r="UXN167" s="73"/>
      <c r="UXO167" s="73"/>
      <c r="UXP167" s="73"/>
      <c r="UXQ167" s="73"/>
      <c r="UXR167" s="73"/>
      <c r="UXS167" s="73"/>
      <c r="UXT167" s="73"/>
      <c r="UXU167" s="73"/>
      <c r="UXV167" s="73"/>
      <c r="UXW167" s="73"/>
      <c r="UXX167" s="73"/>
      <c r="UXY167" s="73"/>
      <c r="UXZ167" s="73"/>
      <c r="UYA167" s="73"/>
      <c r="UYB167" s="73"/>
      <c r="UYC167" s="73"/>
      <c r="UYD167" s="73"/>
      <c r="UYE167" s="73"/>
      <c r="UYF167" s="73"/>
      <c r="UYG167" s="73"/>
      <c r="UYH167" s="73"/>
      <c r="UYI167" s="73"/>
      <c r="UYJ167" s="73"/>
      <c r="UYK167" s="73"/>
      <c r="UYL167" s="73"/>
      <c r="UYM167" s="73"/>
      <c r="UYN167" s="73"/>
      <c r="UYO167" s="73"/>
      <c r="UYP167" s="73"/>
      <c r="UYQ167" s="73"/>
      <c r="UYR167" s="73"/>
      <c r="UYS167" s="73"/>
      <c r="UYT167" s="73"/>
      <c r="UYU167" s="73"/>
      <c r="UYV167" s="73"/>
      <c r="UYW167" s="73"/>
      <c r="UYX167" s="73"/>
      <c r="UYY167" s="73"/>
      <c r="UYZ167" s="73"/>
      <c r="UZA167" s="73"/>
      <c r="UZB167" s="73"/>
      <c r="UZC167" s="73"/>
      <c r="UZD167" s="73"/>
      <c r="UZE167" s="73"/>
      <c r="UZF167" s="73"/>
      <c r="UZG167" s="73"/>
      <c r="UZH167" s="73"/>
      <c r="UZI167" s="73"/>
      <c r="UZJ167" s="73"/>
      <c r="UZK167" s="73"/>
      <c r="UZL167" s="73"/>
      <c r="UZM167" s="73"/>
      <c r="UZN167" s="73"/>
      <c r="UZO167" s="73"/>
      <c r="UZP167" s="73"/>
      <c r="UZQ167" s="73"/>
      <c r="UZR167" s="73"/>
      <c r="UZS167" s="73"/>
      <c r="UZT167" s="73"/>
      <c r="UZU167" s="73"/>
      <c r="UZV167" s="73"/>
      <c r="UZW167" s="73"/>
      <c r="UZX167" s="73"/>
      <c r="UZY167" s="73"/>
      <c r="UZZ167" s="73"/>
      <c r="VAA167" s="73"/>
      <c r="VAB167" s="73"/>
      <c r="VAC167" s="73"/>
      <c r="VAD167" s="73"/>
      <c r="VAE167" s="73"/>
      <c r="VAF167" s="73"/>
      <c r="VAG167" s="73"/>
      <c r="VAH167" s="73"/>
      <c r="VAI167" s="73"/>
      <c r="VAJ167" s="73"/>
      <c r="VAK167" s="73"/>
      <c r="VAL167" s="73"/>
      <c r="VAM167" s="73"/>
      <c r="VAN167" s="73"/>
      <c r="VAO167" s="73"/>
      <c r="VAP167" s="73"/>
      <c r="VAQ167" s="73"/>
      <c r="VAR167" s="73"/>
      <c r="VAS167" s="73"/>
      <c r="VAT167" s="73"/>
      <c r="VAU167" s="73"/>
      <c r="VAV167" s="73"/>
      <c r="VAW167" s="73"/>
      <c r="VAX167" s="73"/>
      <c r="VAY167" s="73"/>
      <c r="VAZ167" s="73"/>
      <c r="VBA167" s="73"/>
      <c r="VBB167" s="73"/>
      <c r="VBC167" s="73"/>
      <c r="VBD167" s="73"/>
      <c r="VBE167" s="73"/>
      <c r="VBF167" s="73"/>
      <c r="VBG167" s="73"/>
      <c r="VBH167" s="73"/>
      <c r="VBI167" s="73"/>
      <c r="VBJ167" s="73"/>
      <c r="VBK167" s="73"/>
      <c r="VBL167" s="73"/>
      <c r="VBM167" s="73"/>
      <c r="VBN167" s="73"/>
      <c r="VBO167" s="73"/>
      <c r="VBP167" s="73"/>
      <c r="VBQ167" s="73"/>
      <c r="VBR167" s="73"/>
      <c r="VBS167" s="73"/>
      <c r="VBT167" s="73"/>
      <c r="VBU167" s="73"/>
      <c r="VBV167" s="73"/>
      <c r="VBW167" s="73"/>
      <c r="VBX167" s="73"/>
      <c r="VBY167" s="73"/>
      <c r="VBZ167" s="73"/>
      <c r="VCA167" s="73"/>
      <c r="VCB167" s="73"/>
      <c r="VCC167" s="73"/>
      <c r="VCD167" s="73"/>
      <c r="VCE167" s="73"/>
      <c r="VCF167" s="73"/>
      <c r="VCG167" s="73"/>
      <c r="VCH167" s="73"/>
      <c r="VCI167" s="73"/>
      <c r="VCJ167" s="73"/>
      <c r="VCK167" s="73"/>
      <c r="VCL167" s="73"/>
      <c r="VCM167" s="73"/>
      <c r="VCN167" s="73"/>
      <c r="VCO167" s="73"/>
      <c r="VCP167" s="73"/>
      <c r="VCQ167" s="73"/>
      <c r="VCR167" s="73"/>
      <c r="VCS167" s="73"/>
      <c r="VCT167" s="73"/>
      <c r="VCU167" s="73"/>
      <c r="VCV167" s="73"/>
      <c r="VCW167" s="73"/>
      <c r="VCX167" s="73"/>
      <c r="VCY167" s="73"/>
      <c r="VCZ167" s="73"/>
      <c r="VDA167" s="73"/>
      <c r="VDB167" s="73"/>
      <c r="VDC167" s="73"/>
      <c r="VDD167" s="73"/>
      <c r="VDE167" s="73"/>
      <c r="VDF167" s="73"/>
      <c r="VDG167" s="73"/>
      <c r="VDH167" s="73"/>
      <c r="VDI167" s="73"/>
      <c r="VDJ167" s="73"/>
      <c r="VDK167" s="73"/>
      <c r="VDL167" s="73"/>
      <c r="VDM167" s="73"/>
      <c r="VDN167" s="73"/>
      <c r="VDO167" s="73"/>
      <c r="VDP167" s="73"/>
      <c r="VDQ167" s="73"/>
      <c r="VDR167" s="73"/>
      <c r="VDS167" s="73"/>
      <c r="VDT167" s="73"/>
      <c r="VDU167" s="73"/>
      <c r="VDV167" s="73"/>
      <c r="VDW167" s="73"/>
      <c r="VDX167" s="73"/>
      <c r="VDY167" s="73"/>
      <c r="VDZ167" s="73"/>
      <c r="VEA167" s="73"/>
      <c r="VEB167" s="73"/>
      <c r="VEC167" s="73"/>
      <c r="VED167" s="73"/>
      <c r="VEE167" s="73"/>
      <c r="VEF167" s="73"/>
      <c r="VEG167" s="73"/>
      <c r="VEH167" s="73"/>
      <c r="VEI167" s="73"/>
      <c r="VEJ167" s="73"/>
      <c r="VEK167" s="73"/>
      <c r="VEL167" s="73"/>
      <c r="VEM167" s="73"/>
      <c r="VEN167" s="73"/>
      <c r="VEO167" s="73"/>
      <c r="VEP167" s="73"/>
      <c r="VEQ167" s="73"/>
      <c r="VER167" s="73"/>
      <c r="VES167" s="73"/>
      <c r="VET167" s="73"/>
      <c r="VEU167" s="73"/>
      <c r="VEV167" s="73"/>
      <c r="VEW167" s="73"/>
      <c r="VEX167" s="73"/>
      <c r="VEY167" s="73"/>
      <c r="VEZ167" s="73"/>
      <c r="VFA167" s="73"/>
      <c r="VFB167" s="73"/>
      <c r="VFC167" s="73"/>
      <c r="VFD167" s="73"/>
      <c r="VFE167" s="73"/>
      <c r="VFF167" s="73"/>
      <c r="VFG167" s="73"/>
      <c r="VFH167" s="73"/>
      <c r="VFI167" s="73"/>
      <c r="VFJ167" s="73"/>
      <c r="VFK167" s="73"/>
      <c r="VFL167" s="73"/>
      <c r="VFM167" s="73"/>
      <c r="VFN167" s="73"/>
      <c r="VFO167" s="73"/>
      <c r="VFP167" s="73"/>
      <c r="VFQ167" s="73"/>
      <c r="VFR167" s="73"/>
      <c r="VFS167" s="73"/>
      <c r="VFT167" s="73"/>
      <c r="VFU167" s="73"/>
      <c r="VFV167" s="73"/>
      <c r="VFW167" s="73"/>
      <c r="VFX167" s="73"/>
      <c r="VFY167" s="73"/>
      <c r="VFZ167" s="73"/>
      <c r="VGA167" s="73"/>
      <c r="VGB167" s="73"/>
      <c r="VGC167" s="73"/>
      <c r="VGD167" s="73"/>
      <c r="VGE167" s="73"/>
      <c r="VGF167" s="73"/>
      <c r="VGG167" s="73"/>
      <c r="VGH167" s="73"/>
      <c r="VGI167" s="73"/>
      <c r="VGJ167" s="73"/>
      <c r="VGK167" s="73"/>
      <c r="VGL167" s="73"/>
      <c r="VGM167" s="73"/>
      <c r="VGN167" s="73"/>
      <c r="VGO167" s="73"/>
      <c r="VGP167" s="73"/>
      <c r="VGQ167" s="73"/>
      <c r="VGR167" s="73"/>
      <c r="VGS167" s="73"/>
      <c r="VGT167" s="73"/>
      <c r="VGU167" s="73"/>
      <c r="VGV167" s="73"/>
      <c r="VGW167" s="73"/>
      <c r="VGX167" s="73"/>
      <c r="VGY167" s="73"/>
      <c r="VGZ167" s="73"/>
      <c r="VHA167" s="73"/>
      <c r="VHB167" s="73"/>
      <c r="VHC167" s="73"/>
      <c r="VHD167" s="73"/>
      <c r="VHE167" s="73"/>
      <c r="VHF167" s="73"/>
      <c r="VHG167" s="73"/>
      <c r="VHH167" s="73"/>
      <c r="VHI167" s="73"/>
      <c r="VHJ167" s="73"/>
      <c r="VHK167" s="73"/>
      <c r="VHL167" s="73"/>
      <c r="VHM167" s="73"/>
      <c r="VHN167" s="73"/>
      <c r="VHO167" s="73"/>
      <c r="VHP167" s="73"/>
      <c r="VHQ167" s="73"/>
      <c r="VHR167" s="73"/>
      <c r="VHS167" s="73"/>
      <c r="VHT167" s="73"/>
      <c r="VHU167" s="73"/>
      <c r="VHV167" s="73"/>
      <c r="VHW167" s="73"/>
      <c r="VHX167" s="73"/>
      <c r="VHY167" s="73"/>
      <c r="VHZ167" s="73"/>
      <c r="VIA167" s="73"/>
      <c r="VIB167" s="73"/>
      <c r="VIC167" s="73"/>
      <c r="VID167" s="73"/>
      <c r="VIE167" s="73"/>
      <c r="VIF167" s="73"/>
      <c r="VIG167" s="73"/>
      <c r="VIH167" s="73"/>
      <c r="VII167" s="73"/>
      <c r="VIJ167" s="73"/>
      <c r="VIK167" s="73"/>
      <c r="VIL167" s="73"/>
      <c r="VIM167" s="73"/>
      <c r="VIN167" s="73"/>
      <c r="VIO167" s="73"/>
      <c r="VIP167" s="73"/>
      <c r="VIQ167" s="73"/>
      <c r="VIR167" s="73"/>
      <c r="VIS167" s="73"/>
      <c r="VIT167" s="73"/>
      <c r="VIU167" s="73"/>
      <c r="VIV167" s="73"/>
      <c r="VIW167" s="73"/>
      <c r="VIX167" s="73"/>
      <c r="VIY167" s="73"/>
      <c r="VIZ167" s="73"/>
      <c r="VJA167" s="73"/>
      <c r="VJB167" s="73"/>
      <c r="VJC167" s="73"/>
      <c r="VJD167" s="73"/>
      <c r="VJE167" s="73"/>
      <c r="VJF167" s="73"/>
      <c r="VJG167" s="73"/>
      <c r="VJH167" s="73"/>
      <c r="VJI167" s="73"/>
      <c r="VJJ167" s="73"/>
      <c r="VJK167" s="73"/>
      <c r="VJL167" s="73"/>
      <c r="VJM167" s="73"/>
      <c r="VJN167" s="73"/>
      <c r="VJO167" s="73"/>
      <c r="VJP167" s="73"/>
      <c r="VJQ167" s="73"/>
      <c r="VJR167" s="73"/>
      <c r="VJS167" s="73"/>
      <c r="VJT167" s="73"/>
      <c r="VJU167" s="73"/>
      <c r="VJV167" s="73"/>
      <c r="VJW167" s="73"/>
      <c r="VJX167" s="73"/>
      <c r="VJY167" s="73"/>
      <c r="VJZ167" s="73"/>
      <c r="VKA167" s="73"/>
      <c r="VKB167" s="73"/>
      <c r="VKC167" s="73"/>
      <c r="VKD167" s="73"/>
      <c r="VKE167" s="73"/>
      <c r="VKF167" s="73"/>
      <c r="VKG167" s="73"/>
      <c r="VKH167" s="73"/>
      <c r="VKI167" s="73"/>
      <c r="VKJ167" s="73"/>
      <c r="VKK167" s="73"/>
      <c r="VKL167" s="73"/>
      <c r="VKM167" s="73"/>
      <c r="VKN167" s="73"/>
      <c r="VKO167" s="73"/>
      <c r="VKP167" s="73"/>
      <c r="VKQ167" s="73"/>
      <c r="VKR167" s="73"/>
      <c r="VKS167" s="73"/>
      <c r="VKT167" s="73"/>
      <c r="VKU167" s="73"/>
      <c r="VKV167" s="73"/>
      <c r="VKW167" s="73"/>
      <c r="VKX167" s="73"/>
      <c r="VKY167" s="73"/>
      <c r="VKZ167" s="73"/>
      <c r="VLA167" s="73"/>
      <c r="VLB167" s="73"/>
      <c r="VLC167" s="73"/>
      <c r="VLD167" s="73"/>
      <c r="VLE167" s="73"/>
      <c r="VLF167" s="73"/>
      <c r="VLG167" s="73"/>
      <c r="VLH167" s="73"/>
      <c r="VLI167" s="73"/>
      <c r="VLJ167" s="73"/>
      <c r="VLK167" s="73"/>
      <c r="VLL167" s="73"/>
      <c r="VLM167" s="73"/>
      <c r="VLN167" s="73"/>
      <c r="VLO167" s="73"/>
      <c r="VLP167" s="73"/>
      <c r="VLQ167" s="73"/>
      <c r="VLR167" s="73"/>
      <c r="VLS167" s="73"/>
      <c r="VLT167" s="73"/>
      <c r="VLU167" s="73"/>
      <c r="VLV167" s="73"/>
      <c r="VLW167" s="73"/>
      <c r="VLX167" s="73"/>
      <c r="VLY167" s="73"/>
      <c r="VLZ167" s="73"/>
      <c r="VMA167" s="73"/>
      <c r="VMB167" s="73"/>
      <c r="VMC167" s="73"/>
      <c r="VMD167" s="73"/>
      <c r="VME167" s="73"/>
      <c r="VMF167" s="73"/>
      <c r="VMG167" s="73"/>
      <c r="VMH167" s="73"/>
      <c r="VMI167" s="73"/>
      <c r="VMJ167" s="73"/>
      <c r="VMK167" s="73"/>
      <c r="VML167" s="73"/>
      <c r="VMM167" s="73"/>
      <c r="VMN167" s="73"/>
      <c r="VMO167" s="73"/>
      <c r="VMP167" s="73"/>
      <c r="VMQ167" s="73"/>
      <c r="VMR167" s="73"/>
      <c r="VMS167" s="73"/>
      <c r="VMT167" s="73"/>
      <c r="VMU167" s="73"/>
      <c r="VMV167" s="73"/>
      <c r="VMW167" s="73"/>
      <c r="VMX167" s="73"/>
      <c r="VMY167" s="73"/>
      <c r="VMZ167" s="73"/>
      <c r="VNA167" s="73"/>
      <c r="VNB167" s="73"/>
      <c r="VNC167" s="73"/>
      <c r="VND167" s="73"/>
      <c r="VNE167" s="73"/>
      <c r="VNF167" s="73"/>
      <c r="VNG167" s="73"/>
      <c r="VNH167" s="73"/>
      <c r="VNI167" s="73"/>
      <c r="VNJ167" s="73"/>
      <c r="VNK167" s="73"/>
      <c r="VNL167" s="73"/>
      <c r="VNM167" s="73"/>
      <c r="VNN167" s="73"/>
      <c r="VNO167" s="73"/>
      <c r="VNP167" s="73"/>
      <c r="VNQ167" s="73"/>
      <c r="VNR167" s="73"/>
      <c r="VNS167" s="73"/>
      <c r="VNT167" s="73"/>
      <c r="VNU167" s="73"/>
      <c r="VNV167" s="73"/>
      <c r="VNW167" s="73"/>
      <c r="VNX167" s="73"/>
      <c r="VNY167" s="73"/>
      <c r="VNZ167" s="73"/>
      <c r="VOA167" s="73"/>
      <c r="VOB167" s="73"/>
      <c r="VOC167" s="73"/>
      <c r="VOD167" s="73"/>
      <c r="VOE167" s="73"/>
      <c r="VOF167" s="73"/>
      <c r="VOG167" s="73"/>
      <c r="VOH167" s="73"/>
      <c r="VOI167" s="73"/>
      <c r="VOJ167" s="73"/>
      <c r="VOK167" s="73"/>
      <c r="VOL167" s="73"/>
      <c r="VOM167" s="73"/>
      <c r="VON167" s="73"/>
      <c r="VOO167" s="73"/>
      <c r="VOP167" s="73"/>
      <c r="VOQ167" s="73"/>
      <c r="VOR167" s="73"/>
      <c r="VOS167" s="73"/>
      <c r="VOT167" s="73"/>
      <c r="VOU167" s="73"/>
      <c r="VOV167" s="73"/>
      <c r="VOW167" s="73"/>
      <c r="VOX167" s="73"/>
      <c r="VOY167" s="73"/>
      <c r="VOZ167" s="73"/>
      <c r="VPA167" s="73"/>
      <c r="VPB167" s="73"/>
      <c r="VPC167" s="73"/>
      <c r="VPD167" s="73"/>
      <c r="VPE167" s="73"/>
      <c r="VPF167" s="73"/>
      <c r="VPG167" s="73"/>
      <c r="VPH167" s="73"/>
      <c r="VPI167" s="73"/>
      <c r="VPJ167" s="73"/>
      <c r="VPK167" s="73"/>
      <c r="VPL167" s="73"/>
      <c r="VPM167" s="73"/>
      <c r="VPN167" s="73"/>
      <c r="VPO167" s="73"/>
      <c r="VPP167" s="73"/>
      <c r="VPQ167" s="73"/>
      <c r="VPR167" s="73"/>
      <c r="VPS167" s="73"/>
      <c r="VPT167" s="73"/>
      <c r="VPU167" s="73"/>
      <c r="VPV167" s="73"/>
      <c r="VPW167" s="73"/>
      <c r="VPX167" s="73"/>
      <c r="VPY167" s="73"/>
      <c r="VPZ167" s="73"/>
      <c r="VQA167" s="73"/>
      <c r="VQB167" s="73"/>
      <c r="VQC167" s="73"/>
      <c r="VQD167" s="73"/>
      <c r="VQE167" s="73"/>
      <c r="VQF167" s="73"/>
      <c r="VQG167" s="73"/>
      <c r="VQH167" s="73"/>
      <c r="VQI167" s="73"/>
      <c r="VQJ167" s="73"/>
      <c r="VQK167" s="73"/>
      <c r="VQL167" s="73"/>
      <c r="VQM167" s="73"/>
      <c r="VQN167" s="73"/>
      <c r="VQO167" s="73"/>
      <c r="VQP167" s="73"/>
      <c r="VQQ167" s="73"/>
      <c r="VQR167" s="73"/>
      <c r="VQS167" s="73"/>
      <c r="VQT167" s="73"/>
      <c r="VQU167" s="73"/>
      <c r="VQV167" s="73"/>
      <c r="VQW167" s="73"/>
      <c r="VQX167" s="73"/>
      <c r="VQY167" s="73"/>
      <c r="VQZ167" s="73"/>
      <c r="VRA167" s="73"/>
      <c r="VRB167" s="73"/>
      <c r="VRC167" s="73"/>
      <c r="VRD167" s="73"/>
      <c r="VRE167" s="73"/>
      <c r="VRF167" s="73"/>
      <c r="VRG167" s="73"/>
      <c r="VRH167" s="73"/>
      <c r="VRI167" s="73"/>
      <c r="VRJ167" s="73"/>
      <c r="VRK167" s="73"/>
      <c r="VRL167" s="73"/>
      <c r="VRM167" s="73"/>
      <c r="VRN167" s="73"/>
      <c r="VRO167" s="73"/>
      <c r="VRP167" s="73"/>
      <c r="VRQ167" s="73"/>
      <c r="VRR167" s="73"/>
      <c r="VRS167" s="73"/>
      <c r="VRT167" s="73"/>
      <c r="VRU167" s="73"/>
      <c r="VRV167" s="73"/>
      <c r="VRW167" s="73"/>
      <c r="VRX167" s="73"/>
      <c r="VRY167" s="73"/>
      <c r="VRZ167" s="73"/>
      <c r="VSA167" s="73"/>
      <c r="VSB167" s="73"/>
      <c r="VSC167" s="73"/>
      <c r="VSD167" s="73"/>
      <c r="VSE167" s="73"/>
      <c r="VSF167" s="73"/>
      <c r="VSG167" s="73"/>
      <c r="VSH167" s="73"/>
      <c r="VSI167" s="73"/>
      <c r="VSJ167" s="73"/>
      <c r="VSK167" s="73"/>
      <c r="VSL167" s="73"/>
      <c r="VSM167" s="73"/>
      <c r="VSN167" s="73"/>
      <c r="VSO167" s="73"/>
      <c r="VSP167" s="73"/>
      <c r="VSQ167" s="73"/>
      <c r="VSR167" s="73"/>
      <c r="VSS167" s="73"/>
      <c r="VST167" s="73"/>
      <c r="VSU167" s="73"/>
      <c r="VSV167" s="73"/>
      <c r="VSW167" s="73"/>
      <c r="VSX167" s="73"/>
      <c r="VSY167" s="73"/>
      <c r="VSZ167" s="73"/>
      <c r="VTA167" s="73"/>
      <c r="VTB167" s="73"/>
      <c r="VTC167" s="73"/>
      <c r="VTD167" s="73"/>
      <c r="VTE167" s="73"/>
      <c r="VTF167" s="73"/>
      <c r="VTG167" s="73"/>
      <c r="VTH167" s="73"/>
      <c r="VTI167" s="73"/>
      <c r="VTJ167" s="73"/>
      <c r="VTK167" s="73"/>
      <c r="VTL167" s="73"/>
      <c r="VTM167" s="73"/>
      <c r="VTN167" s="73"/>
      <c r="VTO167" s="73"/>
      <c r="VTP167" s="73"/>
      <c r="VTQ167" s="73"/>
      <c r="VTR167" s="73"/>
      <c r="VTS167" s="73"/>
      <c r="VTT167" s="73"/>
      <c r="VTU167" s="73"/>
      <c r="VTV167" s="73"/>
      <c r="VTW167" s="73"/>
      <c r="VTX167" s="73"/>
      <c r="VTY167" s="73"/>
      <c r="VTZ167" s="73"/>
      <c r="VUA167" s="73"/>
      <c r="VUB167" s="73"/>
      <c r="VUC167" s="73"/>
      <c r="VUD167" s="73"/>
      <c r="VUE167" s="73"/>
      <c r="VUF167" s="73"/>
      <c r="VUG167" s="73"/>
      <c r="VUH167" s="73"/>
      <c r="VUI167" s="73"/>
      <c r="VUJ167" s="73"/>
      <c r="VUK167" s="73"/>
      <c r="VUL167" s="73"/>
      <c r="VUM167" s="73"/>
      <c r="VUN167" s="73"/>
      <c r="VUO167" s="73"/>
      <c r="VUP167" s="73"/>
      <c r="VUQ167" s="73"/>
      <c r="VUR167" s="73"/>
      <c r="VUS167" s="73"/>
      <c r="VUT167" s="73"/>
      <c r="VUU167" s="73"/>
      <c r="VUV167" s="73"/>
      <c r="VUW167" s="73"/>
      <c r="VUX167" s="73"/>
      <c r="VUY167" s="73"/>
      <c r="VUZ167" s="73"/>
      <c r="VVA167" s="73"/>
      <c r="VVB167" s="73"/>
      <c r="VVC167" s="73"/>
      <c r="VVD167" s="73"/>
      <c r="VVE167" s="73"/>
      <c r="VVF167" s="73"/>
      <c r="VVG167" s="73"/>
      <c r="VVH167" s="73"/>
      <c r="VVI167" s="73"/>
      <c r="VVJ167" s="73"/>
      <c r="VVK167" s="73"/>
      <c r="VVL167" s="73"/>
      <c r="VVM167" s="73"/>
      <c r="VVN167" s="73"/>
      <c r="VVO167" s="73"/>
      <c r="VVP167" s="73"/>
      <c r="VVQ167" s="73"/>
      <c r="VVR167" s="73"/>
      <c r="VVS167" s="73"/>
      <c r="VVT167" s="73"/>
      <c r="VVU167" s="73"/>
      <c r="VVV167" s="73"/>
      <c r="VVW167" s="73"/>
      <c r="VVX167" s="73"/>
      <c r="VVY167" s="73"/>
      <c r="VVZ167" s="73"/>
      <c r="VWA167" s="73"/>
      <c r="VWB167" s="73"/>
      <c r="VWC167" s="73"/>
      <c r="VWD167" s="73"/>
      <c r="VWE167" s="73"/>
      <c r="VWF167" s="73"/>
      <c r="VWG167" s="73"/>
      <c r="VWH167" s="73"/>
      <c r="VWI167" s="73"/>
      <c r="VWJ167" s="73"/>
      <c r="VWK167" s="73"/>
      <c r="VWL167" s="73"/>
      <c r="VWM167" s="73"/>
      <c r="VWN167" s="73"/>
      <c r="VWO167" s="73"/>
      <c r="VWP167" s="73"/>
      <c r="VWQ167" s="73"/>
      <c r="VWR167" s="73"/>
      <c r="VWS167" s="73"/>
      <c r="VWT167" s="73"/>
      <c r="VWU167" s="73"/>
      <c r="VWV167" s="73"/>
      <c r="VWW167" s="73"/>
      <c r="VWX167" s="73"/>
      <c r="VWY167" s="73"/>
      <c r="VWZ167" s="73"/>
      <c r="VXA167" s="73"/>
      <c r="VXB167" s="73"/>
      <c r="VXC167" s="73"/>
      <c r="VXD167" s="73"/>
      <c r="VXE167" s="73"/>
      <c r="VXF167" s="73"/>
      <c r="VXG167" s="73"/>
      <c r="VXH167" s="73"/>
      <c r="VXI167" s="73"/>
      <c r="VXJ167" s="73"/>
      <c r="VXK167" s="73"/>
      <c r="VXL167" s="73"/>
      <c r="VXM167" s="73"/>
      <c r="VXN167" s="73"/>
      <c r="VXO167" s="73"/>
      <c r="VXP167" s="73"/>
      <c r="VXQ167" s="73"/>
      <c r="VXR167" s="73"/>
      <c r="VXS167" s="73"/>
      <c r="VXT167" s="73"/>
      <c r="VXU167" s="73"/>
      <c r="VXV167" s="73"/>
      <c r="VXW167" s="73"/>
      <c r="VXX167" s="73"/>
      <c r="VXY167" s="73"/>
      <c r="VXZ167" s="73"/>
      <c r="VYA167" s="73"/>
      <c r="VYB167" s="73"/>
      <c r="VYC167" s="73"/>
      <c r="VYD167" s="73"/>
      <c r="VYE167" s="73"/>
      <c r="VYF167" s="73"/>
      <c r="VYG167" s="73"/>
      <c r="VYH167" s="73"/>
      <c r="VYI167" s="73"/>
      <c r="VYJ167" s="73"/>
      <c r="VYK167" s="73"/>
      <c r="VYL167" s="73"/>
      <c r="VYM167" s="73"/>
      <c r="VYN167" s="73"/>
      <c r="VYO167" s="73"/>
      <c r="VYP167" s="73"/>
      <c r="VYQ167" s="73"/>
      <c r="VYR167" s="73"/>
      <c r="VYS167" s="73"/>
      <c r="VYT167" s="73"/>
      <c r="VYU167" s="73"/>
      <c r="VYV167" s="73"/>
      <c r="VYW167" s="73"/>
      <c r="VYX167" s="73"/>
      <c r="VYY167" s="73"/>
      <c r="VYZ167" s="73"/>
      <c r="VZA167" s="73"/>
      <c r="VZB167" s="73"/>
      <c r="VZC167" s="73"/>
      <c r="VZD167" s="73"/>
      <c r="VZE167" s="73"/>
      <c r="VZF167" s="73"/>
      <c r="VZG167" s="73"/>
      <c r="VZH167" s="73"/>
      <c r="VZI167" s="73"/>
      <c r="VZJ167" s="73"/>
      <c r="VZK167" s="73"/>
      <c r="VZL167" s="73"/>
      <c r="VZM167" s="73"/>
      <c r="VZN167" s="73"/>
      <c r="VZO167" s="73"/>
      <c r="VZP167" s="73"/>
      <c r="VZQ167" s="73"/>
      <c r="VZR167" s="73"/>
      <c r="VZS167" s="73"/>
      <c r="VZT167" s="73"/>
      <c r="VZU167" s="73"/>
      <c r="VZV167" s="73"/>
      <c r="VZW167" s="73"/>
      <c r="VZX167" s="73"/>
      <c r="VZY167" s="73"/>
      <c r="VZZ167" s="73"/>
      <c r="WAA167" s="73"/>
      <c r="WAB167" s="73"/>
      <c r="WAC167" s="73"/>
      <c r="WAD167" s="73"/>
      <c r="WAE167" s="73"/>
      <c r="WAF167" s="73"/>
      <c r="WAG167" s="73"/>
      <c r="WAH167" s="73"/>
      <c r="WAI167" s="73"/>
      <c r="WAJ167" s="73"/>
      <c r="WAK167" s="73"/>
      <c r="WAL167" s="73"/>
      <c r="WAM167" s="73"/>
      <c r="WAN167" s="73"/>
      <c r="WAO167" s="73"/>
      <c r="WAP167" s="73"/>
      <c r="WAQ167" s="73"/>
      <c r="WAR167" s="73"/>
      <c r="WAS167" s="73"/>
      <c r="WAT167" s="73"/>
      <c r="WAU167" s="73"/>
      <c r="WAV167" s="73"/>
      <c r="WAW167" s="73"/>
      <c r="WAX167" s="73"/>
      <c r="WAY167" s="73"/>
      <c r="WAZ167" s="73"/>
      <c r="WBA167" s="73"/>
      <c r="WBB167" s="73"/>
      <c r="WBC167" s="73"/>
      <c r="WBD167" s="73"/>
      <c r="WBE167" s="73"/>
      <c r="WBF167" s="73"/>
      <c r="WBG167" s="73"/>
      <c r="WBH167" s="73"/>
      <c r="WBI167" s="73"/>
      <c r="WBJ167" s="73"/>
      <c r="WBK167" s="73"/>
      <c r="WBL167" s="73"/>
      <c r="WBM167" s="73"/>
      <c r="WBN167" s="73"/>
      <c r="WBO167" s="73"/>
      <c r="WBP167" s="73"/>
      <c r="WBQ167" s="73"/>
      <c r="WBR167" s="73"/>
      <c r="WBS167" s="73"/>
      <c r="WBT167" s="73"/>
      <c r="WBU167" s="73"/>
      <c r="WBV167" s="73"/>
      <c r="WBW167" s="73"/>
      <c r="WBX167" s="73"/>
      <c r="WBY167" s="73"/>
      <c r="WBZ167" s="73"/>
      <c r="WCA167" s="73"/>
      <c r="WCB167" s="73"/>
      <c r="WCC167" s="73"/>
      <c r="WCD167" s="73"/>
      <c r="WCE167" s="73"/>
      <c r="WCF167" s="73"/>
      <c r="WCG167" s="73"/>
      <c r="WCH167" s="73"/>
      <c r="WCI167" s="73"/>
      <c r="WCJ167" s="73"/>
      <c r="WCK167" s="73"/>
      <c r="WCL167" s="73"/>
      <c r="WCM167" s="73"/>
      <c r="WCN167" s="73"/>
      <c r="WCO167" s="73"/>
      <c r="WCP167" s="73"/>
      <c r="WCQ167" s="73"/>
      <c r="WCR167" s="73"/>
      <c r="WCS167" s="73"/>
      <c r="WCT167" s="73"/>
      <c r="WCU167" s="73"/>
      <c r="WCV167" s="73"/>
      <c r="WCW167" s="73"/>
      <c r="WCX167" s="73"/>
      <c r="WCY167" s="73"/>
      <c r="WCZ167" s="73"/>
      <c r="WDA167" s="73"/>
      <c r="WDB167" s="73"/>
      <c r="WDC167" s="73"/>
      <c r="WDD167" s="73"/>
      <c r="WDE167" s="73"/>
      <c r="WDF167" s="73"/>
      <c r="WDG167" s="73"/>
      <c r="WDH167" s="73"/>
      <c r="WDI167" s="73"/>
      <c r="WDJ167" s="73"/>
      <c r="WDK167" s="73"/>
      <c r="WDL167" s="73"/>
      <c r="WDM167" s="73"/>
      <c r="WDN167" s="73"/>
      <c r="WDO167" s="73"/>
      <c r="WDP167" s="73"/>
      <c r="WDQ167" s="73"/>
      <c r="WDR167" s="73"/>
      <c r="WDS167" s="73"/>
      <c r="WDT167" s="73"/>
      <c r="WDU167" s="73"/>
      <c r="WDV167" s="73"/>
      <c r="WDW167" s="73"/>
      <c r="WDX167" s="73"/>
      <c r="WDY167" s="73"/>
      <c r="WDZ167" s="73"/>
      <c r="WEA167" s="73"/>
      <c r="WEB167" s="73"/>
      <c r="WEC167" s="73"/>
      <c r="WED167" s="73"/>
      <c r="WEE167" s="73"/>
      <c r="WEF167" s="73"/>
      <c r="WEG167" s="73"/>
      <c r="WEH167" s="73"/>
      <c r="WEI167" s="73"/>
      <c r="WEJ167" s="73"/>
      <c r="WEK167" s="73"/>
      <c r="WEL167" s="73"/>
      <c r="WEM167" s="73"/>
      <c r="WEN167" s="73"/>
      <c r="WEO167" s="73"/>
      <c r="WEP167" s="73"/>
      <c r="WEQ167" s="73"/>
      <c r="WER167" s="73"/>
      <c r="WES167" s="73"/>
      <c r="WET167" s="73"/>
      <c r="WEU167" s="73"/>
      <c r="WEV167" s="73"/>
      <c r="WEW167" s="73"/>
      <c r="WEX167" s="73"/>
      <c r="WEY167" s="73"/>
      <c r="WEZ167" s="73"/>
      <c r="WFA167" s="73"/>
      <c r="WFB167" s="73"/>
      <c r="WFC167" s="73"/>
      <c r="WFD167" s="73"/>
      <c r="WFE167" s="73"/>
      <c r="WFF167" s="73"/>
      <c r="WFG167" s="73"/>
      <c r="WFH167" s="73"/>
      <c r="WFI167" s="73"/>
      <c r="WFJ167" s="73"/>
      <c r="WFK167" s="73"/>
      <c r="WFL167" s="73"/>
      <c r="WFM167" s="73"/>
      <c r="WFN167" s="73"/>
      <c r="WFO167" s="73"/>
      <c r="WFP167" s="73"/>
      <c r="WFQ167" s="73"/>
      <c r="WFR167" s="73"/>
      <c r="WFS167" s="73"/>
      <c r="WFT167" s="73"/>
      <c r="WFU167" s="73"/>
      <c r="WFV167" s="73"/>
      <c r="WFW167" s="73"/>
      <c r="WFX167" s="73"/>
      <c r="WFY167" s="73"/>
      <c r="WFZ167" s="73"/>
      <c r="WGA167" s="73"/>
      <c r="WGB167" s="73"/>
      <c r="WGC167" s="73"/>
      <c r="WGD167" s="73"/>
      <c r="WGE167" s="73"/>
      <c r="WGF167" s="73"/>
      <c r="WGG167" s="73"/>
      <c r="WGH167" s="73"/>
      <c r="WGI167" s="73"/>
      <c r="WGJ167" s="73"/>
      <c r="WGK167" s="73"/>
      <c r="WGL167" s="73"/>
      <c r="WGM167" s="73"/>
      <c r="WGN167" s="73"/>
      <c r="WGO167" s="73"/>
      <c r="WGP167" s="73"/>
      <c r="WGQ167" s="73"/>
      <c r="WGR167" s="73"/>
      <c r="WGS167" s="73"/>
      <c r="WGT167" s="73"/>
      <c r="WGU167" s="73"/>
      <c r="WGV167" s="73"/>
      <c r="WGW167" s="73"/>
      <c r="WGX167" s="73"/>
      <c r="WGY167" s="73"/>
      <c r="WGZ167" s="73"/>
      <c r="WHA167" s="73"/>
      <c r="WHB167" s="73"/>
      <c r="WHC167" s="73"/>
      <c r="WHD167" s="73"/>
      <c r="WHE167" s="73"/>
      <c r="WHF167" s="73"/>
      <c r="WHG167" s="73"/>
      <c r="WHH167" s="73"/>
      <c r="WHI167" s="73"/>
      <c r="WHJ167" s="73"/>
      <c r="WHK167" s="73"/>
      <c r="WHL167" s="73"/>
      <c r="WHM167" s="73"/>
      <c r="WHN167" s="73"/>
      <c r="WHO167" s="73"/>
      <c r="WHP167" s="73"/>
      <c r="WHQ167" s="73"/>
      <c r="WHR167" s="73"/>
      <c r="WHS167" s="73"/>
      <c r="WHT167" s="73"/>
      <c r="WHU167" s="73"/>
      <c r="WHV167" s="73"/>
      <c r="WHW167" s="73"/>
      <c r="WHX167" s="73"/>
      <c r="WHY167" s="73"/>
      <c r="WHZ167" s="73"/>
      <c r="WIA167" s="73"/>
      <c r="WIB167" s="73"/>
      <c r="WIC167" s="73"/>
      <c r="WID167" s="73"/>
      <c r="WIE167" s="73"/>
      <c r="WIF167" s="73"/>
      <c r="WIG167" s="73"/>
      <c r="WIH167" s="73"/>
      <c r="WII167" s="73"/>
      <c r="WIJ167" s="73"/>
      <c r="WIK167" s="73"/>
      <c r="WIL167" s="73"/>
      <c r="WIM167" s="73"/>
      <c r="WIN167" s="73"/>
      <c r="WIO167" s="73"/>
      <c r="WIP167" s="73"/>
      <c r="WIQ167" s="73"/>
      <c r="WIR167" s="73"/>
      <c r="WIS167" s="73"/>
      <c r="WIT167" s="73"/>
      <c r="WIU167" s="73"/>
      <c r="WIV167" s="73"/>
      <c r="WIW167" s="73"/>
      <c r="WIX167" s="73"/>
      <c r="WIY167" s="73"/>
      <c r="WIZ167" s="73"/>
      <c r="WJA167" s="73"/>
      <c r="WJB167" s="73"/>
      <c r="WJC167" s="73"/>
      <c r="WJD167" s="73"/>
      <c r="WJE167" s="73"/>
      <c r="WJF167" s="73"/>
      <c r="WJG167" s="73"/>
      <c r="WJH167" s="73"/>
      <c r="WJI167" s="73"/>
      <c r="WJJ167" s="73"/>
      <c r="WJK167" s="73"/>
      <c r="WJL167" s="73"/>
      <c r="WJM167" s="73"/>
      <c r="WJN167" s="73"/>
      <c r="WJO167" s="73"/>
      <c r="WJP167" s="73"/>
      <c r="WJQ167" s="73"/>
      <c r="WJR167" s="73"/>
      <c r="WJS167" s="73"/>
      <c r="WJT167" s="73"/>
      <c r="WJU167" s="73"/>
      <c r="WJV167" s="73"/>
      <c r="WJW167" s="73"/>
      <c r="WJX167" s="73"/>
      <c r="WJY167" s="73"/>
      <c r="WJZ167" s="73"/>
      <c r="WKA167" s="73"/>
      <c r="WKB167" s="73"/>
      <c r="WKC167" s="73"/>
      <c r="WKD167" s="73"/>
      <c r="WKE167" s="73"/>
      <c r="WKF167" s="73"/>
      <c r="WKG167" s="73"/>
      <c r="WKH167" s="73"/>
      <c r="WKI167" s="73"/>
      <c r="WKJ167" s="73"/>
      <c r="WKK167" s="73"/>
      <c r="WKL167" s="73"/>
      <c r="WKM167" s="73"/>
      <c r="WKN167" s="73"/>
      <c r="WKO167" s="73"/>
      <c r="WKP167" s="73"/>
      <c r="WKQ167" s="73"/>
      <c r="WKR167" s="73"/>
      <c r="WKS167" s="73"/>
      <c r="WKT167" s="73"/>
      <c r="WKU167" s="73"/>
      <c r="WKV167" s="73"/>
      <c r="WKW167" s="73"/>
      <c r="WKX167" s="73"/>
      <c r="WKY167" s="73"/>
      <c r="WKZ167" s="73"/>
      <c r="WLA167" s="73"/>
      <c r="WLB167" s="73"/>
      <c r="WLC167" s="73"/>
      <c r="WLD167" s="73"/>
      <c r="WLE167" s="73"/>
      <c r="WLF167" s="73"/>
      <c r="WLG167" s="73"/>
      <c r="WLH167" s="73"/>
      <c r="WLI167" s="73"/>
      <c r="WLJ167" s="73"/>
      <c r="WLK167" s="73"/>
      <c r="WLL167" s="73"/>
      <c r="WLM167" s="73"/>
      <c r="WLN167" s="73"/>
      <c r="WLO167" s="73"/>
      <c r="WLP167" s="73"/>
      <c r="WLQ167" s="73"/>
      <c r="WLR167" s="73"/>
      <c r="WLS167" s="73"/>
      <c r="WLT167" s="73"/>
      <c r="WLU167" s="73"/>
      <c r="WLV167" s="73"/>
      <c r="WLW167" s="73"/>
      <c r="WLX167" s="73"/>
      <c r="WLY167" s="73"/>
      <c r="WLZ167" s="73"/>
      <c r="WMA167" s="73"/>
      <c r="WMB167" s="73"/>
      <c r="WMC167" s="73"/>
      <c r="WMD167" s="73"/>
      <c r="WME167" s="73"/>
      <c r="WMF167" s="73"/>
      <c r="WMG167" s="73"/>
      <c r="WMH167" s="73"/>
      <c r="WMI167" s="73"/>
      <c r="WMJ167" s="73"/>
      <c r="WMK167" s="73"/>
      <c r="WML167" s="73"/>
      <c r="WMM167" s="73"/>
      <c r="WMN167" s="73"/>
      <c r="WMO167" s="73"/>
      <c r="WMP167" s="73"/>
      <c r="WMQ167" s="73"/>
      <c r="WMR167" s="73"/>
      <c r="WMS167" s="73"/>
      <c r="WMT167" s="73"/>
      <c r="WMU167" s="73"/>
      <c r="WMV167" s="73"/>
      <c r="WMW167" s="73"/>
      <c r="WMX167" s="73"/>
      <c r="WMY167" s="73"/>
      <c r="WMZ167" s="73"/>
      <c r="WNA167" s="73"/>
      <c r="WNB167" s="73"/>
      <c r="WNC167" s="73"/>
      <c r="WND167" s="73"/>
      <c r="WNE167" s="73"/>
      <c r="WNF167" s="73"/>
      <c r="WNG167" s="73"/>
      <c r="WNH167" s="73"/>
      <c r="WNI167" s="73"/>
      <c r="WNJ167" s="73"/>
      <c r="WNK167" s="73"/>
      <c r="WNL167" s="73"/>
      <c r="WNM167" s="73"/>
      <c r="WNN167" s="73"/>
      <c r="WNO167" s="73"/>
      <c r="WNP167" s="73"/>
      <c r="WNQ167" s="73"/>
      <c r="WNR167" s="73"/>
      <c r="WNS167" s="73"/>
      <c r="WNT167" s="73"/>
      <c r="WNU167" s="73"/>
      <c r="WNV167" s="73"/>
      <c r="WNW167" s="73"/>
      <c r="WNX167" s="73"/>
      <c r="WNY167" s="73"/>
      <c r="WNZ167" s="73"/>
      <c r="WOA167" s="73"/>
      <c r="WOB167" s="73"/>
      <c r="WOC167" s="73"/>
      <c r="WOD167" s="73"/>
      <c r="WOE167" s="73"/>
      <c r="WOF167" s="73"/>
      <c r="WOG167" s="73"/>
      <c r="WOH167" s="73"/>
      <c r="WOI167" s="73"/>
      <c r="WOJ167" s="73"/>
      <c r="WOK167" s="73"/>
      <c r="WOL167" s="73"/>
      <c r="WOM167" s="73"/>
      <c r="WON167" s="73"/>
      <c r="WOO167" s="73"/>
      <c r="WOP167" s="73"/>
      <c r="WOQ167" s="73"/>
      <c r="WOR167" s="73"/>
      <c r="WOS167" s="73"/>
      <c r="WOT167" s="73"/>
      <c r="WOU167" s="73"/>
      <c r="WOV167" s="73"/>
      <c r="WOW167" s="73"/>
      <c r="WOX167" s="73"/>
      <c r="WOY167" s="73"/>
      <c r="WOZ167" s="73"/>
      <c r="WPA167" s="73"/>
      <c r="WPB167" s="73"/>
      <c r="WPC167" s="73"/>
      <c r="WPD167" s="73"/>
      <c r="WPE167" s="73"/>
      <c r="WPF167" s="73"/>
      <c r="WPG167" s="73"/>
      <c r="WPH167" s="73"/>
      <c r="WPI167" s="73"/>
      <c r="WPJ167" s="73"/>
      <c r="WPK167" s="73"/>
      <c r="WPL167" s="73"/>
      <c r="WPM167" s="73"/>
      <c r="WPN167" s="73"/>
      <c r="WPO167" s="73"/>
      <c r="WPP167" s="73"/>
      <c r="WPQ167" s="73"/>
      <c r="WPR167" s="73"/>
      <c r="WPS167" s="73"/>
      <c r="WPT167" s="73"/>
      <c r="WPU167" s="73"/>
      <c r="WPV167" s="73"/>
      <c r="WPW167" s="73"/>
      <c r="WPX167" s="73"/>
      <c r="WPY167" s="73"/>
      <c r="WPZ167" s="73"/>
      <c r="WQA167" s="73"/>
      <c r="WQB167" s="73"/>
      <c r="WQC167" s="73"/>
      <c r="WQD167" s="73"/>
      <c r="WQE167" s="73"/>
      <c r="WQF167" s="73"/>
      <c r="WQG167" s="73"/>
      <c r="WQH167" s="73"/>
      <c r="WQI167" s="73"/>
      <c r="WQJ167" s="73"/>
      <c r="WQK167" s="73"/>
      <c r="WQL167" s="73"/>
      <c r="WQM167" s="73"/>
      <c r="WQN167" s="73"/>
      <c r="WQO167" s="73"/>
      <c r="WQP167" s="73"/>
      <c r="WQQ167" s="73"/>
      <c r="WQR167" s="73"/>
      <c r="WQS167" s="73"/>
      <c r="WQT167" s="73"/>
      <c r="WQU167" s="73"/>
      <c r="WQV167" s="73"/>
      <c r="WQW167" s="73"/>
      <c r="WQX167" s="73"/>
      <c r="WQY167" s="73"/>
      <c r="WQZ167" s="73"/>
      <c r="WRA167" s="73"/>
      <c r="WRB167" s="73"/>
      <c r="WRC167" s="73"/>
      <c r="WRD167" s="73"/>
      <c r="WRE167" s="73"/>
      <c r="WRF167" s="73"/>
      <c r="WRG167" s="73"/>
      <c r="WRH167" s="73"/>
      <c r="WRI167" s="73"/>
      <c r="WRJ167" s="73"/>
      <c r="WRK167" s="73"/>
      <c r="WRL167" s="73"/>
      <c r="WRM167" s="73"/>
      <c r="WRN167" s="73"/>
      <c r="WRO167" s="73"/>
      <c r="WRP167" s="73"/>
      <c r="WRQ167" s="73"/>
      <c r="WRR167" s="73"/>
      <c r="WRS167" s="73"/>
      <c r="WRT167" s="73"/>
      <c r="WRU167" s="73"/>
      <c r="WRV167" s="73"/>
      <c r="WRW167" s="73"/>
      <c r="WRX167" s="73"/>
      <c r="WRY167" s="73"/>
      <c r="WRZ167" s="73"/>
      <c r="WSA167" s="73"/>
      <c r="WSB167" s="73"/>
      <c r="WSC167" s="73"/>
      <c r="WSD167" s="73"/>
      <c r="WSE167" s="73"/>
      <c r="WSF167" s="73"/>
      <c r="WSG167" s="73"/>
      <c r="WSH167" s="73"/>
      <c r="WSI167" s="73"/>
      <c r="WSJ167" s="73"/>
      <c r="WSK167" s="73"/>
      <c r="WSL167" s="73"/>
      <c r="WSM167" s="73"/>
      <c r="WSN167" s="73"/>
      <c r="WSO167" s="73"/>
      <c r="WSP167" s="73"/>
      <c r="WSQ167" s="73"/>
      <c r="WSR167" s="73"/>
      <c r="WSS167" s="73"/>
      <c r="WST167" s="73"/>
      <c r="WSU167" s="73"/>
      <c r="WSV167" s="73"/>
      <c r="WSW167" s="73"/>
      <c r="WSX167" s="73"/>
      <c r="WSY167" s="73"/>
      <c r="WSZ167" s="73"/>
      <c r="WTA167" s="73"/>
      <c r="WTB167" s="73"/>
      <c r="WTC167" s="73"/>
      <c r="WTD167" s="73"/>
      <c r="WTE167" s="73"/>
      <c r="WTF167" s="73"/>
      <c r="WTG167" s="73"/>
      <c r="WTH167" s="73"/>
      <c r="WTI167" s="73"/>
      <c r="WTJ167" s="73"/>
      <c r="WTK167" s="73"/>
      <c r="WTL167" s="73"/>
      <c r="WTM167" s="73"/>
      <c r="WTN167" s="73"/>
      <c r="WTO167" s="73"/>
      <c r="WTP167" s="73"/>
      <c r="WTQ167" s="73"/>
      <c r="WTR167" s="73"/>
      <c r="WTS167" s="73"/>
      <c r="WTT167" s="73"/>
      <c r="WTU167" s="73"/>
      <c r="WTV167" s="73"/>
      <c r="WTW167" s="73"/>
      <c r="WTX167" s="73"/>
      <c r="WTY167" s="73"/>
      <c r="WTZ167" s="73"/>
      <c r="WUA167" s="73"/>
      <c r="WUB167" s="73"/>
      <c r="WUC167" s="73"/>
      <c r="WUD167" s="73"/>
      <c r="WUE167" s="73"/>
      <c r="WUF167" s="73"/>
      <c r="WUG167" s="73"/>
      <c r="WUH167" s="73"/>
      <c r="WUI167" s="73"/>
      <c r="WUJ167" s="73"/>
      <c r="WUK167" s="73"/>
      <c r="WUL167" s="73"/>
      <c r="WUM167" s="73"/>
      <c r="WUN167" s="73"/>
      <c r="WUO167" s="73"/>
      <c r="WUP167" s="73"/>
      <c r="WUQ167" s="73"/>
      <c r="WUR167" s="73"/>
      <c r="WUS167" s="73"/>
      <c r="WUT167" s="73"/>
      <c r="WUU167" s="73"/>
      <c r="WUV167" s="73"/>
      <c r="WUW167" s="73"/>
      <c r="WUX167" s="73"/>
      <c r="WUY167" s="73"/>
      <c r="WUZ167" s="73"/>
      <c r="WVA167" s="73"/>
      <c r="WVB167" s="73"/>
      <c r="WVC167" s="73"/>
      <c r="WVD167" s="73"/>
      <c r="WVE167" s="73"/>
      <c r="WVF167" s="73"/>
      <c r="WVG167" s="73"/>
      <c r="WVH167" s="73"/>
      <c r="WVI167" s="73"/>
      <c r="WVJ167" s="73"/>
      <c r="WVK167" s="73"/>
      <c r="WVL167" s="73"/>
      <c r="WVM167" s="73"/>
      <c r="WVN167" s="73"/>
      <c r="WVO167" s="73"/>
      <c r="WVP167" s="73"/>
      <c r="WVQ167" s="73"/>
      <c r="WVR167" s="73"/>
      <c r="WVS167" s="73"/>
      <c r="WVT167" s="73"/>
      <c r="WVU167" s="73"/>
      <c r="WVV167" s="73"/>
      <c r="WVW167" s="73"/>
      <c r="WVX167" s="73"/>
      <c r="WVY167" s="73"/>
      <c r="WVZ167" s="73"/>
      <c r="WWA167" s="73"/>
      <c r="WWB167" s="73"/>
      <c r="WWC167" s="73"/>
      <c r="WWD167" s="73"/>
      <c r="WWE167" s="73"/>
      <c r="WWF167" s="73"/>
      <c r="WWG167" s="73"/>
      <c r="WWH167" s="73"/>
      <c r="WWI167" s="73"/>
      <c r="WWJ167" s="73"/>
      <c r="WWK167" s="73"/>
      <c r="WWL167" s="73"/>
      <c r="WWM167" s="73"/>
      <c r="WWN167" s="73"/>
      <c r="WWO167" s="73"/>
      <c r="WWP167" s="73"/>
      <c r="WWQ167" s="73"/>
      <c r="WWR167" s="73"/>
      <c r="WWS167" s="73"/>
      <c r="WWT167" s="73"/>
      <c r="WWU167" s="73"/>
      <c r="WWV167" s="73"/>
      <c r="WWW167" s="73"/>
      <c r="WWX167" s="73"/>
      <c r="WWY167" s="73"/>
      <c r="WWZ167" s="73"/>
      <c r="WXA167" s="73"/>
      <c r="WXB167" s="73"/>
      <c r="WXC167" s="73"/>
      <c r="WXD167" s="73"/>
      <c r="WXE167" s="73"/>
      <c r="WXF167" s="73"/>
      <c r="WXG167" s="73"/>
      <c r="WXH167" s="73"/>
      <c r="WXI167" s="73"/>
      <c r="WXJ167" s="73"/>
      <c r="WXK167" s="73"/>
      <c r="WXL167" s="73"/>
      <c r="WXM167" s="73"/>
      <c r="WXN167" s="73"/>
      <c r="WXO167" s="73"/>
      <c r="WXP167" s="73"/>
      <c r="WXQ167" s="73"/>
      <c r="WXR167" s="73"/>
      <c r="WXS167" s="73"/>
      <c r="WXT167" s="73"/>
      <c r="WXU167" s="73"/>
      <c r="WXV167" s="73"/>
      <c r="WXW167" s="73"/>
      <c r="WXX167" s="73"/>
      <c r="WXY167" s="73"/>
      <c r="WXZ167" s="73"/>
      <c r="WYA167" s="73"/>
      <c r="WYB167" s="73"/>
      <c r="WYC167" s="73"/>
      <c r="WYD167" s="73"/>
      <c r="WYE167" s="73"/>
      <c r="WYF167" s="73"/>
      <c r="WYG167" s="73"/>
      <c r="WYH167" s="73"/>
      <c r="WYI167" s="73"/>
      <c r="WYJ167" s="73"/>
      <c r="WYK167" s="73"/>
      <c r="WYL167" s="73"/>
      <c r="WYM167" s="73"/>
      <c r="WYN167" s="73"/>
      <c r="WYO167" s="73"/>
      <c r="WYP167" s="73"/>
      <c r="WYQ167" s="73"/>
      <c r="WYR167" s="73"/>
      <c r="WYS167" s="73"/>
      <c r="WYT167" s="73"/>
      <c r="WYU167" s="73"/>
      <c r="WYV167" s="73"/>
      <c r="WYW167" s="73"/>
      <c r="WYX167" s="73"/>
      <c r="WYY167" s="73"/>
      <c r="WYZ167" s="73"/>
      <c r="WZA167" s="73"/>
      <c r="WZB167" s="73"/>
      <c r="WZC167" s="73"/>
      <c r="WZD167" s="73"/>
      <c r="WZE167" s="73"/>
      <c r="WZF167" s="73"/>
      <c r="WZG167" s="73"/>
      <c r="WZH167" s="73"/>
      <c r="WZI167" s="73"/>
      <c r="WZJ167" s="73"/>
      <c r="WZK167" s="73"/>
      <c r="WZL167" s="73"/>
      <c r="WZM167" s="73"/>
      <c r="WZN167" s="73"/>
      <c r="WZO167" s="73"/>
      <c r="WZP167" s="73"/>
      <c r="WZQ167" s="73"/>
      <c r="WZR167" s="73"/>
      <c r="WZS167" s="73"/>
      <c r="WZT167" s="73"/>
      <c r="WZU167" s="73"/>
      <c r="WZV167" s="73"/>
      <c r="WZW167" s="73"/>
      <c r="WZX167" s="73"/>
      <c r="WZY167" s="73"/>
      <c r="WZZ167" s="73"/>
      <c r="XAA167" s="73"/>
      <c r="XAB167" s="73"/>
      <c r="XAC167" s="73"/>
      <c r="XAD167" s="73"/>
      <c r="XAE167" s="73"/>
      <c r="XAF167" s="73"/>
      <c r="XAG167" s="73"/>
      <c r="XAH167" s="73"/>
      <c r="XAI167" s="73"/>
      <c r="XAJ167" s="73"/>
      <c r="XAK167" s="73"/>
      <c r="XAL167" s="73"/>
      <c r="XAM167" s="73"/>
      <c r="XAN167" s="73"/>
      <c r="XAO167" s="73"/>
      <c r="XAP167" s="73"/>
      <c r="XAQ167" s="73"/>
      <c r="XAR167" s="73"/>
      <c r="XAS167" s="73"/>
      <c r="XAT167" s="73"/>
      <c r="XAU167" s="73"/>
      <c r="XAV167" s="73"/>
      <c r="XAW167" s="73"/>
      <c r="XAX167" s="73"/>
      <c r="XAY167" s="73"/>
      <c r="XAZ167" s="73"/>
      <c r="XBA167" s="73"/>
      <c r="XBB167" s="73"/>
      <c r="XBC167" s="73"/>
      <c r="XBD167" s="73"/>
      <c r="XBE167" s="73"/>
      <c r="XBF167" s="73"/>
      <c r="XBG167" s="73"/>
      <c r="XBH167" s="73"/>
      <c r="XBI167" s="73"/>
      <c r="XBJ167" s="73"/>
      <c r="XBK167" s="73"/>
      <c r="XBL167" s="73"/>
      <c r="XBM167" s="73"/>
      <c r="XBN167" s="73"/>
      <c r="XBO167" s="73"/>
      <c r="XBP167" s="73"/>
      <c r="XBQ167" s="73"/>
      <c r="XBR167" s="73"/>
      <c r="XBS167" s="73"/>
      <c r="XBT167" s="73"/>
      <c r="XBU167" s="73"/>
      <c r="XBV167" s="73"/>
      <c r="XBW167" s="73"/>
      <c r="XBX167" s="73"/>
      <c r="XBY167" s="73"/>
      <c r="XBZ167" s="73"/>
      <c r="XCA167" s="73"/>
      <c r="XCB167" s="73"/>
      <c r="XCC167" s="73"/>
      <c r="XCD167" s="73"/>
      <c r="XCE167" s="73"/>
      <c r="XCF167" s="73"/>
      <c r="XCG167" s="73"/>
      <c r="XCH167" s="73"/>
      <c r="XCI167" s="73"/>
      <c r="XCJ167" s="73"/>
      <c r="XCK167" s="73"/>
      <c r="XCL167" s="73"/>
      <c r="XCM167" s="73"/>
      <c r="XCN167" s="73"/>
      <c r="XCO167" s="73"/>
      <c r="XCP167" s="73"/>
      <c r="XCQ167" s="73"/>
      <c r="XCR167" s="73"/>
      <c r="XCS167" s="73"/>
      <c r="XCT167" s="73"/>
      <c r="XCU167" s="73"/>
      <c r="XCV167" s="73"/>
      <c r="XCW167" s="73"/>
      <c r="XCX167" s="73"/>
      <c r="XCY167" s="73"/>
      <c r="XCZ167" s="73"/>
      <c r="XDA167" s="73"/>
      <c r="XDB167" s="73"/>
      <c r="XDC167" s="73"/>
      <c r="XDD167" s="73"/>
      <c r="XDE167" s="73"/>
      <c r="XDF167" s="73"/>
      <c r="XDG167" s="73"/>
      <c r="XDH167" s="73"/>
      <c r="XDI167" s="73"/>
      <c r="XDJ167" s="73"/>
      <c r="XDK167" s="73"/>
      <c r="XDL167" s="73"/>
      <c r="XDM167" s="73"/>
      <c r="XDN167" s="73"/>
      <c r="XDO167" s="73"/>
      <c r="XDP167" s="73"/>
      <c r="XDQ167" s="73"/>
      <c r="XDR167" s="73"/>
      <c r="XDS167" s="73"/>
      <c r="XDT167" s="73"/>
      <c r="XDU167" s="73"/>
      <c r="XDV167" s="73"/>
      <c r="XDW167" s="73"/>
      <c r="XDX167" s="73"/>
      <c r="XDY167" s="73"/>
      <c r="XDZ167" s="73"/>
      <c r="XEA167" s="73"/>
      <c r="XEB167" s="73"/>
      <c r="XEC167" s="73"/>
      <c r="XED167" s="73"/>
      <c r="XEE167" s="73"/>
      <c r="XEF167" s="73"/>
      <c r="XEG167" s="73"/>
      <c r="XEH167" s="73"/>
      <c r="XEI167" s="73"/>
      <c r="XEJ167" s="73"/>
      <c r="XEK167" s="73"/>
      <c r="XEL167" s="73"/>
      <c r="XEM167" s="73"/>
      <c r="XEN167" s="73"/>
      <c r="XEO167" s="73"/>
      <c r="XEP167" s="73"/>
      <c r="XEQ167" s="73"/>
      <c r="XER167" s="73"/>
      <c r="XES167" s="73"/>
      <c r="XET167" s="73"/>
      <c r="XEU167" s="73"/>
      <c r="XEV167" s="73"/>
      <c r="XEW167" s="73"/>
      <c r="XEX167" s="73"/>
      <c r="XEY167" s="73"/>
    </row>
    <row r="168" spans="1:16379" s="80" customFormat="1" x14ac:dyDescent="0.3">
      <c r="A168" s="142" t="s">
        <v>872</v>
      </c>
      <c r="B168" s="142" t="s">
        <v>5</v>
      </c>
      <c r="C168" s="126" t="s">
        <v>0</v>
      </c>
      <c r="D168" s="141" t="str">
        <f>IF(EquipmentListTable[[#This Row],[Supplier]]=FilterSpecs!$A$8,EquipmentListTable[[#This Row],[Mouser SKU]], EquipmentListTable[[#This Row],[Supplier SKU]])</f>
        <v>PRT-13144</v>
      </c>
      <c r="E168" s="126">
        <v>0</v>
      </c>
      <c r="F168" s="126">
        <v>0</v>
      </c>
      <c r="G168" s="126">
        <v>0</v>
      </c>
      <c r="H168" s="126">
        <f>EquipmentListTable[[#This Row],['#/Unit]]*FilterSpecs!$C$3+EquipmentListTable[[#This Row],['# Extra]]</f>
        <v>0</v>
      </c>
      <c r="I168" s="126">
        <v>0</v>
      </c>
      <c r="J168" s="126">
        <f>IF(AND(EquipmentListTable[[#This Row],[Tag]]&lt;&gt;FilterSpecs!$H$12, EquipmentListTable[[#This Row],[Tag]]&lt;&gt;FilterSpecs!$H$9), EquipmentListTable[[#This Row],['#/Unit]]*FilterSpecs!$B$3+EquipmentListTable[Init '# Extra],0)</f>
        <v>0</v>
      </c>
      <c r="K168" s="126">
        <f>EquipmentListTable[[#This Row],[Tot '#]]-EquipmentListTable[In Stock]</f>
        <v>0</v>
      </c>
      <c r="L168" s="126">
        <f>EquipmentListTable['# Left]</f>
        <v>0</v>
      </c>
      <c r="M168" s="126" t="s">
        <v>1194</v>
      </c>
      <c r="N168" s="96">
        <v>14.95</v>
      </c>
      <c r="O168" s="104">
        <f>EquipmentListTable[[#This Row],['# Formatted]]*EquipmentListTable[[#This Row],[Price (USD)]]</f>
        <v>0</v>
      </c>
      <c r="P168" s="77" t="s">
        <v>1874</v>
      </c>
      <c r="Q168" s="126">
        <f t="shared" si="2"/>
        <v>154</v>
      </c>
      <c r="R168" s="126" t="s">
        <v>1191</v>
      </c>
      <c r="S168" s="79">
        <f>IF(EquipmentListTable[[#This Row],[Tag]]=FilterSpecs!$H$7,EquipmentListTable[[#This Row],['#/Unit]]*EquipmentListTable[[#This Row],[Price (USD)]],0)</f>
        <v>0</v>
      </c>
      <c r="T168" s="87">
        <f>EquipmentListTable[[#This Row],[Tot '#]]*EquipmentListTable[[#This Row],[Price (USD)]]</f>
        <v>0</v>
      </c>
      <c r="U168" s="96">
        <f>EquipmentListTable[[#This Row],[In Stock]]*EquipmentListTable[[#This Row],[Price (USD)]]</f>
        <v>0</v>
      </c>
      <c r="V168" s="96">
        <f>EquipmentListTable[[#This Row],['# Left]]*EquipmentListTable[[#This Row],[Price (USD)]]</f>
        <v>0</v>
      </c>
      <c r="W168" s="96">
        <f>EquipmentListTable[[#This Row],['# Left]]*EquipmentListTable[[#This Row],[Price (USD)]]</f>
        <v>0</v>
      </c>
      <c r="X168" s="74" t="s">
        <v>1192</v>
      </c>
      <c r="Y168" s="77" t="s">
        <v>1193</v>
      </c>
      <c r="Z16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https://www.sparkfun.com/products/13144</v>
      </c>
      <c r="AA16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https://www.mouser.com/ProductDetail/474-PRT-13144</v>
      </c>
      <c r="AB168" s="77"/>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3"/>
      <c r="BD168" s="73"/>
      <c r="BE168" s="73"/>
      <c r="BF168" s="73"/>
      <c r="BG168" s="73"/>
      <c r="BH168" s="73"/>
      <c r="BI168" s="73"/>
      <c r="BJ168" s="73"/>
      <c r="BK168" s="73"/>
      <c r="BL168" s="73"/>
      <c r="BM168" s="73"/>
      <c r="BN168" s="73"/>
      <c r="BO168" s="73"/>
      <c r="BP168" s="73"/>
      <c r="BQ168" s="73"/>
      <c r="BR168" s="73"/>
      <c r="BS168" s="73"/>
      <c r="BT168" s="73"/>
      <c r="BU168" s="73"/>
      <c r="BV168" s="73"/>
      <c r="BW168" s="73"/>
      <c r="BX168" s="73"/>
      <c r="BY168" s="73"/>
      <c r="BZ168" s="73"/>
      <c r="CA168" s="73"/>
      <c r="CB168" s="73"/>
      <c r="CC168" s="73"/>
      <c r="CD168" s="73"/>
      <c r="CE168" s="73"/>
      <c r="CF168" s="73"/>
      <c r="CG168" s="73"/>
      <c r="CH168" s="73"/>
      <c r="CI168" s="73"/>
      <c r="CJ168" s="73"/>
      <c r="CK168" s="73"/>
      <c r="CL168" s="73"/>
      <c r="CM168" s="73"/>
      <c r="CN168" s="73"/>
      <c r="CO168" s="73"/>
      <c r="CP168" s="73"/>
      <c r="CQ168" s="73"/>
      <c r="CR168" s="73"/>
      <c r="CS168" s="73"/>
      <c r="CT168" s="73"/>
      <c r="CU168" s="73"/>
      <c r="CV168" s="73"/>
      <c r="CW168" s="73"/>
      <c r="CX168" s="73"/>
      <c r="CY168" s="73"/>
      <c r="CZ168" s="73"/>
      <c r="DA168" s="73"/>
      <c r="DB168" s="73"/>
      <c r="DC168" s="73"/>
      <c r="DD168" s="73"/>
      <c r="DE168" s="73"/>
      <c r="DF168" s="73"/>
      <c r="DG168" s="73"/>
      <c r="DH168" s="73"/>
      <c r="DI168" s="73"/>
      <c r="DJ168" s="73"/>
      <c r="DK168" s="73"/>
      <c r="DL168" s="73"/>
      <c r="DM168" s="73"/>
      <c r="DN168" s="73"/>
      <c r="DO168" s="73"/>
      <c r="DP168" s="73"/>
      <c r="DQ168" s="73"/>
      <c r="DR168" s="73"/>
      <c r="DS168" s="73"/>
      <c r="DT168" s="73"/>
      <c r="DU168" s="73"/>
      <c r="DV168" s="73"/>
      <c r="DW168" s="73"/>
      <c r="DX168" s="73"/>
      <c r="DY168" s="73"/>
      <c r="DZ168" s="73"/>
      <c r="EA168" s="73"/>
      <c r="EB168" s="73"/>
      <c r="EC168" s="73"/>
      <c r="ED168" s="73"/>
      <c r="EE168" s="73"/>
      <c r="EF168" s="73"/>
      <c r="EG168" s="73"/>
      <c r="EH168" s="73"/>
      <c r="EI168" s="73"/>
      <c r="EJ168" s="73"/>
      <c r="EK168" s="73"/>
      <c r="EL168" s="73"/>
      <c r="EM168" s="73"/>
      <c r="EN168" s="73"/>
      <c r="EO168" s="73"/>
      <c r="EP168" s="73"/>
      <c r="EQ168" s="73"/>
      <c r="ER168" s="73"/>
      <c r="ES168" s="73"/>
      <c r="ET168" s="73"/>
      <c r="EU168" s="73"/>
      <c r="EV168" s="73"/>
      <c r="EW168" s="73"/>
      <c r="EX168" s="73"/>
      <c r="EY168" s="73"/>
      <c r="EZ168" s="73"/>
      <c r="FA168" s="73"/>
      <c r="FB168" s="73"/>
      <c r="FC168" s="73"/>
      <c r="FD168" s="73"/>
      <c r="FE168" s="73"/>
      <c r="FF168" s="73"/>
      <c r="FG168" s="73"/>
      <c r="FH168" s="73"/>
      <c r="FI168" s="73"/>
      <c r="FJ168" s="73"/>
      <c r="FK168" s="73"/>
      <c r="FL168" s="73"/>
      <c r="FM168" s="73"/>
      <c r="FN168" s="73"/>
      <c r="FO168" s="73"/>
      <c r="FP168" s="73"/>
      <c r="FQ168" s="73"/>
      <c r="FR168" s="73"/>
      <c r="FS168" s="73"/>
      <c r="FT168" s="73"/>
      <c r="FU168" s="73"/>
      <c r="FV168" s="73"/>
      <c r="FW168" s="73"/>
      <c r="FX168" s="73"/>
      <c r="FY168" s="73"/>
      <c r="FZ168" s="73"/>
      <c r="GA168" s="73"/>
      <c r="GB168" s="73"/>
      <c r="GC168" s="73"/>
      <c r="GD168" s="73"/>
      <c r="GE168" s="73"/>
      <c r="GF168" s="73"/>
      <c r="GG168" s="73"/>
      <c r="GH168" s="73"/>
      <c r="GI168" s="73"/>
      <c r="GJ168" s="73"/>
      <c r="GK168" s="73"/>
      <c r="GL168" s="73"/>
      <c r="GM168" s="73"/>
      <c r="GN168" s="73"/>
      <c r="GO168" s="73"/>
      <c r="GP168" s="73"/>
      <c r="GQ168" s="73"/>
      <c r="GR168" s="73"/>
      <c r="GS168" s="73"/>
      <c r="GT168" s="73"/>
      <c r="GU168" s="73"/>
      <c r="GV168" s="73"/>
      <c r="GW168" s="73"/>
      <c r="GX168" s="73"/>
      <c r="GY168" s="73"/>
      <c r="GZ168" s="73"/>
      <c r="HA168" s="73"/>
      <c r="HB168" s="73"/>
      <c r="HC168" s="73"/>
      <c r="HD168" s="73"/>
      <c r="HE168" s="73"/>
      <c r="HF168" s="73"/>
      <c r="HG168" s="73"/>
      <c r="HH168" s="73"/>
      <c r="HI168" s="73"/>
      <c r="HJ168" s="73"/>
      <c r="HK168" s="73"/>
      <c r="HL168" s="73"/>
      <c r="HM168" s="73"/>
      <c r="HN168" s="73"/>
      <c r="HO168" s="73"/>
      <c r="HP168" s="73"/>
      <c r="HQ168" s="73"/>
      <c r="HR168" s="73"/>
      <c r="HS168" s="73"/>
      <c r="HT168" s="73"/>
      <c r="HU168" s="73"/>
      <c r="HV168" s="73"/>
      <c r="HW168" s="73"/>
      <c r="HX168" s="73"/>
      <c r="HY168" s="73"/>
      <c r="HZ168" s="73"/>
      <c r="IA168" s="73"/>
      <c r="IB168" s="73"/>
      <c r="IC168" s="73"/>
      <c r="ID168" s="73"/>
      <c r="IE168" s="73"/>
      <c r="IF168" s="73"/>
      <c r="IG168" s="73"/>
      <c r="IH168" s="73"/>
      <c r="II168" s="73"/>
      <c r="IJ168" s="73"/>
      <c r="IK168" s="73"/>
      <c r="IL168" s="73"/>
      <c r="IM168" s="73"/>
      <c r="IN168" s="73"/>
      <c r="IO168" s="73"/>
      <c r="IP168" s="73"/>
      <c r="IQ168" s="73"/>
      <c r="IR168" s="73"/>
      <c r="IS168" s="73"/>
      <c r="IT168" s="73"/>
      <c r="IU168" s="73"/>
      <c r="IV168" s="73"/>
      <c r="IW168" s="73"/>
      <c r="IX168" s="73"/>
      <c r="IY168" s="73"/>
      <c r="IZ168" s="73"/>
      <c r="JA168" s="73"/>
      <c r="JB168" s="73"/>
      <c r="JC168" s="73"/>
      <c r="JD168" s="73"/>
      <c r="JE168" s="73"/>
      <c r="JF168" s="73"/>
      <c r="JG168" s="73"/>
      <c r="JH168" s="73"/>
      <c r="JI168" s="73"/>
      <c r="JJ168" s="73"/>
      <c r="JK168" s="73"/>
      <c r="JL168" s="73"/>
      <c r="JM168" s="73"/>
      <c r="JN168" s="73"/>
      <c r="JO168" s="73"/>
      <c r="JP168" s="73"/>
      <c r="JQ168" s="73"/>
      <c r="JR168" s="73"/>
      <c r="JS168" s="73"/>
      <c r="JT168" s="73"/>
      <c r="JU168" s="73"/>
      <c r="JV168" s="73"/>
      <c r="JW168" s="73"/>
      <c r="JX168" s="73"/>
      <c r="JY168" s="73"/>
      <c r="JZ168" s="73"/>
      <c r="KA168" s="73"/>
      <c r="KB168" s="73"/>
      <c r="KC168" s="73"/>
      <c r="KD168" s="73"/>
      <c r="KE168" s="73"/>
      <c r="KF168" s="73"/>
      <c r="KG168" s="73"/>
      <c r="KH168" s="73"/>
      <c r="KI168" s="73"/>
      <c r="KJ168" s="73"/>
      <c r="KK168" s="73"/>
      <c r="KL168" s="73"/>
      <c r="KM168" s="73"/>
      <c r="KN168" s="73"/>
      <c r="KO168" s="73"/>
      <c r="KP168" s="73"/>
      <c r="KQ168" s="73"/>
      <c r="KR168" s="73"/>
      <c r="KS168" s="73"/>
      <c r="KT168" s="73"/>
      <c r="KU168" s="73"/>
      <c r="KV168" s="73"/>
      <c r="KW168" s="73"/>
      <c r="KX168" s="73"/>
      <c r="KY168" s="73"/>
      <c r="KZ168" s="73"/>
      <c r="LA168" s="73"/>
      <c r="LB168" s="73"/>
      <c r="LC168" s="73"/>
      <c r="LD168" s="73"/>
      <c r="LE168" s="73"/>
      <c r="LF168" s="73"/>
      <c r="LG168" s="73"/>
      <c r="LH168" s="73"/>
      <c r="LI168" s="73"/>
      <c r="LJ168" s="73"/>
      <c r="LK168" s="73"/>
      <c r="LL168" s="73"/>
      <c r="LM168" s="73"/>
      <c r="LN168" s="73"/>
      <c r="LO168" s="73"/>
      <c r="LP168" s="73"/>
      <c r="LQ168" s="73"/>
      <c r="LR168" s="73"/>
      <c r="LS168" s="73"/>
      <c r="LT168" s="73"/>
      <c r="LU168" s="73"/>
      <c r="LV168" s="73"/>
      <c r="LW168" s="73"/>
      <c r="LX168" s="73"/>
      <c r="LY168" s="73"/>
      <c r="LZ168" s="73"/>
      <c r="MA168" s="73"/>
      <c r="MB168" s="73"/>
      <c r="MC168" s="73"/>
      <c r="MD168" s="73"/>
      <c r="ME168" s="73"/>
      <c r="MF168" s="73"/>
      <c r="MG168" s="73"/>
      <c r="MH168" s="73"/>
      <c r="MI168" s="73"/>
      <c r="MJ168" s="73"/>
      <c r="MK168" s="73"/>
      <c r="ML168" s="73"/>
      <c r="MM168" s="73"/>
      <c r="MN168" s="73"/>
      <c r="MO168" s="73"/>
      <c r="MP168" s="73"/>
      <c r="MQ168" s="73"/>
      <c r="MR168" s="73"/>
      <c r="MS168" s="73"/>
      <c r="MT168" s="73"/>
      <c r="MU168" s="73"/>
      <c r="MV168" s="73"/>
      <c r="MW168" s="73"/>
      <c r="MX168" s="73"/>
      <c r="MY168" s="73"/>
      <c r="MZ168" s="73"/>
      <c r="NA168" s="73"/>
      <c r="NB168" s="73"/>
      <c r="NC168" s="73"/>
      <c r="ND168" s="73"/>
      <c r="NE168" s="73"/>
      <c r="NF168" s="73"/>
      <c r="NG168" s="73"/>
      <c r="NH168" s="73"/>
      <c r="NI168" s="73"/>
      <c r="NJ168" s="73"/>
      <c r="NK168" s="73"/>
      <c r="NL168" s="73"/>
      <c r="NM168" s="73"/>
      <c r="NN168" s="73"/>
      <c r="NO168" s="73"/>
      <c r="NP168" s="73"/>
      <c r="NQ168" s="73"/>
      <c r="NR168" s="73"/>
      <c r="NS168" s="73"/>
      <c r="NT168" s="73"/>
      <c r="NU168" s="73"/>
      <c r="NV168" s="73"/>
      <c r="NW168" s="73"/>
      <c r="NX168" s="73"/>
      <c r="NY168" s="73"/>
      <c r="NZ168" s="73"/>
      <c r="OA168" s="73"/>
      <c r="OB168" s="73"/>
      <c r="OC168" s="73"/>
      <c r="OD168" s="73"/>
      <c r="OE168" s="73"/>
      <c r="OF168" s="73"/>
      <c r="OG168" s="73"/>
      <c r="OH168" s="73"/>
      <c r="OI168" s="73"/>
      <c r="OJ168" s="73"/>
      <c r="OK168" s="73"/>
      <c r="OL168" s="73"/>
      <c r="OM168" s="73"/>
      <c r="ON168" s="73"/>
      <c r="OO168" s="73"/>
      <c r="OP168" s="73"/>
      <c r="OQ168" s="73"/>
      <c r="OR168" s="73"/>
      <c r="OS168" s="73"/>
      <c r="OT168" s="73"/>
      <c r="OU168" s="73"/>
      <c r="OV168" s="73"/>
      <c r="OW168" s="73"/>
      <c r="OX168" s="73"/>
      <c r="OY168" s="73"/>
      <c r="OZ168" s="73"/>
      <c r="PA168" s="73"/>
      <c r="PB168" s="73"/>
      <c r="PC168" s="73"/>
      <c r="PD168" s="73"/>
      <c r="PE168" s="73"/>
      <c r="PF168" s="73"/>
      <c r="PG168" s="73"/>
      <c r="PH168" s="73"/>
      <c r="PI168" s="73"/>
      <c r="PJ168" s="73"/>
      <c r="PK168" s="73"/>
      <c r="PL168" s="73"/>
      <c r="PM168" s="73"/>
      <c r="PN168" s="73"/>
      <c r="PO168" s="73"/>
      <c r="PP168" s="73"/>
      <c r="PQ168" s="73"/>
      <c r="PR168" s="73"/>
      <c r="PS168" s="73"/>
      <c r="PT168" s="73"/>
      <c r="PU168" s="73"/>
      <c r="PV168" s="73"/>
      <c r="PW168" s="73"/>
      <c r="PX168" s="73"/>
      <c r="PY168" s="73"/>
      <c r="PZ168" s="73"/>
      <c r="QA168" s="73"/>
      <c r="QB168" s="73"/>
      <c r="QC168" s="73"/>
      <c r="QD168" s="73"/>
      <c r="QE168" s="73"/>
      <c r="QF168" s="73"/>
      <c r="QG168" s="73"/>
      <c r="QH168" s="73"/>
      <c r="QI168" s="73"/>
      <c r="QJ168" s="73"/>
      <c r="QK168" s="73"/>
      <c r="QL168" s="73"/>
      <c r="QM168" s="73"/>
      <c r="QN168" s="73"/>
      <c r="QO168" s="73"/>
      <c r="QP168" s="73"/>
      <c r="QQ168" s="73"/>
      <c r="QR168" s="73"/>
      <c r="QS168" s="73"/>
      <c r="QT168" s="73"/>
      <c r="QU168" s="73"/>
      <c r="QV168" s="73"/>
      <c r="QW168" s="73"/>
      <c r="QX168" s="73"/>
      <c r="QY168" s="73"/>
      <c r="QZ168" s="73"/>
      <c r="RA168" s="73"/>
      <c r="RB168" s="73"/>
      <c r="RC168" s="73"/>
      <c r="RD168" s="73"/>
      <c r="RE168" s="73"/>
      <c r="RF168" s="73"/>
      <c r="RG168" s="73"/>
      <c r="RH168" s="73"/>
      <c r="RI168" s="73"/>
      <c r="RJ168" s="73"/>
      <c r="RK168" s="73"/>
      <c r="RL168" s="73"/>
      <c r="RM168" s="73"/>
      <c r="RN168" s="73"/>
      <c r="RO168" s="73"/>
      <c r="RP168" s="73"/>
      <c r="RQ168" s="73"/>
      <c r="RR168" s="73"/>
      <c r="RS168" s="73"/>
      <c r="RT168" s="73"/>
      <c r="RU168" s="73"/>
      <c r="RV168" s="73"/>
      <c r="RW168" s="73"/>
      <c r="RX168" s="73"/>
      <c r="RY168" s="73"/>
      <c r="RZ168" s="73"/>
      <c r="SA168" s="73"/>
      <c r="SB168" s="73"/>
      <c r="SC168" s="73"/>
      <c r="SD168" s="73"/>
      <c r="SE168" s="73"/>
      <c r="SF168" s="73"/>
      <c r="SG168" s="73"/>
      <c r="SH168" s="73"/>
      <c r="SI168" s="73"/>
      <c r="SJ168" s="73"/>
      <c r="SK168" s="73"/>
      <c r="SL168" s="73"/>
      <c r="SM168" s="73"/>
      <c r="SN168" s="73"/>
      <c r="SO168" s="73"/>
      <c r="SP168" s="73"/>
      <c r="SQ168" s="73"/>
      <c r="SR168" s="73"/>
      <c r="SS168" s="73"/>
      <c r="ST168" s="73"/>
      <c r="SU168" s="73"/>
      <c r="SV168" s="73"/>
      <c r="SW168" s="73"/>
      <c r="SX168" s="73"/>
      <c r="SY168" s="73"/>
      <c r="SZ168" s="73"/>
      <c r="TA168" s="73"/>
      <c r="TB168" s="73"/>
      <c r="TC168" s="73"/>
      <c r="TD168" s="73"/>
      <c r="TE168" s="73"/>
      <c r="TF168" s="73"/>
      <c r="TG168" s="73"/>
      <c r="TH168" s="73"/>
      <c r="TI168" s="73"/>
      <c r="TJ168" s="73"/>
      <c r="TK168" s="73"/>
      <c r="TL168" s="73"/>
      <c r="TM168" s="73"/>
      <c r="TN168" s="73"/>
      <c r="TO168" s="73"/>
      <c r="TP168" s="73"/>
      <c r="TQ168" s="73"/>
      <c r="TR168" s="73"/>
      <c r="TS168" s="73"/>
      <c r="TT168" s="73"/>
      <c r="TU168" s="73"/>
      <c r="TV168" s="73"/>
      <c r="TW168" s="73"/>
      <c r="TX168" s="73"/>
      <c r="TY168" s="73"/>
      <c r="TZ168" s="73"/>
      <c r="UA168" s="73"/>
      <c r="UB168" s="73"/>
      <c r="UC168" s="73"/>
      <c r="UD168" s="73"/>
      <c r="UE168" s="73"/>
      <c r="UF168" s="73"/>
      <c r="UG168" s="73"/>
      <c r="UH168" s="73"/>
      <c r="UI168" s="73"/>
      <c r="UJ168" s="73"/>
      <c r="UK168" s="73"/>
      <c r="UL168" s="73"/>
      <c r="UM168" s="73"/>
      <c r="UN168" s="73"/>
      <c r="UO168" s="73"/>
      <c r="UP168" s="73"/>
      <c r="UQ168" s="73"/>
      <c r="UR168" s="73"/>
      <c r="US168" s="73"/>
      <c r="UT168" s="73"/>
      <c r="UU168" s="73"/>
      <c r="UV168" s="73"/>
      <c r="UW168" s="73"/>
      <c r="UX168" s="73"/>
      <c r="UY168" s="73"/>
      <c r="UZ168" s="73"/>
      <c r="VA168" s="73"/>
      <c r="VB168" s="73"/>
      <c r="VC168" s="73"/>
      <c r="VD168" s="73"/>
      <c r="VE168" s="73"/>
      <c r="VF168" s="73"/>
      <c r="VG168" s="73"/>
      <c r="VH168" s="73"/>
      <c r="VI168" s="73"/>
      <c r="VJ168" s="73"/>
      <c r="VK168" s="73"/>
      <c r="VL168" s="73"/>
      <c r="VM168" s="73"/>
      <c r="VN168" s="73"/>
      <c r="VO168" s="73"/>
      <c r="VP168" s="73"/>
      <c r="VQ168" s="73"/>
      <c r="VR168" s="73"/>
      <c r="VS168" s="73"/>
      <c r="VT168" s="73"/>
      <c r="VU168" s="73"/>
      <c r="VV168" s="73"/>
      <c r="VW168" s="73"/>
      <c r="VX168" s="73"/>
      <c r="VY168" s="73"/>
      <c r="VZ168" s="73"/>
      <c r="WA168" s="73"/>
      <c r="WB168" s="73"/>
      <c r="WC168" s="73"/>
      <c r="WD168" s="73"/>
      <c r="WE168" s="73"/>
      <c r="WF168" s="73"/>
      <c r="WG168" s="73"/>
      <c r="WH168" s="73"/>
      <c r="WI168" s="73"/>
      <c r="WJ168" s="73"/>
      <c r="WK168" s="73"/>
      <c r="WL168" s="73"/>
      <c r="WM168" s="73"/>
      <c r="WN168" s="73"/>
      <c r="WO168" s="73"/>
      <c r="WP168" s="73"/>
      <c r="WQ168" s="73"/>
      <c r="WR168" s="73"/>
      <c r="WS168" s="73"/>
      <c r="WT168" s="73"/>
      <c r="WU168" s="73"/>
      <c r="WV168" s="73"/>
      <c r="WW168" s="73"/>
      <c r="WX168" s="73"/>
      <c r="WY168" s="73"/>
      <c r="WZ168" s="73"/>
      <c r="XA168" s="73"/>
      <c r="XB168" s="73"/>
      <c r="XC168" s="73"/>
      <c r="XD168" s="73"/>
      <c r="XE168" s="73"/>
      <c r="XF168" s="73"/>
      <c r="XG168" s="73"/>
      <c r="XH168" s="73"/>
      <c r="XI168" s="73"/>
      <c r="XJ168" s="73"/>
      <c r="XK168" s="73"/>
      <c r="XL168" s="73"/>
      <c r="XM168" s="73"/>
      <c r="XN168" s="73"/>
      <c r="XO168" s="73"/>
      <c r="XP168" s="73"/>
      <c r="XQ168" s="73"/>
      <c r="XR168" s="73"/>
      <c r="XS168" s="73"/>
      <c r="XT168" s="73"/>
      <c r="XU168" s="73"/>
      <c r="XV168" s="73"/>
      <c r="XW168" s="73"/>
      <c r="XX168" s="73"/>
      <c r="XY168" s="73"/>
      <c r="XZ168" s="73"/>
      <c r="YA168" s="73"/>
      <c r="YB168" s="73"/>
      <c r="YC168" s="73"/>
      <c r="YD168" s="73"/>
      <c r="YE168" s="73"/>
      <c r="YF168" s="73"/>
      <c r="YG168" s="73"/>
      <c r="YH168" s="73"/>
      <c r="YI168" s="73"/>
      <c r="YJ168" s="73"/>
      <c r="YK168" s="73"/>
      <c r="YL168" s="73"/>
      <c r="YM168" s="73"/>
      <c r="YN168" s="73"/>
      <c r="YO168" s="73"/>
      <c r="YP168" s="73"/>
      <c r="YQ168" s="73"/>
      <c r="YR168" s="73"/>
      <c r="YS168" s="73"/>
      <c r="YT168" s="73"/>
      <c r="YU168" s="73"/>
      <c r="YV168" s="73"/>
      <c r="YW168" s="73"/>
      <c r="YX168" s="73"/>
      <c r="YY168" s="73"/>
      <c r="YZ168" s="73"/>
      <c r="ZA168" s="73"/>
      <c r="ZB168" s="73"/>
      <c r="ZC168" s="73"/>
      <c r="ZD168" s="73"/>
      <c r="ZE168" s="73"/>
      <c r="ZF168" s="73"/>
      <c r="ZG168" s="73"/>
      <c r="ZH168" s="73"/>
      <c r="ZI168" s="73"/>
      <c r="ZJ168" s="73"/>
      <c r="ZK168" s="73"/>
      <c r="ZL168" s="73"/>
      <c r="ZM168" s="73"/>
      <c r="ZN168" s="73"/>
      <c r="ZO168" s="73"/>
      <c r="ZP168" s="73"/>
      <c r="ZQ168" s="73"/>
      <c r="ZR168" s="73"/>
      <c r="ZS168" s="73"/>
      <c r="ZT168" s="73"/>
      <c r="ZU168" s="73"/>
      <c r="ZV168" s="73"/>
      <c r="ZW168" s="73"/>
      <c r="ZX168" s="73"/>
      <c r="ZY168" s="73"/>
      <c r="ZZ168" s="73"/>
      <c r="AAA168" s="73"/>
      <c r="AAB168" s="73"/>
      <c r="AAC168" s="73"/>
      <c r="AAD168" s="73"/>
      <c r="AAE168" s="73"/>
      <c r="AAF168" s="73"/>
      <c r="AAG168" s="73"/>
      <c r="AAH168" s="73"/>
      <c r="AAI168" s="73"/>
      <c r="AAJ168" s="73"/>
      <c r="AAK168" s="73"/>
      <c r="AAL168" s="73"/>
      <c r="AAM168" s="73"/>
      <c r="AAN168" s="73"/>
      <c r="AAO168" s="73"/>
      <c r="AAP168" s="73"/>
      <c r="AAQ168" s="73"/>
      <c r="AAR168" s="73"/>
      <c r="AAS168" s="73"/>
      <c r="AAT168" s="73"/>
      <c r="AAU168" s="73"/>
      <c r="AAV168" s="73"/>
      <c r="AAW168" s="73"/>
      <c r="AAX168" s="73"/>
      <c r="AAY168" s="73"/>
      <c r="AAZ168" s="73"/>
      <c r="ABA168" s="73"/>
      <c r="ABB168" s="73"/>
      <c r="ABC168" s="73"/>
      <c r="ABD168" s="73"/>
      <c r="ABE168" s="73"/>
      <c r="ABF168" s="73"/>
      <c r="ABG168" s="73"/>
      <c r="ABH168" s="73"/>
      <c r="ABI168" s="73"/>
      <c r="ABJ168" s="73"/>
      <c r="ABK168" s="73"/>
      <c r="ABL168" s="73"/>
      <c r="ABM168" s="73"/>
      <c r="ABN168" s="73"/>
      <c r="ABO168" s="73"/>
      <c r="ABP168" s="73"/>
      <c r="ABQ168" s="73"/>
      <c r="ABR168" s="73"/>
      <c r="ABS168" s="73"/>
      <c r="ABT168" s="73"/>
      <c r="ABU168" s="73"/>
      <c r="ABV168" s="73"/>
      <c r="ABW168" s="73"/>
      <c r="ABX168" s="73"/>
      <c r="ABY168" s="73"/>
      <c r="ABZ168" s="73"/>
      <c r="ACA168" s="73"/>
      <c r="ACB168" s="73"/>
      <c r="ACC168" s="73"/>
      <c r="ACD168" s="73"/>
      <c r="ACE168" s="73"/>
      <c r="ACF168" s="73"/>
      <c r="ACG168" s="73"/>
      <c r="ACH168" s="73"/>
      <c r="ACI168" s="73"/>
      <c r="ACJ168" s="73"/>
      <c r="ACK168" s="73"/>
      <c r="ACL168" s="73"/>
      <c r="ACM168" s="73"/>
      <c r="ACN168" s="73"/>
      <c r="ACO168" s="73"/>
      <c r="ACP168" s="73"/>
      <c r="ACQ168" s="73"/>
      <c r="ACR168" s="73"/>
      <c r="ACS168" s="73"/>
      <c r="ACT168" s="73"/>
      <c r="ACU168" s="73"/>
      <c r="ACV168" s="73"/>
      <c r="ACW168" s="73"/>
      <c r="ACX168" s="73"/>
      <c r="ACY168" s="73"/>
      <c r="ACZ168" s="73"/>
      <c r="ADA168" s="73"/>
      <c r="ADB168" s="73"/>
      <c r="ADC168" s="73"/>
      <c r="ADD168" s="73"/>
      <c r="ADE168" s="73"/>
      <c r="ADF168" s="73"/>
      <c r="ADG168" s="73"/>
      <c r="ADH168" s="73"/>
      <c r="ADI168" s="73"/>
      <c r="ADJ168" s="73"/>
      <c r="ADK168" s="73"/>
      <c r="ADL168" s="73"/>
      <c r="ADM168" s="73"/>
      <c r="ADN168" s="73"/>
      <c r="ADO168" s="73"/>
      <c r="ADP168" s="73"/>
      <c r="ADQ168" s="73"/>
      <c r="ADR168" s="73"/>
      <c r="ADS168" s="73"/>
      <c r="ADT168" s="73"/>
      <c r="ADU168" s="73"/>
      <c r="ADV168" s="73"/>
      <c r="ADW168" s="73"/>
      <c r="ADX168" s="73"/>
      <c r="ADY168" s="73"/>
      <c r="ADZ168" s="73"/>
      <c r="AEA168" s="73"/>
      <c r="AEB168" s="73"/>
      <c r="AEC168" s="73"/>
      <c r="AED168" s="73"/>
      <c r="AEE168" s="73"/>
      <c r="AEF168" s="73"/>
      <c r="AEG168" s="73"/>
      <c r="AEH168" s="73"/>
      <c r="AEI168" s="73"/>
      <c r="AEJ168" s="73"/>
      <c r="AEK168" s="73"/>
      <c r="AEL168" s="73"/>
      <c r="AEM168" s="73"/>
      <c r="AEN168" s="73"/>
      <c r="AEO168" s="73"/>
      <c r="AEP168" s="73"/>
      <c r="AEQ168" s="73"/>
      <c r="AER168" s="73"/>
      <c r="AES168" s="73"/>
      <c r="AET168" s="73"/>
      <c r="AEU168" s="73"/>
      <c r="AEV168" s="73"/>
      <c r="AEW168" s="73"/>
      <c r="AEX168" s="73"/>
      <c r="AEY168" s="73"/>
      <c r="AEZ168" s="73"/>
      <c r="AFA168" s="73"/>
      <c r="AFB168" s="73"/>
      <c r="AFC168" s="73"/>
      <c r="AFD168" s="73"/>
      <c r="AFE168" s="73"/>
      <c r="AFF168" s="73"/>
      <c r="AFG168" s="73"/>
      <c r="AFH168" s="73"/>
      <c r="AFI168" s="73"/>
      <c r="AFJ168" s="73"/>
      <c r="AFK168" s="73"/>
      <c r="AFL168" s="73"/>
      <c r="AFM168" s="73"/>
      <c r="AFN168" s="73"/>
      <c r="AFO168" s="73"/>
      <c r="AFP168" s="73"/>
      <c r="AFQ168" s="73"/>
      <c r="AFR168" s="73"/>
      <c r="AFS168" s="73"/>
      <c r="AFT168" s="73"/>
      <c r="AFU168" s="73"/>
      <c r="AFV168" s="73"/>
      <c r="AFW168" s="73"/>
      <c r="AFX168" s="73"/>
      <c r="AFY168" s="73"/>
      <c r="AFZ168" s="73"/>
      <c r="AGA168" s="73"/>
      <c r="AGB168" s="73"/>
      <c r="AGC168" s="73"/>
      <c r="AGD168" s="73"/>
      <c r="AGE168" s="73"/>
      <c r="AGF168" s="73"/>
      <c r="AGG168" s="73"/>
      <c r="AGH168" s="73"/>
      <c r="AGI168" s="73"/>
      <c r="AGJ168" s="73"/>
      <c r="AGK168" s="73"/>
      <c r="AGL168" s="73"/>
      <c r="AGM168" s="73"/>
      <c r="AGN168" s="73"/>
      <c r="AGO168" s="73"/>
      <c r="AGP168" s="73"/>
      <c r="AGQ168" s="73"/>
      <c r="AGR168" s="73"/>
      <c r="AGS168" s="73"/>
      <c r="AGT168" s="73"/>
      <c r="AGU168" s="73"/>
      <c r="AGV168" s="73"/>
      <c r="AGW168" s="73"/>
      <c r="AGX168" s="73"/>
      <c r="AGY168" s="73"/>
      <c r="AGZ168" s="73"/>
      <c r="AHA168" s="73"/>
      <c r="AHB168" s="73"/>
      <c r="AHC168" s="73"/>
      <c r="AHD168" s="73"/>
      <c r="AHE168" s="73"/>
      <c r="AHF168" s="73"/>
      <c r="AHG168" s="73"/>
      <c r="AHH168" s="73"/>
      <c r="AHI168" s="73"/>
      <c r="AHJ168" s="73"/>
      <c r="AHK168" s="73"/>
      <c r="AHL168" s="73"/>
      <c r="AHM168" s="73"/>
      <c r="AHN168" s="73"/>
      <c r="AHO168" s="73"/>
      <c r="AHP168" s="73"/>
      <c r="AHQ168" s="73"/>
      <c r="AHR168" s="73"/>
      <c r="AHS168" s="73"/>
      <c r="AHT168" s="73"/>
      <c r="AHU168" s="73"/>
      <c r="AHV168" s="73"/>
      <c r="AHW168" s="73"/>
      <c r="AHX168" s="73"/>
      <c r="AHY168" s="73"/>
      <c r="AHZ168" s="73"/>
      <c r="AIA168" s="73"/>
      <c r="AIB168" s="73"/>
      <c r="AIC168" s="73"/>
      <c r="AID168" s="73"/>
      <c r="AIE168" s="73"/>
      <c r="AIF168" s="73"/>
      <c r="AIG168" s="73"/>
      <c r="AIH168" s="73"/>
      <c r="AII168" s="73"/>
      <c r="AIJ168" s="73"/>
      <c r="AIK168" s="73"/>
      <c r="AIL168" s="73"/>
      <c r="AIM168" s="73"/>
      <c r="AIN168" s="73"/>
      <c r="AIO168" s="73"/>
      <c r="AIP168" s="73"/>
      <c r="AIQ168" s="73"/>
      <c r="AIR168" s="73"/>
      <c r="AIS168" s="73"/>
      <c r="AIT168" s="73"/>
      <c r="AIU168" s="73"/>
      <c r="AIV168" s="73"/>
      <c r="AIW168" s="73"/>
      <c r="AIX168" s="73"/>
      <c r="AIY168" s="73"/>
      <c r="AIZ168" s="73"/>
      <c r="AJA168" s="73"/>
      <c r="AJB168" s="73"/>
      <c r="AJC168" s="73"/>
      <c r="AJD168" s="73"/>
      <c r="AJE168" s="73"/>
      <c r="AJF168" s="73"/>
      <c r="AJG168" s="73"/>
      <c r="AJH168" s="73"/>
      <c r="AJI168" s="73"/>
      <c r="AJJ168" s="73"/>
      <c r="AJK168" s="73"/>
      <c r="AJL168" s="73"/>
      <c r="AJM168" s="73"/>
      <c r="AJN168" s="73"/>
      <c r="AJO168" s="73"/>
      <c r="AJP168" s="73"/>
      <c r="AJQ168" s="73"/>
      <c r="AJR168" s="73"/>
      <c r="AJS168" s="73"/>
      <c r="AJT168" s="73"/>
      <c r="AJU168" s="73"/>
      <c r="AJV168" s="73"/>
      <c r="AJW168" s="73"/>
      <c r="AJX168" s="73"/>
      <c r="AJY168" s="73"/>
      <c r="AJZ168" s="73"/>
      <c r="AKA168" s="73"/>
      <c r="AKB168" s="73"/>
      <c r="AKC168" s="73"/>
      <c r="AKD168" s="73"/>
      <c r="AKE168" s="73"/>
      <c r="AKF168" s="73"/>
      <c r="AKG168" s="73"/>
      <c r="AKH168" s="73"/>
      <c r="AKI168" s="73"/>
      <c r="AKJ168" s="73"/>
      <c r="AKK168" s="73"/>
      <c r="AKL168" s="73"/>
      <c r="AKM168" s="73"/>
      <c r="AKN168" s="73"/>
      <c r="AKO168" s="73"/>
      <c r="AKP168" s="73"/>
      <c r="AKQ168" s="73"/>
      <c r="AKR168" s="73"/>
      <c r="AKS168" s="73"/>
      <c r="AKT168" s="73"/>
      <c r="AKU168" s="73"/>
      <c r="AKV168" s="73"/>
      <c r="AKW168" s="73"/>
      <c r="AKX168" s="73"/>
      <c r="AKY168" s="73"/>
      <c r="AKZ168" s="73"/>
      <c r="ALA168" s="73"/>
      <c r="ALB168" s="73"/>
      <c r="ALC168" s="73"/>
      <c r="ALD168" s="73"/>
      <c r="ALE168" s="73"/>
      <c r="ALF168" s="73"/>
      <c r="ALG168" s="73"/>
      <c r="ALH168" s="73"/>
      <c r="ALI168" s="73"/>
      <c r="ALJ168" s="73"/>
      <c r="ALK168" s="73"/>
      <c r="ALL168" s="73"/>
      <c r="ALM168" s="73"/>
      <c r="ALN168" s="73"/>
      <c r="ALO168" s="73"/>
      <c r="ALP168" s="73"/>
      <c r="ALQ168" s="73"/>
      <c r="ALR168" s="73"/>
      <c r="ALS168" s="73"/>
      <c r="ALT168" s="73"/>
      <c r="ALU168" s="73"/>
      <c r="ALV168" s="73"/>
      <c r="ALW168" s="73"/>
      <c r="ALX168" s="73"/>
      <c r="ALY168" s="73"/>
      <c r="ALZ168" s="73"/>
      <c r="AMA168" s="73"/>
      <c r="AMB168" s="73"/>
      <c r="AMC168" s="73"/>
      <c r="AMD168" s="73"/>
      <c r="AME168" s="73"/>
      <c r="AMF168" s="73"/>
      <c r="AMG168" s="73"/>
      <c r="AMH168" s="73"/>
      <c r="AMI168" s="73"/>
      <c r="AMJ168" s="73"/>
      <c r="AMK168" s="73"/>
      <c r="AML168" s="73"/>
      <c r="AMM168" s="73"/>
      <c r="AMN168" s="73"/>
      <c r="AMO168" s="73"/>
      <c r="AMP168" s="73"/>
      <c r="AMQ168" s="73"/>
      <c r="AMR168" s="73"/>
      <c r="AMS168" s="73"/>
      <c r="AMT168" s="73"/>
      <c r="AMU168" s="73"/>
      <c r="AMV168" s="73"/>
      <c r="AMW168" s="73"/>
      <c r="AMX168" s="73"/>
      <c r="AMY168" s="73"/>
      <c r="AMZ168" s="73"/>
      <c r="ANA168" s="73"/>
      <c r="ANB168" s="73"/>
      <c r="ANC168" s="73"/>
      <c r="AND168" s="73"/>
      <c r="ANE168" s="73"/>
      <c r="ANF168" s="73"/>
      <c r="ANG168" s="73"/>
      <c r="ANH168" s="73"/>
      <c r="ANI168" s="73"/>
      <c r="ANJ168" s="73"/>
      <c r="ANK168" s="73"/>
      <c r="ANL168" s="73"/>
      <c r="ANM168" s="73"/>
      <c r="ANN168" s="73"/>
      <c r="ANO168" s="73"/>
      <c r="ANP168" s="73"/>
      <c r="ANQ168" s="73"/>
      <c r="ANR168" s="73"/>
      <c r="ANS168" s="73"/>
      <c r="ANT168" s="73"/>
      <c r="ANU168" s="73"/>
      <c r="ANV168" s="73"/>
      <c r="ANW168" s="73"/>
      <c r="ANX168" s="73"/>
      <c r="ANY168" s="73"/>
      <c r="ANZ168" s="73"/>
      <c r="AOA168" s="73"/>
      <c r="AOB168" s="73"/>
      <c r="AOC168" s="73"/>
      <c r="AOD168" s="73"/>
      <c r="AOE168" s="73"/>
      <c r="AOF168" s="73"/>
      <c r="AOG168" s="73"/>
      <c r="AOH168" s="73"/>
      <c r="AOI168" s="73"/>
      <c r="AOJ168" s="73"/>
      <c r="AOK168" s="73"/>
      <c r="AOL168" s="73"/>
      <c r="AOM168" s="73"/>
      <c r="AON168" s="73"/>
      <c r="AOO168" s="73"/>
      <c r="AOP168" s="73"/>
      <c r="AOQ168" s="73"/>
      <c r="AOR168" s="73"/>
      <c r="AOS168" s="73"/>
      <c r="AOT168" s="73"/>
      <c r="AOU168" s="73"/>
      <c r="AOV168" s="73"/>
      <c r="AOW168" s="73"/>
      <c r="AOX168" s="73"/>
      <c r="AOY168" s="73"/>
      <c r="AOZ168" s="73"/>
      <c r="APA168" s="73"/>
      <c r="APB168" s="73"/>
      <c r="APC168" s="73"/>
      <c r="APD168" s="73"/>
      <c r="APE168" s="73"/>
      <c r="APF168" s="73"/>
      <c r="APG168" s="73"/>
      <c r="APH168" s="73"/>
      <c r="API168" s="73"/>
      <c r="APJ168" s="73"/>
      <c r="APK168" s="73"/>
      <c r="APL168" s="73"/>
      <c r="APM168" s="73"/>
      <c r="APN168" s="73"/>
      <c r="APO168" s="73"/>
      <c r="APP168" s="73"/>
      <c r="APQ168" s="73"/>
      <c r="APR168" s="73"/>
      <c r="APS168" s="73"/>
      <c r="APT168" s="73"/>
      <c r="APU168" s="73"/>
      <c r="APV168" s="73"/>
      <c r="APW168" s="73"/>
      <c r="APX168" s="73"/>
      <c r="APY168" s="73"/>
      <c r="APZ168" s="73"/>
      <c r="AQA168" s="73"/>
      <c r="AQB168" s="73"/>
      <c r="AQC168" s="73"/>
      <c r="AQD168" s="73"/>
      <c r="AQE168" s="73"/>
      <c r="AQF168" s="73"/>
      <c r="AQG168" s="73"/>
      <c r="AQH168" s="73"/>
      <c r="AQI168" s="73"/>
      <c r="AQJ168" s="73"/>
      <c r="AQK168" s="73"/>
      <c r="AQL168" s="73"/>
      <c r="AQM168" s="73"/>
      <c r="AQN168" s="73"/>
      <c r="AQO168" s="73"/>
      <c r="AQP168" s="73"/>
      <c r="AQQ168" s="73"/>
      <c r="AQR168" s="73"/>
      <c r="AQS168" s="73"/>
      <c r="AQT168" s="73"/>
      <c r="AQU168" s="73"/>
      <c r="AQV168" s="73"/>
      <c r="AQW168" s="73"/>
      <c r="AQX168" s="73"/>
      <c r="AQY168" s="73"/>
      <c r="AQZ168" s="73"/>
      <c r="ARA168" s="73"/>
      <c r="ARB168" s="73"/>
      <c r="ARC168" s="73"/>
      <c r="ARD168" s="73"/>
      <c r="ARE168" s="73"/>
      <c r="ARF168" s="73"/>
      <c r="ARG168" s="73"/>
      <c r="ARH168" s="73"/>
      <c r="ARI168" s="73"/>
      <c r="ARJ168" s="73"/>
      <c r="ARK168" s="73"/>
      <c r="ARL168" s="73"/>
      <c r="ARM168" s="73"/>
      <c r="ARN168" s="73"/>
      <c r="ARO168" s="73"/>
      <c r="ARP168" s="73"/>
      <c r="ARQ168" s="73"/>
      <c r="ARR168" s="73"/>
      <c r="ARS168" s="73"/>
      <c r="ART168" s="73"/>
      <c r="ARU168" s="73"/>
      <c r="ARV168" s="73"/>
      <c r="ARW168" s="73"/>
      <c r="ARX168" s="73"/>
      <c r="ARY168" s="73"/>
      <c r="ARZ168" s="73"/>
      <c r="ASA168" s="73"/>
      <c r="ASB168" s="73"/>
      <c r="ASC168" s="73"/>
      <c r="ASD168" s="73"/>
      <c r="ASE168" s="73"/>
      <c r="ASF168" s="73"/>
      <c r="ASG168" s="73"/>
      <c r="ASH168" s="73"/>
      <c r="ASI168" s="73"/>
      <c r="ASJ168" s="73"/>
      <c r="ASK168" s="73"/>
      <c r="ASL168" s="73"/>
      <c r="ASM168" s="73"/>
      <c r="ASN168" s="73"/>
      <c r="ASO168" s="73"/>
      <c r="ASP168" s="73"/>
      <c r="ASQ168" s="73"/>
      <c r="ASR168" s="73"/>
      <c r="ASS168" s="73"/>
      <c r="AST168" s="73"/>
      <c r="ASU168" s="73"/>
      <c r="ASV168" s="73"/>
      <c r="ASW168" s="73"/>
      <c r="ASX168" s="73"/>
      <c r="ASY168" s="73"/>
      <c r="ASZ168" s="73"/>
      <c r="ATA168" s="73"/>
      <c r="ATB168" s="73"/>
      <c r="ATC168" s="73"/>
      <c r="ATD168" s="73"/>
      <c r="ATE168" s="73"/>
      <c r="ATF168" s="73"/>
      <c r="ATG168" s="73"/>
      <c r="ATH168" s="73"/>
      <c r="ATI168" s="73"/>
      <c r="ATJ168" s="73"/>
      <c r="ATK168" s="73"/>
      <c r="ATL168" s="73"/>
      <c r="ATM168" s="73"/>
      <c r="ATN168" s="73"/>
      <c r="ATO168" s="73"/>
      <c r="ATP168" s="73"/>
      <c r="ATQ168" s="73"/>
      <c r="ATR168" s="73"/>
      <c r="ATS168" s="73"/>
      <c r="ATT168" s="73"/>
      <c r="ATU168" s="73"/>
      <c r="ATV168" s="73"/>
      <c r="ATW168" s="73"/>
      <c r="ATX168" s="73"/>
      <c r="ATY168" s="73"/>
      <c r="ATZ168" s="73"/>
      <c r="AUA168" s="73"/>
      <c r="AUB168" s="73"/>
      <c r="AUC168" s="73"/>
      <c r="AUD168" s="73"/>
      <c r="AUE168" s="73"/>
      <c r="AUF168" s="73"/>
      <c r="AUG168" s="73"/>
      <c r="AUH168" s="73"/>
      <c r="AUI168" s="73"/>
      <c r="AUJ168" s="73"/>
      <c r="AUK168" s="73"/>
      <c r="AUL168" s="73"/>
      <c r="AUM168" s="73"/>
      <c r="AUN168" s="73"/>
      <c r="AUO168" s="73"/>
      <c r="AUP168" s="73"/>
      <c r="AUQ168" s="73"/>
      <c r="AUR168" s="73"/>
      <c r="AUS168" s="73"/>
      <c r="AUT168" s="73"/>
      <c r="AUU168" s="73"/>
      <c r="AUV168" s="73"/>
      <c r="AUW168" s="73"/>
      <c r="AUX168" s="73"/>
      <c r="AUY168" s="73"/>
      <c r="AUZ168" s="73"/>
      <c r="AVA168" s="73"/>
      <c r="AVB168" s="73"/>
      <c r="AVC168" s="73"/>
      <c r="AVD168" s="73"/>
      <c r="AVE168" s="73"/>
      <c r="AVF168" s="73"/>
      <c r="AVG168" s="73"/>
      <c r="AVH168" s="73"/>
      <c r="AVI168" s="73"/>
      <c r="AVJ168" s="73"/>
      <c r="AVK168" s="73"/>
      <c r="AVL168" s="73"/>
      <c r="AVM168" s="73"/>
      <c r="AVN168" s="73"/>
      <c r="AVO168" s="73"/>
      <c r="AVP168" s="73"/>
      <c r="AVQ168" s="73"/>
      <c r="AVR168" s="73"/>
      <c r="AVS168" s="73"/>
      <c r="AVT168" s="73"/>
      <c r="AVU168" s="73"/>
      <c r="AVV168" s="73"/>
      <c r="AVW168" s="73"/>
      <c r="AVX168" s="73"/>
      <c r="AVY168" s="73"/>
      <c r="AVZ168" s="73"/>
      <c r="AWA168" s="73"/>
      <c r="AWB168" s="73"/>
      <c r="AWC168" s="73"/>
      <c r="AWD168" s="73"/>
      <c r="AWE168" s="73"/>
      <c r="AWF168" s="73"/>
      <c r="AWG168" s="73"/>
      <c r="AWH168" s="73"/>
      <c r="AWI168" s="73"/>
      <c r="AWJ168" s="73"/>
      <c r="AWK168" s="73"/>
      <c r="AWL168" s="73"/>
      <c r="AWM168" s="73"/>
      <c r="AWN168" s="73"/>
      <c r="AWO168" s="73"/>
      <c r="AWP168" s="73"/>
      <c r="AWQ168" s="73"/>
      <c r="AWR168" s="73"/>
      <c r="AWS168" s="73"/>
      <c r="AWT168" s="73"/>
      <c r="AWU168" s="73"/>
      <c r="AWV168" s="73"/>
      <c r="AWW168" s="73"/>
      <c r="AWX168" s="73"/>
      <c r="AWY168" s="73"/>
      <c r="AWZ168" s="73"/>
      <c r="AXA168" s="73"/>
      <c r="AXB168" s="73"/>
      <c r="AXC168" s="73"/>
      <c r="AXD168" s="73"/>
      <c r="AXE168" s="73"/>
      <c r="AXF168" s="73"/>
      <c r="AXG168" s="73"/>
      <c r="AXH168" s="73"/>
      <c r="AXI168" s="73"/>
      <c r="AXJ168" s="73"/>
      <c r="AXK168" s="73"/>
      <c r="AXL168" s="73"/>
      <c r="AXM168" s="73"/>
      <c r="AXN168" s="73"/>
      <c r="AXO168" s="73"/>
      <c r="AXP168" s="73"/>
      <c r="AXQ168" s="73"/>
      <c r="AXR168" s="73"/>
      <c r="AXS168" s="73"/>
      <c r="AXT168" s="73"/>
      <c r="AXU168" s="73"/>
      <c r="AXV168" s="73"/>
      <c r="AXW168" s="73"/>
      <c r="AXX168" s="73"/>
      <c r="AXY168" s="73"/>
      <c r="AXZ168" s="73"/>
      <c r="AYA168" s="73"/>
      <c r="AYB168" s="73"/>
      <c r="AYC168" s="73"/>
      <c r="AYD168" s="73"/>
      <c r="AYE168" s="73"/>
      <c r="AYF168" s="73"/>
      <c r="AYG168" s="73"/>
      <c r="AYH168" s="73"/>
      <c r="AYI168" s="73"/>
      <c r="AYJ168" s="73"/>
      <c r="AYK168" s="73"/>
      <c r="AYL168" s="73"/>
      <c r="AYM168" s="73"/>
      <c r="AYN168" s="73"/>
      <c r="AYO168" s="73"/>
      <c r="AYP168" s="73"/>
      <c r="AYQ168" s="73"/>
      <c r="AYR168" s="73"/>
      <c r="AYS168" s="73"/>
      <c r="AYT168" s="73"/>
      <c r="AYU168" s="73"/>
      <c r="AYV168" s="73"/>
      <c r="AYW168" s="73"/>
      <c r="AYX168" s="73"/>
      <c r="AYY168" s="73"/>
      <c r="AYZ168" s="73"/>
      <c r="AZA168" s="73"/>
      <c r="AZB168" s="73"/>
      <c r="AZC168" s="73"/>
      <c r="AZD168" s="73"/>
      <c r="AZE168" s="73"/>
      <c r="AZF168" s="73"/>
      <c r="AZG168" s="73"/>
      <c r="AZH168" s="73"/>
      <c r="AZI168" s="73"/>
      <c r="AZJ168" s="73"/>
      <c r="AZK168" s="73"/>
      <c r="AZL168" s="73"/>
      <c r="AZM168" s="73"/>
      <c r="AZN168" s="73"/>
      <c r="AZO168" s="73"/>
      <c r="AZP168" s="73"/>
      <c r="AZQ168" s="73"/>
      <c r="AZR168" s="73"/>
      <c r="AZS168" s="73"/>
      <c r="AZT168" s="73"/>
      <c r="AZU168" s="73"/>
      <c r="AZV168" s="73"/>
      <c r="AZW168" s="73"/>
      <c r="AZX168" s="73"/>
      <c r="AZY168" s="73"/>
      <c r="AZZ168" s="73"/>
      <c r="BAA168" s="73"/>
      <c r="BAB168" s="73"/>
      <c r="BAC168" s="73"/>
      <c r="BAD168" s="73"/>
      <c r="BAE168" s="73"/>
      <c r="BAF168" s="73"/>
      <c r="BAG168" s="73"/>
      <c r="BAH168" s="73"/>
      <c r="BAI168" s="73"/>
      <c r="BAJ168" s="73"/>
      <c r="BAK168" s="73"/>
      <c r="BAL168" s="73"/>
      <c r="BAM168" s="73"/>
      <c r="BAN168" s="73"/>
      <c r="BAO168" s="73"/>
      <c r="BAP168" s="73"/>
      <c r="BAQ168" s="73"/>
      <c r="BAR168" s="73"/>
      <c r="BAS168" s="73"/>
      <c r="BAT168" s="73"/>
      <c r="BAU168" s="73"/>
      <c r="BAV168" s="73"/>
      <c r="BAW168" s="73"/>
      <c r="BAX168" s="73"/>
      <c r="BAY168" s="73"/>
      <c r="BAZ168" s="73"/>
      <c r="BBA168" s="73"/>
      <c r="BBB168" s="73"/>
      <c r="BBC168" s="73"/>
      <c r="BBD168" s="73"/>
      <c r="BBE168" s="73"/>
      <c r="BBF168" s="73"/>
      <c r="BBG168" s="73"/>
      <c r="BBH168" s="73"/>
      <c r="BBI168" s="73"/>
      <c r="BBJ168" s="73"/>
      <c r="BBK168" s="73"/>
      <c r="BBL168" s="73"/>
      <c r="BBM168" s="73"/>
      <c r="BBN168" s="73"/>
      <c r="BBO168" s="73"/>
      <c r="BBP168" s="73"/>
      <c r="BBQ168" s="73"/>
      <c r="BBR168" s="73"/>
      <c r="BBS168" s="73"/>
      <c r="BBT168" s="73"/>
      <c r="BBU168" s="73"/>
      <c r="BBV168" s="73"/>
      <c r="BBW168" s="73"/>
      <c r="BBX168" s="73"/>
      <c r="BBY168" s="73"/>
      <c r="BBZ168" s="73"/>
      <c r="BCA168" s="73"/>
      <c r="BCB168" s="73"/>
      <c r="BCC168" s="73"/>
      <c r="BCD168" s="73"/>
      <c r="BCE168" s="73"/>
      <c r="BCF168" s="73"/>
      <c r="BCG168" s="73"/>
      <c r="BCH168" s="73"/>
      <c r="BCI168" s="73"/>
      <c r="BCJ168" s="73"/>
      <c r="BCK168" s="73"/>
      <c r="BCL168" s="73"/>
      <c r="BCM168" s="73"/>
      <c r="BCN168" s="73"/>
      <c r="BCO168" s="73"/>
      <c r="BCP168" s="73"/>
      <c r="BCQ168" s="73"/>
      <c r="BCR168" s="73"/>
      <c r="BCS168" s="73"/>
      <c r="BCT168" s="73"/>
      <c r="BCU168" s="73"/>
      <c r="BCV168" s="73"/>
      <c r="BCW168" s="73"/>
      <c r="BCX168" s="73"/>
      <c r="BCY168" s="73"/>
      <c r="BCZ168" s="73"/>
      <c r="BDA168" s="73"/>
      <c r="BDB168" s="73"/>
      <c r="BDC168" s="73"/>
      <c r="BDD168" s="73"/>
      <c r="BDE168" s="73"/>
      <c r="BDF168" s="73"/>
      <c r="BDG168" s="73"/>
      <c r="BDH168" s="73"/>
      <c r="BDI168" s="73"/>
      <c r="BDJ168" s="73"/>
      <c r="BDK168" s="73"/>
      <c r="BDL168" s="73"/>
      <c r="BDM168" s="73"/>
      <c r="BDN168" s="73"/>
      <c r="BDO168" s="73"/>
      <c r="BDP168" s="73"/>
      <c r="BDQ168" s="73"/>
      <c r="BDR168" s="73"/>
      <c r="BDS168" s="73"/>
      <c r="BDT168" s="73"/>
      <c r="BDU168" s="73"/>
      <c r="BDV168" s="73"/>
      <c r="BDW168" s="73"/>
      <c r="BDX168" s="73"/>
      <c r="BDY168" s="73"/>
      <c r="BDZ168" s="73"/>
      <c r="BEA168" s="73"/>
      <c r="BEB168" s="73"/>
      <c r="BEC168" s="73"/>
      <c r="BED168" s="73"/>
      <c r="BEE168" s="73"/>
      <c r="BEF168" s="73"/>
      <c r="BEG168" s="73"/>
      <c r="BEH168" s="73"/>
      <c r="BEI168" s="73"/>
      <c r="BEJ168" s="73"/>
      <c r="BEK168" s="73"/>
      <c r="BEL168" s="73"/>
      <c r="BEM168" s="73"/>
      <c r="BEN168" s="73"/>
      <c r="BEO168" s="73"/>
      <c r="BEP168" s="73"/>
      <c r="BEQ168" s="73"/>
      <c r="BER168" s="73"/>
      <c r="BES168" s="73"/>
      <c r="BET168" s="73"/>
      <c r="BEU168" s="73"/>
      <c r="BEV168" s="73"/>
      <c r="BEW168" s="73"/>
      <c r="BEX168" s="73"/>
      <c r="BEY168" s="73"/>
      <c r="BEZ168" s="73"/>
      <c r="BFA168" s="73"/>
      <c r="BFB168" s="73"/>
      <c r="BFC168" s="73"/>
      <c r="BFD168" s="73"/>
      <c r="BFE168" s="73"/>
      <c r="BFF168" s="73"/>
      <c r="BFG168" s="73"/>
      <c r="BFH168" s="73"/>
      <c r="BFI168" s="73"/>
      <c r="BFJ168" s="73"/>
      <c r="BFK168" s="73"/>
      <c r="BFL168" s="73"/>
      <c r="BFM168" s="73"/>
      <c r="BFN168" s="73"/>
      <c r="BFO168" s="73"/>
      <c r="BFP168" s="73"/>
      <c r="BFQ168" s="73"/>
      <c r="BFR168" s="73"/>
      <c r="BFS168" s="73"/>
      <c r="BFT168" s="73"/>
      <c r="BFU168" s="73"/>
      <c r="BFV168" s="73"/>
      <c r="BFW168" s="73"/>
      <c r="BFX168" s="73"/>
      <c r="BFY168" s="73"/>
      <c r="BFZ168" s="73"/>
      <c r="BGA168" s="73"/>
      <c r="BGB168" s="73"/>
      <c r="BGC168" s="73"/>
      <c r="BGD168" s="73"/>
      <c r="BGE168" s="73"/>
      <c r="BGF168" s="73"/>
      <c r="BGG168" s="73"/>
      <c r="BGH168" s="73"/>
      <c r="BGI168" s="73"/>
      <c r="BGJ168" s="73"/>
      <c r="BGK168" s="73"/>
      <c r="BGL168" s="73"/>
      <c r="BGM168" s="73"/>
      <c r="BGN168" s="73"/>
      <c r="BGO168" s="73"/>
      <c r="BGP168" s="73"/>
      <c r="BGQ168" s="73"/>
      <c r="BGR168" s="73"/>
      <c r="BGS168" s="73"/>
      <c r="BGT168" s="73"/>
      <c r="BGU168" s="73"/>
      <c r="BGV168" s="73"/>
      <c r="BGW168" s="73"/>
      <c r="BGX168" s="73"/>
      <c r="BGY168" s="73"/>
      <c r="BGZ168" s="73"/>
      <c r="BHA168" s="73"/>
      <c r="BHB168" s="73"/>
      <c r="BHC168" s="73"/>
      <c r="BHD168" s="73"/>
      <c r="BHE168" s="73"/>
      <c r="BHF168" s="73"/>
      <c r="BHG168" s="73"/>
      <c r="BHH168" s="73"/>
      <c r="BHI168" s="73"/>
      <c r="BHJ168" s="73"/>
      <c r="BHK168" s="73"/>
      <c r="BHL168" s="73"/>
      <c r="BHM168" s="73"/>
      <c r="BHN168" s="73"/>
      <c r="BHO168" s="73"/>
      <c r="BHP168" s="73"/>
      <c r="BHQ168" s="73"/>
      <c r="BHR168" s="73"/>
      <c r="BHS168" s="73"/>
      <c r="BHT168" s="73"/>
      <c r="BHU168" s="73"/>
      <c r="BHV168" s="73"/>
      <c r="BHW168" s="73"/>
      <c r="BHX168" s="73"/>
      <c r="BHY168" s="73"/>
      <c r="BHZ168" s="73"/>
      <c r="BIA168" s="73"/>
      <c r="BIB168" s="73"/>
      <c r="BIC168" s="73"/>
      <c r="BID168" s="73"/>
      <c r="BIE168" s="73"/>
      <c r="BIF168" s="73"/>
      <c r="BIG168" s="73"/>
      <c r="BIH168" s="73"/>
      <c r="BII168" s="73"/>
      <c r="BIJ168" s="73"/>
      <c r="BIK168" s="73"/>
      <c r="BIL168" s="73"/>
      <c r="BIM168" s="73"/>
      <c r="BIN168" s="73"/>
      <c r="BIO168" s="73"/>
      <c r="BIP168" s="73"/>
      <c r="BIQ168" s="73"/>
      <c r="BIR168" s="73"/>
      <c r="BIS168" s="73"/>
      <c r="BIT168" s="73"/>
      <c r="BIU168" s="73"/>
      <c r="BIV168" s="73"/>
      <c r="BIW168" s="73"/>
      <c r="BIX168" s="73"/>
      <c r="BIY168" s="73"/>
      <c r="BIZ168" s="73"/>
      <c r="BJA168" s="73"/>
      <c r="BJB168" s="73"/>
      <c r="BJC168" s="73"/>
      <c r="BJD168" s="73"/>
      <c r="BJE168" s="73"/>
      <c r="BJF168" s="73"/>
      <c r="BJG168" s="73"/>
      <c r="BJH168" s="73"/>
      <c r="BJI168" s="73"/>
      <c r="BJJ168" s="73"/>
      <c r="BJK168" s="73"/>
      <c r="BJL168" s="73"/>
      <c r="BJM168" s="73"/>
      <c r="BJN168" s="73"/>
      <c r="BJO168" s="73"/>
      <c r="BJP168" s="73"/>
      <c r="BJQ168" s="73"/>
      <c r="BJR168" s="73"/>
      <c r="BJS168" s="73"/>
      <c r="BJT168" s="73"/>
      <c r="BJU168" s="73"/>
      <c r="BJV168" s="73"/>
      <c r="BJW168" s="73"/>
      <c r="BJX168" s="73"/>
      <c r="BJY168" s="73"/>
      <c r="BJZ168" s="73"/>
      <c r="BKA168" s="73"/>
      <c r="BKB168" s="73"/>
      <c r="BKC168" s="73"/>
      <c r="BKD168" s="73"/>
      <c r="BKE168" s="73"/>
      <c r="BKF168" s="73"/>
      <c r="BKG168" s="73"/>
      <c r="BKH168" s="73"/>
      <c r="BKI168" s="73"/>
      <c r="BKJ168" s="73"/>
      <c r="BKK168" s="73"/>
      <c r="BKL168" s="73"/>
      <c r="BKM168" s="73"/>
      <c r="BKN168" s="73"/>
      <c r="BKO168" s="73"/>
      <c r="BKP168" s="73"/>
      <c r="BKQ168" s="73"/>
      <c r="BKR168" s="73"/>
      <c r="BKS168" s="73"/>
      <c r="BKT168" s="73"/>
      <c r="BKU168" s="73"/>
      <c r="BKV168" s="73"/>
      <c r="BKW168" s="73"/>
      <c r="BKX168" s="73"/>
      <c r="BKY168" s="73"/>
      <c r="BKZ168" s="73"/>
      <c r="BLA168" s="73"/>
      <c r="BLB168" s="73"/>
      <c r="BLC168" s="73"/>
      <c r="BLD168" s="73"/>
      <c r="BLE168" s="73"/>
      <c r="BLF168" s="73"/>
      <c r="BLG168" s="73"/>
      <c r="BLH168" s="73"/>
      <c r="BLI168" s="73"/>
      <c r="BLJ168" s="73"/>
      <c r="BLK168" s="73"/>
      <c r="BLL168" s="73"/>
      <c r="BLM168" s="73"/>
      <c r="BLN168" s="73"/>
      <c r="BLO168" s="73"/>
      <c r="BLP168" s="73"/>
      <c r="BLQ168" s="73"/>
      <c r="BLR168" s="73"/>
      <c r="BLS168" s="73"/>
      <c r="BLT168" s="73"/>
      <c r="BLU168" s="73"/>
      <c r="BLV168" s="73"/>
      <c r="BLW168" s="73"/>
      <c r="BLX168" s="73"/>
      <c r="BLY168" s="73"/>
      <c r="BLZ168" s="73"/>
      <c r="BMA168" s="73"/>
      <c r="BMB168" s="73"/>
      <c r="BMC168" s="73"/>
      <c r="BMD168" s="73"/>
      <c r="BME168" s="73"/>
      <c r="BMF168" s="73"/>
      <c r="BMG168" s="73"/>
      <c r="BMH168" s="73"/>
      <c r="BMI168" s="73"/>
      <c r="BMJ168" s="73"/>
      <c r="BMK168" s="73"/>
      <c r="BML168" s="73"/>
      <c r="BMM168" s="73"/>
      <c r="BMN168" s="73"/>
      <c r="BMO168" s="73"/>
      <c r="BMP168" s="73"/>
      <c r="BMQ168" s="73"/>
      <c r="BMR168" s="73"/>
      <c r="BMS168" s="73"/>
      <c r="BMT168" s="73"/>
      <c r="BMU168" s="73"/>
      <c r="BMV168" s="73"/>
      <c r="BMW168" s="73"/>
      <c r="BMX168" s="73"/>
      <c r="BMY168" s="73"/>
      <c r="BMZ168" s="73"/>
      <c r="BNA168" s="73"/>
      <c r="BNB168" s="73"/>
      <c r="BNC168" s="73"/>
      <c r="BND168" s="73"/>
      <c r="BNE168" s="73"/>
      <c r="BNF168" s="73"/>
      <c r="BNG168" s="73"/>
      <c r="BNH168" s="73"/>
      <c r="BNI168" s="73"/>
      <c r="BNJ168" s="73"/>
      <c r="BNK168" s="73"/>
      <c r="BNL168" s="73"/>
      <c r="BNM168" s="73"/>
      <c r="BNN168" s="73"/>
      <c r="BNO168" s="73"/>
      <c r="BNP168" s="73"/>
      <c r="BNQ168" s="73"/>
      <c r="BNR168" s="73"/>
      <c r="BNS168" s="73"/>
      <c r="BNT168" s="73"/>
      <c r="BNU168" s="73"/>
      <c r="BNV168" s="73"/>
      <c r="BNW168" s="73"/>
      <c r="BNX168" s="73"/>
      <c r="BNY168" s="73"/>
      <c r="BNZ168" s="73"/>
      <c r="BOA168" s="73"/>
      <c r="BOB168" s="73"/>
      <c r="BOC168" s="73"/>
      <c r="BOD168" s="73"/>
      <c r="BOE168" s="73"/>
      <c r="BOF168" s="73"/>
      <c r="BOG168" s="73"/>
      <c r="BOH168" s="73"/>
      <c r="BOI168" s="73"/>
      <c r="BOJ168" s="73"/>
      <c r="BOK168" s="73"/>
      <c r="BOL168" s="73"/>
      <c r="BOM168" s="73"/>
      <c r="BON168" s="73"/>
      <c r="BOO168" s="73"/>
      <c r="BOP168" s="73"/>
      <c r="BOQ168" s="73"/>
      <c r="BOR168" s="73"/>
      <c r="BOS168" s="73"/>
      <c r="BOT168" s="73"/>
      <c r="BOU168" s="73"/>
      <c r="BOV168" s="73"/>
      <c r="BOW168" s="73"/>
      <c r="BOX168" s="73"/>
      <c r="BOY168" s="73"/>
      <c r="BOZ168" s="73"/>
      <c r="BPA168" s="73"/>
      <c r="BPB168" s="73"/>
      <c r="BPC168" s="73"/>
      <c r="BPD168" s="73"/>
      <c r="BPE168" s="73"/>
      <c r="BPF168" s="73"/>
      <c r="BPG168" s="73"/>
      <c r="BPH168" s="73"/>
      <c r="BPI168" s="73"/>
      <c r="BPJ168" s="73"/>
      <c r="BPK168" s="73"/>
      <c r="BPL168" s="73"/>
      <c r="BPM168" s="73"/>
      <c r="BPN168" s="73"/>
      <c r="BPO168" s="73"/>
      <c r="BPP168" s="73"/>
      <c r="BPQ168" s="73"/>
      <c r="BPR168" s="73"/>
      <c r="BPS168" s="73"/>
      <c r="BPT168" s="73"/>
      <c r="BPU168" s="73"/>
      <c r="BPV168" s="73"/>
      <c r="BPW168" s="73"/>
      <c r="BPX168" s="73"/>
      <c r="BPY168" s="73"/>
      <c r="BPZ168" s="73"/>
      <c r="BQA168" s="73"/>
      <c r="BQB168" s="73"/>
      <c r="BQC168" s="73"/>
      <c r="BQD168" s="73"/>
      <c r="BQE168" s="73"/>
      <c r="BQF168" s="73"/>
      <c r="BQG168" s="73"/>
      <c r="BQH168" s="73"/>
      <c r="BQI168" s="73"/>
      <c r="BQJ168" s="73"/>
      <c r="BQK168" s="73"/>
      <c r="BQL168" s="73"/>
      <c r="BQM168" s="73"/>
      <c r="BQN168" s="73"/>
      <c r="BQO168" s="73"/>
      <c r="BQP168" s="73"/>
      <c r="BQQ168" s="73"/>
      <c r="BQR168" s="73"/>
      <c r="BQS168" s="73"/>
      <c r="BQT168" s="73"/>
      <c r="BQU168" s="73"/>
      <c r="BQV168" s="73"/>
      <c r="BQW168" s="73"/>
      <c r="BQX168" s="73"/>
      <c r="BQY168" s="73"/>
      <c r="BQZ168" s="73"/>
      <c r="BRA168" s="73"/>
      <c r="BRB168" s="73"/>
      <c r="BRC168" s="73"/>
      <c r="BRD168" s="73"/>
      <c r="BRE168" s="73"/>
      <c r="BRF168" s="73"/>
      <c r="BRG168" s="73"/>
      <c r="BRH168" s="73"/>
      <c r="BRI168" s="73"/>
      <c r="BRJ168" s="73"/>
      <c r="BRK168" s="73"/>
      <c r="BRL168" s="73"/>
      <c r="BRM168" s="73"/>
      <c r="BRN168" s="73"/>
      <c r="BRO168" s="73"/>
      <c r="BRP168" s="73"/>
      <c r="BRQ168" s="73"/>
      <c r="BRR168" s="73"/>
      <c r="BRS168" s="73"/>
      <c r="BRT168" s="73"/>
      <c r="BRU168" s="73"/>
      <c r="BRV168" s="73"/>
      <c r="BRW168" s="73"/>
      <c r="BRX168" s="73"/>
      <c r="BRY168" s="73"/>
      <c r="BRZ168" s="73"/>
      <c r="BSA168" s="73"/>
      <c r="BSB168" s="73"/>
      <c r="BSC168" s="73"/>
      <c r="BSD168" s="73"/>
      <c r="BSE168" s="73"/>
      <c r="BSF168" s="73"/>
      <c r="BSG168" s="73"/>
      <c r="BSH168" s="73"/>
      <c r="BSI168" s="73"/>
      <c r="BSJ168" s="73"/>
      <c r="BSK168" s="73"/>
      <c r="BSL168" s="73"/>
      <c r="BSM168" s="73"/>
      <c r="BSN168" s="73"/>
      <c r="BSO168" s="73"/>
      <c r="BSP168" s="73"/>
      <c r="BSQ168" s="73"/>
      <c r="BSR168" s="73"/>
      <c r="BSS168" s="73"/>
      <c r="BST168" s="73"/>
      <c r="BSU168" s="73"/>
      <c r="BSV168" s="73"/>
      <c r="BSW168" s="73"/>
      <c r="BSX168" s="73"/>
      <c r="BSY168" s="73"/>
      <c r="BSZ168" s="73"/>
      <c r="BTA168" s="73"/>
      <c r="BTB168" s="73"/>
      <c r="BTC168" s="73"/>
      <c r="BTD168" s="73"/>
      <c r="BTE168" s="73"/>
      <c r="BTF168" s="73"/>
      <c r="BTG168" s="73"/>
      <c r="BTH168" s="73"/>
      <c r="BTI168" s="73"/>
      <c r="BTJ168" s="73"/>
      <c r="BTK168" s="73"/>
      <c r="BTL168" s="73"/>
      <c r="BTM168" s="73"/>
      <c r="BTN168" s="73"/>
      <c r="BTO168" s="73"/>
      <c r="BTP168" s="73"/>
      <c r="BTQ168" s="73"/>
      <c r="BTR168" s="73"/>
      <c r="BTS168" s="73"/>
      <c r="BTT168" s="73"/>
      <c r="BTU168" s="73"/>
      <c r="BTV168" s="73"/>
      <c r="BTW168" s="73"/>
      <c r="BTX168" s="73"/>
      <c r="BTY168" s="73"/>
      <c r="BTZ168" s="73"/>
      <c r="BUA168" s="73"/>
      <c r="BUB168" s="73"/>
      <c r="BUC168" s="73"/>
      <c r="BUD168" s="73"/>
      <c r="BUE168" s="73"/>
      <c r="BUF168" s="73"/>
      <c r="BUG168" s="73"/>
      <c r="BUH168" s="73"/>
      <c r="BUI168" s="73"/>
      <c r="BUJ168" s="73"/>
      <c r="BUK168" s="73"/>
      <c r="BUL168" s="73"/>
      <c r="BUM168" s="73"/>
      <c r="BUN168" s="73"/>
      <c r="BUO168" s="73"/>
      <c r="BUP168" s="73"/>
      <c r="BUQ168" s="73"/>
      <c r="BUR168" s="73"/>
      <c r="BUS168" s="73"/>
      <c r="BUT168" s="73"/>
      <c r="BUU168" s="73"/>
      <c r="BUV168" s="73"/>
      <c r="BUW168" s="73"/>
      <c r="BUX168" s="73"/>
      <c r="BUY168" s="73"/>
      <c r="BUZ168" s="73"/>
      <c r="BVA168" s="73"/>
      <c r="BVB168" s="73"/>
      <c r="BVC168" s="73"/>
      <c r="BVD168" s="73"/>
      <c r="BVE168" s="73"/>
      <c r="BVF168" s="73"/>
      <c r="BVG168" s="73"/>
      <c r="BVH168" s="73"/>
      <c r="BVI168" s="73"/>
      <c r="BVJ168" s="73"/>
      <c r="BVK168" s="73"/>
      <c r="BVL168" s="73"/>
      <c r="BVM168" s="73"/>
      <c r="BVN168" s="73"/>
      <c r="BVO168" s="73"/>
      <c r="BVP168" s="73"/>
      <c r="BVQ168" s="73"/>
      <c r="BVR168" s="73"/>
      <c r="BVS168" s="73"/>
      <c r="BVT168" s="73"/>
      <c r="BVU168" s="73"/>
      <c r="BVV168" s="73"/>
      <c r="BVW168" s="73"/>
      <c r="BVX168" s="73"/>
      <c r="BVY168" s="73"/>
      <c r="BVZ168" s="73"/>
      <c r="BWA168" s="73"/>
      <c r="BWB168" s="73"/>
      <c r="BWC168" s="73"/>
      <c r="BWD168" s="73"/>
      <c r="BWE168" s="73"/>
      <c r="BWF168" s="73"/>
      <c r="BWG168" s="73"/>
      <c r="BWH168" s="73"/>
      <c r="BWI168" s="73"/>
      <c r="BWJ168" s="73"/>
      <c r="BWK168" s="73"/>
      <c r="BWL168" s="73"/>
      <c r="BWM168" s="73"/>
      <c r="BWN168" s="73"/>
      <c r="BWO168" s="73"/>
      <c r="BWP168" s="73"/>
      <c r="BWQ168" s="73"/>
      <c r="BWR168" s="73"/>
      <c r="BWS168" s="73"/>
      <c r="BWT168" s="73"/>
      <c r="BWU168" s="73"/>
      <c r="BWV168" s="73"/>
      <c r="BWW168" s="73"/>
      <c r="BWX168" s="73"/>
      <c r="BWY168" s="73"/>
      <c r="BWZ168" s="73"/>
      <c r="BXA168" s="73"/>
      <c r="BXB168" s="73"/>
      <c r="BXC168" s="73"/>
      <c r="BXD168" s="73"/>
      <c r="BXE168" s="73"/>
      <c r="BXF168" s="73"/>
      <c r="BXG168" s="73"/>
      <c r="BXH168" s="73"/>
      <c r="BXI168" s="73"/>
      <c r="BXJ168" s="73"/>
      <c r="BXK168" s="73"/>
      <c r="BXL168" s="73"/>
      <c r="BXM168" s="73"/>
      <c r="BXN168" s="73"/>
      <c r="BXO168" s="73"/>
      <c r="BXP168" s="73"/>
      <c r="BXQ168" s="73"/>
      <c r="BXR168" s="73"/>
      <c r="BXS168" s="73"/>
      <c r="BXT168" s="73"/>
      <c r="BXU168" s="73"/>
      <c r="BXV168" s="73"/>
      <c r="BXW168" s="73"/>
      <c r="BXX168" s="73"/>
      <c r="BXY168" s="73"/>
      <c r="BXZ168" s="73"/>
      <c r="BYA168" s="73"/>
      <c r="BYB168" s="73"/>
      <c r="BYC168" s="73"/>
      <c r="BYD168" s="73"/>
      <c r="BYE168" s="73"/>
      <c r="BYF168" s="73"/>
      <c r="BYG168" s="73"/>
      <c r="BYH168" s="73"/>
      <c r="BYI168" s="73"/>
      <c r="BYJ168" s="73"/>
      <c r="BYK168" s="73"/>
      <c r="BYL168" s="73"/>
      <c r="BYM168" s="73"/>
      <c r="BYN168" s="73"/>
      <c r="BYO168" s="73"/>
      <c r="BYP168" s="73"/>
      <c r="BYQ168" s="73"/>
      <c r="BYR168" s="73"/>
      <c r="BYS168" s="73"/>
      <c r="BYT168" s="73"/>
      <c r="BYU168" s="73"/>
      <c r="BYV168" s="73"/>
      <c r="BYW168" s="73"/>
      <c r="BYX168" s="73"/>
      <c r="BYY168" s="73"/>
      <c r="BYZ168" s="73"/>
      <c r="BZA168" s="73"/>
      <c r="BZB168" s="73"/>
      <c r="BZC168" s="73"/>
      <c r="BZD168" s="73"/>
      <c r="BZE168" s="73"/>
      <c r="BZF168" s="73"/>
      <c r="BZG168" s="73"/>
      <c r="BZH168" s="73"/>
      <c r="BZI168" s="73"/>
      <c r="BZJ168" s="73"/>
      <c r="BZK168" s="73"/>
      <c r="BZL168" s="73"/>
      <c r="BZM168" s="73"/>
      <c r="BZN168" s="73"/>
      <c r="BZO168" s="73"/>
      <c r="BZP168" s="73"/>
      <c r="BZQ168" s="73"/>
      <c r="BZR168" s="73"/>
      <c r="BZS168" s="73"/>
      <c r="BZT168" s="73"/>
      <c r="BZU168" s="73"/>
      <c r="BZV168" s="73"/>
      <c r="BZW168" s="73"/>
      <c r="BZX168" s="73"/>
      <c r="BZY168" s="73"/>
      <c r="BZZ168" s="73"/>
      <c r="CAA168" s="73"/>
      <c r="CAB168" s="73"/>
      <c r="CAC168" s="73"/>
      <c r="CAD168" s="73"/>
      <c r="CAE168" s="73"/>
      <c r="CAF168" s="73"/>
      <c r="CAG168" s="73"/>
      <c r="CAH168" s="73"/>
      <c r="CAI168" s="73"/>
      <c r="CAJ168" s="73"/>
      <c r="CAK168" s="73"/>
      <c r="CAL168" s="73"/>
      <c r="CAM168" s="73"/>
      <c r="CAN168" s="73"/>
      <c r="CAO168" s="73"/>
      <c r="CAP168" s="73"/>
      <c r="CAQ168" s="73"/>
      <c r="CAR168" s="73"/>
      <c r="CAS168" s="73"/>
      <c r="CAT168" s="73"/>
      <c r="CAU168" s="73"/>
      <c r="CAV168" s="73"/>
      <c r="CAW168" s="73"/>
      <c r="CAX168" s="73"/>
      <c r="CAY168" s="73"/>
      <c r="CAZ168" s="73"/>
      <c r="CBA168" s="73"/>
      <c r="CBB168" s="73"/>
      <c r="CBC168" s="73"/>
      <c r="CBD168" s="73"/>
      <c r="CBE168" s="73"/>
      <c r="CBF168" s="73"/>
      <c r="CBG168" s="73"/>
      <c r="CBH168" s="73"/>
      <c r="CBI168" s="73"/>
      <c r="CBJ168" s="73"/>
      <c r="CBK168" s="73"/>
      <c r="CBL168" s="73"/>
      <c r="CBM168" s="73"/>
      <c r="CBN168" s="73"/>
      <c r="CBO168" s="73"/>
      <c r="CBP168" s="73"/>
      <c r="CBQ168" s="73"/>
      <c r="CBR168" s="73"/>
      <c r="CBS168" s="73"/>
      <c r="CBT168" s="73"/>
      <c r="CBU168" s="73"/>
      <c r="CBV168" s="73"/>
      <c r="CBW168" s="73"/>
      <c r="CBX168" s="73"/>
      <c r="CBY168" s="73"/>
      <c r="CBZ168" s="73"/>
      <c r="CCA168" s="73"/>
      <c r="CCB168" s="73"/>
      <c r="CCC168" s="73"/>
      <c r="CCD168" s="73"/>
      <c r="CCE168" s="73"/>
      <c r="CCF168" s="73"/>
      <c r="CCG168" s="73"/>
      <c r="CCH168" s="73"/>
      <c r="CCI168" s="73"/>
      <c r="CCJ168" s="73"/>
      <c r="CCK168" s="73"/>
      <c r="CCL168" s="73"/>
      <c r="CCM168" s="73"/>
      <c r="CCN168" s="73"/>
      <c r="CCO168" s="73"/>
      <c r="CCP168" s="73"/>
      <c r="CCQ168" s="73"/>
      <c r="CCR168" s="73"/>
      <c r="CCS168" s="73"/>
      <c r="CCT168" s="73"/>
      <c r="CCU168" s="73"/>
      <c r="CCV168" s="73"/>
      <c r="CCW168" s="73"/>
      <c r="CCX168" s="73"/>
      <c r="CCY168" s="73"/>
      <c r="CCZ168" s="73"/>
      <c r="CDA168" s="73"/>
      <c r="CDB168" s="73"/>
      <c r="CDC168" s="73"/>
      <c r="CDD168" s="73"/>
      <c r="CDE168" s="73"/>
      <c r="CDF168" s="73"/>
      <c r="CDG168" s="73"/>
      <c r="CDH168" s="73"/>
      <c r="CDI168" s="73"/>
      <c r="CDJ168" s="73"/>
      <c r="CDK168" s="73"/>
      <c r="CDL168" s="73"/>
      <c r="CDM168" s="73"/>
      <c r="CDN168" s="73"/>
      <c r="CDO168" s="73"/>
      <c r="CDP168" s="73"/>
      <c r="CDQ168" s="73"/>
      <c r="CDR168" s="73"/>
      <c r="CDS168" s="73"/>
      <c r="CDT168" s="73"/>
      <c r="CDU168" s="73"/>
      <c r="CDV168" s="73"/>
      <c r="CDW168" s="73"/>
      <c r="CDX168" s="73"/>
      <c r="CDY168" s="73"/>
      <c r="CDZ168" s="73"/>
      <c r="CEA168" s="73"/>
      <c r="CEB168" s="73"/>
      <c r="CEC168" s="73"/>
      <c r="CED168" s="73"/>
      <c r="CEE168" s="73"/>
      <c r="CEF168" s="73"/>
      <c r="CEG168" s="73"/>
      <c r="CEH168" s="73"/>
      <c r="CEI168" s="73"/>
      <c r="CEJ168" s="73"/>
      <c r="CEK168" s="73"/>
      <c r="CEL168" s="73"/>
      <c r="CEM168" s="73"/>
      <c r="CEN168" s="73"/>
      <c r="CEO168" s="73"/>
      <c r="CEP168" s="73"/>
      <c r="CEQ168" s="73"/>
      <c r="CER168" s="73"/>
      <c r="CES168" s="73"/>
      <c r="CET168" s="73"/>
      <c r="CEU168" s="73"/>
      <c r="CEV168" s="73"/>
      <c r="CEW168" s="73"/>
      <c r="CEX168" s="73"/>
      <c r="CEY168" s="73"/>
      <c r="CEZ168" s="73"/>
      <c r="CFA168" s="73"/>
      <c r="CFB168" s="73"/>
      <c r="CFC168" s="73"/>
      <c r="CFD168" s="73"/>
      <c r="CFE168" s="73"/>
      <c r="CFF168" s="73"/>
      <c r="CFG168" s="73"/>
      <c r="CFH168" s="73"/>
      <c r="CFI168" s="73"/>
      <c r="CFJ168" s="73"/>
      <c r="CFK168" s="73"/>
      <c r="CFL168" s="73"/>
      <c r="CFM168" s="73"/>
      <c r="CFN168" s="73"/>
      <c r="CFO168" s="73"/>
      <c r="CFP168" s="73"/>
      <c r="CFQ168" s="73"/>
      <c r="CFR168" s="73"/>
      <c r="CFS168" s="73"/>
      <c r="CFT168" s="73"/>
      <c r="CFU168" s="73"/>
      <c r="CFV168" s="73"/>
      <c r="CFW168" s="73"/>
      <c r="CFX168" s="73"/>
      <c r="CFY168" s="73"/>
      <c r="CFZ168" s="73"/>
      <c r="CGA168" s="73"/>
      <c r="CGB168" s="73"/>
      <c r="CGC168" s="73"/>
      <c r="CGD168" s="73"/>
      <c r="CGE168" s="73"/>
      <c r="CGF168" s="73"/>
      <c r="CGG168" s="73"/>
      <c r="CGH168" s="73"/>
      <c r="CGI168" s="73"/>
      <c r="CGJ168" s="73"/>
      <c r="CGK168" s="73"/>
      <c r="CGL168" s="73"/>
      <c r="CGM168" s="73"/>
      <c r="CGN168" s="73"/>
      <c r="CGO168" s="73"/>
      <c r="CGP168" s="73"/>
      <c r="CGQ168" s="73"/>
      <c r="CGR168" s="73"/>
      <c r="CGS168" s="73"/>
      <c r="CGT168" s="73"/>
      <c r="CGU168" s="73"/>
      <c r="CGV168" s="73"/>
      <c r="CGW168" s="73"/>
      <c r="CGX168" s="73"/>
      <c r="CGY168" s="73"/>
      <c r="CGZ168" s="73"/>
      <c r="CHA168" s="73"/>
      <c r="CHB168" s="73"/>
      <c r="CHC168" s="73"/>
      <c r="CHD168" s="73"/>
      <c r="CHE168" s="73"/>
      <c r="CHF168" s="73"/>
      <c r="CHG168" s="73"/>
      <c r="CHH168" s="73"/>
      <c r="CHI168" s="73"/>
      <c r="CHJ168" s="73"/>
      <c r="CHK168" s="73"/>
      <c r="CHL168" s="73"/>
      <c r="CHM168" s="73"/>
      <c r="CHN168" s="73"/>
      <c r="CHO168" s="73"/>
      <c r="CHP168" s="73"/>
      <c r="CHQ168" s="73"/>
      <c r="CHR168" s="73"/>
      <c r="CHS168" s="73"/>
      <c r="CHT168" s="73"/>
      <c r="CHU168" s="73"/>
      <c r="CHV168" s="73"/>
      <c r="CHW168" s="73"/>
      <c r="CHX168" s="73"/>
      <c r="CHY168" s="73"/>
      <c r="CHZ168" s="73"/>
      <c r="CIA168" s="73"/>
      <c r="CIB168" s="73"/>
      <c r="CIC168" s="73"/>
      <c r="CID168" s="73"/>
      <c r="CIE168" s="73"/>
      <c r="CIF168" s="73"/>
      <c r="CIG168" s="73"/>
      <c r="CIH168" s="73"/>
      <c r="CII168" s="73"/>
      <c r="CIJ168" s="73"/>
      <c r="CIK168" s="73"/>
      <c r="CIL168" s="73"/>
      <c r="CIM168" s="73"/>
      <c r="CIN168" s="73"/>
      <c r="CIO168" s="73"/>
      <c r="CIP168" s="73"/>
      <c r="CIQ168" s="73"/>
      <c r="CIR168" s="73"/>
      <c r="CIS168" s="73"/>
      <c r="CIT168" s="73"/>
      <c r="CIU168" s="73"/>
      <c r="CIV168" s="73"/>
      <c r="CIW168" s="73"/>
      <c r="CIX168" s="73"/>
      <c r="CIY168" s="73"/>
      <c r="CIZ168" s="73"/>
      <c r="CJA168" s="73"/>
      <c r="CJB168" s="73"/>
      <c r="CJC168" s="73"/>
      <c r="CJD168" s="73"/>
      <c r="CJE168" s="73"/>
      <c r="CJF168" s="73"/>
      <c r="CJG168" s="73"/>
      <c r="CJH168" s="73"/>
      <c r="CJI168" s="73"/>
      <c r="CJJ168" s="73"/>
      <c r="CJK168" s="73"/>
      <c r="CJL168" s="73"/>
      <c r="CJM168" s="73"/>
      <c r="CJN168" s="73"/>
      <c r="CJO168" s="73"/>
      <c r="CJP168" s="73"/>
      <c r="CJQ168" s="73"/>
      <c r="CJR168" s="73"/>
      <c r="CJS168" s="73"/>
      <c r="CJT168" s="73"/>
      <c r="CJU168" s="73"/>
      <c r="CJV168" s="73"/>
      <c r="CJW168" s="73"/>
      <c r="CJX168" s="73"/>
      <c r="CJY168" s="73"/>
      <c r="CJZ168" s="73"/>
      <c r="CKA168" s="73"/>
      <c r="CKB168" s="73"/>
      <c r="CKC168" s="73"/>
      <c r="CKD168" s="73"/>
      <c r="CKE168" s="73"/>
      <c r="CKF168" s="73"/>
      <c r="CKG168" s="73"/>
      <c r="CKH168" s="73"/>
      <c r="CKI168" s="73"/>
      <c r="CKJ168" s="73"/>
      <c r="CKK168" s="73"/>
      <c r="CKL168" s="73"/>
      <c r="CKM168" s="73"/>
      <c r="CKN168" s="73"/>
      <c r="CKO168" s="73"/>
      <c r="CKP168" s="73"/>
      <c r="CKQ168" s="73"/>
      <c r="CKR168" s="73"/>
      <c r="CKS168" s="73"/>
      <c r="CKT168" s="73"/>
      <c r="CKU168" s="73"/>
      <c r="CKV168" s="73"/>
      <c r="CKW168" s="73"/>
      <c r="CKX168" s="73"/>
      <c r="CKY168" s="73"/>
      <c r="CKZ168" s="73"/>
      <c r="CLA168" s="73"/>
      <c r="CLB168" s="73"/>
      <c r="CLC168" s="73"/>
      <c r="CLD168" s="73"/>
      <c r="CLE168" s="73"/>
      <c r="CLF168" s="73"/>
      <c r="CLG168" s="73"/>
      <c r="CLH168" s="73"/>
      <c r="CLI168" s="73"/>
      <c r="CLJ168" s="73"/>
      <c r="CLK168" s="73"/>
      <c r="CLL168" s="73"/>
      <c r="CLM168" s="73"/>
      <c r="CLN168" s="73"/>
      <c r="CLO168" s="73"/>
      <c r="CLP168" s="73"/>
      <c r="CLQ168" s="73"/>
      <c r="CLR168" s="73"/>
      <c r="CLS168" s="73"/>
      <c r="CLT168" s="73"/>
      <c r="CLU168" s="73"/>
      <c r="CLV168" s="73"/>
      <c r="CLW168" s="73"/>
      <c r="CLX168" s="73"/>
      <c r="CLY168" s="73"/>
      <c r="CLZ168" s="73"/>
      <c r="CMA168" s="73"/>
      <c r="CMB168" s="73"/>
      <c r="CMC168" s="73"/>
      <c r="CMD168" s="73"/>
      <c r="CME168" s="73"/>
      <c r="CMF168" s="73"/>
      <c r="CMG168" s="73"/>
      <c r="CMH168" s="73"/>
      <c r="CMI168" s="73"/>
      <c r="CMJ168" s="73"/>
      <c r="CMK168" s="73"/>
      <c r="CML168" s="73"/>
      <c r="CMM168" s="73"/>
      <c r="CMN168" s="73"/>
      <c r="CMO168" s="73"/>
      <c r="CMP168" s="73"/>
      <c r="CMQ168" s="73"/>
      <c r="CMR168" s="73"/>
      <c r="CMS168" s="73"/>
      <c r="CMT168" s="73"/>
      <c r="CMU168" s="73"/>
      <c r="CMV168" s="73"/>
      <c r="CMW168" s="73"/>
      <c r="CMX168" s="73"/>
      <c r="CMY168" s="73"/>
      <c r="CMZ168" s="73"/>
      <c r="CNA168" s="73"/>
      <c r="CNB168" s="73"/>
      <c r="CNC168" s="73"/>
      <c r="CND168" s="73"/>
      <c r="CNE168" s="73"/>
      <c r="CNF168" s="73"/>
      <c r="CNG168" s="73"/>
      <c r="CNH168" s="73"/>
      <c r="CNI168" s="73"/>
      <c r="CNJ168" s="73"/>
      <c r="CNK168" s="73"/>
      <c r="CNL168" s="73"/>
      <c r="CNM168" s="73"/>
      <c r="CNN168" s="73"/>
      <c r="CNO168" s="73"/>
      <c r="CNP168" s="73"/>
      <c r="CNQ168" s="73"/>
      <c r="CNR168" s="73"/>
      <c r="CNS168" s="73"/>
      <c r="CNT168" s="73"/>
      <c r="CNU168" s="73"/>
      <c r="CNV168" s="73"/>
      <c r="CNW168" s="73"/>
      <c r="CNX168" s="73"/>
      <c r="CNY168" s="73"/>
      <c r="CNZ168" s="73"/>
      <c r="COA168" s="73"/>
      <c r="COB168" s="73"/>
      <c r="COC168" s="73"/>
      <c r="COD168" s="73"/>
      <c r="COE168" s="73"/>
      <c r="COF168" s="73"/>
      <c r="COG168" s="73"/>
      <c r="COH168" s="73"/>
      <c r="COI168" s="73"/>
      <c r="COJ168" s="73"/>
      <c r="COK168" s="73"/>
      <c r="COL168" s="73"/>
      <c r="COM168" s="73"/>
      <c r="CON168" s="73"/>
      <c r="COO168" s="73"/>
      <c r="COP168" s="73"/>
      <c r="COQ168" s="73"/>
      <c r="COR168" s="73"/>
      <c r="COS168" s="73"/>
      <c r="COT168" s="73"/>
      <c r="COU168" s="73"/>
      <c r="COV168" s="73"/>
      <c r="COW168" s="73"/>
      <c r="COX168" s="73"/>
      <c r="COY168" s="73"/>
      <c r="COZ168" s="73"/>
      <c r="CPA168" s="73"/>
      <c r="CPB168" s="73"/>
      <c r="CPC168" s="73"/>
      <c r="CPD168" s="73"/>
      <c r="CPE168" s="73"/>
      <c r="CPF168" s="73"/>
      <c r="CPG168" s="73"/>
      <c r="CPH168" s="73"/>
      <c r="CPI168" s="73"/>
      <c r="CPJ168" s="73"/>
      <c r="CPK168" s="73"/>
      <c r="CPL168" s="73"/>
      <c r="CPM168" s="73"/>
      <c r="CPN168" s="73"/>
      <c r="CPO168" s="73"/>
      <c r="CPP168" s="73"/>
      <c r="CPQ168" s="73"/>
      <c r="CPR168" s="73"/>
      <c r="CPS168" s="73"/>
      <c r="CPT168" s="73"/>
      <c r="CPU168" s="73"/>
      <c r="CPV168" s="73"/>
      <c r="CPW168" s="73"/>
      <c r="CPX168" s="73"/>
      <c r="CPY168" s="73"/>
      <c r="CPZ168" s="73"/>
      <c r="CQA168" s="73"/>
      <c r="CQB168" s="73"/>
      <c r="CQC168" s="73"/>
      <c r="CQD168" s="73"/>
      <c r="CQE168" s="73"/>
      <c r="CQF168" s="73"/>
      <c r="CQG168" s="73"/>
      <c r="CQH168" s="73"/>
      <c r="CQI168" s="73"/>
      <c r="CQJ168" s="73"/>
      <c r="CQK168" s="73"/>
      <c r="CQL168" s="73"/>
      <c r="CQM168" s="73"/>
      <c r="CQN168" s="73"/>
      <c r="CQO168" s="73"/>
      <c r="CQP168" s="73"/>
      <c r="CQQ168" s="73"/>
      <c r="CQR168" s="73"/>
      <c r="CQS168" s="73"/>
      <c r="CQT168" s="73"/>
      <c r="CQU168" s="73"/>
      <c r="CQV168" s="73"/>
      <c r="CQW168" s="73"/>
      <c r="CQX168" s="73"/>
      <c r="CQY168" s="73"/>
      <c r="CQZ168" s="73"/>
      <c r="CRA168" s="73"/>
      <c r="CRB168" s="73"/>
      <c r="CRC168" s="73"/>
      <c r="CRD168" s="73"/>
      <c r="CRE168" s="73"/>
      <c r="CRF168" s="73"/>
      <c r="CRG168" s="73"/>
      <c r="CRH168" s="73"/>
      <c r="CRI168" s="73"/>
      <c r="CRJ168" s="73"/>
      <c r="CRK168" s="73"/>
      <c r="CRL168" s="73"/>
      <c r="CRM168" s="73"/>
      <c r="CRN168" s="73"/>
      <c r="CRO168" s="73"/>
      <c r="CRP168" s="73"/>
      <c r="CRQ168" s="73"/>
      <c r="CRR168" s="73"/>
      <c r="CRS168" s="73"/>
      <c r="CRT168" s="73"/>
      <c r="CRU168" s="73"/>
      <c r="CRV168" s="73"/>
      <c r="CRW168" s="73"/>
      <c r="CRX168" s="73"/>
      <c r="CRY168" s="73"/>
      <c r="CRZ168" s="73"/>
      <c r="CSA168" s="73"/>
      <c r="CSB168" s="73"/>
      <c r="CSC168" s="73"/>
      <c r="CSD168" s="73"/>
      <c r="CSE168" s="73"/>
      <c r="CSF168" s="73"/>
      <c r="CSG168" s="73"/>
      <c r="CSH168" s="73"/>
      <c r="CSI168" s="73"/>
      <c r="CSJ168" s="73"/>
      <c r="CSK168" s="73"/>
      <c r="CSL168" s="73"/>
      <c r="CSM168" s="73"/>
      <c r="CSN168" s="73"/>
      <c r="CSO168" s="73"/>
      <c r="CSP168" s="73"/>
      <c r="CSQ168" s="73"/>
      <c r="CSR168" s="73"/>
      <c r="CSS168" s="73"/>
      <c r="CST168" s="73"/>
      <c r="CSU168" s="73"/>
      <c r="CSV168" s="73"/>
      <c r="CSW168" s="73"/>
      <c r="CSX168" s="73"/>
      <c r="CSY168" s="73"/>
      <c r="CSZ168" s="73"/>
      <c r="CTA168" s="73"/>
      <c r="CTB168" s="73"/>
      <c r="CTC168" s="73"/>
      <c r="CTD168" s="73"/>
      <c r="CTE168" s="73"/>
      <c r="CTF168" s="73"/>
      <c r="CTG168" s="73"/>
      <c r="CTH168" s="73"/>
      <c r="CTI168" s="73"/>
      <c r="CTJ168" s="73"/>
      <c r="CTK168" s="73"/>
      <c r="CTL168" s="73"/>
      <c r="CTM168" s="73"/>
      <c r="CTN168" s="73"/>
      <c r="CTO168" s="73"/>
      <c r="CTP168" s="73"/>
      <c r="CTQ168" s="73"/>
      <c r="CTR168" s="73"/>
      <c r="CTS168" s="73"/>
      <c r="CTT168" s="73"/>
      <c r="CTU168" s="73"/>
      <c r="CTV168" s="73"/>
      <c r="CTW168" s="73"/>
      <c r="CTX168" s="73"/>
      <c r="CTY168" s="73"/>
      <c r="CTZ168" s="73"/>
      <c r="CUA168" s="73"/>
      <c r="CUB168" s="73"/>
      <c r="CUC168" s="73"/>
      <c r="CUD168" s="73"/>
      <c r="CUE168" s="73"/>
      <c r="CUF168" s="73"/>
      <c r="CUG168" s="73"/>
      <c r="CUH168" s="73"/>
      <c r="CUI168" s="73"/>
      <c r="CUJ168" s="73"/>
      <c r="CUK168" s="73"/>
      <c r="CUL168" s="73"/>
      <c r="CUM168" s="73"/>
      <c r="CUN168" s="73"/>
      <c r="CUO168" s="73"/>
      <c r="CUP168" s="73"/>
      <c r="CUQ168" s="73"/>
      <c r="CUR168" s="73"/>
      <c r="CUS168" s="73"/>
      <c r="CUT168" s="73"/>
      <c r="CUU168" s="73"/>
      <c r="CUV168" s="73"/>
      <c r="CUW168" s="73"/>
      <c r="CUX168" s="73"/>
      <c r="CUY168" s="73"/>
      <c r="CUZ168" s="73"/>
      <c r="CVA168" s="73"/>
      <c r="CVB168" s="73"/>
      <c r="CVC168" s="73"/>
      <c r="CVD168" s="73"/>
      <c r="CVE168" s="73"/>
      <c r="CVF168" s="73"/>
      <c r="CVG168" s="73"/>
      <c r="CVH168" s="73"/>
      <c r="CVI168" s="73"/>
      <c r="CVJ168" s="73"/>
      <c r="CVK168" s="73"/>
      <c r="CVL168" s="73"/>
      <c r="CVM168" s="73"/>
      <c r="CVN168" s="73"/>
      <c r="CVO168" s="73"/>
      <c r="CVP168" s="73"/>
      <c r="CVQ168" s="73"/>
      <c r="CVR168" s="73"/>
      <c r="CVS168" s="73"/>
      <c r="CVT168" s="73"/>
      <c r="CVU168" s="73"/>
      <c r="CVV168" s="73"/>
      <c r="CVW168" s="73"/>
      <c r="CVX168" s="73"/>
      <c r="CVY168" s="73"/>
      <c r="CVZ168" s="73"/>
      <c r="CWA168" s="73"/>
      <c r="CWB168" s="73"/>
      <c r="CWC168" s="73"/>
      <c r="CWD168" s="73"/>
      <c r="CWE168" s="73"/>
      <c r="CWF168" s="73"/>
      <c r="CWG168" s="73"/>
      <c r="CWH168" s="73"/>
      <c r="CWI168" s="73"/>
      <c r="CWJ168" s="73"/>
      <c r="CWK168" s="73"/>
      <c r="CWL168" s="73"/>
      <c r="CWM168" s="73"/>
      <c r="CWN168" s="73"/>
      <c r="CWO168" s="73"/>
      <c r="CWP168" s="73"/>
      <c r="CWQ168" s="73"/>
      <c r="CWR168" s="73"/>
      <c r="CWS168" s="73"/>
      <c r="CWT168" s="73"/>
      <c r="CWU168" s="73"/>
      <c r="CWV168" s="73"/>
      <c r="CWW168" s="73"/>
      <c r="CWX168" s="73"/>
      <c r="CWY168" s="73"/>
      <c r="CWZ168" s="73"/>
      <c r="CXA168" s="73"/>
      <c r="CXB168" s="73"/>
      <c r="CXC168" s="73"/>
      <c r="CXD168" s="73"/>
      <c r="CXE168" s="73"/>
      <c r="CXF168" s="73"/>
      <c r="CXG168" s="73"/>
      <c r="CXH168" s="73"/>
      <c r="CXI168" s="73"/>
      <c r="CXJ168" s="73"/>
      <c r="CXK168" s="73"/>
      <c r="CXL168" s="73"/>
      <c r="CXM168" s="73"/>
      <c r="CXN168" s="73"/>
      <c r="CXO168" s="73"/>
      <c r="CXP168" s="73"/>
      <c r="CXQ168" s="73"/>
      <c r="CXR168" s="73"/>
      <c r="CXS168" s="73"/>
      <c r="CXT168" s="73"/>
      <c r="CXU168" s="73"/>
      <c r="CXV168" s="73"/>
      <c r="CXW168" s="73"/>
      <c r="CXX168" s="73"/>
      <c r="CXY168" s="73"/>
      <c r="CXZ168" s="73"/>
      <c r="CYA168" s="73"/>
      <c r="CYB168" s="73"/>
      <c r="CYC168" s="73"/>
      <c r="CYD168" s="73"/>
      <c r="CYE168" s="73"/>
      <c r="CYF168" s="73"/>
      <c r="CYG168" s="73"/>
      <c r="CYH168" s="73"/>
      <c r="CYI168" s="73"/>
      <c r="CYJ168" s="73"/>
      <c r="CYK168" s="73"/>
      <c r="CYL168" s="73"/>
      <c r="CYM168" s="73"/>
      <c r="CYN168" s="73"/>
      <c r="CYO168" s="73"/>
      <c r="CYP168" s="73"/>
      <c r="CYQ168" s="73"/>
      <c r="CYR168" s="73"/>
      <c r="CYS168" s="73"/>
      <c r="CYT168" s="73"/>
      <c r="CYU168" s="73"/>
      <c r="CYV168" s="73"/>
      <c r="CYW168" s="73"/>
      <c r="CYX168" s="73"/>
      <c r="CYY168" s="73"/>
      <c r="CYZ168" s="73"/>
      <c r="CZA168" s="73"/>
      <c r="CZB168" s="73"/>
      <c r="CZC168" s="73"/>
      <c r="CZD168" s="73"/>
      <c r="CZE168" s="73"/>
      <c r="CZF168" s="73"/>
      <c r="CZG168" s="73"/>
      <c r="CZH168" s="73"/>
      <c r="CZI168" s="73"/>
      <c r="CZJ168" s="73"/>
      <c r="CZK168" s="73"/>
      <c r="CZL168" s="73"/>
      <c r="CZM168" s="73"/>
      <c r="CZN168" s="73"/>
      <c r="CZO168" s="73"/>
      <c r="CZP168" s="73"/>
      <c r="CZQ168" s="73"/>
      <c r="CZR168" s="73"/>
      <c r="CZS168" s="73"/>
      <c r="CZT168" s="73"/>
      <c r="CZU168" s="73"/>
      <c r="CZV168" s="73"/>
      <c r="CZW168" s="73"/>
      <c r="CZX168" s="73"/>
      <c r="CZY168" s="73"/>
      <c r="CZZ168" s="73"/>
      <c r="DAA168" s="73"/>
      <c r="DAB168" s="73"/>
      <c r="DAC168" s="73"/>
      <c r="DAD168" s="73"/>
      <c r="DAE168" s="73"/>
      <c r="DAF168" s="73"/>
      <c r="DAG168" s="73"/>
      <c r="DAH168" s="73"/>
      <c r="DAI168" s="73"/>
      <c r="DAJ168" s="73"/>
      <c r="DAK168" s="73"/>
      <c r="DAL168" s="73"/>
      <c r="DAM168" s="73"/>
      <c r="DAN168" s="73"/>
      <c r="DAO168" s="73"/>
      <c r="DAP168" s="73"/>
      <c r="DAQ168" s="73"/>
      <c r="DAR168" s="73"/>
      <c r="DAS168" s="73"/>
      <c r="DAT168" s="73"/>
      <c r="DAU168" s="73"/>
      <c r="DAV168" s="73"/>
      <c r="DAW168" s="73"/>
      <c r="DAX168" s="73"/>
      <c r="DAY168" s="73"/>
      <c r="DAZ168" s="73"/>
      <c r="DBA168" s="73"/>
      <c r="DBB168" s="73"/>
      <c r="DBC168" s="73"/>
      <c r="DBD168" s="73"/>
      <c r="DBE168" s="73"/>
      <c r="DBF168" s="73"/>
      <c r="DBG168" s="73"/>
      <c r="DBH168" s="73"/>
      <c r="DBI168" s="73"/>
      <c r="DBJ168" s="73"/>
      <c r="DBK168" s="73"/>
      <c r="DBL168" s="73"/>
      <c r="DBM168" s="73"/>
      <c r="DBN168" s="73"/>
      <c r="DBO168" s="73"/>
      <c r="DBP168" s="73"/>
      <c r="DBQ168" s="73"/>
      <c r="DBR168" s="73"/>
      <c r="DBS168" s="73"/>
      <c r="DBT168" s="73"/>
      <c r="DBU168" s="73"/>
      <c r="DBV168" s="73"/>
      <c r="DBW168" s="73"/>
      <c r="DBX168" s="73"/>
      <c r="DBY168" s="73"/>
      <c r="DBZ168" s="73"/>
      <c r="DCA168" s="73"/>
      <c r="DCB168" s="73"/>
      <c r="DCC168" s="73"/>
      <c r="DCD168" s="73"/>
      <c r="DCE168" s="73"/>
      <c r="DCF168" s="73"/>
      <c r="DCG168" s="73"/>
      <c r="DCH168" s="73"/>
      <c r="DCI168" s="73"/>
      <c r="DCJ168" s="73"/>
      <c r="DCK168" s="73"/>
      <c r="DCL168" s="73"/>
      <c r="DCM168" s="73"/>
      <c r="DCN168" s="73"/>
      <c r="DCO168" s="73"/>
      <c r="DCP168" s="73"/>
      <c r="DCQ168" s="73"/>
      <c r="DCR168" s="73"/>
      <c r="DCS168" s="73"/>
      <c r="DCT168" s="73"/>
      <c r="DCU168" s="73"/>
      <c r="DCV168" s="73"/>
      <c r="DCW168" s="73"/>
      <c r="DCX168" s="73"/>
      <c r="DCY168" s="73"/>
      <c r="DCZ168" s="73"/>
      <c r="DDA168" s="73"/>
      <c r="DDB168" s="73"/>
      <c r="DDC168" s="73"/>
      <c r="DDD168" s="73"/>
      <c r="DDE168" s="73"/>
      <c r="DDF168" s="73"/>
      <c r="DDG168" s="73"/>
      <c r="DDH168" s="73"/>
      <c r="DDI168" s="73"/>
      <c r="DDJ168" s="73"/>
      <c r="DDK168" s="73"/>
      <c r="DDL168" s="73"/>
      <c r="DDM168" s="73"/>
      <c r="DDN168" s="73"/>
      <c r="DDO168" s="73"/>
      <c r="DDP168" s="73"/>
      <c r="DDQ168" s="73"/>
      <c r="DDR168" s="73"/>
      <c r="DDS168" s="73"/>
      <c r="DDT168" s="73"/>
      <c r="DDU168" s="73"/>
      <c r="DDV168" s="73"/>
      <c r="DDW168" s="73"/>
      <c r="DDX168" s="73"/>
      <c r="DDY168" s="73"/>
      <c r="DDZ168" s="73"/>
      <c r="DEA168" s="73"/>
      <c r="DEB168" s="73"/>
      <c r="DEC168" s="73"/>
      <c r="DED168" s="73"/>
      <c r="DEE168" s="73"/>
      <c r="DEF168" s="73"/>
      <c r="DEG168" s="73"/>
      <c r="DEH168" s="73"/>
      <c r="DEI168" s="73"/>
      <c r="DEJ168" s="73"/>
      <c r="DEK168" s="73"/>
      <c r="DEL168" s="73"/>
      <c r="DEM168" s="73"/>
      <c r="DEN168" s="73"/>
      <c r="DEO168" s="73"/>
      <c r="DEP168" s="73"/>
      <c r="DEQ168" s="73"/>
      <c r="DER168" s="73"/>
      <c r="DES168" s="73"/>
      <c r="DET168" s="73"/>
      <c r="DEU168" s="73"/>
      <c r="DEV168" s="73"/>
      <c r="DEW168" s="73"/>
      <c r="DEX168" s="73"/>
      <c r="DEY168" s="73"/>
      <c r="DEZ168" s="73"/>
      <c r="DFA168" s="73"/>
      <c r="DFB168" s="73"/>
      <c r="DFC168" s="73"/>
      <c r="DFD168" s="73"/>
      <c r="DFE168" s="73"/>
      <c r="DFF168" s="73"/>
      <c r="DFG168" s="73"/>
      <c r="DFH168" s="73"/>
      <c r="DFI168" s="73"/>
      <c r="DFJ168" s="73"/>
      <c r="DFK168" s="73"/>
      <c r="DFL168" s="73"/>
      <c r="DFM168" s="73"/>
      <c r="DFN168" s="73"/>
      <c r="DFO168" s="73"/>
      <c r="DFP168" s="73"/>
      <c r="DFQ168" s="73"/>
      <c r="DFR168" s="73"/>
      <c r="DFS168" s="73"/>
      <c r="DFT168" s="73"/>
      <c r="DFU168" s="73"/>
      <c r="DFV168" s="73"/>
      <c r="DFW168" s="73"/>
      <c r="DFX168" s="73"/>
      <c r="DFY168" s="73"/>
      <c r="DFZ168" s="73"/>
      <c r="DGA168" s="73"/>
      <c r="DGB168" s="73"/>
      <c r="DGC168" s="73"/>
      <c r="DGD168" s="73"/>
      <c r="DGE168" s="73"/>
      <c r="DGF168" s="73"/>
      <c r="DGG168" s="73"/>
      <c r="DGH168" s="73"/>
      <c r="DGI168" s="73"/>
      <c r="DGJ168" s="73"/>
      <c r="DGK168" s="73"/>
      <c r="DGL168" s="73"/>
      <c r="DGM168" s="73"/>
      <c r="DGN168" s="73"/>
      <c r="DGO168" s="73"/>
      <c r="DGP168" s="73"/>
      <c r="DGQ168" s="73"/>
      <c r="DGR168" s="73"/>
      <c r="DGS168" s="73"/>
      <c r="DGT168" s="73"/>
      <c r="DGU168" s="73"/>
      <c r="DGV168" s="73"/>
      <c r="DGW168" s="73"/>
      <c r="DGX168" s="73"/>
      <c r="DGY168" s="73"/>
      <c r="DGZ168" s="73"/>
      <c r="DHA168" s="73"/>
      <c r="DHB168" s="73"/>
      <c r="DHC168" s="73"/>
      <c r="DHD168" s="73"/>
      <c r="DHE168" s="73"/>
      <c r="DHF168" s="73"/>
      <c r="DHG168" s="73"/>
      <c r="DHH168" s="73"/>
      <c r="DHI168" s="73"/>
      <c r="DHJ168" s="73"/>
      <c r="DHK168" s="73"/>
      <c r="DHL168" s="73"/>
      <c r="DHM168" s="73"/>
      <c r="DHN168" s="73"/>
      <c r="DHO168" s="73"/>
      <c r="DHP168" s="73"/>
      <c r="DHQ168" s="73"/>
      <c r="DHR168" s="73"/>
      <c r="DHS168" s="73"/>
      <c r="DHT168" s="73"/>
      <c r="DHU168" s="73"/>
      <c r="DHV168" s="73"/>
      <c r="DHW168" s="73"/>
      <c r="DHX168" s="73"/>
      <c r="DHY168" s="73"/>
      <c r="DHZ168" s="73"/>
      <c r="DIA168" s="73"/>
      <c r="DIB168" s="73"/>
      <c r="DIC168" s="73"/>
      <c r="DID168" s="73"/>
      <c r="DIE168" s="73"/>
      <c r="DIF168" s="73"/>
      <c r="DIG168" s="73"/>
      <c r="DIH168" s="73"/>
      <c r="DII168" s="73"/>
      <c r="DIJ168" s="73"/>
      <c r="DIK168" s="73"/>
      <c r="DIL168" s="73"/>
      <c r="DIM168" s="73"/>
      <c r="DIN168" s="73"/>
      <c r="DIO168" s="73"/>
      <c r="DIP168" s="73"/>
      <c r="DIQ168" s="73"/>
      <c r="DIR168" s="73"/>
      <c r="DIS168" s="73"/>
      <c r="DIT168" s="73"/>
      <c r="DIU168" s="73"/>
      <c r="DIV168" s="73"/>
      <c r="DIW168" s="73"/>
      <c r="DIX168" s="73"/>
      <c r="DIY168" s="73"/>
      <c r="DIZ168" s="73"/>
      <c r="DJA168" s="73"/>
      <c r="DJB168" s="73"/>
      <c r="DJC168" s="73"/>
      <c r="DJD168" s="73"/>
      <c r="DJE168" s="73"/>
      <c r="DJF168" s="73"/>
      <c r="DJG168" s="73"/>
      <c r="DJH168" s="73"/>
      <c r="DJI168" s="73"/>
      <c r="DJJ168" s="73"/>
      <c r="DJK168" s="73"/>
      <c r="DJL168" s="73"/>
      <c r="DJM168" s="73"/>
      <c r="DJN168" s="73"/>
      <c r="DJO168" s="73"/>
      <c r="DJP168" s="73"/>
      <c r="DJQ168" s="73"/>
      <c r="DJR168" s="73"/>
      <c r="DJS168" s="73"/>
      <c r="DJT168" s="73"/>
      <c r="DJU168" s="73"/>
      <c r="DJV168" s="73"/>
      <c r="DJW168" s="73"/>
      <c r="DJX168" s="73"/>
      <c r="DJY168" s="73"/>
      <c r="DJZ168" s="73"/>
      <c r="DKA168" s="73"/>
      <c r="DKB168" s="73"/>
      <c r="DKC168" s="73"/>
      <c r="DKD168" s="73"/>
      <c r="DKE168" s="73"/>
      <c r="DKF168" s="73"/>
      <c r="DKG168" s="73"/>
      <c r="DKH168" s="73"/>
      <c r="DKI168" s="73"/>
      <c r="DKJ168" s="73"/>
      <c r="DKK168" s="73"/>
      <c r="DKL168" s="73"/>
      <c r="DKM168" s="73"/>
      <c r="DKN168" s="73"/>
      <c r="DKO168" s="73"/>
      <c r="DKP168" s="73"/>
      <c r="DKQ168" s="73"/>
      <c r="DKR168" s="73"/>
      <c r="DKS168" s="73"/>
      <c r="DKT168" s="73"/>
      <c r="DKU168" s="73"/>
      <c r="DKV168" s="73"/>
      <c r="DKW168" s="73"/>
      <c r="DKX168" s="73"/>
      <c r="DKY168" s="73"/>
      <c r="DKZ168" s="73"/>
      <c r="DLA168" s="73"/>
      <c r="DLB168" s="73"/>
      <c r="DLC168" s="73"/>
      <c r="DLD168" s="73"/>
      <c r="DLE168" s="73"/>
      <c r="DLF168" s="73"/>
      <c r="DLG168" s="73"/>
      <c r="DLH168" s="73"/>
      <c r="DLI168" s="73"/>
      <c r="DLJ168" s="73"/>
      <c r="DLK168" s="73"/>
      <c r="DLL168" s="73"/>
      <c r="DLM168" s="73"/>
      <c r="DLN168" s="73"/>
      <c r="DLO168" s="73"/>
      <c r="DLP168" s="73"/>
      <c r="DLQ168" s="73"/>
      <c r="DLR168" s="73"/>
      <c r="DLS168" s="73"/>
      <c r="DLT168" s="73"/>
      <c r="DLU168" s="73"/>
      <c r="DLV168" s="73"/>
      <c r="DLW168" s="73"/>
      <c r="DLX168" s="73"/>
      <c r="DLY168" s="73"/>
      <c r="DLZ168" s="73"/>
      <c r="DMA168" s="73"/>
      <c r="DMB168" s="73"/>
      <c r="DMC168" s="73"/>
      <c r="DMD168" s="73"/>
      <c r="DME168" s="73"/>
      <c r="DMF168" s="73"/>
      <c r="DMG168" s="73"/>
      <c r="DMH168" s="73"/>
      <c r="DMI168" s="73"/>
      <c r="DMJ168" s="73"/>
      <c r="DMK168" s="73"/>
      <c r="DML168" s="73"/>
      <c r="DMM168" s="73"/>
      <c r="DMN168" s="73"/>
      <c r="DMO168" s="73"/>
      <c r="DMP168" s="73"/>
      <c r="DMQ168" s="73"/>
      <c r="DMR168" s="73"/>
      <c r="DMS168" s="73"/>
      <c r="DMT168" s="73"/>
      <c r="DMU168" s="73"/>
      <c r="DMV168" s="73"/>
      <c r="DMW168" s="73"/>
      <c r="DMX168" s="73"/>
      <c r="DMY168" s="73"/>
      <c r="DMZ168" s="73"/>
      <c r="DNA168" s="73"/>
      <c r="DNB168" s="73"/>
      <c r="DNC168" s="73"/>
      <c r="DND168" s="73"/>
      <c r="DNE168" s="73"/>
      <c r="DNF168" s="73"/>
      <c r="DNG168" s="73"/>
      <c r="DNH168" s="73"/>
      <c r="DNI168" s="73"/>
      <c r="DNJ168" s="73"/>
      <c r="DNK168" s="73"/>
      <c r="DNL168" s="73"/>
      <c r="DNM168" s="73"/>
      <c r="DNN168" s="73"/>
      <c r="DNO168" s="73"/>
      <c r="DNP168" s="73"/>
      <c r="DNQ168" s="73"/>
      <c r="DNR168" s="73"/>
      <c r="DNS168" s="73"/>
      <c r="DNT168" s="73"/>
      <c r="DNU168" s="73"/>
      <c r="DNV168" s="73"/>
      <c r="DNW168" s="73"/>
      <c r="DNX168" s="73"/>
      <c r="DNY168" s="73"/>
      <c r="DNZ168" s="73"/>
      <c r="DOA168" s="73"/>
      <c r="DOB168" s="73"/>
      <c r="DOC168" s="73"/>
      <c r="DOD168" s="73"/>
      <c r="DOE168" s="73"/>
      <c r="DOF168" s="73"/>
      <c r="DOG168" s="73"/>
      <c r="DOH168" s="73"/>
      <c r="DOI168" s="73"/>
      <c r="DOJ168" s="73"/>
      <c r="DOK168" s="73"/>
      <c r="DOL168" s="73"/>
      <c r="DOM168" s="73"/>
      <c r="DON168" s="73"/>
      <c r="DOO168" s="73"/>
      <c r="DOP168" s="73"/>
      <c r="DOQ168" s="73"/>
      <c r="DOR168" s="73"/>
      <c r="DOS168" s="73"/>
      <c r="DOT168" s="73"/>
      <c r="DOU168" s="73"/>
      <c r="DOV168" s="73"/>
      <c r="DOW168" s="73"/>
      <c r="DOX168" s="73"/>
      <c r="DOY168" s="73"/>
      <c r="DOZ168" s="73"/>
      <c r="DPA168" s="73"/>
      <c r="DPB168" s="73"/>
      <c r="DPC168" s="73"/>
      <c r="DPD168" s="73"/>
      <c r="DPE168" s="73"/>
      <c r="DPF168" s="73"/>
      <c r="DPG168" s="73"/>
      <c r="DPH168" s="73"/>
      <c r="DPI168" s="73"/>
      <c r="DPJ168" s="73"/>
      <c r="DPK168" s="73"/>
      <c r="DPL168" s="73"/>
      <c r="DPM168" s="73"/>
      <c r="DPN168" s="73"/>
      <c r="DPO168" s="73"/>
      <c r="DPP168" s="73"/>
      <c r="DPQ168" s="73"/>
      <c r="DPR168" s="73"/>
      <c r="DPS168" s="73"/>
      <c r="DPT168" s="73"/>
      <c r="DPU168" s="73"/>
      <c r="DPV168" s="73"/>
      <c r="DPW168" s="73"/>
      <c r="DPX168" s="73"/>
      <c r="DPY168" s="73"/>
      <c r="DPZ168" s="73"/>
      <c r="DQA168" s="73"/>
      <c r="DQB168" s="73"/>
      <c r="DQC168" s="73"/>
      <c r="DQD168" s="73"/>
      <c r="DQE168" s="73"/>
      <c r="DQF168" s="73"/>
      <c r="DQG168" s="73"/>
      <c r="DQH168" s="73"/>
      <c r="DQI168" s="73"/>
      <c r="DQJ168" s="73"/>
      <c r="DQK168" s="73"/>
      <c r="DQL168" s="73"/>
      <c r="DQM168" s="73"/>
      <c r="DQN168" s="73"/>
      <c r="DQO168" s="73"/>
      <c r="DQP168" s="73"/>
      <c r="DQQ168" s="73"/>
      <c r="DQR168" s="73"/>
      <c r="DQS168" s="73"/>
      <c r="DQT168" s="73"/>
      <c r="DQU168" s="73"/>
      <c r="DQV168" s="73"/>
      <c r="DQW168" s="73"/>
      <c r="DQX168" s="73"/>
      <c r="DQY168" s="73"/>
      <c r="DQZ168" s="73"/>
      <c r="DRA168" s="73"/>
      <c r="DRB168" s="73"/>
      <c r="DRC168" s="73"/>
      <c r="DRD168" s="73"/>
      <c r="DRE168" s="73"/>
      <c r="DRF168" s="73"/>
      <c r="DRG168" s="73"/>
      <c r="DRH168" s="73"/>
      <c r="DRI168" s="73"/>
      <c r="DRJ168" s="73"/>
      <c r="DRK168" s="73"/>
      <c r="DRL168" s="73"/>
      <c r="DRM168" s="73"/>
      <c r="DRN168" s="73"/>
      <c r="DRO168" s="73"/>
      <c r="DRP168" s="73"/>
      <c r="DRQ168" s="73"/>
      <c r="DRR168" s="73"/>
      <c r="DRS168" s="73"/>
      <c r="DRT168" s="73"/>
      <c r="DRU168" s="73"/>
      <c r="DRV168" s="73"/>
      <c r="DRW168" s="73"/>
      <c r="DRX168" s="73"/>
      <c r="DRY168" s="73"/>
      <c r="DRZ168" s="73"/>
      <c r="DSA168" s="73"/>
      <c r="DSB168" s="73"/>
      <c r="DSC168" s="73"/>
      <c r="DSD168" s="73"/>
      <c r="DSE168" s="73"/>
      <c r="DSF168" s="73"/>
      <c r="DSG168" s="73"/>
      <c r="DSH168" s="73"/>
      <c r="DSI168" s="73"/>
      <c r="DSJ168" s="73"/>
      <c r="DSK168" s="73"/>
      <c r="DSL168" s="73"/>
      <c r="DSM168" s="73"/>
      <c r="DSN168" s="73"/>
      <c r="DSO168" s="73"/>
      <c r="DSP168" s="73"/>
      <c r="DSQ168" s="73"/>
      <c r="DSR168" s="73"/>
      <c r="DSS168" s="73"/>
      <c r="DST168" s="73"/>
      <c r="DSU168" s="73"/>
      <c r="DSV168" s="73"/>
      <c r="DSW168" s="73"/>
      <c r="DSX168" s="73"/>
      <c r="DSY168" s="73"/>
      <c r="DSZ168" s="73"/>
      <c r="DTA168" s="73"/>
      <c r="DTB168" s="73"/>
      <c r="DTC168" s="73"/>
      <c r="DTD168" s="73"/>
      <c r="DTE168" s="73"/>
      <c r="DTF168" s="73"/>
      <c r="DTG168" s="73"/>
      <c r="DTH168" s="73"/>
      <c r="DTI168" s="73"/>
      <c r="DTJ168" s="73"/>
      <c r="DTK168" s="73"/>
      <c r="DTL168" s="73"/>
      <c r="DTM168" s="73"/>
      <c r="DTN168" s="73"/>
      <c r="DTO168" s="73"/>
      <c r="DTP168" s="73"/>
      <c r="DTQ168" s="73"/>
      <c r="DTR168" s="73"/>
      <c r="DTS168" s="73"/>
      <c r="DTT168" s="73"/>
      <c r="DTU168" s="73"/>
      <c r="DTV168" s="73"/>
      <c r="DTW168" s="73"/>
      <c r="DTX168" s="73"/>
      <c r="DTY168" s="73"/>
      <c r="DTZ168" s="73"/>
      <c r="DUA168" s="73"/>
      <c r="DUB168" s="73"/>
      <c r="DUC168" s="73"/>
      <c r="DUD168" s="73"/>
      <c r="DUE168" s="73"/>
      <c r="DUF168" s="73"/>
      <c r="DUG168" s="73"/>
      <c r="DUH168" s="73"/>
      <c r="DUI168" s="73"/>
      <c r="DUJ168" s="73"/>
      <c r="DUK168" s="73"/>
      <c r="DUL168" s="73"/>
      <c r="DUM168" s="73"/>
      <c r="DUN168" s="73"/>
      <c r="DUO168" s="73"/>
      <c r="DUP168" s="73"/>
      <c r="DUQ168" s="73"/>
      <c r="DUR168" s="73"/>
      <c r="DUS168" s="73"/>
      <c r="DUT168" s="73"/>
      <c r="DUU168" s="73"/>
      <c r="DUV168" s="73"/>
      <c r="DUW168" s="73"/>
      <c r="DUX168" s="73"/>
      <c r="DUY168" s="73"/>
      <c r="DUZ168" s="73"/>
      <c r="DVA168" s="73"/>
      <c r="DVB168" s="73"/>
      <c r="DVC168" s="73"/>
      <c r="DVD168" s="73"/>
      <c r="DVE168" s="73"/>
      <c r="DVF168" s="73"/>
      <c r="DVG168" s="73"/>
      <c r="DVH168" s="73"/>
      <c r="DVI168" s="73"/>
      <c r="DVJ168" s="73"/>
      <c r="DVK168" s="73"/>
      <c r="DVL168" s="73"/>
      <c r="DVM168" s="73"/>
      <c r="DVN168" s="73"/>
      <c r="DVO168" s="73"/>
      <c r="DVP168" s="73"/>
      <c r="DVQ168" s="73"/>
      <c r="DVR168" s="73"/>
      <c r="DVS168" s="73"/>
      <c r="DVT168" s="73"/>
      <c r="DVU168" s="73"/>
      <c r="DVV168" s="73"/>
      <c r="DVW168" s="73"/>
      <c r="DVX168" s="73"/>
      <c r="DVY168" s="73"/>
      <c r="DVZ168" s="73"/>
      <c r="DWA168" s="73"/>
      <c r="DWB168" s="73"/>
      <c r="DWC168" s="73"/>
      <c r="DWD168" s="73"/>
      <c r="DWE168" s="73"/>
      <c r="DWF168" s="73"/>
      <c r="DWG168" s="73"/>
      <c r="DWH168" s="73"/>
      <c r="DWI168" s="73"/>
      <c r="DWJ168" s="73"/>
      <c r="DWK168" s="73"/>
      <c r="DWL168" s="73"/>
      <c r="DWM168" s="73"/>
      <c r="DWN168" s="73"/>
      <c r="DWO168" s="73"/>
      <c r="DWP168" s="73"/>
      <c r="DWQ168" s="73"/>
      <c r="DWR168" s="73"/>
      <c r="DWS168" s="73"/>
      <c r="DWT168" s="73"/>
      <c r="DWU168" s="73"/>
      <c r="DWV168" s="73"/>
      <c r="DWW168" s="73"/>
      <c r="DWX168" s="73"/>
      <c r="DWY168" s="73"/>
      <c r="DWZ168" s="73"/>
      <c r="DXA168" s="73"/>
      <c r="DXB168" s="73"/>
      <c r="DXC168" s="73"/>
      <c r="DXD168" s="73"/>
      <c r="DXE168" s="73"/>
      <c r="DXF168" s="73"/>
      <c r="DXG168" s="73"/>
      <c r="DXH168" s="73"/>
      <c r="DXI168" s="73"/>
      <c r="DXJ168" s="73"/>
      <c r="DXK168" s="73"/>
      <c r="DXL168" s="73"/>
      <c r="DXM168" s="73"/>
      <c r="DXN168" s="73"/>
      <c r="DXO168" s="73"/>
      <c r="DXP168" s="73"/>
      <c r="DXQ168" s="73"/>
      <c r="DXR168" s="73"/>
      <c r="DXS168" s="73"/>
      <c r="DXT168" s="73"/>
      <c r="DXU168" s="73"/>
      <c r="DXV168" s="73"/>
      <c r="DXW168" s="73"/>
      <c r="DXX168" s="73"/>
      <c r="DXY168" s="73"/>
      <c r="DXZ168" s="73"/>
      <c r="DYA168" s="73"/>
      <c r="DYB168" s="73"/>
      <c r="DYC168" s="73"/>
      <c r="DYD168" s="73"/>
      <c r="DYE168" s="73"/>
      <c r="DYF168" s="73"/>
      <c r="DYG168" s="73"/>
      <c r="DYH168" s="73"/>
      <c r="DYI168" s="73"/>
      <c r="DYJ168" s="73"/>
      <c r="DYK168" s="73"/>
      <c r="DYL168" s="73"/>
      <c r="DYM168" s="73"/>
      <c r="DYN168" s="73"/>
      <c r="DYO168" s="73"/>
      <c r="DYP168" s="73"/>
      <c r="DYQ168" s="73"/>
      <c r="DYR168" s="73"/>
      <c r="DYS168" s="73"/>
      <c r="DYT168" s="73"/>
      <c r="DYU168" s="73"/>
      <c r="DYV168" s="73"/>
      <c r="DYW168" s="73"/>
      <c r="DYX168" s="73"/>
      <c r="DYY168" s="73"/>
      <c r="DYZ168" s="73"/>
      <c r="DZA168" s="73"/>
      <c r="DZB168" s="73"/>
      <c r="DZC168" s="73"/>
      <c r="DZD168" s="73"/>
      <c r="DZE168" s="73"/>
      <c r="DZF168" s="73"/>
      <c r="DZG168" s="73"/>
      <c r="DZH168" s="73"/>
      <c r="DZI168" s="73"/>
      <c r="DZJ168" s="73"/>
      <c r="DZK168" s="73"/>
      <c r="DZL168" s="73"/>
      <c r="DZM168" s="73"/>
      <c r="DZN168" s="73"/>
      <c r="DZO168" s="73"/>
      <c r="DZP168" s="73"/>
      <c r="DZQ168" s="73"/>
      <c r="DZR168" s="73"/>
      <c r="DZS168" s="73"/>
      <c r="DZT168" s="73"/>
      <c r="DZU168" s="73"/>
      <c r="DZV168" s="73"/>
      <c r="DZW168" s="73"/>
      <c r="DZX168" s="73"/>
      <c r="DZY168" s="73"/>
      <c r="DZZ168" s="73"/>
      <c r="EAA168" s="73"/>
      <c r="EAB168" s="73"/>
      <c r="EAC168" s="73"/>
      <c r="EAD168" s="73"/>
      <c r="EAE168" s="73"/>
      <c r="EAF168" s="73"/>
      <c r="EAG168" s="73"/>
      <c r="EAH168" s="73"/>
      <c r="EAI168" s="73"/>
      <c r="EAJ168" s="73"/>
      <c r="EAK168" s="73"/>
      <c r="EAL168" s="73"/>
      <c r="EAM168" s="73"/>
      <c r="EAN168" s="73"/>
      <c r="EAO168" s="73"/>
      <c r="EAP168" s="73"/>
      <c r="EAQ168" s="73"/>
      <c r="EAR168" s="73"/>
      <c r="EAS168" s="73"/>
      <c r="EAT168" s="73"/>
      <c r="EAU168" s="73"/>
      <c r="EAV168" s="73"/>
      <c r="EAW168" s="73"/>
      <c r="EAX168" s="73"/>
      <c r="EAY168" s="73"/>
      <c r="EAZ168" s="73"/>
      <c r="EBA168" s="73"/>
      <c r="EBB168" s="73"/>
      <c r="EBC168" s="73"/>
      <c r="EBD168" s="73"/>
      <c r="EBE168" s="73"/>
      <c r="EBF168" s="73"/>
      <c r="EBG168" s="73"/>
      <c r="EBH168" s="73"/>
      <c r="EBI168" s="73"/>
      <c r="EBJ168" s="73"/>
      <c r="EBK168" s="73"/>
      <c r="EBL168" s="73"/>
      <c r="EBM168" s="73"/>
      <c r="EBN168" s="73"/>
      <c r="EBO168" s="73"/>
      <c r="EBP168" s="73"/>
      <c r="EBQ168" s="73"/>
      <c r="EBR168" s="73"/>
      <c r="EBS168" s="73"/>
      <c r="EBT168" s="73"/>
      <c r="EBU168" s="73"/>
      <c r="EBV168" s="73"/>
      <c r="EBW168" s="73"/>
      <c r="EBX168" s="73"/>
      <c r="EBY168" s="73"/>
      <c r="EBZ168" s="73"/>
      <c r="ECA168" s="73"/>
      <c r="ECB168" s="73"/>
      <c r="ECC168" s="73"/>
      <c r="ECD168" s="73"/>
      <c r="ECE168" s="73"/>
      <c r="ECF168" s="73"/>
      <c r="ECG168" s="73"/>
      <c r="ECH168" s="73"/>
      <c r="ECI168" s="73"/>
      <c r="ECJ168" s="73"/>
      <c r="ECK168" s="73"/>
      <c r="ECL168" s="73"/>
      <c r="ECM168" s="73"/>
      <c r="ECN168" s="73"/>
      <c r="ECO168" s="73"/>
      <c r="ECP168" s="73"/>
      <c r="ECQ168" s="73"/>
      <c r="ECR168" s="73"/>
      <c r="ECS168" s="73"/>
      <c r="ECT168" s="73"/>
      <c r="ECU168" s="73"/>
      <c r="ECV168" s="73"/>
      <c r="ECW168" s="73"/>
      <c r="ECX168" s="73"/>
      <c r="ECY168" s="73"/>
      <c r="ECZ168" s="73"/>
      <c r="EDA168" s="73"/>
      <c r="EDB168" s="73"/>
      <c r="EDC168" s="73"/>
      <c r="EDD168" s="73"/>
      <c r="EDE168" s="73"/>
      <c r="EDF168" s="73"/>
      <c r="EDG168" s="73"/>
      <c r="EDH168" s="73"/>
      <c r="EDI168" s="73"/>
      <c r="EDJ168" s="73"/>
      <c r="EDK168" s="73"/>
      <c r="EDL168" s="73"/>
      <c r="EDM168" s="73"/>
      <c r="EDN168" s="73"/>
      <c r="EDO168" s="73"/>
      <c r="EDP168" s="73"/>
      <c r="EDQ168" s="73"/>
      <c r="EDR168" s="73"/>
      <c r="EDS168" s="73"/>
      <c r="EDT168" s="73"/>
      <c r="EDU168" s="73"/>
      <c r="EDV168" s="73"/>
      <c r="EDW168" s="73"/>
      <c r="EDX168" s="73"/>
      <c r="EDY168" s="73"/>
      <c r="EDZ168" s="73"/>
      <c r="EEA168" s="73"/>
      <c r="EEB168" s="73"/>
      <c r="EEC168" s="73"/>
      <c r="EED168" s="73"/>
      <c r="EEE168" s="73"/>
      <c r="EEF168" s="73"/>
      <c r="EEG168" s="73"/>
      <c r="EEH168" s="73"/>
      <c r="EEI168" s="73"/>
      <c r="EEJ168" s="73"/>
      <c r="EEK168" s="73"/>
      <c r="EEL168" s="73"/>
      <c r="EEM168" s="73"/>
      <c r="EEN168" s="73"/>
      <c r="EEO168" s="73"/>
      <c r="EEP168" s="73"/>
      <c r="EEQ168" s="73"/>
      <c r="EER168" s="73"/>
      <c r="EES168" s="73"/>
      <c r="EET168" s="73"/>
      <c r="EEU168" s="73"/>
      <c r="EEV168" s="73"/>
      <c r="EEW168" s="73"/>
      <c r="EEX168" s="73"/>
      <c r="EEY168" s="73"/>
      <c r="EEZ168" s="73"/>
      <c r="EFA168" s="73"/>
      <c r="EFB168" s="73"/>
      <c r="EFC168" s="73"/>
      <c r="EFD168" s="73"/>
      <c r="EFE168" s="73"/>
      <c r="EFF168" s="73"/>
      <c r="EFG168" s="73"/>
      <c r="EFH168" s="73"/>
      <c r="EFI168" s="73"/>
      <c r="EFJ168" s="73"/>
      <c r="EFK168" s="73"/>
      <c r="EFL168" s="73"/>
      <c r="EFM168" s="73"/>
      <c r="EFN168" s="73"/>
      <c r="EFO168" s="73"/>
      <c r="EFP168" s="73"/>
      <c r="EFQ168" s="73"/>
      <c r="EFR168" s="73"/>
      <c r="EFS168" s="73"/>
      <c r="EFT168" s="73"/>
      <c r="EFU168" s="73"/>
      <c r="EFV168" s="73"/>
      <c r="EFW168" s="73"/>
      <c r="EFX168" s="73"/>
      <c r="EFY168" s="73"/>
      <c r="EFZ168" s="73"/>
      <c r="EGA168" s="73"/>
      <c r="EGB168" s="73"/>
      <c r="EGC168" s="73"/>
      <c r="EGD168" s="73"/>
      <c r="EGE168" s="73"/>
      <c r="EGF168" s="73"/>
      <c r="EGG168" s="73"/>
      <c r="EGH168" s="73"/>
      <c r="EGI168" s="73"/>
      <c r="EGJ168" s="73"/>
      <c r="EGK168" s="73"/>
      <c r="EGL168" s="73"/>
      <c r="EGM168" s="73"/>
      <c r="EGN168" s="73"/>
      <c r="EGO168" s="73"/>
      <c r="EGP168" s="73"/>
      <c r="EGQ168" s="73"/>
      <c r="EGR168" s="73"/>
      <c r="EGS168" s="73"/>
      <c r="EGT168" s="73"/>
      <c r="EGU168" s="73"/>
      <c r="EGV168" s="73"/>
      <c r="EGW168" s="73"/>
      <c r="EGX168" s="73"/>
      <c r="EGY168" s="73"/>
      <c r="EGZ168" s="73"/>
      <c r="EHA168" s="73"/>
      <c r="EHB168" s="73"/>
      <c r="EHC168" s="73"/>
      <c r="EHD168" s="73"/>
      <c r="EHE168" s="73"/>
      <c r="EHF168" s="73"/>
      <c r="EHG168" s="73"/>
      <c r="EHH168" s="73"/>
      <c r="EHI168" s="73"/>
      <c r="EHJ168" s="73"/>
      <c r="EHK168" s="73"/>
      <c r="EHL168" s="73"/>
      <c r="EHM168" s="73"/>
      <c r="EHN168" s="73"/>
      <c r="EHO168" s="73"/>
      <c r="EHP168" s="73"/>
      <c r="EHQ168" s="73"/>
      <c r="EHR168" s="73"/>
      <c r="EHS168" s="73"/>
      <c r="EHT168" s="73"/>
      <c r="EHU168" s="73"/>
      <c r="EHV168" s="73"/>
      <c r="EHW168" s="73"/>
      <c r="EHX168" s="73"/>
      <c r="EHY168" s="73"/>
      <c r="EHZ168" s="73"/>
      <c r="EIA168" s="73"/>
      <c r="EIB168" s="73"/>
      <c r="EIC168" s="73"/>
      <c r="EID168" s="73"/>
      <c r="EIE168" s="73"/>
      <c r="EIF168" s="73"/>
      <c r="EIG168" s="73"/>
      <c r="EIH168" s="73"/>
      <c r="EII168" s="73"/>
      <c r="EIJ168" s="73"/>
      <c r="EIK168" s="73"/>
      <c r="EIL168" s="73"/>
      <c r="EIM168" s="73"/>
      <c r="EIN168" s="73"/>
      <c r="EIO168" s="73"/>
      <c r="EIP168" s="73"/>
      <c r="EIQ168" s="73"/>
      <c r="EIR168" s="73"/>
      <c r="EIS168" s="73"/>
      <c r="EIT168" s="73"/>
      <c r="EIU168" s="73"/>
      <c r="EIV168" s="73"/>
      <c r="EIW168" s="73"/>
      <c r="EIX168" s="73"/>
      <c r="EIY168" s="73"/>
      <c r="EIZ168" s="73"/>
      <c r="EJA168" s="73"/>
      <c r="EJB168" s="73"/>
      <c r="EJC168" s="73"/>
      <c r="EJD168" s="73"/>
      <c r="EJE168" s="73"/>
      <c r="EJF168" s="73"/>
      <c r="EJG168" s="73"/>
      <c r="EJH168" s="73"/>
      <c r="EJI168" s="73"/>
      <c r="EJJ168" s="73"/>
      <c r="EJK168" s="73"/>
      <c r="EJL168" s="73"/>
      <c r="EJM168" s="73"/>
      <c r="EJN168" s="73"/>
      <c r="EJO168" s="73"/>
      <c r="EJP168" s="73"/>
      <c r="EJQ168" s="73"/>
      <c r="EJR168" s="73"/>
      <c r="EJS168" s="73"/>
      <c r="EJT168" s="73"/>
      <c r="EJU168" s="73"/>
      <c r="EJV168" s="73"/>
      <c r="EJW168" s="73"/>
      <c r="EJX168" s="73"/>
      <c r="EJY168" s="73"/>
      <c r="EJZ168" s="73"/>
      <c r="EKA168" s="73"/>
      <c r="EKB168" s="73"/>
      <c r="EKC168" s="73"/>
      <c r="EKD168" s="73"/>
      <c r="EKE168" s="73"/>
      <c r="EKF168" s="73"/>
      <c r="EKG168" s="73"/>
      <c r="EKH168" s="73"/>
      <c r="EKI168" s="73"/>
      <c r="EKJ168" s="73"/>
      <c r="EKK168" s="73"/>
      <c r="EKL168" s="73"/>
      <c r="EKM168" s="73"/>
      <c r="EKN168" s="73"/>
      <c r="EKO168" s="73"/>
      <c r="EKP168" s="73"/>
      <c r="EKQ168" s="73"/>
      <c r="EKR168" s="73"/>
      <c r="EKS168" s="73"/>
      <c r="EKT168" s="73"/>
      <c r="EKU168" s="73"/>
      <c r="EKV168" s="73"/>
      <c r="EKW168" s="73"/>
      <c r="EKX168" s="73"/>
      <c r="EKY168" s="73"/>
      <c r="EKZ168" s="73"/>
      <c r="ELA168" s="73"/>
      <c r="ELB168" s="73"/>
      <c r="ELC168" s="73"/>
      <c r="ELD168" s="73"/>
      <c r="ELE168" s="73"/>
      <c r="ELF168" s="73"/>
      <c r="ELG168" s="73"/>
      <c r="ELH168" s="73"/>
      <c r="ELI168" s="73"/>
      <c r="ELJ168" s="73"/>
      <c r="ELK168" s="73"/>
      <c r="ELL168" s="73"/>
      <c r="ELM168" s="73"/>
      <c r="ELN168" s="73"/>
      <c r="ELO168" s="73"/>
      <c r="ELP168" s="73"/>
      <c r="ELQ168" s="73"/>
      <c r="ELR168" s="73"/>
      <c r="ELS168" s="73"/>
      <c r="ELT168" s="73"/>
      <c r="ELU168" s="73"/>
      <c r="ELV168" s="73"/>
      <c r="ELW168" s="73"/>
      <c r="ELX168" s="73"/>
      <c r="ELY168" s="73"/>
      <c r="ELZ168" s="73"/>
      <c r="EMA168" s="73"/>
      <c r="EMB168" s="73"/>
      <c r="EMC168" s="73"/>
      <c r="EMD168" s="73"/>
      <c r="EME168" s="73"/>
      <c r="EMF168" s="73"/>
      <c r="EMG168" s="73"/>
      <c r="EMH168" s="73"/>
      <c r="EMI168" s="73"/>
      <c r="EMJ168" s="73"/>
      <c r="EMK168" s="73"/>
      <c r="EML168" s="73"/>
      <c r="EMM168" s="73"/>
      <c r="EMN168" s="73"/>
      <c r="EMO168" s="73"/>
      <c r="EMP168" s="73"/>
      <c r="EMQ168" s="73"/>
      <c r="EMR168" s="73"/>
      <c r="EMS168" s="73"/>
      <c r="EMT168" s="73"/>
      <c r="EMU168" s="73"/>
      <c r="EMV168" s="73"/>
      <c r="EMW168" s="73"/>
      <c r="EMX168" s="73"/>
      <c r="EMY168" s="73"/>
      <c r="EMZ168" s="73"/>
      <c r="ENA168" s="73"/>
      <c r="ENB168" s="73"/>
      <c r="ENC168" s="73"/>
      <c r="END168" s="73"/>
      <c r="ENE168" s="73"/>
      <c r="ENF168" s="73"/>
      <c r="ENG168" s="73"/>
      <c r="ENH168" s="73"/>
      <c r="ENI168" s="73"/>
      <c r="ENJ168" s="73"/>
      <c r="ENK168" s="73"/>
      <c r="ENL168" s="73"/>
      <c r="ENM168" s="73"/>
      <c r="ENN168" s="73"/>
      <c r="ENO168" s="73"/>
      <c r="ENP168" s="73"/>
      <c r="ENQ168" s="73"/>
      <c r="ENR168" s="73"/>
      <c r="ENS168" s="73"/>
      <c r="ENT168" s="73"/>
      <c r="ENU168" s="73"/>
      <c r="ENV168" s="73"/>
      <c r="ENW168" s="73"/>
      <c r="ENX168" s="73"/>
      <c r="ENY168" s="73"/>
      <c r="ENZ168" s="73"/>
      <c r="EOA168" s="73"/>
      <c r="EOB168" s="73"/>
      <c r="EOC168" s="73"/>
      <c r="EOD168" s="73"/>
      <c r="EOE168" s="73"/>
      <c r="EOF168" s="73"/>
      <c r="EOG168" s="73"/>
      <c r="EOH168" s="73"/>
      <c r="EOI168" s="73"/>
      <c r="EOJ168" s="73"/>
      <c r="EOK168" s="73"/>
      <c r="EOL168" s="73"/>
      <c r="EOM168" s="73"/>
      <c r="EON168" s="73"/>
      <c r="EOO168" s="73"/>
      <c r="EOP168" s="73"/>
      <c r="EOQ168" s="73"/>
      <c r="EOR168" s="73"/>
      <c r="EOS168" s="73"/>
      <c r="EOT168" s="73"/>
      <c r="EOU168" s="73"/>
      <c r="EOV168" s="73"/>
      <c r="EOW168" s="73"/>
      <c r="EOX168" s="73"/>
      <c r="EOY168" s="73"/>
      <c r="EOZ168" s="73"/>
      <c r="EPA168" s="73"/>
      <c r="EPB168" s="73"/>
      <c r="EPC168" s="73"/>
      <c r="EPD168" s="73"/>
      <c r="EPE168" s="73"/>
      <c r="EPF168" s="73"/>
      <c r="EPG168" s="73"/>
      <c r="EPH168" s="73"/>
      <c r="EPI168" s="73"/>
      <c r="EPJ168" s="73"/>
      <c r="EPK168" s="73"/>
      <c r="EPL168" s="73"/>
      <c r="EPM168" s="73"/>
      <c r="EPN168" s="73"/>
      <c r="EPO168" s="73"/>
      <c r="EPP168" s="73"/>
      <c r="EPQ168" s="73"/>
      <c r="EPR168" s="73"/>
      <c r="EPS168" s="73"/>
      <c r="EPT168" s="73"/>
      <c r="EPU168" s="73"/>
      <c r="EPV168" s="73"/>
      <c r="EPW168" s="73"/>
      <c r="EPX168" s="73"/>
      <c r="EPY168" s="73"/>
      <c r="EPZ168" s="73"/>
      <c r="EQA168" s="73"/>
      <c r="EQB168" s="73"/>
      <c r="EQC168" s="73"/>
      <c r="EQD168" s="73"/>
      <c r="EQE168" s="73"/>
      <c r="EQF168" s="73"/>
      <c r="EQG168" s="73"/>
      <c r="EQH168" s="73"/>
      <c r="EQI168" s="73"/>
      <c r="EQJ168" s="73"/>
      <c r="EQK168" s="73"/>
      <c r="EQL168" s="73"/>
      <c r="EQM168" s="73"/>
      <c r="EQN168" s="73"/>
      <c r="EQO168" s="73"/>
      <c r="EQP168" s="73"/>
      <c r="EQQ168" s="73"/>
      <c r="EQR168" s="73"/>
      <c r="EQS168" s="73"/>
      <c r="EQT168" s="73"/>
      <c r="EQU168" s="73"/>
      <c r="EQV168" s="73"/>
      <c r="EQW168" s="73"/>
      <c r="EQX168" s="73"/>
      <c r="EQY168" s="73"/>
      <c r="EQZ168" s="73"/>
      <c r="ERA168" s="73"/>
      <c r="ERB168" s="73"/>
      <c r="ERC168" s="73"/>
      <c r="ERD168" s="73"/>
      <c r="ERE168" s="73"/>
      <c r="ERF168" s="73"/>
      <c r="ERG168" s="73"/>
      <c r="ERH168" s="73"/>
      <c r="ERI168" s="73"/>
      <c r="ERJ168" s="73"/>
      <c r="ERK168" s="73"/>
      <c r="ERL168" s="73"/>
      <c r="ERM168" s="73"/>
      <c r="ERN168" s="73"/>
      <c r="ERO168" s="73"/>
      <c r="ERP168" s="73"/>
      <c r="ERQ168" s="73"/>
      <c r="ERR168" s="73"/>
      <c r="ERS168" s="73"/>
      <c r="ERT168" s="73"/>
      <c r="ERU168" s="73"/>
      <c r="ERV168" s="73"/>
      <c r="ERW168" s="73"/>
      <c r="ERX168" s="73"/>
      <c r="ERY168" s="73"/>
      <c r="ERZ168" s="73"/>
      <c r="ESA168" s="73"/>
      <c r="ESB168" s="73"/>
      <c r="ESC168" s="73"/>
      <c r="ESD168" s="73"/>
      <c r="ESE168" s="73"/>
      <c r="ESF168" s="73"/>
      <c r="ESG168" s="73"/>
      <c r="ESH168" s="73"/>
      <c r="ESI168" s="73"/>
      <c r="ESJ168" s="73"/>
      <c r="ESK168" s="73"/>
      <c r="ESL168" s="73"/>
      <c r="ESM168" s="73"/>
      <c r="ESN168" s="73"/>
      <c r="ESO168" s="73"/>
      <c r="ESP168" s="73"/>
      <c r="ESQ168" s="73"/>
      <c r="ESR168" s="73"/>
      <c r="ESS168" s="73"/>
      <c r="EST168" s="73"/>
      <c r="ESU168" s="73"/>
      <c r="ESV168" s="73"/>
      <c r="ESW168" s="73"/>
      <c r="ESX168" s="73"/>
      <c r="ESY168" s="73"/>
      <c r="ESZ168" s="73"/>
      <c r="ETA168" s="73"/>
      <c r="ETB168" s="73"/>
      <c r="ETC168" s="73"/>
      <c r="ETD168" s="73"/>
      <c r="ETE168" s="73"/>
      <c r="ETF168" s="73"/>
      <c r="ETG168" s="73"/>
      <c r="ETH168" s="73"/>
      <c r="ETI168" s="73"/>
      <c r="ETJ168" s="73"/>
      <c r="ETK168" s="73"/>
      <c r="ETL168" s="73"/>
      <c r="ETM168" s="73"/>
      <c r="ETN168" s="73"/>
      <c r="ETO168" s="73"/>
      <c r="ETP168" s="73"/>
      <c r="ETQ168" s="73"/>
      <c r="ETR168" s="73"/>
      <c r="ETS168" s="73"/>
      <c r="ETT168" s="73"/>
      <c r="ETU168" s="73"/>
      <c r="ETV168" s="73"/>
      <c r="ETW168" s="73"/>
      <c r="ETX168" s="73"/>
      <c r="ETY168" s="73"/>
      <c r="ETZ168" s="73"/>
      <c r="EUA168" s="73"/>
      <c r="EUB168" s="73"/>
      <c r="EUC168" s="73"/>
      <c r="EUD168" s="73"/>
      <c r="EUE168" s="73"/>
      <c r="EUF168" s="73"/>
      <c r="EUG168" s="73"/>
      <c r="EUH168" s="73"/>
      <c r="EUI168" s="73"/>
      <c r="EUJ168" s="73"/>
      <c r="EUK168" s="73"/>
      <c r="EUL168" s="73"/>
      <c r="EUM168" s="73"/>
      <c r="EUN168" s="73"/>
      <c r="EUO168" s="73"/>
      <c r="EUP168" s="73"/>
      <c r="EUQ168" s="73"/>
      <c r="EUR168" s="73"/>
      <c r="EUS168" s="73"/>
      <c r="EUT168" s="73"/>
      <c r="EUU168" s="73"/>
      <c r="EUV168" s="73"/>
      <c r="EUW168" s="73"/>
      <c r="EUX168" s="73"/>
      <c r="EUY168" s="73"/>
      <c r="EUZ168" s="73"/>
      <c r="EVA168" s="73"/>
      <c r="EVB168" s="73"/>
      <c r="EVC168" s="73"/>
      <c r="EVD168" s="73"/>
      <c r="EVE168" s="73"/>
      <c r="EVF168" s="73"/>
      <c r="EVG168" s="73"/>
      <c r="EVH168" s="73"/>
      <c r="EVI168" s="73"/>
      <c r="EVJ168" s="73"/>
      <c r="EVK168" s="73"/>
      <c r="EVL168" s="73"/>
      <c r="EVM168" s="73"/>
      <c r="EVN168" s="73"/>
      <c r="EVO168" s="73"/>
      <c r="EVP168" s="73"/>
      <c r="EVQ168" s="73"/>
      <c r="EVR168" s="73"/>
      <c r="EVS168" s="73"/>
      <c r="EVT168" s="73"/>
      <c r="EVU168" s="73"/>
      <c r="EVV168" s="73"/>
      <c r="EVW168" s="73"/>
      <c r="EVX168" s="73"/>
      <c r="EVY168" s="73"/>
      <c r="EVZ168" s="73"/>
      <c r="EWA168" s="73"/>
      <c r="EWB168" s="73"/>
      <c r="EWC168" s="73"/>
      <c r="EWD168" s="73"/>
      <c r="EWE168" s="73"/>
      <c r="EWF168" s="73"/>
      <c r="EWG168" s="73"/>
      <c r="EWH168" s="73"/>
      <c r="EWI168" s="73"/>
      <c r="EWJ168" s="73"/>
      <c r="EWK168" s="73"/>
      <c r="EWL168" s="73"/>
      <c r="EWM168" s="73"/>
      <c r="EWN168" s="73"/>
      <c r="EWO168" s="73"/>
      <c r="EWP168" s="73"/>
      <c r="EWQ168" s="73"/>
      <c r="EWR168" s="73"/>
      <c r="EWS168" s="73"/>
      <c r="EWT168" s="73"/>
      <c r="EWU168" s="73"/>
      <c r="EWV168" s="73"/>
      <c r="EWW168" s="73"/>
      <c r="EWX168" s="73"/>
      <c r="EWY168" s="73"/>
      <c r="EWZ168" s="73"/>
      <c r="EXA168" s="73"/>
      <c r="EXB168" s="73"/>
      <c r="EXC168" s="73"/>
      <c r="EXD168" s="73"/>
      <c r="EXE168" s="73"/>
      <c r="EXF168" s="73"/>
      <c r="EXG168" s="73"/>
      <c r="EXH168" s="73"/>
      <c r="EXI168" s="73"/>
      <c r="EXJ168" s="73"/>
      <c r="EXK168" s="73"/>
      <c r="EXL168" s="73"/>
      <c r="EXM168" s="73"/>
      <c r="EXN168" s="73"/>
      <c r="EXO168" s="73"/>
      <c r="EXP168" s="73"/>
      <c r="EXQ168" s="73"/>
      <c r="EXR168" s="73"/>
      <c r="EXS168" s="73"/>
      <c r="EXT168" s="73"/>
      <c r="EXU168" s="73"/>
      <c r="EXV168" s="73"/>
      <c r="EXW168" s="73"/>
      <c r="EXX168" s="73"/>
      <c r="EXY168" s="73"/>
      <c r="EXZ168" s="73"/>
      <c r="EYA168" s="73"/>
      <c r="EYB168" s="73"/>
      <c r="EYC168" s="73"/>
      <c r="EYD168" s="73"/>
      <c r="EYE168" s="73"/>
      <c r="EYF168" s="73"/>
      <c r="EYG168" s="73"/>
      <c r="EYH168" s="73"/>
      <c r="EYI168" s="73"/>
      <c r="EYJ168" s="73"/>
      <c r="EYK168" s="73"/>
      <c r="EYL168" s="73"/>
      <c r="EYM168" s="73"/>
      <c r="EYN168" s="73"/>
      <c r="EYO168" s="73"/>
      <c r="EYP168" s="73"/>
      <c r="EYQ168" s="73"/>
      <c r="EYR168" s="73"/>
      <c r="EYS168" s="73"/>
      <c r="EYT168" s="73"/>
      <c r="EYU168" s="73"/>
      <c r="EYV168" s="73"/>
      <c r="EYW168" s="73"/>
      <c r="EYX168" s="73"/>
      <c r="EYY168" s="73"/>
      <c r="EYZ168" s="73"/>
      <c r="EZA168" s="73"/>
      <c r="EZB168" s="73"/>
      <c r="EZC168" s="73"/>
      <c r="EZD168" s="73"/>
      <c r="EZE168" s="73"/>
      <c r="EZF168" s="73"/>
      <c r="EZG168" s="73"/>
      <c r="EZH168" s="73"/>
      <c r="EZI168" s="73"/>
      <c r="EZJ168" s="73"/>
      <c r="EZK168" s="73"/>
      <c r="EZL168" s="73"/>
      <c r="EZM168" s="73"/>
      <c r="EZN168" s="73"/>
      <c r="EZO168" s="73"/>
      <c r="EZP168" s="73"/>
      <c r="EZQ168" s="73"/>
      <c r="EZR168" s="73"/>
      <c r="EZS168" s="73"/>
      <c r="EZT168" s="73"/>
      <c r="EZU168" s="73"/>
      <c r="EZV168" s="73"/>
      <c r="EZW168" s="73"/>
      <c r="EZX168" s="73"/>
      <c r="EZY168" s="73"/>
      <c r="EZZ168" s="73"/>
      <c r="FAA168" s="73"/>
      <c r="FAB168" s="73"/>
      <c r="FAC168" s="73"/>
      <c r="FAD168" s="73"/>
      <c r="FAE168" s="73"/>
      <c r="FAF168" s="73"/>
      <c r="FAG168" s="73"/>
      <c r="FAH168" s="73"/>
      <c r="FAI168" s="73"/>
      <c r="FAJ168" s="73"/>
      <c r="FAK168" s="73"/>
      <c r="FAL168" s="73"/>
      <c r="FAM168" s="73"/>
      <c r="FAN168" s="73"/>
      <c r="FAO168" s="73"/>
      <c r="FAP168" s="73"/>
      <c r="FAQ168" s="73"/>
      <c r="FAR168" s="73"/>
      <c r="FAS168" s="73"/>
      <c r="FAT168" s="73"/>
      <c r="FAU168" s="73"/>
      <c r="FAV168" s="73"/>
      <c r="FAW168" s="73"/>
      <c r="FAX168" s="73"/>
      <c r="FAY168" s="73"/>
      <c r="FAZ168" s="73"/>
      <c r="FBA168" s="73"/>
      <c r="FBB168" s="73"/>
      <c r="FBC168" s="73"/>
      <c r="FBD168" s="73"/>
      <c r="FBE168" s="73"/>
      <c r="FBF168" s="73"/>
      <c r="FBG168" s="73"/>
      <c r="FBH168" s="73"/>
      <c r="FBI168" s="73"/>
      <c r="FBJ168" s="73"/>
      <c r="FBK168" s="73"/>
      <c r="FBL168" s="73"/>
      <c r="FBM168" s="73"/>
      <c r="FBN168" s="73"/>
      <c r="FBO168" s="73"/>
      <c r="FBP168" s="73"/>
      <c r="FBQ168" s="73"/>
      <c r="FBR168" s="73"/>
      <c r="FBS168" s="73"/>
      <c r="FBT168" s="73"/>
      <c r="FBU168" s="73"/>
      <c r="FBV168" s="73"/>
      <c r="FBW168" s="73"/>
      <c r="FBX168" s="73"/>
      <c r="FBY168" s="73"/>
      <c r="FBZ168" s="73"/>
      <c r="FCA168" s="73"/>
      <c r="FCB168" s="73"/>
      <c r="FCC168" s="73"/>
      <c r="FCD168" s="73"/>
      <c r="FCE168" s="73"/>
      <c r="FCF168" s="73"/>
      <c r="FCG168" s="73"/>
      <c r="FCH168" s="73"/>
      <c r="FCI168" s="73"/>
      <c r="FCJ168" s="73"/>
      <c r="FCK168" s="73"/>
      <c r="FCL168" s="73"/>
      <c r="FCM168" s="73"/>
      <c r="FCN168" s="73"/>
      <c r="FCO168" s="73"/>
      <c r="FCP168" s="73"/>
      <c r="FCQ168" s="73"/>
      <c r="FCR168" s="73"/>
      <c r="FCS168" s="73"/>
      <c r="FCT168" s="73"/>
      <c r="FCU168" s="73"/>
      <c r="FCV168" s="73"/>
      <c r="FCW168" s="73"/>
      <c r="FCX168" s="73"/>
      <c r="FCY168" s="73"/>
      <c r="FCZ168" s="73"/>
      <c r="FDA168" s="73"/>
      <c r="FDB168" s="73"/>
      <c r="FDC168" s="73"/>
      <c r="FDD168" s="73"/>
      <c r="FDE168" s="73"/>
      <c r="FDF168" s="73"/>
      <c r="FDG168" s="73"/>
      <c r="FDH168" s="73"/>
      <c r="FDI168" s="73"/>
      <c r="FDJ168" s="73"/>
      <c r="FDK168" s="73"/>
      <c r="FDL168" s="73"/>
      <c r="FDM168" s="73"/>
      <c r="FDN168" s="73"/>
      <c r="FDO168" s="73"/>
      <c r="FDP168" s="73"/>
      <c r="FDQ168" s="73"/>
      <c r="FDR168" s="73"/>
      <c r="FDS168" s="73"/>
      <c r="FDT168" s="73"/>
      <c r="FDU168" s="73"/>
      <c r="FDV168" s="73"/>
      <c r="FDW168" s="73"/>
      <c r="FDX168" s="73"/>
      <c r="FDY168" s="73"/>
      <c r="FDZ168" s="73"/>
      <c r="FEA168" s="73"/>
      <c r="FEB168" s="73"/>
      <c r="FEC168" s="73"/>
      <c r="FED168" s="73"/>
      <c r="FEE168" s="73"/>
      <c r="FEF168" s="73"/>
      <c r="FEG168" s="73"/>
      <c r="FEH168" s="73"/>
      <c r="FEI168" s="73"/>
      <c r="FEJ168" s="73"/>
      <c r="FEK168" s="73"/>
      <c r="FEL168" s="73"/>
      <c r="FEM168" s="73"/>
      <c r="FEN168" s="73"/>
      <c r="FEO168" s="73"/>
      <c r="FEP168" s="73"/>
      <c r="FEQ168" s="73"/>
      <c r="FER168" s="73"/>
      <c r="FES168" s="73"/>
      <c r="FET168" s="73"/>
      <c r="FEU168" s="73"/>
      <c r="FEV168" s="73"/>
      <c r="FEW168" s="73"/>
      <c r="FEX168" s="73"/>
      <c r="FEY168" s="73"/>
      <c r="FEZ168" s="73"/>
      <c r="FFA168" s="73"/>
      <c r="FFB168" s="73"/>
      <c r="FFC168" s="73"/>
      <c r="FFD168" s="73"/>
      <c r="FFE168" s="73"/>
      <c r="FFF168" s="73"/>
      <c r="FFG168" s="73"/>
      <c r="FFH168" s="73"/>
      <c r="FFI168" s="73"/>
      <c r="FFJ168" s="73"/>
      <c r="FFK168" s="73"/>
      <c r="FFL168" s="73"/>
      <c r="FFM168" s="73"/>
      <c r="FFN168" s="73"/>
      <c r="FFO168" s="73"/>
      <c r="FFP168" s="73"/>
      <c r="FFQ168" s="73"/>
      <c r="FFR168" s="73"/>
      <c r="FFS168" s="73"/>
      <c r="FFT168" s="73"/>
      <c r="FFU168" s="73"/>
      <c r="FFV168" s="73"/>
      <c r="FFW168" s="73"/>
      <c r="FFX168" s="73"/>
      <c r="FFY168" s="73"/>
      <c r="FFZ168" s="73"/>
      <c r="FGA168" s="73"/>
      <c r="FGB168" s="73"/>
      <c r="FGC168" s="73"/>
      <c r="FGD168" s="73"/>
      <c r="FGE168" s="73"/>
      <c r="FGF168" s="73"/>
      <c r="FGG168" s="73"/>
      <c r="FGH168" s="73"/>
      <c r="FGI168" s="73"/>
      <c r="FGJ168" s="73"/>
      <c r="FGK168" s="73"/>
      <c r="FGL168" s="73"/>
      <c r="FGM168" s="73"/>
      <c r="FGN168" s="73"/>
      <c r="FGO168" s="73"/>
      <c r="FGP168" s="73"/>
      <c r="FGQ168" s="73"/>
      <c r="FGR168" s="73"/>
      <c r="FGS168" s="73"/>
      <c r="FGT168" s="73"/>
      <c r="FGU168" s="73"/>
      <c r="FGV168" s="73"/>
      <c r="FGW168" s="73"/>
      <c r="FGX168" s="73"/>
      <c r="FGY168" s="73"/>
      <c r="FGZ168" s="73"/>
      <c r="FHA168" s="73"/>
      <c r="FHB168" s="73"/>
      <c r="FHC168" s="73"/>
      <c r="FHD168" s="73"/>
      <c r="FHE168" s="73"/>
      <c r="FHF168" s="73"/>
      <c r="FHG168" s="73"/>
      <c r="FHH168" s="73"/>
      <c r="FHI168" s="73"/>
      <c r="FHJ168" s="73"/>
      <c r="FHK168" s="73"/>
      <c r="FHL168" s="73"/>
      <c r="FHM168" s="73"/>
      <c r="FHN168" s="73"/>
      <c r="FHO168" s="73"/>
      <c r="FHP168" s="73"/>
      <c r="FHQ168" s="73"/>
      <c r="FHR168" s="73"/>
      <c r="FHS168" s="73"/>
      <c r="FHT168" s="73"/>
      <c r="FHU168" s="73"/>
      <c r="FHV168" s="73"/>
      <c r="FHW168" s="73"/>
      <c r="FHX168" s="73"/>
      <c r="FHY168" s="73"/>
      <c r="FHZ168" s="73"/>
      <c r="FIA168" s="73"/>
      <c r="FIB168" s="73"/>
      <c r="FIC168" s="73"/>
      <c r="FID168" s="73"/>
      <c r="FIE168" s="73"/>
      <c r="FIF168" s="73"/>
      <c r="FIG168" s="73"/>
      <c r="FIH168" s="73"/>
      <c r="FII168" s="73"/>
      <c r="FIJ168" s="73"/>
      <c r="FIK168" s="73"/>
      <c r="FIL168" s="73"/>
      <c r="FIM168" s="73"/>
      <c r="FIN168" s="73"/>
      <c r="FIO168" s="73"/>
      <c r="FIP168" s="73"/>
      <c r="FIQ168" s="73"/>
      <c r="FIR168" s="73"/>
      <c r="FIS168" s="73"/>
      <c r="FIT168" s="73"/>
      <c r="FIU168" s="73"/>
      <c r="FIV168" s="73"/>
      <c r="FIW168" s="73"/>
      <c r="FIX168" s="73"/>
      <c r="FIY168" s="73"/>
      <c r="FIZ168" s="73"/>
      <c r="FJA168" s="73"/>
      <c r="FJB168" s="73"/>
      <c r="FJC168" s="73"/>
      <c r="FJD168" s="73"/>
      <c r="FJE168" s="73"/>
      <c r="FJF168" s="73"/>
      <c r="FJG168" s="73"/>
      <c r="FJH168" s="73"/>
      <c r="FJI168" s="73"/>
      <c r="FJJ168" s="73"/>
      <c r="FJK168" s="73"/>
      <c r="FJL168" s="73"/>
      <c r="FJM168" s="73"/>
      <c r="FJN168" s="73"/>
      <c r="FJO168" s="73"/>
      <c r="FJP168" s="73"/>
      <c r="FJQ168" s="73"/>
      <c r="FJR168" s="73"/>
      <c r="FJS168" s="73"/>
      <c r="FJT168" s="73"/>
      <c r="FJU168" s="73"/>
      <c r="FJV168" s="73"/>
      <c r="FJW168" s="73"/>
      <c r="FJX168" s="73"/>
      <c r="FJY168" s="73"/>
      <c r="FJZ168" s="73"/>
      <c r="FKA168" s="73"/>
      <c r="FKB168" s="73"/>
      <c r="FKC168" s="73"/>
      <c r="FKD168" s="73"/>
      <c r="FKE168" s="73"/>
      <c r="FKF168" s="73"/>
      <c r="FKG168" s="73"/>
      <c r="FKH168" s="73"/>
      <c r="FKI168" s="73"/>
      <c r="FKJ168" s="73"/>
      <c r="FKK168" s="73"/>
      <c r="FKL168" s="73"/>
      <c r="FKM168" s="73"/>
      <c r="FKN168" s="73"/>
      <c r="FKO168" s="73"/>
      <c r="FKP168" s="73"/>
      <c r="FKQ168" s="73"/>
      <c r="FKR168" s="73"/>
      <c r="FKS168" s="73"/>
      <c r="FKT168" s="73"/>
      <c r="FKU168" s="73"/>
      <c r="FKV168" s="73"/>
      <c r="FKW168" s="73"/>
      <c r="FKX168" s="73"/>
      <c r="FKY168" s="73"/>
      <c r="FKZ168" s="73"/>
      <c r="FLA168" s="73"/>
      <c r="FLB168" s="73"/>
      <c r="FLC168" s="73"/>
      <c r="FLD168" s="73"/>
      <c r="FLE168" s="73"/>
      <c r="FLF168" s="73"/>
      <c r="FLG168" s="73"/>
      <c r="FLH168" s="73"/>
      <c r="FLI168" s="73"/>
      <c r="FLJ168" s="73"/>
      <c r="FLK168" s="73"/>
      <c r="FLL168" s="73"/>
      <c r="FLM168" s="73"/>
      <c r="FLN168" s="73"/>
      <c r="FLO168" s="73"/>
      <c r="FLP168" s="73"/>
      <c r="FLQ168" s="73"/>
      <c r="FLR168" s="73"/>
      <c r="FLS168" s="73"/>
      <c r="FLT168" s="73"/>
      <c r="FLU168" s="73"/>
      <c r="FLV168" s="73"/>
      <c r="FLW168" s="73"/>
      <c r="FLX168" s="73"/>
      <c r="FLY168" s="73"/>
      <c r="FLZ168" s="73"/>
      <c r="FMA168" s="73"/>
      <c r="FMB168" s="73"/>
      <c r="FMC168" s="73"/>
      <c r="FMD168" s="73"/>
      <c r="FME168" s="73"/>
      <c r="FMF168" s="73"/>
      <c r="FMG168" s="73"/>
      <c r="FMH168" s="73"/>
      <c r="FMI168" s="73"/>
      <c r="FMJ168" s="73"/>
      <c r="FMK168" s="73"/>
      <c r="FML168" s="73"/>
      <c r="FMM168" s="73"/>
      <c r="FMN168" s="73"/>
      <c r="FMO168" s="73"/>
      <c r="FMP168" s="73"/>
      <c r="FMQ168" s="73"/>
      <c r="FMR168" s="73"/>
      <c r="FMS168" s="73"/>
      <c r="FMT168" s="73"/>
      <c r="FMU168" s="73"/>
      <c r="FMV168" s="73"/>
      <c r="FMW168" s="73"/>
      <c r="FMX168" s="73"/>
      <c r="FMY168" s="73"/>
      <c r="FMZ168" s="73"/>
      <c r="FNA168" s="73"/>
      <c r="FNB168" s="73"/>
      <c r="FNC168" s="73"/>
      <c r="FND168" s="73"/>
      <c r="FNE168" s="73"/>
      <c r="FNF168" s="73"/>
      <c r="FNG168" s="73"/>
      <c r="FNH168" s="73"/>
      <c r="FNI168" s="73"/>
      <c r="FNJ168" s="73"/>
      <c r="FNK168" s="73"/>
      <c r="FNL168" s="73"/>
      <c r="FNM168" s="73"/>
      <c r="FNN168" s="73"/>
      <c r="FNO168" s="73"/>
      <c r="FNP168" s="73"/>
      <c r="FNQ168" s="73"/>
      <c r="FNR168" s="73"/>
      <c r="FNS168" s="73"/>
      <c r="FNT168" s="73"/>
      <c r="FNU168" s="73"/>
      <c r="FNV168" s="73"/>
      <c r="FNW168" s="73"/>
      <c r="FNX168" s="73"/>
      <c r="FNY168" s="73"/>
      <c r="FNZ168" s="73"/>
      <c r="FOA168" s="73"/>
      <c r="FOB168" s="73"/>
      <c r="FOC168" s="73"/>
      <c r="FOD168" s="73"/>
      <c r="FOE168" s="73"/>
      <c r="FOF168" s="73"/>
      <c r="FOG168" s="73"/>
      <c r="FOH168" s="73"/>
      <c r="FOI168" s="73"/>
      <c r="FOJ168" s="73"/>
      <c r="FOK168" s="73"/>
      <c r="FOL168" s="73"/>
      <c r="FOM168" s="73"/>
      <c r="FON168" s="73"/>
      <c r="FOO168" s="73"/>
      <c r="FOP168" s="73"/>
      <c r="FOQ168" s="73"/>
      <c r="FOR168" s="73"/>
      <c r="FOS168" s="73"/>
      <c r="FOT168" s="73"/>
      <c r="FOU168" s="73"/>
      <c r="FOV168" s="73"/>
      <c r="FOW168" s="73"/>
      <c r="FOX168" s="73"/>
      <c r="FOY168" s="73"/>
      <c r="FOZ168" s="73"/>
      <c r="FPA168" s="73"/>
      <c r="FPB168" s="73"/>
      <c r="FPC168" s="73"/>
      <c r="FPD168" s="73"/>
      <c r="FPE168" s="73"/>
      <c r="FPF168" s="73"/>
      <c r="FPG168" s="73"/>
      <c r="FPH168" s="73"/>
      <c r="FPI168" s="73"/>
      <c r="FPJ168" s="73"/>
      <c r="FPK168" s="73"/>
      <c r="FPL168" s="73"/>
      <c r="FPM168" s="73"/>
      <c r="FPN168" s="73"/>
      <c r="FPO168" s="73"/>
      <c r="FPP168" s="73"/>
      <c r="FPQ168" s="73"/>
      <c r="FPR168" s="73"/>
      <c r="FPS168" s="73"/>
      <c r="FPT168" s="73"/>
      <c r="FPU168" s="73"/>
      <c r="FPV168" s="73"/>
      <c r="FPW168" s="73"/>
      <c r="FPX168" s="73"/>
      <c r="FPY168" s="73"/>
      <c r="FPZ168" s="73"/>
      <c r="FQA168" s="73"/>
      <c r="FQB168" s="73"/>
      <c r="FQC168" s="73"/>
      <c r="FQD168" s="73"/>
      <c r="FQE168" s="73"/>
      <c r="FQF168" s="73"/>
      <c r="FQG168" s="73"/>
      <c r="FQH168" s="73"/>
      <c r="FQI168" s="73"/>
      <c r="FQJ168" s="73"/>
      <c r="FQK168" s="73"/>
      <c r="FQL168" s="73"/>
      <c r="FQM168" s="73"/>
      <c r="FQN168" s="73"/>
      <c r="FQO168" s="73"/>
      <c r="FQP168" s="73"/>
      <c r="FQQ168" s="73"/>
      <c r="FQR168" s="73"/>
      <c r="FQS168" s="73"/>
      <c r="FQT168" s="73"/>
      <c r="FQU168" s="73"/>
      <c r="FQV168" s="73"/>
      <c r="FQW168" s="73"/>
      <c r="FQX168" s="73"/>
      <c r="FQY168" s="73"/>
      <c r="FQZ168" s="73"/>
      <c r="FRA168" s="73"/>
      <c r="FRB168" s="73"/>
      <c r="FRC168" s="73"/>
      <c r="FRD168" s="73"/>
      <c r="FRE168" s="73"/>
      <c r="FRF168" s="73"/>
      <c r="FRG168" s="73"/>
      <c r="FRH168" s="73"/>
      <c r="FRI168" s="73"/>
      <c r="FRJ168" s="73"/>
      <c r="FRK168" s="73"/>
      <c r="FRL168" s="73"/>
      <c r="FRM168" s="73"/>
      <c r="FRN168" s="73"/>
      <c r="FRO168" s="73"/>
      <c r="FRP168" s="73"/>
      <c r="FRQ168" s="73"/>
      <c r="FRR168" s="73"/>
      <c r="FRS168" s="73"/>
      <c r="FRT168" s="73"/>
      <c r="FRU168" s="73"/>
      <c r="FRV168" s="73"/>
      <c r="FRW168" s="73"/>
      <c r="FRX168" s="73"/>
      <c r="FRY168" s="73"/>
      <c r="FRZ168" s="73"/>
      <c r="FSA168" s="73"/>
      <c r="FSB168" s="73"/>
      <c r="FSC168" s="73"/>
      <c r="FSD168" s="73"/>
      <c r="FSE168" s="73"/>
      <c r="FSF168" s="73"/>
      <c r="FSG168" s="73"/>
      <c r="FSH168" s="73"/>
      <c r="FSI168" s="73"/>
      <c r="FSJ168" s="73"/>
      <c r="FSK168" s="73"/>
      <c r="FSL168" s="73"/>
      <c r="FSM168" s="73"/>
      <c r="FSN168" s="73"/>
      <c r="FSO168" s="73"/>
      <c r="FSP168" s="73"/>
      <c r="FSQ168" s="73"/>
      <c r="FSR168" s="73"/>
      <c r="FSS168" s="73"/>
      <c r="FST168" s="73"/>
      <c r="FSU168" s="73"/>
      <c r="FSV168" s="73"/>
      <c r="FSW168" s="73"/>
      <c r="FSX168" s="73"/>
      <c r="FSY168" s="73"/>
      <c r="FSZ168" s="73"/>
      <c r="FTA168" s="73"/>
      <c r="FTB168" s="73"/>
      <c r="FTC168" s="73"/>
      <c r="FTD168" s="73"/>
      <c r="FTE168" s="73"/>
      <c r="FTF168" s="73"/>
      <c r="FTG168" s="73"/>
      <c r="FTH168" s="73"/>
      <c r="FTI168" s="73"/>
      <c r="FTJ168" s="73"/>
      <c r="FTK168" s="73"/>
      <c r="FTL168" s="73"/>
      <c r="FTM168" s="73"/>
      <c r="FTN168" s="73"/>
      <c r="FTO168" s="73"/>
      <c r="FTP168" s="73"/>
      <c r="FTQ168" s="73"/>
      <c r="FTR168" s="73"/>
      <c r="FTS168" s="73"/>
      <c r="FTT168" s="73"/>
      <c r="FTU168" s="73"/>
      <c r="FTV168" s="73"/>
      <c r="FTW168" s="73"/>
      <c r="FTX168" s="73"/>
      <c r="FTY168" s="73"/>
      <c r="FTZ168" s="73"/>
      <c r="FUA168" s="73"/>
      <c r="FUB168" s="73"/>
      <c r="FUC168" s="73"/>
      <c r="FUD168" s="73"/>
      <c r="FUE168" s="73"/>
      <c r="FUF168" s="73"/>
      <c r="FUG168" s="73"/>
      <c r="FUH168" s="73"/>
      <c r="FUI168" s="73"/>
      <c r="FUJ168" s="73"/>
      <c r="FUK168" s="73"/>
      <c r="FUL168" s="73"/>
      <c r="FUM168" s="73"/>
      <c r="FUN168" s="73"/>
      <c r="FUO168" s="73"/>
      <c r="FUP168" s="73"/>
      <c r="FUQ168" s="73"/>
      <c r="FUR168" s="73"/>
      <c r="FUS168" s="73"/>
      <c r="FUT168" s="73"/>
      <c r="FUU168" s="73"/>
      <c r="FUV168" s="73"/>
      <c r="FUW168" s="73"/>
      <c r="FUX168" s="73"/>
      <c r="FUY168" s="73"/>
      <c r="FUZ168" s="73"/>
      <c r="FVA168" s="73"/>
      <c r="FVB168" s="73"/>
      <c r="FVC168" s="73"/>
      <c r="FVD168" s="73"/>
      <c r="FVE168" s="73"/>
      <c r="FVF168" s="73"/>
      <c r="FVG168" s="73"/>
      <c r="FVH168" s="73"/>
      <c r="FVI168" s="73"/>
      <c r="FVJ168" s="73"/>
      <c r="FVK168" s="73"/>
      <c r="FVL168" s="73"/>
      <c r="FVM168" s="73"/>
      <c r="FVN168" s="73"/>
      <c r="FVO168" s="73"/>
      <c r="FVP168" s="73"/>
      <c r="FVQ168" s="73"/>
      <c r="FVR168" s="73"/>
      <c r="FVS168" s="73"/>
      <c r="FVT168" s="73"/>
      <c r="FVU168" s="73"/>
      <c r="FVV168" s="73"/>
      <c r="FVW168" s="73"/>
      <c r="FVX168" s="73"/>
      <c r="FVY168" s="73"/>
      <c r="FVZ168" s="73"/>
      <c r="FWA168" s="73"/>
      <c r="FWB168" s="73"/>
      <c r="FWC168" s="73"/>
      <c r="FWD168" s="73"/>
      <c r="FWE168" s="73"/>
      <c r="FWF168" s="73"/>
      <c r="FWG168" s="73"/>
      <c r="FWH168" s="73"/>
      <c r="FWI168" s="73"/>
      <c r="FWJ168" s="73"/>
      <c r="FWK168" s="73"/>
      <c r="FWL168" s="73"/>
      <c r="FWM168" s="73"/>
      <c r="FWN168" s="73"/>
      <c r="FWO168" s="73"/>
      <c r="FWP168" s="73"/>
      <c r="FWQ168" s="73"/>
      <c r="FWR168" s="73"/>
      <c r="FWS168" s="73"/>
      <c r="FWT168" s="73"/>
      <c r="FWU168" s="73"/>
      <c r="FWV168" s="73"/>
      <c r="FWW168" s="73"/>
      <c r="FWX168" s="73"/>
      <c r="FWY168" s="73"/>
      <c r="FWZ168" s="73"/>
      <c r="FXA168" s="73"/>
      <c r="FXB168" s="73"/>
      <c r="FXC168" s="73"/>
      <c r="FXD168" s="73"/>
      <c r="FXE168" s="73"/>
      <c r="FXF168" s="73"/>
      <c r="FXG168" s="73"/>
      <c r="FXH168" s="73"/>
      <c r="FXI168" s="73"/>
      <c r="FXJ168" s="73"/>
      <c r="FXK168" s="73"/>
      <c r="FXL168" s="73"/>
      <c r="FXM168" s="73"/>
      <c r="FXN168" s="73"/>
      <c r="FXO168" s="73"/>
      <c r="FXP168" s="73"/>
      <c r="FXQ168" s="73"/>
      <c r="FXR168" s="73"/>
      <c r="FXS168" s="73"/>
      <c r="FXT168" s="73"/>
      <c r="FXU168" s="73"/>
      <c r="FXV168" s="73"/>
      <c r="FXW168" s="73"/>
      <c r="FXX168" s="73"/>
      <c r="FXY168" s="73"/>
      <c r="FXZ168" s="73"/>
      <c r="FYA168" s="73"/>
      <c r="FYB168" s="73"/>
      <c r="FYC168" s="73"/>
      <c r="FYD168" s="73"/>
      <c r="FYE168" s="73"/>
      <c r="FYF168" s="73"/>
      <c r="FYG168" s="73"/>
      <c r="FYH168" s="73"/>
      <c r="FYI168" s="73"/>
      <c r="FYJ168" s="73"/>
      <c r="FYK168" s="73"/>
      <c r="FYL168" s="73"/>
      <c r="FYM168" s="73"/>
      <c r="FYN168" s="73"/>
      <c r="FYO168" s="73"/>
      <c r="FYP168" s="73"/>
      <c r="FYQ168" s="73"/>
      <c r="FYR168" s="73"/>
      <c r="FYS168" s="73"/>
      <c r="FYT168" s="73"/>
      <c r="FYU168" s="73"/>
      <c r="FYV168" s="73"/>
      <c r="FYW168" s="73"/>
      <c r="FYX168" s="73"/>
      <c r="FYY168" s="73"/>
      <c r="FYZ168" s="73"/>
      <c r="FZA168" s="73"/>
      <c r="FZB168" s="73"/>
      <c r="FZC168" s="73"/>
      <c r="FZD168" s="73"/>
      <c r="FZE168" s="73"/>
      <c r="FZF168" s="73"/>
      <c r="FZG168" s="73"/>
      <c r="FZH168" s="73"/>
      <c r="FZI168" s="73"/>
      <c r="FZJ168" s="73"/>
      <c r="FZK168" s="73"/>
      <c r="FZL168" s="73"/>
      <c r="FZM168" s="73"/>
      <c r="FZN168" s="73"/>
      <c r="FZO168" s="73"/>
      <c r="FZP168" s="73"/>
      <c r="FZQ168" s="73"/>
      <c r="FZR168" s="73"/>
      <c r="FZS168" s="73"/>
      <c r="FZT168" s="73"/>
      <c r="FZU168" s="73"/>
      <c r="FZV168" s="73"/>
      <c r="FZW168" s="73"/>
      <c r="FZX168" s="73"/>
      <c r="FZY168" s="73"/>
      <c r="FZZ168" s="73"/>
      <c r="GAA168" s="73"/>
      <c r="GAB168" s="73"/>
      <c r="GAC168" s="73"/>
      <c r="GAD168" s="73"/>
      <c r="GAE168" s="73"/>
      <c r="GAF168" s="73"/>
      <c r="GAG168" s="73"/>
      <c r="GAH168" s="73"/>
      <c r="GAI168" s="73"/>
      <c r="GAJ168" s="73"/>
      <c r="GAK168" s="73"/>
      <c r="GAL168" s="73"/>
      <c r="GAM168" s="73"/>
      <c r="GAN168" s="73"/>
      <c r="GAO168" s="73"/>
      <c r="GAP168" s="73"/>
      <c r="GAQ168" s="73"/>
      <c r="GAR168" s="73"/>
      <c r="GAS168" s="73"/>
      <c r="GAT168" s="73"/>
      <c r="GAU168" s="73"/>
      <c r="GAV168" s="73"/>
      <c r="GAW168" s="73"/>
      <c r="GAX168" s="73"/>
      <c r="GAY168" s="73"/>
      <c r="GAZ168" s="73"/>
      <c r="GBA168" s="73"/>
      <c r="GBB168" s="73"/>
      <c r="GBC168" s="73"/>
      <c r="GBD168" s="73"/>
      <c r="GBE168" s="73"/>
      <c r="GBF168" s="73"/>
      <c r="GBG168" s="73"/>
      <c r="GBH168" s="73"/>
      <c r="GBI168" s="73"/>
      <c r="GBJ168" s="73"/>
      <c r="GBK168" s="73"/>
      <c r="GBL168" s="73"/>
      <c r="GBM168" s="73"/>
      <c r="GBN168" s="73"/>
      <c r="GBO168" s="73"/>
      <c r="GBP168" s="73"/>
      <c r="GBQ168" s="73"/>
      <c r="GBR168" s="73"/>
      <c r="GBS168" s="73"/>
      <c r="GBT168" s="73"/>
      <c r="GBU168" s="73"/>
      <c r="GBV168" s="73"/>
      <c r="GBW168" s="73"/>
      <c r="GBX168" s="73"/>
      <c r="GBY168" s="73"/>
      <c r="GBZ168" s="73"/>
      <c r="GCA168" s="73"/>
      <c r="GCB168" s="73"/>
      <c r="GCC168" s="73"/>
      <c r="GCD168" s="73"/>
      <c r="GCE168" s="73"/>
      <c r="GCF168" s="73"/>
      <c r="GCG168" s="73"/>
      <c r="GCH168" s="73"/>
      <c r="GCI168" s="73"/>
      <c r="GCJ168" s="73"/>
      <c r="GCK168" s="73"/>
      <c r="GCL168" s="73"/>
      <c r="GCM168" s="73"/>
      <c r="GCN168" s="73"/>
      <c r="GCO168" s="73"/>
      <c r="GCP168" s="73"/>
      <c r="GCQ168" s="73"/>
      <c r="GCR168" s="73"/>
      <c r="GCS168" s="73"/>
      <c r="GCT168" s="73"/>
      <c r="GCU168" s="73"/>
      <c r="GCV168" s="73"/>
      <c r="GCW168" s="73"/>
      <c r="GCX168" s="73"/>
      <c r="GCY168" s="73"/>
      <c r="GCZ168" s="73"/>
      <c r="GDA168" s="73"/>
      <c r="GDB168" s="73"/>
      <c r="GDC168" s="73"/>
      <c r="GDD168" s="73"/>
      <c r="GDE168" s="73"/>
      <c r="GDF168" s="73"/>
      <c r="GDG168" s="73"/>
      <c r="GDH168" s="73"/>
      <c r="GDI168" s="73"/>
      <c r="GDJ168" s="73"/>
      <c r="GDK168" s="73"/>
      <c r="GDL168" s="73"/>
      <c r="GDM168" s="73"/>
      <c r="GDN168" s="73"/>
      <c r="GDO168" s="73"/>
      <c r="GDP168" s="73"/>
      <c r="GDQ168" s="73"/>
      <c r="GDR168" s="73"/>
      <c r="GDS168" s="73"/>
      <c r="GDT168" s="73"/>
      <c r="GDU168" s="73"/>
      <c r="GDV168" s="73"/>
      <c r="GDW168" s="73"/>
      <c r="GDX168" s="73"/>
      <c r="GDY168" s="73"/>
      <c r="GDZ168" s="73"/>
      <c r="GEA168" s="73"/>
      <c r="GEB168" s="73"/>
      <c r="GEC168" s="73"/>
      <c r="GED168" s="73"/>
      <c r="GEE168" s="73"/>
      <c r="GEF168" s="73"/>
      <c r="GEG168" s="73"/>
      <c r="GEH168" s="73"/>
      <c r="GEI168" s="73"/>
      <c r="GEJ168" s="73"/>
      <c r="GEK168" s="73"/>
      <c r="GEL168" s="73"/>
      <c r="GEM168" s="73"/>
      <c r="GEN168" s="73"/>
      <c r="GEO168" s="73"/>
      <c r="GEP168" s="73"/>
      <c r="GEQ168" s="73"/>
      <c r="GER168" s="73"/>
      <c r="GES168" s="73"/>
      <c r="GET168" s="73"/>
      <c r="GEU168" s="73"/>
      <c r="GEV168" s="73"/>
      <c r="GEW168" s="73"/>
      <c r="GEX168" s="73"/>
      <c r="GEY168" s="73"/>
      <c r="GEZ168" s="73"/>
      <c r="GFA168" s="73"/>
      <c r="GFB168" s="73"/>
      <c r="GFC168" s="73"/>
      <c r="GFD168" s="73"/>
      <c r="GFE168" s="73"/>
      <c r="GFF168" s="73"/>
      <c r="GFG168" s="73"/>
      <c r="GFH168" s="73"/>
      <c r="GFI168" s="73"/>
      <c r="GFJ168" s="73"/>
      <c r="GFK168" s="73"/>
      <c r="GFL168" s="73"/>
      <c r="GFM168" s="73"/>
      <c r="GFN168" s="73"/>
      <c r="GFO168" s="73"/>
      <c r="GFP168" s="73"/>
      <c r="GFQ168" s="73"/>
      <c r="GFR168" s="73"/>
      <c r="GFS168" s="73"/>
      <c r="GFT168" s="73"/>
      <c r="GFU168" s="73"/>
      <c r="GFV168" s="73"/>
      <c r="GFW168" s="73"/>
      <c r="GFX168" s="73"/>
      <c r="GFY168" s="73"/>
      <c r="GFZ168" s="73"/>
      <c r="GGA168" s="73"/>
      <c r="GGB168" s="73"/>
      <c r="GGC168" s="73"/>
      <c r="GGD168" s="73"/>
      <c r="GGE168" s="73"/>
      <c r="GGF168" s="73"/>
      <c r="GGG168" s="73"/>
      <c r="GGH168" s="73"/>
      <c r="GGI168" s="73"/>
      <c r="GGJ168" s="73"/>
      <c r="GGK168" s="73"/>
      <c r="GGL168" s="73"/>
      <c r="GGM168" s="73"/>
      <c r="GGN168" s="73"/>
      <c r="GGO168" s="73"/>
      <c r="GGP168" s="73"/>
      <c r="GGQ168" s="73"/>
      <c r="GGR168" s="73"/>
      <c r="GGS168" s="73"/>
      <c r="GGT168" s="73"/>
      <c r="GGU168" s="73"/>
      <c r="GGV168" s="73"/>
      <c r="GGW168" s="73"/>
      <c r="GGX168" s="73"/>
      <c r="GGY168" s="73"/>
      <c r="GGZ168" s="73"/>
      <c r="GHA168" s="73"/>
      <c r="GHB168" s="73"/>
      <c r="GHC168" s="73"/>
      <c r="GHD168" s="73"/>
      <c r="GHE168" s="73"/>
      <c r="GHF168" s="73"/>
      <c r="GHG168" s="73"/>
      <c r="GHH168" s="73"/>
      <c r="GHI168" s="73"/>
      <c r="GHJ168" s="73"/>
      <c r="GHK168" s="73"/>
      <c r="GHL168" s="73"/>
      <c r="GHM168" s="73"/>
      <c r="GHN168" s="73"/>
      <c r="GHO168" s="73"/>
      <c r="GHP168" s="73"/>
      <c r="GHQ168" s="73"/>
      <c r="GHR168" s="73"/>
      <c r="GHS168" s="73"/>
      <c r="GHT168" s="73"/>
      <c r="GHU168" s="73"/>
      <c r="GHV168" s="73"/>
      <c r="GHW168" s="73"/>
      <c r="GHX168" s="73"/>
      <c r="GHY168" s="73"/>
      <c r="GHZ168" s="73"/>
      <c r="GIA168" s="73"/>
      <c r="GIB168" s="73"/>
      <c r="GIC168" s="73"/>
      <c r="GID168" s="73"/>
      <c r="GIE168" s="73"/>
      <c r="GIF168" s="73"/>
      <c r="GIG168" s="73"/>
      <c r="GIH168" s="73"/>
      <c r="GII168" s="73"/>
      <c r="GIJ168" s="73"/>
      <c r="GIK168" s="73"/>
      <c r="GIL168" s="73"/>
      <c r="GIM168" s="73"/>
      <c r="GIN168" s="73"/>
      <c r="GIO168" s="73"/>
      <c r="GIP168" s="73"/>
      <c r="GIQ168" s="73"/>
      <c r="GIR168" s="73"/>
      <c r="GIS168" s="73"/>
      <c r="GIT168" s="73"/>
      <c r="GIU168" s="73"/>
      <c r="GIV168" s="73"/>
      <c r="GIW168" s="73"/>
      <c r="GIX168" s="73"/>
      <c r="GIY168" s="73"/>
      <c r="GIZ168" s="73"/>
      <c r="GJA168" s="73"/>
      <c r="GJB168" s="73"/>
      <c r="GJC168" s="73"/>
      <c r="GJD168" s="73"/>
      <c r="GJE168" s="73"/>
      <c r="GJF168" s="73"/>
      <c r="GJG168" s="73"/>
      <c r="GJH168" s="73"/>
      <c r="GJI168" s="73"/>
      <c r="GJJ168" s="73"/>
      <c r="GJK168" s="73"/>
      <c r="GJL168" s="73"/>
      <c r="GJM168" s="73"/>
      <c r="GJN168" s="73"/>
      <c r="GJO168" s="73"/>
      <c r="GJP168" s="73"/>
      <c r="GJQ168" s="73"/>
      <c r="GJR168" s="73"/>
      <c r="GJS168" s="73"/>
      <c r="GJT168" s="73"/>
      <c r="GJU168" s="73"/>
      <c r="GJV168" s="73"/>
      <c r="GJW168" s="73"/>
      <c r="GJX168" s="73"/>
      <c r="GJY168" s="73"/>
      <c r="GJZ168" s="73"/>
      <c r="GKA168" s="73"/>
      <c r="GKB168" s="73"/>
      <c r="GKC168" s="73"/>
      <c r="GKD168" s="73"/>
      <c r="GKE168" s="73"/>
      <c r="GKF168" s="73"/>
      <c r="GKG168" s="73"/>
      <c r="GKH168" s="73"/>
      <c r="GKI168" s="73"/>
      <c r="GKJ168" s="73"/>
      <c r="GKK168" s="73"/>
      <c r="GKL168" s="73"/>
      <c r="GKM168" s="73"/>
      <c r="GKN168" s="73"/>
      <c r="GKO168" s="73"/>
      <c r="GKP168" s="73"/>
      <c r="GKQ168" s="73"/>
      <c r="GKR168" s="73"/>
      <c r="GKS168" s="73"/>
      <c r="GKT168" s="73"/>
      <c r="GKU168" s="73"/>
      <c r="GKV168" s="73"/>
      <c r="GKW168" s="73"/>
      <c r="GKX168" s="73"/>
      <c r="GKY168" s="73"/>
      <c r="GKZ168" s="73"/>
      <c r="GLA168" s="73"/>
      <c r="GLB168" s="73"/>
      <c r="GLC168" s="73"/>
      <c r="GLD168" s="73"/>
      <c r="GLE168" s="73"/>
      <c r="GLF168" s="73"/>
      <c r="GLG168" s="73"/>
      <c r="GLH168" s="73"/>
      <c r="GLI168" s="73"/>
      <c r="GLJ168" s="73"/>
      <c r="GLK168" s="73"/>
      <c r="GLL168" s="73"/>
      <c r="GLM168" s="73"/>
      <c r="GLN168" s="73"/>
      <c r="GLO168" s="73"/>
      <c r="GLP168" s="73"/>
      <c r="GLQ168" s="73"/>
      <c r="GLR168" s="73"/>
      <c r="GLS168" s="73"/>
      <c r="GLT168" s="73"/>
      <c r="GLU168" s="73"/>
      <c r="GLV168" s="73"/>
      <c r="GLW168" s="73"/>
      <c r="GLX168" s="73"/>
      <c r="GLY168" s="73"/>
      <c r="GLZ168" s="73"/>
      <c r="GMA168" s="73"/>
      <c r="GMB168" s="73"/>
      <c r="GMC168" s="73"/>
      <c r="GMD168" s="73"/>
      <c r="GME168" s="73"/>
      <c r="GMF168" s="73"/>
      <c r="GMG168" s="73"/>
      <c r="GMH168" s="73"/>
      <c r="GMI168" s="73"/>
      <c r="GMJ168" s="73"/>
      <c r="GMK168" s="73"/>
      <c r="GML168" s="73"/>
      <c r="GMM168" s="73"/>
      <c r="GMN168" s="73"/>
      <c r="GMO168" s="73"/>
      <c r="GMP168" s="73"/>
      <c r="GMQ168" s="73"/>
      <c r="GMR168" s="73"/>
      <c r="GMS168" s="73"/>
      <c r="GMT168" s="73"/>
      <c r="GMU168" s="73"/>
      <c r="GMV168" s="73"/>
      <c r="GMW168" s="73"/>
      <c r="GMX168" s="73"/>
      <c r="GMY168" s="73"/>
      <c r="GMZ168" s="73"/>
      <c r="GNA168" s="73"/>
      <c r="GNB168" s="73"/>
      <c r="GNC168" s="73"/>
      <c r="GND168" s="73"/>
      <c r="GNE168" s="73"/>
      <c r="GNF168" s="73"/>
      <c r="GNG168" s="73"/>
      <c r="GNH168" s="73"/>
      <c r="GNI168" s="73"/>
      <c r="GNJ168" s="73"/>
      <c r="GNK168" s="73"/>
      <c r="GNL168" s="73"/>
      <c r="GNM168" s="73"/>
      <c r="GNN168" s="73"/>
      <c r="GNO168" s="73"/>
      <c r="GNP168" s="73"/>
      <c r="GNQ168" s="73"/>
      <c r="GNR168" s="73"/>
      <c r="GNS168" s="73"/>
      <c r="GNT168" s="73"/>
      <c r="GNU168" s="73"/>
      <c r="GNV168" s="73"/>
      <c r="GNW168" s="73"/>
      <c r="GNX168" s="73"/>
      <c r="GNY168" s="73"/>
      <c r="GNZ168" s="73"/>
      <c r="GOA168" s="73"/>
      <c r="GOB168" s="73"/>
      <c r="GOC168" s="73"/>
      <c r="GOD168" s="73"/>
      <c r="GOE168" s="73"/>
      <c r="GOF168" s="73"/>
      <c r="GOG168" s="73"/>
      <c r="GOH168" s="73"/>
      <c r="GOI168" s="73"/>
      <c r="GOJ168" s="73"/>
      <c r="GOK168" s="73"/>
      <c r="GOL168" s="73"/>
      <c r="GOM168" s="73"/>
      <c r="GON168" s="73"/>
      <c r="GOO168" s="73"/>
      <c r="GOP168" s="73"/>
      <c r="GOQ168" s="73"/>
      <c r="GOR168" s="73"/>
      <c r="GOS168" s="73"/>
      <c r="GOT168" s="73"/>
      <c r="GOU168" s="73"/>
      <c r="GOV168" s="73"/>
      <c r="GOW168" s="73"/>
      <c r="GOX168" s="73"/>
      <c r="GOY168" s="73"/>
      <c r="GOZ168" s="73"/>
      <c r="GPA168" s="73"/>
      <c r="GPB168" s="73"/>
      <c r="GPC168" s="73"/>
      <c r="GPD168" s="73"/>
      <c r="GPE168" s="73"/>
      <c r="GPF168" s="73"/>
      <c r="GPG168" s="73"/>
      <c r="GPH168" s="73"/>
      <c r="GPI168" s="73"/>
      <c r="GPJ168" s="73"/>
      <c r="GPK168" s="73"/>
      <c r="GPL168" s="73"/>
      <c r="GPM168" s="73"/>
      <c r="GPN168" s="73"/>
      <c r="GPO168" s="73"/>
      <c r="GPP168" s="73"/>
      <c r="GPQ168" s="73"/>
      <c r="GPR168" s="73"/>
      <c r="GPS168" s="73"/>
      <c r="GPT168" s="73"/>
      <c r="GPU168" s="73"/>
      <c r="GPV168" s="73"/>
      <c r="GPW168" s="73"/>
      <c r="GPX168" s="73"/>
      <c r="GPY168" s="73"/>
      <c r="GPZ168" s="73"/>
      <c r="GQA168" s="73"/>
      <c r="GQB168" s="73"/>
      <c r="GQC168" s="73"/>
      <c r="GQD168" s="73"/>
      <c r="GQE168" s="73"/>
      <c r="GQF168" s="73"/>
      <c r="GQG168" s="73"/>
      <c r="GQH168" s="73"/>
      <c r="GQI168" s="73"/>
      <c r="GQJ168" s="73"/>
      <c r="GQK168" s="73"/>
      <c r="GQL168" s="73"/>
      <c r="GQM168" s="73"/>
      <c r="GQN168" s="73"/>
      <c r="GQO168" s="73"/>
      <c r="GQP168" s="73"/>
      <c r="GQQ168" s="73"/>
      <c r="GQR168" s="73"/>
      <c r="GQS168" s="73"/>
      <c r="GQT168" s="73"/>
      <c r="GQU168" s="73"/>
      <c r="GQV168" s="73"/>
      <c r="GQW168" s="73"/>
      <c r="GQX168" s="73"/>
      <c r="GQY168" s="73"/>
      <c r="GQZ168" s="73"/>
      <c r="GRA168" s="73"/>
      <c r="GRB168" s="73"/>
      <c r="GRC168" s="73"/>
      <c r="GRD168" s="73"/>
      <c r="GRE168" s="73"/>
      <c r="GRF168" s="73"/>
      <c r="GRG168" s="73"/>
      <c r="GRH168" s="73"/>
      <c r="GRI168" s="73"/>
      <c r="GRJ168" s="73"/>
      <c r="GRK168" s="73"/>
      <c r="GRL168" s="73"/>
      <c r="GRM168" s="73"/>
      <c r="GRN168" s="73"/>
      <c r="GRO168" s="73"/>
      <c r="GRP168" s="73"/>
      <c r="GRQ168" s="73"/>
      <c r="GRR168" s="73"/>
      <c r="GRS168" s="73"/>
      <c r="GRT168" s="73"/>
      <c r="GRU168" s="73"/>
      <c r="GRV168" s="73"/>
      <c r="GRW168" s="73"/>
      <c r="GRX168" s="73"/>
      <c r="GRY168" s="73"/>
      <c r="GRZ168" s="73"/>
      <c r="GSA168" s="73"/>
      <c r="GSB168" s="73"/>
      <c r="GSC168" s="73"/>
      <c r="GSD168" s="73"/>
      <c r="GSE168" s="73"/>
      <c r="GSF168" s="73"/>
      <c r="GSG168" s="73"/>
      <c r="GSH168" s="73"/>
      <c r="GSI168" s="73"/>
      <c r="GSJ168" s="73"/>
      <c r="GSK168" s="73"/>
      <c r="GSL168" s="73"/>
      <c r="GSM168" s="73"/>
      <c r="GSN168" s="73"/>
      <c r="GSO168" s="73"/>
      <c r="GSP168" s="73"/>
      <c r="GSQ168" s="73"/>
      <c r="GSR168" s="73"/>
      <c r="GSS168" s="73"/>
      <c r="GST168" s="73"/>
      <c r="GSU168" s="73"/>
      <c r="GSV168" s="73"/>
      <c r="GSW168" s="73"/>
      <c r="GSX168" s="73"/>
      <c r="GSY168" s="73"/>
      <c r="GSZ168" s="73"/>
      <c r="GTA168" s="73"/>
      <c r="GTB168" s="73"/>
      <c r="GTC168" s="73"/>
      <c r="GTD168" s="73"/>
      <c r="GTE168" s="73"/>
      <c r="GTF168" s="73"/>
      <c r="GTG168" s="73"/>
      <c r="GTH168" s="73"/>
      <c r="GTI168" s="73"/>
      <c r="GTJ168" s="73"/>
      <c r="GTK168" s="73"/>
      <c r="GTL168" s="73"/>
      <c r="GTM168" s="73"/>
      <c r="GTN168" s="73"/>
      <c r="GTO168" s="73"/>
      <c r="GTP168" s="73"/>
      <c r="GTQ168" s="73"/>
      <c r="GTR168" s="73"/>
      <c r="GTS168" s="73"/>
      <c r="GTT168" s="73"/>
      <c r="GTU168" s="73"/>
      <c r="GTV168" s="73"/>
      <c r="GTW168" s="73"/>
      <c r="GTX168" s="73"/>
      <c r="GTY168" s="73"/>
      <c r="GTZ168" s="73"/>
      <c r="GUA168" s="73"/>
      <c r="GUB168" s="73"/>
      <c r="GUC168" s="73"/>
      <c r="GUD168" s="73"/>
      <c r="GUE168" s="73"/>
      <c r="GUF168" s="73"/>
      <c r="GUG168" s="73"/>
      <c r="GUH168" s="73"/>
      <c r="GUI168" s="73"/>
      <c r="GUJ168" s="73"/>
      <c r="GUK168" s="73"/>
      <c r="GUL168" s="73"/>
      <c r="GUM168" s="73"/>
      <c r="GUN168" s="73"/>
      <c r="GUO168" s="73"/>
      <c r="GUP168" s="73"/>
      <c r="GUQ168" s="73"/>
      <c r="GUR168" s="73"/>
      <c r="GUS168" s="73"/>
      <c r="GUT168" s="73"/>
      <c r="GUU168" s="73"/>
      <c r="GUV168" s="73"/>
      <c r="GUW168" s="73"/>
      <c r="GUX168" s="73"/>
      <c r="GUY168" s="73"/>
      <c r="GUZ168" s="73"/>
      <c r="GVA168" s="73"/>
      <c r="GVB168" s="73"/>
      <c r="GVC168" s="73"/>
      <c r="GVD168" s="73"/>
      <c r="GVE168" s="73"/>
      <c r="GVF168" s="73"/>
      <c r="GVG168" s="73"/>
      <c r="GVH168" s="73"/>
      <c r="GVI168" s="73"/>
      <c r="GVJ168" s="73"/>
      <c r="GVK168" s="73"/>
      <c r="GVL168" s="73"/>
      <c r="GVM168" s="73"/>
      <c r="GVN168" s="73"/>
      <c r="GVO168" s="73"/>
      <c r="GVP168" s="73"/>
      <c r="GVQ168" s="73"/>
      <c r="GVR168" s="73"/>
      <c r="GVS168" s="73"/>
      <c r="GVT168" s="73"/>
      <c r="GVU168" s="73"/>
      <c r="GVV168" s="73"/>
      <c r="GVW168" s="73"/>
      <c r="GVX168" s="73"/>
      <c r="GVY168" s="73"/>
      <c r="GVZ168" s="73"/>
      <c r="GWA168" s="73"/>
      <c r="GWB168" s="73"/>
      <c r="GWC168" s="73"/>
      <c r="GWD168" s="73"/>
      <c r="GWE168" s="73"/>
      <c r="GWF168" s="73"/>
      <c r="GWG168" s="73"/>
      <c r="GWH168" s="73"/>
      <c r="GWI168" s="73"/>
      <c r="GWJ168" s="73"/>
      <c r="GWK168" s="73"/>
      <c r="GWL168" s="73"/>
      <c r="GWM168" s="73"/>
      <c r="GWN168" s="73"/>
      <c r="GWO168" s="73"/>
      <c r="GWP168" s="73"/>
      <c r="GWQ168" s="73"/>
      <c r="GWR168" s="73"/>
      <c r="GWS168" s="73"/>
      <c r="GWT168" s="73"/>
      <c r="GWU168" s="73"/>
      <c r="GWV168" s="73"/>
      <c r="GWW168" s="73"/>
      <c r="GWX168" s="73"/>
      <c r="GWY168" s="73"/>
      <c r="GWZ168" s="73"/>
      <c r="GXA168" s="73"/>
      <c r="GXB168" s="73"/>
      <c r="GXC168" s="73"/>
      <c r="GXD168" s="73"/>
      <c r="GXE168" s="73"/>
      <c r="GXF168" s="73"/>
      <c r="GXG168" s="73"/>
      <c r="GXH168" s="73"/>
      <c r="GXI168" s="73"/>
      <c r="GXJ168" s="73"/>
      <c r="GXK168" s="73"/>
      <c r="GXL168" s="73"/>
      <c r="GXM168" s="73"/>
      <c r="GXN168" s="73"/>
      <c r="GXO168" s="73"/>
      <c r="GXP168" s="73"/>
      <c r="GXQ168" s="73"/>
      <c r="GXR168" s="73"/>
      <c r="GXS168" s="73"/>
      <c r="GXT168" s="73"/>
      <c r="GXU168" s="73"/>
      <c r="GXV168" s="73"/>
      <c r="GXW168" s="73"/>
      <c r="GXX168" s="73"/>
      <c r="GXY168" s="73"/>
      <c r="GXZ168" s="73"/>
      <c r="GYA168" s="73"/>
      <c r="GYB168" s="73"/>
      <c r="GYC168" s="73"/>
      <c r="GYD168" s="73"/>
      <c r="GYE168" s="73"/>
      <c r="GYF168" s="73"/>
      <c r="GYG168" s="73"/>
      <c r="GYH168" s="73"/>
      <c r="GYI168" s="73"/>
      <c r="GYJ168" s="73"/>
      <c r="GYK168" s="73"/>
      <c r="GYL168" s="73"/>
      <c r="GYM168" s="73"/>
      <c r="GYN168" s="73"/>
      <c r="GYO168" s="73"/>
      <c r="GYP168" s="73"/>
      <c r="GYQ168" s="73"/>
      <c r="GYR168" s="73"/>
      <c r="GYS168" s="73"/>
      <c r="GYT168" s="73"/>
      <c r="GYU168" s="73"/>
      <c r="GYV168" s="73"/>
      <c r="GYW168" s="73"/>
      <c r="GYX168" s="73"/>
      <c r="GYY168" s="73"/>
      <c r="GYZ168" s="73"/>
      <c r="GZA168" s="73"/>
      <c r="GZB168" s="73"/>
      <c r="GZC168" s="73"/>
      <c r="GZD168" s="73"/>
      <c r="GZE168" s="73"/>
      <c r="GZF168" s="73"/>
      <c r="GZG168" s="73"/>
      <c r="GZH168" s="73"/>
      <c r="GZI168" s="73"/>
      <c r="GZJ168" s="73"/>
      <c r="GZK168" s="73"/>
      <c r="GZL168" s="73"/>
      <c r="GZM168" s="73"/>
      <c r="GZN168" s="73"/>
      <c r="GZO168" s="73"/>
      <c r="GZP168" s="73"/>
      <c r="GZQ168" s="73"/>
      <c r="GZR168" s="73"/>
      <c r="GZS168" s="73"/>
      <c r="GZT168" s="73"/>
      <c r="GZU168" s="73"/>
      <c r="GZV168" s="73"/>
      <c r="GZW168" s="73"/>
      <c r="GZX168" s="73"/>
      <c r="GZY168" s="73"/>
      <c r="GZZ168" s="73"/>
      <c r="HAA168" s="73"/>
      <c r="HAB168" s="73"/>
      <c r="HAC168" s="73"/>
      <c r="HAD168" s="73"/>
      <c r="HAE168" s="73"/>
      <c r="HAF168" s="73"/>
      <c r="HAG168" s="73"/>
      <c r="HAH168" s="73"/>
      <c r="HAI168" s="73"/>
      <c r="HAJ168" s="73"/>
      <c r="HAK168" s="73"/>
      <c r="HAL168" s="73"/>
      <c r="HAM168" s="73"/>
      <c r="HAN168" s="73"/>
      <c r="HAO168" s="73"/>
      <c r="HAP168" s="73"/>
      <c r="HAQ168" s="73"/>
      <c r="HAR168" s="73"/>
      <c r="HAS168" s="73"/>
      <c r="HAT168" s="73"/>
      <c r="HAU168" s="73"/>
      <c r="HAV168" s="73"/>
      <c r="HAW168" s="73"/>
      <c r="HAX168" s="73"/>
      <c r="HAY168" s="73"/>
      <c r="HAZ168" s="73"/>
      <c r="HBA168" s="73"/>
      <c r="HBB168" s="73"/>
      <c r="HBC168" s="73"/>
      <c r="HBD168" s="73"/>
      <c r="HBE168" s="73"/>
      <c r="HBF168" s="73"/>
      <c r="HBG168" s="73"/>
      <c r="HBH168" s="73"/>
      <c r="HBI168" s="73"/>
      <c r="HBJ168" s="73"/>
      <c r="HBK168" s="73"/>
      <c r="HBL168" s="73"/>
      <c r="HBM168" s="73"/>
      <c r="HBN168" s="73"/>
      <c r="HBO168" s="73"/>
      <c r="HBP168" s="73"/>
      <c r="HBQ168" s="73"/>
      <c r="HBR168" s="73"/>
      <c r="HBS168" s="73"/>
      <c r="HBT168" s="73"/>
      <c r="HBU168" s="73"/>
      <c r="HBV168" s="73"/>
      <c r="HBW168" s="73"/>
      <c r="HBX168" s="73"/>
      <c r="HBY168" s="73"/>
      <c r="HBZ168" s="73"/>
      <c r="HCA168" s="73"/>
      <c r="HCB168" s="73"/>
      <c r="HCC168" s="73"/>
      <c r="HCD168" s="73"/>
      <c r="HCE168" s="73"/>
      <c r="HCF168" s="73"/>
      <c r="HCG168" s="73"/>
      <c r="HCH168" s="73"/>
      <c r="HCI168" s="73"/>
      <c r="HCJ168" s="73"/>
      <c r="HCK168" s="73"/>
      <c r="HCL168" s="73"/>
      <c r="HCM168" s="73"/>
      <c r="HCN168" s="73"/>
      <c r="HCO168" s="73"/>
      <c r="HCP168" s="73"/>
      <c r="HCQ168" s="73"/>
      <c r="HCR168" s="73"/>
      <c r="HCS168" s="73"/>
      <c r="HCT168" s="73"/>
      <c r="HCU168" s="73"/>
      <c r="HCV168" s="73"/>
      <c r="HCW168" s="73"/>
      <c r="HCX168" s="73"/>
      <c r="HCY168" s="73"/>
      <c r="HCZ168" s="73"/>
      <c r="HDA168" s="73"/>
      <c r="HDB168" s="73"/>
      <c r="HDC168" s="73"/>
      <c r="HDD168" s="73"/>
      <c r="HDE168" s="73"/>
      <c r="HDF168" s="73"/>
      <c r="HDG168" s="73"/>
      <c r="HDH168" s="73"/>
      <c r="HDI168" s="73"/>
      <c r="HDJ168" s="73"/>
      <c r="HDK168" s="73"/>
      <c r="HDL168" s="73"/>
      <c r="HDM168" s="73"/>
      <c r="HDN168" s="73"/>
      <c r="HDO168" s="73"/>
      <c r="HDP168" s="73"/>
      <c r="HDQ168" s="73"/>
      <c r="HDR168" s="73"/>
      <c r="HDS168" s="73"/>
      <c r="HDT168" s="73"/>
      <c r="HDU168" s="73"/>
      <c r="HDV168" s="73"/>
      <c r="HDW168" s="73"/>
      <c r="HDX168" s="73"/>
      <c r="HDY168" s="73"/>
      <c r="HDZ168" s="73"/>
      <c r="HEA168" s="73"/>
      <c r="HEB168" s="73"/>
      <c r="HEC168" s="73"/>
      <c r="HED168" s="73"/>
      <c r="HEE168" s="73"/>
      <c r="HEF168" s="73"/>
      <c r="HEG168" s="73"/>
      <c r="HEH168" s="73"/>
      <c r="HEI168" s="73"/>
      <c r="HEJ168" s="73"/>
      <c r="HEK168" s="73"/>
      <c r="HEL168" s="73"/>
      <c r="HEM168" s="73"/>
      <c r="HEN168" s="73"/>
      <c r="HEO168" s="73"/>
      <c r="HEP168" s="73"/>
      <c r="HEQ168" s="73"/>
      <c r="HER168" s="73"/>
      <c r="HES168" s="73"/>
      <c r="HET168" s="73"/>
      <c r="HEU168" s="73"/>
      <c r="HEV168" s="73"/>
      <c r="HEW168" s="73"/>
      <c r="HEX168" s="73"/>
      <c r="HEY168" s="73"/>
      <c r="HEZ168" s="73"/>
      <c r="HFA168" s="73"/>
      <c r="HFB168" s="73"/>
      <c r="HFC168" s="73"/>
      <c r="HFD168" s="73"/>
      <c r="HFE168" s="73"/>
      <c r="HFF168" s="73"/>
      <c r="HFG168" s="73"/>
      <c r="HFH168" s="73"/>
      <c r="HFI168" s="73"/>
      <c r="HFJ168" s="73"/>
      <c r="HFK168" s="73"/>
      <c r="HFL168" s="73"/>
      <c r="HFM168" s="73"/>
      <c r="HFN168" s="73"/>
      <c r="HFO168" s="73"/>
      <c r="HFP168" s="73"/>
      <c r="HFQ168" s="73"/>
      <c r="HFR168" s="73"/>
      <c r="HFS168" s="73"/>
      <c r="HFT168" s="73"/>
      <c r="HFU168" s="73"/>
      <c r="HFV168" s="73"/>
      <c r="HFW168" s="73"/>
      <c r="HFX168" s="73"/>
      <c r="HFY168" s="73"/>
      <c r="HFZ168" s="73"/>
      <c r="HGA168" s="73"/>
      <c r="HGB168" s="73"/>
      <c r="HGC168" s="73"/>
      <c r="HGD168" s="73"/>
      <c r="HGE168" s="73"/>
      <c r="HGF168" s="73"/>
      <c r="HGG168" s="73"/>
      <c r="HGH168" s="73"/>
      <c r="HGI168" s="73"/>
      <c r="HGJ168" s="73"/>
      <c r="HGK168" s="73"/>
      <c r="HGL168" s="73"/>
      <c r="HGM168" s="73"/>
      <c r="HGN168" s="73"/>
      <c r="HGO168" s="73"/>
      <c r="HGP168" s="73"/>
      <c r="HGQ168" s="73"/>
      <c r="HGR168" s="73"/>
      <c r="HGS168" s="73"/>
      <c r="HGT168" s="73"/>
      <c r="HGU168" s="73"/>
      <c r="HGV168" s="73"/>
      <c r="HGW168" s="73"/>
      <c r="HGX168" s="73"/>
      <c r="HGY168" s="73"/>
      <c r="HGZ168" s="73"/>
      <c r="HHA168" s="73"/>
      <c r="HHB168" s="73"/>
      <c r="HHC168" s="73"/>
      <c r="HHD168" s="73"/>
      <c r="HHE168" s="73"/>
      <c r="HHF168" s="73"/>
      <c r="HHG168" s="73"/>
      <c r="HHH168" s="73"/>
      <c r="HHI168" s="73"/>
      <c r="HHJ168" s="73"/>
      <c r="HHK168" s="73"/>
      <c r="HHL168" s="73"/>
      <c r="HHM168" s="73"/>
      <c r="HHN168" s="73"/>
      <c r="HHO168" s="73"/>
      <c r="HHP168" s="73"/>
      <c r="HHQ168" s="73"/>
      <c r="HHR168" s="73"/>
      <c r="HHS168" s="73"/>
      <c r="HHT168" s="73"/>
      <c r="HHU168" s="73"/>
      <c r="HHV168" s="73"/>
      <c r="HHW168" s="73"/>
      <c r="HHX168" s="73"/>
      <c r="HHY168" s="73"/>
      <c r="HHZ168" s="73"/>
      <c r="HIA168" s="73"/>
      <c r="HIB168" s="73"/>
      <c r="HIC168" s="73"/>
      <c r="HID168" s="73"/>
      <c r="HIE168" s="73"/>
      <c r="HIF168" s="73"/>
      <c r="HIG168" s="73"/>
      <c r="HIH168" s="73"/>
      <c r="HII168" s="73"/>
      <c r="HIJ168" s="73"/>
      <c r="HIK168" s="73"/>
      <c r="HIL168" s="73"/>
      <c r="HIM168" s="73"/>
      <c r="HIN168" s="73"/>
      <c r="HIO168" s="73"/>
      <c r="HIP168" s="73"/>
      <c r="HIQ168" s="73"/>
      <c r="HIR168" s="73"/>
      <c r="HIS168" s="73"/>
      <c r="HIT168" s="73"/>
      <c r="HIU168" s="73"/>
      <c r="HIV168" s="73"/>
      <c r="HIW168" s="73"/>
      <c r="HIX168" s="73"/>
      <c r="HIY168" s="73"/>
      <c r="HIZ168" s="73"/>
      <c r="HJA168" s="73"/>
      <c r="HJB168" s="73"/>
      <c r="HJC168" s="73"/>
      <c r="HJD168" s="73"/>
      <c r="HJE168" s="73"/>
      <c r="HJF168" s="73"/>
      <c r="HJG168" s="73"/>
      <c r="HJH168" s="73"/>
      <c r="HJI168" s="73"/>
      <c r="HJJ168" s="73"/>
      <c r="HJK168" s="73"/>
      <c r="HJL168" s="73"/>
      <c r="HJM168" s="73"/>
      <c r="HJN168" s="73"/>
      <c r="HJO168" s="73"/>
      <c r="HJP168" s="73"/>
      <c r="HJQ168" s="73"/>
      <c r="HJR168" s="73"/>
      <c r="HJS168" s="73"/>
      <c r="HJT168" s="73"/>
      <c r="HJU168" s="73"/>
      <c r="HJV168" s="73"/>
      <c r="HJW168" s="73"/>
      <c r="HJX168" s="73"/>
      <c r="HJY168" s="73"/>
      <c r="HJZ168" s="73"/>
      <c r="HKA168" s="73"/>
      <c r="HKB168" s="73"/>
      <c r="HKC168" s="73"/>
      <c r="HKD168" s="73"/>
      <c r="HKE168" s="73"/>
      <c r="HKF168" s="73"/>
      <c r="HKG168" s="73"/>
      <c r="HKH168" s="73"/>
      <c r="HKI168" s="73"/>
      <c r="HKJ168" s="73"/>
      <c r="HKK168" s="73"/>
      <c r="HKL168" s="73"/>
      <c r="HKM168" s="73"/>
      <c r="HKN168" s="73"/>
      <c r="HKO168" s="73"/>
      <c r="HKP168" s="73"/>
      <c r="HKQ168" s="73"/>
      <c r="HKR168" s="73"/>
      <c r="HKS168" s="73"/>
      <c r="HKT168" s="73"/>
      <c r="HKU168" s="73"/>
      <c r="HKV168" s="73"/>
      <c r="HKW168" s="73"/>
      <c r="HKX168" s="73"/>
      <c r="HKY168" s="73"/>
      <c r="HKZ168" s="73"/>
      <c r="HLA168" s="73"/>
      <c r="HLB168" s="73"/>
      <c r="HLC168" s="73"/>
      <c r="HLD168" s="73"/>
      <c r="HLE168" s="73"/>
      <c r="HLF168" s="73"/>
      <c r="HLG168" s="73"/>
      <c r="HLH168" s="73"/>
      <c r="HLI168" s="73"/>
      <c r="HLJ168" s="73"/>
      <c r="HLK168" s="73"/>
      <c r="HLL168" s="73"/>
      <c r="HLM168" s="73"/>
      <c r="HLN168" s="73"/>
      <c r="HLO168" s="73"/>
      <c r="HLP168" s="73"/>
      <c r="HLQ168" s="73"/>
      <c r="HLR168" s="73"/>
      <c r="HLS168" s="73"/>
      <c r="HLT168" s="73"/>
      <c r="HLU168" s="73"/>
      <c r="HLV168" s="73"/>
      <c r="HLW168" s="73"/>
      <c r="HLX168" s="73"/>
      <c r="HLY168" s="73"/>
      <c r="HLZ168" s="73"/>
      <c r="HMA168" s="73"/>
      <c r="HMB168" s="73"/>
      <c r="HMC168" s="73"/>
      <c r="HMD168" s="73"/>
      <c r="HME168" s="73"/>
      <c r="HMF168" s="73"/>
      <c r="HMG168" s="73"/>
      <c r="HMH168" s="73"/>
      <c r="HMI168" s="73"/>
      <c r="HMJ168" s="73"/>
      <c r="HMK168" s="73"/>
      <c r="HML168" s="73"/>
      <c r="HMM168" s="73"/>
      <c r="HMN168" s="73"/>
      <c r="HMO168" s="73"/>
      <c r="HMP168" s="73"/>
      <c r="HMQ168" s="73"/>
      <c r="HMR168" s="73"/>
      <c r="HMS168" s="73"/>
      <c r="HMT168" s="73"/>
      <c r="HMU168" s="73"/>
      <c r="HMV168" s="73"/>
      <c r="HMW168" s="73"/>
      <c r="HMX168" s="73"/>
      <c r="HMY168" s="73"/>
      <c r="HMZ168" s="73"/>
      <c r="HNA168" s="73"/>
      <c r="HNB168" s="73"/>
      <c r="HNC168" s="73"/>
      <c r="HND168" s="73"/>
      <c r="HNE168" s="73"/>
      <c r="HNF168" s="73"/>
      <c r="HNG168" s="73"/>
      <c r="HNH168" s="73"/>
      <c r="HNI168" s="73"/>
      <c r="HNJ168" s="73"/>
      <c r="HNK168" s="73"/>
      <c r="HNL168" s="73"/>
      <c r="HNM168" s="73"/>
      <c r="HNN168" s="73"/>
      <c r="HNO168" s="73"/>
      <c r="HNP168" s="73"/>
      <c r="HNQ168" s="73"/>
      <c r="HNR168" s="73"/>
      <c r="HNS168" s="73"/>
      <c r="HNT168" s="73"/>
      <c r="HNU168" s="73"/>
      <c r="HNV168" s="73"/>
      <c r="HNW168" s="73"/>
      <c r="HNX168" s="73"/>
      <c r="HNY168" s="73"/>
      <c r="HNZ168" s="73"/>
      <c r="HOA168" s="73"/>
      <c r="HOB168" s="73"/>
      <c r="HOC168" s="73"/>
      <c r="HOD168" s="73"/>
      <c r="HOE168" s="73"/>
      <c r="HOF168" s="73"/>
      <c r="HOG168" s="73"/>
      <c r="HOH168" s="73"/>
      <c r="HOI168" s="73"/>
      <c r="HOJ168" s="73"/>
      <c r="HOK168" s="73"/>
      <c r="HOL168" s="73"/>
      <c r="HOM168" s="73"/>
      <c r="HON168" s="73"/>
      <c r="HOO168" s="73"/>
      <c r="HOP168" s="73"/>
      <c r="HOQ168" s="73"/>
      <c r="HOR168" s="73"/>
      <c r="HOS168" s="73"/>
      <c r="HOT168" s="73"/>
      <c r="HOU168" s="73"/>
      <c r="HOV168" s="73"/>
      <c r="HOW168" s="73"/>
      <c r="HOX168" s="73"/>
      <c r="HOY168" s="73"/>
      <c r="HOZ168" s="73"/>
      <c r="HPA168" s="73"/>
      <c r="HPB168" s="73"/>
      <c r="HPC168" s="73"/>
      <c r="HPD168" s="73"/>
      <c r="HPE168" s="73"/>
      <c r="HPF168" s="73"/>
      <c r="HPG168" s="73"/>
      <c r="HPH168" s="73"/>
      <c r="HPI168" s="73"/>
      <c r="HPJ168" s="73"/>
      <c r="HPK168" s="73"/>
      <c r="HPL168" s="73"/>
      <c r="HPM168" s="73"/>
      <c r="HPN168" s="73"/>
      <c r="HPO168" s="73"/>
      <c r="HPP168" s="73"/>
      <c r="HPQ168" s="73"/>
      <c r="HPR168" s="73"/>
      <c r="HPS168" s="73"/>
      <c r="HPT168" s="73"/>
      <c r="HPU168" s="73"/>
      <c r="HPV168" s="73"/>
      <c r="HPW168" s="73"/>
      <c r="HPX168" s="73"/>
      <c r="HPY168" s="73"/>
      <c r="HPZ168" s="73"/>
      <c r="HQA168" s="73"/>
      <c r="HQB168" s="73"/>
      <c r="HQC168" s="73"/>
      <c r="HQD168" s="73"/>
      <c r="HQE168" s="73"/>
      <c r="HQF168" s="73"/>
      <c r="HQG168" s="73"/>
      <c r="HQH168" s="73"/>
      <c r="HQI168" s="73"/>
      <c r="HQJ168" s="73"/>
      <c r="HQK168" s="73"/>
      <c r="HQL168" s="73"/>
      <c r="HQM168" s="73"/>
      <c r="HQN168" s="73"/>
      <c r="HQO168" s="73"/>
      <c r="HQP168" s="73"/>
      <c r="HQQ168" s="73"/>
      <c r="HQR168" s="73"/>
      <c r="HQS168" s="73"/>
      <c r="HQT168" s="73"/>
      <c r="HQU168" s="73"/>
      <c r="HQV168" s="73"/>
      <c r="HQW168" s="73"/>
      <c r="HQX168" s="73"/>
      <c r="HQY168" s="73"/>
      <c r="HQZ168" s="73"/>
      <c r="HRA168" s="73"/>
      <c r="HRB168" s="73"/>
      <c r="HRC168" s="73"/>
      <c r="HRD168" s="73"/>
      <c r="HRE168" s="73"/>
      <c r="HRF168" s="73"/>
      <c r="HRG168" s="73"/>
      <c r="HRH168" s="73"/>
      <c r="HRI168" s="73"/>
      <c r="HRJ168" s="73"/>
      <c r="HRK168" s="73"/>
      <c r="HRL168" s="73"/>
      <c r="HRM168" s="73"/>
      <c r="HRN168" s="73"/>
      <c r="HRO168" s="73"/>
      <c r="HRP168" s="73"/>
      <c r="HRQ168" s="73"/>
      <c r="HRR168" s="73"/>
      <c r="HRS168" s="73"/>
      <c r="HRT168" s="73"/>
      <c r="HRU168" s="73"/>
      <c r="HRV168" s="73"/>
      <c r="HRW168" s="73"/>
      <c r="HRX168" s="73"/>
      <c r="HRY168" s="73"/>
      <c r="HRZ168" s="73"/>
      <c r="HSA168" s="73"/>
      <c r="HSB168" s="73"/>
      <c r="HSC168" s="73"/>
      <c r="HSD168" s="73"/>
      <c r="HSE168" s="73"/>
      <c r="HSF168" s="73"/>
      <c r="HSG168" s="73"/>
      <c r="HSH168" s="73"/>
      <c r="HSI168" s="73"/>
      <c r="HSJ168" s="73"/>
      <c r="HSK168" s="73"/>
      <c r="HSL168" s="73"/>
      <c r="HSM168" s="73"/>
      <c r="HSN168" s="73"/>
      <c r="HSO168" s="73"/>
      <c r="HSP168" s="73"/>
      <c r="HSQ168" s="73"/>
      <c r="HSR168" s="73"/>
      <c r="HSS168" s="73"/>
      <c r="HST168" s="73"/>
      <c r="HSU168" s="73"/>
      <c r="HSV168" s="73"/>
      <c r="HSW168" s="73"/>
      <c r="HSX168" s="73"/>
      <c r="HSY168" s="73"/>
      <c r="HSZ168" s="73"/>
      <c r="HTA168" s="73"/>
      <c r="HTB168" s="73"/>
      <c r="HTC168" s="73"/>
      <c r="HTD168" s="73"/>
      <c r="HTE168" s="73"/>
      <c r="HTF168" s="73"/>
      <c r="HTG168" s="73"/>
      <c r="HTH168" s="73"/>
      <c r="HTI168" s="73"/>
      <c r="HTJ168" s="73"/>
      <c r="HTK168" s="73"/>
      <c r="HTL168" s="73"/>
      <c r="HTM168" s="73"/>
      <c r="HTN168" s="73"/>
      <c r="HTO168" s="73"/>
      <c r="HTP168" s="73"/>
      <c r="HTQ168" s="73"/>
      <c r="HTR168" s="73"/>
      <c r="HTS168" s="73"/>
      <c r="HTT168" s="73"/>
      <c r="HTU168" s="73"/>
      <c r="HTV168" s="73"/>
      <c r="HTW168" s="73"/>
      <c r="HTX168" s="73"/>
      <c r="HTY168" s="73"/>
      <c r="HTZ168" s="73"/>
      <c r="HUA168" s="73"/>
      <c r="HUB168" s="73"/>
      <c r="HUC168" s="73"/>
      <c r="HUD168" s="73"/>
      <c r="HUE168" s="73"/>
      <c r="HUF168" s="73"/>
      <c r="HUG168" s="73"/>
      <c r="HUH168" s="73"/>
      <c r="HUI168" s="73"/>
      <c r="HUJ168" s="73"/>
      <c r="HUK168" s="73"/>
      <c r="HUL168" s="73"/>
      <c r="HUM168" s="73"/>
      <c r="HUN168" s="73"/>
      <c r="HUO168" s="73"/>
      <c r="HUP168" s="73"/>
      <c r="HUQ168" s="73"/>
      <c r="HUR168" s="73"/>
      <c r="HUS168" s="73"/>
      <c r="HUT168" s="73"/>
      <c r="HUU168" s="73"/>
      <c r="HUV168" s="73"/>
      <c r="HUW168" s="73"/>
      <c r="HUX168" s="73"/>
      <c r="HUY168" s="73"/>
      <c r="HUZ168" s="73"/>
      <c r="HVA168" s="73"/>
      <c r="HVB168" s="73"/>
      <c r="HVC168" s="73"/>
      <c r="HVD168" s="73"/>
      <c r="HVE168" s="73"/>
      <c r="HVF168" s="73"/>
      <c r="HVG168" s="73"/>
      <c r="HVH168" s="73"/>
      <c r="HVI168" s="73"/>
      <c r="HVJ168" s="73"/>
      <c r="HVK168" s="73"/>
      <c r="HVL168" s="73"/>
      <c r="HVM168" s="73"/>
      <c r="HVN168" s="73"/>
      <c r="HVO168" s="73"/>
      <c r="HVP168" s="73"/>
      <c r="HVQ168" s="73"/>
      <c r="HVR168" s="73"/>
      <c r="HVS168" s="73"/>
      <c r="HVT168" s="73"/>
      <c r="HVU168" s="73"/>
      <c r="HVV168" s="73"/>
      <c r="HVW168" s="73"/>
      <c r="HVX168" s="73"/>
      <c r="HVY168" s="73"/>
      <c r="HVZ168" s="73"/>
      <c r="HWA168" s="73"/>
      <c r="HWB168" s="73"/>
      <c r="HWC168" s="73"/>
      <c r="HWD168" s="73"/>
      <c r="HWE168" s="73"/>
      <c r="HWF168" s="73"/>
      <c r="HWG168" s="73"/>
      <c r="HWH168" s="73"/>
      <c r="HWI168" s="73"/>
      <c r="HWJ168" s="73"/>
      <c r="HWK168" s="73"/>
      <c r="HWL168" s="73"/>
      <c r="HWM168" s="73"/>
      <c r="HWN168" s="73"/>
      <c r="HWO168" s="73"/>
      <c r="HWP168" s="73"/>
      <c r="HWQ168" s="73"/>
      <c r="HWR168" s="73"/>
      <c r="HWS168" s="73"/>
      <c r="HWT168" s="73"/>
      <c r="HWU168" s="73"/>
      <c r="HWV168" s="73"/>
      <c r="HWW168" s="73"/>
      <c r="HWX168" s="73"/>
      <c r="HWY168" s="73"/>
      <c r="HWZ168" s="73"/>
      <c r="HXA168" s="73"/>
      <c r="HXB168" s="73"/>
      <c r="HXC168" s="73"/>
      <c r="HXD168" s="73"/>
      <c r="HXE168" s="73"/>
      <c r="HXF168" s="73"/>
      <c r="HXG168" s="73"/>
      <c r="HXH168" s="73"/>
      <c r="HXI168" s="73"/>
      <c r="HXJ168" s="73"/>
      <c r="HXK168" s="73"/>
      <c r="HXL168" s="73"/>
      <c r="HXM168" s="73"/>
      <c r="HXN168" s="73"/>
      <c r="HXO168" s="73"/>
      <c r="HXP168" s="73"/>
      <c r="HXQ168" s="73"/>
      <c r="HXR168" s="73"/>
      <c r="HXS168" s="73"/>
      <c r="HXT168" s="73"/>
      <c r="HXU168" s="73"/>
      <c r="HXV168" s="73"/>
      <c r="HXW168" s="73"/>
      <c r="HXX168" s="73"/>
      <c r="HXY168" s="73"/>
      <c r="HXZ168" s="73"/>
      <c r="HYA168" s="73"/>
      <c r="HYB168" s="73"/>
      <c r="HYC168" s="73"/>
      <c r="HYD168" s="73"/>
      <c r="HYE168" s="73"/>
      <c r="HYF168" s="73"/>
      <c r="HYG168" s="73"/>
      <c r="HYH168" s="73"/>
      <c r="HYI168" s="73"/>
      <c r="HYJ168" s="73"/>
      <c r="HYK168" s="73"/>
      <c r="HYL168" s="73"/>
      <c r="HYM168" s="73"/>
      <c r="HYN168" s="73"/>
      <c r="HYO168" s="73"/>
      <c r="HYP168" s="73"/>
      <c r="HYQ168" s="73"/>
      <c r="HYR168" s="73"/>
      <c r="HYS168" s="73"/>
      <c r="HYT168" s="73"/>
      <c r="HYU168" s="73"/>
      <c r="HYV168" s="73"/>
      <c r="HYW168" s="73"/>
      <c r="HYX168" s="73"/>
      <c r="HYY168" s="73"/>
      <c r="HYZ168" s="73"/>
      <c r="HZA168" s="73"/>
      <c r="HZB168" s="73"/>
      <c r="HZC168" s="73"/>
      <c r="HZD168" s="73"/>
      <c r="HZE168" s="73"/>
      <c r="HZF168" s="73"/>
      <c r="HZG168" s="73"/>
      <c r="HZH168" s="73"/>
      <c r="HZI168" s="73"/>
      <c r="HZJ168" s="73"/>
      <c r="HZK168" s="73"/>
      <c r="HZL168" s="73"/>
      <c r="HZM168" s="73"/>
      <c r="HZN168" s="73"/>
      <c r="HZO168" s="73"/>
      <c r="HZP168" s="73"/>
      <c r="HZQ168" s="73"/>
      <c r="HZR168" s="73"/>
      <c r="HZS168" s="73"/>
      <c r="HZT168" s="73"/>
      <c r="HZU168" s="73"/>
      <c r="HZV168" s="73"/>
      <c r="HZW168" s="73"/>
      <c r="HZX168" s="73"/>
      <c r="HZY168" s="73"/>
      <c r="HZZ168" s="73"/>
      <c r="IAA168" s="73"/>
      <c r="IAB168" s="73"/>
      <c r="IAC168" s="73"/>
      <c r="IAD168" s="73"/>
      <c r="IAE168" s="73"/>
      <c r="IAF168" s="73"/>
      <c r="IAG168" s="73"/>
      <c r="IAH168" s="73"/>
      <c r="IAI168" s="73"/>
      <c r="IAJ168" s="73"/>
      <c r="IAK168" s="73"/>
      <c r="IAL168" s="73"/>
      <c r="IAM168" s="73"/>
      <c r="IAN168" s="73"/>
      <c r="IAO168" s="73"/>
      <c r="IAP168" s="73"/>
      <c r="IAQ168" s="73"/>
      <c r="IAR168" s="73"/>
      <c r="IAS168" s="73"/>
      <c r="IAT168" s="73"/>
      <c r="IAU168" s="73"/>
      <c r="IAV168" s="73"/>
      <c r="IAW168" s="73"/>
      <c r="IAX168" s="73"/>
      <c r="IAY168" s="73"/>
      <c r="IAZ168" s="73"/>
      <c r="IBA168" s="73"/>
      <c r="IBB168" s="73"/>
      <c r="IBC168" s="73"/>
      <c r="IBD168" s="73"/>
      <c r="IBE168" s="73"/>
      <c r="IBF168" s="73"/>
      <c r="IBG168" s="73"/>
      <c r="IBH168" s="73"/>
      <c r="IBI168" s="73"/>
      <c r="IBJ168" s="73"/>
      <c r="IBK168" s="73"/>
      <c r="IBL168" s="73"/>
      <c r="IBM168" s="73"/>
      <c r="IBN168" s="73"/>
      <c r="IBO168" s="73"/>
      <c r="IBP168" s="73"/>
      <c r="IBQ168" s="73"/>
      <c r="IBR168" s="73"/>
      <c r="IBS168" s="73"/>
      <c r="IBT168" s="73"/>
      <c r="IBU168" s="73"/>
      <c r="IBV168" s="73"/>
      <c r="IBW168" s="73"/>
      <c r="IBX168" s="73"/>
      <c r="IBY168" s="73"/>
      <c r="IBZ168" s="73"/>
      <c r="ICA168" s="73"/>
      <c r="ICB168" s="73"/>
      <c r="ICC168" s="73"/>
      <c r="ICD168" s="73"/>
      <c r="ICE168" s="73"/>
      <c r="ICF168" s="73"/>
      <c r="ICG168" s="73"/>
      <c r="ICH168" s="73"/>
      <c r="ICI168" s="73"/>
      <c r="ICJ168" s="73"/>
      <c r="ICK168" s="73"/>
      <c r="ICL168" s="73"/>
      <c r="ICM168" s="73"/>
      <c r="ICN168" s="73"/>
      <c r="ICO168" s="73"/>
      <c r="ICP168" s="73"/>
      <c r="ICQ168" s="73"/>
      <c r="ICR168" s="73"/>
      <c r="ICS168" s="73"/>
      <c r="ICT168" s="73"/>
      <c r="ICU168" s="73"/>
      <c r="ICV168" s="73"/>
      <c r="ICW168" s="73"/>
      <c r="ICX168" s="73"/>
      <c r="ICY168" s="73"/>
      <c r="ICZ168" s="73"/>
      <c r="IDA168" s="73"/>
      <c r="IDB168" s="73"/>
      <c r="IDC168" s="73"/>
      <c r="IDD168" s="73"/>
      <c r="IDE168" s="73"/>
      <c r="IDF168" s="73"/>
      <c r="IDG168" s="73"/>
      <c r="IDH168" s="73"/>
      <c r="IDI168" s="73"/>
      <c r="IDJ168" s="73"/>
      <c r="IDK168" s="73"/>
      <c r="IDL168" s="73"/>
      <c r="IDM168" s="73"/>
      <c r="IDN168" s="73"/>
      <c r="IDO168" s="73"/>
      <c r="IDP168" s="73"/>
      <c r="IDQ168" s="73"/>
      <c r="IDR168" s="73"/>
      <c r="IDS168" s="73"/>
      <c r="IDT168" s="73"/>
      <c r="IDU168" s="73"/>
      <c r="IDV168" s="73"/>
      <c r="IDW168" s="73"/>
      <c r="IDX168" s="73"/>
      <c r="IDY168" s="73"/>
      <c r="IDZ168" s="73"/>
      <c r="IEA168" s="73"/>
      <c r="IEB168" s="73"/>
      <c r="IEC168" s="73"/>
      <c r="IED168" s="73"/>
      <c r="IEE168" s="73"/>
      <c r="IEF168" s="73"/>
      <c r="IEG168" s="73"/>
      <c r="IEH168" s="73"/>
      <c r="IEI168" s="73"/>
      <c r="IEJ168" s="73"/>
      <c r="IEK168" s="73"/>
      <c r="IEL168" s="73"/>
      <c r="IEM168" s="73"/>
      <c r="IEN168" s="73"/>
      <c r="IEO168" s="73"/>
      <c r="IEP168" s="73"/>
      <c r="IEQ168" s="73"/>
      <c r="IER168" s="73"/>
      <c r="IES168" s="73"/>
      <c r="IET168" s="73"/>
      <c r="IEU168" s="73"/>
      <c r="IEV168" s="73"/>
      <c r="IEW168" s="73"/>
      <c r="IEX168" s="73"/>
      <c r="IEY168" s="73"/>
      <c r="IEZ168" s="73"/>
      <c r="IFA168" s="73"/>
      <c r="IFB168" s="73"/>
      <c r="IFC168" s="73"/>
      <c r="IFD168" s="73"/>
      <c r="IFE168" s="73"/>
      <c r="IFF168" s="73"/>
      <c r="IFG168" s="73"/>
      <c r="IFH168" s="73"/>
      <c r="IFI168" s="73"/>
      <c r="IFJ168" s="73"/>
      <c r="IFK168" s="73"/>
      <c r="IFL168" s="73"/>
      <c r="IFM168" s="73"/>
      <c r="IFN168" s="73"/>
      <c r="IFO168" s="73"/>
      <c r="IFP168" s="73"/>
      <c r="IFQ168" s="73"/>
      <c r="IFR168" s="73"/>
      <c r="IFS168" s="73"/>
      <c r="IFT168" s="73"/>
      <c r="IFU168" s="73"/>
      <c r="IFV168" s="73"/>
      <c r="IFW168" s="73"/>
      <c r="IFX168" s="73"/>
      <c r="IFY168" s="73"/>
      <c r="IFZ168" s="73"/>
      <c r="IGA168" s="73"/>
      <c r="IGB168" s="73"/>
      <c r="IGC168" s="73"/>
      <c r="IGD168" s="73"/>
      <c r="IGE168" s="73"/>
      <c r="IGF168" s="73"/>
      <c r="IGG168" s="73"/>
      <c r="IGH168" s="73"/>
      <c r="IGI168" s="73"/>
      <c r="IGJ168" s="73"/>
      <c r="IGK168" s="73"/>
      <c r="IGL168" s="73"/>
      <c r="IGM168" s="73"/>
      <c r="IGN168" s="73"/>
      <c r="IGO168" s="73"/>
      <c r="IGP168" s="73"/>
      <c r="IGQ168" s="73"/>
      <c r="IGR168" s="73"/>
      <c r="IGS168" s="73"/>
      <c r="IGT168" s="73"/>
      <c r="IGU168" s="73"/>
      <c r="IGV168" s="73"/>
      <c r="IGW168" s="73"/>
      <c r="IGX168" s="73"/>
      <c r="IGY168" s="73"/>
      <c r="IGZ168" s="73"/>
      <c r="IHA168" s="73"/>
      <c r="IHB168" s="73"/>
      <c r="IHC168" s="73"/>
      <c r="IHD168" s="73"/>
      <c r="IHE168" s="73"/>
      <c r="IHF168" s="73"/>
      <c r="IHG168" s="73"/>
      <c r="IHH168" s="73"/>
      <c r="IHI168" s="73"/>
      <c r="IHJ168" s="73"/>
      <c r="IHK168" s="73"/>
      <c r="IHL168" s="73"/>
      <c r="IHM168" s="73"/>
      <c r="IHN168" s="73"/>
      <c r="IHO168" s="73"/>
      <c r="IHP168" s="73"/>
      <c r="IHQ168" s="73"/>
      <c r="IHR168" s="73"/>
      <c r="IHS168" s="73"/>
      <c r="IHT168" s="73"/>
      <c r="IHU168" s="73"/>
      <c r="IHV168" s="73"/>
      <c r="IHW168" s="73"/>
      <c r="IHX168" s="73"/>
      <c r="IHY168" s="73"/>
      <c r="IHZ168" s="73"/>
      <c r="IIA168" s="73"/>
      <c r="IIB168" s="73"/>
      <c r="IIC168" s="73"/>
      <c r="IID168" s="73"/>
      <c r="IIE168" s="73"/>
      <c r="IIF168" s="73"/>
      <c r="IIG168" s="73"/>
      <c r="IIH168" s="73"/>
      <c r="III168" s="73"/>
      <c r="IIJ168" s="73"/>
      <c r="IIK168" s="73"/>
      <c r="IIL168" s="73"/>
      <c r="IIM168" s="73"/>
      <c r="IIN168" s="73"/>
      <c r="IIO168" s="73"/>
      <c r="IIP168" s="73"/>
      <c r="IIQ168" s="73"/>
      <c r="IIR168" s="73"/>
      <c r="IIS168" s="73"/>
      <c r="IIT168" s="73"/>
      <c r="IIU168" s="73"/>
      <c r="IIV168" s="73"/>
      <c r="IIW168" s="73"/>
      <c r="IIX168" s="73"/>
      <c r="IIY168" s="73"/>
      <c r="IIZ168" s="73"/>
      <c r="IJA168" s="73"/>
      <c r="IJB168" s="73"/>
      <c r="IJC168" s="73"/>
      <c r="IJD168" s="73"/>
      <c r="IJE168" s="73"/>
      <c r="IJF168" s="73"/>
      <c r="IJG168" s="73"/>
      <c r="IJH168" s="73"/>
      <c r="IJI168" s="73"/>
      <c r="IJJ168" s="73"/>
      <c r="IJK168" s="73"/>
      <c r="IJL168" s="73"/>
      <c r="IJM168" s="73"/>
      <c r="IJN168" s="73"/>
      <c r="IJO168" s="73"/>
      <c r="IJP168" s="73"/>
      <c r="IJQ168" s="73"/>
      <c r="IJR168" s="73"/>
      <c r="IJS168" s="73"/>
      <c r="IJT168" s="73"/>
      <c r="IJU168" s="73"/>
      <c r="IJV168" s="73"/>
      <c r="IJW168" s="73"/>
      <c r="IJX168" s="73"/>
      <c r="IJY168" s="73"/>
      <c r="IJZ168" s="73"/>
      <c r="IKA168" s="73"/>
      <c r="IKB168" s="73"/>
      <c r="IKC168" s="73"/>
      <c r="IKD168" s="73"/>
      <c r="IKE168" s="73"/>
      <c r="IKF168" s="73"/>
      <c r="IKG168" s="73"/>
      <c r="IKH168" s="73"/>
      <c r="IKI168" s="73"/>
      <c r="IKJ168" s="73"/>
      <c r="IKK168" s="73"/>
      <c r="IKL168" s="73"/>
      <c r="IKM168" s="73"/>
      <c r="IKN168" s="73"/>
      <c r="IKO168" s="73"/>
      <c r="IKP168" s="73"/>
      <c r="IKQ168" s="73"/>
      <c r="IKR168" s="73"/>
      <c r="IKS168" s="73"/>
      <c r="IKT168" s="73"/>
      <c r="IKU168" s="73"/>
      <c r="IKV168" s="73"/>
      <c r="IKW168" s="73"/>
      <c r="IKX168" s="73"/>
      <c r="IKY168" s="73"/>
      <c r="IKZ168" s="73"/>
      <c r="ILA168" s="73"/>
      <c r="ILB168" s="73"/>
      <c r="ILC168" s="73"/>
      <c r="ILD168" s="73"/>
      <c r="ILE168" s="73"/>
      <c r="ILF168" s="73"/>
      <c r="ILG168" s="73"/>
      <c r="ILH168" s="73"/>
      <c r="ILI168" s="73"/>
      <c r="ILJ168" s="73"/>
      <c r="ILK168" s="73"/>
      <c r="ILL168" s="73"/>
      <c r="ILM168" s="73"/>
      <c r="ILN168" s="73"/>
      <c r="ILO168" s="73"/>
      <c r="ILP168" s="73"/>
      <c r="ILQ168" s="73"/>
      <c r="ILR168" s="73"/>
      <c r="ILS168" s="73"/>
      <c r="ILT168" s="73"/>
      <c r="ILU168" s="73"/>
      <c r="ILV168" s="73"/>
      <c r="ILW168" s="73"/>
      <c r="ILX168" s="73"/>
      <c r="ILY168" s="73"/>
      <c r="ILZ168" s="73"/>
      <c r="IMA168" s="73"/>
      <c r="IMB168" s="73"/>
      <c r="IMC168" s="73"/>
      <c r="IMD168" s="73"/>
      <c r="IME168" s="73"/>
      <c r="IMF168" s="73"/>
      <c r="IMG168" s="73"/>
      <c r="IMH168" s="73"/>
      <c r="IMI168" s="73"/>
      <c r="IMJ168" s="73"/>
      <c r="IMK168" s="73"/>
      <c r="IML168" s="73"/>
      <c r="IMM168" s="73"/>
      <c r="IMN168" s="73"/>
      <c r="IMO168" s="73"/>
      <c r="IMP168" s="73"/>
      <c r="IMQ168" s="73"/>
      <c r="IMR168" s="73"/>
      <c r="IMS168" s="73"/>
      <c r="IMT168" s="73"/>
      <c r="IMU168" s="73"/>
      <c r="IMV168" s="73"/>
      <c r="IMW168" s="73"/>
      <c r="IMX168" s="73"/>
      <c r="IMY168" s="73"/>
      <c r="IMZ168" s="73"/>
      <c r="INA168" s="73"/>
      <c r="INB168" s="73"/>
      <c r="INC168" s="73"/>
      <c r="IND168" s="73"/>
      <c r="INE168" s="73"/>
      <c r="INF168" s="73"/>
      <c r="ING168" s="73"/>
      <c r="INH168" s="73"/>
      <c r="INI168" s="73"/>
      <c r="INJ168" s="73"/>
      <c r="INK168" s="73"/>
      <c r="INL168" s="73"/>
      <c r="INM168" s="73"/>
      <c r="INN168" s="73"/>
      <c r="INO168" s="73"/>
      <c r="INP168" s="73"/>
      <c r="INQ168" s="73"/>
      <c r="INR168" s="73"/>
      <c r="INS168" s="73"/>
      <c r="INT168" s="73"/>
      <c r="INU168" s="73"/>
      <c r="INV168" s="73"/>
      <c r="INW168" s="73"/>
      <c r="INX168" s="73"/>
      <c r="INY168" s="73"/>
      <c r="INZ168" s="73"/>
      <c r="IOA168" s="73"/>
      <c r="IOB168" s="73"/>
      <c r="IOC168" s="73"/>
      <c r="IOD168" s="73"/>
      <c r="IOE168" s="73"/>
      <c r="IOF168" s="73"/>
      <c r="IOG168" s="73"/>
      <c r="IOH168" s="73"/>
      <c r="IOI168" s="73"/>
      <c r="IOJ168" s="73"/>
      <c r="IOK168" s="73"/>
      <c r="IOL168" s="73"/>
      <c r="IOM168" s="73"/>
      <c r="ION168" s="73"/>
      <c r="IOO168" s="73"/>
      <c r="IOP168" s="73"/>
      <c r="IOQ168" s="73"/>
      <c r="IOR168" s="73"/>
      <c r="IOS168" s="73"/>
      <c r="IOT168" s="73"/>
      <c r="IOU168" s="73"/>
      <c r="IOV168" s="73"/>
      <c r="IOW168" s="73"/>
      <c r="IOX168" s="73"/>
      <c r="IOY168" s="73"/>
      <c r="IOZ168" s="73"/>
      <c r="IPA168" s="73"/>
      <c r="IPB168" s="73"/>
      <c r="IPC168" s="73"/>
      <c r="IPD168" s="73"/>
      <c r="IPE168" s="73"/>
      <c r="IPF168" s="73"/>
      <c r="IPG168" s="73"/>
      <c r="IPH168" s="73"/>
      <c r="IPI168" s="73"/>
      <c r="IPJ168" s="73"/>
      <c r="IPK168" s="73"/>
      <c r="IPL168" s="73"/>
      <c r="IPM168" s="73"/>
      <c r="IPN168" s="73"/>
      <c r="IPO168" s="73"/>
      <c r="IPP168" s="73"/>
      <c r="IPQ168" s="73"/>
      <c r="IPR168" s="73"/>
      <c r="IPS168" s="73"/>
      <c r="IPT168" s="73"/>
      <c r="IPU168" s="73"/>
      <c r="IPV168" s="73"/>
      <c r="IPW168" s="73"/>
      <c r="IPX168" s="73"/>
      <c r="IPY168" s="73"/>
      <c r="IPZ168" s="73"/>
      <c r="IQA168" s="73"/>
      <c r="IQB168" s="73"/>
      <c r="IQC168" s="73"/>
      <c r="IQD168" s="73"/>
      <c r="IQE168" s="73"/>
      <c r="IQF168" s="73"/>
      <c r="IQG168" s="73"/>
      <c r="IQH168" s="73"/>
      <c r="IQI168" s="73"/>
      <c r="IQJ168" s="73"/>
      <c r="IQK168" s="73"/>
      <c r="IQL168" s="73"/>
      <c r="IQM168" s="73"/>
      <c r="IQN168" s="73"/>
      <c r="IQO168" s="73"/>
      <c r="IQP168" s="73"/>
      <c r="IQQ168" s="73"/>
      <c r="IQR168" s="73"/>
      <c r="IQS168" s="73"/>
      <c r="IQT168" s="73"/>
      <c r="IQU168" s="73"/>
      <c r="IQV168" s="73"/>
      <c r="IQW168" s="73"/>
      <c r="IQX168" s="73"/>
      <c r="IQY168" s="73"/>
      <c r="IQZ168" s="73"/>
      <c r="IRA168" s="73"/>
      <c r="IRB168" s="73"/>
      <c r="IRC168" s="73"/>
      <c r="IRD168" s="73"/>
      <c r="IRE168" s="73"/>
      <c r="IRF168" s="73"/>
      <c r="IRG168" s="73"/>
      <c r="IRH168" s="73"/>
      <c r="IRI168" s="73"/>
      <c r="IRJ168" s="73"/>
      <c r="IRK168" s="73"/>
      <c r="IRL168" s="73"/>
      <c r="IRM168" s="73"/>
      <c r="IRN168" s="73"/>
      <c r="IRO168" s="73"/>
      <c r="IRP168" s="73"/>
      <c r="IRQ168" s="73"/>
      <c r="IRR168" s="73"/>
      <c r="IRS168" s="73"/>
      <c r="IRT168" s="73"/>
      <c r="IRU168" s="73"/>
      <c r="IRV168" s="73"/>
      <c r="IRW168" s="73"/>
      <c r="IRX168" s="73"/>
      <c r="IRY168" s="73"/>
      <c r="IRZ168" s="73"/>
      <c r="ISA168" s="73"/>
      <c r="ISB168" s="73"/>
      <c r="ISC168" s="73"/>
      <c r="ISD168" s="73"/>
      <c r="ISE168" s="73"/>
      <c r="ISF168" s="73"/>
      <c r="ISG168" s="73"/>
      <c r="ISH168" s="73"/>
      <c r="ISI168" s="73"/>
      <c r="ISJ168" s="73"/>
      <c r="ISK168" s="73"/>
      <c r="ISL168" s="73"/>
      <c r="ISM168" s="73"/>
      <c r="ISN168" s="73"/>
      <c r="ISO168" s="73"/>
      <c r="ISP168" s="73"/>
      <c r="ISQ168" s="73"/>
      <c r="ISR168" s="73"/>
      <c r="ISS168" s="73"/>
      <c r="IST168" s="73"/>
      <c r="ISU168" s="73"/>
      <c r="ISV168" s="73"/>
      <c r="ISW168" s="73"/>
      <c r="ISX168" s="73"/>
      <c r="ISY168" s="73"/>
      <c r="ISZ168" s="73"/>
      <c r="ITA168" s="73"/>
      <c r="ITB168" s="73"/>
      <c r="ITC168" s="73"/>
      <c r="ITD168" s="73"/>
      <c r="ITE168" s="73"/>
      <c r="ITF168" s="73"/>
      <c r="ITG168" s="73"/>
      <c r="ITH168" s="73"/>
      <c r="ITI168" s="73"/>
      <c r="ITJ168" s="73"/>
      <c r="ITK168" s="73"/>
      <c r="ITL168" s="73"/>
      <c r="ITM168" s="73"/>
      <c r="ITN168" s="73"/>
      <c r="ITO168" s="73"/>
      <c r="ITP168" s="73"/>
      <c r="ITQ168" s="73"/>
      <c r="ITR168" s="73"/>
      <c r="ITS168" s="73"/>
      <c r="ITT168" s="73"/>
      <c r="ITU168" s="73"/>
      <c r="ITV168" s="73"/>
      <c r="ITW168" s="73"/>
      <c r="ITX168" s="73"/>
      <c r="ITY168" s="73"/>
      <c r="ITZ168" s="73"/>
      <c r="IUA168" s="73"/>
      <c r="IUB168" s="73"/>
      <c r="IUC168" s="73"/>
      <c r="IUD168" s="73"/>
      <c r="IUE168" s="73"/>
      <c r="IUF168" s="73"/>
      <c r="IUG168" s="73"/>
      <c r="IUH168" s="73"/>
      <c r="IUI168" s="73"/>
      <c r="IUJ168" s="73"/>
      <c r="IUK168" s="73"/>
      <c r="IUL168" s="73"/>
      <c r="IUM168" s="73"/>
      <c r="IUN168" s="73"/>
      <c r="IUO168" s="73"/>
      <c r="IUP168" s="73"/>
      <c r="IUQ168" s="73"/>
      <c r="IUR168" s="73"/>
      <c r="IUS168" s="73"/>
      <c r="IUT168" s="73"/>
      <c r="IUU168" s="73"/>
      <c r="IUV168" s="73"/>
      <c r="IUW168" s="73"/>
      <c r="IUX168" s="73"/>
      <c r="IUY168" s="73"/>
      <c r="IUZ168" s="73"/>
      <c r="IVA168" s="73"/>
      <c r="IVB168" s="73"/>
      <c r="IVC168" s="73"/>
      <c r="IVD168" s="73"/>
      <c r="IVE168" s="73"/>
      <c r="IVF168" s="73"/>
      <c r="IVG168" s="73"/>
      <c r="IVH168" s="73"/>
      <c r="IVI168" s="73"/>
      <c r="IVJ168" s="73"/>
      <c r="IVK168" s="73"/>
      <c r="IVL168" s="73"/>
      <c r="IVM168" s="73"/>
      <c r="IVN168" s="73"/>
      <c r="IVO168" s="73"/>
      <c r="IVP168" s="73"/>
      <c r="IVQ168" s="73"/>
      <c r="IVR168" s="73"/>
      <c r="IVS168" s="73"/>
      <c r="IVT168" s="73"/>
      <c r="IVU168" s="73"/>
      <c r="IVV168" s="73"/>
      <c r="IVW168" s="73"/>
      <c r="IVX168" s="73"/>
      <c r="IVY168" s="73"/>
      <c r="IVZ168" s="73"/>
      <c r="IWA168" s="73"/>
      <c r="IWB168" s="73"/>
      <c r="IWC168" s="73"/>
      <c r="IWD168" s="73"/>
      <c r="IWE168" s="73"/>
      <c r="IWF168" s="73"/>
      <c r="IWG168" s="73"/>
      <c r="IWH168" s="73"/>
      <c r="IWI168" s="73"/>
      <c r="IWJ168" s="73"/>
      <c r="IWK168" s="73"/>
      <c r="IWL168" s="73"/>
      <c r="IWM168" s="73"/>
      <c r="IWN168" s="73"/>
      <c r="IWO168" s="73"/>
      <c r="IWP168" s="73"/>
      <c r="IWQ168" s="73"/>
      <c r="IWR168" s="73"/>
      <c r="IWS168" s="73"/>
      <c r="IWT168" s="73"/>
      <c r="IWU168" s="73"/>
      <c r="IWV168" s="73"/>
      <c r="IWW168" s="73"/>
      <c r="IWX168" s="73"/>
      <c r="IWY168" s="73"/>
      <c r="IWZ168" s="73"/>
      <c r="IXA168" s="73"/>
      <c r="IXB168" s="73"/>
      <c r="IXC168" s="73"/>
      <c r="IXD168" s="73"/>
      <c r="IXE168" s="73"/>
      <c r="IXF168" s="73"/>
      <c r="IXG168" s="73"/>
      <c r="IXH168" s="73"/>
      <c r="IXI168" s="73"/>
      <c r="IXJ168" s="73"/>
      <c r="IXK168" s="73"/>
      <c r="IXL168" s="73"/>
      <c r="IXM168" s="73"/>
      <c r="IXN168" s="73"/>
      <c r="IXO168" s="73"/>
      <c r="IXP168" s="73"/>
      <c r="IXQ168" s="73"/>
      <c r="IXR168" s="73"/>
      <c r="IXS168" s="73"/>
      <c r="IXT168" s="73"/>
      <c r="IXU168" s="73"/>
      <c r="IXV168" s="73"/>
      <c r="IXW168" s="73"/>
      <c r="IXX168" s="73"/>
      <c r="IXY168" s="73"/>
      <c r="IXZ168" s="73"/>
      <c r="IYA168" s="73"/>
      <c r="IYB168" s="73"/>
      <c r="IYC168" s="73"/>
      <c r="IYD168" s="73"/>
      <c r="IYE168" s="73"/>
      <c r="IYF168" s="73"/>
      <c r="IYG168" s="73"/>
      <c r="IYH168" s="73"/>
      <c r="IYI168" s="73"/>
      <c r="IYJ168" s="73"/>
      <c r="IYK168" s="73"/>
      <c r="IYL168" s="73"/>
      <c r="IYM168" s="73"/>
      <c r="IYN168" s="73"/>
      <c r="IYO168" s="73"/>
      <c r="IYP168" s="73"/>
      <c r="IYQ168" s="73"/>
      <c r="IYR168" s="73"/>
      <c r="IYS168" s="73"/>
      <c r="IYT168" s="73"/>
      <c r="IYU168" s="73"/>
      <c r="IYV168" s="73"/>
      <c r="IYW168" s="73"/>
      <c r="IYX168" s="73"/>
      <c r="IYY168" s="73"/>
      <c r="IYZ168" s="73"/>
      <c r="IZA168" s="73"/>
      <c r="IZB168" s="73"/>
      <c r="IZC168" s="73"/>
      <c r="IZD168" s="73"/>
      <c r="IZE168" s="73"/>
      <c r="IZF168" s="73"/>
      <c r="IZG168" s="73"/>
      <c r="IZH168" s="73"/>
      <c r="IZI168" s="73"/>
      <c r="IZJ168" s="73"/>
      <c r="IZK168" s="73"/>
      <c r="IZL168" s="73"/>
      <c r="IZM168" s="73"/>
      <c r="IZN168" s="73"/>
      <c r="IZO168" s="73"/>
      <c r="IZP168" s="73"/>
      <c r="IZQ168" s="73"/>
      <c r="IZR168" s="73"/>
      <c r="IZS168" s="73"/>
      <c r="IZT168" s="73"/>
      <c r="IZU168" s="73"/>
      <c r="IZV168" s="73"/>
      <c r="IZW168" s="73"/>
      <c r="IZX168" s="73"/>
      <c r="IZY168" s="73"/>
      <c r="IZZ168" s="73"/>
      <c r="JAA168" s="73"/>
      <c r="JAB168" s="73"/>
      <c r="JAC168" s="73"/>
      <c r="JAD168" s="73"/>
      <c r="JAE168" s="73"/>
      <c r="JAF168" s="73"/>
      <c r="JAG168" s="73"/>
      <c r="JAH168" s="73"/>
      <c r="JAI168" s="73"/>
      <c r="JAJ168" s="73"/>
      <c r="JAK168" s="73"/>
      <c r="JAL168" s="73"/>
      <c r="JAM168" s="73"/>
      <c r="JAN168" s="73"/>
      <c r="JAO168" s="73"/>
      <c r="JAP168" s="73"/>
      <c r="JAQ168" s="73"/>
      <c r="JAR168" s="73"/>
      <c r="JAS168" s="73"/>
      <c r="JAT168" s="73"/>
      <c r="JAU168" s="73"/>
      <c r="JAV168" s="73"/>
      <c r="JAW168" s="73"/>
      <c r="JAX168" s="73"/>
      <c r="JAY168" s="73"/>
      <c r="JAZ168" s="73"/>
      <c r="JBA168" s="73"/>
      <c r="JBB168" s="73"/>
      <c r="JBC168" s="73"/>
      <c r="JBD168" s="73"/>
      <c r="JBE168" s="73"/>
      <c r="JBF168" s="73"/>
      <c r="JBG168" s="73"/>
      <c r="JBH168" s="73"/>
      <c r="JBI168" s="73"/>
      <c r="JBJ168" s="73"/>
      <c r="JBK168" s="73"/>
      <c r="JBL168" s="73"/>
      <c r="JBM168" s="73"/>
      <c r="JBN168" s="73"/>
      <c r="JBO168" s="73"/>
      <c r="JBP168" s="73"/>
      <c r="JBQ168" s="73"/>
      <c r="JBR168" s="73"/>
      <c r="JBS168" s="73"/>
      <c r="JBT168" s="73"/>
      <c r="JBU168" s="73"/>
      <c r="JBV168" s="73"/>
      <c r="JBW168" s="73"/>
      <c r="JBX168" s="73"/>
      <c r="JBY168" s="73"/>
      <c r="JBZ168" s="73"/>
      <c r="JCA168" s="73"/>
      <c r="JCB168" s="73"/>
      <c r="JCC168" s="73"/>
      <c r="JCD168" s="73"/>
      <c r="JCE168" s="73"/>
      <c r="JCF168" s="73"/>
      <c r="JCG168" s="73"/>
      <c r="JCH168" s="73"/>
      <c r="JCI168" s="73"/>
      <c r="JCJ168" s="73"/>
      <c r="JCK168" s="73"/>
      <c r="JCL168" s="73"/>
      <c r="JCM168" s="73"/>
      <c r="JCN168" s="73"/>
      <c r="JCO168" s="73"/>
      <c r="JCP168" s="73"/>
      <c r="JCQ168" s="73"/>
      <c r="JCR168" s="73"/>
      <c r="JCS168" s="73"/>
      <c r="JCT168" s="73"/>
      <c r="JCU168" s="73"/>
      <c r="JCV168" s="73"/>
      <c r="JCW168" s="73"/>
      <c r="JCX168" s="73"/>
      <c r="JCY168" s="73"/>
      <c r="JCZ168" s="73"/>
      <c r="JDA168" s="73"/>
      <c r="JDB168" s="73"/>
      <c r="JDC168" s="73"/>
      <c r="JDD168" s="73"/>
      <c r="JDE168" s="73"/>
      <c r="JDF168" s="73"/>
      <c r="JDG168" s="73"/>
      <c r="JDH168" s="73"/>
      <c r="JDI168" s="73"/>
      <c r="JDJ168" s="73"/>
      <c r="JDK168" s="73"/>
      <c r="JDL168" s="73"/>
      <c r="JDM168" s="73"/>
      <c r="JDN168" s="73"/>
      <c r="JDO168" s="73"/>
      <c r="JDP168" s="73"/>
      <c r="JDQ168" s="73"/>
      <c r="JDR168" s="73"/>
      <c r="JDS168" s="73"/>
      <c r="JDT168" s="73"/>
      <c r="JDU168" s="73"/>
      <c r="JDV168" s="73"/>
      <c r="JDW168" s="73"/>
      <c r="JDX168" s="73"/>
      <c r="JDY168" s="73"/>
      <c r="JDZ168" s="73"/>
      <c r="JEA168" s="73"/>
      <c r="JEB168" s="73"/>
      <c r="JEC168" s="73"/>
      <c r="JED168" s="73"/>
      <c r="JEE168" s="73"/>
      <c r="JEF168" s="73"/>
      <c r="JEG168" s="73"/>
      <c r="JEH168" s="73"/>
      <c r="JEI168" s="73"/>
      <c r="JEJ168" s="73"/>
      <c r="JEK168" s="73"/>
      <c r="JEL168" s="73"/>
      <c r="JEM168" s="73"/>
      <c r="JEN168" s="73"/>
      <c r="JEO168" s="73"/>
      <c r="JEP168" s="73"/>
      <c r="JEQ168" s="73"/>
      <c r="JER168" s="73"/>
      <c r="JES168" s="73"/>
      <c r="JET168" s="73"/>
      <c r="JEU168" s="73"/>
      <c r="JEV168" s="73"/>
      <c r="JEW168" s="73"/>
      <c r="JEX168" s="73"/>
      <c r="JEY168" s="73"/>
      <c r="JEZ168" s="73"/>
      <c r="JFA168" s="73"/>
      <c r="JFB168" s="73"/>
      <c r="JFC168" s="73"/>
      <c r="JFD168" s="73"/>
      <c r="JFE168" s="73"/>
      <c r="JFF168" s="73"/>
      <c r="JFG168" s="73"/>
      <c r="JFH168" s="73"/>
      <c r="JFI168" s="73"/>
      <c r="JFJ168" s="73"/>
      <c r="JFK168" s="73"/>
      <c r="JFL168" s="73"/>
      <c r="JFM168" s="73"/>
      <c r="JFN168" s="73"/>
      <c r="JFO168" s="73"/>
      <c r="JFP168" s="73"/>
      <c r="JFQ168" s="73"/>
      <c r="JFR168" s="73"/>
      <c r="JFS168" s="73"/>
      <c r="JFT168" s="73"/>
      <c r="JFU168" s="73"/>
      <c r="JFV168" s="73"/>
      <c r="JFW168" s="73"/>
      <c r="JFX168" s="73"/>
      <c r="JFY168" s="73"/>
      <c r="JFZ168" s="73"/>
      <c r="JGA168" s="73"/>
      <c r="JGB168" s="73"/>
      <c r="JGC168" s="73"/>
      <c r="JGD168" s="73"/>
      <c r="JGE168" s="73"/>
      <c r="JGF168" s="73"/>
      <c r="JGG168" s="73"/>
      <c r="JGH168" s="73"/>
      <c r="JGI168" s="73"/>
      <c r="JGJ168" s="73"/>
      <c r="JGK168" s="73"/>
      <c r="JGL168" s="73"/>
      <c r="JGM168" s="73"/>
      <c r="JGN168" s="73"/>
      <c r="JGO168" s="73"/>
      <c r="JGP168" s="73"/>
      <c r="JGQ168" s="73"/>
      <c r="JGR168" s="73"/>
      <c r="JGS168" s="73"/>
      <c r="JGT168" s="73"/>
      <c r="JGU168" s="73"/>
      <c r="JGV168" s="73"/>
      <c r="JGW168" s="73"/>
      <c r="JGX168" s="73"/>
      <c r="JGY168" s="73"/>
      <c r="JGZ168" s="73"/>
      <c r="JHA168" s="73"/>
      <c r="JHB168" s="73"/>
      <c r="JHC168" s="73"/>
      <c r="JHD168" s="73"/>
      <c r="JHE168" s="73"/>
      <c r="JHF168" s="73"/>
      <c r="JHG168" s="73"/>
      <c r="JHH168" s="73"/>
      <c r="JHI168" s="73"/>
      <c r="JHJ168" s="73"/>
      <c r="JHK168" s="73"/>
      <c r="JHL168" s="73"/>
      <c r="JHM168" s="73"/>
      <c r="JHN168" s="73"/>
      <c r="JHO168" s="73"/>
      <c r="JHP168" s="73"/>
      <c r="JHQ168" s="73"/>
      <c r="JHR168" s="73"/>
      <c r="JHS168" s="73"/>
      <c r="JHT168" s="73"/>
      <c r="JHU168" s="73"/>
      <c r="JHV168" s="73"/>
      <c r="JHW168" s="73"/>
      <c r="JHX168" s="73"/>
      <c r="JHY168" s="73"/>
      <c r="JHZ168" s="73"/>
      <c r="JIA168" s="73"/>
      <c r="JIB168" s="73"/>
      <c r="JIC168" s="73"/>
      <c r="JID168" s="73"/>
      <c r="JIE168" s="73"/>
      <c r="JIF168" s="73"/>
      <c r="JIG168" s="73"/>
      <c r="JIH168" s="73"/>
      <c r="JII168" s="73"/>
      <c r="JIJ168" s="73"/>
      <c r="JIK168" s="73"/>
      <c r="JIL168" s="73"/>
      <c r="JIM168" s="73"/>
      <c r="JIN168" s="73"/>
      <c r="JIO168" s="73"/>
      <c r="JIP168" s="73"/>
      <c r="JIQ168" s="73"/>
      <c r="JIR168" s="73"/>
      <c r="JIS168" s="73"/>
      <c r="JIT168" s="73"/>
      <c r="JIU168" s="73"/>
      <c r="JIV168" s="73"/>
      <c r="JIW168" s="73"/>
      <c r="JIX168" s="73"/>
      <c r="JIY168" s="73"/>
      <c r="JIZ168" s="73"/>
      <c r="JJA168" s="73"/>
      <c r="JJB168" s="73"/>
      <c r="JJC168" s="73"/>
      <c r="JJD168" s="73"/>
      <c r="JJE168" s="73"/>
      <c r="JJF168" s="73"/>
      <c r="JJG168" s="73"/>
      <c r="JJH168" s="73"/>
      <c r="JJI168" s="73"/>
      <c r="JJJ168" s="73"/>
      <c r="JJK168" s="73"/>
      <c r="JJL168" s="73"/>
      <c r="JJM168" s="73"/>
      <c r="JJN168" s="73"/>
      <c r="JJO168" s="73"/>
      <c r="JJP168" s="73"/>
      <c r="JJQ168" s="73"/>
      <c r="JJR168" s="73"/>
      <c r="JJS168" s="73"/>
      <c r="JJT168" s="73"/>
      <c r="JJU168" s="73"/>
      <c r="JJV168" s="73"/>
      <c r="JJW168" s="73"/>
      <c r="JJX168" s="73"/>
      <c r="JJY168" s="73"/>
      <c r="JJZ168" s="73"/>
      <c r="JKA168" s="73"/>
      <c r="JKB168" s="73"/>
      <c r="JKC168" s="73"/>
      <c r="JKD168" s="73"/>
      <c r="JKE168" s="73"/>
      <c r="JKF168" s="73"/>
      <c r="JKG168" s="73"/>
      <c r="JKH168" s="73"/>
      <c r="JKI168" s="73"/>
      <c r="JKJ168" s="73"/>
      <c r="JKK168" s="73"/>
      <c r="JKL168" s="73"/>
      <c r="JKM168" s="73"/>
      <c r="JKN168" s="73"/>
      <c r="JKO168" s="73"/>
      <c r="JKP168" s="73"/>
      <c r="JKQ168" s="73"/>
      <c r="JKR168" s="73"/>
      <c r="JKS168" s="73"/>
      <c r="JKT168" s="73"/>
      <c r="JKU168" s="73"/>
      <c r="JKV168" s="73"/>
      <c r="JKW168" s="73"/>
      <c r="JKX168" s="73"/>
      <c r="JKY168" s="73"/>
      <c r="JKZ168" s="73"/>
      <c r="JLA168" s="73"/>
      <c r="JLB168" s="73"/>
      <c r="JLC168" s="73"/>
      <c r="JLD168" s="73"/>
      <c r="JLE168" s="73"/>
      <c r="JLF168" s="73"/>
      <c r="JLG168" s="73"/>
      <c r="JLH168" s="73"/>
      <c r="JLI168" s="73"/>
      <c r="JLJ168" s="73"/>
      <c r="JLK168" s="73"/>
      <c r="JLL168" s="73"/>
      <c r="JLM168" s="73"/>
      <c r="JLN168" s="73"/>
      <c r="JLO168" s="73"/>
      <c r="JLP168" s="73"/>
      <c r="JLQ168" s="73"/>
      <c r="JLR168" s="73"/>
      <c r="JLS168" s="73"/>
      <c r="JLT168" s="73"/>
      <c r="JLU168" s="73"/>
      <c r="JLV168" s="73"/>
      <c r="JLW168" s="73"/>
      <c r="JLX168" s="73"/>
      <c r="JLY168" s="73"/>
      <c r="JLZ168" s="73"/>
      <c r="JMA168" s="73"/>
      <c r="JMB168" s="73"/>
      <c r="JMC168" s="73"/>
      <c r="JMD168" s="73"/>
      <c r="JME168" s="73"/>
      <c r="JMF168" s="73"/>
      <c r="JMG168" s="73"/>
      <c r="JMH168" s="73"/>
      <c r="JMI168" s="73"/>
      <c r="JMJ168" s="73"/>
      <c r="JMK168" s="73"/>
      <c r="JML168" s="73"/>
      <c r="JMM168" s="73"/>
      <c r="JMN168" s="73"/>
      <c r="JMO168" s="73"/>
      <c r="JMP168" s="73"/>
      <c r="JMQ168" s="73"/>
      <c r="JMR168" s="73"/>
      <c r="JMS168" s="73"/>
      <c r="JMT168" s="73"/>
      <c r="JMU168" s="73"/>
      <c r="JMV168" s="73"/>
      <c r="JMW168" s="73"/>
      <c r="JMX168" s="73"/>
      <c r="JMY168" s="73"/>
      <c r="JMZ168" s="73"/>
      <c r="JNA168" s="73"/>
      <c r="JNB168" s="73"/>
      <c r="JNC168" s="73"/>
      <c r="JND168" s="73"/>
      <c r="JNE168" s="73"/>
      <c r="JNF168" s="73"/>
      <c r="JNG168" s="73"/>
      <c r="JNH168" s="73"/>
      <c r="JNI168" s="73"/>
      <c r="JNJ168" s="73"/>
      <c r="JNK168" s="73"/>
      <c r="JNL168" s="73"/>
      <c r="JNM168" s="73"/>
      <c r="JNN168" s="73"/>
      <c r="JNO168" s="73"/>
      <c r="JNP168" s="73"/>
      <c r="JNQ168" s="73"/>
      <c r="JNR168" s="73"/>
      <c r="JNS168" s="73"/>
      <c r="JNT168" s="73"/>
      <c r="JNU168" s="73"/>
      <c r="JNV168" s="73"/>
      <c r="JNW168" s="73"/>
      <c r="JNX168" s="73"/>
      <c r="JNY168" s="73"/>
      <c r="JNZ168" s="73"/>
      <c r="JOA168" s="73"/>
      <c r="JOB168" s="73"/>
      <c r="JOC168" s="73"/>
      <c r="JOD168" s="73"/>
      <c r="JOE168" s="73"/>
      <c r="JOF168" s="73"/>
      <c r="JOG168" s="73"/>
      <c r="JOH168" s="73"/>
      <c r="JOI168" s="73"/>
      <c r="JOJ168" s="73"/>
      <c r="JOK168" s="73"/>
      <c r="JOL168" s="73"/>
      <c r="JOM168" s="73"/>
      <c r="JON168" s="73"/>
      <c r="JOO168" s="73"/>
      <c r="JOP168" s="73"/>
      <c r="JOQ168" s="73"/>
      <c r="JOR168" s="73"/>
      <c r="JOS168" s="73"/>
      <c r="JOT168" s="73"/>
      <c r="JOU168" s="73"/>
      <c r="JOV168" s="73"/>
      <c r="JOW168" s="73"/>
      <c r="JOX168" s="73"/>
      <c r="JOY168" s="73"/>
      <c r="JOZ168" s="73"/>
      <c r="JPA168" s="73"/>
      <c r="JPB168" s="73"/>
      <c r="JPC168" s="73"/>
      <c r="JPD168" s="73"/>
      <c r="JPE168" s="73"/>
      <c r="JPF168" s="73"/>
      <c r="JPG168" s="73"/>
      <c r="JPH168" s="73"/>
      <c r="JPI168" s="73"/>
      <c r="JPJ168" s="73"/>
      <c r="JPK168" s="73"/>
      <c r="JPL168" s="73"/>
      <c r="JPM168" s="73"/>
      <c r="JPN168" s="73"/>
      <c r="JPO168" s="73"/>
      <c r="JPP168" s="73"/>
      <c r="JPQ168" s="73"/>
      <c r="JPR168" s="73"/>
      <c r="JPS168" s="73"/>
      <c r="JPT168" s="73"/>
      <c r="JPU168" s="73"/>
      <c r="JPV168" s="73"/>
      <c r="JPW168" s="73"/>
      <c r="JPX168" s="73"/>
      <c r="JPY168" s="73"/>
      <c r="JPZ168" s="73"/>
      <c r="JQA168" s="73"/>
      <c r="JQB168" s="73"/>
      <c r="JQC168" s="73"/>
      <c r="JQD168" s="73"/>
      <c r="JQE168" s="73"/>
      <c r="JQF168" s="73"/>
      <c r="JQG168" s="73"/>
      <c r="JQH168" s="73"/>
      <c r="JQI168" s="73"/>
      <c r="JQJ168" s="73"/>
      <c r="JQK168" s="73"/>
      <c r="JQL168" s="73"/>
      <c r="JQM168" s="73"/>
      <c r="JQN168" s="73"/>
      <c r="JQO168" s="73"/>
      <c r="JQP168" s="73"/>
      <c r="JQQ168" s="73"/>
      <c r="JQR168" s="73"/>
      <c r="JQS168" s="73"/>
      <c r="JQT168" s="73"/>
      <c r="JQU168" s="73"/>
      <c r="JQV168" s="73"/>
      <c r="JQW168" s="73"/>
      <c r="JQX168" s="73"/>
      <c r="JQY168" s="73"/>
      <c r="JQZ168" s="73"/>
      <c r="JRA168" s="73"/>
      <c r="JRB168" s="73"/>
      <c r="JRC168" s="73"/>
      <c r="JRD168" s="73"/>
      <c r="JRE168" s="73"/>
      <c r="JRF168" s="73"/>
      <c r="JRG168" s="73"/>
      <c r="JRH168" s="73"/>
      <c r="JRI168" s="73"/>
      <c r="JRJ168" s="73"/>
      <c r="JRK168" s="73"/>
      <c r="JRL168" s="73"/>
      <c r="JRM168" s="73"/>
      <c r="JRN168" s="73"/>
      <c r="JRO168" s="73"/>
      <c r="JRP168" s="73"/>
      <c r="JRQ168" s="73"/>
      <c r="JRR168" s="73"/>
      <c r="JRS168" s="73"/>
      <c r="JRT168" s="73"/>
      <c r="JRU168" s="73"/>
      <c r="JRV168" s="73"/>
      <c r="JRW168" s="73"/>
      <c r="JRX168" s="73"/>
      <c r="JRY168" s="73"/>
      <c r="JRZ168" s="73"/>
      <c r="JSA168" s="73"/>
      <c r="JSB168" s="73"/>
      <c r="JSC168" s="73"/>
      <c r="JSD168" s="73"/>
      <c r="JSE168" s="73"/>
      <c r="JSF168" s="73"/>
      <c r="JSG168" s="73"/>
      <c r="JSH168" s="73"/>
      <c r="JSI168" s="73"/>
      <c r="JSJ168" s="73"/>
      <c r="JSK168" s="73"/>
      <c r="JSL168" s="73"/>
      <c r="JSM168" s="73"/>
      <c r="JSN168" s="73"/>
      <c r="JSO168" s="73"/>
      <c r="JSP168" s="73"/>
      <c r="JSQ168" s="73"/>
      <c r="JSR168" s="73"/>
      <c r="JSS168" s="73"/>
      <c r="JST168" s="73"/>
      <c r="JSU168" s="73"/>
      <c r="JSV168" s="73"/>
      <c r="JSW168" s="73"/>
      <c r="JSX168" s="73"/>
      <c r="JSY168" s="73"/>
      <c r="JSZ168" s="73"/>
      <c r="JTA168" s="73"/>
      <c r="JTB168" s="73"/>
      <c r="JTC168" s="73"/>
      <c r="JTD168" s="73"/>
      <c r="JTE168" s="73"/>
      <c r="JTF168" s="73"/>
      <c r="JTG168" s="73"/>
      <c r="JTH168" s="73"/>
      <c r="JTI168" s="73"/>
      <c r="JTJ168" s="73"/>
      <c r="JTK168" s="73"/>
      <c r="JTL168" s="73"/>
      <c r="JTM168" s="73"/>
      <c r="JTN168" s="73"/>
      <c r="JTO168" s="73"/>
      <c r="JTP168" s="73"/>
      <c r="JTQ168" s="73"/>
      <c r="JTR168" s="73"/>
      <c r="JTS168" s="73"/>
      <c r="JTT168" s="73"/>
      <c r="JTU168" s="73"/>
      <c r="JTV168" s="73"/>
      <c r="JTW168" s="73"/>
      <c r="JTX168" s="73"/>
      <c r="JTY168" s="73"/>
      <c r="JTZ168" s="73"/>
      <c r="JUA168" s="73"/>
      <c r="JUB168" s="73"/>
      <c r="JUC168" s="73"/>
      <c r="JUD168" s="73"/>
      <c r="JUE168" s="73"/>
      <c r="JUF168" s="73"/>
      <c r="JUG168" s="73"/>
      <c r="JUH168" s="73"/>
      <c r="JUI168" s="73"/>
      <c r="JUJ168" s="73"/>
      <c r="JUK168" s="73"/>
      <c r="JUL168" s="73"/>
      <c r="JUM168" s="73"/>
      <c r="JUN168" s="73"/>
      <c r="JUO168" s="73"/>
      <c r="JUP168" s="73"/>
      <c r="JUQ168" s="73"/>
      <c r="JUR168" s="73"/>
      <c r="JUS168" s="73"/>
      <c r="JUT168" s="73"/>
      <c r="JUU168" s="73"/>
      <c r="JUV168" s="73"/>
      <c r="JUW168" s="73"/>
      <c r="JUX168" s="73"/>
      <c r="JUY168" s="73"/>
      <c r="JUZ168" s="73"/>
      <c r="JVA168" s="73"/>
      <c r="JVB168" s="73"/>
      <c r="JVC168" s="73"/>
      <c r="JVD168" s="73"/>
      <c r="JVE168" s="73"/>
      <c r="JVF168" s="73"/>
      <c r="JVG168" s="73"/>
      <c r="JVH168" s="73"/>
      <c r="JVI168" s="73"/>
      <c r="JVJ168" s="73"/>
      <c r="JVK168" s="73"/>
      <c r="JVL168" s="73"/>
      <c r="JVM168" s="73"/>
      <c r="JVN168" s="73"/>
      <c r="JVO168" s="73"/>
      <c r="JVP168" s="73"/>
      <c r="JVQ168" s="73"/>
      <c r="JVR168" s="73"/>
      <c r="JVS168" s="73"/>
      <c r="JVT168" s="73"/>
      <c r="JVU168" s="73"/>
      <c r="JVV168" s="73"/>
      <c r="JVW168" s="73"/>
      <c r="JVX168" s="73"/>
      <c r="JVY168" s="73"/>
      <c r="JVZ168" s="73"/>
      <c r="JWA168" s="73"/>
      <c r="JWB168" s="73"/>
      <c r="JWC168" s="73"/>
      <c r="JWD168" s="73"/>
      <c r="JWE168" s="73"/>
      <c r="JWF168" s="73"/>
      <c r="JWG168" s="73"/>
      <c r="JWH168" s="73"/>
      <c r="JWI168" s="73"/>
      <c r="JWJ168" s="73"/>
      <c r="JWK168" s="73"/>
      <c r="JWL168" s="73"/>
      <c r="JWM168" s="73"/>
      <c r="JWN168" s="73"/>
      <c r="JWO168" s="73"/>
      <c r="JWP168" s="73"/>
      <c r="JWQ168" s="73"/>
      <c r="JWR168" s="73"/>
      <c r="JWS168" s="73"/>
      <c r="JWT168" s="73"/>
      <c r="JWU168" s="73"/>
      <c r="JWV168" s="73"/>
      <c r="JWW168" s="73"/>
      <c r="JWX168" s="73"/>
      <c r="JWY168" s="73"/>
      <c r="JWZ168" s="73"/>
      <c r="JXA168" s="73"/>
      <c r="JXB168" s="73"/>
      <c r="JXC168" s="73"/>
      <c r="JXD168" s="73"/>
      <c r="JXE168" s="73"/>
      <c r="JXF168" s="73"/>
      <c r="JXG168" s="73"/>
      <c r="JXH168" s="73"/>
      <c r="JXI168" s="73"/>
      <c r="JXJ168" s="73"/>
      <c r="JXK168" s="73"/>
      <c r="JXL168" s="73"/>
      <c r="JXM168" s="73"/>
      <c r="JXN168" s="73"/>
      <c r="JXO168" s="73"/>
      <c r="JXP168" s="73"/>
      <c r="JXQ168" s="73"/>
      <c r="JXR168" s="73"/>
      <c r="JXS168" s="73"/>
      <c r="JXT168" s="73"/>
      <c r="JXU168" s="73"/>
      <c r="JXV168" s="73"/>
      <c r="JXW168" s="73"/>
      <c r="JXX168" s="73"/>
      <c r="JXY168" s="73"/>
      <c r="JXZ168" s="73"/>
      <c r="JYA168" s="73"/>
      <c r="JYB168" s="73"/>
      <c r="JYC168" s="73"/>
      <c r="JYD168" s="73"/>
      <c r="JYE168" s="73"/>
      <c r="JYF168" s="73"/>
      <c r="JYG168" s="73"/>
      <c r="JYH168" s="73"/>
      <c r="JYI168" s="73"/>
      <c r="JYJ168" s="73"/>
      <c r="JYK168" s="73"/>
      <c r="JYL168" s="73"/>
      <c r="JYM168" s="73"/>
      <c r="JYN168" s="73"/>
      <c r="JYO168" s="73"/>
      <c r="JYP168" s="73"/>
      <c r="JYQ168" s="73"/>
      <c r="JYR168" s="73"/>
      <c r="JYS168" s="73"/>
      <c r="JYT168" s="73"/>
      <c r="JYU168" s="73"/>
      <c r="JYV168" s="73"/>
      <c r="JYW168" s="73"/>
      <c r="JYX168" s="73"/>
      <c r="JYY168" s="73"/>
      <c r="JYZ168" s="73"/>
      <c r="JZA168" s="73"/>
      <c r="JZB168" s="73"/>
      <c r="JZC168" s="73"/>
      <c r="JZD168" s="73"/>
      <c r="JZE168" s="73"/>
      <c r="JZF168" s="73"/>
      <c r="JZG168" s="73"/>
      <c r="JZH168" s="73"/>
      <c r="JZI168" s="73"/>
      <c r="JZJ168" s="73"/>
      <c r="JZK168" s="73"/>
      <c r="JZL168" s="73"/>
      <c r="JZM168" s="73"/>
      <c r="JZN168" s="73"/>
      <c r="JZO168" s="73"/>
      <c r="JZP168" s="73"/>
      <c r="JZQ168" s="73"/>
      <c r="JZR168" s="73"/>
      <c r="JZS168" s="73"/>
      <c r="JZT168" s="73"/>
      <c r="JZU168" s="73"/>
      <c r="JZV168" s="73"/>
      <c r="JZW168" s="73"/>
      <c r="JZX168" s="73"/>
      <c r="JZY168" s="73"/>
      <c r="JZZ168" s="73"/>
      <c r="KAA168" s="73"/>
      <c r="KAB168" s="73"/>
      <c r="KAC168" s="73"/>
      <c r="KAD168" s="73"/>
      <c r="KAE168" s="73"/>
      <c r="KAF168" s="73"/>
      <c r="KAG168" s="73"/>
      <c r="KAH168" s="73"/>
      <c r="KAI168" s="73"/>
      <c r="KAJ168" s="73"/>
      <c r="KAK168" s="73"/>
      <c r="KAL168" s="73"/>
      <c r="KAM168" s="73"/>
      <c r="KAN168" s="73"/>
      <c r="KAO168" s="73"/>
      <c r="KAP168" s="73"/>
      <c r="KAQ168" s="73"/>
      <c r="KAR168" s="73"/>
      <c r="KAS168" s="73"/>
      <c r="KAT168" s="73"/>
      <c r="KAU168" s="73"/>
      <c r="KAV168" s="73"/>
      <c r="KAW168" s="73"/>
      <c r="KAX168" s="73"/>
      <c r="KAY168" s="73"/>
      <c r="KAZ168" s="73"/>
      <c r="KBA168" s="73"/>
      <c r="KBB168" s="73"/>
      <c r="KBC168" s="73"/>
      <c r="KBD168" s="73"/>
      <c r="KBE168" s="73"/>
      <c r="KBF168" s="73"/>
      <c r="KBG168" s="73"/>
      <c r="KBH168" s="73"/>
      <c r="KBI168" s="73"/>
      <c r="KBJ168" s="73"/>
      <c r="KBK168" s="73"/>
      <c r="KBL168" s="73"/>
      <c r="KBM168" s="73"/>
      <c r="KBN168" s="73"/>
      <c r="KBO168" s="73"/>
      <c r="KBP168" s="73"/>
      <c r="KBQ168" s="73"/>
      <c r="KBR168" s="73"/>
      <c r="KBS168" s="73"/>
      <c r="KBT168" s="73"/>
      <c r="KBU168" s="73"/>
      <c r="KBV168" s="73"/>
      <c r="KBW168" s="73"/>
      <c r="KBX168" s="73"/>
      <c r="KBY168" s="73"/>
      <c r="KBZ168" s="73"/>
      <c r="KCA168" s="73"/>
      <c r="KCB168" s="73"/>
      <c r="KCC168" s="73"/>
      <c r="KCD168" s="73"/>
      <c r="KCE168" s="73"/>
      <c r="KCF168" s="73"/>
      <c r="KCG168" s="73"/>
      <c r="KCH168" s="73"/>
      <c r="KCI168" s="73"/>
      <c r="KCJ168" s="73"/>
      <c r="KCK168" s="73"/>
      <c r="KCL168" s="73"/>
      <c r="KCM168" s="73"/>
      <c r="KCN168" s="73"/>
      <c r="KCO168" s="73"/>
      <c r="KCP168" s="73"/>
      <c r="KCQ168" s="73"/>
      <c r="KCR168" s="73"/>
      <c r="KCS168" s="73"/>
      <c r="KCT168" s="73"/>
      <c r="KCU168" s="73"/>
      <c r="KCV168" s="73"/>
      <c r="KCW168" s="73"/>
      <c r="KCX168" s="73"/>
      <c r="KCY168" s="73"/>
      <c r="KCZ168" s="73"/>
      <c r="KDA168" s="73"/>
      <c r="KDB168" s="73"/>
      <c r="KDC168" s="73"/>
      <c r="KDD168" s="73"/>
      <c r="KDE168" s="73"/>
      <c r="KDF168" s="73"/>
      <c r="KDG168" s="73"/>
      <c r="KDH168" s="73"/>
      <c r="KDI168" s="73"/>
      <c r="KDJ168" s="73"/>
      <c r="KDK168" s="73"/>
      <c r="KDL168" s="73"/>
      <c r="KDM168" s="73"/>
      <c r="KDN168" s="73"/>
      <c r="KDO168" s="73"/>
      <c r="KDP168" s="73"/>
      <c r="KDQ168" s="73"/>
      <c r="KDR168" s="73"/>
      <c r="KDS168" s="73"/>
      <c r="KDT168" s="73"/>
      <c r="KDU168" s="73"/>
      <c r="KDV168" s="73"/>
      <c r="KDW168" s="73"/>
      <c r="KDX168" s="73"/>
      <c r="KDY168" s="73"/>
      <c r="KDZ168" s="73"/>
      <c r="KEA168" s="73"/>
      <c r="KEB168" s="73"/>
      <c r="KEC168" s="73"/>
      <c r="KED168" s="73"/>
      <c r="KEE168" s="73"/>
      <c r="KEF168" s="73"/>
      <c r="KEG168" s="73"/>
      <c r="KEH168" s="73"/>
      <c r="KEI168" s="73"/>
      <c r="KEJ168" s="73"/>
      <c r="KEK168" s="73"/>
      <c r="KEL168" s="73"/>
      <c r="KEM168" s="73"/>
      <c r="KEN168" s="73"/>
      <c r="KEO168" s="73"/>
      <c r="KEP168" s="73"/>
      <c r="KEQ168" s="73"/>
      <c r="KER168" s="73"/>
      <c r="KES168" s="73"/>
      <c r="KET168" s="73"/>
      <c r="KEU168" s="73"/>
      <c r="KEV168" s="73"/>
      <c r="KEW168" s="73"/>
      <c r="KEX168" s="73"/>
      <c r="KEY168" s="73"/>
      <c r="KEZ168" s="73"/>
      <c r="KFA168" s="73"/>
      <c r="KFB168" s="73"/>
      <c r="KFC168" s="73"/>
      <c r="KFD168" s="73"/>
      <c r="KFE168" s="73"/>
      <c r="KFF168" s="73"/>
      <c r="KFG168" s="73"/>
      <c r="KFH168" s="73"/>
      <c r="KFI168" s="73"/>
      <c r="KFJ168" s="73"/>
      <c r="KFK168" s="73"/>
      <c r="KFL168" s="73"/>
      <c r="KFM168" s="73"/>
      <c r="KFN168" s="73"/>
      <c r="KFO168" s="73"/>
      <c r="KFP168" s="73"/>
      <c r="KFQ168" s="73"/>
      <c r="KFR168" s="73"/>
      <c r="KFS168" s="73"/>
      <c r="KFT168" s="73"/>
      <c r="KFU168" s="73"/>
      <c r="KFV168" s="73"/>
      <c r="KFW168" s="73"/>
      <c r="KFX168" s="73"/>
      <c r="KFY168" s="73"/>
      <c r="KFZ168" s="73"/>
      <c r="KGA168" s="73"/>
      <c r="KGB168" s="73"/>
      <c r="KGC168" s="73"/>
      <c r="KGD168" s="73"/>
      <c r="KGE168" s="73"/>
      <c r="KGF168" s="73"/>
      <c r="KGG168" s="73"/>
      <c r="KGH168" s="73"/>
      <c r="KGI168" s="73"/>
      <c r="KGJ168" s="73"/>
      <c r="KGK168" s="73"/>
      <c r="KGL168" s="73"/>
      <c r="KGM168" s="73"/>
      <c r="KGN168" s="73"/>
      <c r="KGO168" s="73"/>
      <c r="KGP168" s="73"/>
      <c r="KGQ168" s="73"/>
      <c r="KGR168" s="73"/>
      <c r="KGS168" s="73"/>
      <c r="KGT168" s="73"/>
      <c r="KGU168" s="73"/>
      <c r="KGV168" s="73"/>
      <c r="KGW168" s="73"/>
      <c r="KGX168" s="73"/>
      <c r="KGY168" s="73"/>
      <c r="KGZ168" s="73"/>
      <c r="KHA168" s="73"/>
      <c r="KHB168" s="73"/>
      <c r="KHC168" s="73"/>
      <c r="KHD168" s="73"/>
      <c r="KHE168" s="73"/>
      <c r="KHF168" s="73"/>
      <c r="KHG168" s="73"/>
      <c r="KHH168" s="73"/>
      <c r="KHI168" s="73"/>
      <c r="KHJ168" s="73"/>
      <c r="KHK168" s="73"/>
      <c r="KHL168" s="73"/>
      <c r="KHM168" s="73"/>
      <c r="KHN168" s="73"/>
      <c r="KHO168" s="73"/>
      <c r="KHP168" s="73"/>
      <c r="KHQ168" s="73"/>
      <c r="KHR168" s="73"/>
      <c r="KHS168" s="73"/>
      <c r="KHT168" s="73"/>
      <c r="KHU168" s="73"/>
      <c r="KHV168" s="73"/>
      <c r="KHW168" s="73"/>
      <c r="KHX168" s="73"/>
      <c r="KHY168" s="73"/>
      <c r="KHZ168" s="73"/>
      <c r="KIA168" s="73"/>
      <c r="KIB168" s="73"/>
      <c r="KIC168" s="73"/>
      <c r="KID168" s="73"/>
      <c r="KIE168" s="73"/>
      <c r="KIF168" s="73"/>
      <c r="KIG168" s="73"/>
      <c r="KIH168" s="73"/>
      <c r="KII168" s="73"/>
      <c r="KIJ168" s="73"/>
      <c r="KIK168" s="73"/>
      <c r="KIL168" s="73"/>
      <c r="KIM168" s="73"/>
      <c r="KIN168" s="73"/>
      <c r="KIO168" s="73"/>
      <c r="KIP168" s="73"/>
      <c r="KIQ168" s="73"/>
      <c r="KIR168" s="73"/>
      <c r="KIS168" s="73"/>
      <c r="KIT168" s="73"/>
      <c r="KIU168" s="73"/>
      <c r="KIV168" s="73"/>
      <c r="KIW168" s="73"/>
      <c r="KIX168" s="73"/>
      <c r="KIY168" s="73"/>
      <c r="KIZ168" s="73"/>
      <c r="KJA168" s="73"/>
      <c r="KJB168" s="73"/>
      <c r="KJC168" s="73"/>
      <c r="KJD168" s="73"/>
      <c r="KJE168" s="73"/>
      <c r="KJF168" s="73"/>
      <c r="KJG168" s="73"/>
      <c r="KJH168" s="73"/>
      <c r="KJI168" s="73"/>
      <c r="KJJ168" s="73"/>
      <c r="KJK168" s="73"/>
      <c r="KJL168" s="73"/>
      <c r="KJM168" s="73"/>
      <c r="KJN168" s="73"/>
      <c r="KJO168" s="73"/>
      <c r="KJP168" s="73"/>
      <c r="KJQ168" s="73"/>
      <c r="KJR168" s="73"/>
      <c r="KJS168" s="73"/>
      <c r="KJT168" s="73"/>
      <c r="KJU168" s="73"/>
      <c r="KJV168" s="73"/>
      <c r="KJW168" s="73"/>
      <c r="KJX168" s="73"/>
      <c r="KJY168" s="73"/>
      <c r="KJZ168" s="73"/>
      <c r="KKA168" s="73"/>
      <c r="KKB168" s="73"/>
      <c r="KKC168" s="73"/>
      <c r="KKD168" s="73"/>
      <c r="KKE168" s="73"/>
      <c r="KKF168" s="73"/>
      <c r="KKG168" s="73"/>
      <c r="KKH168" s="73"/>
      <c r="KKI168" s="73"/>
      <c r="KKJ168" s="73"/>
      <c r="KKK168" s="73"/>
      <c r="KKL168" s="73"/>
      <c r="KKM168" s="73"/>
      <c r="KKN168" s="73"/>
      <c r="KKO168" s="73"/>
      <c r="KKP168" s="73"/>
      <c r="KKQ168" s="73"/>
      <c r="KKR168" s="73"/>
      <c r="KKS168" s="73"/>
      <c r="KKT168" s="73"/>
      <c r="KKU168" s="73"/>
      <c r="KKV168" s="73"/>
      <c r="KKW168" s="73"/>
      <c r="KKX168" s="73"/>
      <c r="KKY168" s="73"/>
      <c r="KKZ168" s="73"/>
      <c r="KLA168" s="73"/>
      <c r="KLB168" s="73"/>
      <c r="KLC168" s="73"/>
      <c r="KLD168" s="73"/>
      <c r="KLE168" s="73"/>
      <c r="KLF168" s="73"/>
      <c r="KLG168" s="73"/>
      <c r="KLH168" s="73"/>
      <c r="KLI168" s="73"/>
      <c r="KLJ168" s="73"/>
      <c r="KLK168" s="73"/>
      <c r="KLL168" s="73"/>
      <c r="KLM168" s="73"/>
      <c r="KLN168" s="73"/>
      <c r="KLO168" s="73"/>
      <c r="KLP168" s="73"/>
      <c r="KLQ168" s="73"/>
      <c r="KLR168" s="73"/>
      <c r="KLS168" s="73"/>
      <c r="KLT168" s="73"/>
      <c r="KLU168" s="73"/>
      <c r="KLV168" s="73"/>
      <c r="KLW168" s="73"/>
      <c r="KLX168" s="73"/>
      <c r="KLY168" s="73"/>
      <c r="KLZ168" s="73"/>
      <c r="KMA168" s="73"/>
      <c r="KMB168" s="73"/>
      <c r="KMC168" s="73"/>
      <c r="KMD168" s="73"/>
      <c r="KME168" s="73"/>
      <c r="KMF168" s="73"/>
      <c r="KMG168" s="73"/>
      <c r="KMH168" s="73"/>
      <c r="KMI168" s="73"/>
      <c r="KMJ168" s="73"/>
      <c r="KMK168" s="73"/>
      <c r="KML168" s="73"/>
      <c r="KMM168" s="73"/>
      <c r="KMN168" s="73"/>
      <c r="KMO168" s="73"/>
      <c r="KMP168" s="73"/>
      <c r="KMQ168" s="73"/>
      <c r="KMR168" s="73"/>
      <c r="KMS168" s="73"/>
      <c r="KMT168" s="73"/>
      <c r="KMU168" s="73"/>
      <c r="KMV168" s="73"/>
      <c r="KMW168" s="73"/>
      <c r="KMX168" s="73"/>
      <c r="KMY168" s="73"/>
      <c r="KMZ168" s="73"/>
      <c r="KNA168" s="73"/>
      <c r="KNB168" s="73"/>
      <c r="KNC168" s="73"/>
      <c r="KND168" s="73"/>
      <c r="KNE168" s="73"/>
      <c r="KNF168" s="73"/>
      <c r="KNG168" s="73"/>
      <c r="KNH168" s="73"/>
      <c r="KNI168" s="73"/>
      <c r="KNJ168" s="73"/>
      <c r="KNK168" s="73"/>
      <c r="KNL168" s="73"/>
      <c r="KNM168" s="73"/>
      <c r="KNN168" s="73"/>
      <c r="KNO168" s="73"/>
      <c r="KNP168" s="73"/>
      <c r="KNQ168" s="73"/>
      <c r="KNR168" s="73"/>
      <c r="KNS168" s="73"/>
      <c r="KNT168" s="73"/>
      <c r="KNU168" s="73"/>
      <c r="KNV168" s="73"/>
      <c r="KNW168" s="73"/>
      <c r="KNX168" s="73"/>
      <c r="KNY168" s="73"/>
      <c r="KNZ168" s="73"/>
      <c r="KOA168" s="73"/>
      <c r="KOB168" s="73"/>
      <c r="KOC168" s="73"/>
      <c r="KOD168" s="73"/>
      <c r="KOE168" s="73"/>
      <c r="KOF168" s="73"/>
      <c r="KOG168" s="73"/>
      <c r="KOH168" s="73"/>
      <c r="KOI168" s="73"/>
      <c r="KOJ168" s="73"/>
      <c r="KOK168" s="73"/>
      <c r="KOL168" s="73"/>
      <c r="KOM168" s="73"/>
      <c r="KON168" s="73"/>
      <c r="KOO168" s="73"/>
      <c r="KOP168" s="73"/>
      <c r="KOQ168" s="73"/>
      <c r="KOR168" s="73"/>
      <c r="KOS168" s="73"/>
      <c r="KOT168" s="73"/>
      <c r="KOU168" s="73"/>
      <c r="KOV168" s="73"/>
      <c r="KOW168" s="73"/>
      <c r="KOX168" s="73"/>
      <c r="KOY168" s="73"/>
      <c r="KOZ168" s="73"/>
      <c r="KPA168" s="73"/>
      <c r="KPB168" s="73"/>
      <c r="KPC168" s="73"/>
      <c r="KPD168" s="73"/>
      <c r="KPE168" s="73"/>
      <c r="KPF168" s="73"/>
      <c r="KPG168" s="73"/>
      <c r="KPH168" s="73"/>
      <c r="KPI168" s="73"/>
      <c r="KPJ168" s="73"/>
      <c r="KPK168" s="73"/>
      <c r="KPL168" s="73"/>
      <c r="KPM168" s="73"/>
      <c r="KPN168" s="73"/>
      <c r="KPO168" s="73"/>
      <c r="KPP168" s="73"/>
      <c r="KPQ168" s="73"/>
      <c r="KPR168" s="73"/>
      <c r="KPS168" s="73"/>
      <c r="KPT168" s="73"/>
      <c r="KPU168" s="73"/>
      <c r="KPV168" s="73"/>
      <c r="KPW168" s="73"/>
      <c r="KPX168" s="73"/>
      <c r="KPY168" s="73"/>
      <c r="KPZ168" s="73"/>
      <c r="KQA168" s="73"/>
      <c r="KQB168" s="73"/>
      <c r="KQC168" s="73"/>
      <c r="KQD168" s="73"/>
      <c r="KQE168" s="73"/>
      <c r="KQF168" s="73"/>
      <c r="KQG168" s="73"/>
      <c r="KQH168" s="73"/>
      <c r="KQI168" s="73"/>
      <c r="KQJ168" s="73"/>
      <c r="KQK168" s="73"/>
      <c r="KQL168" s="73"/>
      <c r="KQM168" s="73"/>
      <c r="KQN168" s="73"/>
      <c r="KQO168" s="73"/>
      <c r="KQP168" s="73"/>
      <c r="KQQ168" s="73"/>
      <c r="KQR168" s="73"/>
      <c r="KQS168" s="73"/>
      <c r="KQT168" s="73"/>
      <c r="KQU168" s="73"/>
      <c r="KQV168" s="73"/>
      <c r="KQW168" s="73"/>
      <c r="KQX168" s="73"/>
      <c r="KQY168" s="73"/>
      <c r="KQZ168" s="73"/>
      <c r="KRA168" s="73"/>
      <c r="KRB168" s="73"/>
      <c r="KRC168" s="73"/>
      <c r="KRD168" s="73"/>
      <c r="KRE168" s="73"/>
      <c r="KRF168" s="73"/>
      <c r="KRG168" s="73"/>
      <c r="KRH168" s="73"/>
      <c r="KRI168" s="73"/>
      <c r="KRJ168" s="73"/>
      <c r="KRK168" s="73"/>
      <c r="KRL168" s="73"/>
      <c r="KRM168" s="73"/>
      <c r="KRN168" s="73"/>
      <c r="KRO168" s="73"/>
      <c r="KRP168" s="73"/>
      <c r="KRQ168" s="73"/>
      <c r="KRR168" s="73"/>
      <c r="KRS168" s="73"/>
      <c r="KRT168" s="73"/>
      <c r="KRU168" s="73"/>
      <c r="KRV168" s="73"/>
      <c r="KRW168" s="73"/>
      <c r="KRX168" s="73"/>
      <c r="KRY168" s="73"/>
      <c r="KRZ168" s="73"/>
      <c r="KSA168" s="73"/>
      <c r="KSB168" s="73"/>
      <c r="KSC168" s="73"/>
      <c r="KSD168" s="73"/>
      <c r="KSE168" s="73"/>
      <c r="KSF168" s="73"/>
      <c r="KSG168" s="73"/>
      <c r="KSH168" s="73"/>
      <c r="KSI168" s="73"/>
      <c r="KSJ168" s="73"/>
      <c r="KSK168" s="73"/>
      <c r="KSL168" s="73"/>
      <c r="KSM168" s="73"/>
      <c r="KSN168" s="73"/>
      <c r="KSO168" s="73"/>
      <c r="KSP168" s="73"/>
      <c r="KSQ168" s="73"/>
      <c r="KSR168" s="73"/>
      <c r="KSS168" s="73"/>
      <c r="KST168" s="73"/>
      <c r="KSU168" s="73"/>
      <c r="KSV168" s="73"/>
      <c r="KSW168" s="73"/>
      <c r="KSX168" s="73"/>
      <c r="KSY168" s="73"/>
      <c r="KSZ168" s="73"/>
      <c r="KTA168" s="73"/>
      <c r="KTB168" s="73"/>
      <c r="KTC168" s="73"/>
      <c r="KTD168" s="73"/>
      <c r="KTE168" s="73"/>
      <c r="KTF168" s="73"/>
      <c r="KTG168" s="73"/>
      <c r="KTH168" s="73"/>
      <c r="KTI168" s="73"/>
      <c r="KTJ168" s="73"/>
      <c r="KTK168" s="73"/>
      <c r="KTL168" s="73"/>
      <c r="KTM168" s="73"/>
      <c r="KTN168" s="73"/>
      <c r="KTO168" s="73"/>
      <c r="KTP168" s="73"/>
      <c r="KTQ168" s="73"/>
      <c r="KTR168" s="73"/>
      <c r="KTS168" s="73"/>
      <c r="KTT168" s="73"/>
      <c r="KTU168" s="73"/>
      <c r="KTV168" s="73"/>
      <c r="KTW168" s="73"/>
      <c r="KTX168" s="73"/>
      <c r="KTY168" s="73"/>
      <c r="KTZ168" s="73"/>
      <c r="KUA168" s="73"/>
      <c r="KUB168" s="73"/>
      <c r="KUC168" s="73"/>
      <c r="KUD168" s="73"/>
      <c r="KUE168" s="73"/>
      <c r="KUF168" s="73"/>
      <c r="KUG168" s="73"/>
      <c r="KUH168" s="73"/>
      <c r="KUI168" s="73"/>
      <c r="KUJ168" s="73"/>
      <c r="KUK168" s="73"/>
      <c r="KUL168" s="73"/>
      <c r="KUM168" s="73"/>
      <c r="KUN168" s="73"/>
      <c r="KUO168" s="73"/>
      <c r="KUP168" s="73"/>
      <c r="KUQ168" s="73"/>
      <c r="KUR168" s="73"/>
      <c r="KUS168" s="73"/>
      <c r="KUT168" s="73"/>
      <c r="KUU168" s="73"/>
      <c r="KUV168" s="73"/>
      <c r="KUW168" s="73"/>
      <c r="KUX168" s="73"/>
      <c r="KUY168" s="73"/>
      <c r="KUZ168" s="73"/>
      <c r="KVA168" s="73"/>
      <c r="KVB168" s="73"/>
      <c r="KVC168" s="73"/>
      <c r="KVD168" s="73"/>
      <c r="KVE168" s="73"/>
      <c r="KVF168" s="73"/>
      <c r="KVG168" s="73"/>
      <c r="KVH168" s="73"/>
      <c r="KVI168" s="73"/>
      <c r="KVJ168" s="73"/>
      <c r="KVK168" s="73"/>
      <c r="KVL168" s="73"/>
      <c r="KVM168" s="73"/>
      <c r="KVN168" s="73"/>
      <c r="KVO168" s="73"/>
      <c r="KVP168" s="73"/>
      <c r="KVQ168" s="73"/>
      <c r="KVR168" s="73"/>
      <c r="KVS168" s="73"/>
      <c r="KVT168" s="73"/>
      <c r="KVU168" s="73"/>
      <c r="KVV168" s="73"/>
      <c r="KVW168" s="73"/>
      <c r="KVX168" s="73"/>
      <c r="KVY168" s="73"/>
      <c r="KVZ168" s="73"/>
      <c r="KWA168" s="73"/>
      <c r="KWB168" s="73"/>
      <c r="KWC168" s="73"/>
      <c r="KWD168" s="73"/>
      <c r="KWE168" s="73"/>
      <c r="KWF168" s="73"/>
      <c r="KWG168" s="73"/>
      <c r="KWH168" s="73"/>
      <c r="KWI168" s="73"/>
      <c r="KWJ168" s="73"/>
      <c r="KWK168" s="73"/>
      <c r="KWL168" s="73"/>
      <c r="KWM168" s="73"/>
      <c r="KWN168" s="73"/>
      <c r="KWO168" s="73"/>
      <c r="KWP168" s="73"/>
      <c r="KWQ168" s="73"/>
      <c r="KWR168" s="73"/>
      <c r="KWS168" s="73"/>
      <c r="KWT168" s="73"/>
      <c r="KWU168" s="73"/>
      <c r="KWV168" s="73"/>
      <c r="KWW168" s="73"/>
      <c r="KWX168" s="73"/>
      <c r="KWY168" s="73"/>
      <c r="KWZ168" s="73"/>
      <c r="KXA168" s="73"/>
      <c r="KXB168" s="73"/>
      <c r="KXC168" s="73"/>
      <c r="KXD168" s="73"/>
      <c r="KXE168" s="73"/>
      <c r="KXF168" s="73"/>
      <c r="KXG168" s="73"/>
      <c r="KXH168" s="73"/>
      <c r="KXI168" s="73"/>
      <c r="KXJ168" s="73"/>
      <c r="KXK168" s="73"/>
      <c r="KXL168" s="73"/>
      <c r="KXM168" s="73"/>
      <c r="KXN168" s="73"/>
      <c r="KXO168" s="73"/>
      <c r="KXP168" s="73"/>
      <c r="KXQ168" s="73"/>
      <c r="KXR168" s="73"/>
      <c r="KXS168" s="73"/>
      <c r="KXT168" s="73"/>
      <c r="KXU168" s="73"/>
      <c r="KXV168" s="73"/>
      <c r="KXW168" s="73"/>
      <c r="KXX168" s="73"/>
      <c r="KXY168" s="73"/>
      <c r="KXZ168" s="73"/>
      <c r="KYA168" s="73"/>
      <c r="KYB168" s="73"/>
      <c r="KYC168" s="73"/>
      <c r="KYD168" s="73"/>
      <c r="KYE168" s="73"/>
      <c r="KYF168" s="73"/>
      <c r="KYG168" s="73"/>
      <c r="KYH168" s="73"/>
      <c r="KYI168" s="73"/>
      <c r="KYJ168" s="73"/>
      <c r="KYK168" s="73"/>
      <c r="KYL168" s="73"/>
      <c r="KYM168" s="73"/>
      <c r="KYN168" s="73"/>
      <c r="KYO168" s="73"/>
      <c r="KYP168" s="73"/>
      <c r="KYQ168" s="73"/>
      <c r="KYR168" s="73"/>
      <c r="KYS168" s="73"/>
      <c r="KYT168" s="73"/>
      <c r="KYU168" s="73"/>
      <c r="KYV168" s="73"/>
      <c r="KYW168" s="73"/>
      <c r="KYX168" s="73"/>
      <c r="KYY168" s="73"/>
      <c r="KYZ168" s="73"/>
      <c r="KZA168" s="73"/>
      <c r="KZB168" s="73"/>
      <c r="KZC168" s="73"/>
      <c r="KZD168" s="73"/>
      <c r="KZE168" s="73"/>
      <c r="KZF168" s="73"/>
      <c r="KZG168" s="73"/>
      <c r="KZH168" s="73"/>
      <c r="KZI168" s="73"/>
      <c r="KZJ168" s="73"/>
      <c r="KZK168" s="73"/>
      <c r="KZL168" s="73"/>
      <c r="KZM168" s="73"/>
      <c r="KZN168" s="73"/>
      <c r="KZO168" s="73"/>
      <c r="KZP168" s="73"/>
      <c r="KZQ168" s="73"/>
      <c r="KZR168" s="73"/>
      <c r="KZS168" s="73"/>
      <c r="KZT168" s="73"/>
      <c r="KZU168" s="73"/>
      <c r="KZV168" s="73"/>
      <c r="KZW168" s="73"/>
      <c r="KZX168" s="73"/>
      <c r="KZY168" s="73"/>
      <c r="KZZ168" s="73"/>
      <c r="LAA168" s="73"/>
      <c r="LAB168" s="73"/>
      <c r="LAC168" s="73"/>
      <c r="LAD168" s="73"/>
      <c r="LAE168" s="73"/>
      <c r="LAF168" s="73"/>
      <c r="LAG168" s="73"/>
      <c r="LAH168" s="73"/>
      <c r="LAI168" s="73"/>
      <c r="LAJ168" s="73"/>
      <c r="LAK168" s="73"/>
      <c r="LAL168" s="73"/>
      <c r="LAM168" s="73"/>
      <c r="LAN168" s="73"/>
      <c r="LAO168" s="73"/>
      <c r="LAP168" s="73"/>
      <c r="LAQ168" s="73"/>
      <c r="LAR168" s="73"/>
      <c r="LAS168" s="73"/>
      <c r="LAT168" s="73"/>
      <c r="LAU168" s="73"/>
      <c r="LAV168" s="73"/>
      <c r="LAW168" s="73"/>
      <c r="LAX168" s="73"/>
      <c r="LAY168" s="73"/>
      <c r="LAZ168" s="73"/>
      <c r="LBA168" s="73"/>
      <c r="LBB168" s="73"/>
      <c r="LBC168" s="73"/>
      <c r="LBD168" s="73"/>
      <c r="LBE168" s="73"/>
      <c r="LBF168" s="73"/>
      <c r="LBG168" s="73"/>
      <c r="LBH168" s="73"/>
      <c r="LBI168" s="73"/>
      <c r="LBJ168" s="73"/>
      <c r="LBK168" s="73"/>
      <c r="LBL168" s="73"/>
      <c r="LBM168" s="73"/>
      <c r="LBN168" s="73"/>
      <c r="LBO168" s="73"/>
      <c r="LBP168" s="73"/>
      <c r="LBQ168" s="73"/>
      <c r="LBR168" s="73"/>
      <c r="LBS168" s="73"/>
      <c r="LBT168" s="73"/>
      <c r="LBU168" s="73"/>
      <c r="LBV168" s="73"/>
      <c r="LBW168" s="73"/>
      <c r="LBX168" s="73"/>
      <c r="LBY168" s="73"/>
      <c r="LBZ168" s="73"/>
      <c r="LCA168" s="73"/>
      <c r="LCB168" s="73"/>
      <c r="LCC168" s="73"/>
      <c r="LCD168" s="73"/>
      <c r="LCE168" s="73"/>
      <c r="LCF168" s="73"/>
      <c r="LCG168" s="73"/>
      <c r="LCH168" s="73"/>
      <c r="LCI168" s="73"/>
      <c r="LCJ168" s="73"/>
      <c r="LCK168" s="73"/>
      <c r="LCL168" s="73"/>
      <c r="LCM168" s="73"/>
      <c r="LCN168" s="73"/>
      <c r="LCO168" s="73"/>
      <c r="LCP168" s="73"/>
      <c r="LCQ168" s="73"/>
      <c r="LCR168" s="73"/>
      <c r="LCS168" s="73"/>
      <c r="LCT168" s="73"/>
      <c r="LCU168" s="73"/>
      <c r="LCV168" s="73"/>
      <c r="LCW168" s="73"/>
      <c r="LCX168" s="73"/>
      <c r="LCY168" s="73"/>
      <c r="LCZ168" s="73"/>
      <c r="LDA168" s="73"/>
      <c r="LDB168" s="73"/>
      <c r="LDC168" s="73"/>
      <c r="LDD168" s="73"/>
      <c r="LDE168" s="73"/>
      <c r="LDF168" s="73"/>
      <c r="LDG168" s="73"/>
      <c r="LDH168" s="73"/>
      <c r="LDI168" s="73"/>
      <c r="LDJ168" s="73"/>
      <c r="LDK168" s="73"/>
      <c r="LDL168" s="73"/>
      <c r="LDM168" s="73"/>
      <c r="LDN168" s="73"/>
      <c r="LDO168" s="73"/>
      <c r="LDP168" s="73"/>
      <c r="LDQ168" s="73"/>
      <c r="LDR168" s="73"/>
      <c r="LDS168" s="73"/>
      <c r="LDT168" s="73"/>
      <c r="LDU168" s="73"/>
      <c r="LDV168" s="73"/>
      <c r="LDW168" s="73"/>
      <c r="LDX168" s="73"/>
      <c r="LDY168" s="73"/>
      <c r="LDZ168" s="73"/>
      <c r="LEA168" s="73"/>
      <c r="LEB168" s="73"/>
      <c r="LEC168" s="73"/>
      <c r="LED168" s="73"/>
      <c r="LEE168" s="73"/>
      <c r="LEF168" s="73"/>
      <c r="LEG168" s="73"/>
      <c r="LEH168" s="73"/>
      <c r="LEI168" s="73"/>
      <c r="LEJ168" s="73"/>
      <c r="LEK168" s="73"/>
      <c r="LEL168" s="73"/>
      <c r="LEM168" s="73"/>
      <c r="LEN168" s="73"/>
      <c r="LEO168" s="73"/>
      <c r="LEP168" s="73"/>
      <c r="LEQ168" s="73"/>
      <c r="LER168" s="73"/>
      <c r="LES168" s="73"/>
      <c r="LET168" s="73"/>
      <c r="LEU168" s="73"/>
      <c r="LEV168" s="73"/>
      <c r="LEW168" s="73"/>
      <c r="LEX168" s="73"/>
      <c r="LEY168" s="73"/>
      <c r="LEZ168" s="73"/>
      <c r="LFA168" s="73"/>
      <c r="LFB168" s="73"/>
      <c r="LFC168" s="73"/>
      <c r="LFD168" s="73"/>
      <c r="LFE168" s="73"/>
      <c r="LFF168" s="73"/>
      <c r="LFG168" s="73"/>
      <c r="LFH168" s="73"/>
      <c r="LFI168" s="73"/>
      <c r="LFJ168" s="73"/>
      <c r="LFK168" s="73"/>
      <c r="LFL168" s="73"/>
      <c r="LFM168" s="73"/>
      <c r="LFN168" s="73"/>
      <c r="LFO168" s="73"/>
      <c r="LFP168" s="73"/>
      <c r="LFQ168" s="73"/>
      <c r="LFR168" s="73"/>
      <c r="LFS168" s="73"/>
      <c r="LFT168" s="73"/>
      <c r="LFU168" s="73"/>
      <c r="LFV168" s="73"/>
      <c r="LFW168" s="73"/>
      <c r="LFX168" s="73"/>
      <c r="LFY168" s="73"/>
      <c r="LFZ168" s="73"/>
      <c r="LGA168" s="73"/>
      <c r="LGB168" s="73"/>
      <c r="LGC168" s="73"/>
      <c r="LGD168" s="73"/>
      <c r="LGE168" s="73"/>
      <c r="LGF168" s="73"/>
      <c r="LGG168" s="73"/>
      <c r="LGH168" s="73"/>
      <c r="LGI168" s="73"/>
      <c r="LGJ168" s="73"/>
      <c r="LGK168" s="73"/>
      <c r="LGL168" s="73"/>
      <c r="LGM168" s="73"/>
      <c r="LGN168" s="73"/>
      <c r="LGO168" s="73"/>
      <c r="LGP168" s="73"/>
      <c r="LGQ168" s="73"/>
      <c r="LGR168" s="73"/>
      <c r="LGS168" s="73"/>
      <c r="LGT168" s="73"/>
      <c r="LGU168" s="73"/>
      <c r="LGV168" s="73"/>
      <c r="LGW168" s="73"/>
      <c r="LGX168" s="73"/>
      <c r="LGY168" s="73"/>
      <c r="LGZ168" s="73"/>
      <c r="LHA168" s="73"/>
      <c r="LHB168" s="73"/>
      <c r="LHC168" s="73"/>
      <c r="LHD168" s="73"/>
      <c r="LHE168" s="73"/>
      <c r="LHF168" s="73"/>
      <c r="LHG168" s="73"/>
      <c r="LHH168" s="73"/>
      <c r="LHI168" s="73"/>
      <c r="LHJ168" s="73"/>
      <c r="LHK168" s="73"/>
      <c r="LHL168" s="73"/>
      <c r="LHM168" s="73"/>
      <c r="LHN168" s="73"/>
      <c r="LHO168" s="73"/>
      <c r="LHP168" s="73"/>
      <c r="LHQ168" s="73"/>
      <c r="LHR168" s="73"/>
      <c r="LHS168" s="73"/>
      <c r="LHT168" s="73"/>
      <c r="LHU168" s="73"/>
      <c r="LHV168" s="73"/>
      <c r="LHW168" s="73"/>
      <c r="LHX168" s="73"/>
      <c r="LHY168" s="73"/>
      <c r="LHZ168" s="73"/>
      <c r="LIA168" s="73"/>
      <c r="LIB168" s="73"/>
      <c r="LIC168" s="73"/>
      <c r="LID168" s="73"/>
      <c r="LIE168" s="73"/>
      <c r="LIF168" s="73"/>
      <c r="LIG168" s="73"/>
      <c r="LIH168" s="73"/>
      <c r="LII168" s="73"/>
      <c r="LIJ168" s="73"/>
      <c r="LIK168" s="73"/>
      <c r="LIL168" s="73"/>
      <c r="LIM168" s="73"/>
      <c r="LIN168" s="73"/>
      <c r="LIO168" s="73"/>
      <c r="LIP168" s="73"/>
      <c r="LIQ168" s="73"/>
      <c r="LIR168" s="73"/>
      <c r="LIS168" s="73"/>
      <c r="LIT168" s="73"/>
      <c r="LIU168" s="73"/>
      <c r="LIV168" s="73"/>
      <c r="LIW168" s="73"/>
      <c r="LIX168" s="73"/>
      <c r="LIY168" s="73"/>
      <c r="LIZ168" s="73"/>
      <c r="LJA168" s="73"/>
      <c r="LJB168" s="73"/>
      <c r="LJC168" s="73"/>
      <c r="LJD168" s="73"/>
      <c r="LJE168" s="73"/>
      <c r="LJF168" s="73"/>
      <c r="LJG168" s="73"/>
      <c r="LJH168" s="73"/>
      <c r="LJI168" s="73"/>
      <c r="LJJ168" s="73"/>
      <c r="LJK168" s="73"/>
      <c r="LJL168" s="73"/>
      <c r="LJM168" s="73"/>
      <c r="LJN168" s="73"/>
      <c r="LJO168" s="73"/>
      <c r="LJP168" s="73"/>
      <c r="LJQ168" s="73"/>
      <c r="LJR168" s="73"/>
      <c r="LJS168" s="73"/>
      <c r="LJT168" s="73"/>
      <c r="LJU168" s="73"/>
      <c r="LJV168" s="73"/>
      <c r="LJW168" s="73"/>
      <c r="LJX168" s="73"/>
      <c r="LJY168" s="73"/>
      <c r="LJZ168" s="73"/>
      <c r="LKA168" s="73"/>
      <c r="LKB168" s="73"/>
      <c r="LKC168" s="73"/>
      <c r="LKD168" s="73"/>
      <c r="LKE168" s="73"/>
      <c r="LKF168" s="73"/>
      <c r="LKG168" s="73"/>
      <c r="LKH168" s="73"/>
      <c r="LKI168" s="73"/>
      <c r="LKJ168" s="73"/>
      <c r="LKK168" s="73"/>
      <c r="LKL168" s="73"/>
      <c r="LKM168" s="73"/>
      <c r="LKN168" s="73"/>
      <c r="LKO168" s="73"/>
      <c r="LKP168" s="73"/>
      <c r="LKQ168" s="73"/>
      <c r="LKR168" s="73"/>
      <c r="LKS168" s="73"/>
      <c r="LKT168" s="73"/>
      <c r="LKU168" s="73"/>
      <c r="LKV168" s="73"/>
      <c r="LKW168" s="73"/>
      <c r="LKX168" s="73"/>
      <c r="LKY168" s="73"/>
      <c r="LKZ168" s="73"/>
      <c r="LLA168" s="73"/>
      <c r="LLB168" s="73"/>
      <c r="LLC168" s="73"/>
      <c r="LLD168" s="73"/>
      <c r="LLE168" s="73"/>
      <c r="LLF168" s="73"/>
      <c r="LLG168" s="73"/>
      <c r="LLH168" s="73"/>
      <c r="LLI168" s="73"/>
      <c r="LLJ168" s="73"/>
      <c r="LLK168" s="73"/>
      <c r="LLL168" s="73"/>
      <c r="LLM168" s="73"/>
      <c r="LLN168" s="73"/>
      <c r="LLO168" s="73"/>
      <c r="LLP168" s="73"/>
      <c r="LLQ168" s="73"/>
      <c r="LLR168" s="73"/>
      <c r="LLS168" s="73"/>
      <c r="LLT168" s="73"/>
      <c r="LLU168" s="73"/>
      <c r="LLV168" s="73"/>
      <c r="LLW168" s="73"/>
      <c r="LLX168" s="73"/>
      <c r="LLY168" s="73"/>
      <c r="LLZ168" s="73"/>
      <c r="LMA168" s="73"/>
      <c r="LMB168" s="73"/>
      <c r="LMC168" s="73"/>
      <c r="LMD168" s="73"/>
      <c r="LME168" s="73"/>
      <c r="LMF168" s="73"/>
      <c r="LMG168" s="73"/>
      <c r="LMH168" s="73"/>
      <c r="LMI168" s="73"/>
      <c r="LMJ168" s="73"/>
      <c r="LMK168" s="73"/>
      <c r="LML168" s="73"/>
      <c r="LMM168" s="73"/>
      <c r="LMN168" s="73"/>
      <c r="LMO168" s="73"/>
      <c r="LMP168" s="73"/>
      <c r="LMQ168" s="73"/>
      <c r="LMR168" s="73"/>
      <c r="LMS168" s="73"/>
      <c r="LMT168" s="73"/>
      <c r="LMU168" s="73"/>
      <c r="LMV168" s="73"/>
      <c r="LMW168" s="73"/>
      <c r="LMX168" s="73"/>
      <c r="LMY168" s="73"/>
      <c r="LMZ168" s="73"/>
      <c r="LNA168" s="73"/>
      <c r="LNB168" s="73"/>
      <c r="LNC168" s="73"/>
      <c r="LND168" s="73"/>
      <c r="LNE168" s="73"/>
      <c r="LNF168" s="73"/>
      <c r="LNG168" s="73"/>
      <c r="LNH168" s="73"/>
      <c r="LNI168" s="73"/>
      <c r="LNJ168" s="73"/>
      <c r="LNK168" s="73"/>
      <c r="LNL168" s="73"/>
      <c r="LNM168" s="73"/>
      <c r="LNN168" s="73"/>
      <c r="LNO168" s="73"/>
      <c r="LNP168" s="73"/>
      <c r="LNQ168" s="73"/>
      <c r="LNR168" s="73"/>
      <c r="LNS168" s="73"/>
      <c r="LNT168" s="73"/>
      <c r="LNU168" s="73"/>
      <c r="LNV168" s="73"/>
      <c r="LNW168" s="73"/>
      <c r="LNX168" s="73"/>
      <c r="LNY168" s="73"/>
      <c r="LNZ168" s="73"/>
      <c r="LOA168" s="73"/>
      <c r="LOB168" s="73"/>
      <c r="LOC168" s="73"/>
      <c r="LOD168" s="73"/>
      <c r="LOE168" s="73"/>
      <c r="LOF168" s="73"/>
      <c r="LOG168" s="73"/>
      <c r="LOH168" s="73"/>
      <c r="LOI168" s="73"/>
      <c r="LOJ168" s="73"/>
      <c r="LOK168" s="73"/>
      <c r="LOL168" s="73"/>
      <c r="LOM168" s="73"/>
      <c r="LON168" s="73"/>
      <c r="LOO168" s="73"/>
      <c r="LOP168" s="73"/>
      <c r="LOQ168" s="73"/>
      <c r="LOR168" s="73"/>
      <c r="LOS168" s="73"/>
      <c r="LOT168" s="73"/>
      <c r="LOU168" s="73"/>
      <c r="LOV168" s="73"/>
      <c r="LOW168" s="73"/>
      <c r="LOX168" s="73"/>
      <c r="LOY168" s="73"/>
      <c r="LOZ168" s="73"/>
      <c r="LPA168" s="73"/>
      <c r="LPB168" s="73"/>
      <c r="LPC168" s="73"/>
      <c r="LPD168" s="73"/>
      <c r="LPE168" s="73"/>
      <c r="LPF168" s="73"/>
      <c r="LPG168" s="73"/>
      <c r="LPH168" s="73"/>
      <c r="LPI168" s="73"/>
      <c r="LPJ168" s="73"/>
      <c r="LPK168" s="73"/>
      <c r="LPL168" s="73"/>
      <c r="LPM168" s="73"/>
      <c r="LPN168" s="73"/>
      <c r="LPO168" s="73"/>
      <c r="LPP168" s="73"/>
      <c r="LPQ168" s="73"/>
      <c r="LPR168" s="73"/>
      <c r="LPS168" s="73"/>
      <c r="LPT168" s="73"/>
      <c r="LPU168" s="73"/>
      <c r="LPV168" s="73"/>
      <c r="LPW168" s="73"/>
      <c r="LPX168" s="73"/>
      <c r="LPY168" s="73"/>
      <c r="LPZ168" s="73"/>
      <c r="LQA168" s="73"/>
      <c r="LQB168" s="73"/>
      <c r="LQC168" s="73"/>
      <c r="LQD168" s="73"/>
      <c r="LQE168" s="73"/>
      <c r="LQF168" s="73"/>
      <c r="LQG168" s="73"/>
      <c r="LQH168" s="73"/>
      <c r="LQI168" s="73"/>
      <c r="LQJ168" s="73"/>
      <c r="LQK168" s="73"/>
      <c r="LQL168" s="73"/>
      <c r="LQM168" s="73"/>
      <c r="LQN168" s="73"/>
      <c r="LQO168" s="73"/>
      <c r="LQP168" s="73"/>
      <c r="LQQ168" s="73"/>
      <c r="LQR168" s="73"/>
      <c r="LQS168" s="73"/>
      <c r="LQT168" s="73"/>
      <c r="LQU168" s="73"/>
      <c r="LQV168" s="73"/>
      <c r="LQW168" s="73"/>
      <c r="LQX168" s="73"/>
      <c r="LQY168" s="73"/>
      <c r="LQZ168" s="73"/>
      <c r="LRA168" s="73"/>
      <c r="LRB168" s="73"/>
      <c r="LRC168" s="73"/>
      <c r="LRD168" s="73"/>
      <c r="LRE168" s="73"/>
      <c r="LRF168" s="73"/>
      <c r="LRG168" s="73"/>
      <c r="LRH168" s="73"/>
      <c r="LRI168" s="73"/>
      <c r="LRJ168" s="73"/>
      <c r="LRK168" s="73"/>
      <c r="LRL168" s="73"/>
      <c r="LRM168" s="73"/>
      <c r="LRN168" s="73"/>
      <c r="LRO168" s="73"/>
      <c r="LRP168" s="73"/>
      <c r="LRQ168" s="73"/>
      <c r="LRR168" s="73"/>
      <c r="LRS168" s="73"/>
      <c r="LRT168" s="73"/>
      <c r="LRU168" s="73"/>
      <c r="LRV168" s="73"/>
      <c r="LRW168" s="73"/>
      <c r="LRX168" s="73"/>
      <c r="LRY168" s="73"/>
      <c r="LRZ168" s="73"/>
      <c r="LSA168" s="73"/>
      <c r="LSB168" s="73"/>
      <c r="LSC168" s="73"/>
      <c r="LSD168" s="73"/>
      <c r="LSE168" s="73"/>
      <c r="LSF168" s="73"/>
      <c r="LSG168" s="73"/>
      <c r="LSH168" s="73"/>
      <c r="LSI168" s="73"/>
      <c r="LSJ168" s="73"/>
      <c r="LSK168" s="73"/>
      <c r="LSL168" s="73"/>
      <c r="LSM168" s="73"/>
      <c r="LSN168" s="73"/>
      <c r="LSO168" s="73"/>
      <c r="LSP168" s="73"/>
      <c r="LSQ168" s="73"/>
      <c r="LSR168" s="73"/>
      <c r="LSS168" s="73"/>
      <c r="LST168" s="73"/>
      <c r="LSU168" s="73"/>
      <c r="LSV168" s="73"/>
      <c r="LSW168" s="73"/>
      <c r="LSX168" s="73"/>
      <c r="LSY168" s="73"/>
      <c r="LSZ168" s="73"/>
      <c r="LTA168" s="73"/>
      <c r="LTB168" s="73"/>
      <c r="LTC168" s="73"/>
      <c r="LTD168" s="73"/>
      <c r="LTE168" s="73"/>
      <c r="LTF168" s="73"/>
      <c r="LTG168" s="73"/>
      <c r="LTH168" s="73"/>
      <c r="LTI168" s="73"/>
      <c r="LTJ168" s="73"/>
      <c r="LTK168" s="73"/>
      <c r="LTL168" s="73"/>
      <c r="LTM168" s="73"/>
      <c r="LTN168" s="73"/>
      <c r="LTO168" s="73"/>
      <c r="LTP168" s="73"/>
      <c r="LTQ168" s="73"/>
      <c r="LTR168" s="73"/>
      <c r="LTS168" s="73"/>
      <c r="LTT168" s="73"/>
      <c r="LTU168" s="73"/>
      <c r="LTV168" s="73"/>
      <c r="LTW168" s="73"/>
      <c r="LTX168" s="73"/>
      <c r="LTY168" s="73"/>
      <c r="LTZ168" s="73"/>
      <c r="LUA168" s="73"/>
      <c r="LUB168" s="73"/>
      <c r="LUC168" s="73"/>
      <c r="LUD168" s="73"/>
      <c r="LUE168" s="73"/>
      <c r="LUF168" s="73"/>
      <c r="LUG168" s="73"/>
      <c r="LUH168" s="73"/>
      <c r="LUI168" s="73"/>
      <c r="LUJ168" s="73"/>
      <c r="LUK168" s="73"/>
      <c r="LUL168" s="73"/>
      <c r="LUM168" s="73"/>
      <c r="LUN168" s="73"/>
      <c r="LUO168" s="73"/>
      <c r="LUP168" s="73"/>
      <c r="LUQ168" s="73"/>
      <c r="LUR168" s="73"/>
      <c r="LUS168" s="73"/>
      <c r="LUT168" s="73"/>
      <c r="LUU168" s="73"/>
      <c r="LUV168" s="73"/>
      <c r="LUW168" s="73"/>
      <c r="LUX168" s="73"/>
      <c r="LUY168" s="73"/>
      <c r="LUZ168" s="73"/>
      <c r="LVA168" s="73"/>
      <c r="LVB168" s="73"/>
      <c r="LVC168" s="73"/>
      <c r="LVD168" s="73"/>
      <c r="LVE168" s="73"/>
      <c r="LVF168" s="73"/>
      <c r="LVG168" s="73"/>
      <c r="LVH168" s="73"/>
      <c r="LVI168" s="73"/>
      <c r="LVJ168" s="73"/>
      <c r="LVK168" s="73"/>
      <c r="LVL168" s="73"/>
      <c r="LVM168" s="73"/>
      <c r="LVN168" s="73"/>
      <c r="LVO168" s="73"/>
      <c r="LVP168" s="73"/>
      <c r="LVQ168" s="73"/>
      <c r="LVR168" s="73"/>
      <c r="LVS168" s="73"/>
      <c r="LVT168" s="73"/>
      <c r="LVU168" s="73"/>
      <c r="LVV168" s="73"/>
      <c r="LVW168" s="73"/>
      <c r="LVX168" s="73"/>
      <c r="LVY168" s="73"/>
      <c r="LVZ168" s="73"/>
      <c r="LWA168" s="73"/>
      <c r="LWB168" s="73"/>
      <c r="LWC168" s="73"/>
      <c r="LWD168" s="73"/>
      <c r="LWE168" s="73"/>
      <c r="LWF168" s="73"/>
      <c r="LWG168" s="73"/>
      <c r="LWH168" s="73"/>
      <c r="LWI168" s="73"/>
      <c r="LWJ168" s="73"/>
      <c r="LWK168" s="73"/>
      <c r="LWL168" s="73"/>
      <c r="LWM168" s="73"/>
      <c r="LWN168" s="73"/>
      <c r="LWO168" s="73"/>
      <c r="LWP168" s="73"/>
      <c r="LWQ168" s="73"/>
      <c r="LWR168" s="73"/>
      <c r="LWS168" s="73"/>
      <c r="LWT168" s="73"/>
      <c r="LWU168" s="73"/>
      <c r="LWV168" s="73"/>
      <c r="LWW168" s="73"/>
      <c r="LWX168" s="73"/>
      <c r="LWY168" s="73"/>
      <c r="LWZ168" s="73"/>
      <c r="LXA168" s="73"/>
      <c r="LXB168" s="73"/>
      <c r="LXC168" s="73"/>
      <c r="LXD168" s="73"/>
      <c r="LXE168" s="73"/>
      <c r="LXF168" s="73"/>
      <c r="LXG168" s="73"/>
      <c r="LXH168" s="73"/>
      <c r="LXI168" s="73"/>
      <c r="LXJ168" s="73"/>
      <c r="LXK168" s="73"/>
      <c r="LXL168" s="73"/>
      <c r="LXM168" s="73"/>
      <c r="LXN168" s="73"/>
      <c r="LXO168" s="73"/>
      <c r="LXP168" s="73"/>
      <c r="LXQ168" s="73"/>
      <c r="LXR168" s="73"/>
      <c r="LXS168" s="73"/>
      <c r="LXT168" s="73"/>
      <c r="LXU168" s="73"/>
      <c r="LXV168" s="73"/>
      <c r="LXW168" s="73"/>
      <c r="LXX168" s="73"/>
      <c r="LXY168" s="73"/>
      <c r="LXZ168" s="73"/>
      <c r="LYA168" s="73"/>
      <c r="LYB168" s="73"/>
      <c r="LYC168" s="73"/>
      <c r="LYD168" s="73"/>
      <c r="LYE168" s="73"/>
      <c r="LYF168" s="73"/>
      <c r="LYG168" s="73"/>
      <c r="LYH168" s="73"/>
      <c r="LYI168" s="73"/>
      <c r="LYJ168" s="73"/>
      <c r="LYK168" s="73"/>
      <c r="LYL168" s="73"/>
      <c r="LYM168" s="73"/>
      <c r="LYN168" s="73"/>
      <c r="LYO168" s="73"/>
      <c r="LYP168" s="73"/>
      <c r="LYQ168" s="73"/>
      <c r="LYR168" s="73"/>
      <c r="LYS168" s="73"/>
      <c r="LYT168" s="73"/>
      <c r="LYU168" s="73"/>
      <c r="LYV168" s="73"/>
      <c r="LYW168" s="73"/>
      <c r="LYX168" s="73"/>
      <c r="LYY168" s="73"/>
      <c r="LYZ168" s="73"/>
      <c r="LZA168" s="73"/>
      <c r="LZB168" s="73"/>
      <c r="LZC168" s="73"/>
      <c r="LZD168" s="73"/>
      <c r="LZE168" s="73"/>
      <c r="LZF168" s="73"/>
      <c r="LZG168" s="73"/>
      <c r="LZH168" s="73"/>
      <c r="LZI168" s="73"/>
      <c r="LZJ168" s="73"/>
      <c r="LZK168" s="73"/>
      <c r="LZL168" s="73"/>
      <c r="LZM168" s="73"/>
      <c r="LZN168" s="73"/>
      <c r="LZO168" s="73"/>
      <c r="LZP168" s="73"/>
      <c r="LZQ168" s="73"/>
      <c r="LZR168" s="73"/>
      <c r="LZS168" s="73"/>
      <c r="LZT168" s="73"/>
      <c r="LZU168" s="73"/>
      <c r="LZV168" s="73"/>
      <c r="LZW168" s="73"/>
      <c r="LZX168" s="73"/>
      <c r="LZY168" s="73"/>
      <c r="LZZ168" s="73"/>
      <c r="MAA168" s="73"/>
      <c r="MAB168" s="73"/>
      <c r="MAC168" s="73"/>
      <c r="MAD168" s="73"/>
      <c r="MAE168" s="73"/>
      <c r="MAF168" s="73"/>
      <c r="MAG168" s="73"/>
      <c r="MAH168" s="73"/>
      <c r="MAI168" s="73"/>
      <c r="MAJ168" s="73"/>
      <c r="MAK168" s="73"/>
      <c r="MAL168" s="73"/>
      <c r="MAM168" s="73"/>
      <c r="MAN168" s="73"/>
      <c r="MAO168" s="73"/>
      <c r="MAP168" s="73"/>
      <c r="MAQ168" s="73"/>
      <c r="MAR168" s="73"/>
      <c r="MAS168" s="73"/>
      <c r="MAT168" s="73"/>
      <c r="MAU168" s="73"/>
      <c r="MAV168" s="73"/>
      <c r="MAW168" s="73"/>
      <c r="MAX168" s="73"/>
      <c r="MAY168" s="73"/>
      <c r="MAZ168" s="73"/>
      <c r="MBA168" s="73"/>
      <c r="MBB168" s="73"/>
      <c r="MBC168" s="73"/>
      <c r="MBD168" s="73"/>
      <c r="MBE168" s="73"/>
      <c r="MBF168" s="73"/>
      <c r="MBG168" s="73"/>
      <c r="MBH168" s="73"/>
      <c r="MBI168" s="73"/>
      <c r="MBJ168" s="73"/>
      <c r="MBK168" s="73"/>
      <c r="MBL168" s="73"/>
      <c r="MBM168" s="73"/>
      <c r="MBN168" s="73"/>
      <c r="MBO168" s="73"/>
      <c r="MBP168" s="73"/>
      <c r="MBQ168" s="73"/>
      <c r="MBR168" s="73"/>
      <c r="MBS168" s="73"/>
      <c r="MBT168" s="73"/>
      <c r="MBU168" s="73"/>
      <c r="MBV168" s="73"/>
      <c r="MBW168" s="73"/>
      <c r="MBX168" s="73"/>
      <c r="MBY168" s="73"/>
      <c r="MBZ168" s="73"/>
      <c r="MCA168" s="73"/>
      <c r="MCB168" s="73"/>
      <c r="MCC168" s="73"/>
      <c r="MCD168" s="73"/>
      <c r="MCE168" s="73"/>
      <c r="MCF168" s="73"/>
      <c r="MCG168" s="73"/>
      <c r="MCH168" s="73"/>
      <c r="MCI168" s="73"/>
      <c r="MCJ168" s="73"/>
      <c r="MCK168" s="73"/>
      <c r="MCL168" s="73"/>
      <c r="MCM168" s="73"/>
      <c r="MCN168" s="73"/>
      <c r="MCO168" s="73"/>
      <c r="MCP168" s="73"/>
      <c r="MCQ168" s="73"/>
      <c r="MCR168" s="73"/>
      <c r="MCS168" s="73"/>
      <c r="MCT168" s="73"/>
      <c r="MCU168" s="73"/>
      <c r="MCV168" s="73"/>
      <c r="MCW168" s="73"/>
      <c r="MCX168" s="73"/>
      <c r="MCY168" s="73"/>
      <c r="MCZ168" s="73"/>
      <c r="MDA168" s="73"/>
      <c r="MDB168" s="73"/>
      <c r="MDC168" s="73"/>
      <c r="MDD168" s="73"/>
      <c r="MDE168" s="73"/>
      <c r="MDF168" s="73"/>
      <c r="MDG168" s="73"/>
      <c r="MDH168" s="73"/>
      <c r="MDI168" s="73"/>
      <c r="MDJ168" s="73"/>
      <c r="MDK168" s="73"/>
      <c r="MDL168" s="73"/>
      <c r="MDM168" s="73"/>
      <c r="MDN168" s="73"/>
      <c r="MDO168" s="73"/>
      <c r="MDP168" s="73"/>
      <c r="MDQ168" s="73"/>
      <c r="MDR168" s="73"/>
      <c r="MDS168" s="73"/>
      <c r="MDT168" s="73"/>
      <c r="MDU168" s="73"/>
      <c r="MDV168" s="73"/>
      <c r="MDW168" s="73"/>
      <c r="MDX168" s="73"/>
      <c r="MDY168" s="73"/>
      <c r="MDZ168" s="73"/>
      <c r="MEA168" s="73"/>
      <c r="MEB168" s="73"/>
      <c r="MEC168" s="73"/>
      <c r="MED168" s="73"/>
      <c r="MEE168" s="73"/>
      <c r="MEF168" s="73"/>
      <c r="MEG168" s="73"/>
      <c r="MEH168" s="73"/>
      <c r="MEI168" s="73"/>
      <c r="MEJ168" s="73"/>
      <c r="MEK168" s="73"/>
      <c r="MEL168" s="73"/>
      <c r="MEM168" s="73"/>
      <c r="MEN168" s="73"/>
      <c r="MEO168" s="73"/>
      <c r="MEP168" s="73"/>
      <c r="MEQ168" s="73"/>
      <c r="MER168" s="73"/>
      <c r="MES168" s="73"/>
      <c r="MET168" s="73"/>
      <c r="MEU168" s="73"/>
      <c r="MEV168" s="73"/>
      <c r="MEW168" s="73"/>
      <c r="MEX168" s="73"/>
      <c r="MEY168" s="73"/>
      <c r="MEZ168" s="73"/>
      <c r="MFA168" s="73"/>
      <c r="MFB168" s="73"/>
      <c r="MFC168" s="73"/>
      <c r="MFD168" s="73"/>
      <c r="MFE168" s="73"/>
      <c r="MFF168" s="73"/>
      <c r="MFG168" s="73"/>
      <c r="MFH168" s="73"/>
      <c r="MFI168" s="73"/>
      <c r="MFJ168" s="73"/>
      <c r="MFK168" s="73"/>
      <c r="MFL168" s="73"/>
      <c r="MFM168" s="73"/>
      <c r="MFN168" s="73"/>
      <c r="MFO168" s="73"/>
      <c r="MFP168" s="73"/>
      <c r="MFQ168" s="73"/>
      <c r="MFR168" s="73"/>
      <c r="MFS168" s="73"/>
      <c r="MFT168" s="73"/>
      <c r="MFU168" s="73"/>
      <c r="MFV168" s="73"/>
      <c r="MFW168" s="73"/>
      <c r="MFX168" s="73"/>
      <c r="MFY168" s="73"/>
      <c r="MFZ168" s="73"/>
      <c r="MGA168" s="73"/>
      <c r="MGB168" s="73"/>
      <c r="MGC168" s="73"/>
      <c r="MGD168" s="73"/>
      <c r="MGE168" s="73"/>
      <c r="MGF168" s="73"/>
      <c r="MGG168" s="73"/>
      <c r="MGH168" s="73"/>
      <c r="MGI168" s="73"/>
      <c r="MGJ168" s="73"/>
      <c r="MGK168" s="73"/>
      <c r="MGL168" s="73"/>
      <c r="MGM168" s="73"/>
      <c r="MGN168" s="73"/>
      <c r="MGO168" s="73"/>
      <c r="MGP168" s="73"/>
      <c r="MGQ168" s="73"/>
      <c r="MGR168" s="73"/>
      <c r="MGS168" s="73"/>
      <c r="MGT168" s="73"/>
      <c r="MGU168" s="73"/>
      <c r="MGV168" s="73"/>
      <c r="MGW168" s="73"/>
      <c r="MGX168" s="73"/>
      <c r="MGY168" s="73"/>
      <c r="MGZ168" s="73"/>
      <c r="MHA168" s="73"/>
      <c r="MHB168" s="73"/>
      <c r="MHC168" s="73"/>
      <c r="MHD168" s="73"/>
      <c r="MHE168" s="73"/>
      <c r="MHF168" s="73"/>
      <c r="MHG168" s="73"/>
      <c r="MHH168" s="73"/>
      <c r="MHI168" s="73"/>
      <c r="MHJ168" s="73"/>
      <c r="MHK168" s="73"/>
      <c r="MHL168" s="73"/>
      <c r="MHM168" s="73"/>
      <c r="MHN168" s="73"/>
      <c r="MHO168" s="73"/>
      <c r="MHP168" s="73"/>
      <c r="MHQ168" s="73"/>
      <c r="MHR168" s="73"/>
      <c r="MHS168" s="73"/>
      <c r="MHT168" s="73"/>
      <c r="MHU168" s="73"/>
      <c r="MHV168" s="73"/>
      <c r="MHW168" s="73"/>
      <c r="MHX168" s="73"/>
      <c r="MHY168" s="73"/>
      <c r="MHZ168" s="73"/>
      <c r="MIA168" s="73"/>
      <c r="MIB168" s="73"/>
      <c r="MIC168" s="73"/>
      <c r="MID168" s="73"/>
      <c r="MIE168" s="73"/>
      <c r="MIF168" s="73"/>
      <c r="MIG168" s="73"/>
      <c r="MIH168" s="73"/>
      <c r="MII168" s="73"/>
      <c r="MIJ168" s="73"/>
      <c r="MIK168" s="73"/>
      <c r="MIL168" s="73"/>
      <c r="MIM168" s="73"/>
      <c r="MIN168" s="73"/>
      <c r="MIO168" s="73"/>
      <c r="MIP168" s="73"/>
      <c r="MIQ168" s="73"/>
      <c r="MIR168" s="73"/>
      <c r="MIS168" s="73"/>
      <c r="MIT168" s="73"/>
      <c r="MIU168" s="73"/>
      <c r="MIV168" s="73"/>
      <c r="MIW168" s="73"/>
      <c r="MIX168" s="73"/>
      <c r="MIY168" s="73"/>
      <c r="MIZ168" s="73"/>
      <c r="MJA168" s="73"/>
      <c r="MJB168" s="73"/>
      <c r="MJC168" s="73"/>
      <c r="MJD168" s="73"/>
      <c r="MJE168" s="73"/>
      <c r="MJF168" s="73"/>
      <c r="MJG168" s="73"/>
      <c r="MJH168" s="73"/>
      <c r="MJI168" s="73"/>
      <c r="MJJ168" s="73"/>
      <c r="MJK168" s="73"/>
      <c r="MJL168" s="73"/>
      <c r="MJM168" s="73"/>
      <c r="MJN168" s="73"/>
      <c r="MJO168" s="73"/>
      <c r="MJP168" s="73"/>
      <c r="MJQ168" s="73"/>
      <c r="MJR168" s="73"/>
      <c r="MJS168" s="73"/>
      <c r="MJT168" s="73"/>
      <c r="MJU168" s="73"/>
      <c r="MJV168" s="73"/>
      <c r="MJW168" s="73"/>
      <c r="MJX168" s="73"/>
      <c r="MJY168" s="73"/>
      <c r="MJZ168" s="73"/>
      <c r="MKA168" s="73"/>
      <c r="MKB168" s="73"/>
      <c r="MKC168" s="73"/>
      <c r="MKD168" s="73"/>
      <c r="MKE168" s="73"/>
      <c r="MKF168" s="73"/>
      <c r="MKG168" s="73"/>
      <c r="MKH168" s="73"/>
      <c r="MKI168" s="73"/>
      <c r="MKJ168" s="73"/>
      <c r="MKK168" s="73"/>
      <c r="MKL168" s="73"/>
      <c r="MKM168" s="73"/>
      <c r="MKN168" s="73"/>
      <c r="MKO168" s="73"/>
      <c r="MKP168" s="73"/>
      <c r="MKQ168" s="73"/>
      <c r="MKR168" s="73"/>
      <c r="MKS168" s="73"/>
      <c r="MKT168" s="73"/>
      <c r="MKU168" s="73"/>
      <c r="MKV168" s="73"/>
      <c r="MKW168" s="73"/>
      <c r="MKX168" s="73"/>
      <c r="MKY168" s="73"/>
      <c r="MKZ168" s="73"/>
      <c r="MLA168" s="73"/>
      <c r="MLB168" s="73"/>
      <c r="MLC168" s="73"/>
      <c r="MLD168" s="73"/>
      <c r="MLE168" s="73"/>
      <c r="MLF168" s="73"/>
      <c r="MLG168" s="73"/>
      <c r="MLH168" s="73"/>
      <c r="MLI168" s="73"/>
      <c r="MLJ168" s="73"/>
      <c r="MLK168" s="73"/>
      <c r="MLL168" s="73"/>
      <c r="MLM168" s="73"/>
      <c r="MLN168" s="73"/>
      <c r="MLO168" s="73"/>
      <c r="MLP168" s="73"/>
      <c r="MLQ168" s="73"/>
      <c r="MLR168" s="73"/>
      <c r="MLS168" s="73"/>
      <c r="MLT168" s="73"/>
      <c r="MLU168" s="73"/>
      <c r="MLV168" s="73"/>
      <c r="MLW168" s="73"/>
      <c r="MLX168" s="73"/>
      <c r="MLY168" s="73"/>
      <c r="MLZ168" s="73"/>
      <c r="MMA168" s="73"/>
      <c r="MMB168" s="73"/>
      <c r="MMC168" s="73"/>
      <c r="MMD168" s="73"/>
      <c r="MME168" s="73"/>
      <c r="MMF168" s="73"/>
      <c r="MMG168" s="73"/>
      <c r="MMH168" s="73"/>
      <c r="MMI168" s="73"/>
      <c r="MMJ168" s="73"/>
      <c r="MMK168" s="73"/>
      <c r="MML168" s="73"/>
      <c r="MMM168" s="73"/>
      <c r="MMN168" s="73"/>
      <c r="MMO168" s="73"/>
      <c r="MMP168" s="73"/>
      <c r="MMQ168" s="73"/>
      <c r="MMR168" s="73"/>
      <c r="MMS168" s="73"/>
      <c r="MMT168" s="73"/>
      <c r="MMU168" s="73"/>
      <c r="MMV168" s="73"/>
      <c r="MMW168" s="73"/>
      <c r="MMX168" s="73"/>
      <c r="MMY168" s="73"/>
      <c r="MMZ168" s="73"/>
      <c r="MNA168" s="73"/>
      <c r="MNB168" s="73"/>
      <c r="MNC168" s="73"/>
      <c r="MND168" s="73"/>
      <c r="MNE168" s="73"/>
      <c r="MNF168" s="73"/>
      <c r="MNG168" s="73"/>
      <c r="MNH168" s="73"/>
      <c r="MNI168" s="73"/>
      <c r="MNJ168" s="73"/>
      <c r="MNK168" s="73"/>
      <c r="MNL168" s="73"/>
      <c r="MNM168" s="73"/>
      <c r="MNN168" s="73"/>
      <c r="MNO168" s="73"/>
      <c r="MNP168" s="73"/>
      <c r="MNQ168" s="73"/>
      <c r="MNR168" s="73"/>
      <c r="MNS168" s="73"/>
      <c r="MNT168" s="73"/>
      <c r="MNU168" s="73"/>
      <c r="MNV168" s="73"/>
      <c r="MNW168" s="73"/>
      <c r="MNX168" s="73"/>
      <c r="MNY168" s="73"/>
      <c r="MNZ168" s="73"/>
      <c r="MOA168" s="73"/>
      <c r="MOB168" s="73"/>
      <c r="MOC168" s="73"/>
      <c r="MOD168" s="73"/>
      <c r="MOE168" s="73"/>
      <c r="MOF168" s="73"/>
      <c r="MOG168" s="73"/>
      <c r="MOH168" s="73"/>
      <c r="MOI168" s="73"/>
      <c r="MOJ168" s="73"/>
      <c r="MOK168" s="73"/>
      <c r="MOL168" s="73"/>
      <c r="MOM168" s="73"/>
      <c r="MON168" s="73"/>
      <c r="MOO168" s="73"/>
      <c r="MOP168" s="73"/>
      <c r="MOQ168" s="73"/>
      <c r="MOR168" s="73"/>
      <c r="MOS168" s="73"/>
      <c r="MOT168" s="73"/>
      <c r="MOU168" s="73"/>
      <c r="MOV168" s="73"/>
      <c r="MOW168" s="73"/>
      <c r="MOX168" s="73"/>
      <c r="MOY168" s="73"/>
      <c r="MOZ168" s="73"/>
      <c r="MPA168" s="73"/>
      <c r="MPB168" s="73"/>
      <c r="MPC168" s="73"/>
      <c r="MPD168" s="73"/>
      <c r="MPE168" s="73"/>
      <c r="MPF168" s="73"/>
      <c r="MPG168" s="73"/>
      <c r="MPH168" s="73"/>
      <c r="MPI168" s="73"/>
      <c r="MPJ168" s="73"/>
      <c r="MPK168" s="73"/>
      <c r="MPL168" s="73"/>
      <c r="MPM168" s="73"/>
      <c r="MPN168" s="73"/>
      <c r="MPO168" s="73"/>
      <c r="MPP168" s="73"/>
      <c r="MPQ168" s="73"/>
      <c r="MPR168" s="73"/>
      <c r="MPS168" s="73"/>
      <c r="MPT168" s="73"/>
      <c r="MPU168" s="73"/>
      <c r="MPV168" s="73"/>
      <c r="MPW168" s="73"/>
      <c r="MPX168" s="73"/>
      <c r="MPY168" s="73"/>
      <c r="MPZ168" s="73"/>
      <c r="MQA168" s="73"/>
      <c r="MQB168" s="73"/>
      <c r="MQC168" s="73"/>
      <c r="MQD168" s="73"/>
      <c r="MQE168" s="73"/>
      <c r="MQF168" s="73"/>
      <c r="MQG168" s="73"/>
      <c r="MQH168" s="73"/>
      <c r="MQI168" s="73"/>
      <c r="MQJ168" s="73"/>
      <c r="MQK168" s="73"/>
      <c r="MQL168" s="73"/>
      <c r="MQM168" s="73"/>
      <c r="MQN168" s="73"/>
      <c r="MQO168" s="73"/>
      <c r="MQP168" s="73"/>
      <c r="MQQ168" s="73"/>
      <c r="MQR168" s="73"/>
      <c r="MQS168" s="73"/>
      <c r="MQT168" s="73"/>
      <c r="MQU168" s="73"/>
      <c r="MQV168" s="73"/>
      <c r="MQW168" s="73"/>
      <c r="MQX168" s="73"/>
      <c r="MQY168" s="73"/>
      <c r="MQZ168" s="73"/>
      <c r="MRA168" s="73"/>
      <c r="MRB168" s="73"/>
      <c r="MRC168" s="73"/>
      <c r="MRD168" s="73"/>
      <c r="MRE168" s="73"/>
      <c r="MRF168" s="73"/>
      <c r="MRG168" s="73"/>
      <c r="MRH168" s="73"/>
      <c r="MRI168" s="73"/>
      <c r="MRJ168" s="73"/>
      <c r="MRK168" s="73"/>
      <c r="MRL168" s="73"/>
      <c r="MRM168" s="73"/>
      <c r="MRN168" s="73"/>
      <c r="MRO168" s="73"/>
      <c r="MRP168" s="73"/>
      <c r="MRQ168" s="73"/>
      <c r="MRR168" s="73"/>
      <c r="MRS168" s="73"/>
      <c r="MRT168" s="73"/>
      <c r="MRU168" s="73"/>
      <c r="MRV168" s="73"/>
      <c r="MRW168" s="73"/>
      <c r="MRX168" s="73"/>
      <c r="MRY168" s="73"/>
      <c r="MRZ168" s="73"/>
      <c r="MSA168" s="73"/>
      <c r="MSB168" s="73"/>
      <c r="MSC168" s="73"/>
      <c r="MSD168" s="73"/>
      <c r="MSE168" s="73"/>
      <c r="MSF168" s="73"/>
      <c r="MSG168" s="73"/>
      <c r="MSH168" s="73"/>
      <c r="MSI168" s="73"/>
      <c r="MSJ168" s="73"/>
      <c r="MSK168" s="73"/>
      <c r="MSL168" s="73"/>
      <c r="MSM168" s="73"/>
      <c r="MSN168" s="73"/>
      <c r="MSO168" s="73"/>
      <c r="MSP168" s="73"/>
      <c r="MSQ168" s="73"/>
      <c r="MSR168" s="73"/>
      <c r="MSS168" s="73"/>
      <c r="MST168" s="73"/>
      <c r="MSU168" s="73"/>
      <c r="MSV168" s="73"/>
      <c r="MSW168" s="73"/>
      <c r="MSX168" s="73"/>
      <c r="MSY168" s="73"/>
      <c r="MSZ168" s="73"/>
      <c r="MTA168" s="73"/>
      <c r="MTB168" s="73"/>
      <c r="MTC168" s="73"/>
      <c r="MTD168" s="73"/>
      <c r="MTE168" s="73"/>
      <c r="MTF168" s="73"/>
      <c r="MTG168" s="73"/>
      <c r="MTH168" s="73"/>
      <c r="MTI168" s="73"/>
      <c r="MTJ168" s="73"/>
      <c r="MTK168" s="73"/>
      <c r="MTL168" s="73"/>
      <c r="MTM168" s="73"/>
      <c r="MTN168" s="73"/>
      <c r="MTO168" s="73"/>
      <c r="MTP168" s="73"/>
      <c r="MTQ168" s="73"/>
      <c r="MTR168" s="73"/>
      <c r="MTS168" s="73"/>
      <c r="MTT168" s="73"/>
      <c r="MTU168" s="73"/>
      <c r="MTV168" s="73"/>
      <c r="MTW168" s="73"/>
      <c r="MTX168" s="73"/>
      <c r="MTY168" s="73"/>
      <c r="MTZ168" s="73"/>
      <c r="MUA168" s="73"/>
      <c r="MUB168" s="73"/>
      <c r="MUC168" s="73"/>
      <c r="MUD168" s="73"/>
      <c r="MUE168" s="73"/>
      <c r="MUF168" s="73"/>
      <c r="MUG168" s="73"/>
      <c r="MUH168" s="73"/>
      <c r="MUI168" s="73"/>
      <c r="MUJ168" s="73"/>
      <c r="MUK168" s="73"/>
      <c r="MUL168" s="73"/>
      <c r="MUM168" s="73"/>
      <c r="MUN168" s="73"/>
      <c r="MUO168" s="73"/>
      <c r="MUP168" s="73"/>
      <c r="MUQ168" s="73"/>
      <c r="MUR168" s="73"/>
      <c r="MUS168" s="73"/>
      <c r="MUT168" s="73"/>
      <c r="MUU168" s="73"/>
      <c r="MUV168" s="73"/>
      <c r="MUW168" s="73"/>
      <c r="MUX168" s="73"/>
      <c r="MUY168" s="73"/>
      <c r="MUZ168" s="73"/>
      <c r="MVA168" s="73"/>
      <c r="MVB168" s="73"/>
      <c r="MVC168" s="73"/>
      <c r="MVD168" s="73"/>
      <c r="MVE168" s="73"/>
      <c r="MVF168" s="73"/>
      <c r="MVG168" s="73"/>
      <c r="MVH168" s="73"/>
      <c r="MVI168" s="73"/>
      <c r="MVJ168" s="73"/>
      <c r="MVK168" s="73"/>
      <c r="MVL168" s="73"/>
      <c r="MVM168" s="73"/>
      <c r="MVN168" s="73"/>
      <c r="MVO168" s="73"/>
      <c r="MVP168" s="73"/>
      <c r="MVQ168" s="73"/>
      <c r="MVR168" s="73"/>
      <c r="MVS168" s="73"/>
      <c r="MVT168" s="73"/>
      <c r="MVU168" s="73"/>
      <c r="MVV168" s="73"/>
      <c r="MVW168" s="73"/>
      <c r="MVX168" s="73"/>
      <c r="MVY168" s="73"/>
      <c r="MVZ168" s="73"/>
      <c r="MWA168" s="73"/>
      <c r="MWB168" s="73"/>
      <c r="MWC168" s="73"/>
      <c r="MWD168" s="73"/>
      <c r="MWE168" s="73"/>
      <c r="MWF168" s="73"/>
      <c r="MWG168" s="73"/>
      <c r="MWH168" s="73"/>
      <c r="MWI168" s="73"/>
      <c r="MWJ168" s="73"/>
      <c r="MWK168" s="73"/>
      <c r="MWL168" s="73"/>
      <c r="MWM168" s="73"/>
      <c r="MWN168" s="73"/>
      <c r="MWO168" s="73"/>
      <c r="MWP168" s="73"/>
      <c r="MWQ168" s="73"/>
      <c r="MWR168" s="73"/>
      <c r="MWS168" s="73"/>
      <c r="MWT168" s="73"/>
      <c r="MWU168" s="73"/>
      <c r="MWV168" s="73"/>
      <c r="MWW168" s="73"/>
      <c r="MWX168" s="73"/>
      <c r="MWY168" s="73"/>
      <c r="MWZ168" s="73"/>
      <c r="MXA168" s="73"/>
      <c r="MXB168" s="73"/>
      <c r="MXC168" s="73"/>
      <c r="MXD168" s="73"/>
      <c r="MXE168" s="73"/>
      <c r="MXF168" s="73"/>
      <c r="MXG168" s="73"/>
      <c r="MXH168" s="73"/>
      <c r="MXI168" s="73"/>
      <c r="MXJ168" s="73"/>
      <c r="MXK168" s="73"/>
      <c r="MXL168" s="73"/>
      <c r="MXM168" s="73"/>
      <c r="MXN168" s="73"/>
      <c r="MXO168" s="73"/>
      <c r="MXP168" s="73"/>
      <c r="MXQ168" s="73"/>
      <c r="MXR168" s="73"/>
      <c r="MXS168" s="73"/>
      <c r="MXT168" s="73"/>
      <c r="MXU168" s="73"/>
      <c r="MXV168" s="73"/>
      <c r="MXW168" s="73"/>
      <c r="MXX168" s="73"/>
      <c r="MXY168" s="73"/>
      <c r="MXZ168" s="73"/>
      <c r="MYA168" s="73"/>
      <c r="MYB168" s="73"/>
      <c r="MYC168" s="73"/>
      <c r="MYD168" s="73"/>
      <c r="MYE168" s="73"/>
      <c r="MYF168" s="73"/>
      <c r="MYG168" s="73"/>
      <c r="MYH168" s="73"/>
      <c r="MYI168" s="73"/>
      <c r="MYJ168" s="73"/>
      <c r="MYK168" s="73"/>
      <c r="MYL168" s="73"/>
      <c r="MYM168" s="73"/>
      <c r="MYN168" s="73"/>
      <c r="MYO168" s="73"/>
      <c r="MYP168" s="73"/>
      <c r="MYQ168" s="73"/>
      <c r="MYR168" s="73"/>
      <c r="MYS168" s="73"/>
      <c r="MYT168" s="73"/>
      <c r="MYU168" s="73"/>
      <c r="MYV168" s="73"/>
      <c r="MYW168" s="73"/>
      <c r="MYX168" s="73"/>
      <c r="MYY168" s="73"/>
      <c r="MYZ168" s="73"/>
      <c r="MZA168" s="73"/>
      <c r="MZB168" s="73"/>
      <c r="MZC168" s="73"/>
      <c r="MZD168" s="73"/>
      <c r="MZE168" s="73"/>
      <c r="MZF168" s="73"/>
      <c r="MZG168" s="73"/>
      <c r="MZH168" s="73"/>
      <c r="MZI168" s="73"/>
      <c r="MZJ168" s="73"/>
      <c r="MZK168" s="73"/>
      <c r="MZL168" s="73"/>
      <c r="MZM168" s="73"/>
      <c r="MZN168" s="73"/>
      <c r="MZO168" s="73"/>
      <c r="MZP168" s="73"/>
      <c r="MZQ168" s="73"/>
      <c r="MZR168" s="73"/>
      <c r="MZS168" s="73"/>
      <c r="MZT168" s="73"/>
      <c r="MZU168" s="73"/>
      <c r="MZV168" s="73"/>
      <c r="MZW168" s="73"/>
      <c r="MZX168" s="73"/>
      <c r="MZY168" s="73"/>
      <c r="MZZ168" s="73"/>
      <c r="NAA168" s="73"/>
      <c r="NAB168" s="73"/>
      <c r="NAC168" s="73"/>
      <c r="NAD168" s="73"/>
      <c r="NAE168" s="73"/>
      <c r="NAF168" s="73"/>
      <c r="NAG168" s="73"/>
      <c r="NAH168" s="73"/>
      <c r="NAI168" s="73"/>
      <c r="NAJ168" s="73"/>
      <c r="NAK168" s="73"/>
      <c r="NAL168" s="73"/>
      <c r="NAM168" s="73"/>
      <c r="NAN168" s="73"/>
      <c r="NAO168" s="73"/>
      <c r="NAP168" s="73"/>
      <c r="NAQ168" s="73"/>
      <c r="NAR168" s="73"/>
      <c r="NAS168" s="73"/>
      <c r="NAT168" s="73"/>
      <c r="NAU168" s="73"/>
      <c r="NAV168" s="73"/>
      <c r="NAW168" s="73"/>
      <c r="NAX168" s="73"/>
      <c r="NAY168" s="73"/>
      <c r="NAZ168" s="73"/>
      <c r="NBA168" s="73"/>
      <c r="NBB168" s="73"/>
      <c r="NBC168" s="73"/>
      <c r="NBD168" s="73"/>
      <c r="NBE168" s="73"/>
      <c r="NBF168" s="73"/>
      <c r="NBG168" s="73"/>
      <c r="NBH168" s="73"/>
      <c r="NBI168" s="73"/>
      <c r="NBJ168" s="73"/>
      <c r="NBK168" s="73"/>
      <c r="NBL168" s="73"/>
      <c r="NBM168" s="73"/>
      <c r="NBN168" s="73"/>
      <c r="NBO168" s="73"/>
      <c r="NBP168" s="73"/>
      <c r="NBQ168" s="73"/>
      <c r="NBR168" s="73"/>
      <c r="NBS168" s="73"/>
      <c r="NBT168" s="73"/>
      <c r="NBU168" s="73"/>
      <c r="NBV168" s="73"/>
      <c r="NBW168" s="73"/>
      <c r="NBX168" s="73"/>
      <c r="NBY168" s="73"/>
      <c r="NBZ168" s="73"/>
      <c r="NCA168" s="73"/>
      <c r="NCB168" s="73"/>
      <c r="NCC168" s="73"/>
      <c r="NCD168" s="73"/>
      <c r="NCE168" s="73"/>
      <c r="NCF168" s="73"/>
      <c r="NCG168" s="73"/>
      <c r="NCH168" s="73"/>
      <c r="NCI168" s="73"/>
      <c r="NCJ168" s="73"/>
      <c r="NCK168" s="73"/>
      <c r="NCL168" s="73"/>
      <c r="NCM168" s="73"/>
      <c r="NCN168" s="73"/>
      <c r="NCO168" s="73"/>
      <c r="NCP168" s="73"/>
      <c r="NCQ168" s="73"/>
      <c r="NCR168" s="73"/>
      <c r="NCS168" s="73"/>
      <c r="NCT168" s="73"/>
      <c r="NCU168" s="73"/>
      <c r="NCV168" s="73"/>
      <c r="NCW168" s="73"/>
      <c r="NCX168" s="73"/>
      <c r="NCY168" s="73"/>
      <c r="NCZ168" s="73"/>
      <c r="NDA168" s="73"/>
      <c r="NDB168" s="73"/>
      <c r="NDC168" s="73"/>
      <c r="NDD168" s="73"/>
      <c r="NDE168" s="73"/>
      <c r="NDF168" s="73"/>
      <c r="NDG168" s="73"/>
      <c r="NDH168" s="73"/>
      <c r="NDI168" s="73"/>
      <c r="NDJ168" s="73"/>
      <c r="NDK168" s="73"/>
      <c r="NDL168" s="73"/>
      <c r="NDM168" s="73"/>
      <c r="NDN168" s="73"/>
      <c r="NDO168" s="73"/>
      <c r="NDP168" s="73"/>
      <c r="NDQ168" s="73"/>
      <c r="NDR168" s="73"/>
      <c r="NDS168" s="73"/>
      <c r="NDT168" s="73"/>
      <c r="NDU168" s="73"/>
      <c r="NDV168" s="73"/>
      <c r="NDW168" s="73"/>
      <c r="NDX168" s="73"/>
      <c r="NDY168" s="73"/>
      <c r="NDZ168" s="73"/>
      <c r="NEA168" s="73"/>
      <c r="NEB168" s="73"/>
      <c r="NEC168" s="73"/>
      <c r="NED168" s="73"/>
      <c r="NEE168" s="73"/>
      <c r="NEF168" s="73"/>
      <c r="NEG168" s="73"/>
      <c r="NEH168" s="73"/>
      <c r="NEI168" s="73"/>
      <c r="NEJ168" s="73"/>
      <c r="NEK168" s="73"/>
      <c r="NEL168" s="73"/>
      <c r="NEM168" s="73"/>
      <c r="NEN168" s="73"/>
      <c r="NEO168" s="73"/>
      <c r="NEP168" s="73"/>
      <c r="NEQ168" s="73"/>
      <c r="NER168" s="73"/>
      <c r="NES168" s="73"/>
      <c r="NET168" s="73"/>
      <c r="NEU168" s="73"/>
      <c r="NEV168" s="73"/>
      <c r="NEW168" s="73"/>
      <c r="NEX168" s="73"/>
      <c r="NEY168" s="73"/>
      <c r="NEZ168" s="73"/>
      <c r="NFA168" s="73"/>
      <c r="NFB168" s="73"/>
      <c r="NFC168" s="73"/>
      <c r="NFD168" s="73"/>
      <c r="NFE168" s="73"/>
      <c r="NFF168" s="73"/>
      <c r="NFG168" s="73"/>
      <c r="NFH168" s="73"/>
      <c r="NFI168" s="73"/>
      <c r="NFJ168" s="73"/>
      <c r="NFK168" s="73"/>
      <c r="NFL168" s="73"/>
      <c r="NFM168" s="73"/>
      <c r="NFN168" s="73"/>
      <c r="NFO168" s="73"/>
      <c r="NFP168" s="73"/>
      <c r="NFQ168" s="73"/>
      <c r="NFR168" s="73"/>
      <c r="NFS168" s="73"/>
      <c r="NFT168" s="73"/>
      <c r="NFU168" s="73"/>
      <c r="NFV168" s="73"/>
      <c r="NFW168" s="73"/>
      <c r="NFX168" s="73"/>
      <c r="NFY168" s="73"/>
      <c r="NFZ168" s="73"/>
      <c r="NGA168" s="73"/>
      <c r="NGB168" s="73"/>
      <c r="NGC168" s="73"/>
      <c r="NGD168" s="73"/>
      <c r="NGE168" s="73"/>
      <c r="NGF168" s="73"/>
      <c r="NGG168" s="73"/>
      <c r="NGH168" s="73"/>
      <c r="NGI168" s="73"/>
      <c r="NGJ168" s="73"/>
      <c r="NGK168" s="73"/>
      <c r="NGL168" s="73"/>
      <c r="NGM168" s="73"/>
      <c r="NGN168" s="73"/>
      <c r="NGO168" s="73"/>
      <c r="NGP168" s="73"/>
      <c r="NGQ168" s="73"/>
      <c r="NGR168" s="73"/>
      <c r="NGS168" s="73"/>
      <c r="NGT168" s="73"/>
      <c r="NGU168" s="73"/>
      <c r="NGV168" s="73"/>
      <c r="NGW168" s="73"/>
      <c r="NGX168" s="73"/>
      <c r="NGY168" s="73"/>
      <c r="NGZ168" s="73"/>
      <c r="NHA168" s="73"/>
      <c r="NHB168" s="73"/>
      <c r="NHC168" s="73"/>
      <c r="NHD168" s="73"/>
      <c r="NHE168" s="73"/>
      <c r="NHF168" s="73"/>
      <c r="NHG168" s="73"/>
      <c r="NHH168" s="73"/>
      <c r="NHI168" s="73"/>
      <c r="NHJ168" s="73"/>
      <c r="NHK168" s="73"/>
      <c r="NHL168" s="73"/>
      <c r="NHM168" s="73"/>
      <c r="NHN168" s="73"/>
      <c r="NHO168" s="73"/>
      <c r="NHP168" s="73"/>
      <c r="NHQ168" s="73"/>
      <c r="NHR168" s="73"/>
      <c r="NHS168" s="73"/>
      <c r="NHT168" s="73"/>
      <c r="NHU168" s="73"/>
      <c r="NHV168" s="73"/>
      <c r="NHW168" s="73"/>
      <c r="NHX168" s="73"/>
      <c r="NHY168" s="73"/>
      <c r="NHZ168" s="73"/>
      <c r="NIA168" s="73"/>
      <c r="NIB168" s="73"/>
      <c r="NIC168" s="73"/>
      <c r="NID168" s="73"/>
      <c r="NIE168" s="73"/>
      <c r="NIF168" s="73"/>
      <c r="NIG168" s="73"/>
      <c r="NIH168" s="73"/>
      <c r="NII168" s="73"/>
      <c r="NIJ168" s="73"/>
      <c r="NIK168" s="73"/>
      <c r="NIL168" s="73"/>
      <c r="NIM168" s="73"/>
      <c r="NIN168" s="73"/>
      <c r="NIO168" s="73"/>
      <c r="NIP168" s="73"/>
      <c r="NIQ168" s="73"/>
      <c r="NIR168" s="73"/>
      <c r="NIS168" s="73"/>
      <c r="NIT168" s="73"/>
      <c r="NIU168" s="73"/>
      <c r="NIV168" s="73"/>
      <c r="NIW168" s="73"/>
      <c r="NIX168" s="73"/>
      <c r="NIY168" s="73"/>
      <c r="NIZ168" s="73"/>
      <c r="NJA168" s="73"/>
      <c r="NJB168" s="73"/>
      <c r="NJC168" s="73"/>
      <c r="NJD168" s="73"/>
      <c r="NJE168" s="73"/>
      <c r="NJF168" s="73"/>
      <c r="NJG168" s="73"/>
      <c r="NJH168" s="73"/>
      <c r="NJI168" s="73"/>
      <c r="NJJ168" s="73"/>
      <c r="NJK168" s="73"/>
      <c r="NJL168" s="73"/>
      <c r="NJM168" s="73"/>
      <c r="NJN168" s="73"/>
      <c r="NJO168" s="73"/>
      <c r="NJP168" s="73"/>
      <c r="NJQ168" s="73"/>
      <c r="NJR168" s="73"/>
      <c r="NJS168" s="73"/>
      <c r="NJT168" s="73"/>
      <c r="NJU168" s="73"/>
      <c r="NJV168" s="73"/>
      <c r="NJW168" s="73"/>
      <c r="NJX168" s="73"/>
      <c r="NJY168" s="73"/>
      <c r="NJZ168" s="73"/>
      <c r="NKA168" s="73"/>
      <c r="NKB168" s="73"/>
      <c r="NKC168" s="73"/>
      <c r="NKD168" s="73"/>
      <c r="NKE168" s="73"/>
      <c r="NKF168" s="73"/>
      <c r="NKG168" s="73"/>
      <c r="NKH168" s="73"/>
      <c r="NKI168" s="73"/>
      <c r="NKJ168" s="73"/>
      <c r="NKK168" s="73"/>
      <c r="NKL168" s="73"/>
      <c r="NKM168" s="73"/>
      <c r="NKN168" s="73"/>
      <c r="NKO168" s="73"/>
      <c r="NKP168" s="73"/>
      <c r="NKQ168" s="73"/>
      <c r="NKR168" s="73"/>
      <c r="NKS168" s="73"/>
      <c r="NKT168" s="73"/>
      <c r="NKU168" s="73"/>
      <c r="NKV168" s="73"/>
      <c r="NKW168" s="73"/>
      <c r="NKX168" s="73"/>
      <c r="NKY168" s="73"/>
      <c r="NKZ168" s="73"/>
      <c r="NLA168" s="73"/>
      <c r="NLB168" s="73"/>
      <c r="NLC168" s="73"/>
      <c r="NLD168" s="73"/>
      <c r="NLE168" s="73"/>
      <c r="NLF168" s="73"/>
      <c r="NLG168" s="73"/>
      <c r="NLH168" s="73"/>
      <c r="NLI168" s="73"/>
      <c r="NLJ168" s="73"/>
      <c r="NLK168" s="73"/>
      <c r="NLL168" s="73"/>
      <c r="NLM168" s="73"/>
      <c r="NLN168" s="73"/>
      <c r="NLO168" s="73"/>
      <c r="NLP168" s="73"/>
      <c r="NLQ168" s="73"/>
      <c r="NLR168" s="73"/>
      <c r="NLS168" s="73"/>
      <c r="NLT168" s="73"/>
      <c r="NLU168" s="73"/>
      <c r="NLV168" s="73"/>
      <c r="NLW168" s="73"/>
      <c r="NLX168" s="73"/>
      <c r="NLY168" s="73"/>
      <c r="NLZ168" s="73"/>
      <c r="NMA168" s="73"/>
      <c r="NMB168" s="73"/>
      <c r="NMC168" s="73"/>
      <c r="NMD168" s="73"/>
      <c r="NME168" s="73"/>
      <c r="NMF168" s="73"/>
      <c r="NMG168" s="73"/>
      <c r="NMH168" s="73"/>
      <c r="NMI168" s="73"/>
      <c r="NMJ168" s="73"/>
      <c r="NMK168" s="73"/>
      <c r="NML168" s="73"/>
      <c r="NMM168" s="73"/>
      <c r="NMN168" s="73"/>
      <c r="NMO168" s="73"/>
      <c r="NMP168" s="73"/>
      <c r="NMQ168" s="73"/>
      <c r="NMR168" s="73"/>
      <c r="NMS168" s="73"/>
      <c r="NMT168" s="73"/>
      <c r="NMU168" s="73"/>
      <c r="NMV168" s="73"/>
      <c r="NMW168" s="73"/>
      <c r="NMX168" s="73"/>
      <c r="NMY168" s="73"/>
      <c r="NMZ168" s="73"/>
      <c r="NNA168" s="73"/>
      <c r="NNB168" s="73"/>
      <c r="NNC168" s="73"/>
      <c r="NND168" s="73"/>
      <c r="NNE168" s="73"/>
      <c r="NNF168" s="73"/>
      <c r="NNG168" s="73"/>
      <c r="NNH168" s="73"/>
      <c r="NNI168" s="73"/>
      <c r="NNJ168" s="73"/>
      <c r="NNK168" s="73"/>
      <c r="NNL168" s="73"/>
      <c r="NNM168" s="73"/>
      <c r="NNN168" s="73"/>
      <c r="NNO168" s="73"/>
      <c r="NNP168" s="73"/>
      <c r="NNQ168" s="73"/>
      <c r="NNR168" s="73"/>
      <c r="NNS168" s="73"/>
      <c r="NNT168" s="73"/>
      <c r="NNU168" s="73"/>
      <c r="NNV168" s="73"/>
      <c r="NNW168" s="73"/>
      <c r="NNX168" s="73"/>
      <c r="NNY168" s="73"/>
      <c r="NNZ168" s="73"/>
      <c r="NOA168" s="73"/>
      <c r="NOB168" s="73"/>
      <c r="NOC168" s="73"/>
      <c r="NOD168" s="73"/>
      <c r="NOE168" s="73"/>
      <c r="NOF168" s="73"/>
      <c r="NOG168" s="73"/>
      <c r="NOH168" s="73"/>
      <c r="NOI168" s="73"/>
      <c r="NOJ168" s="73"/>
      <c r="NOK168" s="73"/>
      <c r="NOL168" s="73"/>
      <c r="NOM168" s="73"/>
      <c r="NON168" s="73"/>
      <c r="NOO168" s="73"/>
      <c r="NOP168" s="73"/>
      <c r="NOQ168" s="73"/>
      <c r="NOR168" s="73"/>
      <c r="NOS168" s="73"/>
      <c r="NOT168" s="73"/>
      <c r="NOU168" s="73"/>
      <c r="NOV168" s="73"/>
      <c r="NOW168" s="73"/>
      <c r="NOX168" s="73"/>
      <c r="NOY168" s="73"/>
      <c r="NOZ168" s="73"/>
      <c r="NPA168" s="73"/>
      <c r="NPB168" s="73"/>
      <c r="NPC168" s="73"/>
      <c r="NPD168" s="73"/>
      <c r="NPE168" s="73"/>
      <c r="NPF168" s="73"/>
      <c r="NPG168" s="73"/>
      <c r="NPH168" s="73"/>
      <c r="NPI168" s="73"/>
      <c r="NPJ168" s="73"/>
      <c r="NPK168" s="73"/>
      <c r="NPL168" s="73"/>
      <c r="NPM168" s="73"/>
      <c r="NPN168" s="73"/>
      <c r="NPO168" s="73"/>
      <c r="NPP168" s="73"/>
      <c r="NPQ168" s="73"/>
      <c r="NPR168" s="73"/>
      <c r="NPS168" s="73"/>
      <c r="NPT168" s="73"/>
      <c r="NPU168" s="73"/>
      <c r="NPV168" s="73"/>
      <c r="NPW168" s="73"/>
      <c r="NPX168" s="73"/>
      <c r="NPY168" s="73"/>
      <c r="NPZ168" s="73"/>
      <c r="NQA168" s="73"/>
      <c r="NQB168" s="73"/>
      <c r="NQC168" s="73"/>
      <c r="NQD168" s="73"/>
      <c r="NQE168" s="73"/>
      <c r="NQF168" s="73"/>
      <c r="NQG168" s="73"/>
      <c r="NQH168" s="73"/>
      <c r="NQI168" s="73"/>
      <c r="NQJ168" s="73"/>
      <c r="NQK168" s="73"/>
      <c r="NQL168" s="73"/>
      <c r="NQM168" s="73"/>
      <c r="NQN168" s="73"/>
      <c r="NQO168" s="73"/>
      <c r="NQP168" s="73"/>
      <c r="NQQ168" s="73"/>
      <c r="NQR168" s="73"/>
      <c r="NQS168" s="73"/>
      <c r="NQT168" s="73"/>
      <c r="NQU168" s="73"/>
      <c r="NQV168" s="73"/>
      <c r="NQW168" s="73"/>
      <c r="NQX168" s="73"/>
      <c r="NQY168" s="73"/>
      <c r="NQZ168" s="73"/>
      <c r="NRA168" s="73"/>
      <c r="NRB168" s="73"/>
      <c r="NRC168" s="73"/>
      <c r="NRD168" s="73"/>
      <c r="NRE168" s="73"/>
      <c r="NRF168" s="73"/>
      <c r="NRG168" s="73"/>
      <c r="NRH168" s="73"/>
      <c r="NRI168" s="73"/>
      <c r="NRJ168" s="73"/>
      <c r="NRK168" s="73"/>
      <c r="NRL168" s="73"/>
      <c r="NRM168" s="73"/>
      <c r="NRN168" s="73"/>
      <c r="NRO168" s="73"/>
      <c r="NRP168" s="73"/>
      <c r="NRQ168" s="73"/>
      <c r="NRR168" s="73"/>
      <c r="NRS168" s="73"/>
      <c r="NRT168" s="73"/>
      <c r="NRU168" s="73"/>
      <c r="NRV168" s="73"/>
      <c r="NRW168" s="73"/>
      <c r="NRX168" s="73"/>
      <c r="NRY168" s="73"/>
      <c r="NRZ168" s="73"/>
      <c r="NSA168" s="73"/>
      <c r="NSB168" s="73"/>
      <c r="NSC168" s="73"/>
      <c r="NSD168" s="73"/>
      <c r="NSE168" s="73"/>
      <c r="NSF168" s="73"/>
      <c r="NSG168" s="73"/>
      <c r="NSH168" s="73"/>
      <c r="NSI168" s="73"/>
      <c r="NSJ168" s="73"/>
      <c r="NSK168" s="73"/>
      <c r="NSL168" s="73"/>
      <c r="NSM168" s="73"/>
      <c r="NSN168" s="73"/>
      <c r="NSO168" s="73"/>
      <c r="NSP168" s="73"/>
      <c r="NSQ168" s="73"/>
      <c r="NSR168" s="73"/>
      <c r="NSS168" s="73"/>
      <c r="NST168" s="73"/>
      <c r="NSU168" s="73"/>
      <c r="NSV168" s="73"/>
      <c r="NSW168" s="73"/>
      <c r="NSX168" s="73"/>
      <c r="NSY168" s="73"/>
      <c r="NSZ168" s="73"/>
      <c r="NTA168" s="73"/>
      <c r="NTB168" s="73"/>
      <c r="NTC168" s="73"/>
      <c r="NTD168" s="73"/>
      <c r="NTE168" s="73"/>
      <c r="NTF168" s="73"/>
      <c r="NTG168" s="73"/>
      <c r="NTH168" s="73"/>
      <c r="NTI168" s="73"/>
      <c r="NTJ168" s="73"/>
      <c r="NTK168" s="73"/>
      <c r="NTL168" s="73"/>
      <c r="NTM168" s="73"/>
      <c r="NTN168" s="73"/>
      <c r="NTO168" s="73"/>
      <c r="NTP168" s="73"/>
      <c r="NTQ168" s="73"/>
      <c r="NTR168" s="73"/>
      <c r="NTS168" s="73"/>
      <c r="NTT168" s="73"/>
      <c r="NTU168" s="73"/>
      <c r="NTV168" s="73"/>
      <c r="NTW168" s="73"/>
      <c r="NTX168" s="73"/>
      <c r="NTY168" s="73"/>
      <c r="NTZ168" s="73"/>
      <c r="NUA168" s="73"/>
      <c r="NUB168" s="73"/>
      <c r="NUC168" s="73"/>
      <c r="NUD168" s="73"/>
      <c r="NUE168" s="73"/>
      <c r="NUF168" s="73"/>
      <c r="NUG168" s="73"/>
      <c r="NUH168" s="73"/>
      <c r="NUI168" s="73"/>
      <c r="NUJ168" s="73"/>
      <c r="NUK168" s="73"/>
      <c r="NUL168" s="73"/>
      <c r="NUM168" s="73"/>
      <c r="NUN168" s="73"/>
      <c r="NUO168" s="73"/>
      <c r="NUP168" s="73"/>
      <c r="NUQ168" s="73"/>
      <c r="NUR168" s="73"/>
      <c r="NUS168" s="73"/>
      <c r="NUT168" s="73"/>
      <c r="NUU168" s="73"/>
      <c r="NUV168" s="73"/>
      <c r="NUW168" s="73"/>
      <c r="NUX168" s="73"/>
      <c r="NUY168" s="73"/>
      <c r="NUZ168" s="73"/>
      <c r="NVA168" s="73"/>
      <c r="NVB168" s="73"/>
      <c r="NVC168" s="73"/>
      <c r="NVD168" s="73"/>
      <c r="NVE168" s="73"/>
      <c r="NVF168" s="73"/>
      <c r="NVG168" s="73"/>
      <c r="NVH168" s="73"/>
      <c r="NVI168" s="73"/>
      <c r="NVJ168" s="73"/>
      <c r="NVK168" s="73"/>
      <c r="NVL168" s="73"/>
      <c r="NVM168" s="73"/>
      <c r="NVN168" s="73"/>
      <c r="NVO168" s="73"/>
      <c r="NVP168" s="73"/>
      <c r="NVQ168" s="73"/>
      <c r="NVR168" s="73"/>
      <c r="NVS168" s="73"/>
      <c r="NVT168" s="73"/>
      <c r="NVU168" s="73"/>
      <c r="NVV168" s="73"/>
      <c r="NVW168" s="73"/>
      <c r="NVX168" s="73"/>
      <c r="NVY168" s="73"/>
      <c r="NVZ168" s="73"/>
      <c r="NWA168" s="73"/>
      <c r="NWB168" s="73"/>
      <c r="NWC168" s="73"/>
      <c r="NWD168" s="73"/>
      <c r="NWE168" s="73"/>
      <c r="NWF168" s="73"/>
      <c r="NWG168" s="73"/>
      <c r="NWH168" s="73"/>
      <c r="NWI168" s="73"/>
      <c r="NWJ168" s="73"/>
      <c r="NWK168" s="73"/>
      <c r="NWL168" s="73"/>
      <c r="NWM168" s="73"/>
      <c r="NWN168" s="73"/>
      <c r="NWO168" s="73"/>
      <c r="NWP168" s="73"/>
      <c r="NWQ168" s="73"/>
      <c r="NWR168" s="73"/>
      <c r="NWS168" s="73"/>
      <c r="NWT168" s="73"/>
      <c r="NWU168" s="73"/>
      <c r="NWV168" s="73"/>
      <c r="NWW168" s="73"/>
      <c r="NWX168" s="73"/>
      <c r="NWY168" s="73"/>
      <c r="NWZ168" s="73"/>
      <c r="NXA168" s="73"/>
      <c r="NXB168" s="73"/>
      <c r="NXC168" s="73"/>
      <c r="NXD168" s="73"/>
      <c r="NXE168" s="73"/>
      <c r="NXF168" s="73"/>
      <c r="NXG168" s="73"/>
      <c r="NXH168" s="73"/>
      <c r="NXI168" s="73"/>
      <c r="NXJ168" s="73"/>
      <c r="NXK168" s="73"/>
      <c r="NXL168" s="73"/>
      <c r="NXM168" s="73"/>
      <c r="NXN168" s="73"/>
      <c r="NXO168" s="73"/>
      <c r="NXP168" s="73"/>
      <c r="NXQ168" s="73"/>
      <c r="NXR168" s="73"/>
      <c r="NXS168" s="73"/>
      <c r="NXT168" s="73"/>
      <c r="NXU168" s="73"/>
      <c r="NXV168" s="73"/>
      <c r="NXW168" s="73"/>
      <c r="NXX168" s="73"/>
      <c r="NXY168" s="73"/>
      <c r="NXZ168" s="73"/>
      <c r="NYA168" s="73"/>
      <c r="NYB168" s="73"/>
      <c r="NYC168" s="73"/>
      <c r="NYD168" s="73"/>
      <c r="NYE168" s="73"/>
      <c r="NYF168" s="73"/>
      <c r="NYG168" s="73"/>
      <c r="NYH168" s="73"/>
      <c r="NYI168" s="73"/>
      <c r="NYJ168" s="73"/>
      <c r="NYK168" s="73"/>
      <c r="NYL168" s="73"/>
      <c r="NYM168" s="73"/>
      <c r="NYN168" s="73"/>
      <c r="NYO168" s="73"/>
      <c r="NYP168" s="73"/>
      <c r="NYQ168" s="73"/>
      <c r="NYR168" s="73"/>
      <c r="NYS168" s="73"/>
      <c r="NYT168" s="73"/>
      <c r="NYU168" s="73"/>
      <c r="NYV168" s="73"/>
      <c r="NYW168" s="73"/>
      <c r="NYX168" s="73"/>
      <c r="NYY168" s="73"/>
      <c r="NYZ168" s="73"/>
      <c r="NZA168" s="73"/>
      <c r="NZB168" s="73"/>
      <c r="NZC168" s="73"/>
      <c r="NZD168" s="73"/>
      <c r="NZE168" s="73"/>
      <c r="NZF168" s="73"/>
      <c r="NZG168" s="73"/>
      <c r="NZH168" s="73"/>
      <c r="NZI168" s="73"/>
      <c r="NZJ168" s="73"/>
      <c r="NZK168" s="73"/>
      <c r="NZL168" s="73"/>
      <c r="NZM168" s="73"/>
      <c r="NZN168" s="73"/>
      <c r="NZO168" s="73"/>
      <c r="NZP168" s="73"/>
      <c r="NZQ168" s="73"/>
      <c r="NZR168" s="73"/>
      <c r="NZS168" s="73"/>
      <c r="NZT168" s="73"/>
      <c r="NZU168" s="73"/>
      <c r="NZV168" s="73"/>
      <c r="NZW168" s="73"/>
      <c r="NZX168" s="73"/>
      <c r="NZY168" s="73"/>
      <c r="NZZ168" s="73"/>
      <c r="OAA168" s="73"/>
      <c r="OAB168" s="73"/>
      <c r="OAC168" s="73"/>
      <c r="OAD168" s="73"/>
      <c r="OAE168" s="73"/>
      <c r="OAF168" s="73"/>
      <c r="OAG168" s="73"/>
      <c r="OAH168" s="73"/>
      <c r="OAI168" s="73"/>
      <c r="OAJ168" s="73"/>
      <c r="OAK168" s="73"/>
      <c r="OAL168" s="73"/>
      <c r="OAM168" s="73"/>
      <c r="OAN168" s="73"/>
      <c r="OAO168" s="73"/>
      <c r="OAP168" s="73"/>
      <c r="OAQ168" s="73"/>
      <c r="OAR168" s="73"/>
      <c r="OAS168" s="73"/>
      <c r="OAT168" s="73"/>
      <c r="OAU168" s="73"/>
      <c r="OAV168" s="73"/>
      <c r="OAW168" s="73"/>
      <c r="OAX168" s="73"/>
      <c r="OAY168" s="73"/>
      <c r="OAZ168" s="73"/>
      <c r="OBA168" s="73"/>
      <c r="OBB168" s="73"/>
      <c r="OBC168" s="73"/>
      <c r="OBD168" s="73"/>
      <c r="OBE168" s="73"/>
      <c r="OBF168" s="73"/>
      <c r="OBG168" s="73"/>
      <c r="OBH168" s="73"/>
      <c r="OBI168" s="73"/>
      <c r="OBJ168" s="73"/>
      <c r="OBK168" s="73"/>
      <c r="OBL168" s="73"/>
      <c r="OBM168" s="73"/>
      <c r="OBN168" s="73"/>
      <c r="OBO168" s="73"/>
      <c r="OBP168" s="73"/>
      <c r="OBQ168" s="73"/>
      <c r="OBR168" s="73"/>
      <c r="OBS168" s="73"/>
      <c r="OBT168" s="73"/>
      <c r="OBU168" s="73"/>
      <c r="OBV168" s="73"/>
      <c r="OBW168" s="73"/>
      <c r="OBX168" s="73"/>
      <c r="OBY168" s="73"/>
      <c r="OBZ168" s="73"/>
      <c r="OCA168" s="73"/>
      <c r="OCB168" s="73"/>
      <c r="OCC168" s="73"/>
      <c r="OCD168" s="73"/>
      <c r="OCE168" s="73"/>
      <c r="OCF168" s="73"/>
      <c r="OCG168" s="73"/>
      <c r="OCH168" s="73"/>
      <c r="OCI168" s="73"/>
      <c r="OCJ168" s="73"/>
      <c r="OCK168" s="73"/>
      <c r="OCL168" s="73"/>
      <c r="OCM168" s="73"/>
      <c r="OCN168" s="73"/>
      <c r="OCO168" s="73"/>
      <c r="OCP168" s="73"/>
      <c r="OCQ168" s="73"/>
      <c r="OCR168" s="73"/>
      <c r="OCS168" s="73"/>
      <c r="OCT168" s="73"/>
      <c r="OCU168" s="73"/>
      <c r="OCV168" s="73"/>
      <c r="OCW168" s="73"/>
      <c r="OCX168" s="73"/>
      <c r="OCY168" s="73"/>
      <c r="OCZ168" s="73"/>
      <c r="ODA168" s="73"/>
      <c r="ODB168" s="73"/>
      <c r="ODC168" s="73"/>
      <c r="ODD168" s="73"/>
      <c r="ODE168" s="73"/>
      <c r="ODF168" s="73"/>
      <c r="ODG168" s="73"/>
      <c r="ODH168" s="73"/>
      <c r="ODI168" s="73"/>
      <c r="ODJ168" s="73"/>
      <c r="ODK168" s="73"/>
      <c r="ODL168" s="73"/>
      <c r="ODM168" s="73"/>
      <c r="ODN168" s="73"/>
      <c r="ODO168" s="73"/>
      <c r="ODP168" s="73"/>
      <c r="ODQ168" s="73"/>
      <c r="ODR168" s="73"/>
      <c r="ODS168" s="73"/>
      <c r="ODT168" s="73"/>
      <c r="ODU168" s="73"/>
      <c r="ODV168" s="73"/>
      <c r="ODW168" s="73"/>
      <c r="ODX168" s="73"/>
      <c r="ODY168" s="73"/>
      <c r="ODZ168" s="73"/>
      <c r="OEA168" s="73"/>
      <c r="OEB168" s="73"/>
      <c r="OEC168" s="73"/>
      <c r="OED168" s="73"/>
      <c r="OEE168" s="73"/>
      <c r="OEF168" s="73"/>
      <c r="OEG168" s="73"/>
      <c r="OEH168" s="73"/>
      <c r="OEI168" s="73"/>
      <c r="OEJ168" s="73"/>
      <c r="OEK168" s="73"/>
      <c r="OEL168" s="73"/>
      <c r="OEM168" s="73"/>
      <c r="OEN168" s="73"/>
      <c r="OEO168" s="73"/>
      <c r="OEP168" s="73"/>
      <c r="OEQ168" s="73"/>
      <c r="OER168" s="73"/>
      <c r="OES168" s="73"/>
      <c r="OET168" s="73"/>
      <c r="OEU168" s="73"/>
      <c r="OEV168" s="73"/>
      <c r="OEW168" s="73"/>
      <c r="OEX168" s="73"/>
      <c r="OEY168" s="73"/>
      <c r="OEZ168" s="73"/>
      <c r="OFA168" s="73"/>
      <c r="OFB168" s="73"/>
      <c r="OFC168" s="73"/>
      <c r="OFD168" s="73"/>
      <c r="OFE168" s="73"/>
      <c r="OFF168" s="73"/>
      <c r="OFG168" s="73"/>
      <c r="OFH168" s="73"/>
      <c r="OFI168" s="73"/>
      <c r="OFJ168" s="73"/>
      <c r="OFK168" s="73"/>
      <c r="OFL168" s="73"/>
      <c r="OFM168" s="73"/>
      <c r="OFN168" s="73"/>
      <c r="OFO168" s="73"/>
      <c r="OFP168" s="73"/>
      <c r="OFQ168" s="73"/>
      <c r="OFR168" s="73"/>
      <c r="OFS168" s="73"/>
      <c r="OFT168" s="73"/>
      <c r="OFU168" s="73"/>
      <c r="OFV168" s="73"/>
      <c r="OFW168" s="73"/>
      <c r="OFX168" s="73"/>
      <c r="OFY168" s="73"/>
      <c r="OFZ168" s="73"/>
      <c r="OGA168" s="73"/>
      <c r="OGB168" s="73"/>
      <c r="OGC168" s="73"/>
      <c r="OGD168" s="73"/>
      <c r="OGE168" s="73"/>
      <c r="OGF168" s="73"/>
      <c r="OGG168" s="73"/>
      <c r="OGH168" s="73"/>
      <c r="OGI168" s="73"/>
      <c r="OGJ168" s="73"/>
      <c r="OGK168" s="73"/>
      <c r="OGL168" s="73"/>
      <c r="OGM168" s="73"/>
      <c r="OGN168" s="73"/>
      <c r="OGO168" s="73"/>
      <c r="OGP168" s="73"/>
      <c r="OGQ168" s="73"/>
      <c r="OGR168" s="73"/>
      <c r="OGS168" s="73"/>
      <c r="OGT168" s="73"/>
      <c r="OGU168" s="73"/>
      <c r="OGV168" s="73"/>
      <c r="OGW168" s="73"/>
      <c r="OGX168" s="73"/>
      <c r="OGY168" s="73"/>
      <c r="OGZ168" s="73"/>
      <c r="OHA168" s="73"/>
      <c r="OHB168" s="73"/>
      <c r="OHC168" s="73"/>
      <c r="OHD168" s="73"/>
      <c r="OHE168" s="73"/>
      <c r="OHF168" s="73"/>
      <c r="OHG168" s="73"/>
      <c r="OHH168" s="73"/>
      <c r="OHI168" s="73"/>
      <c r="OHJ168" s="73"/>
      <c r="OHK168" s="73"/>
      <c r="OHL168" s="73"/>
      <c r="OHM168" s="73"/>
      <c r="OHN168" s="73"/>
      <c r="OHO168" s="73"/>
      <c r="OHP168" s="73"/>
      <c r="OHQ168" s="73"/>
      <c r="OHR168" s="73"/>
      <c r="OHS168" s="73"/>
      <c r="OHT168" s="73"/>
      <c r="OHU168" s="73"/>
      <c r="OHV168" s="73"/>
      <c r="OHW168" s="73"/>
      <c r="OHX168" s="73"/>
      <c r="OHY168" s="73"/>
      <c r="OHZ168" s="73"/>
      <c r="OIA168" s="73"/>
      <c r="OIB168" s="73"/>
      <c r="OIC168" s="73"/>
      <c r="OID168" s="73"/>
      <c r="OIE168" s="73"/>
      <c r="OIF168" s="73"/>
      <c r="OIG168" s="73"/>
      <c r="OIH168" s="73"/>
      <c r="OII168" s="73"/>
      <c r="OIJ168" s="73"/>
      <c r="OIK168" s="73"/>
      <c r="OIL168" s="73"/>
      <c r="OIM168" s="73"/>
      <c r="OIN168" s="73"/>
      <c r="OIO168" s="73"/>
      <c r="OIP168" s="73"/>
      <c r="OIQ168" s="73"/>
      <c r="OIR168" s="73"/>
      <c r="OIS168" s="73"/>
      <c r="OIT168" s="73"/>
      <c r="OIU168" s="73"/>
      <c r="OIV168" s="73"/>
      <c r="OIW168" s="73"/>
      <c r="OIX168" s="73"/>
      <c r="OIY168" s="73"/>
      <c r="OIZ168" s="73"/>
      <c r="OJA168" s="73"/>
      <c r="OJB168" s="73"/>
      <c r="OJC168" s="73"/>
      <c r="OJD168" s="73"/>
      <c r="OJE168" s="73"/>
      <c r="OJF168" s="73"/>
      <c r="OJG168" s="73"/>
      <c r="OJH168" s="73"/>
      <c r="OJI168" s="73"/>
      <c r="OJJ168" s="73"/>
      <c r="OJK168" s="73"/>
      <c r="OJL168" s="73"/>
      <c r="OJM168" s="73"/>
      <c r="OJN168" s="73"/>
      <c r="OJO168" s="73"/>
      <c r="OJP168" s="73"/>
      <c r="OJQ168" s="73"/>
      <c r="OJR168" s="73"/>
      <c r="OJS168" s="73"/>
      <c r="OJT168" s="73"/>
      <c r="OJU168" s="73"/>
      <c r="OJV168" s="73"/>
      <c r="OJW168" s="73"/>
      <c r="OJX168" s="73"/>
      <c r="OJY168" s="73"/>
      <c r="OJZ168" s="73"/>
      <c r="OKA168" s="73"/>
      <c r="OKB168" s="73"/>
      <c r="OKC168" s="73"/>
      <c r="OKD168" s="73"/>
      <c r="OKE168" s="73"/>
      <c r="OKF168" s="73"/>
      <c r="OKG168" s="73"/>
      <c r="OKH168" s="73"/>
      <c r="OKI168" s="73"/>
      <c r="OKJ168" s="73"/>
      <c r="OKK168" s="73"/>
      <c r="OKL168" s="73"/>
      <c r="OKM168" s="73"/>
      <c r="OKN168" s="73"/>
      <c r="OKO168" s="73"/>
      <c r="OKP168" s="73"/>
      <c r="OKQ168" s="73"/>
      <c r="OKR168" s="73"/>
      <c r="OKS168" s="73"/>
      <c r="OKT168" s="73"/>
      <c r="OKU168" s="73"/>
      <c r="OKV168" s="73"/>
      <c r="OKW168" s="73"/>
      <c r="OKX168" s="73"/>
      <c r="OKY168" s="73"/>
      <c r="OKZ168" s="73"/>
      <c r="OLA168" s="73"/>
      <c r="OLB168" s="73"/>
      <c r="OLC168" s="73"/>
      <c r="OLD168" s="73"/>
      <c r="OLE168" s="73"/>
      <c r="OLF168" s="73"/>
      <c r="OLG168" s="73"/>
      <c r="OLH168" s="73"/>
      <c r="OLI168" s="73"/>
      <c r="OLJ168" s="73"/>
      <c r="OLK168" s="73"/>
      <c r="OLL168" s="73"/>
      <c r="OLM168" s="73"/>
      <c r="OLN168" s="73"/>
      <c r="OLO168" s="73"/>
      <c r="OLP168" s="73"/>
      <c r="OLQ168" s="73"/>
      <c r="OLR168" s="73"/>
      <c r="OLS168" s="73"/>
      <c r="OLT168" s="73"/>
      <c r="OLU168" s="73"/>
      <c r="OLV168" s="73"/>
      <c r="OLW168" s="73"/>
      <c r="OLX168" s="73"/>
      <c r="OLY168" s="73"/>
      <c r="OLZ168" s="73"/>
      <c r="OMA168" s="73"/>
      <c r="OMB168" s="73"/>
      <c r="OMC168" s="73"/>
      <c r="OMD168" s="73"/>
      <c r="OME168" s="73"/>
      <c r="OMF168" s="73"/>
      <c r="OMG168" s="73"/>
      <c r="OMH168" s="73"/>
      <c r="OMI168" s="73"/>
      <c r="OMJ168" s="73"/>
      <c r="OMK168" s="73"/>
      <c r="OML168" s="73"/>
      <c r="OMM168" s="73"/>
      <c r="OMN168" s="73"/>
      <c r="OMO168" s="73"/>
      <c r="OMP168" s="73"/>
      <c r="OMQ168" s="73"/>
      <c r="OMR168" s="73"/>
      <c r="OMS168" s="73"/>
      <c r="OMT168" s="73"/>
      <c r="OMU168" s="73"/>
      <c r="OMV168" s="73"/>
      <c r="OMW168" s="73"/>
      <c r="OMX168" s="73"/>
      <c r="OMY168" s="73"/>
      <c r="OMZ168" s="73"/>
      <c r="ONA168" s="73"/>
      <c r="ONB168" s="73"/>
      <c r="ONC168" s="73"/>
      <c r="OND168" s="73"/>
      <c r="ONE168" s="73"/>
      <c r="ONF168" s="73"/>
      <c r="ONG168" s="73"/>
      <c r="ONH168" s="73"/>
      <c r="ONI168" s="73"/>
      <c r="ONJ168" s="73"/>
      <c r="ONK168" s="73"/>
      <c r="ONL168" s="73"/>
      <c r="ONM168" s="73"/>
      <c r="ONN168" s="73"/>
      <c r="ONO168" s="73"/>
      <c r="ONP168" s="73"/>
      <c r="ONQ168" s="73"/>
      <c r="ONR168" s="73"/>
      <c r="ONS168" s="73"/>
      <c r="ONT168" s="73"/>
      <c r="ONU168" s="73"/>
      <c r="ONV168" s="73"/>
      <c r="ONW168" s="73"/>
      <c r="ONX168" s="73"/>
      <c r="ONY168" s="73"/>
      <c r="ONZ168" s="73"/>
      <c r="OOA168" s="73"/>
      <c r="OOB168" s="73"/>
      <c r="OOC168" s="73"/>
      <c r="OOD168" s="73"/>
      <c r="OOE168" s="73"/>
      <c r="OOF168" s="73"/>
      <c r="OOG168" s="73"/>
      <c r="OOH168" s="73"/>
      <c r="OOI168" s="73"/>
      <c r="OOJ168" s="73"/>
      <c r="OOK168" s="73"/>
      <c r="OOL168" s="73"/>
      <c r="OOM168" s="73"/>
      <c r="OON168" s="73"/>
      <c r="OOO168" s="73"/>
      <c r="OOP168" s="73"/>
      <c r="OOQ168" s="73"/>
      <c r="OOR168" s="73"/>
      <c r="OOS168" s="73"/>
      <c r="OOT168" s="73"/>
      <c r="OOU168" s="73"/>
      <c r="OOV168" s="73"/>
      <c r="OOW168" s="73"/>
      <c r="OOX168" s="73"/>
      <c r="OOY168" s="73"/>
      <c r="OOZ168" s="73"/>
      <c r="OPA168" s="73"/>
      <c r="OPB168" s="73"/>
      <c r="OPC168" s="73"/>
      <c r="OPD168" s="73"/>
      <c r="OPE168" s="73"/>
      <c r="OPF168" s="73"/>
      <c r="OPG168" s="73"/>
      <c r="OPH168" s="73"/>
      <c r="OPI168" s="73"/>
      <c r="OPJ168" s="73"/>
      <c r="OPK168" s="73"/>
      <c r="OPL168" s="73"/>
      <c r="OPM168" s="73"/>
      <c r="OPN168" s="73"/>
      <c r="OPO168" s="73"/>
      <c r="OPP168" s="73"/>
      <c r="OPQ168" s="73"/>
      <c r="OPR168" s="73"/>
      <c r="OPS168" s="73"/>
      <c r="OPT168" s="73"/>
      <c r="OPU168" s="73"/>
      <c r="OPV168" s="73"/>
      <c r="OPW168" s="73"/>
      <c r="OPX168" s="73"/>
      <c r="OPY168" s="73"/>
      <c r="OPZ168" s="73"/>
      <c r="OQA168" s="73"/>
      <c r="OQB168" s="73"/>
      <c r="OQC168" s="73"/>
      <c r="OQD168" s="73"/>
      <c r="OQE168" s="73"/>
      <c r="OQF168" s="73"/>
      <c r="OQG168" s="73"/>
      <c r="OQH168" s="73"/>
      <c r="OQI168" s="73"/>
      <c r="OQJ168" s="73"/>
      <c r="OQK168" s="73"/>
      <c r="OQL168" s="73"/>
      <c r="OQM168" s="73"/>
      <c r="OQN168" s="73"/>
      <c r="OQO168" s="73"/>
      <c r="OQP168" s="73"/>
      <c r="OQQ168" s="73"/>
      <c r="OQR168" s="73"/>
      <c r="OQS168" s="73"/>
      <c r="OQT168" s="73"/>
      <c r="OQU168" s="73"/>
      <c r="OQV168" s="73"/>
      <c r="OQW168" s="73"/>
      <c r="OQX168" s="73"/>
      <c r="OQY168" s="73"/>
      <c r="OQZ168" s="73"/>
      <c r="ORA168" s="73"/>
      <c r="ORB168" s="73"/>
      <c r="ORC168" s="73"/>
      <c r="ORD168" s="73"/>
      <c r="ORE168" s="73"/>
      <c r="ORF168" s="73"/>
      <c r="ORG168" s="73"/>
      <c r="ORH168" s="73"/>
      <c r="ORI168" s="73"/>
      <c r="ORJ168" s="73"/>
      <c r="ORK168" s="73"/>
      <c r="ORL168" s="73"/>
      <c r="ORM168" s="73"/>
      <c r="ORN168" s="73"/>
      <c r="ORO168" s="73"/>
      <c r="ORP168" s="73"/>
      <c r="ORQ168" s="73"/>
      <c r="ORR168" s="73"/>
      <c r="ORS168" s="73"/>
      <c r="ORT168" s="73"/>
      <c r="ORU168" s="73"/>
      <c r="ORV168" s="73"/>
      <c r="ORW168" s="73"/>
      <c r="ORX168" s="73"/>
      <c r="ORY168" s="73"/>
      <c r="ORZ168" s="73"/>
      <c r="OSA168" s="73"/>
      <c r="OSB168" s="73"/>
      <c r="OSC168" s="73"/>
      <c r="OSD168" s="73"/>
      <c r="OSE168" s="73"/>
      <c r="OSF168" s="73"/>
      <c r="OSG168" s="73"/>
      <c r="OSH168" s="73"/>
      <c r="OSI168" s="73"/>
      <c r="OSJ168" s="73"/>
      <c r="OSK168" s="73"/>
      <c r="OSL168" s="73"/>
      <c r="OSM168" s="73"/>
      <c r="OSN168" s="73"/>
      <c r="OSO168" s="73"/>
      <c r="OSP168" s="73"/>
      <c r="OSQ168" s="73"/>
      <c r="OSR168" s="73"/>
      <c r="OSS168" s="73"/>
      <c r="OST168" s="73"/>
      <c r="OSU168" s="73"/>
      <c r="OSV168" s="73"/>
      <c r="OSW168" s="73"/>
      <c r="OSX168" s="73"/>
      <c r="OSY168" s="73"/>
      <c r="OSZ168" s="73"/>
      <c r="OTA168" s="73"/>
      <c r="OTB168" s="73"/>
      <c r="OTC168" s="73"/>
      <c r="OTD168" s="73"/>
      <c r="OTE168" s="73"/>
      <c r="OTF168" s="73"/>
      <c r="OTG168" s="73"/>
      <c r="OTH168" s="73"/>
      <c r="OTI168" s="73"/>
      <c r="OTJ168" s="73"/>
      <c r="OTK168" s="73"/>
      <c r="OTL168" s="73"/>
      <c r="OTM168" s="73"/>
      <c r="OTN168" s="73"/>
      <c r="OTO168" s="73"/>
      <c r="OTP168" s="73"/>
      <c r="OTQ168" s="73"/>
      <c r="OTR168" s="73"/>
      <c r="OTS168" s="73"/>
      <c r="OTT168" s="73"/>
      <c r="OTU168" s="73"/>
      <c r="OTV168" s="73"/>
      <c r="OTW168" s="73"/>
      <c r="OTX168" s="73"/>
      <c r="OTY168" s="73"/>
      <c r="OTZ168" s="73"/>
      <c r="OUA168" s="73"/>
      <c r="OUB168" s="73"/>
      <c r="OUC168" s="73"/>
      <c r="OUD168" s="73"/>
      <c r="OUE168" s="73"/>
      <c r="OUF168" s="73"/>
      <c r="OUG168" s="73"/>
      <c r="OUH168" s="73"/>
      <c r="OUI168" s="73"/>
      <c r="OUJ168" s="73"/>
      <c r="OUK168" s="73"/>
      <c r="OUL168" s="73"/>
      <c r="OUM168" s="73"/>
      <c r="OUN168" s="73"/>
      <c r="OUO168" s="73"/>
      <c r="OUP168" s="73"/>
      <c r="OUQ168" s="73"/>
      <c r="OUR168" s="73"/>
      <c r="OUS168" s="73"/>
      <c r="OUT168" s="73"/>
      <c r="OUU168" s="73"/>
      <c r="OUV168" s="73"/>
      <c r="OUW168" s="73"/>
      <c r="OUX168" s="73"/>
      <c r="OUY168" s="73"/>
      <c r="OUZ168" s="73"/>
      <c r="OVA168" s="73"/>
      <c r="OVB168" s="73"/>
      <c r="OVC168" s="73"/>
      <c r="OVD168" s="73"/>
      <c r="OVE168" s="73"/>
      <c r="OVF168" s="73"/>
      <c r="OVG168" s="73"/>
      <c r="OVH168" s="73"/>
      <c r="OVI168" s="73"/>
      <c r="OVJ168" s="73"/>
      <c r="OVK168" s="73"/>
      <c r="OVL168" s="73"/>
      <c r="OVM168" s="73"/>
      <c r="OVN168" s="73"/>
      <c r="OVO168" s="73"/>
      <c r="OVP168" s="73"/>
      <c r="OVQ168" s="73"/>
      <c r="OVR168" s="73"/>
      <c r="OVS168" s="73"/>
      <c r="OVT168" s="73"/>
      <c r="OVU168" s="73"/>
      <c r="OVV168" s="73"/>
      <c r="OVW168" s="73"/>
      <c r="OVX168" s="73"/>
      <c r="OVY168" s="73"/>
      <c r="OVZ168" s="73"/>
      <c r="OWA168" s="73"/>
      <c r="OWB168" s="73"/>
      <c r="OWC168" s="73"/>
      <c r="OWD168" s="73"/>
      <c r="OWE168" s="73"/>
      <c r="OWF168" s="73"/>
      <c r="OWG168" s="73"/>
      <c r="OWH168" s="73"/>
      <c r="OWI168" s="73"/>
      <c r="OWJ168" s="73"/>
      <c r="OWK168" s="73"/>
      <c r="OWL168" s="73"/>
      <c r="OWM168" s="73"/>
      <c r="OWN168" s="73"/>
      <c r="OWO168" s="73"/>
      <c r="OWP168" s="73"/>
      <c r="OWQ168" s="73"/>
      <c r="OWR168" s="73"/>
      <c r="OWS168" s="73"/>
      <c r="OWT168" s="73"/>
      <c r="OWU168" s="73"/>
      <c r="OWV168" s="73"/>
      <c r="OWW168" s="73"/>
      <c r="OWX168" s="73"/>
      <c r="OWY168" s="73"/>
      <c r="OWZ168" s="73"/>
      <c r="OXA168" s="73"/>
      <c r="OXB168" s="73"/>
      <c r="OXC168" s="73"/>
      <c r="OXD168" s="73"/>
      <c r="OXE168" s="73"/>
      <c r="OXF168" s="73"/>
      <c r="OXG168" s="73"/>
      <c r="OXH168" s="73"/>
      <c r="OXI168" s="73"/>
      <c r="OXJ168" s="73"/>
      <c r="OXK168" s="73"/>
      <c r="OXL168" s="73"/>
      <c r="OXM168" s="73"/>
      <c r="OXN168" s="73"/>
      <c r="OXO168" s="73"/>
      <c r="OXP168" s="73"/>
      <c r="OXQ168" s="73"/>
      <c r="OXR168" s="73"/>
      <c r="OXS168" s="73"/>
      <c r="OXT168" s="73"/>
      <c r="OXU168" s="73"/>
      <c r="OXV168" s="73"/>
      <c r="OXW168" s="73"/>
      <c r="OXX168" s="73"/>
      <c r="OXY168" s="73"/>
      <c r="OXZ168" s="73"/>
      <c r="OYA168" s="73"/>
      <c r="OYB168" s="73"/>
      <c r="OYC168" s="73"/>
      <c r="OYD168" s="73"/>
      <c r="OYE168" s="73"/>
      <c r="OYF168" s="73"/>
      <c r="OYG168" s="73"/>
      <c r="OYH168" s="73"/>
      <c r="OYI168" s="73"/>
      <c r="OYJ168" s="73"/>
      <c r="OYK168" s="73"/>
      <c r="OYL168" s="73"/>
      <c r="OYM168" s="73"/>
      <c r="OYN168" s="73"/>
      <c r="OYO168" s="73"/>
      <c r="OYP168" s="73"/>
      <c r="OYQ168" s="73"/>
      <c r="OYR168" s="73"/>
      <c r="OYS168" s="73"/>
      <c r="OYT168" s="73"/>
      <c r="OYU168" s="73"/>
      <c r="OYV168" s="73"/>
      <c r="OYW168" s="73"/>
      <c r="OYX168" s="73"/>
      <c r="OYY168" s="73"/>
      <c r="OYZ168" s="73"/>
      <c r="OZA168" s="73"/>
      <c r="OZB168" s="73"/>
      <c r="OZC168" s="73"/>
      <c r="OZD168" s="73"/>
      <c r="OZE168" s="73"/>
      <c r="OZF168" s="73"/>
      <c r="OZG168" s="73"/>
      <c r="OZH168" s="73"/>
      <c r="OZI168" s="73"/>
      <c r="OZJ168" s="73"/>
      <c r="OZK168" s="73"/>
      <c r="OZL168" s="73"/>
      <c r="OZM168" s="73"/>
      <c r="OZN168" s="73"/>
      <c r="OZO168" s="73"/>
      <c r="OZP168" s="73"/>
      <c r="OZQ168" s="73"/>
      <c r="OZR168" s="73"/>
      <c r="OZS168" s="73"/>
      <c r="OZT168" s="73"/>
      <c r="OZU168" s="73"/>
      <c r="OZV168" s="73"/>
      <c r="OZW168" s="73"/>
      <c r="OZX168" s="73"/>
      <c r="OZY168" s="73"/>
      <c r="OZZ168" s="73"/>
      <c r="PAA168" s="73"/>
      <c r="PAB168" s="73"/>
      <c r="PAC168" s="73"/>
      <c r="PAD168" s="73"/>
      <c r="PAE168" s="73"/>
      <c r="PAF168" s="73"/>
      <c r="PAG168" s="73"/>
      <c r="PAH168" s="73"/>
      <c r="PAI168" s="73"/>
      <c r="PAJ168" s="73"/>
      <c r="PAK168" s="73"/>
      <c r="PAL168" s="73"/>
      <c r="PAM168" s="73"/>
      <c r="PAN168" s="73"/>
      <c r="PAO168" s="73"/>
      <c r="PAP168" s="73"/>
      <c r="PAQ168" s="73"/>
      <c r="PAR168" s="73"/>
      <c r="PAS168" s="73"/>
      <c r="PAT168" s="73"/>
      <c r="PAU168" s="73"/>
      <c r="PAV168" s="73"/>
      <c r="PAW168" s="73"/>
      <c r="PAX168" s="73"/>
      <c r="PAY168" s="73"/>
      <c r="PAZ168" s="73"/>
      <c r="PBA168" s="73"/>
      <c r="PBB168" s="73"/>
      <c r="PBC168" s="73"/>
      <c r="PBD168" s="73"/>
      <c r="PBE168" s="73"/>
      <c r="PBF168" s="73"/>
      <c r="PBG168" s="73"/>
      <c r="PBH168" s="73"/>
      <c r="PBI168" s="73"/>
      <c r="PBJ168" s="73"/>
      <c r="PBK168" s="73"/>
      <c r="PBL168" s="73"/>
      <c r="PBM168" s="73"/>
      <c r="PBN168" s="73"/>
      <c r="PBO168" s="73"/>
      <c r="PBP168" s="73"/>
      <c r="PBQ168" s="73"/>
      <c r="PBR168" s="73"/>
      <c r="PBS168" s="73"/>
      <c r="PBT168" s="73"/>
      <c r="PBU168" s="73"/>
      <c r="PBV168" s="73"/>
      <c r="PBW168" s="73"/>
      <c r="PBX168" s="73"/>
      <c r="PBY168" s="73"/>
      <c r="PBZ168" s="73"/>
      <c r="PCA168" s="73"/>
      <c r="PCB168" s="73"/>
      <c r="PCC168" s="73"/>
      <c r="PCD168" s="73"/>
      <c r="PCE168" s="73"/>
      <c r="PCF168" s="73"/>
      <c r="PCG168" s="73"/>
      <c r="PCH168" s="73"/>
      <c r="PCI168" s="73"/>
      <c r="PCJ168" s="73"/>
      <c r="PCK168" s="73"/>
      <c r="PCL168" s="73"/>
      <c r="PCM168" s="73"/>
      <c r="PCN168" s="73"/>
      <c r="PCO168" s="73"/>
      <c r="PCP168" s="73"/>
      <c r="PCQ168" s="73"/>
      <c r="PCR168" s="73"/>
      <c r="PCS168" s="73"/>
      <c r="PCT168" s="73"/>
      <c r="PCU168" s="73"/>
      <c r="PCV168" s="73"/>
      <c r="PCW168" s="73"/>
      <c r="PCX168" s="73"/>
      <c r="PCY168" s="73"/>
      <c r="PCZ168" s="73"/>
      <c r="PDA168" s="73"/>
      <c r="PDB168" s="73"/>
      <c r="PDC168" s="73"/>
      <c r="PDD168" s="73"/>
      <c r="PDE168" s="73"/>
      <c r="PDF168" s="73"/>
      <c r="PDG168" s="73"/>
      <c r="PDH168" s="73"/>
      <c r="PDI168" s="73"/>
      <c r="PDJ168" s="73"/>
      <c r="PDK168" s="73"/>
      <c r="PDL168" s="73"/>
      <c r="PDM168" s="73"/>
      <c r="PDN168" s="73"/>
      <c r="PDO168" s="73"/>
      <c r="PDP168" s="73"/>
      <c r="PDQ168" s="73"/>
      <c r="PDR168" s="73"/>
      <c r="PDS168" s="73"/>
      <c r="PDT168" s="73"/>
      <c r="PDU168" s="73"/>
      <c r="PDV168" s="73"/>
      <c r="PDW168" s="73"/>
      <c r="PDX168" s="73"/>
      <c r="PDY168" s="73"/>
      <c r="PDZ168" s="73"/>
      <c r="PEA168" s="73"/>
      <c r="PEB168" s="73"/>
      <c r="PEC168" s="73"/>
      <c r="PED168" s="73"/>
      <c r="PEE168" s="73"/>
      <c r="PEF168" s="73"/>
      <c r="PEG168" s="73"/>
      <c r="PEH168" s="73"/>
      <c r="PEI168" s="73"/>
      <c r="PEJ168" s="73"/>
      <c r="PEK168" s="73"/>
      <c r="PEL168" s="73"/>
      <c r="PEM168" s="73"/>
      <c r="PEN168" s="73"/>
      <c r="PEO168" s="73"/>
      <c r="PEP168" s="73"/>
      <c r="PEQ168" s="73"/>
      <c r="PER168" s="73"/>
      <c r="PES168" s="73"/>
      <c r="PET168" s="73"/>
      <c r="PEU168" s="73"/>
      <c r="PEV168" s="73"/>
      <c r="PEW168" s="73"/>
      <c r="PEX168" s="73"/>
      <c r="PEY168" s="73"/>
      <c r="PEZ168" s="73"/>
      <c r="PFA168" s="73"/>
      <c r="PFB168" s="73"/>
      <c r="PFC168" s="73"/>
      <c r="PFD168" s="73"/>
      <c r="PFE168" s="73"/>
      <c r="PFF168" s="73"/>
      <c r="PFG168" s="73"/>
      <c r="PFH168" s="73"/>
      <c r="PFI168" s="73"/>
      <c r="PFJ168" s="73"/>
      <c r="PFK168" s="73"/>
      <c r="PFL168" s="73"/>
      <c r="PFM168" s="73"/>
      <c r="PFN168" s="73"/>
      <c r="PFO168" s="73"/>
      <c r="PFP168" s="73"/>
      <c r="PFQ168" s="73"/>
      <c r="PFR168" s="73"/>
      <c r="PFS168" s="73"/>
      <c r="PFT168" s="73"/>
      <c r="PFU168" s="73"/>
      <c r="PFV168" s="73"/>
      <c r="PFW168" s="73"/>
      <c r="PFX168" s="73"/>
      <c r="PFY168" s="73"/>
      <c r="PFZ168" s="73"/>
      <c r="PGA168" s="73"/>
      <c r="PGB168" s="73"/>
      <c r="PGC168" s="73"/>
      <c r="PGD168" s="73"/>
      <c r="PGE168" s="73"/>
      <c r="PGF168" s="73"/>
      <c r="PGG168" s="73"/>
      <c r="PGH168" s="73"/>
      <c r="PGI168" s="73"/>
      <c r="PGJ168" s="73"/>
      <c r="PGK168" s="73"/>
      <c r="PGL168" s="73"/>
      <c r="PGM168" s="73"/>
      <c r="PGN168" s="73"/>
      <c r="PGO168" s="73"/>
      <c r="PGP168" s="73"/>
      <c r="PGQ168" s="73"/>
      <c r="PGR168" s="73"/>
      <c r="PGS168" s="73"/>
      <c r="PGT168" s="73"/>
      <c r="PGU168" s="73"/>
      <c r="PGV168" s="73"/>
      <c r="PGW168" s="73"/>
      <c r="PGX168" s="73"/>
      <c r="PGY168" s="73"/>
      <c r="PGZ168" s="73"/>
      <c r="PHA168" s="73"/>
      <c r="PHB168" s="73"/>
      <c r="PHC168" s="73"/>
      <c r="PHD168" s="73"/>
      <c r="PHE168" s="73"/>
      <c r="PHF168" s="73"/>
      <c r="PHG168" s="73"/>
      <c r="PHH168" s="73"/>
      <c r="PHI168" s="73"/>
      <c r="PHJ168" s="73"/>
      <c r="PHK168" s="73"/>
      <c r="PHL168" s="73"/>
      <c r="PHM168" s="73"/>
      <c r="PHN168" s="73"/>
      <c r="PHO168" s="73"/>
      <c r="PHP168" s="73"/>
      <c r="PHQ168" s="73"/>
      <c r="PHR168" s="73"/>
      <c r="PHS168" s="73"/>
      <c r="PHT168" s="73"/>
      <c r="PHU168" s="73"/>
      <c r="PHV168" s="73"/>
      <c r="PHW168" s="73"/>
      <c r="PHX168" s="73"/>
      <c r="PHY168" s="73"/>
      <c r="PHZ168" s="73"/>
      <c r="PIA168" s="73"/>
      <c r="PIB168" s="73"/>
      <c r="PIC168" s="73"/>
      <c r="PID168" s="73"/>
      <c r="PIE168" s="73"/>
      <c r="PIF168" s="73"/>
      <c r="PIG168" s="73"/>
      <c r="PIH168" s="73"/>
      <c r="PII168" s="73"/>
      <c r="PIJ168" s="73"/>
      <c r="PIK168" s="73"/>
      <c r="PIL168" s="73"/>
      <c r="PIM168" s="73"/>
      <c r="PIN168" s="73"/>
      <c r="PIO168" s="73"/>
      <c r="PIP168" s="73"/>
      <c r="PIQ168" s="73"/>
      <c r="PIR168" s="73"/>
      <c r="PIS168" s="73"/>
      <c r="PIT168" s="73"/>
      <c r="PIU168" s="73"/>
      <c r="PIV168" s="73"/>
      <c r="PIW168" s="73"/>
      <c r="PIX168" s="73"/>
      <c r="PIY168" s="73"/>
      <c r="PIZ168" s="73"/>
      <c r="PJA168" s="73"/>
      <c r="PJB168" s="73"/>
      <c r="PJC168" s="73"/>
      <c r="PJD168" s="73"/>
      <c r="PJE168" s="73"/>
      <c r="PJF168" s="73"/>
      <c r="PJG168" s="73"/>
      <c r="PJH168" s="73"/>
      <c r="PJI168" s="73"/>
      <c r="PJJ168" s="73"/>
      <c r="PJK168" s="73"/>
      <c r="PJL168" s="73"/>
      <c r="PJM168" s="73"/>
      <c r="PJN168" s="73"/>
      <c r="PJO168" s="73"/>
      <c r="PJP168" s="73"/>
      <c r="PJQ168" s="73"/>
      <c r="PJR168" s="73"/>
      <c r="PJS168" s="73"/>
      <c r="PJT168" s="73"/>
      <c r="PJU168" s="73"/>
      <c r="PJV168" s="73"/>
      <c r="PJW168" s="73"/>
      <c r="PJX168" s="73"/>
      <c r="PJY168" s="73"/>
      <c r="PJZ168" s="73"/>
      <c r="PKA168" s="73"/>
      <c r="PKB168" s="73"/>
      <c r="PKC168" s="73"/>
      <c r="PKD168" s="73"/>
      <c r="PKE168" s="73"/>
      <c r="PKF168" s="73"/>
      <c r="PKG168" s="73"/>
      <c r="PKH168" s="73"/>
      <c r="PKI168" s="73"/>
      <c r="PKJ168" s="73"/>
      <c r="PKK168" s="73"/>
      <c r="PKL168" s="73"/>
      <c r="PKM168" s="73"/>
      <c r="PKN168" s="73"/>
      <c r="PKO168" s="73"/>
      <c r="PKP168" s="73"/>
      <c r="PKQ168" s="73"/>
      <c r="PKR168" s="73"/>
      <c r="PKS168" s="73"/>
      <c r="PKT168" s="73"/>
      <c r="PKU168" s="73"/>
      <c r="PKV168" s="73"/>
      <c r="PKW168" s="73"/>
      <c r="PKX168" s="73"/>
      <c r="PKY168" s="73"/>
      <c r="PKZ168" s="73"/>
      <c r="PLA168" s="73"/>
      <c r="PLB168" s="73"/>
      <c r="PLC168" s="73"/>
      <c r="PLD168" s="73"/>
      <c r="PLE168" s="73"/>
      <c r="PLF168" s="73"/>
      <c r="PLG168" s="73"/>
      <c r="PLH168" s="73"/>
      <c r="PLI168" s="73"/>
      <c r="PLJ168" s="73"/>
      <c r="PLK168" s="73"/>
      <c r="PLL168" s="73"/>
      <c r="PLM168" s="73"/>
      <c r="PLN168" s="73"/>
      <c r="PLO168" s="73"/>
      <c r="PLP168" s="73"/>
      <c r="PLQ168" s="73"/>
      <c r="PLR168" s="73"/>
      <c r="PLS168" s="73"/>
      <c r="PLT168" s="73"/>
      <c r="PLU168" s="73"/>
      <c r="PLV168" s="73"/>
      <c r="PLW168" s="73"/>
      <c r="PLX168" s="73"/>
      <c r="PLY168" s="73"/>
      <c r="PLZ168" s="73"/>
      <c r="PMA168" s="73"/>
      <c r="PMB168" s="73"/>
      <c r="PMC168" s="73"/>
      <c r="PMD168" s="73"/>
      <c r="PME168" s="73"/>
      <c r="PMF168" s="73"/>
      <c r="PMG168" s="73"/>
      <c r="PMH168" s="73"/>
      <c r="PMI168" s="73"/>
      <c r="PMJ168" s="73"/>
      <c r="PMK168" s="73"/>
      <c r="PML168" s="73"/>
      <c r="PMM168" s="73"/>
      <c r="PMN168" s="73"/>
      <c r="PMO168" s="73"/>
      <c r="PMP168" s="73"/>
      <c r="PMQ168" s="73"/>
      <c r="PMR168" s="73"/>
      <c r="PMS168" s="73"/>
      <c r="PMT168" s="73"/>
      <c r="PMU168" s="73"/>
      <c r="PMV168" s="73"/>
      <c r="PMW168" s="73"/>
      <c r="PMX168" s="73"/>
      <c r="PMY168" s="73"/>
      <c r="PMZ168" s="73"/>
      <c r="PNA168" s="73"/>
      <c r="PNB168" s="73"/>
      <c r="PNC168" s="73"/>
      <c r="PND168" s="73"/>
      <c r="PNE168" s="73"/>
      <c r="PNF168" s="73"/>
      <c r="PNG168" s="73"/>
      <c r="PNH168" s="73"/>
      <c r="PNI168" s="73"/>
      <c r="PNJ168" s="73"/>
      <c r="PNK168" s="73"/>
      <c r="PNL168" s="73"/>
      <c r="PNM168" s="73"/>
      <c r="PNN168" s="73"/>
      <c r="PNO168" s="73"/>
      <c r="PNP168" s="73"/>
      <c r="PNQ168" s="73"/>
      <c r="PNR168" s="73"/>
      <c r="PNS168" s="73"/>
      <c r="PNT168" s="73"/>
      <c r="PNU168" s="73"/>
      <c r="PNV168" s="73"/>
      <c r="PNW168" s="73"/>
      <c r="PNX168" s="73"/>
      <c r="PNY168" s="73"/>
      <c r="PNZ168" s="73"/>
      <c r="POA168" s="73"/>
      <c r="POB168" s="73"/>
      <c r="POC168" s="73"/>
      <c r="POD168" s="73"/>
      <c r="POE168" s="73"/>
      <c r="POF168" s="73"/>
      <c r="POG168" s="73"/>
      <c r="POH168" s="73"/>
      <c r="POI168" s="73"/>
      <c r="POJ168" s="73"/>
      <c r="POK168" s="73"/>
      <c r="POL168" s="73"/>
      <c r="POM168" s="73"/>
      <c r="PON168" s="73"/>
      <c r="POO168" s="73"/>
      <c r="POP168" s="73"/>
      <c r="POQ168" s="73"/>
      <c r="POR168" s="73"/>
      <c r="POS168" s="73"/>
      <c r="POT168" s="73"/>
      <c r="POU168" s="73"/>
      <c r="POV168" s="73"/>
      <c r="POW168" s="73"/>
      <c r="POX168" s="73"/>
      <c r="POY168" s="73"/>
      <c r="POZ168" s="73"/>
      <c r="PPA168" s="73"/>
      <c r="PPB168" s="73"/>
      <c r="PPC168" s="73"/>
      <c r="PPD168" s="73"/>
      <c r="PPE168" s="73"/>
      <c r="PPF168" s="73"/>
      <c r="PPG168" s="73"/>
      <c r="PPH168" s="73"/>
      <c r="PPI168" s="73"/>
      <c r="PPJ168" s="73"/>
      <c r="PPK168" s="73"/>
      <c r="PPL168" s="73"/>
      <c r="PPM168" s="73"/>
      <c r="PPN168" s="73"/>
      <c r="PPO168" s="73"/>
      <c r="PPP168" s="73"/>
      <c r="PPQ168" s="73"/>
      <c r="PPR168" s="73"/>
      <c r="PPS168" s="73"/>
      <c r="PPT168" s="73"/>
      <c r="PPU168" s="73"/>
      <c r="PPV168" s="73"/>
      <c r="PPW168" s="73"/>
      <c r="PPX168" s="73"/>
      <c r="PPY168" s="73"/>
      <c r="PPZ168" s="73"/>
      <c r="PQA168" s="73"/>
      <c r="PQB168" s="73"/>
      <c r="PQC168" s="73"/>
      <c r="PQD168" s="73"/>
      <c r="PQE168" s="73"/>
      <c r="PQF168" s="73"/>
      <c r="PQG168" s="73"/>
      <c r="PQH168" s="73"/>
      <c r="PQI168" s="73"/>
      <c r="PQJ168" s="73"/>
      <c r="PQK168" s="73"/>
      <c r="PQL168" s="73"/>
      <c r="PQM168" s="73"/>
      <c r="PQN168" s="73"/>
      <c r="PQO168" s="73"/>
      <c r="PQP168" s="73"/>
      <c r="PQQ168" s="73"/>
      <c r="PQR168" s="73"/>
      <c r="PQS168" s="73"/>
      <c r="PQT168" s="73"/>
      <c r="PQU168" s="73"/>
      <c r="PQV168" s="73"/>
      <c r="PQW168" s="73"/>
      <c r="PQX168" s="73"/>
      <c r="PQY168" s="73"/>
      <c r="PQZ168" s="73"/>
      <c r="PRA168" s="73"/>
      <c r="PRB168" s="73"/>
      <c r="PRC168" s="73"/>
      <c r="PRD168" s="73"/>
      <c r="PRE168" s="73"/>
      <c r="PRF168" s="73"/>
      <c r="PRG168" s="73"/>
      <c r="PRH168" s="73"/>
      <c r="PRI168" s="73"/>
      <c r="PRJ168" s="73"/>
      <c r="PRK168" s="73"/>
      <c r="PRL168" s="73"/>
      <c r="PRM168" s="73"/>
      <c r="PRN168" s="73"/>
      <c r="PRO168" s="73"/>
      <c r="PRP168" s="73"/>
      <c r="PRQ168" s="73"/>
      <c r="PRR168" s="73"/>
      <c r="PRS168" s="73"/>
      <c r="PRT168" s="73"/>
      <c r="PRU168" s="73"/>
      <c r="PRV168" s="73"/>
      <c r="PRW168" s="73"/>
      <c r="PRX168" s="73"/>
      <c r="PRY168" s="73"/>
      <c r="PRZ168" s="73"/>
      <c r="PSA168" s="73"/>
      <c r="PSB168" s="73"/>
      <c r="PSC168" s="73"/>
      <c r="PSD168" s="73"/>
      <c r="PSE168" s="73"/>
      <c r="PSF168" s="73"/>
      <c r="PSG168" s="73"/>
      <c r="PSH168" s="73"/>
      <c r="PSI168" s="73"/>
      <c r="PSJ168" s="73"/>
      <c r="PSK168" s="73"/>
      <c r="PSL168" s="73"/>
      <c r="PSM168" s="73"/>
      <c r="PSN168" s="73"/>
      <c r="PSO168" s="73"/>
      <c r="PSP168" s="73"/>
      <c r="PSQ168" s="73"/>
      <c r="PSR168" s="73"/>
      <c r="PSS168" s="73"/>
      <c r="PST168" s="73"/>
      <c r="PSU168" s="73"/>
      <c r="PSV168" s="73"/>
      <c r="PSW168" s="73"/>
      <c r="PSX168" s="73"/>
      <c r="PSY168" s="73"/>
      <c r="PSZ168" s="73"/>
      <c r="PTA168" s="73"/>
      <c r="PTB168" s="73"/>
      <c r="PTC168" s="73"/>
      <c r="PTD168" s="73"/>
      <c r="PTE168" s="73"/>
      <c r="PTF168" s="73"/>
      <c r="PTG168" s="73"/>
      <c r="PTH168" s="73"/>
      <c r="PTI168" s="73"/>
      <c r="PTJ168" s="73"/>
      <c r="PTK168" s="73"/>
      <c r="PTL168" s="73"/>
      <c r="PTM168" s="73"/>
      <c r="PTN168" s="73"/>
      <c r="PTO168" s="73"/>
      <c r="PTP168" s="73"/>
      <c r="PTQ168" s="73"/>
      <c r="PTR168" s="73"/>
      <c r="PTS168" s="73"/>
      <c r="PTT168" s="73"/>
      <c r="PTU168" s="73"/>
      <c r="PTV168" s="73"/>
      <c r="PTW168" s="73"/>
      <c r="PTX168" s="73"/>
      <c r="PTY168" s="73"/>
      <c r="PTZ168" s="73"/>
      <c r="PUA168" s="73"/>
      <c r="PUB168" s="73"/>
      <c r="PUC168" s="73"/>
      <c r="PUD168" s="73"/>
      <c r="PUE168" s="73"/>
      <c r="PUF168" s="73"/>
      <c r="PUG168" s="73"/>
      <c r="PUH168" s="73"/>
      <c r="PUI168" s="73"/>
      <c r="PUJ168" s="73"/>
      <c r="PUK168" s="73"/>
      <c r="PUL168" s="73"/>
      <c r="PUM168" s="73"/>
      <c r="PUN168" s="73"/>
      <c r="PUO168" s="73"/>
      <c r="PUP168" s="73"/>
      <c r="PUQ168" s="73"/>
      <c r="PUR168" s="73"/>
      <c r="PUS168" s="73"/>
      <c r="PUT168" s="73"/>
      <c r="PUU168" s="73"/>
      <c r="PUV168" s="73"/>
      <c r="PUW168" s="73"/>
      <c r="PUX168" s="73"/>
      <c r="PUY168" s="73"/>
      <c r="PUZ168" s="73"/>
      <c r="PVA168" s="73"/>
      <c r="PVB168" s="73"/>
      <c r="PVC168" s="73"/>
      <c r="PVD168" s="73"/>
      <c r="PVE168" s="73"/>
      <c r="PVF168" s="73"/>
      <c r="PVG168" s="73"/>
      <c r="PVH168" s="73"/>
      <c r="PVI168" s="73"/>
      <c r="PVJ168" s="73"/>
      <c r="PVK168" s="73"/>
      <c r="PVL168" s="73"/>
      <c r="PVM168" s="73"/>
      <c r="PVN168" s="73"/>
      <c r="PVO168" s="73"/>
      <c r="PVP168" s="73"/>
      <c r="PVQ168" s="73"/>
      <c r="PVR168" s="73"/>
      <c r="PVS168" s="73"/>
      <c r="PVT168" s="73"/>
      <c r="PVU168" s="73"/>
      <c r="PVV168" s="73"/>
      <c r="PVW168" s="73"/>
      <c r="PVX168" s="73"/>
      <c r="PVY168" s="73"/>
      <c r="PVZ168" s="73"/>
      <c r="PWA168" s="73"/>
      <c r="PWB168" s="73"/>
      <c r="PWC168" s="73"/>
      <c r="PWD168" s="73"/>
      <c r="PWE168" s="73"/>
      <c r="PWF168" s="73"/>
      <c r="PWG168" s="73"/>
      <c r="PWH168" s="73"/>
      <c r="PWI168" s="73"/>
      <c r="PWJ168" s="73"/>
      <c r="PWK168" s="73"/>
      <c r="PWL168" s="73"/>
      <c r="PWM168" s="73"/>
      <c r="PWN168" s="73"/>
      <c r="PWO168" s="73"/>
      <c r="PWP168" s="73"/>
      <c r="PWQ168" s="73"/>
      <c r="PWR168" s="73"/>
      <c r="PWS168" s="73"/>
      <c r="PWT168" s="73"/>
      <c r="PWU168" s="73"/>
      <c r="PWV168" s="73"/>
      <c r="PWW168" s="73"/>
      <c r="PWX168" s="73"/>
      <c r="PWY168" s="73"/>
      <c r="PWZ168" s="73"/>
      <c r="PXA168" s="73"/>
      <c r="PXB168" s="73"/>
      <c r="PXC168" s="73"/>
      <c r="PXD168" s="73"/>
      <c r="PXE168" s="73"/>
      <c r="PXF168" s="73"/>
      <c r="PXG168" s="73"/>
      <c r="PXH168" s="73"/>
      <c r="PXI168" s="73"/>
      <c r="PXJ168" s="73"/>
      <c r="PXK168" s="73"/>
      <c r="PXL168" s="73"/>
      <c r="PXM168" s="73"/>
      <c r="PXN168" s="73"/>
      <c r="PXO168" s="73"/>
      <c r="PXP168" s="73"/>
      <c r="PXQ168" s="73"/>
      <c r="PXR168" s="73"/>
      <c r="PXS168" s="73"/>
      <c r="PXT168" s="73"/>
      <c r="PXU168" s="73"/>
      <c r="PXV168" s="73"/>
      <c r="PXW168" s="73"/>
      <c r="PXX168" s="73"/>
      <c r="PXY168" s="73"/>
      <c r="PXZ168" s="73"/>
      <c r="PYA168" s="73"/>
      <c r="PYB168" s="73"/>
      <c r="PYC168" s="73"/>
      <c r="PYD168" s="73"/>
      <c r="PYE168" s="73"/>
      <c r="PYF168" s="73"/>
      <c r="PYG168" s="73"/>
      <c r="PYH168" s="73"/>
      <c r="PYI168" s="73"/>
      <c r="PYJ168" s="73"/>
      <c r="PYK168" s="73"/>
      <c r="PYL168" s="73"/>
      <c r="PYM168" s="73"/>
      <c r="PYN168" s="73"/>
      <c r="PYO168" s="73"/>
      <c r="PYP168" s="73"/>
      <c r="PYQ168" s="73"/>
      <c r="PYR168" s="73"/>
      <c r="PYS168" s="73"/>
      <c r="PYT168" s="73"/>
      <c r="PYU168" s="73"/>
      <c r="PYV168" s="73"/>
      <c r="PYW168" s="73"/>
      <c r="PYX168" s="73"/>
      <c r="PYY168" s="73"/>
      <c r="PYZ168" s="73"/>
      <c r="PZA168" s="73"/>
      <c r="PZB168" s="73"/>
      <c r="PZC168" s="73"/>
      <c r="PZD168" s="73"/>
      <c r="PZE168" s="73"/>
      <c r="PZF168" s="73"/>
      <c r="PZG168" s="73"/>
      <c r="PZH168" s="73"/>
      <c r="PZI168" s="73"/>
      <c r="PZJ168" s="73"/>
      <c r="PZK168" s="73"/>
      <c r="PZL168" s="73"/>
      <c r="PZM168" s="73"/>
      <c r="PZN168" s="73"/>
      <c r="PZO168" s="73"/>
      <c r="PZP168" s="73"/>
      <c r="PZQ168" s="73"/>
      <c r="PZR168" s="73"/>
      <c r="PZS168" s="73"/>
      <c r="PZT168" s="73"/>
      <c r="PZU168" s="73"/>
      <c r="PZV168" s="73"/>
      <c r="PZW168" s="73"/>
      <c r="PZX168" s="73"/>
      <c r="PZY168" s="73"/>
      <c r="PZZ168" s="73"/>
      <c r="QAA168" s="73"/>
      <c r="QAB168" s="73"/>
      <c r="QAC168" s="73"/>
      <c r="QAD168" s="73"/>
      <c r="QAE168" s="73"/>
      <c r="QAF168" s="73"/>
      <c r="QAG168" s="73"/>
      <c r="QAH168" s="73"/>
      <c r="QAI168" s="73"/>
      <c r="QAJ168" s="73"/>
      <c r="QAK168" s="73"/>
      <c r="QAL168" s="73"/>
      <c r="QAM168" s="73"/>
      <c r="QAN168" s="73"/>
      <c r="QAO168" s="73"/>
      <c r="QAP168" s="73"/>
      <c r="QAQ168" s="73"/>
      <c r="QAR168" s="73"/>
      <c r="QAS168" s="73"/>
      <c r="QAT168" s="73"/>
      <c r="QAU168" s="73"/>
      <c r="QAV168" s="73"/>
      <c r="QAW168" s="73"/>
      <c r="QAX168" s="73"/>
      <c r="QAY168" s="73"/>
      <c r="QAZ168" s="73"/>
      <c r="QBA168" s="73"/>
      <c r="QBB168" s="73"/>
      <c r="QBC168" s="73"/>
      <c r="QBD168" s="73"/>
      <c r="QBE168" s="73"/>
      <c r="QBF168" s="73"/>
      <c r="QBG168" s="73"/>
      <c r="QBH168" s="73"/>
      <c r="QBI168" s="73"/>
      <c r="QBJ168" s="73"/>
      <c r="QBK168" s="73"/>
      <c r="QBL168" s="73"/>
      <c r="QBM168" s="73"/>
      <c r="QBN168" s="73"/>
      <c r="QBO168" s="73"/>
      <c r="QBP168" s="73"/>
      <c r="QBQ168" s="73"/>
      <c r="QBR168" s="73"/>
      <c r="QBS168" s="73"/>
      <c r="QBT168" s="73"/>
      <c r="QBU168" s="73"/>
      <c r="QBV168" s="73"/>
      <c r="QBW168" s="73"/>
      <c r="QBX168" s="73"/>
      <c r="QBY168" s="73"/>
      <c r="QBZ168" s="73"/>
      <c r="QCA168" s="73"/>
      <c r="QCB168" s="73"/>
      <c r="QCC168" s="73"/>
      <c r="QCD168" s="73"/>
      <c r="QCE168" s="73"/>
      <c r="QCF168" s="73"/>
      <c r="QCG168" s="73"/>
      <c r="QCH168" s="73"/>
      <c r="QCI168" s="73"/>
      <c r="QCJ168" s="73"/>
      <c r="QCK168" s="73"/>
      <c r="QCL168" s="73"/>
      <c r="QCM168" s="73"/>
      <c r="QCN168" s="73"/>
      <c r="QCO168" s="73"/>
      <c r="QCP168" s="73"/>
      <c r="QCQ168" s="73"/>
      <c r="QCR168" s="73"/>
      <c r="QCS168" s="73"/>
      <c r="QCT168" s="73"/>
      <c r="QCU168" s="73"/>
      <c r="QCV168" s="73"/>
      <c r="QCW168" s="73"/>
      <c r="QCX168" s="73"/>
      <c r="QCY168" s="73"/>
      <c r="QCZ168" s="73"/>
      <c r="QDA168" s="73"/>
      <c r="QDB168" s="73"/>
      <c r="QDC168" s="73"/>
      <c r="QDD168" s="73"/>
      <c r="QDE168" s="73"/>
      <c r="QDF168" s="73"/>
      <c r="QDG168" s="73"/>
      <c r="QDH168" s="73"/>
      <c r="QDI168" s="73"/>
      <c r="QDJ168" s="73"/>
      <c r="QDK168" s="73"/>
      <c r="QDL168" s="73"/>
      <c r="QDM168" s="73"/>
      <c r="QDN168" s="73"/>
      <c r="QDO168" s="73"/>
      <c r="QDP168" s="73"/>
      <c r="QDQ168" s="73"/>
      <c r="QDR168" s="73"/>
      <c r="QDS168" s="73"/>
      <c r="QDT168" s="73"/>
      <c r="QDU168" s="73"/>
      <c r="QDV168" s="73"/>
      <c r="QDW168" s="73"/>
      <c r="QDX168" s="73"/>
      <c r="QDY168" s="73"/>
      <c r="QDZ168" s="73"/>
      <c r="QEA168" s="73"/>
      <c r="QEB168" s="73"/>
      <c r="QEC168" s="73"/>
      <c r="QED168" s="73"/>
      <c r="QEE168" s="73"/>
      <c r="QEF168" s="73"/>
      <c r="QEG168" s="73"/>
      <c r="QEH168" s="73"/>
      <c r="QEI168" s="73"/>
      <c r="QEJ168" s="73"/>
      <c r="QEK168" s="73"/>
      <c r="QEL168" s="73"/>
      <c r="QEM168" s="73"/>
      <c r="QEN168" s="73"/>
      <c r="QEO168" s="73"/>
      <c r="QEP168" s="73"/>
      <c r="QEQ168" s="73"/>
      <c r="QER168" s="73"/>
      <c r="QES168" s="73"/>
      <c r="QET168" s="73"/>
      <c r="QEU168" s="73"/>
      <c r="QEV168" s="73"/>
      <c r="QEW168" s="73"/>
      <c r="QEX168" s="73"/>
      <c r="QEY168" s="73"/>
      <c r="QEZ168" s="73"/>
      <c r="QFA168" s="73"/>
      <c r="QFB168" s="73"/>
      <c r="QFC168" s="73"/>
      <c r="QFD168" s="73"/>
      <c r="QFE168" s="73"/>
      <c r="QFF168" s="73"/>
      <c r="QFG168" s="73"/>
      <c r="QFH168" s="73"/>
      <c r="QFI168" s="73"/>
      <c r="QFJ168" s="73"/>
      <c r="QFK168" s="73"/>
      <c r="QFL168" s="73"/>
      <c r="QFM168" s="73"/>
      <c r="QFN168" s="73"/>
      <c r="QFO168" s="73"/>
      <c r="QFP168" s="73"/>
      <c r="QFQ168" s="73"/>
      <c r="QFR168" s="73"/>
      <c r="QFS168" s="73"/>
      <c r="QFT168" s="73"/>
      <c r="QFU168" s="73"/>
      <c r="QFV168" s="73"/>
      <c r="QFW168" s="73"/>
      <c r="QFX168" s="73"/>
      <c r="QFY168" s="73"/>
      <c r="QFZ168" s="73"/>
      <c r="QGA168" s="73"/>
      <c r="QGB168" s="73"/>
      <c r="QGC168" s="73"/>
      <c r="QGD168" s="73"/>
      <c r="QGE168" s="73"/>
      <c r="QGF168" s="73"/>
      <c r="QGG168" s="73"/>
      <c r="QGH168" s="73"/>
      <c r="QGI168" s="73"/>
      <c r="QGJ168" s="73"/>
      <c r="QGK168" s="73"/>
      <c r="QGL168" s="73"/>
      <c r="QGM168" s="73"/>
      <c r="QGN168" s="73"/>
      <c r="QGO168" s="73"/>
      <c r="QGP168" s="73"/>
      <c r="QGQ168" s="73"/>
      <c r="QGR168" s="73"/>
      <c r="QGS168" s="73"/>
      <c r="QGT168" s="73"/>
      <c r="QGU168" s="73"/>
      <c r="QGV168" s="73"/>
      <c r="QGW168" s="73"/>
      <c r="QGX168" s="73"/>
      <c r="QGY168" s="73"/>
      <c r="QGZ168" s="73"/>
      <c r="QHA168" s="73"/>
      <c r="QHB168" s="73"/>
      <c r="QHC168" s="73"/>
      <c r="QHD168" s="73"/>
      <c r="QHE168" s="73"/>
      <c r="QHF168" s="73"/>
      <c r="QHG168" s="73"/>
      <c r="QHH168" s="73"/>
      <c r="QHI168" s="73"/>
      <c r="QHJ168" s="73"/>
      <c r="QHK168" s="73"/>
      <c r="QHL168" s="73"/>
      <c r="QHM168" s="73"/>
      <c r="QHN168" s="73"/>
      <c r="QHO168" s="73"/>
      <c r="QHP168" s="73"/>
      <c r="QHQ168" s="73"/>
      <c r="QHR168" s="73"/>
      <c r="QHS168" s="73"/>
      <c r="QHT168" s="73"/>
      <c r="QHU168" s="73"/>
      <c r="QHV168" s="73"/>
      <c r="QHW168" s="73"/>
      <c r="QHX168" s="73"/>
      <c r="QHY168" s="73"/>
      <c r="QHZ168" s="73"/>
      <c r="QIA168" s="73"/>
      <c r="QIB168" s="73"/>
      <c r="QIC168" s="73"/>
      <c r="QID168" s="73"/>
      <c r="QIE168" s="73"/>
      <c r="QIF168" s="73"/>
      <c r="QIG168" s="73"/>
      <c r="QIH168" s="73"/>
      <c r="QII168" s="73"/>
      <c r="QIJ168" s="73"/>
      <c r="QIK168" s="73"/>
      <c r="QIL168" s="73"/>
      <c r="QIM168" s="73"/>
      <c r="QIN168" s="73"/>
      <c r="QIO168" s="73"/>
      <c r="QIP168" s="73"/>
      <c r="QIQ168" s="73"/>
      <c r="QIR168" s="73"/>
      <c r="QIS168" s="73"/>
      <c r="QIT168" s="73"/>
      <c r="QIU168" s="73"/>
      <c r="QIV168" s="73"/>
      <c r="QIW168" s="73"/>
      <c r="QIX168" s="73"/>
      <c r="QIY168" s="73"/>
      <c r="QIZ168" s="73"/>
      <c r="QJA168" s="73"/>
      <c r="QJB168" s="73"/>
      <c r="QJC168" s="73"/>
      <c r="QJD168" s="73"/>
      <c r="QJE168" s="73"/>
      <c r="QJF168" s="73"/>
      <c r="QJG168" s="73"/>
      <c r="QJH168" s="73"/>
      <c r="QJI168" s="73"/>
      <c r="QJJ168" s="73"/>
      <c r="QJK168" s="73"/>
      <c r="QJL168" s="73"/>
      <c r="QJM168" s="73"/>
      <c r="QJN168" s="73"/>
      <c r="QJO168" s="73"/>
      <c r="QJP168" s="73"/>
      <c r="QJQ168" s="73"/>
      <c r="QJR168" s="73"/>
      <c r="QJS168" s="73"/>
      <c r="QJT168" s="73"/>
      <c r="QJU168" s="73"/>
      <c r="QJV168" s="73"/>
      <c r="QJW168" s="73"/>
      <c r="QJX168" s="73"/>
      <c r="QJY168" s="73"/>
      <c r="QJZ168" s="73"/>
      <c r="QKA168" s="73"/>
      <c r="QKB168" s="73"/>
      <c r="QKC168" s="73"/>
      <c r="QKD168" s="73"/>
      <c r="QKE168" s="73"/>
      <c r="QKF168" s="73"/>
      <c r="QKG168" s="73"/>
      <c r="QKH168" s="73"/>
      <c r="QKI168" s="73"/>
      <c r="QKJ168" s="73"/>
      <c r="QKK168" s="73"/>
      <c r="QKL168" s="73"/>
      <c r="QKM168" s="73"/>
      <c r="QKN168" s="73"/>
      <c r="QKO168" s="73"/>
      <c r="QKP168" s="73"/>
      <c r="QKQ168" s="73"/>
      <c r="QKR168" s="73"/>
      <c r="QKS168" s="73"/>
      <c r="QKT168" s="73"/>
      <c r="QKU168" s="73"/>
      <c r="QKV168" s="73"/>
      <c r="QKW168" s="73"/>
      <c r="QKX168" s="73"/>
      <c r="QKY168" s="73"/>
      <c r="QKZ168" s="73"/>
      <c r="QLA168" s="73"/>
      <c r="QLB168" s="73"/>
      <c r="QLC168" s="73"/>
      <c r="QLD168" s="73"/>
      <c r="QLE168" s="73"/>
      <c r="QLF168" s="73"/>
      <c r="QLG168" s="73"/>
      <c r="QLH168" s="73"/>
      <c r="QLI168" s="73"/>
      <c r="QLJ168" s="73"/>
      <c r="QLK168" s="73"/>
      <c r="QLL168" s="73"/>
      <c r="QLM168" s="73"/>
      <c r="QLN168" s="73"/>
      <c r="QLO168" s="73"/>
      <c r="QLP168" s="73"/>
      <c r="QLQ168" s="73"/>
      <c r="QLR168" s="73"/>
      <c r="QLS168" s="73"/>
      <c r="QLT168" s="73"/>
      <c r="QLU168" s="73"/>
      <c r="QLV168" s="73"/>
      <c r="QLW168" s="73"/>
      <c r="QLX168" s="73"/>
      <c r="QLY168" s="73"/>
      <c r="QLZ168" s="73"/>
      <c r="QMA168" s="73"/>
      <c r="QMB168" s="73"/>
      <c r="QMC168" s="73"/>
      <c r="QMD168" s="73"/>
      <c r="QME168" s="73"/>
      <c r="QMF168" s="73"/>
      <c r="QMG168" s="73"/>
      <c r="QMH168" s="73"/>
      <c r="QMI168" s="73"/>
      <c r="QMJ168" s="73"/>
      <c r="QMK168" s="73"/>
      <c r="QML168" s="73"/>
      <c r="QMM168" s="73"/>
      <c r="QMN168" s="73"/>
      <c r="QMO168" s="73"/>
      <c r="QMP168" s="73"/>
      <c r="QMQ168" s="73"/>
      <c r="QMR168" s="73"/>
      <c r="QMS168" s="73"/>
      <c r="QMT168" s="73"/>
      <c r="QMU168" s="73"/>
      <c r="QMV168" s="73"/>
      <c r="QMW168" s="73"/>
      <c r="QMX168" s="73"/>
      <c r="QMY168" s="73"/>
      <c r="QMZ168" s="73"/>
      <c r="QNA168" s="73"/>
      <c r="QNB168" s="73"/>
      <c r="QNC168" s="73"/>
      <c r="QND168" s="73"/>
      <c r="QNE168" s="73"/>
      <c r="QNF168" s="73"/>
      <c r="QNG168" s="73"/>
      <c r="QNH168" s="73"/>
      <c r="QNI168" s="73"/>
      <c r="QNJ168" s="73"/>
      <c r="QNK168" s="73"/>
      <c r="QNL168" s="73"/>
      <c r="QNM168" s="73"/>
      <c r="QNN168" s="73"/>
      <c r="QNO168" s="73"/>
      <c r="QNP168" s="73"/>
      <c r="QNQ168" s="73"/>
      <c r="QNR168" s="73"/>
      <c r="QNS168" s="73"/>
      <c r="QNT168" s="73"/>
      <c r="QNU168" s="73"/>
      <c r="QNV168" s="73"/>
      <c r="QNW168" s="73"/>
      <c r="QNX168" s="73"/>
      <c r="QNY168" s="73"/>
      <c r="QNZ168" s="73"/>
      <c r="QOA168" s="73"/>
      <c r="QOB168" s="73"/>
      <c r="QOC168" s="73"/>
      <c r="QOD168" s="73"/>
      <c r="QOE168" s="73"/>
      <c r="QOF168" s="73"/>
      <c r="QOG168" s="73"/>
      <c r="QOH168" s="73"/>
      <c r="QOI168" s="73"/>
      <c r="QOJ168" s="73"/>
      <c r="QOK168" s="73"/>
      <c r="QOL168" s="73"/>
      <c r="QOM168" s="73"/>
      <c r="QON168" s="73"/>
      <c r="QOO168" s="73"/>
      <c r="QOP168" s="73"/>
      <c r="QOQ168" s="73"/>
      <c r="QOR168" s="73"/>
      <c r="QOS168" s="73"/>
      <c r="QOT168" s="73"/>
      <c r="QOU168" s="73"/>
      <c r="QOV168" s="73"/>
      <c r="QOW168" s="73"/>
      <c r="QOX168" s="73"/>
      <c r="QOY168" s="73"/>
      <c r="QOZ168" s="73"/>
      <c r="QPA168" s="73"/>
      <c r="QPB168" s="73"/>
      <c r="QPC168" s="73"/>
      <c r="QPD168" s="73"/>
      <c r="QPE168" s="73"/>
      <c r="QPF168" s="73"/>
      <c r="QPG168" s="73"/>
      <c r="QPH168" s="73"/>
      <c r="QPI168" s="73"/>
      <c r="QPJ168" s="73"/>
      <c r="QPK168" s="73"/>
      <c r="QPL168" s="73"/>
      <c r="QPM168" s="73"/>
      <c r="QPN168" s="73"/>
      <c r="QPO168" s="73"/>
      <c r="QPP168" s="73"/>
      <c r="QPQ168" s="73"/>
      <c r="QPR168" s="73"/>
      <c r="QPS168" s="73"/>
      <c r="QPT168" s="73"/>
      <c r="QPU168" s="73"/>
      <c r="QPV168" s="73"/>
      <c r="QPW168" s="73"/>
      <c r="QPX168" s="73"/>
      <c r="QPY168" s="73"/>
      <c r="QPZ168" s="73"/>
      <c r="QQA168" s="73"/>
      <c r="QQB168" s="73"/>
      <c r="QQC168" s="73"/>
      <c r="QQD168" s="73"/>
      <c r="QQE168" s="73"/>
      <c r="QQF168" s="73"/>
      <c r="QQG168" s="73"/>
      <c r="QQH168" s="73"/>
      <c r="QQI168" s="73"/>
      <c r="QQJ168" s="73"/>
      <c r="QQK168" s="73"/>
      <c r="QQL168" s="73"/>
      <c r="QQM168" s="73"/>
      <c r="QQN168" s="73"/>
      <c r="QQO168" s="73"/>
      <c r="QQP168" s="73"/>
      <c r="QQQ168" s="73"/>
      <c r="QQR168" s="73"/>
      <c r="QQS168" s="73"/>
      <c r="QQT168" s="73"/>
      <c r="QQU168" s="73"/>
      <c r="QQV168" s="73"/>
      <c r="QQW168" s="73"/>
      <c r="QQX168" s="73"/>
      <c r="QQY168" s="73"/>
      <c r="QQZ168" s="73"/>
      <c r="QRA168" s="73"/>
      <c r="QRB168" s="73"/>
      <c r="QRC168" s="73"/>
      <c r="QRD168" s="73"/>
      <c r="QRE168" s="73"/>
      <c r="QRF168" s="73"/>
      <c r="QRG168" s="73"/>
      <c r="QRH168" s="73"/>
      <c r="QRI168" s="73"/>
      <c r="QRJ168" s="73"/>
      <c r="QRK168" s="73"/>
      <c r="QRL168" s="73"/>
      <c r="QRM168" s="73"/>
      <c r="QRN168" s="73"/>
      <c r="QRO168" s="73"/>
      <c r="QRP168" s="73"/>
      <c r="QRQ168" s="73"/>
      <c r="QRR168" s="73"/>
      <c r="QRS168" s="73"/>
      <c r="QRT168" s="73"/>
      <c r="QRU168" s="73"/>
      <c r="QRV168" s="73"/>
      <c r="QRW168" s="73"/>
      <c r="QRX168" s="73"/>
      <c r="QRY168" s="73"/>
      <c r="QRZ168" s="73"/>
      <c r="QSA168" s="73"/>
      <c r="QSB168" s="73"/>
      <c r="QSC168" s="73"/>
      <c r="QSD168" s="73"/>
      <c r="QSE168" s="73"/>
      <c r="QSF168" s="73"/>
      <c r="QSG168" s="73"/>
      <c r="QSH168" s="73"/>
      <c r="QSI168" s="73"/>
      <c r="QSJ168" s="73"/>
      <c r="QSK168" s="73"/>
      <c r="QSL168" s="73"/>
      <c r="QSM168" s="73"/>
      <c r="QSN168" s="73"/>
      <c r="QSO168" s="73"/>
      <c r="QSP168" s="73"/>
      <c r="QSQ168" s="73"/>
      <c r="QSR168" s="73"/>
      <c r="QSS168" s="73"/>
      <c r="QST168" s="73"/>
      <c r="QSU168" s="73"/>
      <c r="QSV168" s="73"/>
      <c r="QSW168" s="73"/>
      <c r="QSX168" s="73"/>
      <c r="QSY168" s="73"/>
      <c r="QSZ168" s="73"/>
      <c r="QTA168" s="73"/>
      <c r="QTB168" s="73"/>
      <c r="QTC168" s="73"/>
      <c r="QTD168" s="73"/>
      <c r="QTE168" s="73"/>
      <c r="QTF168" s="73"/>
      <c r="QTG168" s="73"/>
      <c r="QTH168" s="73"/>
      <c r="QTI168" s="73"/>
      <c r="QTJ168" s="73"/>
      <c r="QTK168" s="73"/>
      <c r="QTL168" s="73"/>
      <c r="QTM168" s="73"/>
      <c r="QTN168" s="73"/>
      <c r="QTO168" s="73"/>
      <c r="QTP168" s="73"/>
      <c r="QTQ168" s="73"/>
      <c r="QTR168" s="73"/>
      <c r="QTS168" s="73"/>
      <c r="QTT168" s="73"/>
      <c r="QTU168" s="73"/>
      <c r="QTV168" s="73"/>
      <c r="QTW168" s="73"/>
      <c r="QTX168" s="73"/>
      <c r="QTY168" s="73"/>
      <c r="QTZ168" s="73"/>
      <c r="QUA168" s="73"/>
      <c r="QUB168" s="73"/>
      <c r="QUC168" s="73"/>
      <c r="QUD168" s="73"/>
      <c r="QUE168" s="73"/>
      <c r="QUF168" s="73"/>
      <c r="QUG168" s="73"/>
      <c r="QUH168" s="73"/>
      <c r="QUI168" s="73"/>
      <c r="QUJ168" s="73"/>
      <c r="QUK168" s="73"/>
      <c r="QUL168" s="73"/>
      <c r="QUM168" s="73"/>
      <c r="QUN168" s="73"/>
      <c r="QUO168" s="73"/>
      <c r="QUP168" s="73"/>
      <c r="QUQ168" s="73"/>
      <c r="QUR168" s="73"/>
      <c r="QUS168" s="73"/>
      <c r="QUT168" s="73"/>
      <c r="QUU168" s="73"/>
      <c r="QUV168" s="73"/>
      <c r="QUW168" s="73"/>
      <c r="QUX168" s="73"/>
      <c r="QUY168" s="73"/>
      <c r="QUZ168" s="73"/>
      <c r="QVA168" s="73"/>
      <c r="QVB168" s="73"/>
      <c r="QVC168" s="73"/>
      <c r="QVD168" s="73"/>
      <c r="QVE168" s="73"/>
      <c r="QVF168" s="73"/>
      <c r="QVG168" s="73"/>
      <c r="QVH168" s="73"/>
      <c r="QVI168" s="73"/>
      <c r="QVJ168" s="73"/>
      <c r="QVK168" s="73"/>
      <c r="QVL168" s="73"/>
      <c r="QVM168" s="73"/>
      <c r="QVN168" s="73"/>
      <c r="QVO168" s="73"/>
      <c r="QVP168" s="73"/>
      <c r="QVQ168" s="73"/>
      <c r="QVR168" s="73"/>
      <c r="QVS168" s="73"/>
      <c r="QVT168" s="73"/>
      <c r="QVU168" s="73"/>
      <c r="QVV168" s="73"/>
      <c r="QVW168" s="73"/>
      <c r="QVX168" s="73"/>
      <c r="QVY168" s="73"/>
      <c r="QVZ168" s="73"/>
      <c r="QWA168" s="73"/>
      <c r="QWB168" s="73"/>
      <c r="QWC168" s="73"/>
      <c r="QWD168" s="73"/>
      <c r="QWE168" s="73"/>
      <c r="QWF168" s="73"/>
      <c r="QWG168" s="73"/>
      <c r="QWH168" s="73"/>
      <c r="QWI168" s="73"/>
      <c r="QWJ168" s="73"/>
      <c r="QWK168" s="73"/>
      <c r="QWL168" s="73"/>
      <c r="QWM168" s="73"/>
      <c r="QWN168" s="73"/>
      <c r="QWO168" s="73"/>
      <c r="QWP168" s="73"/>
      <c r="QWQ168" s="73"/>
      <c r="QWR168" s="73"/>
      <c r="QWS168" s="73"/>
      <c r="QWT168" s="73"/>
      <c r="QWU168" s="73"/>
      <c r="QWV168" s="73"/>
      <c r="QWW168" s="73"/>
      <c r="QWX168" s="73"/>
      <c r="QWY168" s="73"/>
      <c r="QWZ168" s="73"/>
      <c r="QXA168" s="73"/>
      <c r="QXB168" s="73"/>
      <c r="QXC168" s="73"/>
      <c r="QXD168" s="73"/>
      <c r="QXE168" s="73"/>
      <c r="QXF168" s="73"/>
      <c r="QXG168" s="73"/>
      <c r="QXH168" s="73"/>
      <c r="QXI168" s="73"/>
      <c r="QXJ168" s="73"/>
      <c r="QXK168" s="73"/>
      <c r="QXL168" s="73"/>
      <c r="QXM168" s="73"/>
      <c r="QXN168" s="73"/>
      <c r="QXO168" s="73"/>
      <c r="QXP168" s="73"/>
      <c r="QXQ168" s="73"/>
      <c r="QXR168" s="73"/>
      <c r="QXS168" s="73"/>
      <c r="QXT168" s="73"/>
      <c r="QXU168" s="73"/>
      <c r="QXV168" s="73"/>
      <c r="QXW168" s="73"/>
      <c r="QXX168" s="73"/>
      <c r="QXY168" s="73"/>
      <c r="QXZ168" s="73"/>
      <c r="QYA168" s="73"/>
      <c r="QYB168" s="73"/>
      <c r="QYC168" s="73"/>
      <c r="QYD168" s="73"/>
      <c r="QYE168" s="73"/>
      <c r="QYF168" s="73"/>
      <c r="QYG168" s="73"/>
      <c r="QYH168" s="73"/>
      <c r="QYI168" s="73"/>
      <c r="QYJ168" s="73"/>
      <c r="QYK168" s="73"/>
      <c r="QYL168" s="73"/>
      <c r="QYM168" s="73"/>
      <c r="QYN168" s="73"/>
      <c r="QYO168" s="73"/>
      <c r="QYP168" s="73"/>
      <c r="QYQ168" s="73"/>
      <c r="QYR168" s="73"/>
      <c r="QYS168" s="73"/>
      <c r="QYT168" s="73"/>
      <c r="QYU168" s="73"/>
      <c r="QYV168" s="73"/>
      <c r="QYW168" s="73"/>
      <c r="QYX168" s="73"/>
      <c r="QYY168" s="73"/>
      <c r="QYZ168" s="73"/>
      <c r="QZA168" s="73"/>
      <c r="QZB168" s="73"/>
      <c r="QZC168" s="73"/>
      <c r="QZD168" s="73"/>
      <c r="QZE168" s="73"/>
      <c r="QZF168" s="73"/>
      <c r="QZG168" s="73"/>
      <c r="QZH168" s="73"/>
      <c r="QZI168" s="73"/>
      <c r="QZJ168" s="73"/>
      <c r="QZK168" s="73"/>
      <c r="QZL168" s="73"/>
      <c r="QZM168" s="73"/>
      <c r="QZN168" s="73"/>
      <c r="QZO168" s="73"/>
      <c r="QZP168" s="73"/>
      <c r="QZQ168" s="73"/>
      <c r="QZR168" s="73"/>
      <c r="QZS168" s="73"/>
      <c r="QZT168" s="73"/>
      <c r="QZU168" s="73"/>
      <c r="QZV168" s="73"/>
      <c r="QZW168" s="73"/>
      <c r="QZX168" s="73"/>
      <c r="QZY168" s="73"/>
      <c r="QZZ168" s="73"/>
      <c r="RAA168" s="73"/>
      <c r="RAB168" s="73"/>
      <c r="RAC168" s="73"/>
      <c r="RAD168" s="73"/>
      <c r="RAE168" s="73"/>
      <c r="RAF168" s="73"/>
      <c r="RAG168" s="73"/>
      <c r="RAH168" s="73"/>
      <c r="RAI168" s="73"/>
      <c r="RAJ168" s="73"/>
      <c r="RAK168" s="73"/>
      <c r="RAL168" s="73"/>
      <c r="RAM168" s="73"/>
      <c r="RAN168" s="73"/>
      <c r="RAO168" s="73"/>
      <c r="RAP168" s="73"/>
      <c r="RAQ168" s="73"/>
      <c r="RAR168" s="73"/>
      <c r="RAS168" s="73"/>
      <c r="RAT168" s="73"/>
      <c r="RAU168" s="73"/>
      <c r="RAV168" s="73"/>
      <c r="RAW168" s="73"/>
      <c r="RAX168" s="73"/>
      <c r="RAY168" s="73"/>
      <c r="RAZ168" s="73"/>
      <c r="RBA168" s="73"/>
      <c r="RBB168" s="73"/>
      <c r="RBC168" s="73"/>
      <c r="RBD168" s="73"/>
      <c r="RBE168" s="73"/>
      <c r="RBF168" s="73"/>
      <c r="RBG168" s="73"/>
      <c r="RBH168" s="73"/>
      <c r="RBI168" s="73"/>
      <c r="RBJ168" s="73"/>
      <c r="RBK168" s="73"/>
      <c r="RBL168" s="73"/>
      <c r="RBM168" s="73"/>
      <c r="RBN168" s="73"/>
      <c r="RBO168" s="73"/>
      <c r="RBP168" s="73"/>
      <c r="RBQ168" s="73"/>
      <c r="RBR168" s="73"/>
      <c r="RBS168" s="73"/>
      <c r="RBT168" s="73"/>
      <c r="RBU168" s="73"/>
      <c r="RBV168" s="73"/>
      <c r="RBW168" s="73"/>
      <c r="RBX168" s="73"/>
      <c r="RBY168" s="73"/>
      <c r="RBZ168" s="73"/>
      <c r="RCA168" s="73"/>
      <c r="RCB168" s="73"/>
      <c r="RCC168" s="73"/>
      <c r="RCD168" s="73"/>
      <c r="RCE168" s="73"/>
      <c r="RCF168" s="73"/>
      <c r="RCG168" s="73"/>
      <c r="RCH168" s="73"/>
      <c r="RCI168" s="73"/>
      <c r="RCJ168" s="73"/>
      <c r="RCK168" s="73"/>
      <c r="RCL168" s="73"/>
      <c r="RCM168" s="73"/>
      <c r="RCN168" s="73"/>
      <c r="RCO168" s="73"/>
      <c r="RCP168" s="73"/>
      <c r="RCQ168" s="73"/>
      <c r="RCR168" s="73"/>
      <c r="RCS168" s="73"/>
      <c r="RCT168" s="73"/>
      <c r="RCU168" s="73"/>
      <c r="RCV168" s="73"/>
      <c r="RCW168" s="73"/>
      <c r="RCX168" s="73"/>
      <c r="RCY168" s="73"/>
      <c r="RCZ168" s="73"/>
      <c r="RDA168" s="73"/>
      <c r="RDB168" s="73"/>
      <c r="RDC168" s="73"/>
      <c r="RDD168" s="73"/>
      <c r="RDE168" s="73"/>
      <c r="RDF168" s="73"/>
      <c r="RDG168" s="73"/>
      <c r="RDH168" s="73"/>
      <c r="RDI168" s="73"/>
      <c r="RDJ168" s="73"/>
      <c r="RDK168" s="73"/>
      <c r="RDL168" s="73"/>
      <c r="RDM168" s="73"/>
      <c r="RDN168" s="73"/>
      <c r="RDO168" s="73"/>
      <c r="RDP168" s="73"/>
      <c r="RDQ168" s="73"/>
      <c r="RDR168" s="73"/>
      <c r="RDS168" s="73"/>
      <c r="RDT168" s="73"/>
      <c r="RDU168" s="73"/>
      <c r="RDV168" s="73"/>
      <c r="RDW168" s="73"/>
      <c r="RDX168" s="73"/>
      <c r="RDY168" s="73"/>
      <c r="RDZ168" s="73"/>
      <c r="REA168" s="73"/>
      <c r="REB168" s="73"/>
      <c r="REC168" s="73"/>
      <c r="RED168" s="73"/>
      <c r="REE168" s="73"/>
      <c r="REF168" s="73"/>
      <c r="REG168" s="73"/>
      <c r="REH168" s="73"/>
      <c r="REI168" s="73"/>
      <c r="REJ168" s="73"/>
      <c r="REK168" s="73"/>
      <c r="REL168" s="73"/>
      <c r="REM168" s="73"/>
      <c r="REN168" s="73"/>
      <c r="REO168" s="73"/>
      <c r="REP168" s="73"/>
      <c r="REQ168" s="73"/>
      <c r="RER168" s="73"/>
      <c r="RES168" s="73"/>
      <c r="RET168" s="73"/>
      <c r="REU168" s="73"/>
      <c r="REV168" s="73"/>
      <c r="REW168" s="73"/>
      <c r="REX168" s="73"/>
      <c r="REY168" s="73"/>
      <c r="REZ168" s="73"/>
      <c r="RFA168" s="73"/>
      <c r="RFB168" s="73"/>
      <c r="RFC168" s="73"/>
      <c r="RFD168" s="73"/>
      <c r="RFE168" s="73"/>
      <c r="RFF168" s="73"/>
      <c r="RFG168" s="73"/>
      <c r="RFH168" s="73"/>
      <c r="RFI168" s="73"/>
      <c r="RFJ168" s="73"/>
      <c r="RFK168" s="73"/>
      <c r="RFL168" s="73"/>
      <c r="RFM168" s="73"/>
      <c r="RFN168" s="73"/>
      <c r="RFO168" s="73"/>
      <c r="RFP168" s="73"/>
      <c r="RFQ168" s="73"/>
      <c r="RFR168" s="73"/>
      <c r="RFS168" s="73"/>
      <c r="RFT168" s="73"/>
      <c r="RFU168" s="73"/>
      <c r="RFV168" s="73"/>
      <c r="RFW168" s="73"/>
      <c r="RFX168" s="73"/>
      <c r="RFY168" s="73"/>
      <c r="RFZ168" s="73"/>
      <c r="RGA168" s="73"/>
      <c r="RGB168" s="73"/>
      <c r="RGC168" s="73"/>
      <c r="RGD168" s="73"/>
      <c r="RGE168" s="73"/>
      <c r="RGF168" s="73"/>
      <c r="RGG168" s="73"/>
      <c r="RGH168" s="73"/>
      <c r="RGI168" s="73"/>
      <c r="RGJ168" s="73"/>
      <c r="RGK168" s="73"/>
      <c r="RGL168" s="73"/>
      <c r="RGM168" s="73"/>
      <c r="RGN168" s="73"/>
      <c r="RGO168" s="73"/>
      <c r="RGP168" s="73"/>
      <c r="RGQ168" s="73"/>
      <c r="RGR168" s="73"/>
      <c r="RGS168" s="73"/>
      <c r="RGT168" s="73"/>
      <c r="RGU168" s="73"/>
      <c r="RGV168" s="73"/>
      <c r="RGW168" s="73"/>
      <c r="RGX168" s="73"/>
      <c r="RGY168" s="73"/>
      <c r="RGZ168" s="73"/>
      <c r="RHA168" s="73"/>
      <c r="RHB168" s="73"/>
      <c r="RHC168" s="73"/>
      <c r="RHD168" s="73"/>
      <c r="RHE168" s="73"/>
      <c r="RHF168" s="73"/>
      <c r="RHG168" s="73"/>
      <c r="RHH168" s="73"/>
      <c r="RHI168" s="73"/>
      <c r="RHJ168" s="73"/>
      <c r="RHK168" s="73"/>
      <c r="RHL168" s="73"/>
      <c r="RHM168" s="73"/>
      <c r="RHN168" s="73"/>
      <c r="RHO168" s="73"/>
      <c r="RHP168" s="73"/>
      <c r="RHQ168" s="73"/>
      <c r="RHR168" s="73"/>
      <c r="RHS168" s="73"/>
      <c r="RHT168" s="73"/>
      <c r="RHU168" s="73"/>
      <c r="RHV168" s="73"/>
      <c r="RHW168" s="73"/>
      <c r="RHX168" s="73"/>
      <c r="RHY168" s="73"/>
      <c r="RHZ168" s="73"/>
      <c r="RIA168" s="73"/>
      <c r="RIB168" s="73"/>
      <c r="RIC168" s="73"/>
      <c r="RID168" s="73"/>
      <c r="RIE168" s="73"/>
      <c r="RIF168" s="73"/>
      <c r="RIG168" s="73"/>
      <c r="RIH168" s="73"/>
      <c r="RII168" s="73"/>
      <c r="RIJ168" s="73"/>
      <c r="RIK168" s="73"/>
      <c r="RIL168" s="73"/>
      <c r="RIM168" s="73"/>
      <c r="RIN168" s="73"/>
      <c r="RIO168" s="73"/>
      <c r="RIP168" s="73"/>
      <c r="RIQ168" s="73"/>
      <c r="RIR168" s="73"/>
      <c r="RIS168" s="73"/>
      <c r="RIT168" s="73"/>
      <c r="RIU168" s="73"/>
      <c r="RIV168" s="73"/>
      <c r="RIW168" s="73"/>
      <c r="RIX168" s="73"/>
      <c r="RIY168" s="73"/>
      <c r="RIZ168" s="73"/>
      <c r="RJA168" s="73"/>
      <c r="RJB168" s="73"/>
      <c r="RJC168" s="73"/>
      <c r="RJD168" s="73"/>
      <c r="RJE168" s="73"/>
      <c r="RJF168" s="73"/>
      <c r="RJG168" s="73"/>
      <c r="RJH168" s="73"/>
      <c r="RJI168" s="73"/>
      <c r="RJJ168" s="73"/>
      <c r="RJK168" s="73"/>
      <c r="RJL168" s="73"/>
      <c r="RJM168" s="73"/>
      <c r="RJN168" s="73"/>
      <c r="RJO168" s="73"/>
      <c r="RJP168" s="73"/>
      <c r="RJQ168" s="73"/>
      <c r="RJR168" s="73"/>
      <c r="RJS168" s="73"/>
      <c r="RJT168" s="73"/>
      <c r="RJU168" s="73"/>
      <c r="RJV168" s="73"/>
      <c r="RJW168" s="73"/>
      <c r="RJX168" s="73"/>
      <c r="RJY168" s="73"/>
      <c r="RJZ168" s="73"/>
      <c r="RKA168" s="73"/>
      <c r="RKB168" s="73"/>
      <c r="RKC168" s="73"/>
      <c r="RKD168" s="73"/>
      <c r="RKE168" s="73"/>
      <c r="RKF168" s="73"/>
      <c r="RKG168" s="73"/>
      <c r="RKH168" s="73"/>
      <c r="RKI168" s="73"/>
      <c r="RKJ168" s="73"/>
      <c r="RKK168" s="73"/>
      <c r="RKL168" s="73"/>
      <c r="RKM168" s="73"/>
      <c r="RKN168" s="73"/>
      <c r="RKO168" s="73"/>
      <c r="RKP168" s="73"/>
      <c r="RKQ168" s="73"/>
      <c r="RKR168" s="73"/>
      <c r="RKS168" s="73"/>
      <c r="RKT168" s="73"/>
      <c r="RKU168" s="73"/>
      <c r="RKV168" s="73"/>
      <c r="RKW168" s="73"/>
      <c r="RKX168" s="73"/>
      <c r="RKY168" s="73"/>
      <c r="RKZ168" s="73"/>
      <c r="RLA168" s="73"/>
      <c r="RLB168" s="73"/>
      <c r="RLC168" s="73"/>
      <c r="RLD168" s="73"/>
      <c r="RLE168" s="73"/>
      <c r="RLF168" s="73"/>
      <c r="RLG168" s="73"/>
      <c r="RLH168" s="73"/>
      <c r="RLI168" s="73"/>
      <c r="RLJ168" s="73"/>
      <c r="RLK168" s="73"/>
      <c r="RLL168" s="73"/>
      <c r="RLM168" s="73"/>
      <c r="RLN168" s="73"/>
      <c r="RLO168" s="73"/>
      <c r="RLP168" s="73"/>
      <c r="RLQ168" s="73"/>
      <c r="RLR168" s="73"/>
      <c r="RLS168" s="73"/>
      <c r="RLT168" s="73"/>
      <c r="RLU168" s="73"/>
      <c r="RLV168" s="73"/>
      <c r="RLW168" s="73"/>
      <c r="RLX168" s="73"/>
      <c r="RLY168" s="73"/>
      <c r="RLZ168" s="73"/>
      <c r="RMA168" s="73"/>
      <c r="RMB168" s="73"/>
      <c r="RMC168" s="73"/>
      <c r="RMD168" s="73"/>
      <c r="RME168" s="73"/>
      <c r="RMF168" s="73"/>
      <c r="RMG168" s="73"/>
      <c r="RMH168" s="73"/>
      <c r="RMI168" s="73"/>
      <c r="RMJ168" s="73"/>
      <c r="RMK168" s="73"/>
      <c r="RML168" s="73"/>
      <c r="RMM168" s="73"/>
      <c r="RMN168" s="73"/>
      <c r="RMO168" s="73"/>
      <c r="RMP168" s="73"/>
      <c r="RMQ168" s="73"/>
      <c r="RMR168" s="73"/>
      <c r="RMS168" s="73"/>
      <c r="RMT168" s="73"/>
      <c r="RMU168" s="73"/>
      <c r="RMV168" s="73"/>
      <c r="RMW168" s="73"/>
      <c r="RMX168" s="73"/>
      <c r="RMY168" s="73"/>
      <c r="RMZ168" s="73"/>
      <c r="RNA168" s="73"/>
      <c r="RNB168" s="73"/>
      <c r="RNC168" s="73"/>
      <c r="RND168" s="73"/>
      <c r="RNE168" s="73"/>
      <c r="RNF168" s="73"/>
      <c r="RNG168" s="73"/>
      <c r="RNH168" s="73"/>
      <c r="RNI168" s="73"/>
      <c r="RNJ168" s="73"/>
      <c r="RNK168" s="73"/>
      <c r="RNL168" s="73"/>
      <c r="RNM168" s="73"/>
      <c r="RNN168" s="73"/>
      <c r="RNO168" s="73"/>
      <c r="RNP168" s="73"/>
      <c r="RNQ168" s="73"/>
      <c r="RNR168" s="73"/>
      <c r="RNS168" s="73"/>
      <c r="RNT168" s="73"/>
      <c r="RNU168" s="73"/>
      <c r="RNV168" s="73"/>
      <c r="RNW168" s="73"/>
      <c r="RNX168" s="73"/>
      <c r="RNY168" s="73"/>
      <c r="RNZ168" s="73"/>
      <c r="ROA168" s="73"/>
      <c r="ROB168" s="73"/>
      <c r="ROC168" s="73"/>
      <c r="ROD168" s="73"/>
      <c r="ROE168" s="73"/>
      <c r="ROF168" s="73"/>
      <c r="ROG168" s="73"/>
      <c r="ROH168" s="73"/>
      <c r="ROI168" s="73"/>
      <c r="ROJ168" s="73"/>
      <c r="ROK168" s="73"/>
      <c r="ROL168" s="73"/>
      <c r="ROM168" s="73"/>
      <c r="RON168" s="73"/>
      <c r="ROO168" s="73"/>
      <c r="ROP168" s="73"/>
      <c r="ROQ168" s="73"/>
      <c r="ROR168" s="73"/>
      <c r="ROS168" s="73"/>
      <c r="ROT168" s="73"/>
      <c r="ROU168" s="73"/>
      <c r="ROV168" s="73"/>
      <c r="ROW168" s="73"/>
      <c r="ROX168" s="73"/>
      <c r="ROY168" s="73"/>
      <c r="ROZ168" s="73"/>
      <c r="RPA168" s="73"/>
      <c r="RPB168" s="73"/>
      <c r="RPC168" s="73"/>
      <c r="RPD168" s="73"/>
      <c r="RPE168" s="73"/>
      <c r="RPF168" s="73"/>
      <c r="RPG168" s="73"/>
      <c r="RPH168" s="73"/>
      <c r="RPI168" s="73"/>
      <c r="RPJ168" s="73"/>
      <c r="RPK168" s="73"/>
      <c r="RPL168" s="73"/>
      <c r="RPM168" s="73"/>
      <c r="RPN168" s="73"/>
      <c r="RPO168" s="73"/>
      <c r="RPP168" s="73"/>
      <c r="RPQ168" s="73"/>
      <c r="RPR168" s="73"/>
      <c r="RPS168" s="73"/>
      <c r="RPT168" s="73"/>
      <c r="RPU168" s="73"/>
      <c r="RPV168" s="73"/>
      <c r="RPW168" s="73"/>
      <c r="RPX168" s="73"/>
      <c r="RPY168" s="73"/>
      <c r="RPZ168" s="73"/>
      <c r="RQA168" s="73"/>
      <c r="RQB168" s="73"/>
      <c r="RQC168" s="73"/>
      <c r="RQD168" s="73"/>
      <c r="RQE168" s="73"/>
      <c r="RQF168" s="73"/>
      <c r="RQG168" s="73"/>
      <c r="RQH168" s="73"/>
      <c r="RQI168" s="73"/>
      <c r="RQJ168" s="73"/>
      <c r="RQK168" s="73"/>
      <c r="RQL168" s="73"/>
      <c r="RQM168" s="73"/>
      <c r="RQN168" s="73"/>
      <c r="RQO168" s="73"/>
      <c r="RQP168" s="73"/>
      <c r="RQQ168" s="73"/>
      <c r="RQR168" s="73"/>
      <c r="RQS168" s="73"/>
      <c r="RQT168" s="73"/>
      <c r="RQU168" s="73"/>
      <c r="RQV168" s="73"/>
      <c r="RQW168" s="73"/>
      <c r="RQX168" s="73"/>
      <c r="RQY168" s="73"/>
      <c r="RQZ168" s="73"/>
      <c r="RRA168" s="73"/>
      <c r="RRB168" s="73"/>
      <c r="RRC168" s="73"/>
      <c r="RRD168" s="73"/>
      <c r="RRE168" s="73"/>
      <c r="RRF168" s="73"/>
      <c r="RRG168" s="73"/>
      <c r="RRH168" s="73"/>
      <c r="RRI168" s="73"/>
      <c r="RRJ168" s="73"/>
      <c r="RRK168" s="73"/>
      <c r="RRL168" s="73"/>
      <c r="RRM168" s="73"/>
      <c r="RRN168" s="73"/>
      <c r="RRO168" s="73"/>
      <c r="RRP168" s="73"/>
      <c r="RRQ168" s="73"/>
      <c r="RRR168" s="73"/>
      <c r="RRS168" s="73"/>
      <c r="RRT168" s="73"/>
      <c r="RRU168" s="73"/>
      <c r="RRV168" s="73"/>
      <c r="RRW168" s="73"/>
      <c r="RRX168" s="73"/>
      <c r="RRY168" s="73"/>
      <c r="RRZ168" s="73"/>
      <c r="RSA168" s="73"/>
      <c r="RSB168" s="73"/>
      <c r="RSC168" s="73"/>
      <c r="RSD168" s="73"/>
      <c r="RSE168" s="73"/>
      <c r="RSF168" s="73"/>
      <c r="RSG168" s="73"/>
      <c r="RSH168" s="73"/>
      <c r="RSI168" s="73"/>
      <c r="RSJ168" s="73"/>
      <c r="RSK168" s="73"/>
      <c r="RSL168" s="73"/>
      <c r="RSM168" s="73"/>
      <c r="RSN168" s="73"/>
      <c r="RSO168" s="73"/>
      <c r="RSP168" s="73"/>
      <c r="RSQ168" s="73"/>
      <c r="RSR168" s="73"/>
      <c r="RSS168" s="73"/>
      <c r="RST168" s="73"/>
      <c r="RSU168" s="73"/>
      <c r="RSV168" s="73"/>
      <c r="RSW168" s="73"/>
      <c r="RSX168" s="73"/>
      <c r="RSY168" s="73"/>
      <c r="RSZ168" s="73"/>
      <c r="RTA168" s="73"/>
      <c r="RTB168" s="73"/>
      <c r="RTC168" s="73"/>
      <c r="RTD168" s="73"/>
      <c r="RTE168" s="73"/>
      <c r="RTF168" s="73"/>
      <c r="RTG168" s="73"/>
      <c r="RTH168" s="73"/>
      <c r="RTI168" s="73"/>
      <c r="RTJ168" s="73"/>
      <c r="RTK168" s="73"/>
      <c r="RTL168" s="73"/>
      <c r="RTM168" s="73"/>
      <c r="RTN168" s="73"/>
      <c r="RTO168" s="73"/>
      <c r="RTP168" s="73"/>
      <c r="RTQ168" s="73"/>
      <c r="RTR168" s="73"/>
      <c r="RTS168" s="73"/>
      <c r="RTT168" s="73"/>
      <c r="RTU168" s="73"/>
      <c r="RTV168" s="73"/>
      <c r="RTW168" s="73"/>
      <c r="RTX168" s="73"/>
      <c r="RTY168" s="73"/>
      <c r="RTZ168" s="73"/>
      <c r="RUA168" s="73"/>
      <c r="RUB168" s="73"/>
      <c r="RUC168" s="73"/>
      <c r="RUD168" s="73"/>
      <c r="RUE168" s="73"/>
      <c r="RUF168" s="73"/>
      <c r="RUG168" s="73"/>
      <c r="RUH168" s="73"/>
      <c r="RUI168" s="73"/>
      <c r="RUJ168" s="73"/>
      <c r="RUK168" s="73"/>
      <c r="RUL168" s="73"/>
      <c r="RUM168" s="73"/>
      <c r="RUN168" s="73"/>
      <c r="RUO168" s="73"/>
      <c r="RUP168" s="73"/>
      <c r="RUQ168" s="73"/>
      <c r="RUR168" s="73"/>
      <c r="RUS168" s="73"/>
      <c r="RUT168" s="73"/>
      <c r="RUU168" s="73"/>
      <c r="RUV168" s="73"/>
      <c r="RUW168" s="73"/>
      <c r="RUX168" s="73"/>
      <c r="RUY168" s="73"/>
      <c r="RUZ168" s="73"/>
      <c r="RVA168" s="73"/>
      <c r="RVB168" s="73"/>
      <c r="RVC168" s="73"/>
      <c r="RVD168" s="73"/>
      <c r="RVE168" s="73"/>
      <c r="RVF168" s="73"/>
      <c r="RVG168" s="73"/>
      <c r="RVH168" s="73"/>
      <c r="RVI168" s="73"/>
      <c r="RVJ168" s="73"/>
      <c r="RVK168" s="73"/>
      <c r="RVL168" s="73"/>
      <c r="RVM168" s="73"/>
      <c r="RVN168" s="73"/>
      <c r="RVO168" s="73"/>
      <c r="RVP168" s="73"/>
      <c r="RVQ168" s="73"/>
      <c r="RVR168" s="73"/>
      <c r="RVS168" s="73"/>
      <c r="RVT168" s="73"/>
      <c r="RVU168" s="73"/>
      <c r="RVV168" s="73"/>
      <c r="RVW168" s="73"/>
      <c r="RVX168" s="73"/>
      <c r="RVY168" s="73"/>
      <c r="RVZ168" s="73"/>
      <c r="RWA168" s="73"/>
      <c r="RWB168" s="73"/>
      <c r="RWC168" s="73"/>
      <c r="RWD168" s="73"/>
      <c r="RWE168" s="73"/>
      <c r="RWF168" s="73"/>
      <c r="RWG168" s="73"/>
      <c r="RWH168" s="73"/>
      <c r="RWI168" s="73"/>
      <c r="RWJ168" s="73"/>
      <c r="RWK168" s="73"/>
      <c r="RWL168" s="73"/>
      <c r="RWM168" s="73"/>
      <c r="RWN168" s="73"/>
      <c r="RWO168" s="73"/>
      <c r="RWP168" s="73"/>
      <c r="RWQ168" s="73"/>
      <c r="RWR168" s="73"/>
      <c r="RWS168" s="73"/>
      <c r="RWT168" s="73"/>
      <c r="RWU168" s="73"/>
      <c r="RWV168" s="73"/>
      <c r="RWW168" s="73"/>
      <c r="RWX168" s="73"/>
      <c r="RWY168" s="73"/>
      <c r="RWZ168" s="73"/>
      <c r="RXA168" s="73"/>
      <c r="RXB168" s="73"/>
      <c r="RXC168" s="73"/>
      <c r="RXD168" s="73"/>
      <c r="RXE168" s="73"/>
      <c r="RXF168" s="73"/>
      <c r="RXG168" s="73"/>
      <c r="RXH168" s="73"/>
      <c r="RXI168" s="73"/>
      <c r="RXJ168" s="73"/>
      <c r="RXK168" s="73"/>
      <c r="RXL168" s="73"/>
      <c r="RXM168" s="73"/>
      <c r="RXN168" s="73"/>
      <c r="RXO168" s="73"/>
      <c r="RXP168" s="73"/>
      <c r="RXQ168" s="73"/>
      <c r="RXR168" s="73"/>
      <c r="RXS168" s="73"/>
      <c r="RXT168" s="73"/>
      <c r="RXU168" s="73"/>
      <c r="RXV168" s="73"/>
      <c r="RXW168" s="73"/>
      <c r="RXX168" s="73"/>
      <c r="RXY168" s="73"/>
      <c r="RXZ168" s="73"/>
      <c r="RYA168" s="73"/>
      <c r="RYB168" s="73"/>
      <c r="RYC168" s="73"/>
      <c r="RYD168" s="73"/>
      <c r="RYE168" s="73"/>
      <c r="RYF168" s="73"/>
      <c r="RYG168" s="73"/>
      <c r="RYH168" s="73"/>
      <c r="RYI168" s="73"/>
      <c r="RYJ168" s="73"/>
      <c r="RYK168" s="73"/>
      <c r="RYL168" s="73"/>
      <c r="RYM168" s="73"/>
      <c r="RYN168" s="73"/>
      <c r="RYO168" s="73"/>
      <c r="RYP168" s="73"/>
      <c r="RYQ168" s="73"/>
      <c r="RYR168" s="73"/>
      <c r="RYS168" s="73"/>
      <c r="RYT168" s="73"/>
      <c r="RYU168" s="73"/>
      <c r="RYV168" s="73"/>
      <c r="RYW168" s="73"/>
      <c r="RYX168" s="73"/>
      <c r="RYY168" s="73"/>
      <c r="RYZ168" s="73"/>
      <c r="RZA168" s="73"/>
      <c r="RZB168" s="73"/>
      <c r="RZC168" s="73"/>
      <c r="RZD168" s="73"/>
      <c r="RZE168" s="73"/>
      <c r="RZF168" s="73"/>
      <c r="RZG168" s="73"/>
      <c r="RZH168" s="73"/>
      <c r="RZI168" s="73"/>
      <c r="RZJ168" s="73"/>
      <c r="RZK168" s="73"/>
      <c r="RZL168" s="73"/>
      <c r="RZM168" s="73"/>
      <c r="RZN168" s="73"/>
      <c r="RZO168" s="73"/>
      <c r="RZP168" s="73"/>
      <c r="RZQ168" s="73"/>
      <c r="RZR168" s="73"/>
      <c r="RZS168" s="73"/>
      <c r="RZT168" s="73"/>
      <c r="RZU168" s="73"/>
      <c r="RZV168" s="73"/>
      <c r="RZW168" s="73"/>
      <c r="RZX168" s="73"/>
      <c r="RZY168" s="73"/>
      <c r="RZZ168" s="73"/>
      <c r="SAA168" s="73"/>
      <c r="SAB168" s="73"/>
      <c r="SAC168" s="73"/>
      <c r="SAD168" s="73"/>
      <c r="SAE168" s="73"/>
      <c r="SAF168" s="73"/>
      <c r="SAG168" s="73"/>
      <c r="SAH168" s="73"/>
      <c r="SAI168" s="73"/>
      <c r="SAJ168" s="73"/>
      <c r="SAK168" s="73"/>
      <c r="SAL168" s="73"/>
      <c r="SAM168" s="73"/>
      <c r="SAN168" s="73"/>
      <c r="SAO168" s="73"/>
      <c r="SAP168" s="73"/>
      <c r="SAQ168" s="73"/>
      <c r="SAR168" s="73"/>
      <c r="SAS168" s="73"/>
      <c r="SAT168" s="73"/>
      <c r="SAU168" s="73"/>
      <c r="SAV168" s="73"/>
      <c r="SAW168" s="73"/>
      <c r="SAX168" s="73"/>
      <c r="SAY168" s="73"/>
      <c r="SAZ168" s="73"/>
      <c r="SBA168" s="73"/>
      <c r="SBB168" s="73"/>
      <c r="SBC168" s="73"/>
      <c r="SBD168" s="73"/>
      <c r="SBE168" s="73"/>
      <c r="SBF168" s="73"/>
      <c r="SBG168" s="73"/>
      <c r="SBH168" s="73"/>
      <c r="SBI168" s="73"/>
      <c r="SBJ168" s="73"/>
      <c r="SBK168" s="73"/>
      <c r="SBL168" s="73"/>
      <c r="SBM168" s="73"/>
      <c r="SBN168" s="73"/>
      <c r="SBO168" s="73"/>
      <c r="SBP168" s="73"/>
      <c r="SBQ168" s="73"/>
      <c r="SBR168" s="73"/>
      <c r="SBS168" s="73"/>
      <c r="SBT168" s="73"/>
      <c r="SBU168" s="73"/>
      <c r="SBV168" s="73"/>
      <c r="SBW168" s="73"/>
      <c r="SBX168" s="73"/>
      <c r="SBY168" s="73"/>
      <c r="SBZ168" s="73"/>
      <c r="SCA168" s="73"/>
      <c r="SCB168" s="73"/>
      <c r="SCC168" s="73"/>
      <c r="SCD168" s="73"/>
      <c r="SCE168" s="73"/>
      <c r="SCF168" s="73"/>
      <c r="SCG168" s="73"/>
      <c r="SCH168" s="73"/>
      <c r="SCI168" s="73"/>
      <c r="SCJ168" s="73"/>
      <c r="SCK168" s="73"/>
      <c r="SCL168" s="73"/>
      <c r="SCM168" s="73"/>
      <c r="SCN168" s="73"/>
      <c r="SCO168" s="73"/>
      <c r="SCP168" s="73"/>
      <c r="SCQ168" s="73"/>
      <c r="SCR168" s="73"/>
      <c r="SCS168" s="73"/>
      <c r="SCT168" s="73"/>
      <c r="SCU168" s="73"/>
      <c r="SCV168" s="73"/>
      <c r="SCW168" s="73"/>
      <c r="SCX168" s="73"/>
      <c r="SCY168" s="73"/>
      <c r="SCZ168" s="73"/>
      <c r="SDA168" s="73"/>
      <c r="SDB168" s="73"/>
      <c r="SDC168" s="73"/>
      <c r="SDD168" s="73"/>
      <c r="SDE168" s="73"/>
      <c r="SDF168" s="73"/>
      <c r="SDG168" s="73"/>
      <c r="SDH168" s="73"/>
      <c r="SDI168" s="73"/>
      <c r="SDJ168" s="73"/>
      <c r="SDK168" s="73"/>
      <c r="SDL168" s="73"/>
      <c r="SDM168" s="73"/>
      <c r="SDN168" s="73"/>
      <c r="SDO168" s="73"/>
      <c r="SDP168" s="73"/>
      <c r="SDQ168" s="73"/>
      <c r="SDR168" s="73"/>
      <c r="SDS168" s="73"/>
      <c r="SDT168" s="73"/>
      <c r="SDU168" s="73"/>
      <c r="SDV168" s="73"/>
      <c r="SDW168" s="73"/>
      <c r="SDX168" s="73"/>
      <c r="SDY168" s="73"/>
      <c r="SDZ168" s="73"/>
      <c r="SEA168" s="73"/>
      <c r="SEB168" s="73"/>
      <c r="SEC168" s="73"/>
      <c r="SED168" s="73"/>
      <c r="SEE168" s="73"/>
      <c r="SEF168" s="73"/>
      <c r="SEG168" s="73"/>
      <c r="SEH168" s="73"/>
      <c r="SEI168" s="73"/>
      <c r="SEJ168" s="73"/>
      <c r="SEK168" s="73"/>
      <c r="SEL168" s="73"/>
      <c r="SEM168" s="73"/>
      <c r="SEN168" s="73"/>
      <c r="SEO168" s="73"/>
      <c r="SEP168" s="73"/>
      <c r="SEQ168" s="73"/>
      <c r="SER168" s="73"/>
      <c r="SES168" s="73"/>
      <c r="SET168" s="73"/>
      <c r="SEU168" s="73"/>
      <c r="SEV168" s="73"/>
      <c r="SEW168" s="73"/>
      <c r="SEX168" s="73"/>
      <c r="SEY168" s="73"/>
      <c r="SEZ168" s="73"/>
      <c r="SFA168" s="73"/>
      <c r="SFB168" s="73"/>
      <c r="SFC168" s="73"/>
      <c r="SFD168" s="73"/>
      <c r="SFE168" s="73"/>
      <c r="SFF168" s="73"/>
      <c r="SFG168" s="73"/>
      <c r="SFH168" s="73"/>
      <c r="SFI168" s="73"/>
      <c r="SFJ168" s="73"/>
      <c r="SFK168" s="73"/>
      <c r="SFL168" s="73"/>
      <c r="SFM168" s="73"/>
      <c r="SFN168" s="73"/>
      <c r="SFO168" s="73"/>
      <c r="SFP168" s="73"/>
      <c r="SFQ168" s="73"/>
      <c r="SFR168" s="73"/>
      <c r="SFS168" s="73"/>
      <c r="SFT168" s="73"/>
      <c r="SFU168" s="73"/>
      <c r="SFV168" s="73"/>
      <c r="SFW168" s="73"/>
      <c r="SFX168" s="73"/>
      <c r="SFY168" s="73"/>
      <c r="SFZ168" s="73"/>
      <c r="SGA168" s="73"/>
      <c r="SGB168" s="73"/>
      <c r="SGC168" s="73"/>
      <c r="SGD168" s="73"/>
      <c r="SGE168" s="73"/>
      <c r="SGF168" s="73"/>
      <c r="SGG168" s="73"/>
      <c r="SGH168" s="73"/>
      <c r="SGI168" s="73"/>
      <c r="SGJ168" s="73"/>
      <c r="SGK168" s="73"/>
      <c r="SGL168" s="73"/>
      <c r="SGM168" s="73"/>
      <c r="SGN168" s="73"/>
      <c r="SGO168" s="73"/>
      <c r="SGP168" s="73"/>
      <c r="SGQ168" s="73"/>
      <c r="SGR168" s="73"/>
      <c r="SGS168" s="73"/>
      <c r="SGT168" s="73"/>
      <c r="SGU168" s="73"/>
      <c r="SGV168" s="73"/>
      <c r="SGW168" s="73"/>
      <c r="SGX168" s="73"/>
      <c r="SGY168" s="73"/>
      <c r="SGZ168" s="73"/>
      <c r="SHA168" s="73"/>
      <c r="SHB168" s="73"/>
      <c r="SHC168" s="73"/>
      <c r="SHD168" s="73"/>
      <c r="SHE168" s="73"/>
      <c r="SHF168" s="73"/>
      <c r="SHG168" s="73"/>
      <c r="SHH168" s="73"/>
      <c r="SHI168" s="73"/>
      <c r="SHJ168" s="73"/>
      <c r="SHK168" s="73"/>
      <c r="SHL168" s="73"/>
      <c r="SHM168" s="73"/>
      <c r="SHN168" s="73"/>
      <c r="SHO168" s="73"/>
      <c r="SHP168" s="73"/>
      <c r="SHQ168" s="73"/>
      <c r="SHR168" s="73"/>
      <c r="SHS168" s="73"/>
      <c r="SHT168" s="73"/>
      <c r="SHU168" s="73"/>
      <c r="SHV168" s="73"/>
      <c r="SHW168" s="73"/>
      <c r="SHX168" s="73"/>
      <c r="SHY168" s="73"/>
      <c r="SHZ168" s="73"/>
      <c r="SIA168" s="73"/>
      <c r="SIB168" s="73"/>
      <c r="SIC168" s="73"/>
      <c r="SID168" s="73"/>
      <c r="SIE168" s="73"/>
      <c r="SIF168" s="73"/>
      <c r="SIG168" s="73"/>
      <c r="SIH168" s="73"/>
      <c r="SII168" s="73"/>
      <c r="SIJ168" s="73"/>
      <c r="SIK168" s="73"/>
      <c r="SIL168" s="73"/>
      <c r="SIM168" s="73"/>
      <c r="SIN168" s="73"/>
      <c r="SIO168" s="73"/>
      <c r="SIP168" s="73"/>
      <c r="SIQ168" s="73"/>
      <c r="SIR168" s="73"/>
      <c r="SIS168" s="73"/>
      <c r="SIT168" s="73"/>
      <c r="SIU168" s="73"/>
      <c r="SIV168" s="73"/>
      <c r="SIW168" s="73"/>
      <c r="SIX168" s="73"/>
      <c r="SIY168" s="73"/>
      <c r="SIZ168" s="73"/>
      <c r="SJA168" s="73"/>
      <c r="SJB168" s="73"/>
      <c r="SJC168" s="73"/>
      <c r="SJD168" s="73"/>
      <c r="SJE168" s="73"/>
      <c r="SJF168" s="73"/>
      <c r="SJG168" s="73"/>
      <c r="SJH168" s="73"/>
      <c r="SJI168" s="73"/>
      <c r="SJJ168" s="73"/>
      <c r="SJK168" s="73"/>
      <c r="SJL168" s="73"/>
      <c r="SJM168" s="73"/>
      <c r="SJN168" s="73"/>
      <c r="SJO168" s="73"/>
      <c r="SJP168" s="73"/>
      <c r="SJQ168" s="73"/>
      <c r="SJR168" s="73"/>
      <c r="SJS168" s="73"/>
      <c r="SJT168" s="73"/>
      <c r="SJU168" s="73"/>
      <c r="SJV168" s="73"/>
      <c r="SJW168" s="73"/>
      <c r="SJX168" s="73"/>
      <c r="SJY168" s="73"/>
      <c r="SJZ168" s="73"/>
      <c r="SKA168" s="73"/>
      <c r="SKB168" s="73"/>
      <c r="SKC168" s="73"/>
      <c r="SKD168" s="73"/>
      <c r="SKE168" s="73"/>
      <c r="SKF168" s="73"/>
      <c r="SKG168" s="73"/>
      <c r="SKH168" s="73"/>
      <c r="SKI168" s="73"/>
      <c r="SKJ168" s="73"/>
      <c r="SKK168" s="73"/>
      <c r="SKL168" s="73"/>
      <c r="SKM168" s="73"/>
      <c r="SKN168" s="73"/>
      <c r="SKO168" s="73"/>
      <c r="SKP168" s="73"/>
      <c r="SKQ168" s="73"/>
      <c r="SKR168" s="73"/>
      <c r="SKS168" s="73"/>
      <c r="SKT168" s="73"/>
      <c r="SKU168" s="73"/>
      <c r="SKV168" s="73"/>
      <c r="SKW168" s="73"/>
      <c r="SKX168" s="73"/>
      <c r="SKY168" s="73"/>
      <c r="SKZ168" s="73"/>
      <c r="SLA168" s="73"/>
      <c r="SLB168" s="73"/>
      <c r="SLC168" s="73"/>
      <c r="SLD168" s="73"/>
      <c r="SLE168" s="73"/>
      <c r="SLF168" s="73"/>
      <c r="SLG168" s="73"/>
      <c r="SLH168" s="73"/>
      <c r="SLI168" s="73"/>
      <c r="SLJ168" s="73"/>
      <c r="SLK168" s="73"/>
      <c r="SLL168" s="73"/>
      <c r="SLM168" s="73"/>
      <c r="SLN168" s="73"/>
      <c r="SLO168" s="73"/>
      <c r="SLP168" s="73"/>
      <c r="SLQ168" s="73"/>
      <c r="SLR168" s="73"/>
      <c r="SLS168" s="73"/>
      <c r="SLT168" s="73"/>
      <c r="SLU168" s="73"/>
      <c r="SLV168" s="73"/>
      <c r="SLW168" s="73"/>
      <c r="SLX168" s="73"/>
      <c r="SLY168" s="73"/>
      <c r="SLZ168" s="73"/>
      <c r="SMA168" s="73"/>
      <c r="SMB168" s="73"/>
      <c r="SMC168" s="73"/>
      <c r="SMD168" s="73"/>
      <c r="SME168" s="73"/>
      <c r="SMF168" s="73"/>
      <c r="SMG168" s="73"/>
      <c r="SMH168" s="73"/>
      <c r="SMI168" s="73"/>
      <c r="SMJ168" s="73"/>
      <c r="SMK168" s="73"/>
      <c r="SML168" s="73"/>
      <c r="SMM168" s="73"/>
      <c r="SMN168" s="73"/>
      <c r="SMO168" s="73"/>
      <c r="SMP168" s="73"/>
      <c r="SMQ168" s="73"/>
      <c r="SMR168" s="73"/>
      <c r="SMS168" s="73"/>
      <c r="SMT168" s="73"/>
      <c r="SMU168" s="73"/>
      <c r="SMV168" s="73"/>
      <c r="SMW168" s="73"/>
      <c r="SMX168" s="73"/>
      <c r="SMY168" s="73"/>
      <c r="SMZ168" s="73"/>
      <c r="SNA168" s="73"/>
      <c r="SNB168" s="73"/>
      <c r="SNC168" s="73"/>
      <c r="SND168" s="73"/>
      <c r="SNE168" s="73"/>
      <c r="SNF168" s="73"/>
      <c r="SNG168" s="73"/>
      <c r="SNH168" s="73"/>
      <c r="SNI168" s="73"/>
      <c r="SNJ168" s="73"/>
      <c r="SNK168" s="73"/>
      <c r="SNL168" s="73"/>
      <c r="SNM168" s="73"/>
      <c r="SNN168" s="73"/>
      <c r="SNO168" s="73"/>
      <c r="SNP168" s="73"/>
      <c r="SNQ168" s="73"/>
      <c r="SNR168" s="73"/>
      <c r="SNS168" s="73"/>
      <c r="SNT168" s="73"/>
      <c r="SNU168" s="73"/>
      <c r="SNV168" s="73"/>
      <c r="SNW168" s="73"/>
      <c r="SNX168" s="73"/>
      <c r="SNY168" s="73"/>
      <c r="SNZ168" s="73"/>
      <c r="SOA168" s="73"/>
      <c r="SOB168" s="73"/>
      <c r="SOC168" s="73"/>
      <c r="SOD168" s="73"/>
      <c r="SOE168" s="73"/>
      <c r="SOF168" s="73"/>
      <c r="SOG168" s="73"/>
      <c r="SOH168" s="73"/>
      <c r="SOI168" s="73"/>
      <c r="SOJ168" s="73"/>
      <c r="SOK168" s="73"/>
      <c r="SOL168" s="73"/>
      <c r="SOM168" s="73"/>
      <c r="SON168" s="73"/>
      <c r="SOO168" s="73"/>
      <c r="SOP168" s="73"/>
      <c r="SOQ168" s="73"/>
      <c r="SOR168" s="73"/>
      <c r="SOS168" s="73"/>
      <c r="SOT168" s="73"/>
      <c r="SOU168" s="73"/>
      <c r="SOV168" s="73"/>
      <c r="SOW168" s="73"/>
      <c r="SOX168" s="73"/>
      <c r="SOY168" s="73"/>
      <c r="SOZ168" s="73"/>
      <c r="SPA168" s="73"/>
      <c r="SPB168" s="73"/>
      <c r="SPC168" s="73"/>
      <c r="SPD168" s="73"/>
      <c r="SPE168" s="73"/>
      <c r="SPF168" s="73"/>
      <c r="SPG168" s="73"/>
      <c r="SPH168" s="73"/>
      <c r="SPI168" s="73"/>
      <c r="SPJ168" s="73"/>
      <c r="SPK168" s="73"/>
      <c r="SPL168" s="73"/>
      <c r="SPM168" s="73"/>
      <c r="SPN168" s="73"/>
      <c r="SPO168" s="73"/>
      <c r="SPP168" s="73"/>
      <c r="SPQ168" s="73"/>
      <c r="SPR168" s="73"/>
      <c r="SPS168" s="73"/>
      <c r="SPT168" s="73"/>
      <c r="SPU168" s="73"/>
      <c r="SPV168" s="73"/>
      <c r="SPW168" s="73"/>
      <c r="SPX168" s="73"/>
      <c r="SPY168" s="73"/>
      <c r="SPZ168" s="73"/>
      <c r="SQA168" s="73"/>
      <c r="SQB168" s="73"/>
      <c r="SQC168" s="73"/>
      <c r="SQD168" s="73"/>
      <c r="SQE168" s="73"/>
      <c r="SQF168" s="73"/>
      <c r="SQG168" s="73"/>
      <c r="SQH168" s="73"/>
      <c r="SQI168" s="73"/>
      <c r="SQJ168" s="73"/>
      <c r="SQK168" s="73"/>
      <c r="SQL168" s="73"/>
      <c r="SQM168" s="73"/>
      <c r="SQN168" s="73"/>
      <c r="SQO168" s="73"/>
      <c r="SQP168" s="73"/>
      <c r="SQQ168" s="73"/>
      <c r="SQR168" s="73"/>
      <c r="SQS168" s="73"/>
      <c r="SQT168" s="73"/>
      <c r="SQU168" s="73"/>
      <c r="SQV168" s="73"/>
      <c r="SQW168" s="73"/>
      <c r="SQX168" s="73"/>
      <c r="SQY168" s="73"/>
      <c r="SQZ168" s="73"/>
      <c r="SRA168" s="73"/>
      <c r="SRB168" s="73"/>
      <c r="SRC168" s="73"/>
      <c r="SRD168" s="73"/>
      <c r="SRE168" s="73"/>
      <c r="SRF168" s="73"/>
      <c r="SRG168" s="73"/>
      <c r="SRH168" s="73"/>
      <c r="SRI168" s="73"/>
      <c r="SRJ168" s="73"/>
      <c r="SRK168" s="73"/>
      <c r="SRL168" s="73"/>
      <c r="SRM168" s="73"/>
      <c r="SRN168" s="73"/>
      <c r="SRO168" s="73"/>
      <c r="SRP168" s="73"/>
      <c r="SRQ168" s="73"/>
      <c r="SRR168" s="73"/>
      <c r="SRS168" s="73"/>
      <c r="SRT168" s="73"/>
      <c r="SRU168" s="73"/>
      <c r="SRV168" s="73"/>
      <c r="SRW168" s="73"/>
      <c r="SRX168" s="73"/>
      <c r="SRY168" s="73"/>
      <c r="SRZ168" s="73"/>
      <c r="SSA168" s="73"/>
      <c r="SSB168" s="73"/>
      <c r="SSC168" s="73"/>
      <c r="SSD168" s="73"/>
      <c r="SSE168" s="73"/>
      <c r="SSF168" s="73"/>
      <c r="SSG168" s="73"/>
      <c r="SSH168" s="73"/>
      <c r="SSI168" s="73"/>
      <c r="SSJ168" s="73"/>
      <c r="SSK168" s="73"/>
      <c r="SSL168" s="73"/>
      <c r="SSM168" s="73"/>
      <c r="SSN168" s="73"/>
      <c r="SSO168" s="73"/>
      <c r="SSP168" s="73"/>
      <c r="SSQ168" s="73"/>
      <c r="SSR168" s="73"/>
      <c r="SSS168" s="73"/>
      <c r="SST168" s="73"/>
      <c r="SSU168" s="73"/>
      <c r="SSV168" s="73"/>
      <c r="SSW168" s="73"/>
      <c r="SSX168" s="73"/>
      <c r="SSY168" s="73"/>
      <c r="SSZ168" s="73"/>
      <c r="STA168" s="73"/>
      <c r="STB168" s="73"/>
      <c r="STC168" s="73"/>
      <c r="STD168" s="73"/>
      <c r="STE168" s="73"/>
      <c r="STF168" s="73"/>
      <c r="STG168" s="73"/>
      <c r="STH168" s="73"/>
      <c r="STI168" s="73"/>
      <c r="STJ168" s="73"/>
      <c r="STK168" s="73"/>
      <c r="STL168" s="73"/>
      <c r="STM168" s="73"/>
      <c r="STN168" s="73"/>
      <c r="STO168" s="73"/>
      <c r="STP168" s="73"/>
      <c r="STQ168" s="73"/>
      <c r="STR168" s="73"/>
      <c r="STS168" s="73"/>
      <c r="STT168" s="73"/>
      <c r="STU168" s="73"/>
      <c r="STV168" s="73"/>
      <c r="STW168" s="73"/>
      <c r="STX168" s="73"/>
      <c r="STY168" s="73"/>
      <c r="STZ168" s="73"/>
      <c r="SUA168" s="73"/>
      <c r="SUB168" s="73"/>
      <c r="SUC168" s="73"/>
      <c r="SUD168" s="73"/>
      <c r="SUE168" s="73"/>
      <c r="SUF168" s="73"/>
      <c r="SUG168" s="73"/>
      <c r="SUH168" s="73"/>
      <c r="SUI168" s="73"/>
      <c r="SUJ168" s="73"/>
      <c r="SUK168" s="73"/>
      <c r="SUL168" s="73"/>
      <c r="SUM168" s="73"/>
      <c r="SUN168" s="73"/>
      <c r="SUO168" s="73"/>
      <c r="SUP168" s="73"/>
      <c r="SUQ168" s="73"/>
      <c r="SUR168" s="73"/>
      <c r="SUS168" s="73"/>
      <c r="SUT168" s="73"/>
      <c r="SUU168" s="73"/>
      <c r="SUV168" s="73"/>
      <c r="SUW168" s="73"/>
      <c r="SUX168" s="73"/>
      <c r="SUY168" s="73"/>
      <c r="SUZ168" s="73"/>
      <c r="SVA168" s="73"/>
      <c r="SVB168" s="73"/>
      <c r="SVC168" s="73"/>
      <c r="SVD168" s="73"/>
      <c r="SVE168" s="73"/>
      <c r="SVF168" s="73"/>
      <c r="SVG168" s="73"/>
      <c r="SVH168" s="73"/>
      <c r="SVI168" s="73"/>
      <c r="SVJ168" s="73"/>
      <c r="SVK168" s="73"/>
      <c r="SVL168" s="73"/>
      <c r="SVM168" s="73"/>
      <c r="SVN168" s="73"/>
      <c r="SVO168" s="73"/>
      <c r="SVP168" s="73"/>
      <c r="SVQ168" s="73"/>
      <c r="SVR168" s="73"/>
      <c r="SVS168" s="73"/>
      <c r="SVT168" s="73"/>
      <c r="SVU168" s="73"/>
      <c r="SVV168" s="73"/>
      <c r="SVW168" s="73"/>
      <c r="SVX168" s="73"/>
      <c r="SVY168" s="73"/>
      <c r="SVZ168" s="73"/>
      <c r="SWA168" s="73"/>
      <c r="SWB168" s="73"/>
      <c r="SWC168" s="73"/>
      <c r="SWD168" s="73"/>
      <c r="SWE168" s="73"/>
      <c r="SWF168" s="73"/>
      <c r="SWG168" s="73"/>
      <c r="SWH168" s="73"/>
      <c r="SWI168" s="73"/>
      <c r="SWJ168" s="73"/>
      <c r="SWK168" s="73"/>
      <c r="SWL168" s="73"/>
      <c r="SWM168" s="73"/>
      <c r="SWN168" s="73"/>
      <c r="SWO168" s="73"/>
      <c r="SWP168" s="73"/>
      <c r="SWQ168" s="73"/>
      <c r="SWR168" s="73"/>
      <c r="SWS168" s="73"/>
      <c r="SWT168" s="73"/>
      <c r="SWU168" s="73"/>
      <c r="SWV168" s="73"/>
      <c r="SWW168" s="73"/>
      <c r="SWX168" s="73"/>
      <c r="SWY168" s="73"/>
      <c r="SWZ168" s="73"/>
      <c r="SXA168" s="73"/>
      <c r="SXB168" s="73"/>
      <c r="SXC168" s="73"/>
      <c r="SXD168" s="73"/>
      <c r="SXE168" s="73"/>
      <c r="SXF168" s="73"/>
      <c r="SXG168" s="73"/>
      <c r="SXH168" s="73"/>
      <c r="SXI168" s="73"/>
      <c r="SXJ168" s="73"/>
      <c r="SXK168" s="73"/>
      <c r="SXL168" s="73"/>
      <c r="SXM168" s="73"/>
      <c r="SXN168" s="73"/>
      <c r="SXO168" s="73"/>
      <c r="SXP168" s="73"/>
      <c r="SXQ168" s="73"/>
      <c r="SXR168" s="73"/>
      <c r="SXS168" s="73"/>
      <c r="SXT168" s="73"/>
      <c r="SXU168" s="73"/>
      <c r="SXV168" s="73"/>
      <c r="SXW168" s="73"/>
      <c r="SXX168" s="73"/>
      <c r="SXY168" s="73"/>
      <c r="SXZ168" s="73"/>
      <c r="SYA168" s="73"/>
      <c r="SYB168" s="73"/>
      <c r="SYC168" s="73"/>
      <c r="SYD168" s="73"/>
      <c r="SYE168" s="73"/>
      <c r="SYF168" s="73"/>
      <c r="SYG168" s="73"/>
      <c r="SYH168" s="73"/>
      <c r="SYI168" s="73"/>
      <c r="SYJ168" s="73"/>
      <c r="SYK168" s="73"/>
      <c r="SYL168" s="73"/>
      <c r="SYM168" s="73"/>
      <c r="SYN168" s="73"/>
      <c r="SYO168" s="73"/>
      <c r="SYP168" s="73"/>
      <c r="SYQ168" s="73"/>
      <c r="SYR168" s="73"/>
      <c r="SYS168" s="73"/>
      <c r="SYT168" s="73"/>
      <c r="SYU168" s="73"/>
      <c r="SYV168" s="73"/>
      <c r="SYW168" s="73"/>
      <c r="SYX168" s="73"/>
      <c r="SYY168" s="73"/>
      <c r="SYZ168" s="73"/>
      <c r="SZA168" s="73"/>
      <c r="SZB168" s="73"/>
      <c r="SZC168" s="73"/>
      <c r="SZD168" s="73"/>
      <c r="SZE168" s="73"/>
      <c r="SZF168" s="73"/>
      <c r="SZG168" s="73"/>
      <c r="SZH168" s="73"/>
      <c r="SZI168" s="73"/>
      <c r="SZJ168" s="73"/>
      <c r="SZK168" s="73"/>
      <c r="SZL168" s="73"/>
      <c r="SZM168" s="73"/>
      <c r="SZN168" s="73"/>
      <c r="SZO168" s="73"/>
      <c r="SZP168" s="73"/>
      <c r="SZQ168" s="73"/>
      <c r="SZR168" s="73"/>
      <c r="SZS168" s="73"/>
      <c r="SZT168" s="73"/>
      <c r="SZU168" s="73"/>
      <c r="SZV168" s="73"/>
      <c r="SZW168" s="73"/>
      <c r="SZX168" s="73"/>
      <c r="SZY168" s="73"/>
      <c r="SZZ168" s="73"/>
      <c r="TAA168" s="73"/>
      <c r="TAB168" s="73"/>
      <c r="TAC168" s="73"/>
      <c r="TAD168" s="73"/>
      <c r="TAE168" s="73"/>
      <c r="TAF168" s="73"/>
      <c r="TAG168" s="73"/>
      <c r="TAH168" s="73"/>
      <c r="TAI168" s="73"/>
      <c r="TAJ168" s="73"/>
      <c r="TAK168" s="73"/>
      <c r="TAL168" s="73"/>
      <c r="TAM168" s="73"/>
      <c r="TAN168" s="73"/>
      <c r="TAO168" s="73"/>
      <c r="TAP168" s="73"/>
      <c r="TAQ168" s="73"/>
      <c r="TAR168" s="73"/>
      <c r="TAS168" s="73"/>
      <c r="TAT168" s="73"/>
      <c r="TAU168" s="73"/>
      <c r="TAV168" s="73"/>
      <c r="TAW168" s="73"/>
      <c r="TAX168" s="73"/>
      <c r="TAY168" s="73"/>
      <c r="TAZ168" s="73"/>
      <c r="TBA168" s="73"/>
      <c r="TBB168" s="73"/>
      <c r="TBC168" s="73"/>
      <c r="TBD168" s="73"/>
      <c r="TBE168" s="73"/>
      <c r="TBF168" s="73"/>
      <c r="TBG168" s="73"/>
      <c r="TBH168" s="73"/>
      <c r="TBI168" s="73"/>
      <c r="TBJ168" s="73"/>
      <c r="TBK168" s="73"/>
      <c r="TBL168" s="73"/>
      <c r="TBM168" s="73"/>
      <c r="TBN168" s="73"/>
      <c r="TBO168" s="73"/>
      <c r="TBP168" s="73"/>
      <c r="TBQ168" s="73"/>
      <c r="TBR168" s="73"/>
      <c r="TBS168" s="73"/>
      <c r="TBT168" s="73"/>
      <c r="TBU168" s="73"/>
      <c r="TBV168" s="73"/>
      <c r="TBW168" s="73"/>
      <c r="TBX168" s="73"/>
      <c r="TBY168" s="73"/>
      <c r="TBZ168" s="73"/>
      <c r="TCA168" s="73"/>
      <c r="TCB168" s="73"/>
      <c r="TCC168" s="73"/>
      <c r="TCD168" s="73"/>
      <c r="TCE168" s="73"/>
      <c r="TCF168" s="73"/>
      <c r="TCG168" s="73"/>
      <c r="TCH168" s="73"/>
      <c r="TCI168" s="73"/>
      <c r="TCJ168" s="73"/>
      <c r="TCK168" s="73"/>
      <c r="TCL168" s="73"/>
      <c r="TCM168" s="73"/>
      <c r="TCN168" s="73"/>
      <c r="TCO168" s="73"/>
      <c r="TCP168" s="73"/>
      <c r="TCQ168" s="73"/>
      <c r="TCR168" s="73"/>
      <c r="TCS168" s="73"/>
      <c r="TCT168" s="73"/>
      <c r="TCU168" s="73"/>
      <c r="TCV168" s="73"/>
      <c r="TCW168" s="73"/>
      <c r="TCX168" s="73"/>
      <c r="TCY168" s="73"/>
      <c r="TCZ168" s="73"/>
      <c r="TDA168" s="73"/>
      <c r="TDB168" s="73"/>
      <c r="TDC168" s="73"/>
      <c r="TDD168" s="73"/>
      <c r="TDE168" s="73"/>
      <c r="TDF168" s="73"/>
      <c r="TDG168" s="73"/>
      <c r="TDH168" s="73"/>
      <c r="TDI168" s="73"/>
      <c r="TDJ168" s="73"/>
      <c r="TDK168" s="73"/>
      <c r="TDL168" s="73"/>
      <c r="TDM168" s="73"/>
      <c r="TDN168" s="73"/>
      <c r="TDO168" s="73"/>
      <c r="TDP168" s="73"/>
      <c r="TDQ168" s="73"/>
      <c r="TDR168" s="73"/>
      <c r="TDS168" s="73"/>
      <c r="TDT168" s="73"/>
      <c r="TDU168" s="73"/>
      <c r="TDV168" s="73"/>
      <c r="TDW168" s="73"/>
      <c r="TDX168" s="73"/>
      <c r="TDY168" s="73"/>
      <c r="TDZ168" s="73"/>
      <c r="TEA168" s="73"/>
      <c r="TEB168" s="73"/>
      <c r="TEC168" s="73"/>
      <c r="TED168" s="73"/>
      <c r="TEE168" s="73"/>
      <c r="TEF168" s="73"/>
      <c r="TEG168" s="73"/>
      <c r="TEH168" s="73"/>
      <c r="TEI168" s="73"/>
      <c r="TEJ168" s="73"/>
      <c r="TEK168" s="73"/>
      <c r="TEL168" s="73"/>
      <c r="TEM168" s="73"/>
      <c r="TEN168" s="73"/>
      <c r="TEO168" s="73"/>
      <c r="TEP168" s="73"/>
      <c r="TEQ168" s="73"/>
      <c r="TER168" s="73"/>
      <c r="TES168" s="73"/>
      <c r="TET168" s="73"/>
      <c r="TEU168" s="73"/>
      <c r="TEV168" s="73"/>
      <c r="TEW168" s="73"/>
      <c r="TEX168" s="73"/>
      <c r="TEY168" s="73"/>
      <c r="TEZ168" s="73"/>
      <c r="TFA168" s="73"/>
      <c r="TFB168" s="73"/>
      <c r="TFC168" s="73"/>
      <c r="TFD168" s="73"/>
      <c r="TFE168" s="73"/>
      <c r="TFF168" s="73"/>
      <c r="TFG168" s="73"/>
      <c r="TFH168" s="73"/>
      <c r="TFI168" s="73"/>
      <c r="TFJ168" s="73"/>
      <c r="TFK168" s="73"/>
      <c r="TFL168" s="73"/>
      <c r="TFM168" s="73"/>
      <c r="TFN168" s="73"/>
      <c r="TFO168" s="73"/>
      <c r="TFP168" s="73"/>
      <c r="TFQ168" s="73"/>
      <c r="TFR168" s="73"/>
      <c r="TFS168" s="73"/>
      <c r="TFT168" s="73"/>
      <c r="TFU168" s="73"/>
      <c r="TFV168" s="73"/>
      <c r="TFW168" s="73"/>
      <c r="TFX168" s="73"/>
      <c r="TFY168" s="73"/>
      <c r="TFZ168" s="73"/>
      <c r="TGA168" s="73"/>
      <c r="TGB168" s="73"/>
      <c r="TGC168" s="73"/>
      <c r="TGD168" s="73"/>
      <c r="TGE168" s="73"/>
      <c r="TGF168" s="73"/>
      <c r="TGG168" s="73"/>
      <c r="TGH168" s="73"/>
      <c r="TGI168" s="73"/>
      <c r="TGJ168" s="73"/>
      <c r="TGK168" s="73"/>
      <c r="TGL168" s="73"/>
      <c r="TGM168" s="73"/>
      <c r="TGN168" s="73"/>
      <c r="TGO168" s="73"/>
      <c r="TGP168" s="73"/>
      <c r="TGQ168" s="73"/>
      <c r="TGR168" s="73"/>
      <c r="TGS168" s="73"/>
      <c r="TGT168" s="73"/>
      <c r="TGU168" s="73"/>
      <c r="TGV168" s="73"/>
      <c r="TGW168" s="73"/>
      <c r="TGX168" s="73"/>
      <c r="TGY168" s="73"/>
      <c r="TGZ168" s="73"/>
      <c r="THA168" s="73"/>
      <c r="THB168" s="73"/>
      <c r="THC168" s="73"/>
      <c r="THD168" s="73"/>
      <c r="THE168" s="73"/>
      <c r="THF168" s="73"/>
      <c r="THG168" s="73"/>
      <c r="THH168" s="73"/>
      <c r="THI168" s="73"/>
      <c r="THJ168" s="73"/>
      <c r="THK168" s="73"/>
      <c r="THL168" s="73"/>
      <c r="THM168" s="73"/>
      <c r="THN168" s="73"/>
      <c r="THO168" s="73"/>
      <c r="THP168" s="73"/>
      <c r="THQ168" s="73"/>
      <c r="THR168" s="73"/>
      <c r="THS168" s="73"/>
      <c r="THT168" s="73"/>
      <c r="THU168" s="73"/>
      <c r="THV168" s="73"/>
      <c r="THW168" s="73"/>
      <c r="THX168" s="73"/>
      <c r="THY168" s="73"/>
      <c r="THZ168" s="73"/>
      <c r="TIA168" s="73"/>
      <c r="TIB168" s="73"/>
      <c r="TIC168" s="73"/>
      <c r="TID168" s="73"/>
      <c r="TIE168" s="73"/>
      <c r="TIF168" s="73"/>
      <c r="TIG168" s="73"/>
      <c r="TIH168" s="73"/>
      <c r="TII168" s="73"/>
      <c r="TIJ168" s="73"/>
      <c r="TIK168" s="73"/>
      <c r="TIL168" s="73"/>
      <c r="TIM168" s="73"/>
      <c r="TIN168" s="73"/>
      <c r="TIO168" s="73"/>
      <c r="TIP168" s="73"/>
      <c r="TIQ168" s="73"/>
      <c r="TIR168" s="73"/>
      <c r="TIS168" s="73"/>
      <c r="TIT168" s="73"/>
      <c r="TIU168" s="73"/>
      <c r="TIV168" s="73"/>
      <c r="TIW168" s="73"/>
      <c r="TIX168" s="73"/>
      <c r="TIY168" s="73"/>
      <c r="TIZ168" s="73"/>
      <c r="TJA168" s="73"/>
      <c r="TJB168" s="73"/>
      <c r="TJC168" s="73"/>
      <c r="TJD168" s="73"/>
      <c r="TJE168" s="73"/>
      <c r="TJF168" s="73"/>
      <c r="TJG168" s="73"/>
      <c r="TJH168" s="73"/>
      <c r="TJI168" s="73"/>
      <c r="TJJ168" s="73"/>
      <c r="TJK168" s="73"/>
      <c r="TJL168" s="73"/>
      <c r="TJM168" s="73"/>
      <c r="TJN168" s="73"/>
      <c r="TJO168" s="73"/>
      <c r="TJP168" s="73"/>
      <c r="TJQ168" s="73"/>
      <c r="TJR168" s="73"/>
      <c r="TJS168" s="73"/>
      <c r="TJT168" s="73"/>
      <c r="TJU168" s="73"/>
      <c r="TJV168" s="73"/>
      <c r="TJW168" s="73"/>
      <c r="TJX168" s="73"/>
      <c r="TJY168" s="73"/>
      <c r="TJZ168" s="73"/>
      <c r="TKA168" s="73"/>
      <c r="TKB168" s="73"/>
      <c r="TKC168" s="73"/>
      <c r="TKD168" s="73"/>
      <c r="TKE168" s="73"/>
      <c r="TKF168" s="73"/>
      <c r="TKG168" s="73"/>
      <c r="TKH168" s="73"/>
      <c r="TKI168" s="73"/>
      <c r="TKJ168" s="73"/>
      <c r="TKK168" s="73"/>
      <c r="TKL168" s="73"/>
      <c r="TKM168" s="73"/>
      <c r="TKN168" s="73"/>
      <c r="TKO168" s="73"/>
      <c r="TKP168" s="73"/>
      <c r="TKQ168" s="73"/>
      <c r="TKR168" s="73"/>
      <c r="TKS168" s="73"/>
      <c r="TKT168" s="73"/>
      <c r="TKU168" s="73"/>
      <c r="TKV168" s="73"/>
      <c r="TKW168" s="73"/>
      <c r="TKX168" s="73"/>
      <c r="TKY168" s="73"/>
      <c r="TKZ168" s="73"/>
      <c r="TLA168" s="73"/>
      <c r="TLB168" s="73"/>
      <c r="TLC168" s="73"/>
      <c r="TLD168" s="73"/>
      <c r="TLE168" s="73"/>
      <c r="TLF168" s="73"/>
      <c r="TLG168" s="73"/>
      <c r="TLH168" s="73"/>
      <c r="TLI168" s="73"/>
      <c r="TLJ168" s="73"/>
      <c r="TLK168" s="73"/>
      <c r="TLL168" s="73"/>
      <c r="TLM168" s="73"/>
      <c r="TLN168" s="73"/>
      <c r="TLO168" s="73"/>
      <c r="TLP168" s="73"/>
      <c r="TLQ168" s="73"/>
      <c r="TLR168" s="73"/>
      <c r="TLS168" s="73"/>
      <c r="TLT168" s="73"/>
      <c r="TLU168" s="73"/>
      <c r="TLV168" s="73"/>
      <c r="TLW168" s="73"/>
      <c r="TLX168" s="73"/>
      <c r="TLY168" s="73"/>
      <c r="TLZ168" s="73"/>
      <c r="TMA168" s="73"/>
      <c r="TMB168" s="73"/>
      <c r="TMC168" s="73"/>
      <c r="TMD168" s="73"/>
      <c r="TME168" s="73"/>
      <c r="TMF168" s="73"/>
      <c r="TMG168" s="73"/>
      <c r="TMH168" s="73"/>
      <c r="TMI168" s="73"/>
      <c r="TMJ168" s="73"/>
      <c r="TMK168" s="73"/>
      <c r="TML168" s="73"/>
      <c r="TMM168" s="73"/>
      <c r="TMN168" s="73"/>
      <c r="TMO168" s="73"/>
      <c r="TMP168" s="73"/>
      <c r="TMQ168" s="73"/>
      <c r="TMR168" s="73"/>
      <c r="TMS168" s="73"/>
      <c r="TMT168" s="73"/>
      <c r="TMU168" s="73"/>
      <c r="TMV168" s="73"/>
      <c r="TMW168" s="73"/>
      <c r="TMX168" s="73"/>
      <c r="TMY168" s="73"/>
      <c r="TMZ168" s="73"/>
      <c r="TNA168" s="73"/>
      <c r="TNB168" s="73"/>
      <c r="TNC168" s="73"/>
      <c r="TND168" s="73"/>
      <c r="TNE168" s="73"/>
      <c r="TNF168" s="73"/>
      <c r="TNG168" s="73"/>
      <c r="TNH168" s="73"/>
      <c r="TNI168" s="73"/>
      <c r="TNJ168" s="73"/>
      <c r="TNK168" s="73"/>
      <c r="TNL168" s="73"/>
      <c r="TNM168" s="73"/>
      <c r="TNN168" s="73"/>
      <c r="TNO168" s="73"/>
      <c r="TNP168" s="73"/>
      <c r="TNQ168" s="73"/>
      <c r="TNR168" s="73"/>
      <c r="TNS168" s="73"/>
      <c r="TNT168" s="73"/>
      <c r="TNU168" s="73"/>
      <c r="TNV168" s="73"/>
      <c r="TNW168" s="73"/>
      <c r="TNX168" s="73"/>
      <c r="TNY168" s="73"/>
      <c r="TNZ168" s="73"/>
      <c r="TOA168" s="73"/>
      <c r="TOB168" s="73"/>
      <c r="TOC168" s="73"/>
      <c r="TOD168" s="73"/>
      <c r="TOE168" s="73"/>
      <c r="TOF168" s="73"/>
      <c r="TOG168" s="73"/>
      <c r="TOH168" s="73"/>
      <c r="TOI168" s="73"/>
      <c r="TOJ168" s="73"/>
      <c r="TOK168" s="73"/>
      <c r="TOL168" s="73"/>
      <c r="TOM168" s="73"/>
      <c r="TON168" s="73"/>
      <c r="TOO168" s="73"/>
      <c r="TOP168" s="73"/>
      <c r="TOQ168" s="73"/>
      <c r="TOR168" s="73"/>
      <c r="TOS168" s="73"/>
      <c r="TOT168" s="73"/>
      <c r="TOU168" s="73"/>
      <c r="TOV168" s="73"/>
      <c r="TOW168" s="73"/>
      <c r="TOX168" s="73"/>
      <c r="TOY168" s="73"/>
      <c r="TOZ168" s="73"/>
      <c r="TPA168" s="73"/>
      <c r="TPB168" s="73"/>
      <c r="TPC168" s="73"/>
      <c r="TPD168" s="73"/>
      <c r="TPE168" s="73"/>
      <c r="TPF168" s="73"/>
      <c r="TPG168" s="73"/>
      <c r="TPH168" s="73"/>
      <c r="TPI168" s="73"/>
      <c r="TPJ168" s="73"/>
      <c r="TPK168" s="73"/>
      <c r="TPL168" s="73"/>
      <c r="TPM168" s="73"/>
      <c r="TPN168" s="73"/>
      <c r="TPO168" s="73"/>
      <c r="TPP168" s="73"/>
      <c r="TPQ168" s="73"/>
      <c r="TPR168" s="73"/>
      <c r="TPS168" s="73"/>
      <c r="TPT168" s="73"/>
      <c r="TPU168" s="73"/>
      <c r="TPV168" s="73"/>
      <c r="TPW168" s="73"/>
      <c r="TPX168" s="73"/>
      <c r="TPY168" s="73"/>
      <c r="TPZ168" s="73"/>
      <c r="TQA168" s="73"/>
      <c r="TQB168" s="73"/>
      <c r="TQC168" s="73"/>
      <c r="TQD168" s="73"/>
      <c r="TQE168" s="73"/>
      <c r="TQF168" s="73"/>
      <c r="TQG168" s="73"/>
      <c r="TQH168" s="73"/>
      <c r="TQI168" s="73"/>
      <c r="TQJ168" s="73"/>
      <c r="TQK168" s="73"/>
      <c r="TQL168" s="73"/>
      <c r="TQM168" s="73"/>
      <c r="TQN168" s="73"/>
      <c r="TQO168" s="73"/>
      <c r="TQP168" s="73"/>
      <c r="TQQ168" s="73"/>
      <c r="TQR168" s="73"/>
      <c r="TQS168" s="73"/>
      <c r="TQT168" s="73"/>
      <c r="TQU168" s="73"/>
      <c r="TQV168" s="73"/>
      <c r="TQW168" s="73"/>
      <c r="TQX168" s="73"/>
      <c r="TQY168" s="73"/>
      <c r="TQZ168" s="73"/>
      <c r="TRA168" s="73"/>
      <c r="TRB168" s="73"/>
      <c r="TRC168" s="73"/>
      <c r="TRD168" s="73"/>
      <c r="TRE168" s="73"/>
      <c r="TRF168" s="73"/>
      <c r="TRG168" s="73"/>
      <c r="TRH168" s="73"/>
      <c r="TRI168" s="73"/>
      <c r="TRJ168" s="73"/>
      <c r="TRK168" s="73"/>
      <c r="TRL168" s="73"/>
      <c r="TRM168" s="73"/>
      <c r="TRN168" s="73"/>
      <c r="TRO168" s="73"/>
      <c r="TRP168" s="73"/>
      <c r="TRQ168" s="73"/>
      <c r="TRR168" s="73"/>
      <c r="TRS168" s="73"/>
      <c r="TRT168" s="73"/>
      <c r="TRU168" s="73"/>
      <c r="TRV168" s="73"/>
      <c r="TRW168" s="73"/>
      <c r="TRX168" s="73"/>
      <c r="TRY168" s="73"/>
      <c r="TRZ168" s="73"/>
      <c r="TSA168" s="73"/>
      <c r="TSB168" s="73"/>
      <c r="TSC168" s="73"/>
      <c r="TSD168" s="73"/>
      <c r="TSE168" s="73"/>
      <c r="TSF168" s="73"/>
      <c r="TSG168" s="73"/>
      <c r="TSH168" s="73"/>
      <c r="TSI168" s="73"/>
      <c r="TSJ168" s="73"/>
      <c r="TSK168" s="73"/>
      <c r="TSL168" s="73"/>
      <c r="TSM168" s="73"/>
      <c r="TSN168" s="73"/>
      <c r="TSO168" s="73"/>
      <c r="TSP168" s="73"/>
      <c r="TSQ168" s="73"/>
      <c r="TSR168" s="73"/>
      <c r="TSS168" s="73"/>
      <c r="TST168" s="73"/>
      <c r="TSU168" s="73"/>
      <c r="TSV168" s="73"/>
      <c r="TSW168" s="73"/>
      <c r="TSX168" s="73"/>
      <c r="TSY168" s="73"/>
      <c r="TSZ168" s="73"/>
      <c r="TTA168" s="73"/>
      <c r="TTB168" s="73"/>
      <c r="TTC168" s="73"/>
      <c r="TTD168" s="73"/>
      <c r="TTE168" s="73"/>
      <c r="TTF168" s="73"/>
      <c r="TTG168" s="73"/>
      <c r="TTH168" s="73"/>
      <c r="TTI168" s="73"/>
      <c r="TTJ168" s="73"/>
      <c r="TTK168" s="73"/>
      <c r="TTL168" s="73"/>
      <c r="TTM168" s="73"/>
      <c r="TTN168" s="73"/>
      <c r="TTO168" s="73"/>
      <c r="TTP168" s="73"/>
      <c r="TTQ168" s="73"/>
      <c r="TTR168" s="73"/>
      <c r="TTS168" s="73"/>
      <c r="TTT168" s="73"/>
      <c r="TTU168" s="73"/>
      <c r="TTV168" s="73"/>
      <c r="TTW168" s="73"/>
      <c r="TTX168" s="73"/>
      <c r="TTY168" s="73"/>
      <c r="TTZ168" s="73"/>
      <c r="TUA168" s="73"/>
      <c r="TUB168" s="73"/>
      <c r="TUC168" s="73"/>
      <c r="TUD168" s="73"/>
      <c r="TUE168" s="73"/>
      <c r="TUF168" s="73"/>
      <c r="TUG168" s="73"/>
      <c r="TUH168" s="73"/>
      <c r="TUI168" s="73"/>
      <c r="TUJ168" s="73"/>
      <c r="TUK168" s="73"/>
      <c r="TUL168" s="73"/>
      <c r="TUM168" s="73"/>
      <c r="TUN168" s="73"/>
      <c r="TUO168" s="73"/>
      <c r="TUP168" s="73"/>
      <c r="TUQ168" s="73"/>
      <c r="TUR168" s="73"/>
      <c r="TUS168" s="73"/>
      <c r="TUT168" s="73"/>
      <c r="TUU168" s="73"/>
      <c r="TUV168" s="73"/>
      <c r="TUW168" s="73"/>
      <c r="TUX168" s="73"/>
      <c r="TUY168" s="73"/>
      <c r="TUZ168" s="73"/>
      <c r="TVA168" s="73"/>
      <c r="TVB168" s="73"/>
      <c r="TVC168" s="73"/>
      <c r="TVD168" s="73"/>
      <c r="TVE168" s="73"/>
      <c r="TVF168" s="73"/>
      <c r="TVG168" s="73"/>
      <c r="TVH168" s="73"/>
      <c r="TVI168" s="73"/>
      <c r="TVJ168" s="73"/>
      <c r="TVK168" s="73"/>
      <c r="TVL168" s="73"/>
      <c r="TVM168" s="73"/>
      <c r="TVN168" s="73"/>
      <c r="TVO168" s="73"/>
      <c r="TVP168" s="73"/>
      <c r="TVQ168" s="73"/>
      <c r="TVR168" s="73"/>
      <c r="TVS168" s="73"/>
      <c r="TVT168" s="73"/>
      <c r="TVU168" s="73"/>
      <c r="TVV168" s="73"/>
      <c r="TVW168" s="73"/>
      <c r="TVX168" s="73"/>
      <c r="TVY168" s="73"/>
      <c r="TVZ168" s="73"/>
      <c r="TWA168" s="73"/>
      <c r="TWB168" s="73"/>
      <c r="TWC168" s="73"/>
      <c r="TWD168" s="73"/>
      <c r="TWE168" s="73"/>
      <c r="TWF168" s="73"/>
      <c r="TWG168" s="73"/>
      <c r="TWH168" s="73"/>
      <c r="TWI168" s="73"/>
      <c r="TWJ168" s="73"/>
      <c r="TWK168" s="73"/>
      <c r="TWL168" s="73"/>
      <c r="TWM168" s="73"/>
      <c r="TWN168" s="73"/>
      <c r="TWO168" s="73"/>
      <c r="TWP168" s="73"/>
      <c r="TWQ168" s="73"/>
      <c r="TWR168" s="73"/>
      <c r="TWS168" s="73"/>
      <c r="TWT168" s="73"/>
      <c r="TWU168" s="73"/>
      <c r="TWV168" s="73"/>
      <c r="TWW168" s="73"/>
      <c r="TWX168" s="73"/>
      <c r="TWY168" s="73"/>
      <c r="TWZ168" s="73"/>
      <c r="TXA168" s="73"/>
      <c r="TXB168" s="73"/>
      <c r="TXC168" s="73"/>
      <c r="TXD168" s="73"/>
      <c r="TXE168" s="73"/>
      <c r="TXF168" s="73"/>
      <c r="TXG168" s="73"/>
      <c r="TXH168" s="73"/>
      <c r="TXI168" s="73"/>
      <c r="TXJ168" s="73"/>
      <c r="TXK168" s="73"/>
      <c r="TXL168" s="73"/>
      <c r="TXM168" s="73"/>
      <c r="TXN168" s="73"/>
      <c r="TXO168" s="73"/>
      <c r="TXP168" s="73"/>
      <c r="TXQ168" s="73"/>
      <c r="TXR168" s="73"/>
      <c r="TXS168" s="73"/>
      <c r="TXT168" s="73"/>
      <c r="TXU168" s="73"/>
      <c r="TXV168" s="73"/>
      <c r="TXW168" s="73"/>
      <c r="TXX168" s="73"/>
      <c r="TXY168" s="73"/>
      <c r="TXZ168" s="73"/>
      <c r="TYA168" s="73"/>
      <c r="TYB168" s="73"/>
      <c r="TYC168" s="73"/>
      <c r="TYD168" s="73"/>
      <c r="TYE168" s="73"/>
      <c r="TYF168" s="73"/>
      <c r="TYG168" s="73"/>
      <c r="TYH168" s="73"/>
      <c r="TYI168" s="73"/>
      <c r="TYJ168" s="73"/>
      <c r="TYK168" s="73"/>
      <c r="TYL168" s="73"/>
      <c r="TYM168" s="73"/>
      <c r="TYN168" s="73"/>
      <c r="TYO168" s="73"/>
      <c r="TYP168" s="73"/>
      <c r="TYQ168" s="73"/>
      <c r="TYR168" s="73"/>
      <c r="TYS168" s="73"/>
      <c r="TYT168" s="73"/>
      <c r="TYU168" s="73"/>
      <c r="TYV168" s="73"/>
      <c r="TYW168" s="73"/>
      <c r="TYX168" s="73"/>
      <c r="TYY168" s="73"/>
      <c r="TYZ168" s="73"/>
      <c r="TZA168" s="73"/>
      <c r="TZB168" s="73"/>
      <c r="TZC168" s="73"/>
      <c r="TZD168" s="73"/>
      <c r="TZE168" s="73"/>
      <c r="TZF168" s="73"/>
      <c r="TZG168" s="73"/>
      <c r="TZH168" s="73"/>
      <c r="TZI168" s="73"/>
      <c r="TZJ168" s="73"/>
      <c r="TZK168" s="73"/>
      <c r="TZL168" s="73"/>
      <c r="TZM168" s="73"/>
      <c r="TZN168" s="73"/>
      <c r="TZO168" s="73"/>
      <c r="TZP168" s="73"/>
      <c r="TZQ168" s="73"/>
      <c r="TZR168" s="73"/>
      <c r="TZS168" s="73"/>
      <c r="TZT168" s="73"/>
      <c r="TZU168" s="73"/>
      <c r="TZV168" s="73"/>
      <c r="TZW168" s="73"/>
      <c r="TZX168" s="73"/>
      <c r="TZY168" s="73"/>
      <c r="TZZ168" s="73"/>
      <c r="UAA168" s="73"/>
      <c r="UAB168" s="73"/>
      <c r="UAC168" s="73"/>
      <c r="UAD168" s="73"/>
      <c r="UAE168" s="73"/>
      <c r="UAF168" s="73"/>
      <c r="UAG168" s="73"/>
      <c r="UAH168" s="73"/>
      <c r="UAI168" s="73"/>
      <c r="UAJ168" s="73"/>
      <c r="UAK168" s="73"/>
      <c r="UAL168" s="73"/>
      <c r="UAM168" s="73"/>
      <c r="UAN168" s="73"/>
      <c r="UAO168" s="73"/>
      <c r="UAP168" s="73"/>
      <c r="UAQ168" s="73"/>
      <c r="UAR168" s="73"/>
      <c r="UAS168" s="73"/>
      <c r="UAT168" s="73"/>
      <c r="UAU168" s="73"/>
      <c r="UAV168" s="73"/>
      <c r="UAW168" s="73"/>
      <c r="UAX168" s="73"/>
      <c r="UAY168" s="73"/>
      <c r="UAZ168" s="73"/>
      <c r="UBA168" s="73"/>
      <c r="UBB168" s="73"/>
      <c r="UBC168" s="73"/>
      <c r="UBD168" s="73"/>
      <c r="UBE168" s="73"/>
      <c r="UBF168" s="73"/>
      <c r="UBG168" s="73"/>
      <c r="UBH168" s="73"/>
      <c r="UBI168" s="73"/>
      <c r="UBJ168" s="73"/>
      <c r="UBK168" s="73"/>
      <c r="UBL168" s="73"/>
      <c r="UBM168" s="73"/>
      <c r="UBN168" s="73"/>
      <c r="UBO168" s="73"/>
      <c r="UBP168" s="73"/>
      <c r="UBQ168" s="73"/>
      <c r="UBR168" s="73"/>
      <c r="UBS168" s="73"/>
      <c r="UBT168" s="73"/>
      <c r="UBU168" s="73"/>
      <c r="UBV168" s="73"/>
      <c r="UBW168" s="73"/>
      <c r="UBX168" s="73"/>
      <c r="UBY168" s="73"/>
      <c r="UBZ168" s="73"/>
      <c r="UCA168" s="73"/>
      <c r="UCB168" s="73"/>
      <c r="UCC168" s="73"/>
      <c r="UCD168" s="73"/>
      <c r="UCE168" s="73"/>
      <c r="UCF168" s="73"/>
      <c r="UCG168" s="73"/>
      <c r="UCH168" s="73"/>
      <c r="UCI168" s="73"/>
      <c r="UCJ168" s="73"/>
      <c r="UCK168" s="73"/>
      <c r="UCL168" s="73"/>
      <c r="UCM168" s="73"/>
      <c r="UCN168" s="73"/>
      <c r="UCO168" s="73"/>
      <c r="UCP168" s="73"/>
      <c r="UCQ168" s="73"/>
      <c r="UCR168" s="73"/>
      <c r="UCS168" s="73"/>
      <c r="UCT168" s="73"/>
      <c r="UCU168" s="73"/>
      <c r="UCV168" s="73"/>
      <c r="UCW168" s="73"/>
      <c r="UCX168" s="73"/>
      <c r="UCY168" s="73"/>
      <c r="UCZ168" s="73"/>
      <c r="UDA168" s="73"/>
      <c r="UDB168" s="73"/>
      <c r="UDC168" s="73"/>
      <c r="UDD168" s="73"/>
      <c r="UDE168" s="73"/>
      <c r="UDF168" s="73"/>
      <c r="UDG168" s="73"/>
      <c r="UDH168" s="73"/>
      <c r="UDI168" s="73"/>
      <c r="UDJ168" s="73"/>
      <c r="UDK168" s="73"/>
      <c r="UDL168" s="73"/>
      <c r="UDM168" s="73"/>
      <c r="UDN168" s="73"/>
      <c r="UDO168" s="73"/>
      <c r="UDP168" s="73"/>
      <c r="UDQ168" s="73"/>
      <c r="UDR168" s="73"/>
      <c r="UDS168" s="73"/>
      <c r="UDT168" s="73"/>
      <c r="UDU168" s="73"/>
      <c r="UDV168" s="73"/>
      <c r="UDW168" s="73"/>
      <c r="UDX168" s="73"/>
      <c r="UDY168" s="73"/>
      <c r="UDZ168" s="73"/>
      <c r="UEA168" s="73"/>
      <c r="UEB168" s="73"/>
      <c r="UEC168" s="73"/>
      <c r="UED168" s="73"/>
      <c r="UEE168" s="73"/>
      <c r="UEF168" s="73"/>
      <c r="UEG168" s="73"/>
      <c r="UEH168" s="73"/>
      <c r="UEI168" s="73"/>
      <c r="UEJ168" s="73"/>
      <c r="UEK168" s="73"/>
      <c r="UEL168" s="73"/>
      <c r="UEM168" s="73"/>
      <c r="UEN168" s="73"/>
      <c r="UEO168" s="73"/>
      <c r="UEP168" s="73"/>
      <c r="UEQ168" s="73"/>
      <c r="UER168" s="73"/>
      <c r="UES168" s="73"/>
      <c r="UET168" s="73"/>
      <c r="UEU168" s="73"/>
      <c r="UEV168" s="73"/>
      <c r="UEW168" s="73"/>
      <c r="UEX168" s="73"/>
      <c r="UEY168" s="73"/>
      <c r="UEZ168" s="73"/>
      <c r="UFA168" s="73"/>
      <c r="UFB168" s="73"/>
      <c r="UFC168" s="73"/>
      <c r="UFD168" s="73"/>
      <c r="UFE168" s="73"/>
      <c r="UFF168" s="73"/>
      <c r="UFG168" s="73"/>
      <c r="UFH168" s="73"/>
      <c r="UFI168" s="73"/>
      <c r="UFJ168" s="73"/>
      <c r="UFK168" s="73"/>
      <c r="UFL168" s="73"/>
      <c r="UFM168" s="73"/>
      <c r="UFN168" s="73"/>
      <c r="UFO168" s="73"/>
      <c r="UFP168" s="73"/>
      <c r="UFQ168" s="73"/>
      <c r="UFR168" s="73"/>
      <c r="UFS168" s="73"/>
      <c r="UFT168" s="73"/>
      <c r="UFU168" s="73"/>
      <c r="UFV168" s="73"/>
      <c r="UFW168" s="73"/>
      <c r="UFX168" s="73"/>
      <c r="UFY168" s="73"/>
      <c r="UFZ168" s="73"/>
      <c r="UGA168" s="73"/>
      <c r="UGB168" s="73"/>
      <c r="UGC168" s="73"/>
      <c r="UGD168" s="73"/>
      <c r="UGE168" s="73"/>
      <c r="UGF168" s="73"/>
      <c r="UGG168" s="73"/>
      <c r="UGH168" s="73"/>
      <c r="UGI168" s="73"/>
      <c r="UGJ168" s="73"/>
      <c r="UGK168" s="73"/>
      <c r="UGL168" s="73"/>
      <c r="UGM168" s="73"/>
      <c r="UGN168" s="73"/>
      <c r="UGO168" s="73"/>
      <c r="UGP168" s="73"/>
      <c r="UGQ168" s="73"/>
      <c r="UGR168" s="73"/>
      <c r="UGS168" s="73"/>
      <c r="UGT168" s="73"/>
      <c r="UGU168" s="73"/>
      <c r="UGV168" s="73"/>
      <c r="UGW168" s="73"/>
      <c r="UGX168" s="73"/>
      <c r="UGY168" s="73"/>
      <c r="UGZ168" s="73"/>
      <c r="UHA168" s="73"/>
      <c r="UHB168" s="73"/>
      <c r="UHC168" s="73"/>
      <c r="UHD168" s="73"/>
      <c r="UHE168" s="73"/>
      <c r="UHF168" s="73"/>
      <c r="UHG168" s="73"/>
      <c r="UHH168" s="73"/>
      <c r="UHI168" s="73"/>
      <c r="UHJ168" s="73"/>
      <c r="UHK168" s="73"/>
      <c r="UHL168" s="73"/>
      <c r="UHM168" s="73"/>
      <c r="UHN168" s="73"/>
      <c r="UHO168" s="73"/>
      <c r="UHP168" s="73"/>
      <c r="UHQ168" s="73"/>
      <c r="UHR168" s="73"/>
      <c r="UHS168" s="73"/>
      <c r="UHT168" s="73"/>
      <c r="UHU168" s="73"/>
      <c r="UHV168" s="73"/>
      <c r="UHW168" s="73"/>
      <c r="UHX168" s="73"/>
      <c r="UHY168" s="73"/>
      <c r="UHZ168" s="73"/>
      <c r="UIA168" s="73"/>
      <c r="UIB168" s="73"/>
      <c r="UIC168" s="73"/>
      <c r="UID168" s="73"/>
      <c r="UIE168" s="73"/>
      <c r="UIF168" s="73"/>
      <c r="UIG168" s="73"/>
      <c r="UIH168" s="73"/>
      <c r="UII168" s="73"/>
      <c r="UIJ168" s="73"/>
      <c r="UIK168" s="73"/>
      <c r="UIL168" s="73"/>
      <c r="UIM168" s="73"/>
      <c r="UIN168" s="73"/>
      <c r="UIO168" s="73"/>
      <c r="UIP168" s="73"/>
      <c r="UIQ168" s="73"/>
      <c r="UIR168" s="73"/>
      <c r="UIS168" s="73"/>
      <c r="UIT168" s="73"/>
      <c r="UIU168" s="73"/>
      <c r="UIV168" s="73"/>
      <c r="UIW168" s="73"/>
      <c r="UIX168" s="73"/>
      <c r="UIY168" s="73"/>
      <c r="UIZ168" s="73"/>
      <c r="UJA168" s="73"/>
      <c r="UJB168" s="73"/>
      <c r="UJC168" s="73"/>
      <c r="UJD168" s="73"/>
      <c r="UJE168" s="73"/>
      <c r="UJF168" s="73"/>
      <c r="UJG168" s="73"/>
      <c r="UJH168" s="73"/>
      <c r="UJI168" s="73"/>
      <c r="UJJ168" s="73"/>
      <c r="UJK168" s="73"/>
      <c r="UJL168" s="73"/>
      <c r="UJM168" s="73"/>
      <c r="UJN168" s="73"/>
      <c r="UJO168" s="73"/>
      <c r="UJP168" s="73"/>
      <c r="UJQ168" s="73"/>
      <c r="UJR168" s="73"/>
      <c r="UJS168" s="73"/>
      <c r="UJT168" s="73"/>
      <c r="UJU168" s="73"/>
      <c r="UJV168" s="73"/>
      <c r="UJW168" s="73"/>
      <c r="UJX168" s="73"/>
      <c r="UJY168" s="73"/>
      <c r="UJZ168" s="73"/>
      <c r="UKA168" s="73"/>
      <c r="UKB168" s="73"/>
      <c r="UKC168" s="73"/>
      <c r="UKD168" s="73"/>
      <c r="UKE168" s="73"/>
      <c r="UKF168" s="73"/>
      <c r="UKG168" s="73"/>
      <c r="UKH168" s="73"/>
      <c r="UKI168" s="73"/>
      <c r="UKJ168" s="73"/>
      <c r="UKK168" s="73"/>
      <c r="UKL168" s="73"/>
      <c r="UKM168" s="73"/>
      <c r="UKN168" s="73"/>
      <c r="UKO168" s="73"/>
      <c r="UKP168" s="73"/>
      <c r="UKQ168" s="73"/>
      <c r="UKR168" s="73"/>
      <c r="UKS168" s="73"/>
      <c r="UKT168" s="73"/>
      <c r="UKU168" s="73"/>
      <c r="UKV168" s="73"/>
      <c r="UKW168" s="73"/>
      <c r="UKX168" s="73"/>
      <c r="UKY168" s="73"/>
      <c r="UKZ168" s="73"/>
      <c r="ULA168" s="73"/>
      <c r="ULB168" s="73"/>
      <c r="ULC168" s="73"/>
      <c r="ULD168" s="73"/>
      <c r="ULE168" s="73"/>
      <c r="ULF168" s="73"/>
      <c r="ULG168" s="73"/>
      <c r="ULH168" s="73"/>
      <c r="ULI168" s="73"/>
      <c r="ULJ168" s="73"/>
      <c r="ULK168" s="73"/>
      <c r="ULL168" s="73"/>
      <c r="ULM168" s="73"/>
      <c r="ULN168" s="73"/>
      <c r="ULO168" s="73"/>
      <c r="ULP168" s="73"/>
      <c r="ULQ168" s="73"/>
      <c r="ULR168" s="73"/>
      <c r="ULS168" s="73"/>
      <c r="ULT168" s="73"/>
      <c r="ULU168" s="73"/>
      <c r="ULV168" s="73"/>
      <c r="ULW168" s="73"/>
      <c r="ULX168" s="73"/>
      <c r="ULY168" s="73"/>
      <c r="ULZ168" s="73"/>
      <c r="UMA168" s="73"/>
      <c r="UMB168" s="73"/>
      <c r="UMC168" s="73"/>
      <c r="UMD168" s="73"/>
      <c r="UME168" s="73"/>
      <c r="UMF168" s="73"/>
      <c r="UMG168" s="73"/>
      <c r="UMH168" s="73"/>
      <c r="UMI168" s="73"/>
      <c r="UMJ168" s="73"/>
      <c r="UMK168" s="73"/>
      <c r="UML168" s="73"/>
      <c r="UMM168" s="73"/>
      <c r="UMN168" s="73"/>
      <c r="UMO168" s="73"/>
      <c r="UMP168" s="73"/>
      <c r="UMQ168" s="73"/>
      <c r="UMR168" s="73"/>
      <c r="UMS168" s="73"/>
      <c r="UMT168" s="73"/>
      <c r="UMU168" s="73"/>
      <c r="UMV168" s="73"/>
      <c r="UMW168" s="73"/>
      <c r="UMX168" s="73"/>
      <c r="UMY168" s="73"/>
      <c r="UMZ168" s="73"/>
      <c r="UNA168" s="73"/>
      <c r="UNB168" s="73"/>
      <c r="UNC168" s="73"/>
      <c r="UND168" s="73"/>
      <c r="UNE168" s="73"/>
      <c r="UNF168" s="73"/>
      <c r="UNG168" s="73"/>
      <c r="UNH168" s="73"/>
      <c r="UNI168" s="73"/>
      <c r="UNJ168" s="73"/>
      <c r="UNK168" s="73"/>
      <c r="UNL168" s="73"/>
      <c r="UNM168" s="73"/>
      <c r="UNN168" s="73"/>
      <c r="UNO168" s="73"/>
      <c r="UNP168" s="73"/>
      <c r="UNQ168" s="73"/>
      <c r="UNR168" s="73"/>
      <c r="UNS168" s="73"/>
      <c r="UNT168" s="73"/>
      <c r="UNU168" s="73"/>
      <c r="UNV168" s="73"/>
      <c r="UNW168" s="73"/>
      <c r="UNX168" s="73"/>
      <c r="UNY168" s="73"/>
      <c r="UNZ168" s="73"/>
      <c r="UOA168" s="73"/>
      <c r="UOB168" s="73"/>
      <c r="UOC168" s="73"/>
      <c r="UOD168" s="73"/>
      <c r="UOE168" s="73"/>
      <c r="UOF168" s="73"/>
      <c r="UOG168" s="73"/>
      <c r="UOH168" s="73"/>
      <c r="UOI168" s="73"/>
      <c r="UOJ168" s="73"/>
      <c r="UOK168" s="73"/>
      <c r="UOL168" s="73"/>
      <c r="UOM168" s="73"/>
      <c r="UON168" s="73"/>
      <c r="UOO168" s="73"/>
      <c r="UOP168" s="73"/>
      <c r="UOQ168" s="73"/>
      <c r="UOR168" s="73"/>
      <c r="UOS168" s="73"/>
      <c r="UOT168" s="73"/>
      <c r="UOU168" s="73"/>
      <c r="UOV168" s="73"/>
      <c r="UOW168" s="73"/>
      <c r="UOX168" s="73"/>
      <c r="UOY168" s="73"/>
      <c r="UOZ168" s="73"/>
      <c r="UPA168" s="73"/>
      <c r="UPB168" s="73"/>
      <c r="UPC168" s="73"/>
      <c r="UPD168" s="73"/>
      <c r="UPE168" s="73"/>
      <c r="UPF168" s="73"/>
      <c r="UPG168" s="73"/>
      <c r="UPH168" s="73"/>
      <c r="UPI168" s="73"/>
      <c r="UPJ168" s="73"/>
      <c r="UPK168" s="73"/>
      <c r="UPL168" s="73"/>
      <c r="UPM168" s="73"/>
      <c r="UPN168" s="73"/>
      <c r="UPO168" s="73"/>
      <c r="UPP168" s="73"/>
      <c r="UPQ168" s="73"/>
      <c r="UPR168" s="73"/>
      <c r="UPS168" s="73"/>
      <c r="UPT168" s="73"/>
      <c r="UPU168" s="73"/>
      <c r="UPV168" s="73"/>
      <c r="UPW168" s="73"/>
      <c r="UPX168" s="73"/>
      <c r="UPY168" s="73"/>
      <c r="UPZ168" s="73"/>
      <c r="UQA168" s="73"/>
      <c r="UQB168" s="73"/>
      <c r="UQC168" s="73"/>
      <c r="UQD168" s="73"/>
      <c r="UQE168" s="73"/>
      <c r="UQF168" s="73"/>
      <c r="UQG168" s="73"/>
      <c r="UQH168" s="73"/>
      <c r="UQI168" s="73"/>
      <c r="UQJ168" s="73"/>
      <c r="UQK168" s="73"/>
      <c r="UQL168" s="73"/>
      <c r="UQM168" s="73"/>
      <c r="UQN168" s="73"/>
      <c r="UQO168" s="73"/>
      <c r="UQP168" s="73"/>
      <c r="UQQ168" s="73"/>
      <c r="UQR168" s="73"/>
      <c r="UQS168" s="73"/>
      <c r="UQT168" s="73"/>
      <c r="UQU168" s="73"/>
      <c r="UQV168" s="73"/>
      <c r="UQW168" s="73"/>
      <c r="UQX168" s="73"/>
      <c r="UQY168" s="73"/>
      <c r="UQZ168" s="73"/>
      <c r="URA168" s="73"/>
      <c r="URB168" s="73"/>
      <c r="URC168" s="73"/>
      <c r="URD168" s="73"/>
      <c r="URE168" s="73"/>
      <c r="URF168" s="73"/>
      <c r="URG168" s="73"/>
      <c r="URH168" s="73"/>
      <c r="URI168" s="73"/>
      <c r="URJ168" s="73"/>
      <c r="URK168" s="73"/>
      <c r="URL168" s="73"/>
      <c r="URM168" s="73"/>
      <c r="URN168" s="73"/>
      <c r="URO168" s="73"/>
      <c r="URP168" s="73"/>
      <c r="URQ168" s="73"/>
      <c r="URR168" s="73"/>
      <c r="URS168" s="73"/>
      <c r="URT168" s="73"/>
      <c r="URU168" s="73"/>
      <c r="URV168" s="73"/>
      <c r="URW168" s="73"/>
      <c r="URX168" s="73"/>
      <c r="URY168" s="73"/>
      <c r="URZ168" s="73"/>
      <c r="USA168" s="73"/>
      <c r="USB168" s="73"/>
      <c r="USC168" s="73"/>
      <c r="USD168" s="73"/>
      <c r="USE168" s="73"/>
      <c r="USF168" s="73"/>
      <c r="USG168" s="73"/>
      <c r="USH168" s="73"/>
      <c r="USI168" s="73"/>
      <c r="USJ168" s="73"/>
      <c r="USK168" s="73"/>
      <c r="USL168" s="73"/>
      <c r="USM168" s="73"/>
      <c r="USN168" s="73"/>
      <c r="USO168" s="73"/>
      <c r="USP168" s="73"/>
      <c r="USQ168" s="73"/>
      <c r="USR168" s="73"/>
      <c r="USS168" s="73"/>
      <c r="UST168" s="73"/>
      <c r="USU168" s="73"/>
      <c r="USV168" s="73"/>
      <c r="USW168" s="73"/>
      <c r="USX168" s="73"/>
      <c r="USY168" s="73"/>
      <c r="USZ168" s="73"/>
      <c r="UTA168" s="73"/>
      <c r="UTB168" s="73"/>
      <c r="UTC168" s="73"/>
      <c r="UTD168" s="73"/>
      <c r="UTE168" s="73"/>
      <c r="UTF168" s="73"/>
      <c r="UTG168" s="73"/>
      <c r="UTH168" s="73"/>
      <c r="UTI168" s="73"/>
      <c r="UTJ168" s="73"/>
      <c r="UTK168" s="73"/>
      <c r="UTL168" s="73"/>
      <c r="UTM168" s="73"/>
      <c r="UTN168" s="73"/>
      <c r="UTO168" s="73"/>
      <c r="UTP168" s="73"/>
      <c r="UTQ168" s="73"/>
      <c r="UTR168" s="73"/>
      <c r="UTS168" s="73"/>
      <c r="UTT168" s="73"/>
      <c r="UTU168" s="73"/>
      <c r="UTV168" s="73"/>
      <c r="UTW168" s="73"/>
      <c r="UTX168" s="73"/>
      <c r="UTY168" s="73"/>
      <c r="UTZ168" s="73"/>
      <c r="UUA168" s="73"/>
      <c r="UUB168" s="73"/>
      <c r="UUC168" s="73"/>
      <c r="UUD168" s="73"/>
      <c r="UUE168" s="73"/>
      <c r="UUF168" s="73"/>
      <c r="UUG168" s="73"/>
      <c r="UUH168" s="73"/>
      <c r="UUI168" s="73"/>
      <c r="UUJ168" s="73"/>
      <c r="UUK168" s="73"/>
      <c r="UUL168" s="73"/>
      <c r="UUM168" s="73"/>
      <c r="UUN168" s="73"/>
      <c r="UUO168" s="73"/>
      <c r="UUP168" s="73"/>
      <c r="UUQ168" s="73"/>
      <c r="UUR168" s="73"/>
      <c r="UUS168" s="73"/>
      <c r="UUT168" s="73"/>
      <c r="UUU168" s="73"/>
      <c r="UUV168" s="73"/>
      <c r="UUW168" s="73"/>
      <c r="UUX168" s="73"/>
      <c r="UUY168" s="73"/>
      <c r="UUZ168" s="73"/>
      <c r="UVA168" s="73"/>
      <c r="UVB168" s="73"/>
      <c r="UVC168" s="73"/>
      <c r="UVD168" s="73"/>
      <c r="UVE168" s="73"/>
      <c r="UVF168" s="73"/>
      <c r="UVG168" s="73"/>
      <c r="UVH168" s="73"/>
      <c r="UVI168" s="73"/>
      <c r="UVJ168" s="73"/>
      <c r="UVK168" s="73"/>
      <c r="UVL168" s="73"/>
      <c r="UVM168" s="73"/>
      <c r="UVN168" s="73"/>
      <c r="UVO168" s="73"/>
      <c r="UVP168" s="73"/>
      <c r="UVQ168" s="73"/>
      <c r="UVR168" s="73"/>
      <c r="UVS168" s="73"/>
      <c r="UVT168" s="73"/>
      <c r="UVU168" s="73"/>
      <c r="UVV168" s="73"/>
      <c r="UVW168" s="73"/>
      <c r="UVX168" s="73"/>
      <c r="UVY168" s="73"/>
      <c r="UVZ168" s="73"/>
      <c r="UWA168" s="73"/>
      <c r="UWB168" s="73"/>
      <c r="UWC168" s="73"/>
      <c r="UWD168" s="73"/>
      <c r="UWE168" s="73"/>
      <c r="UWF168" s="73"/>
      <c r="UWG168" s="73"/>
      <c r="UWH168" s="73"/>
      <c r="UWI168" s="73"/>
      <c r="UWJ168" s="73"/>
      <c r="UWK168" s="73"/>
      <c r="UWL168" s="73"/>
      <c r="UWM168" s="73"/>
      <c r="UWN168" s="73"/>
      <c r="UWO168" s="73"/>
      <c r="UWP168" s="73"/>
      <c r="UWQ168" s="73"/>
      <c r="UWR168" s="73"/>
      <c r="UWS168" s="73"/>
      <c r="UWT168" s="73"/>
      <c r="UWU168" s="73"/>
      <c r="UWV168" s="73"/>
      <c r="UWW168" s="73"/>
      <c r="UWX168" s="73"/>
      <c r="UWY168" s="73"/>
      <c r="UWZ168" s="73"/>
      <c r="UXA168" s="73"/>
      <c r="UXB168" s="73"/>
      <c r="UXC168" s="73"/>
      <c r="UXD168" s="73"/>
      <c r="UXE168" s="73"/>
      <c r="UXF168" s="73"/>
      <c r="UXG168" s="73"/>
      <c r="UXH168" s="73"/>
      <c r="UXI168" s="73"/>
      <c r="UXJ168" s="73"/>
      <c r="UXK168" s="73"/>
      <c r="UXL168" s="73"/>
      <c r="UXM168" s="73"/>
      <c r="UXN168" s="73"/>
      <c r="UXO168" s="73"/>
      <c r="UXP168" s="73"/>
      <c r="UXQ168" s="73"/>
      <c r="UXR168" s="73"/>
      <c r="UXS168" s="73"/>
      <c r="UXT168" s="73"/>
      <c r="UXU168" s="73"/>
      <c r="UXV168" s="73"/>
      <c r="UXW168" s="73"/>
      <c r="UXX168" s="73"/>
      <c r="UXY168" s="73"/>
      <c r="UXZ168" s="73"/>
      <c r="UYA168" s="73"/>
      <c r="UYB168" s="73"/>
      <c r="UYC168" s="73"/>
      <c r="UYD168" s="73"/>
      <c r="UYE168" s="73"/>
      <c r="UYF168" s="73"/>
      <c r="UYG168" s="73"/>
      <c r="UYH168" s="73"/>
      <c r="UYI168" s="73"/>
      <c r="UYJ168" s="73"/>
      <c r="UYK168" s="73"/>
      <c r="UYL168" s="73"/>
      <c r="UYM168" s="73"/>
      <c r="UYN168" s="73"/>
      <c r="UYO168" s="73"/>
      <c r="UYP168" s="73"/>
      <c r="UYQ168" s="73"/>
      <c r="UYR168" s="73"/>
      <c r="UYS168" s="73"/>
      <c r="UYT168" s="73"/>
      <c r="UYU168" s="73"/>
      <c r="UYV168" s="73"/>
      <c r="UYW168" s="73"/>
      <c r="UYX168" s="73"/>
      <c r="UYY168" s="73"/>
      <c r="UYZ168" s="73"/>
      <c r="UZA168" s="73"/>
      <c r="UZB168" s="73"/>
      <c r="UZC168" s="73"/>
      <c r="UZD168" s="73"/>
      <c r="UZE168" s="73"/>
      <c r="UZF168" s="73"/>
      <c r="UZG168" s="73"/>
      <c r="UZH168" s="73"/>
      <c r="UZI168" s="73"/>
      <c r="UZJ168" s="73"/>
      <c r="UZK168" s="73"/>
      <c r="UZL168" s="73"/>
      <c r="UZM168" s="73"/>
      <c r="UZN168" s="73"/>
      <c r="UZO168" s="73"/>
      <c r="UZP168" s="73"/>
      <c r="UZQ168" s="73"/>
      <c r="UZR168" s="73"/>
      <c r="UZS168" s="73"/>
      <c r="UZT168" s="73"/>
      <c r="UZU168" s="73"/>
      <c r="UZV168" s="73"/>
      <c r="UZW168" s="73"/>
      <c r="UZX168" s="73"/>
      <c r="UZY168" s="73"/>
      <c r="UZZ168" s="73"/>
      <c r="VAA168" s="73"/>
      <c r="VAB168" s="73"/>
      <c r="VAC168" s="73"/>
      <c r="VAD168" s="73"/>
      <c r="VAE168" s="73"/>
      <c r="VAF168" s="73"/>
      <c r="VAG168" s="73"/>
      <c r="VAH168" s="73"/>
      <c r="VAI168" s="73"/>
      <c r="VAJ168" s="73"/>
      <c r="VAK168" s="73"/>
      <c r="VAL168" s="73"/>
      <c r="VAM168" s="73"/>
      <c r="VAN168" s="73"/>
      <c r="VAO168" s="73"/>
      <c r="VAP168" s="73"/>
      <c r="VAQ168" s="73"/>
      <c r="VAR168" s="73"/>
      <c r="VAS168" s="73"/>
      <c r="VAT168" s="73"/>
      <c r="VAU168" s="73"/>
      <c r="VAV168" s="73"/>
      <c r="VAW168" s="73"/>
      <c r="VAX168" s="73"/>
      <c r="VAY168" s="73"/>
      <c r="VAZ168" s="73"/>
      <c r="VBA168" s="73"/>
      <c r="VBB168" s="73"/>
      <c r="VBC168" s="73"/>
      <c r="VBD168" s="73"/>
      <c r="VBE168" s="73"/>
      <c r="VBF168" s="73"/>
      <c r="VBG168" s="73"/>
      <c r="VBH168" s="73"/>
      <c r="VBI168" s="73"/>
      <c r="VBJ168" s="73"/>
      <c r="VBK168" s="73"/>
      <c r="VBL168" s="73"/>
      <c r="VBM168" s="73"/>
      <c r="VBN168" s="73"/>
      <c r="VBO168" s="73"/>
      <c r="VBP168" s="73"/>
      <c r="VBQ168" s="73"/>
      <c r="VBR168" s="73"/>
      <c r="VBS168" s="73"/>
      <c r="VBT168" s="73"/>
      <c r="VBU168" s="73"/>
      <c r="VBV168" s="73"/>
      <c r="VBW168" s="73"/>
      <c r="VBX168" s="73"/>
      <c r="VBY168" s="73"/>
      <c r="VBZ168" s="73"/>
      <c r="VCA168" s="73"/>
      <c r="VCB168" s="73"/>
      <c r="VCC168" s="73"/>
      <c r="VCD168" s="73"/>
      <c r="VCE168" s="73"/>
      <c r="VCF168" s="73"/>
      <c r="VCG168" s="73"/>
      <c r="VCH168" s="73"/>
      <c r="VCI168" s="73"/>
      <c r="VCJ168" s="73"/>
      <c r="VCK168" s="73"/>
      <c r="VCL168" s="73"/>
      <c r="VCM168" s="73"/>
      <c r="VCN168" s="73"/>
      <c r="VCO168" s="73"/>
      <c r="VCP168" s="73"/>
      <c r="VCQ168" s="73"/>
      <c r="VCR168" s="73"/>
      <c r="VCS168" s="73"/>
      <c r="VCT168" s="73"/>
      <c r="VCU168" s="73"/>
      <c r="VCV168" s="73"/>
      <c r="VCW168" s="73"/>
      <c r="VCX168" s="73"/>
      <c r="VCY168" s="73"/>
      <c r="VCZ168" s="73"/>
      <c r="VDA168" s="73"/>
      <c r="VDB168" s="73"/>
      <c r="VDC168" s="73"/>
      <c r="VDD168" s="73"/>
      <c r="VDE168" s="73"/>
      <c r="VDF168" s="73"/>
      <c r="VDG168" s="73"/>
      <c r="VDH168" s="73"/>
      <c r="VDI168" s="73"/>
      <c r="VDJ168" s="73"/>
      <c r="VDK168" s="73"/>
      <c r="VDL168" s="73"/>
      <c r="VDM168" s="73"/>
      <c r="VDN168" s="73"/>
      <c r="VDO168" s="73"/>
      <c r="VDP168" s="73"/>
      <c r="VDQ168" s="73"/>
      <c r="VDR168" s="73"/>
      <c r="VDS168" s="73"/>
      <c r="VDT168" s="73"/>
      <c r="VDU168" s="73"/>
      <c r="VDV168" s="73"/>
      <c r="VDW168" s="73"/>
      <c r="VDX168" s="73"/>
      <c r="VDY168" s="73"/>
      <c r="VDZ168" s="73"/>
      <c r="VEA168" s="73"/>
      <c r="VEB168" s="73"/>
      <c r="VEC168" s="73"/>
      <c r="VED168" s="73"/>
      <c r="VEE168" s="73"/>
      <c r="VEF168" s="73"/>
      <c r="VEG168" s="73"/>
      <c r="VEH168" s="73"/>
      <c r="VEI168" s="73"/>
      <c r="VEJ168" s="73"/>
      <c r="VEK168" s="73"/>
      <c r="VEL168" s="73"/>
      <c r="VEM168" s="73"/>
      <c r="VEN168" s="73"/>
      <c r="VEO168" s="73"/>
      <c r="VEP168" s="73"/>
      <c r="VEQ168" s="73"/>
      <c r="VER168" s="73"/>
      <c r="VES168" s="73"/>
      <c r="VET168" s="73"/>
      <c r="VEU168" s="73"/>
      <c r="VEV168" s="73"/>
      <c r="VEW168" s="73"/>
      <c r="VEX168" s="73"/>
      <c r="VEY168" s="73"/>
      <c r="VEZ168" s="73"/>
      <c r="VFA168" s="73"/>
      <c r="VFB168" s="73"/>
      <c r="VFC168" s="73"/>
      <c r="VFD168" s="73"/>
      <c r="VFE168" s="73"/>
      <c r="VFF168" s="73"/>
      <c r="VFG168" s="73"/>
      <c r="VFH168" s="73"/>
      <c r="VFI168" s="73"/>
      <c r="VFJ168" s="73"/>
      <c r="VFK168" s="73"/>
      <c r="VFL168" s="73"/>
      <c r="VFM168" s="73"/>
      <c r="VFN168" s="73"/>
      <c r="VFO168" s="73"/>
      <c r="VFP168" s="73"/>
      <c r="VFQ168" s="73"/>
      <c r="VFR168" s="73"/>
      <c r="VFS168" s="73"/>
      <c r="VFT168" s="73"/>
      <c r="VFU168" s="73"/>
      <c r="VFV168" s="73"/>
      <c r="VFW168" s="73"/>
      <c r="VFX168" s="73"/>
      <c r="VFY168" s="73"/>
      <c r="VFZ168" s="73"/>
      <c r="VGA168" s="73"/>
      <c r="VGB168" s="73"/>
      <c r="VGC168" s="73"/>
      <c r="VGD168" s="73"/>
      <c r="VGE168" s="73"/>
      <c r="VGF168" s="73"/>
      <c r="VGG168" s="73"/>
      <c r="VGH168" s="73"/>
      <c r="VGI168" s="73"/>
      <c r="VGJ168" s="73"/>
      <c r="VGK168" s="73"/>
      <c r="VGL168" s="73"/>
      <c r="VGM168" s="73"/>
      <c r="VGN168" s="73"/>
      <c r="VGO168" s="73"/>
      <c r="VGP168" s="73"/>
      <c r="VGQ168" s="73"/>
      <c r="VGR168" s="73"/>
      <c r="VGS168" s="73"/>
      <c r="VGT168" s="73"/>
      <c r="VGU168" s="73"/>
      <c r="VGV168" s="73"/>
      <c r="VGW168" s="73"/>
      <c r="VGX168" s="73"/>
      <c r="VGY168" s="73"/>
      <c r="VGZ168" s="73"/>
      <c r="VHA168" s="73"/>
      <c r="VHB168" s="73"/>
      <c r="VHC168" s="73"/>
      <c r="VHD168" s="73"/>
      <c r="VHE168" s="73"/>
      <c r="VHF168" s="73"/>
      <c r="VHG168" s="73"/>
      <c r="VHH168" s="73"/>
      <c r="VHI168" s="73"/>
      <c r="VHJ168" s="73"/>
      <c r="VHK168" s="73"/>
      <c r="VHL168" s="73"/>
      <c r="VHM168" s="73"/>
      <c r="VHN168" s="73"/>
      <c r="VHO168" s="73"/>
      <c r="VHP168" s="73"/>
      <c r="VHQ168" s="73"/>
      <c r="VHR168" s="73"/>
      <c r="VHS168" s="73"/>
      <c r="VHT168" s="73"/>
      <c r="VHU168" s="73"/>
      <c r="VHV168" s="73"/>
      <c r="VHW168" s="73"/>
      <c r="VHX168" s="73"/>
      <c r="VHY168" s="73"/>
      <c r="VHZ168" s="73"/>
      <c r="VIA168" s="73"/>
      <c r="VIB168" s="73"/>
      <c r="VIC168" s="73"/>
      <c r="VID168" s="73"/>
      <c r="VIE168" s="73"/>
      <c r="VIF168" s="73"/>
      <c r="VIG168" s="73"/>
      <c r="VIH168" s="73"/>
      <c r="VII168" s="73"/>
      <c r="VIJ168" s="73"/>
      <c r="VIK168" s="73"/>
      <c r="VIL168" s="73"/>
      <c r="VIM168" s="73"/>
      <c r="VIN168" s="73"/>
      <c r="VIO168" s="73"/>
      <c r="VIP168" s="73"/>
      <c r="VIQ168" s="73"/>
      <c r="VIR168" s="73"/>
      <c r="VIS168" s="73"/>
      <c r="VIT168" s="73"/>
      <c r="VIU168" s="73"/>
      <c r="VIV168" s="73"/>
      <c r="VIW168" s="73"/>
      <c r="VIX168" s="73"/>
      <c r="VIY168" s="73"/>
      <c r="VIZ168" s="73"/>
      <c r="VJA168" s="73"/>
      <c r="VJB168" s="73"/>
      <c r="VJC168" s="73"/>
      <c r="VJD168" s="73"/>
      <c r="VJE168" s="73"/>
      <c r="VJF168" s="73"/>
      <c r="VJG168" s="73"/>
      <c r="VJH168" s="73"/>
      <c r="VJI168" s="73"/>
      <c r="VJJ168" s="73"/>
      <c r="VJK168" s="73"/>
      <c r="VJL168" s="73"/>
      <c r="VJM168" s="73"/>
      <c r="VJN168" s="73"/>
      <c r="VJO168" s="73"/>
      <c r="VJP168" s="73"/>
      <c r="VJQ168" s="73"/>
      <c r="VJR168" s="73"/>
      <c r="VJS168" s="73"/>
      <c r="VJT168" s="73"/>
      <c r="VJU168" s="73"/>
      <c r="VJV168" s="73"/>
      <c r="VJW168" s="73"/>
      <c r="VJX168" s="73"/>
      <c r="VJY168" s="73"/>
      <c r="VJZ168" s="73"/>
      <c r="VKA168" s="73"/>
      <c r="VKB168" s="73"/>
      <c r="VKC168" s="73"/>
      <c r="VKD168" s="73"/>
      <c r="VKE168" s="73"/>
      <c r="VKF168" s="73"/>
      <c r="VKG168" s="73"/>
      <c r="VKH168" s="73"/>
      <c r="VKI168" s="73"/>
      <c r="VKJ168" s="73"/>
      <c r="VKK168" s="73"/>
      <c r="VKL168" s="73"/>
      <c r="VKM168" s="73"/>
      <c r="VKN168" s="73"/>
      <c r="VKO168" s="73"/>
      <c r="VKP168" s="73"/>
      <c r="VKQ168" s="73"/>
      <c r="VKR168" s="73"/>
      <c r="VKS168" s="73"/>
      <c r="VKT168" s="73"/>
      <c r="VKU168" s="73"/>
      <c r="VKV168" s="73"/>
      <c r="VKW168" s="73"/>
      <c r="VKX168" s="73"/>
      <c r="VKY168" s="73"/>
      <c r="VKZ168" s="73"/>
      <c r="VLA168" s="73"/>
      <c r="VLB168" s="73"/>
      <c r="VLC168" s="73"/>
      <c r="VLD168" s="73"/>
      <c r="VLE168" s="73"/>
      <c r="VLF168" s="73"/>
      <c r="VLG168" s="73"/>
      <c r="VLH168" s="73"/>
      <c r="VLI168" s="73"/>
      <c r="VLJ168" s="73"/>
      <c r="VLK168" s="73"/>
      <c r="VLL168" s="73"/>
      <c r="VLM168" s="73"/>
      <c r="VLN168" s="73"/>
      <c r="VLO168" s="73"/>
      <c r="VLP168" s="73"/>
      <c r="VLQ168" s="73"/>
      <c r="VLR168" s="73"/>
      <c r="VLS168" s="73"/>
      <c r="VLT168" s="73"/>
      <c r="VLU168" s="73"/>
      <c r="VLV168" s="73"/>
      <c r="VLW168" s="73"/>
      <c r="VLX168" s="73"/>
      <c r="VLY168" s="73"/>
      <c r="VLZ168" s="73"/>
      <c r="VMA168" s="73"/>
      <c r="VMB168" s="73"/>
      <c r="VMC168" s="73"/>
      <c r="VMD168" s="73"/>
      <c r="VME168" s="73"/>
      <c r="VMF168" s="73"/>
      <c r="VMG168" s="73"/>
      <c r="VMH168" s="73"/>
      <c r="VMI168" s="73"/>
      <c r="VMJ168" s="73"/>
      <c r="VMK168" s="73"/>
      <c r="VML168" s="73"/>
      <c r="VMM168" s="73"/>
      <c r="VMN168" s="73"/>
      <c r="VMO168" s="73"/>
      <c r="VMP168" s="73"/>
      <c r="VMQ168" s="73"/>
      <c r="VMR168" s="73"/>
      <c r="VMS168" s="73"/>
      <c r="VMT168" s="73"/>
      <c r="VMU168" s="73"/>
      <c r="VMV168" s="73"/>
      <c r="VMW168" s="73"/>
      <c r="VMX168" s="73"/>
      <c r="VMY168" s="73"/>
      <c r="VMZ168" s="73"/>
      <c r="VNA168" s="73"/>
      <c r="VNB168" s="73"/>
      <c r="VNC168" s="73"/>
      <c r="VND168" s="73"/>
      <c r="VNE168" s="73"/>
      <c r="VNF168" s="73"/>
      <c r="VNG168" s="73"/>
      <c r="VNH168" s="73"/>
      <c r="VNI168" s="73"/>
      <c r="VNJ168" s="73"/>
      <c r="VNK168" s="73"/>
      <c r="VNL168" s="73"/>
      <c r="VNM168" s="73"/>
      <c r="VNN168" s="73"/>
      <c r="VNO168" s="73"/>
      <c r="VNP168" s="73"/>
      <c r="VNQ168" s="73"/>
      <c r="VNR168" s="73"/>
      <c r="VNS168" s="73"/>
      <c r="VNT168" s="73"/>
      <c r="VNU168" s="73"/>
      <c r="VNV168" s="73"/>
      <c r="VNW168" s="73"/>
      <c r="VNX168" s="73"/>
      <c r="VNY168" s="73"/>
      <c r="VNZ168" s="73"/>
      <c r="VOA168" s="73"/>
      <c r="VOB168" s="73"/>
      <c r="VOC168" s="73"/>
      <c r="VOD168" s="73"/>
      <c r="VOE168" s="73"/>
      <c r="VOF168" s="73"/>
      <c r="VOG168" s="73"/>
      <c r="VOH168" s="73"/>
      <c r="VOI168" s="73"/>
      <c r="VOJ168" s="73"/>
      <c r="VOK168" s="73"/>
      <c r="VOL168" s="73"/>
      <c r="VOM168" s="73"/>
      <c r="VON168" s="73"/>
      <c r="VOO168" s="73"/>
      <c r="VOP168" s="73"/>
      <c r="VOQ168" s="73"/>
      <c r="VOR168" s="73"/>
      <c r="VOS168" s="73"/>
      <c r="VOT168" s="73"/>
      <c r="VOU168" s="73"/>
      <c r="VOV168" s="73"/>
      <c r="VOW168" s="73"/>
      <c r="VOX168" s="73"/>
      <c r="VOY168" s="73"/>
      <c r="VOZ168" s="73"/>
      <c r="VPA168" s="73"/>
      <c r="VPB168" s="73"/>
      <c r="VPC168" s="73"/>
      <c r="VPD168" s="73"/>
      <c r="VPE168" s="73"/>
      <c r="VPF168" s="73"/>
      <c r="VPG168" s="73"/>
      <c r="VPH168" s="73"/>
      <c r="VPI168" s="73"/>
      <c r="VPJ168" s="73"/>
      <c r="VPK168" s="73"/>
      <c r="VPL168" s="73"/>
      <c r="VPM168" s="73"/>
      <c r="VPN168" s="73"/>
      <c r="VPO168" s="73"/>
      <c r="VPP168" s="73"/>
      <c r="VPQ168" s="73"/>
      <c r="VPR168" s="73"/>
      <c r="VPS168" s="73"/>
      <c r="VPT168" s="73"/>
      <c r="VPU168" s="73"/>
      <c r="VPV168" s="73"/>
      <c r="VPW168" s="73"/>
      <c r="VPX168" s="73"/>
      <c r="VPY168" s="73"/>
      <c r="VPZ168" s="73"/>
      <c r="VQA168" s="73"/>
      <c r="VQB168" s="73"/>
      <c r="VQC168" s="73"/>
      <c r="VQD168" s="73"/>
      <c r="VQE168" s="73"/>
      <c r="VQF168" s="73"/>
      <c r="VQG168" s="73"/>
      <c r="VQH168" s="73"/>
      <c r="VQI168" s="73"/>
      <c r="VQJ168" s="73"/>
      <c r="VQK168" s="73"/>
      <c r="VQL168" s="73"/>
      <c r="VQM168" s="73"/>
      <c r="VQN168" s="73"/>
      <c r="VQO168" s="73"/>
      <c r="VQP168" s="73"/>
      <c r="VQQ168" s="73"/>
      <c r="VQR168" s="73"/>
      <c r="VQS168" s="73"/>
      <c r="VQT168" s="73"/>
      <c r="VQU168" s="73"/>
      <c r="VQV168" s="73"/>
      <c r="VQW168" s="73"/>
      <c r="VQX168" s="73"/>
      <c r="VQY168" s="73"/>
      <c r="VQZ168" s="73"/>
      <c r="VRA168" s="73"/>
      <c r="VRB168" s="73"/>
      <c r="VRC168" s="73"/>
      <c r="VRD168" s="73"/>
      <c r="VRE168" s="73"/>
      <c r="VRF168" s="73"/>
      <c r="VRG168" s="73"/>
      <c r="VRH168" s="73"/>
      <c r="VRI168" s="73"/>
      <c r="VRJ168" s="73"/>
      <c r="VRK168" s="73"/>
      <c r="VRL168" s="73"/>
      <c r="VRM168" s="73"/>
      <c r="VRN168" s="73"/>
      <c r="VRO168" s="73"/>
      <c r="VRP168" s="73"/>
      <c r="VRQ168" s="73"/>
      <c r="VRR168" s="73"/>
      <c r="VRS168" s="73"/>
      <c r="VRT168" s="73"/>
      <c r="VRU168" s="73"/>
      <c r="VRV168" s="73"/>
      <c r="VRW168" s="73"/>
      <c r="VRX168" s="73"/>
      <c r="VRY168" s="73"/>
      <c r="VRZ168" s="73"/>
      <c r="VSA168" s="73"/>
      <c r="VSB168" s="73"/>
      <c r="VSC168" s="73"/>
      <c r="VSD168" s="73"/>
      <c r="VSE168" s="73"/>
      <c r="VSF168" s="73"/>
      <c r="VSG168" s="73"/>
      <c r="VSH168" s="73"/>
      <c r="VSI168" s="73"/>
      <c r="VSJ168" s="73"/>
      <c r="VSK168" s="73"/>
      <c r="VSL168" s="73"/>
      <c r="VSM168" s="73"/>
      <c r="VSN168" s="73"/>
      <c r="VSO168" s="73"/>
      <c r="VSP168" s="73"/>
      <c r="VSQ168" s="73"/>
      <c r="VSR168" s="73"/>
      <c r="VSS168" s="73"/>
      <c r="VST168" s="73"/>
      <c r="VSU168" s="73"/>
      <c r="VSV168" s="73"/>
      <c r="VSW168" s="73"/>
      <c r="VSX168" s="73"/>
      <c r="VSY168" s="73"/>
      <c r="VSZ168" s="73"/>
      <c r="VTA168" s="73"/>
      <c r="VTB168" s="73"/>
      <c r="VTC168" s="73"/>
      <c r="VTD168" s="73"/>
      <c r="VTE168" s="73"/>
      <c r="VTF168" s="73"/>
      <c r="VTG168" s="73"/>
      <c r="VTH168" s="73"/>
      <c r="VTI168" s="73"/>
      <c r="VTJ168" s="73"/>
      <c r="VTK168" s="73"/>
      <c r="VTL168" s="73"/>
      <c r="VTM168" s="73"/>
      <c r="VTN168" s="73"/>
      <c r="VTO168" s="73"/>
      <c r="VTP168" s="73"/>
      <c r="VTQ168" s="73"/>
      <c r="VTR168" s="73"/>
      <c r="VTS168" s="73"/>
      <c r="VTT168" s="73"/>
      <c r="VTU168" s="73"/>
      <c r="VTV168" s="73"/>
      <c r="VTW168" s="73"/>
      <c r="VTX168" s="73"/>
      <c r="VTY168" s="73"/>
      <c r="VTZ168" s="73"/>
      <c r="VUA168" s="73"/>
      <c r="VUB168" s="73"/>
      <c r="VUC168" s="73"/>
      <c r="VUD168" s="73"/>
      <c r="VUE168" s="73"/>
      <c r="VUF168" s="73"/>
      <c r="VUG168" s="73"/>
      <c r="VUH168" s="73"/>
      <c r="VUI168" s="73"/>
      <c r="VUJ168" s="73"/>
      <c r="VUK168" s="73"/>
      <c r="VUL168" s="73"/>
      <c r="VUM168" s="73"/>
      <c r="VUN168" s="73"/>
      <c r="VUO168" s="73"/>
      <c r="VUP168" s="73"/>
      <c r="VUQ168" s="73"/>
      <c r="VUR168" s="73"/>
      <c r="VUS168" s="73"/>
      <c r="VUT168" s="73"/>
      <c r="VUU168" s="73"/>
      <c r="VUV168" s="73"/>
      <c r="VUW168" s="73"/>
      <c r="VUX168" s="73"/>
      <c r="VUY168" s="73"/>
      <c r="VUZ168" s="73"/>
      <c r="VVA168" s="73"/>
      <c r="VVB168" s="73"/>
      <c r="VVC168" s="73"/>
      <c r="VVD168" s="73"/>
      <c r="VVE168" s="73"/>
      <c r="VVF168" s="73"/>
      <c r="VVG168" s="73"/>
      <c r="VVH168" s="73"/>
      <c r="VVI168" s="73"/>
      <c r="VVJ168" s="73"/>
      <c r="VVK168" s="73"/>
      <c r="VVL168" s="73"/>
      <c r="VVM168" s="73"/>
      <c r="VVN168" s="73"/>
      <c r="VVO168" s="73"/>
      <c r="VVP168" s="73"/>
      <c r="VVQ168" s="73"/>
      <c r="VVR168" s="73"/>
      <c r="VVS168" s="73"/>
      <c r="VVT168" s="73"/>
      <c r="VVU168" s="73"/>
      <c r="VVV168" s="73"/>
      <c r="VVW168" s="73"/>
      <c r="VVX168" s="73"/>
      <c r="VVY168" s="73"/>
      <c r="VVZ168" s="73"/>
      <c r="VWA168" s="73"/>
      <c r="VWB168" s="73"/>
      <c r="VWC168" s="73"/>
      <c r="VWD168" s="73"/>
      <c r="VWE168" s="73"/>
      <c r="VWF168" s="73"/>
      <c r="VWG168" s="73"/>
      <c r="VWH168" s="73"/>
      <c r="VWI168" s="73"/>
      <c r="VWJ168" s="73"/>
      <c r="VWK168" s="73"/>
      <c r="VWL168" s="73"/>
      <c r="VWM168" s="73"/>
      <c r="VWN168" s="73"/>
      <c r="VWO168" s="73"/>
      <c r="VWP168" s="73"/>
      <c r="VWQ168" s="73"/>
      <c r="VWR168" s="73"/>
      <c r="VWS168" s="73"/>
      <c r="VWT168" s="73"/>
      <c r="VWU168" s="73"/>
      <c r="VWV168" s="73"/>
      <c r="VWW168" s="73"/>
      <c r="VWX168" s="73"/>
      <c r="VWY168" s="73"/>
      <c r="VWZ168" s="73"/>
      <c r="VXA168" s="73"/>
      <c r="VXB168" s="73"/>
      <c r="VXC168" s="73"/>
      <c r="VXD168" s="73"/>
      <c r="VXE168" s="73"/>
      <c r="VXF168" s="73"/>
      <c r="VXG168" s="73"/>
      <c r="VXH168" s="73"/>
      <c r="VXI168" s="73"/>
      <c r="VXJ168" s="73"/>
      <c r="VXK168" s="73"/>
      <c r="VXL168" s="73"/>
      <c r="VXM168" s="73"/>
      <c r="VXN168" s="73"/>
      <c r="VXO168" s="73"/>
      <c r="VXP168" s="73"/>
      <c r="VXQ168" s="73"/>
      <c r="VXR168" s="73"/>
      <c r="VXS168" s="73"/>
      <c r="VXT168" s="73"/>
      <c r="VXU168" s="73"/>
      <c r="VXV168" s="73"/>
      <c r="VXW168" s="73"/>
      <c r="VXX168" s="73"/>
      <c r="VXY168" s="73"/>
      <c r="VXZ168" s="73"/>
      <c r="VYA168" s="73"/>
      <c r="VYB168" s="73"/>
      <c r="VYC168" s="73"/>
      <c r="VYD168" s="73"/>
      <c r="VYE168" s="73"/>
      <c r="VYF168" s="73"/>
      <c r="VYG168" s="73"/>
      <c r="VYH168" s="73"/>
      <c r="VYI168" s="73"/>
      <c r="VYJ168" s="73"/>
      <c r="VYK168" s="73"/>
      <c r="VYL168" s="73"/>
      <c r="VYM168" s="73"/>
      <c r="VYN168" s="73"/>
      <c r="VYO168" s="73"/>
      <c r="VYP168" s="73"/>
      <c r="VYQ168" s="73"/>
      <c r="VYR168" s="73"/>
      <c r="VYS168" s="73"/>
      <c r="VYT168" s="73"/>
      <c r="VYU168" s="73"/>
      <c r="VYV168" s="73"/>
      <c r="VYW168" s="73"/>
      <c r="VYX168" s="73"/>
      <c r="VYY168" s="73"/>
      <c r="VYZ168" s="73"/>
      <c r="VZA168" s="73"/>
      <c r="VZB168" s="73"/>
      <c r="VZC168" s="73"/>
      <c r="VZD168" s="73"/>
      <c r="VZE168" s="73"/>
      <c r="VZF168" s="73"/>
      <c r="VZG168" s="73"/>
      <c r="VZH168" s="73"/>
      <c r="VZI168" s="73"/>
      <c r="VZJ168" s="73"/>
      <c r="VZK168" s="73"/>
      <c r="VZL168" s="73"/>
      <c r="VZM168" s="73"/>
      <c r="VZN168" s="73"/>
      <c r="VZO168" s="73"/>
      <c r="VZP168" s="73"/>
      <c r="VZQ168" s="73"/>
      <c r="VZR168" s="73"/>
      <c r="VZS168" s="73"/>
      <c r="VZT168" s="73"/>
      <c r="VZU168" s="73"/>
      <c r="VZV168" s="73"/>
      <c r="VZW168" s="73"/>
      <c r="VZX168" s="73"/>
      <c r="VZY168" s="73"/>
      <c r="VZZ168" s="73"/>
      <c r="WAA168" s="73"/>
      <c r="WAB168" s="73"/>
      <c r="WAC168" s="73"/>
      <c r="WAD168" s="73"/>
      <c r="WAE168" s="73"/>
      <c r="WAF168" s="73"/>
      <c r="WAG168" s="73"/>
      <c r="WAH168" s="73"/>
      <c r="WAI168" s="73"/>
      <c r="WAJ168" s="73"/>
      <c r="WAK168" s="73"/>
      <c r="WAL168" s="73"/>
      <c r="WAM168" s="73"/>
      <c r="WAN168" s="73"/>
      <c r="WAO168" s="73"/>
      <c r="WAP168" s="73"/>
      <c r="WAQ168" s="73"/>
      <c r="WAR168" s="73"/>
      <c r="WAS168" s="73"/>
      <c r="WAT168" s="73"/>
      <c r="WAU168" s="73"/>
      <c r="WAV168" s="73"/>
      <c r="WAW168" s="73"/>
      <c r="WAX168" s="73"/>
      <c r="WAY168" s="73"/>
      <c r="WAZ168" s="73"/>
      <c r="WBA168" s="73"/>
      <c r="WBB168" s="73"/>
      <c r="WBC168" s="73"/>
      <c r="WBD168" s="73"/>
      <c r="WBE168" s="73"/>
      <c r="WBF168" s="73"/>
      <c r="WBG168" s="73"/>
      <c r="WBH168" s="73"/>
      <c r="WBI168" s="73"/>
      <c r="WBJ168" s="73"/>
      <c r="WBK168" s="73"/>
      <c r="WBL168" s="73"/>
      <c r="WBM168" s="73"/>
      <c r="WBN168" s="73"/>
      <c r="WBO168" s="73"/>
      <c r="WBP168" s="73"/>
      <c r="WBQ168" s="73"/>
      <c r="WBR168" s="73"/>
      <c r="WBS168" s="73"/>
      <c r="WBT168" s="73"/>
      <c r="WBU168" s="73"/>
      <c r="WBV168" s="73"/>
      <c r="WBW168" s="73"/>
      <c r="WBX168" s="73"/>
      <c r="WBY168" s="73"/>
      <c r="WBZ168" s="73"/>
      <c r="WCA168" s="73"/>
      <c r="WCB168" s="73"/>
      <c r="WCC168" s="73"/>
      <c r="WCD168" s="73"/>
      <c r="WCE168" s="73"/>
      <c r="WCF168" s="73"/>
      <c r="WCG168" s="73"/>
      <c r="WCH168" s="73"/>
      <c r="WCI168" s="73"/>
      <c r="WCJ168" s="73"/>
      <c r="WCK168" s="73"/>
      <c r="WCL168" s="73"/>
      <c r="WCM168" s="73"/>
      <c r="WCN168" s="73"/>
      <c r="WCO168" s="73"/>
      <c r="WCP168" s="73"/>
      <c r="WCQ168" s="73"/>
      <c r="WCR168" s="73"/>
      <c r="WCS168" s="73"/>
      <c r="WCT168" s="73"/>
      <c r="WCU168" s="73"/>
      <c r="WCV168" s="73"/>
      <c r="WCW168" s="73"/>
      <c r="WCX168" s="73"/>
      <c r="WCY168" s="73"/>
      <c r="WCZ168" s="73"/>
      <c r="WDA168" s="73"/>
      <c r="WDB168" s="73"/>
      <c r="WDC168" s="73"/>
      <c r="WDD168" s="73"/>
      <c r="WDE168" s="73"/>
      <c r="WDF168" s="73"/>
      <c r="WDG168" s="73"/>
      <c r="WDH168" s="73"/>
      <c r="WDI168" s="73"/>
      <c r="WDJ168" s="73"/>
      <c r="WDK168" s="73"/>
      <c r="WDL168" s="73"/>
      <c r="WDM168" s="73"/>
      <c r="WDN168" s="73"/>
      <c r="WDO168" s="73"/>
      <c r="WDP168" s="73"/>
      <c r="WDQ168" s="73"/>
      <c r="WDR168" s="73"/>
      <c r="WDS168" s="73"/>
      <c r="WDT168" s="73"/>
      <c r="WDU168" s="73"/>
      <c r="WDV168" s="73"/>
      <c r="WDW168" s="73"/>
      <c r="WDX168" s="73"/>
      <c r="WDY168" s="73"/>
      <c r="WDZ168" s="73"/>
      <c r="WEA168" s="73"/>
      <c r="WEB168" s="73"/>
      <c r="WEC168" s="73"/>
      <c r="WED168" s="73"/>
      <c r="WEE168" s="73"/>
      <c r="WEF168" s="73"/>
      <c r="WEG168" s="73"/>
      <c r="WEH168" s="73"/>
      <c r="WEI168" s="73"/>
      <c r="WEJ168" s="73"/>
      <c r="WEK168" s="73"/>
      <c r="WEL168" s="73"/>
      <c r="WEM168" s="73"/>
      <c r="WEN168" s="73"/>
      <c r="WEO168" s="73"/>
      <c r="WEP168" s="73"/>
      <c r="WEQ168" s="73"/>
      <c r="WER168" s="73"/>
      <c r="WES168" s="73"/>
      <c r="WET168" s="73"/>
      <c r="WEU168" s="73"/>
      <c r="WEV168" s="73"/>
      <c r="WEW168" s="73"/>
      <c r="WEX168" s="73"/>
      <c r="WEY168" s="73"/>
      <c r="WEZ168" s="73"/>
      <c r="WFA168" s="73"/>
      <c r="WFB168" s="73"/>
      <c r="WFC168" s="73"/>
      <c r="WFD168" s="73"/>
      <c r="WFE168" s="73"/>
      <c r="WFF168" s="73"/>
      <c r="WFG168" s="73"/>
      <c r="WFH168" s="73"/>
      <c r="WFI168" s="73"/>
      <c r="WFJ168" s="73"/>
      <c r="WFK168" s="73"/>
      <c r="WFL168" s="73"/>
      <c r="WFM168" s="73"/>
      <c r="WFN168" s="73"/>
      <c r="WFO168" s="73"/>
      <c r="WFP168" s="73"/>
      <c r="WFQ168" s="73"/>
      <c r="WFR168" s="73"/>
      <c r="WFS168" s="73"/>
      <c r="WFT168" s="73"/>
      <c r="WFU168" s="73"/>
      <c r="WFV168" s="73"/>
      <c r="WFW168" s="73"/>
      <c r="WFX168" s="73"/>
      <c r="WFY168" s="73"/>
      <c r="WFZ168" s="73"/>
      <c r="WGA168" s="73"/>
      <c r="WGB168" s="73"/>
      <c r="WGC168" s="73"/>
      <c r="WGD168" s="73"/>
      <c r="WGE168" s="73"/>
      <c r="WGF168" s="73"/>
      <c r="WGG168" s="73"/>
      <c r="WGH168" s="73"/>
      <c r="WGI168" s="73"/>
      <c r="WGJ168" s="73"/>
      <c r="WGK168" s="73"/>
      <c r="WGL168" s="73"/>
      <c r="WGM168" s="73"/>
      <c r="WGN168" s="73"/>
      <c r="WGO168" s="73"/>
      <c r="WGP168" s="73"/>
      <c r="WGQ168" s="73"/>
      <c r="WGR168" s="73"/>
      <c r="WGS168" s="73"/>
      <c r="WGT168" s="73"/>
      <c r="WGU168" s="73"/>
      <c r="WGV168" s="73"/>
      <c r="WGW168" s="73"/>
      <c r="WGX168" s="73"/>
      <c r="WGY168" s="73"/>
      <c r="WGZ168" s="73"/>
      <c r="WHA168" s="73"/>
      <c r="WHB168" s="73"/>
      <c r="WHC168" s="73"/>
      <c r="WHD168" s="73"/>
      <c r="WHE168" s="73"/>
      <c r="WHF168" s="73"/>
      <c r="WHG168" s="73"/>
      <c r="WHH168" s="73"/>
      <c r="WHI168" s="73"/>
      <c r="WHJ168" s="73"/>
      <c r="WHK168" s="73"/>
      <c r="WHL168" s="73"/>
      <c r="WHM168" s="73"/>
      <c r="WHN168" s="73"/>
      <c r="WHO168" s="73"/>
      <c r="WHP168" s="73"/>
      <c r="WHQ168" s="73"/>
      <c r="WHR168" s="73"/>
      <c r="WHS168" s="73"/>
      <c r="WHT168" s="73"/>
      <c r="WHU168" s="73"/>
      <c r="WHV168" s="73"/>
      <c r="WHW168" s="73"/>
      <c r="WHX168" s="73"/>
      <c r="WHY168" s="73"/>
      <c r="WHZ168" s="73"/>
      <c r="WIA168" s="73"/>
      <c r="WIB168" s="73"/>
      <c r="WIC168" s="73"/>
      <c r="WID168" s="73"/>
      <c r="WIE168" s="73"/>
      <c r="WIF168" s="73"/>
      <c r="WIG168" s="73"/>
      <c r="WIH168" s="73"/>
      <c r="WII168" s="73"/>
      <c r="WIJ168" s="73"/>
      <c r="WIK168" s="73"/>
      <c r="WIL168" s="73"/>
      <c r="WIM168" s="73"/>
      <c r="WIN168" s="73"/>
      <c r="WIO168" s="73"/>
      <c r="WIP168" s="73"/>
      <c r="WIQ168" s="73"/>
      <c r="WIR168" s="73"/>
      <c r="WIS168" s="73"/>
      <c r="WIT168" s="73"/>
      <c r="WIU168" s="73"/>
      <c r="WIV168" s="73"/>
      <c r="WIW168" s="73"/>
      <c r="WIX168" s="73"/>
      <c r="WIY168" s="73"/>
      <c r="WIZ168" s="73"/>
      <c r="WJA168" s="73"/>
      <c r="WJB168" s="73"/>
      <c r="WJC168" s="73"/>
      <c r="WJD168" s="73"/>
      <c r="WJE168" s="73"/>
      <c r="WJF168" s="73"/>
      <c r="WJG168" s="73"/>
      <c r="WJH168" s="73"/>
      <c r="WJI168" s="73"/>
      <c r="WJJ168" s="73"/>
      <c r="WJK168" s="73"/>
      <c r="WJL168" s="73"/>
      <c r="WJM168" s="73"/>
      <c r="WJN168" s="73"/>
      <c r="WJO168" s="73"/>
      <c r="WJP168" s="73"/>
      <c r="WJQ168" s="73"/>
      <c r="WJR168" s="73"/>
      <c r="WJS168" s="73"/>
      <c r="WJT168" s="73"/>
      <c r="WJU168" s="73"/>
      <c r="WJV168" s="73"/>
      <c r="WJW168" s="73"/>
      <c r="WJX168" s="73"/>
      <c r="WJY168" s="73"/>
      <c r="WJZ168" s="73"/>
      <c r="WKA168" s="73"/>
      <c r="WKB168" s="73"/>
      <c r="WKC168" s="73"/>
      <c r="WKD168" s="73"/>
      <c r="WKE168" s="73"/>
      <c r="WKF168" s="73"/>
      <c r="WKG168" s="73"/>
      <c r="WKH168" s="73"/>
      <c r="WKI168" s="73"/>
      <c r="WKJ168" s="73"/>
      <c r="WKK168" s="73"/>
      <c r="WKL168" s="73"/>
      <c r="WKM168" s="73"/>
      <c r="WKN168" s="73"/>
      <c r="WKO168" s="73"/>
      <c r="WKP168" s="73"/>
      <c r="WKQ168" s="73"/>
      <c r="WKR168" s="73"/>
      <c r="WKS168" s="73"/>
      <c r="WKT168" s="73"/>
      <c r="WKU168" s="73"/>
      <c r="WKV168" s="73"/>
      <c r="WKW168" s="73"/>
      <c r="WKX168" s="73"/>
      <c r="WKY168" s="73"/>
      <c r="WKZ168" s="73"/>
      <c r="WLA168" s="73"/>
      <c r="WLB168" s="73"/>
      <c r="WLC168" s="73"/>
      <c r="WLD168" s="73"/>
      <c r="WLE168" s="73"/>
      <c r="WLF168" s="73"/>
      <c r="WLG168" s="73"/>
      <c r="WLH168" s="73"/>
      <c r="WLI168" s="73"/>
      <c r="WLJ168" s="73"/>
      <c r="WLK168" s="73"/>
      <c r="WLL168" s="73"/>
      <c r="WLM168" s="73"/>
      <c r="WLN168" s="73"/>
      <c r="WLO168" s="73"/>
      <c r="WLP168" s="73"/>
      <c r="WLQ168" s="73"/>
      <c r="WLR168" s="73"/>
      <c r="WLS168" s="73"/>
      <c r="WLT168" s="73"/>
      <c r="WLU168" s="73"/>
      <c r="WLV168" s="73"/>
      <c r="WLW168" s="73"/>
      <c r="WLX168" s="73"/>
      <c r="WLY168" s="73"/>
      <c r="WLZ168" s="73"/>
      <c r="WMA168" s="73"/>
      <c r="WMB168" s="73"/>
      <c r="WMC168" s="73"/>
      <c r="WMD168" s="73"/>
      <c r="WME168" s="73"/>
      <c r="WMF168" s="73"/>
      <c r="WMG168" s="73"/>
      <c r="WMH168" s="73"/>
      <c r="WMI168" s="73"/>
      <c r="WMJ168" s="73"/>
      <c r="WMK168" s="73"/>
      <c r="WML168" s="73"/>
      <c r="WMM168" s="73"/>
      <c r="WMN168" s="73"/>
      <c r="WMO168" s="73"/>
      <c r="WMP168" s="73"/>
      <c r="WMQ168" s="73"/>
      <c r="WMR168" s="73"/>
      <c r="WMS168" s="73"/>
      <c r="WMT168" s="73"/>
      <c r="WMU168" s="73"/>
      <c r="WMV168" s="73"/>
      <c r="WMW168" s="73"/>
      <c r="WMX168" s="73"/>
      <c r="WMY168" s="73"/>
      <c r="WMZ168" s="73"/>
      <c r="WNA168" s="73"/>
      <c r="WNB168" s="73"/>
      <c r="WNC168" s="73"/>
      <c r="WND168" s="73"/>
      <c r="WNE168" s="73"/>
      <c r="WNF168" s="73"/>
      <c r="WNG168" s="73"/>
      <c r="WNH168" s="73"/>
      <c r="WNI168" s="73"/>
      <c r="WNJ168" s="73"/>
      <c r="WNK168" s="73"/>
      <c r="WNL168" s="73"/>
      <c r="WNM168" s="73"/>
      <c r="WNN168" s="73"/>
      <c r="WNO168" s="73"/>
      <c r="WNP168" s="73"/>
      <c r="WNQ168" s="73"/>
      <c r="WNR168" s="73"/>
      <c r="WNS168" s="73"/>
      <c r="WNT168" s="73"/>
      <c r="WNU168" s="73"/>
      <c r="WNV168" s="73"/>
      <c r="WNW168" s="73"/>
      <c r="WNX168" s="73"/>
      <c r="WNY168" s="73"/>
      <c r="WNZ168" s="73"/>
      <c r="WOA168" s="73"/>
      <c r="WOB168" s="73"/>
      <c r="WOC168" s="73"/>
      <c r="WOD168" s="73"/>
      <c r="WOE168" s="73"/>
      <c r="WOF168" s="73"/>
      <c r="WOG168" s="73"/>
      <c r="WOH168" s="73"/>
      <c r="WOI168" s="73"/>
      <c r="WOJ168" s="73"/>
      <c r="WOK168" s="73"/>
      <c r="WOL168" s="73"/>
      <c r="WOM168" s="73"/>
      <c r="WON168" s="73"/>
      <c r="WOO168" s="73"/>
      <c r="WOP168" s="73"/>
      <c r="WOQ168" s="73"/>
      <c r="WOR168" s="73"/>
      <c r="WOS168" s="73"/>
      <c r="WOT168" s="73"/>
      <c r="WOU168" s="73"/>
      <c r="WOV168" s="73"/>
      <c r="WOW168" s="73"/>
      <c r="WOX168" s="73"/>
      <c r="WOY168" s="73"/>
      <c r="WOZ168" s="73"/>
      <c r="WPA168" s="73"/>
      <c r="WPB168" s="73"/>
      <c r="WPC168" s="73"/>
      <c r="WPD168" s="73"/>
      <c r="WPE168" s="73"/>
      <c r="WPF168" s="73"/>
      <c r="WPG168" s="73"/>
      <c r="WPH168" s="73"/>
      <c r="WPI168" s="73"/>
      <c r="WPJ168" s="73"/>
      <c r="WPK168" s="73"/>
      <c r="WPL168" s="73"/>
      <c r="WPM168" s="73"/>
      <c r="WPN168" s="73"/>
      <c r="WPO168" s="73"/>
      <c r="WPP168" s="73"/>
      <c r="WPQ168" s="73"/>
      <c r="WPR168" s="73"/>
      <c r="WPS168" s="73"/>
      <c r="WPT168" s="73"/>
      <c r="WPU168" s="73"/>
      <c r="WPV168" s="73"/>
      <c r="WPW168" s="73"/>
      <c r="WPX168" s="73"/>
      <c r="WPY168" s="73"/>
      <c r="WPZ168" s="73"/>
      <c r="WQA168" s="73"/>
      <c r="WQB168" s="73"/>
      <c r="WQC168" s="73"/>
      <c r="WQD168" s="73"/>
      <c r="WQE168" s="73"/>
      <c r="WQF168" s="73"/>
      <c r="WQG168" s="73"/>
      <c r="WQH168" s="73"/>
      <c r="WQI168" s="73"/>
      <c r="WQJ168" s="73"/>
      <c r="WQK168" s="73"/>
      <c r="WQL168" s="73"/>
      <c r="WQM168" s="73"/>
      <c r="WQN168" s="73"/>
      <c r="WQO168" s="73"/>
      <c r="WQP168" s="73"/>
      <c r="WQQ168" s="73"/>
      <c r="WQR168" s="73"/>
      <c r="WQS168" s="73"/>
      <c r="WQT168" s="73"/>
      <c r="WQU168" s="73"/>
      <c r="WQV168" s="73"/>
      <c r="WQW168" s="73"/>
      <c r="WQX168" s="73"/>
      <c r="WQY168" s="73"/>
      <c r="WQZ168" s="73"/>
      <c r="WRA168" s="73"/>
      <c r="WRB168" s="73"/>
      <c r="WRC168" s="73"/>
      <c r="WRD168" s="73"/>
      <c r="WRE168" s="73"/>
      <c r="WRF168" s="73"/>
      <c r="WRG168" s="73"/>
      <c r="WRH168" s="73"/>
      <c r="WRI168" s="73"/>
      <c r="WRJ168" s="73"/>
      <c r="WRK168" s="73"/>
      <c r="WRL168" s="73"/>
      <c r="WRM168" s="73"/>
      <c r="WRN168" s="73"/>
      <c r="WRO168" s="73"/>
      <c r="WRP168" s="73"/>
      <c r="WRQ168" s="73"/>
      <c r="WRR168" s="73"/>
      <c r="WRS168" s="73"/>
      <c r="WRT168" s="73"/>
      <c r="WRU168" s="73"/>
      <c r="WRV168" s="73"/>
      <c r="WRW168" s="73"/>
      <c r="WRX168" s="73"/>
      <c r="WRY168" s="73"/>
      <c r="WRZ168" s="73"/>
      <c r="WSA168" s="73"/>
      <c r="WSB168" s="73"/>
      <c r="WSC168" s="73"/>
      <c r="WSD168" s="73"/>
      <c r="WSE168" s="73"/>
      <c r="WSF168" s="73"/>
      <c r="WSG168" s="73"/>
      <c r="WSH168" s="73"/>
      <c r="WSI168" s="73"/>
      <c r="WSJ168" s="73"/>
      <c r="WSK168" s="73"/>
      <c r="WSL168" s="73"/>
      <c r="WSM168" s="73"/>
      <c r="WSN168" s="73"/>
      <c r="WSO168" s="73"/>
      <c r="WSP168" s="73"/>
      <c r="WSQ168" s="73"/>
      <c r="WSR168" s="73"/>
      <c r="WSS168" s="73"/>
      <c r="WST168" s="73"/>
      <c r="WSU168" s="73"/>
      <c r="WSV168" s="73"/>
      <c r="WSW168" s="73"/>
      <c r="WSX168" s="73"/>
      <c r="WSY168" s="73"/>
      <c r="WSZ168" s="73"/>
      <c r="WTA168" s="73"/>
      <c r="WTB168" s="73"/>
      <c r="WTC168" s="73"/>
      <c r="WTD168" s="73"/>
      <c r="WTE168" s="73"/>
      <c r="WTF168" s="73"/>
      <c r="WTG168" s="73"/>
      <c r="WTH168" s="73"/>
      <c r="WTI168" s="73"/>
      <c r="WTJ168" s="73"/>
      <c r="WTK168" s="73"/>
      <c r="WTL168" s="73"/>
      <c r="WTM168" s="73"/>
      <c r="WTN168" s="73"/>
      <c r="WTO168" s="73"/>
      <c r="WTP168" s="73"/>
      <c r="WTQ168" s="73"/>
      <c r="WTR168" s="73"/>
      <c r="WTS168" s="73"/>
      <c r="WTT168" s="73"/>
      <c r="WTU168" s="73"/>
      <c r="WTV168" s="73"/>
      <c r="WTW168" s="73"/>
      <c r="WTX168" s="73"/>
      <c r="WTY168" s="73"/>
      <c r="WTZ168" s="73"/>
      <c r="WUA168" s="73"/>
      <c r="WUB168" s="73"/>
      <c r="WUC168" s="73"/>
      <c r="WUD168" s="73"/>
      <c r="WUE168" s="73"/>
      <c r="WUF168" s="73"/>
      <c r="WUG168" s="73"/>
      <c r="WUH168" s="73"/>
      <c r="WUI168" s="73"/>
      <c r="WUJ168" s="73"/>
      <c r="WUK168" s="73"/>
      <c r="WUL168" s="73"/>
      <c r="WUM168" s="73"/>
      <c r="WUN168" s="73"/>
      <c r="WUO168" s="73"/>
      <c r="WUP168" s="73"/>
      <c r="WUQ168" s="73"/>
      <c r="WUR168" s="73"/>
      <c r="WUS168" s="73"/>
      <c r="WUT168" s="73"/>
      <c r="WUU168" s="73"/>
      <c r="WUV168" s="73"/>
      <c r="WUW168" s="73"/>
      <c r="WUX168" s="73"/>
      <c r="WUY168" s="73"/>
      <c r="WUZ168" s="73"/>
      <c r="WVA168" s="73"/>
      <c r="WVB168" s="73"/>
      <c r="WVC168" s="73"/>
      <c r="WVD168" s="73"/>
      <c r="WVE168" s="73"/>
      <c r="WVF168" s="73"/>
      <c r="WVG168" s="73"/>
      <c r="WVH168" s="73"/>
      <c r="WVI168" s="73"/>
      <c r="WVJ168" s="73"/>
      <c r="WVK168" s="73"/>
      <c r="WVL168" s="73"/>
      <c r="WVM168" s="73"/>
      <c r="WVN168" s="73"/>
      <c r="WVO168" s="73"/>
      <c r="WVP168" s="73"/>
      <c r="WVQ168" s="73"/>
      <c r="WVR168" s="73"/>
      <c r="WVS168" s="73"/>
      <c r="WVT168" s="73"/>
      <c r="WVU168" s="73"/>
      <c r="WVV168" s="73"/>
      <c r="WVW168" s="73"/>
      <c r="WVX168" s="73"/>
      <c r="WVY168" s="73"/>
      <c r="WVZ168" s="73"/>
      <c r="WWA168" s="73"/>
      <c r="WWB168" s="73"/>
      <c r="WWC168" s="73"/>
      <c r="WWD168" s="73"/>
      <c r="WWE168" s="73"/>
      <c r="WWF168" s="73"/>
      <c r="WWG168" s="73"/>
      <c r="WWH168" s="73"/>
      <c r="WWI168" s="73"/>
      <c r="WWJ168" s="73"/>
      <c r="WWK168" s="73"/>
      <c r="WWL168" s="73"/>
      <c r="WWM168" s="73"/>
      <c r="WWN168" s="73"/>
      <c r="WWO168" s="73"/>
      <c r="WWP168" s="73"/>
      <c r="WWQ168" s="73"/>
      <c r="WWR168" s="73"/>
      <c r="WWS168" s="73"/>
      <c r="WWT168" s="73"/>
      <c r="WWU168" s="73"/>
      <c r="WWV168" s="73"/>
      <c r="WWW168" s="73"/>
      <c r="WWX168" s="73"/>
      <c r="WWY168" s="73"/>
      <c r="WWZ168" s="73"/>
      <c r="WXA168" s="73"/>
      <c r="WXB168" s="73"/>
      <c r="WXC168" s="73"/>
      <c r="WXD168" s="73"/>
      <c r="WXE168" s="73"/>
      <c r="WXF168" s="73"/>
      <c r="WXG168" s="73"/>
      <c r="WXH168" s="73"/>
      <c r="WXI168" s="73"/>
      <c r="WXJ168" s="73"/>
      <c r="WXK168" s="73"/>
      <c r="WXL168" s="73"/>
      <c r="WXM168" s="73"/>
      <c r="WXN168" s="73"/>
      <c r="WXO168" s="73"/>
      <c r="WXP168" s="73"/>
      <c r="WXQ168" s="73"/>
      <c r="WXR168" s="73"/>
      <c r="WXS168" s="73"/>
      <c r="WXT168" s="73"/>
      <c r="WXU168" s="73"/>
      <c r="WXV168" s="73"/>
      <c r="WXW168" s="73"/>
      <c r="WXX168" s="73"/>
      <c r="WXY168" s="73"/>
      <c r="WXZ168" s="73"/>
      <c r="WYA168" s="73"/>
      <c r="WYB168" s="73"/>
      <c r="WYC168" s="73"/>
      <c r="WYD168" s="73"/>
      <c r="WYE168" s="73"/>
      <c r="WYF168" s="73"/>
      <c r="WYG168" s="73"/>
      <c r="WYH168" s="73"/>
      <c r="WYI168" s="73"/>
      <c r="WYJ168" s="73"/>
      <c r="WYK168" s="73"/>
      <c r="WYL168" s="73"/>
      <c r="WYM168" s="73"/>
      <c r="WYN168" s="73"/>
      <c r="WYO168" s="73"/>
      <c r="WYP168" s="73"/>
      <c r="WYQ168" s="73"/>
      <c r="WYR168" s="73"/>
      <c r="WYS168" s="73"/>
      <c r="WYT168" s="73"/>
      <c r="WYU168" s="73"/>
      <c r="WYV168" s="73"/>
      <c r="WYW168" s="73"/>
      <c r="WYX168" s="73"/>
      <c r="WYY168" s="73"/>
      <c r="WYZ168" s="73"/>
      <c r="WZA168" s="73"/>
      <c r="WZB168" s="73"/>
      <c r="WZC168" s="73"/>
      <c r="WZD168" s="73"/>
      <c r="WZE168" s="73"/>
      <c r="WZF168" s="73"/>
      <c r="WZG168" s="73"/>
      <c r="WZH168" s="73"/>
      <c r="WZI168" s="73"/>
      <c r="WZJ168" s="73"/>
      <c r="WZK168" s="73"/>
      <c r="WZL168" s="73"/>
      <c r="WZM168" s="73"/>
      <c r="WZN168" s="73"/>
      <c r="WZO168" s="73"/>
      <c r="WZP168" s="73"/>
      <c r="WZQ168" s="73"/>
      <c r="WZR168" s="73"/>
      <c r="WZS168" s="73"/>
      <c r="WZT168" s="73"/>
      <c r="WZU168" s="73"/>
      <c r="WZV168" s="73"/>
      <c r="WZW168" s="73"/>
      <c r="WZX168" s="73"/>
      <c r="WZY168" s="73"/>
      <c r="WZZ168" s="73"/>
      <c r="XAA168" s="73"/>
      <c r="XAB168" s="73"/>
      <c r="XAC168" s="73"/>
      <c r="XAD168" s="73"/>
      <c r="XAE168" s="73"/>
      <c r="XAF168" s="73"/>
      <c r="XAG168" s="73"/>
      <c r="XAH168" s="73"/>
      <c r="XAI168" s="73"/>
      <c r="XAJ168" s="73"/>
      <c r="XAK168" s="73"/>
      <c r="XAL168" s="73"/>
      <c r="XAM168" s="73"/>
      <c r="XAN168" s="73"/>
      <c r="XAO168" s="73"/>
      <c r="XAP168" s="73"/>
      <c r="XAQ168" s="73"/>
      <c r="XAR168" s="73"/>
      <c r="XAS168" s="73"/>
      <c r="XAT168" s="73"/>
      <c r="XAU168" s="73"/>
      <c r="XAV168" s="73"/>
      <c r="XAW168" s="73"/>
      <c r="XAX168" s="73"/>
      <c r="XAY168" s="73"/>
      <c r="XAZ168" s="73"/>
      <c r="XBA168" s="73"/>
      <c r="XBB168" s="73"/>
      <c r="XBC168" s="73"/>
      <c r="XBD168" s="73"/>
      <c r="XBE168" s="73"/>
      <c r="XBF168" s="73"/>
      <c r="XBG168" s="73"/>
      <c r="XBH168" s="73"/>
      <c r="XBI168" s="73"/>
      <c r="XBJ168" s="73"/>
      <c r="XBK168" s="73"/>
      <c r="XBL168" s="73"/>
      <c r="XBM168" s="73"/>
      <c r="XBN168" s="73"/>
      <c r="XBO168" s="73"/>
      <c r="XBP168" s="73"/>
      <c r="XBQ168" s="73"/>
      <c r="XBR168" s="73"/>
      <c r="XBS168" s="73"/>
      <c r="XBT168" s="73"/>
      <c r="XBU168" s="73"/>
      <c r="XBV168" s="73"/>
      <c r="XBW168" s="73"/>
      <c r="XBX168" s="73"/>
      <c r="XBY168" s="73"/>
      <c r="XBZ168" s="73"/>
      <c r="XCA168" s="73"/>
      <c r="XCB168" s="73"/>
      <c r="XCC168" s="73"/>
      <c r="XCD168" s="73"/>
      <c r="XCE168" s="73"/>
      <c r="XCF168" s="73"/>
      <c r="XCG168" s="73"/>
      <c r="XCH168" s="73"/>
      <c r="XCI168" s="73"/>
      <c r="XCJ168" s="73"/>
      <c r="XCK168" s="73"/>
      <c r="XCL168" s="73"/>
      <c r="XCM168" s="73"/>
      <c r="XCN168" s="73"/>
      <c r="XCO168" s="73"/>
      <c r="XCP168" s="73"/>
      <c r="XCQ168" s="73"/>
      <c r="XCR168" s="73"/>
      <c r="XCS168" s="73"/>
      <c r="XCT168" s="73"/>
      <c r="XCU168" s="73"/>
      <c r="XCV168" s="73"/>
      <c r="XCW168" s="73"/>
      <c r="XCX168" s="73"/>
      <c r="XCY168" s="73"/>
      <c r="XCZ168" s="73"/>
      <c r="XDA168" s="73"/>
      <c r="XDB168" s="73"/>
      <c r="XDC168" s="73"/>
      <c r="XDD168" s="73"/>
      <c r="XDE168" s="73"/>
      <c r="XDF168" s="73"/>
      <c r="XDG168" s="73"/>
      <c r="XDH168" s="73"/>
      <c r="XDI168" s="73"/>
      <c r="XDJ168" s="73"/>
      <c r="XDK168" s="73"/>
      <c r="XDL168" s="73"/>
      <c r="XDM168" s="73"/>
      <c r="XDN168" s="73"/>
      <c r="XDO168" s="73"/>
      <c r="XDP168" s="73"/>
      <c r="XDQ168" s="73"/>
      <c r="XDR168" s="73"/>
      <c r="XDS168" s="73"/>
      <c r="XDT168" s="73"/>
      <c r="XDU168" s="73"/>
      <c r="XDV168" s="73"/>
      <c r="XDW168" s="73"/>
      <c r="XDX168" s="73"/>
      <c r="XDY168" s="73"/>
      <c r="XDZ168" s="73"/>
      <c r="XEA168" s="73"/>
      <c r="XEB168" s="73"/>
      <c r="XEC168" s="73"/>
      <c r="XED168" s="73"/>
      <c r="XEE168" s="73"/>
      <c r="XEF168" s="73"/>
      <c r="XEG168" s="73"/>
      <c r="XEH168" s="73"/>
      <c r="XEI168" s="73"/>
      <c r="XEJ168" s="73"/>
      <c r="XEK168" s="73"/>
      <c r="XEL168" s="73"/>
      <c r="XEM168" s="73"/>
      <c r="XEN168" s="73"/>
      <c r="XEO168" s="73"/>
      <c r="XEP168" s="73"/>
      <c r="XEQ168" s="73"/>
      <c r="XER168" s="73"/>
      <c r="XES168" s="73"/>
      <c r="XET168" s="73"/>
      <c r="XEU168" s="73"/>
      <c r="XEV168" s="73"/>
      <c r="XEW168" s="73"/>
      <c r="XEX168" s="73"/>
      <c r="XEY168" s="73"/>
    </row>
    <row r="169" spans="1:16379" s="80" customFormat="1" x14ac:dyDescent="0.3">
      <c r="A169" s="142" t="s">
        <v>872</v>
      </c>
      <c r="B169" s="142" t="s">
        <v>5</v>
      </c>
      <c r="C169" s="126" t="s">
        <v>0</v>
      </c>
      <c r="D169" s="141" t="str">
        <f>IF(EquipmentListTable[[#This Row],[Supplier]]=FilterSpecs!$A$8,EquipmentListTable[[#This Row],[Mouser SKU]], EquipmentListTable[[#This Row],[Supplier SKU]])</f>
        <v>DEV-13298</v>
      </c>
      <c r="E169" s="126">
        <v>0</v>
      </c>
      <c r="F169" s="126">
        <v>0</v>
      </c>
      <c r="G169" s="126">
        <v>0</v>
      </c>
      <c r="H169" s="126">
        <f>EquipmentListTable[[#This Row],['#/Unit]]*FilterSpecs!$C$3+EquipmentListTable[[#This Row],['# Extra]]</f>
        <v>0</v>
      </c>
      <c r="I169" s="126">
        <v>0</v>
      </c>
      <c r="J169" s="126">
        <f>IF(AND(EquipmentListTable[[#This Row],[Tag]]&lt;&gt;FilterSpecs!$H$12, EquipmentListTable[[#This Row],[Tag]]&lt;&gt;FilterSpecs!$H$9), EquipmentListTable[[#This Row],['#/Unit]]*FilterSpecs!$B$3+EquipmentListTable[Init '# Extra],0)</f>
        <v>0</v>
      </c>
      <c r="K169" s="126">
        <f>EquipmentListTable[[#This Row],[Tot '#]]-EquipmentListTable[In Stock]</f>
        <v>0</v>
      </c>
      <c r="L169" s="126">
        <f>EquipmentListTable['# Left]</f>
        <v>0</v>
      </c>
      <c r="M169" s="126" t="s">
        <v>1198</v>
      </c>
      <c r="N169" s="96">
        <v>89.95</v>
      </c>
      <c r="O169" s="104">
        <f>EquipmentListTable[[#This Row],['# Formatted]]*EquipmentListTable[[#This Row],[Price (USD)]]</f>
        <v>0</v>
      </c>
      <c r="P169" s="77" t="s">
        <v>1874</v>
      </c>
      <c r="Q169" s="126">
        <f t="shared" si="2"/>
        <v>155</v>
      </c>
      <c r="R169" s="126" t="s">
        <v>1195</v>
      </c>
      <c r="S169" s="79">
        <f>IF(EquipmentListTable[[#This Row],[Tag]]=FilterSpecs!$H$7,EquipmentListTable[[#This Row],['#/Unit]]*EquipmentListTable[[#This Row],[Price (USD)]],0)</f>
        <v>0</v>
      </c>
      <c r="T169" s="87">
        <f>EquipmentListTable[[#This Row],[Tot '#]]*EquipmentListTable[[#This Row],[Price (USD)]]</f>
        <v>0</v>
      </c>
      <c r="U169" s="96">
        <f>EquipmentListTable[[#This Row],[In Stock]]*EquipmentListTable[[#This Row],[Price (USD)]]</f>
        <v>0</v>
      </c>
      <c r="V169" s="96">
        <f>EquipmentListTable[[#This Row],['# Left]]*EquipmentListTable[[#This Row],[Price (USD)]]</f>
        <v>0</v>
      </c>
      <c r="W169" s="96">
        <f>EquipmentListTable[[#This Row],['# Left]]*EquipmentListTable[[#This Row],[Price (USD)]]</f>
        <v>0</v>
      </c>
      <c r="X169" s="74" t="s">
        <v>1196</v>
      </c>
      <c r="Y169" s="77" t="s">
        <v>1197</v>
      </c>
      <c r="Z16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https://www.sparkfun.com/products/13298</v>
      </c>
      <c r="AA16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https://www.mouser.com/ProductDetail/474-DEV-13298</v>
      </c>
      <c r="AB169" s="77"/>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3"/>
      <c r="BD169" s="73"/>
      <c r="BE169" s="73"/>
      <c r="BF169" s="73"/>
      <c r="BG169" s="73"/>
      <c r="BH169" s="73"/>
      <c r="BI169" s="73"/>
      <c r="BJ169" s="73"/>
      <c r="BK169" s="73"/>
      <c r="BL169" s="73"/>
      <c r="BM169" s="73"/>
      <c r="BN169" s="73"/>
      <c r="BO169" s="73"/>
      <c r="BP169" s="73"/>
      <c r="BQ169" s="73"/>
      <c r="BR169" s="73"/>
      <c r="BS169" s="73"/>
      <c r="BT169" s="73"/>
      <c r="BU169" s="73"/>
      <c r="BV169" s="73"/>
      <c r="BW169" s="73"/>
      <c r="BX169" s="73"/>
      <c r="BY169" s="73"/>
      <c r="BZ169" s="73"/>
      <c r="CA169" s="73"/>
      <c r="CB169" s="73"/>
      <c r="CC169" s="73"/>
      <c r="CD169" s="73"/>
      <c r="CE169" s="73"/>
      <c r="CF169" s="73"/>
      <c r="CG169" s="73"/>
      <c r="CH169" s="73"/>
      <c r="CI169" s="73"/>
      <c r="CJ169" s="73"/>
      <c r="CK169" s="73"/>
      <c r="CL169" s="73"/>
      <c r="CM169" s="73"/>
      <c r="CN169" s="73"/>
      <c r="CO169" s="73"/>
      <c r="CP169" s="73"/>
      <c r="CQ169" s="73"/>
      <c r="CR169" s="73"/>
      <c r="CS169" s="73"/>
      <c r="CT169" s="73"/>
      <c r="CU169" s="73"/>
      <c r="CV169" s="73"/>
      <c r="CW169" s="73"/>
      <c r="CX169" s="73"/>
      <c r="CY169" s="73"/>
      <c r="CZ169" s="73"/>
      <c r="DA169" s="73"/>
      <c r="DB169" s="73"/>
      <c r="DC169" s="73"/>
      <c r="DD169" s="73"/>
      <c r="DE169" s="73"/>
      <c r="DF169" s="73"/>
      <c r="DG169" s="73"/>
      <c r="DH169" s="73"/>
      <c r="DI169" s="73"/>
      <c r="DJ169" s="73"/>
      <c r="DK169" s="73"/>
      <c r="DL169" s="73"/>
      <c r="DM169" s="73"/>
      <c r="DN169" s="73"/>
      <c r="DO169" s="73"/>
      <c r="DP169" s="73"/>
      <c r="DQ169" s="73"/>
      <c r="DR169" s="73"/>
      <c r="DS169" s="73"/>
      <c r="DT169" s="73"/>
      <c r="DU169" s="73"/>
      <c r="DV169" s="73"/>
      <c r="DW169" s="73"/>
      <c r="DX169" s="73"/>
      <c r="DY169" s="73"/>
      <c r="DZ169" s="73"/>
      <c r="EA169" s="73"/>
      <c r="EB169" s="73"/>
      <c r="EC169" s="73"/>
      <c r="ED169" s="73"/>
      <c r="EE169" s="73"/>
      <c r="EF169" s="73"/>
      <c r="EG169" s="73"/>
      <c r="EH169" s="73"/>
      <c r="EI169" s="73"/>
      <c r="EJ169" s="73"/>
      <c r="EK169" s="73"/>
      <c r="EL169" s="73"/>
      <c r="EM169" s="73"/>
      <c r="EN169" s="73"/>
      <c r="EO169" s="73"/>
      <c r="EP169" s="73"/>
      <c r="EQ169" s="73"/>
      <c r="ER169" s="73"/>
      <c r="ES169" s="73"/>
      <c r="ET169" s="73"/>
      <c r="EU169" s="73"/>
      <c r="EV169" s="73"/>
      <c r="EW169" s="73"/>
      <c r="EX169" s="73"/>
      <c r="EY169" s="73"/>
      <c r="EZ169" s="73"/>
      <c r="FA169" s="73"/>
      <c r="FB169" s="73"/>
      <c r="FC169" s="73"/>
      <c r="FD169" s="73"/>
      <c r="FE169" s="73"/>
      <c r="FF169" s="73"/>
      <c r="FG169" s="73"/>
      <c r="FH169" s="73"/>
      <c r="FI169" s="73"/>
      <c r="FJ169" s="73"/>
      <c r="FK169" s="73"/>
      <c r="FL169" s="73"/>
      <c r="FM169" s="73"/>
      <c r="FN169" s="73"/>
      <c r="FO169" s="73"/>
      <c r="FP169" s="73"/>
      <c r="FQ169" s="73"/>
      <c r="FR169" s="73"/>
      <c r="FS169" s="73"/>
      <c r="FT169" s="73"/>
      <c r="FU169" s="73"/>
      <c r="FV169" s="73"/>
      <c r="FW169" s="73"/>
      <c r="FX169" s="73"/>
      <c r="FY169" s="73"/>
      <c r="FZ169" s="73"/>
      <c r="GA169" s="73"/>
      <c r="GB169" s="73"/>
      <c r="GC169" s="73"/>
      <c r="GD169" s="73"/>
      <c r="GE169" s="73"/>
      <c r="GF169" s="73"/>
      <c r="GG169" s="73"/>
      <c r="GH169" s="73"/>
      <c r="GI169" s="73"/>
      <c r="GJ169" s="73"/>
      <c r="GK169" s="73"/>
      <c r="GL169" s="73"/>
      <c r="GM169" s="73"/>
      <c r="GN169" s="73"/>
      <c r="GO169" s="73"/>
      <c r="GP169" s="73"/>
      <c r="GQ169" s="73"/>
      <c r="GR169" s="73"/>
      <c r="GS169" s="73"/>
      <c r="GT169" s="73"/>
      <c r="GU169" s="73"/>
      <c r="GV169" s="73"/>
      <c r="GW169" s="73"/>
      <c r="GX169" s="73"/>
      <c r="GY169" s="73"/>
      <c r="GZ169" s="73"/>
      <c r="HA169" s="73"/>
      <c r="HB169" s="73"/>
      <c r="HC169" s="73"/>
      <c r="HD169" s="73"/>
      <c r="HE169" s="73"/>
      <c r="HF169" s="73"/>
      <c r="HG169" s="73"/>
      <c r="HH169" s="73"/>
      <c r="HI169" s="73"/>
      <c r="HJ169" s="73"/>
      <c r="HK169" s="73"/>
      <c r="HL169" s="73"/>
      <c r="HM169" s="73"/>
      <c r="HN169" s="73"/>
      <c r="HO169" s="73"/>
      <c r="HP169" s="73"/>
      <c r="HQ169" s="73"/>
      <c r="HR169" s="73"/>
      <c r="HS169" s="73"/>
      <c r="HT169" s="73"/>
      <c r="HU169" s="73"/>
      <c r="HV169" s="73"/>
      <c r="HW169" s="73"/>
      <c r="HX169" s="73"/>
      <c r="HY169" s="73"/>
      <c r="HZ169" s="73"/>
      <c r="IA169" s="73"/>
      <c r="IB169" s="73"/>
      <c r="IC169" s="73"/>
      <c r="ID169" s="73"/>
      <c r="IE169" s="73"/>
      <c r="IF169" s="73"/>
      <c r="IG169" s="73"/>
      <c r="IH169" s="73"/>
      <c r="II169" s="73"/>
      <c r="IJ169" s="73"/>
      <c r="IK169" s="73"/>
      <c r="IL169" s="73"/>
      <c r="IM169" s="73"/>
      <c r="IN169" s="73"/>
      <c r="IO169" s="73"/>
      <c r="IP169" s="73"/>
      <c r="IQ169" s="73"/>
      <c r="IR169" s="73"/>
      <c r="IS169" s="73"/>
      <c r="IT169" s="73"/>
      <c r="IU169" s="73"/>
      <c r="IV169" s="73"/>
      <c r="IW169" s="73"/>
      <c r="IX169" s="73"/>
      <c r="IY169" s="73"/>
      <c r="IZ169" s="73"/>
      <c r="JA169" s="73"/>
      <c r="JB169" s="73"/>
      <c r="JC169" s="73"/>
      <c r="JD169" s="73"/>
      <c r="JE169" s="73"/>
      <c r="JF169" s="73"/>
      <c r="JG169" s="73"/>
      <c r="JH169" s="73"/>
      <c r="JI169" s="73"/>
      <c r="JJ169" s="73"/>
      <c r="JK169" s="73"/>
      <c r="JL169" s="73"/>
      <c r="JM169" s="73"/>
      <c r="JN169" s="73"/>
      <c r="JO169" s="73"/>
      <c r="JP169" s="73"/>
      <c r="JQ169" s="73"/>
      <c r="JR169" s="73"/>
      <c r="JS169" s="73"/>
      <c r="JT169" s="73"/>
      <c r="JU169" s="73"/>
      <c r="JV169" s="73"/>
      <c r="JW169" s="73"/>
      <c r="JX169" s="73"/>
      <c r="JY169" s="73"/>
      <c r="JZ169" s="73"/>
      <c r="KA169" s="73"/>
      <c r="KB169" s="73"/>
      <c r="KC169" s="73"/>
      <c r="KD169" s="73"/>
      <c r="KE169" s="73"/>
      <c r="KF169" s="73"/>
      <c r="KG169" s="73"/>
      <c r="KH169" s="73"/>
      <c r="KI169" s="73"/>
      <c r="KJ169" s="73"/>
      <c r="KK169" s="73"/>
      <c r="KL169" s="73"/>
      <c r="KM169" s="73"/>
      <c r="KN169" s="73"/>
      <c r="KO169" s="73"/>
      <c r="KP169" s="73"/>
      <c r="KQ169" s="73"/>
      <c r="KR169" s="73"/>
      <c r="KS169" s="73"/>
      <c r="KT169" s="73"/>
      <c r="KU169" s="73"/>
      <c r="KV169" s="73"/>
      <c r="KW169" s="73"/>
      <c r="KX169" s="73"/>
      <c r="KY169" s="73"/>
      <c r="KZ169" s="73"/>
      <c r="LA169" s="73"/>
      <c r="LB169" s="73"/>
      <c r="LC169" s="73"/>
      <c r="LD169" s="73"/>
      <c r="LE169" s="73"/>
      <c r="LF169" s="73"/>
      <c r="LG169" s="73"/>
      <c r="LH169" s="73"/>
      <c r="LI169" s="73"/>
      <c r="LJ169" s="73"/>
      <c r="LK169" s="73"/>
      <c r="LL169" s="73"/>
      <c r="LM169" s="73"/>
      <c r="LN169" s="73"/>
      <c r="LO169" s="73"/>
      <c r="LP169" s="73"/>
      <c r="LQ169" s="73"/>
      <c r="LR169" s="73"/>
      <c r="LS169" s="73"/>
      <c r="LT169" s="73"/>
      <c r="LU169" s="73"/>
      <c r="LV169" s="73"/>
      <c r="LW169" s="73"/>
      <c r="LX169" s="73"/>
      <c r="LY169" s="73"/>
      <c r="LZ169" s="73"/>
      <c r="MA169" s="73"/>
      <c r="MB169" s="73"/>
      <c r="MC169" s="73"/>
      <c r="MD169" s="73"/>
      <c r="ME169" s="73"/>
      <c r="MF169" s="73"/>
      <c r="MG169" s="73"/>
      <c r="MH169" s="73"/>
      <c r="MI169" s="73"/>
      <c r="MJ169" s="73"/>
      <c r="MK169" s="73"/>
      <c r="ML169" s="73"/>
      <c r="MM169" s="73"/>
      <c r="MN169" s="73"/>
      <c r="MO169" s="73"/>
      <c r="MP169" s="73"/>
      <c r="MQ169" s="73"/>
      <c r="MR169" s="73"/>
      <c r="MS169" s="73"/>
      <c r="MT169" s="73"/>
      <c r="MU169" s="73"/>
      <c r="MV169" s="73"/>
      <c r="MW169" s="73"/>
      <c r="MX169" s="73"/>
      <c r="MY169" s="73"/>
      <c r="MZ169" s="73"/>
      <c r="NA169" s="73"/>
      <c r="NB169" s="73"/>
      <c r="NC169" s="73"/>
      <c r="ND169" s="73"/>
      <c r="NE169" s="73"/>
      <c r="NF169" s="73"/>
      <c r="NG169" s="73"/>
      <c r="NH169" s="73"/>
      <c r="NI169" s="73"/>
      <c r="NJ169" s="73"/>
      <c r="NK169" s="73"/>
      <c r="NL169" s="73"/>
      <c r="NM169" s="73"/>
      <c r="NN169" s="73"/>
      <c r="NO169" s="73"/>
      <c r="NP169" s="73"/>
      <c r="NQ169" s="73"/>
      <c r="NR169" s="73"/>
      <c r="NS169" s="73"/>
      <c r="NT169" s="73"/>
      <c r="NU169" s="73"/>
      <c r="NV169" s="73"/>
      <c r="NW169" s="73"/>
      <c r="NX169" s="73"/>
      <c r="NY169" s="73"/>
      <c r="NZ169" s="73"/>
      <c r="OA169" s="73"/>
      <c r="OB169" s="73"/>
      <c r="OC169" s="73"/>
      <c r="OD169" s="73"/>
      <c r="OE169" s="73"/>
      <c r="OF169" s="73"/>
      <c r="OG169" s="73"/>
      <c r="OH169" s="73"/>
      <c r="OI169" s="73"/>
      <c r="OJ169" s="73"/>
      <c r="OK169" s="73"/>
      <c r="OL169" s="73"/>
      <c r="OM169" s="73"/>
      <c r="ON169" s="73"/>
      <c r="OO169" s="73"/>
      <c r="OP169" s="73"/>
      <c r="OQ169" s="73"/>
      <c r="OR169" s="73"/>
      <c r="OS169" s="73"/>
      <c r="OT169" s="73"/>
      <c r="OU169" s="73"/>
      <c r="OV169" s="73"/>
      <c r="OW169" s="73"/>
      <c r="OX169" s="73"/>
      <c r="OY169" s="73"/>
      <c r="OZ169" s="73"/>
      <c r="PA169" s="73"/>
      <c r="PB169" s="73"/>
      <c r="PC169" s="73"/>
      <c r="PD169" s="73"/>
      <c r="PE169" s="73"/>
      <c r="PF169" s="73"/>
      <c r="PG169" s="73"/>
      <c r="PH169" s="73"/>
      <c r="PI169" s="73"/>
      <c r="PJ169" s="73"/>
      <c r="PK169" s="73"/>
      <c r="PL169" s="73"/>
      <c r="PM169" s="73"/>
      <c r="PN169" s="73"/>
      <c r="PO169" s="73"/>
      <c r="PP169" s="73"/>
      <c r="PQ169" s="73"/>
      <c r="PR169" s="73"/>
      <c r="PS169" s="73"/>
      <c r="PT169" s="73"/>
      <c r="PU169" s="73"/>
      <c r="PV169" s="73"/>
      <c r="PW169" s="73"/>
      <c r="PX169" s="73"/>
      <c r="PY169" s="73"/>
      <c r="PZ169" s="73"/>
      <c r="QA169" s="73"/>
      <c r="QB169" s="73"/>
      <c r="QC169" s="73"/>
      <c r="QD169" s="73"/>
      <c r="QE169" s="73"/>
      <c r="QF169" s="73"/>
      <c r="QG169" s="73"/>
      <c r="QH169" s="73"/>
      <c r="QI169" s="73"/>
      <c r="QJ169" s="73"/>
      <c r="QK169" s="73"/>
      <c r="QL169" s="73"/>
      <c r="QM169" s="73"/>
      <c r="QN169" s="73"/>
      <c r="QO169" s="73"/>
      <c r="QP169" s="73"/>
      <c r="QQ169" s="73"/>
      <c r="QR169" s="73"/>
      <c r="QS169" s="73"/>
      <c r="QT169" s="73"/>
      <c r="QU169" s="73"/>
      <c r="QV169" s="73"/>
      <c r="QW169" s="73"/>
      <c r="QX169" s="73"/>
      <c r="QY169" s="73"/>
      <c r="QZ169" s="73"/>
      <c r="RA169" s="73"/>
      <c r="RB169" s="73"/>
      <c r="RC169" s="73"/>
      <c r="RD169" s="73"/>
      <c r="RE169" s="73"/>
      <c r="RF169" s="73"/>
      <c r="RG169" s="73"/>
      <c r="RH169" s="73"/>
      <c r="RI169" s="73"/>
      <c r="RJ169" s="73"/>
      <c r="RK169" s="73"/>
      <c r="RL169" s="73"/>
      <c r="RM169" s="73"/>
      <c r="RN169" s="73"/>
      <c r="RO169" s="73"/>
      <c r="RP169" s="73"/>
      <c r="RQ169" s="73"/>
      <c r="RR169" s="73"/>
      <c r="RS169" s="73"/>
      <c r="RT169" s="73"/>
      <c r="RU169" s="73"/>
      <c r="RV169" s="73"/>
      <c r="RW169" s="73"/>
      <c r="RX169" s="73"/>
      <c r="RY169" s="73"/>
      <c r="RZ169" s="73"/>
      <c r="SA169" s="73"/>
      <c r="SB169" s="73"/>
      <c r="SC169" s="73"/>
      <c r="SD169" s="73"/>
      <c r="SE169" s="73"/>
      <c r="SF169" s="73"/>
      <c r="SG169" s="73"/>
      <c r="SH169" s="73"/>
      <c r="SI169" s="73"/>
      <c r="SJ169" s="73"/>
      <c r="SK169" s="73"/>
      <c r="SL169" s="73"/>
      <c r="SM169" s="73"/>
      <c r="SN169" s="73"/>
      <c r="SO169" s="73"/>
      <c r="SP169" s="73"/>
      <c r="SQ169" s="73"/>
      <c r="SR169" s="73"/>
      <c r="SS169" s="73"/>
      <c r="ST169" s="73"/>
      <c r="SU169" s="73"/>
      <c r="SV169" s="73"/>
      <c r="SW169" s="73"/>
      <c r="SX169" s="73"/>
      <c r="SY169" s="73"/>
      <c r="SZ169" s="73"/>
      <c r="TA169" s="73"/>
      <c r="TB169" s="73"/>
      <c r="TC169" s="73"/>
      <c r="TD169" s="73"/>
      <c r="TE169" s="73"/>
      <c r="TF169" s="73"/>
      <c r="TG169" s="73"/>
      <c r="TH169" s="73"/>
      <c r="TI169" s="73"/>
      <c r="TJ169" s="73"/>
      <c r="TK169" s="73"/>
      <c r="TL169" s="73"/>
      <c r="TM169" s="73"/>
      <c r="TN169" s="73"/>
      <c r="TO169" s="73"/>
      <c r="TP169" s="73"/>
      <c r="TQ169" s="73"/>
      <c r="TR169" s="73"/>
      <c r="TS169" s="73"/>
      <c r="TT169" s="73"/>
      <c r="TU169" s="73"/>
      <c r="TV169" s="73"/>
      <c r="TW169" s="73"/>
      <c r="TX169" s="73"/>
      <c r="TY169" s="73"/>
      <c r="TZ169" s="73"/>
      <c r="UA169" s="73"/>
      <c r="UB169" s="73"/>
      <c r="UC169" s="73"/>
      <c r="UD169" s="73"/>
      <c r="UE169" s="73"/>
      <c r="UF169" s="73"/>
      <c r="UG169" s="73"/>
      <c r="UH169" s="73"/>
      <c r="UI169" s="73"/>
      <c r="UJ169" s="73"/>
      <c r="UK169" s="73"/>
      <c r="UL169" s="73"/>
      <c r="UM169" s="73"/>
      <c r="UN169" s="73"/>
      <c r="UO169" s="73"/>
      <c r="UP169" s="73"/>
      <c r="UQ169" s="73"/>
      <c r="UR169" s="73"/>
      <c r="US169" s="73"/>
      <c r="UT169" s="73"/>
      <c r="UU169" s="73"/>
      <c r="UV169" s="73"/>
      <c r="UW169" s="73"/>
      <c r="UX169" s="73"/>
      <c r="UY169" s="73"/>
      <c r="UZ169" s="73"/>
      <c r="VA169" s="73"/>
      <c r="VB169" s="73"/>
      <c r="VC169" s="73"/>
      <c r="VD169" s="73"/>
      <c r="VE169" s="73"/>
      <c r="VF169" s="73"/>
      <c r="VG169" s="73"/>
      <c r="VH169" s="73"/>
      <c r="VI169" s="73"/>
      <c r="VJ169" s="73"/>
      <c r="VK169" s="73"/>
      <c r="VL169" s="73"/>
      <c r="VM169" s="73"/>
      <c r="VN169" s="73"/>
      <c r="VO169" s="73"/>
      <c r="VP169" s="73"/>
      <c r="VQ169" s="73"/>
      <c r="VR169" s="73"/>
      <c r="VS169" s="73"/>
      <c r="VT169" s="73"/>
      <c r="VU169" s="73"/>
      <c r="VV169" s="73"/>
      <c r="VW169" s="73"/>
      <c r="VX169" s="73"/>
      <c r="VY169" s="73"/>
      <c r="VZ169" s="73"/>
      <c r="WA169" s="73"/>
      <c r="WB169" s="73"/>
      <c r="WC169" s="73"/>
      <c r="WD169" s="73"/>
      <c r="WE169" s="73"/>
      <c r="WF169" s="73"/>
      <c r="WG169" s="73"/>
      <c r="WH169" s="73"/>
      <c r="WI169" s="73"/>
      <c r="WJ169" s="73"/>
      <c r="WK169" s="73"/>
      <c r="WL169" s="73"/>
      <c r="WM169" s="73"/>
      <c r="WN169" s="73"/>
      <c r="WO169" s="73"/>
      <c r="WP169" s="73"/>
      <c r="WQ169" s="73"/>
      <c r="WR169" s="73"/>
      <c r="WS169" s="73"/>
      <c r="WT169" s="73"/>
      <c r="WU169" s="73"/>
      <c r="WV169" s="73"/>
      <c r="WW169" s="73"/>
      <c r="WX169" s="73"/>
      <c r="WY169" s="73"/>
      <c r="WZ169" s="73"/>
      <c r="XA169" s="73"/>
      <c r="XB169" s="73"/>
      <c r="XC169" s="73"/>
      <c r="XD169" s="73"/>
      <c r="XE169" s="73"/>
      <c r="XF169" s="73"/>
      <c r="XG169" s="73"/>
      <c r="XH169" s="73"/>
      <c r="XI169" s="73"/>
      <c r="XJ169" s="73"/>
      <c r="XK169" s="73"/>
      <c r="XL169" s="73"/>
      <c r="XM169" s="73"/>
      <c r="XN169" s="73"/>
      <c r="XO169" s="73"/>
      <c r="XP169" s="73"/>
      <c r="XQ169" s="73"/>
      <c r="XR169" s="73"/>
      <c r="XS169" s="73"/>
      <c r="XT169" s="73"/>
      <c r="XU169" s="73"/>
      <c r="XV169" s="73"/>
      <c r="XW169" s="73"/>
      <c r="XX169" s="73"/>
      <c r="XY169" s="73"/>
      <c r="XZ169" s="73"/>
      <c r="YA169" s="73"/>
      <c r="YB169" s="73"/>
      <c r="YC169" s="73"/>
      <c r="YD169" s="73"/>
      <c r="YE169" s="73"/>
      <c r="YF169" s="73"/>
      <c r="YG169" s="73"/>
      <c r="YH169" s="73"/>
      <c r="YI169" s="73"/>
      <c r="YJ169" s="73"/>
      <c r="YK169" s="73"/>
      <c r="YL169" s="73"/>
      <c r="YM169" s="73"/>
      <c r="YN169" s="73"/>
      <c r="YO169" s="73"/>
      <c r="YP169" s="73"/>
      <c r="YQ169" s="73"/>
      <c r="YR169" s="73"/>
      <c r="YS169" s="73"/>
      <c r="YT169" s="73"/>
      <c r="YU169" s="73"/>
      <c r="YV169" s="73"/>
      <c r="YW169" s="73"/>
      <c r="YX169" s="73"/>
      <c r="YY169" s="73"/>
      <c r="YZ169" s="73"/>
      <c r="ZA169" s="73"/>
      <c r="ZB169" s="73"/>
      <c r="ZC169" s="73"/>
      <c r="ZD169" s="73"/>
      <c r="ZE169" s="73"/>
      <c r="ZF169" s="73"/>
      <c r="ZG169" s="73"/>
      <c r="ZH169" s="73"/>
      <c r="ZI169" s="73"/>
      <c r="ZJ169" s="73"/>
      <c r="ZK169" s="73"/>
      <c r="ZL169" s="73"/>
      <c r="ZM169" s="73"/>
      <c r="ZN169" s="73"/>
      <c r="ZO169" s="73"/>
      <c r="ZP169" s="73"/>
      <c r="ZQ169" s="73"/>
      <c r="ZR169" s="73"/>
      <c r="ZS169" s="73"/>
      <c r="ZT169" s="73"/>
      <c r="ZU169" s="73"/>
      <c r="ZV169" s="73"/>
      <c r="ZW169" s="73"/>
      <c r="ZX169" s="73"/>
      <c r="ZY169" s="73"/>
      <c r="ZZ169" s="73"/>
      <c r="AAA169" s="73"/>
      <c r="AAB169" s="73"/>
      <c r="AAC169" s="73"/>
      <c r="AAD169" s="73"/>
      <c r="AAE169" s="73"/>
      <c r="AAF169" s="73"/>
      <c r="AAG169" s="73"/>
      <c r="AAH169" s="73"/>
      <c r="AAI169" s="73"/>
      <c r="AAJ169" s="73"/>
      <c r="AAK169" s="73"/>
      <c r="AAL169" s="73"/>
      <c r="AAM169" s="73"/>
      <c r="AAN169" s="73"/>
      <c r="AAO169" s="73"/>
      <c r="AAP169" s="73"/>
      <c r="AAQ169" s="73"/>
      <c r="AAR169" s="73"/>
      <c r="AAS169" s="73"/>
      <c r="AAT169" s="73"/>
      <c r="AAU169" s="73"/>
      <c r="AAV169" s="73"/>
      <c r="AAW169" s="73"/>
      <c r="AAX169" s="73"/>
      <c r="AAY169" s="73"/>
      <c r="AAZ169" s="73"/>
      <c r="ABA169" s="73"/>
      <c r="ABB169" s="73"/>
      <c r="ABC169" s="73"/>
      <c r="ABD169" s="73"/>
      <c r="ABE169" s="73"/>
      <c r="ABF169" s="73"/>
      <c r="ABG169" s="73"/>
      <c r="ABH169" s="73"/>
      <c r="ABI169" s="73"/>
      <c r="ABJ169" s="73"/>
      <c r="ABK169" s="73"/>
      <c r="ABL169" s="73"/>
      <c r="ABM169" s="73"/>
      <c r="ABN169" s="73"/>
      <c r="ABO169" s="73"/>
      <c r="ABP169" s="73"/>
      <c r="ABQ169" s="73"/>
      <c r="ABR169" s="73"/>
      <c r="ABS169" s="73"/>
      <c r="ABT169" s="73"/>
      <c r="ABU169" s="73"/>
      <c r="ABV169" s="73"/>
      <c r="ABW169" s="73"/>
      <c r="ABX169" s="73"/>
      <c r="ABY169" s="73"/>
      <c r="ABZ169" s="73"/>
      <c r="ACA169" s="73"/>
      <c r="ACB169" s="73"/>
      <c r="ACC169" s="73"/>
      <c r="ACD169" s="73"/>
      <c r="ACE169" s="73"/>
      <c r="ACF169" s="73"/>
      <c r="ACG169" s="73"/>
      <c r="ACH169" s="73"/>
      <c r="ACI169" s="73"/>
      <c r="ACJ169" s="73"/>
      <c r="ACK169" s="73"/>
      <c r="ACL169" s="73"/>
      <c r="ACM169" s="73"/>
      <c r="ACN169" s="73"/>
      <c r="ACO169" s="73"/>
      <c r="ACP169" s="73"/>
      <c r="ACQ169" s="73"/>
      <c r="ACR169" s="73"/>
      <c r="ACS169" s="73"/>
      <c r="ACT169" s="73"/>
      <c r="ACU169" s="73"/>
      <c r="ACV169" s="73"/>
      <c r="ACW169" s="73"/>
      <c r="ACX169" s="73"/>
      <c r="ACY169" s="73"/>
      <c r="ACZ169" s="73"/>
      <c r="ADA169" s="73"/>
      <c r="ADB169" s="73"/>
      <c r="ADC169" s="73"/>
      <c r="ADD169" s="73"/>
      <c r="ADE169" s="73"/>
      <c r="ADF169" s="73"/>
      <c r="ADG169" s="73"/>
      <c r="ADH169" s="73"/>
      <c r="ADI169" s="73"/>
      <c r="ADJ169" s="73"/>
      <c r="ADK169" s="73"/>
      <c r="ADL169" s="73"/>
      <c r="ADM169" s="73"/>
      <c r="ADN169" s="73"/>
      <c r="ADO169" s="73"/>
      <c r="ADP169" s="73"/>
      <c r="ADQ169" s="73"/>
      <c r="ADR169" s="73"/>
      <c r="ADS169" s="73"/>
      <c r="ADT169" s="73"/>
      <c r="ADU169" s="73"/>
      <c r="ADV169" s="73"/>
      <c r="ADW169" s="73"/>
      <c r="ADX169" s="73"/>
      <c r="ADY169" s="73"/>
      <c r="ADZ169" s="73"/>
      <c r="AEA169" s="73"/>
      <c r="AEB169" s="73"/>
      <c r="AEC169" s="73"/>
      <c r="AED169" s="73"/>
      <c r="AEE169" s="73"/>
      <c r="AEF169" s="73"/>
      <c r="AEG169" s="73"/>
      <c r="AEH169" s="73"/>
      <c r="AEI169" s="73"/>
      <c r="AEJ169" s="73"/>
      <c r="AEK169" s="73"/>
      <c r="AEL169" s="73"/>
      <c r="AEM169" s="73"/>
      <c r="AEN169" s="73"/>
      <c r="AEO169" s="73"/>
      <c r="AEP169" s="73"/>
      <c r="AEQ169" s="73"/>
      <c r="AER169" s="73"/>
      <c r="AES169" s="73"/>
      <c r="AET169" s="73"/>
      <c r="AEU169" s="73"/>
      <c r="AEV169" s="73"/>
      <c r="AEW169" s="73"/>
      <c r="AEX169" s="73"/>
      <c r="AEY169" s="73"/>
      <c r="AEZ169" s="73"/>
      <c r="AFA169" s="73"/>
      <c r="AFB169" s="73"/>
      <c r="AFC169" s="73"/>
      <c r="AFD169" s="73"/>
      <c r="AFE169" s="73"/>
      <c r="AFF169" s="73"/>
      <c r="AFG169" s="73"/>
      <c r="AFH169" s="73"/>
      <c r="AFI169" s="73"/>
      <c r="AFJ169" s="73"/>
      <c r="AFK169" s="73"/>
      <c r="AFL169" s="73"/>
      <c r="AFM169" s="73"/>
      <c r="AFN169" s="73"/>
      <c r="AFO169" s="73"/>
      <c r="AFP169" s="73"/>
      <c r="AFQ169" s="73"/>
      <c r="AFR169" s="73"/>
      <c r="AFS169" s="73"/>
      <c r="AFT169" s="73"/>
      <c r="AFU169" s="73"/>
      <c r="AFV169" s="73"/>
      <c r="AFW169" s="73"/>
      <c r="AFX169" s="73"/>
      <c r="AFY169" s="73"/>
      <c r="AFZ169" s="73"/>
      <c r="AGA169" s="73"/>
      <c r="AGB169" s="73"/>
      <c r="AGC169" s="73"/>
      <c r="AGD169" s="73"/>
      <c r="AGE169" s="73"/>
      <c r="AGF169" s="73"/>
      <c r="AGG169" s="73"/>
      <c r="AGH169" s="73"/>
      <c r="AGI169" s="73"/>
      <c r="AGJ169" s="73"/>
      <c r="AGK169" s="73"/>
      <c r="AGL169" s="73"/>
      <c r="AGM169" s="73"/>
      <c r="AGN169" s="73"/>
      <c r="AGO169" s="73"/>
      <c r="AGP169" s="73"/>
      <c r="AGQ169" s="73"/>
      <c r="AGR169" s="73"/>
      <c r="AGS169" s="73"/>
      <c r="AGT169" s="73"/>
      <c r="AGU169" s="73"/>
      <c r="AGV169" s="73"/>
      <c r="AGW169" s="73"/>
      <c r="AGX169" s="73"/>
      <c r="AGY169" s="73"/>
      <c r="AGZ169" s="73"/>
      <c r="AHA169" s="73"/>
      <c r="AHB169" s="73"/>
      <c r="AHC169" s="73"/>
      <c r="AHD169" s="73"/>
      <c r="AHE169" s="73"/>
      <c r="AHF169" s="73"/>
      <c r="AHG169" s="73"/>
      <c r="AHH169" s="73"/>
      <c r="AHI169" s="73"/>
      <c r="AHJ169" s="73"/>
      <c r="AHK169" s="73"/>
      <c r="AHL169" s="73"/>
      <c r="AHM169" s="73"/>
      <c r="AHN169" s="73"/>
      <c r="AHO169" s="73"/>
      <c r="AHP169" s="73"/>
      <c r="AHQ169" s="73"/>
      <c r="AHR169" s="73"/>
      <c r="AHS169" s="73"/>
      <c r="AHT169" s="73"/>
      <c r="AHU169" s="73"/>
      <c r="AHV169" s="73"/>
      <c r="AHW169" s="73"/>
      <c r="AHX169" s="73"/>
      <c r="AHY169" s="73"/>
      <c r="AHZ169" s="73"/>
      <c r="AIA169" s="73"/>
      <c r="AIB169" s="73"/>
      <c r="AIC169" s="73"/>
      <c r="AID169" s="73"/>
      <c r="AIE169" s="73"/>
      <c r="AIF169" s="73"/>
      <c r="AIG169" s="73"/>
      <c r="AIH169" s="73"/>
      <c r="AII169" s="73"/>
      <c r="AIJ169" s="73"/>
      <c r="AIK169" s="73"/>
      <c r="AIL169" s="73"/>
      <c r="AIM169" s="73"/>
      <c r="AIN169" s="73"/>
      <c r="AIO169" s="73"/>
      <c r="AIP169" s="73"/>
      <c r="AIQ169" s="73"/>
      <c r="AIR169" s="73"/>
      <c r="AIS169" s="73"/>
      <c r="AIT169" s="73"/>
      <c r="AIU169" s="73"/>
      <c r="AIV169" s="73"/>
      <c r="AIW169" s="73"/>
      <c r="AIX169" s="73"/>
      <c r="AIY169" s="73"/>
      <c r="AIZ169" s="73"/>
      <c r="AJA169" s="73"/>
      <c r="AJB169" s="73"/>
      <c r="AJC169" s="73"/>
      <c r="AJD169" s="73"/>
      <c r="AJE169" s="73"/>
      <c r="AJF169" s="73"/>
      <c r="AJG169" s="73"/>
      <c r="AJH169" s="73"/>
      <c r="AJI169" s="73"/>
      <c r="AJJ169" s="73"/>
      <c r="AJK169" s="73"/>
      <c r="AJL169" s="73"/>
      <c r="AJM169" s="73"/>
      <c r="AJN169" s="73"/>
      <c r="AJO169" s="73"/>
      <c r="AJP169" s="73"/>
      <c r="AJQ169" s="73"/>
      <c r="AJR169" s="73"/>
      <c r="AJS169" s="73"/>
      <c r="AJT169" s="73"/>
      <c r="AJU169" s="73"/>
      <c r="AJV169" s="73"/>
      <c r="AJW169" s="73"/>
      <c r="AJX169" s="73"/>
      <c r="AJY169" s="73"/>
      <c r="AJZ169" s="73"/>
      <c r="AKA169" s="73"/>
      <c r="AKB169" s="73"/>
      <c r="AKC169" s="73"/>
      <c r="AKD169" s="73"/>
      <c r="AKE169" s="73"/>
      <c r="AKF169" s="73"/>
      <c r="AKG169" s="73"/>
      <c r="AKH169" s="73"/>
      <c r="AKI169" s="73"/>
      <c r="AKJ169" s="73"/>
      <c r="AKK169" s="73"/>
      <c r="AKL169" s="73"/>
      <c r="AKM169" s="73"/>
      <c r="AKN169" s="73"/>
      <c r="AKO169" s="73"/>
      <c r="AKP169" s="73"/>
      <c r="AKQ169" s="73"/>
      <c r="AKR169" s="73"/>
      <c r="AKS169" s="73"/>
      <c r="AKT169" s="73"/>
      <c r="AKU169" s="73"/>
      <c r="AKV169" s="73"/>
      <c r="AKW169" s="73"/>
      <c r="AKX169" s="73"/>
      <c r="AKY169" s="73"/>
      <c r="AKZ169" s="73"/>
      <c r="ALA169" s="73"/>
      <c r="ALB169" s="73"/>
      <c r="ALC169" s="73"/>
      <c r="ALD169" s="73"/>
      <c r="ALE169" s="73"/>
      <c r="ALF169" s="73"/>
      <c r="ALG169" s="73"/>
      <c r="ALH169" s="73"/>
      <c r="ALI169" s="73"/>
      <c r="ALJ169" s="73"/>
      <c r="ALK169" s="73"/>
      <c r="ALL169" s="73"/>
      <c r="ALM169" s="73"/>
      <c r="ALN169" s="73"/>
      <c r="ALO169" s="73"/>
      <c r="ALP169" s="73"/>
      <c r="ALQ169" s="73"/>
      <c r="ALR169" s="73"/>
      <c r="ALS169" s="73"/>
      <c r="ALT169" s="73"/>
      <c r="ALU169" s="73"/>
      <c r="ALV169" s="73"/>
      <c r="ALW169" s="73"/>
      <c r="ALX169" s="73"/>
      <c r="ALY169" s="73"/>
      <c r="ALZ169" s="73"/>
      <c r="AMA169" s="73"/>
      <c r="AMB169" s="73"/>
      <c r="AMC169" s="73"/>
      <c r="AMD169" s="73"/>
      <c r="AME169" s="73"/>
      <c r="AMF169" s="73"/>
      <c r="AMG169" s="73"/>
      <c r="AMH169" s="73"/>
      <c r="AMI169" s="73"/>
      <c r="AMJ169" s="73"/>
      <c r="AMK169" s="73"/>
      <c r="AML169" s="73"/>
      <c r="AMM169" s="73"/>
      <c r="AMN169" s="73"/>
      <c r="AMO169" s="73"/>
      <c r="AMP169" s="73"/>
      <c r="AMQ169" s="73"/>
      <c r="AMR169" s="73"/>
      <c r="AMS169" s="73"/>
      <c r="AMT169" s="73"/>
      <c r="AMU169" s="73"/>
      <c r="AMV169" s="73"/>
      <c r="AMW169" s="73"/>
      <c r="AMX169" s="73"/>
      <c r="AMY169" s="73"/>
      <c r="AMZ169" s="73"/>
      <c r="ANA169" s="73"/>
      <c r="ANB169" s="73"/>
      <c r="ANC169" s="73"/>
      <c r="AND169" s="73"/>
      <c r="ANE169" s="73"/>
      <c r="ANF169" s="73"/>
      <c r="ANG169" s="73"/>
      <c r="ANH169" s="73"/>
      <c r="ANI169" s="73"/>
      <c r="ANJ169" s="73"/>
      <c r="ANK169" s="73"/>
      <c r="ANL169" s="73"/>
      <c r="ANM169" s="73"/>
      <c r="ANN169" s="73"/>
      <c r="ANO169" s="73"/>
      <c r="ANP169" s="73"/>
      <c r="ANQ169" s="73"/>
      <c r="ANR169" s="73"/>
      <c r="ANS169" s="73"/>
      <c r="ANT169" s="73"/>
      <c r="ANU169" s="73"/>
      <c r="ANV169" s="73"/>
      <c r="ANW169" s="73"/>
      <c r="ANX169" s="73"/>
      <c r="ANY169" s="73"/>
      <c r="ANZ169" s="73"/>
      <c r="AOA169" s="73"/>
      <c r="AOB169" s="73"/>
      <c r="AOC169" s="73"/>
      <c r="AOD169" s="73"/>
      <c r="AOE169" s="73"/>
      <c r="AOF169" s="73"/>
      <c r="AOG169" s="73"/>
      <c r="AOH169" s="73"/>
      <c r="AOI169" s="73"/>
      <c r="AOJ169" s="73"/>
      <c r="AOK169" s="73"/>
      <c r="AOL169" s="73"/>
      <c r="AOM169" s="73"/>
      <c r="AON169" s="73"/>
      <c r="AOO169" s="73"/>
      <c r="AOP169" s="73"/>
      <c r="AOQ169" s="73"/>
      <c r="AOR169" s="73"/>
      <c r="AOS169" s="73"/>
      <c r="AOT169" s="73"/>
      <c r="AOU169" s="73"/>
      <c r="AOV169" s="73"/>
      <c r="AOW169" s="73"/>
      <c r="AOX169" s="73"/>
      <c r="AOY169" s="73"/>
      <c r="AOZ169" s="73"/>
      <c r="APA169" s="73"/>
      <c r="APB169" s="73"/>
      <c r="APC169" s="73"/>
      <c r="APD169" s="73"/>
      <c r="APE169" s="73"/>
      <c r="APF169" s="73"/>
      <c r="APG169" s="73"/>
      <c r="APH169" s="73"/>
      <c r="API169" s="73"/>
      <c r="APJ169" s="73"/>
      <c r="APK169" s="73"/>
      <c r="APL169" s="73"/>
      <c r="APM169" s="73"/>
      <c r="APN169" s="73"/>
      <c r="APO169" s="73"/>
      <c r="APP169" s="73"/>
      <c r="APQ169" s="73"/>
      <c r="APR169" s="73"/>
      <c r="APS169" s="73"/>
      <c r="APT169" s="73"/>
      <c r="APU169" s="73"/>
      <c r="APV169" s="73"/>
      <c r="APW169" s="73"/>
      <c r="APX169" s="73"/>
      <c r="APY169" s="73"/>
      <c r="APZ169" s="73"/>
      <c r="AQA169" s="73"/>
      <c r="AQB169" s="73"/>
      <c r="AQC169" s="73"/>
      <c r="AQD169" s="73"/>
      <c r="AQE169" s="73"/>
      <c r="AQF169" s="73"/>
      <c r="AQG169" s="73"/>
      <c r="AQH169" s="73"/>
      <c r="AQI169" s="73"/>
      <c r="AQJ169" s="73"/>
      <c r="AQK169" s="73"/>
      <c r="AQL169" s="73"/>
      <c r="AQM169" s="73"/>
      <c r="AQN169" s="73"/>
      <c r="AQO169" s="73"/>
      <c r="AQP169" s="73"/>
      <c r="AQQ169" s="73"/>
      <c r="AQR169" s="73"/>
      <c r="AQS169" s="73"/>
      <c r="AQT169" s="73"/>
      <c r="AQU169" s="73"/>
      <c r="AQV169" s="73"/>
      <c r="AQW169" s="73"/>
      <c r="AQX169" s="73"/>
      <c r="AQY169" s="73"/>
      <c r="AQZ169" s="73"/>
      <c r="ARA169" s="73"/>
      <c r="ARB169" s="73"/>
      <c r="ARC169" s="73"/>
      <c r="ARD169" s="73"/>
      <c r="ARE169" s="73"/>
      <c r="ARF169" s="73"/>
      <c r="ARG169" s="73"/>
      <c r="ARH169" s="73"/>
      <c r="ARI169" s="73"/>
      <c r="ARJ169" s="73"/>
      <c r="ARK169" s="73"/>
      <c r="ARL169" s="73"/>
      <c r="ARM169" s="73"/>
      <c r="ARN169" s="73"/>
      <c r="ARO169" s="73"/>
      <c r="ARP169" s="73"/>
      <c r="ARQ169" s="73"/>
      <c r="ARR169" s="73"/>
      <c r="ARS169" s="73"/>
      <c r="ART169" s="73"/>
      <c r="ARU169" s="73"/>
      <c r="ARV169" s="73"/>
      <c r="ARW169" s="73"/>
      <c r="ARX169" s="73"/>
      <c r="ARY169" s="73"/>
      <c r="ARZ169" s="73"/>
      <c r="ASA169" s="73"/>
      <c r="ASB169" s="73"/>
      <c r="ASC169" s="73"/>
      <c r="ASD169" s="73"/>
      <c r="ASE169" s="73"/>
      <c r="ASF169" s="73"/>
      <c r="ASG169" s="73"/>
      <c r="ASH169" s="73"/>
      <c r="ASI169" s="73"/>
      <c r="ASJ169" s="73"/>
      <c r="ASK169" s="73"/>
      <c r="ASL169" s="73"/>
      <c r="ASM169" s="73"/>
      <c r="ASN169" s="73"/>
      <c r="ASO169" s="73"/>
      <c r="ASP169" s="73"/>
      <c r="ASQ169" s="73"/>
      <c r="ASR169" s="73"/>
      <c r="ASS169" s="73"/>
      <c r="AST169" s="73"/>
      <c r="ASU169" s="73"/>
      <c r="ASV169" s="73"/>
      <c r="ASW169" s="73"/>
      <c r="ASX169" s="73"/>
      <c r="ASY169" s="73"/>
      <c r="ASZ169" s="73"/>
      <c r="ATA169" s="73"/>
      <c r="ATB169" s="73"/>
      <c r="ATC169" s="73"/>
      <c r="ATD169" s="73"/>
      <c r="ATE169" s="73"/>
      <c r="ATF169" s="73"/>
      <c r="ATG169" s="73"/>
      <c r="ATH169" s="73"/>
      <c r="ATI169" s="73"/>
      <c r="ATJ169" s="73"/>
      <c r="ATK169" s="73"/>
      <c r="ATL169" s="73"/>
      <c r="ATM169" s="73"/>
      <c r="ATN169" s="73"/>
      <c r="ATO169" s="73"/>
      <c r="ATP169" s="73"/>
      <c r="ATQ169" s="73"/>
      <c r="ATR169" s="73"/>
      <c r="ATS169" s="73"/>
      <c r="ATT169" s="73"/>
      <c r="ATU169" s="73"/>
      <c r="ATV169" s="73"/>
      <c r="ATW169" s="73"/>
      <c r="ATX169" s="73"/>
      <c r="ATY169" s="73"/>
      <c r="ATZ169" s="73"/>
      <c r="AUA169" s="73"/>
      <c r="AUB169" s="73"/>
      <c r="AUC169" s="73"/>
      <c r="AUD169" s="73"/>
      <c r="AUE169" s="73"/>
      <c r="AUF169" s="73"/>
      <c r="AUG169" s="73"/>
      <c r="AUH169" s="73"/>
      <c r="AUI169" s="73"/>
      <c r="AUJ169" s="73"/>
      <c r="AUK169" s="73"/>
      <c r="AUL169" s="73"/>
      <c r="AUM169" s="73"/>
      <c r="AUN169" s="73"/>
      <c r="AUO169" s="73"/>
      <c r="AUP169" s="73"/>
      <c r="AUQ169" s="73"/>
      <c r="AUR169" s="73"/>
      <c r="AUS169" s="73"/>
      <c r="AUT169" s="73"/>
      <c r="AUU169" s="73"/>
      <c r="AUV169" s="73"/>
      <c r="AUW169" s="73"/>
      <c r="AUX169" s="73"/>
      <c r="AUY169" s="73"/>
      <c r="AUZ169" s="73"/>
      <c r="AVA169" s="73"/>
      <c r="AVB169" s="73"/>
      <c r="AVC169" s="73"/>
      <c r="AVD169" s="73"/>
      <c r="AVE169" s="73"/>
      <c r="AVF169" s="73"/>
      <c r="AVG169" s="73"/>
      <c r="AVH169" s="73"/>
      <c r="AVI169" s="73"/>
      <c r="AVJ169" s="73"/>
      <c r="AVK169" s="73"/>
      <c r="AVL169" s="73"/>
      <c r="AVM169" s="73"/>
      <c r="AVN169" s="73"/>
      <c r="AVO169" s="73"/>
      <c r="AVP169" s="73"/>
      <c r="AVQ169" s="73"/>
      <c r="AVR169" s="73"/>
      <c r="AVS169" s="73"/>
      <c r="AVT169" s="73"/>
      <c r="AVU169" s="73"/>
      <c r="AVV169" s="73"/>
      <c r="AVW169" s="73"/>
      <c r="AVX169" s="73"/>
      <c r="AVY169" s="73"/>
      <c r="AVZ169" s="73"/>
      <c r="AWA169" s="73"/>
      <c r="AWB169" s="73"/>
      <c r="AWC169" s="73"/>
      <c r="AWD169" s="73"/>
      <c r="AWE169" s="73"/>
      <c r="AWF169" s="73"/>
      <c r="AWG169" s="73"/>
      <c r="AWH169" s="73"/>
      <c r="AWI169" s="73"/>
      <c r="AWJ169" s="73"/>
      <c r="AWK169" s="73"/>
      <c r="AWL169" s="73"/>
      <c r="AWM169" s="73"/>
      <c r="AWN169" s="73"/>
      <c r="AWO169" s="73"/>
      <c r="AWP169" s="73"/>
      <c r="AWQ169" s="73"/>
      <c r="AWR169" s="73"/>
      <c r="AWS169" s="73"/>
      <c r="AWT169" s="73"/>
      <c r="AWU169" s="73"/>
      <c r="AWV169" s="73"/>
      <c r="AWW169" s="73"/>
      <c r="AWX169" s="73"/>
      <c r="AWY169" s="73"/>
      <c r="AWZ169" s="73"/>
      <c r="AXA169" s="73"/>
      <c r="AXB169" s="73"/>
      <c r="AXC169" s="73"/>
      <c r="AXD169" s="73"/>
      <c r="AXE169" s="73"/>
      <c r="AXF169" s="73"/>
      <c r="AXG169" s="73"/>
      <c r="AXH169" s="73"/>
      <c r="AXI169" s="73"/>
      <c r="AXJ169" s="73"/>
      <c r="AXK169" s="73"/>
      <c r="AXL169" s="73"/>
      <c r="AXM169" s="73"/>
      <c r="AXN169" s="73"/>
      <c r="AXO169" s="73"/>
      <c r="AXP169" s="73"/>
      <c r="AXQ169" s="73"/>
      <c r="AXR169" s="73"/>
      <c r="AXS169" s="73"/>
      <c r="AXT169" s="73"/>
      <c r="AXU169" s="73"/>
      <c r="AXV169" s="73"/>
      <c r="AXW169" s="73"/>
      <c r="AXX169" s="73"/>
      <c r="AXY169" s="73"/>
      <c r="AXZ169" s="73"/>
      <c r="AYA169" s="73"/>
      <c r="AYB169" s="73"/>
      <c r="AYC169" s="73"/>
      <c r="AYD169" s="73"/>
      <c r="AYE169" s="73"/>
      <c r="AYF169" s="73"/>
      <c r="AYG169" s="73"/>
      <c r="AYH169" s="73"/>
      <c r="AYI169" s="73"/>
      <c r="AYJ169" s="73"/>
      <c r="AYK169" s="73"/>
      <c r="AYL169" s="73"/>
      <c r="AYM169" s="73"/>
      <c r="AYN169" s="73"/>
      <c r="AYO169" s="73"/>
      <c r="AYP169" s="73"/>
      <c r="AYQ169" s="73"/>
      <c r="AYR169" s="73"/>
      <c r="AYS169" s="73"/>
      <c r="AYT169" s="73"/>
      <c r="AYU169" s="73"/>
      <c r="AYV169" s="73"/>
      <c r="AYW169" s="73"/>
      <c r="AYX169" s="73"/>
      <c r="AYY169" s="73"/>
      <c r="AYZ169" s="73"/>
      <c r="AZA169" s="73"/>
      <c r="AZB169" s="73"/>
      <c r="AZC169" s="73"/>
      <c r="AZD169" s="73"/>
      <c r="AZE169" s="73"/>
      <c r="AZF169" s="73"/>
      <c r="AZG169" s="73"/>
      <c r="AZH169" s="73"/>
      <c r="AZI169" s="73"/>
      <c r="AZJ169" s="73"/>
      <c r="AZK169" s="73"/>
      <c r="AZL169" s="73"/>
      <c r="AZM169" s="73"/>
      <c r="AZN169" s="73"/>
      <c r="AZO169" s="73"/>
      <c r="AZP169" s="73"/>
      <c r="AZQ169" s="73"/>
      <c r="AZR169" s="73"/>
      <c r="AZS169" s="73"/>
      <c r="AZT169" s="73"/>
      <c r="AZU169" s="73"/>
      <c r="AZV169" s="73"/>
      <c r="AZW169" s="73"/>
      <c r="AZX169" s="73"/>
      <c r="AZY169" s="73"/>
      <c r="AZZ169" s="73"/>
      <c r="BAA169" s="73"/>
      <c r="BAB169" s="73"/>
      <c r="BAC169" s="73"/>
      <c r="BAD169" s="73"/>
      <c r="BAE169" s="73"/>
      <c r="BAF169" s="73"/>
      <c r="BAG169" s="73"/>
      <c r="BAH169" s="73"/>
      <c r="BAI169" s="73"/>
      <c r="BAJ169" s="73"/>
      <c r="BAK169" s="73"/>
      <c r="BAL169" s="73"/>
      <c r="BAM169" s="73"/>
      <c r="BAN169" s="73"/>
      <c r="BAO169" s="73"/>
      <c r="BAP169" s="73"/>
      <c r="BAQ169" s="73"/>
      <c r="BAR169" s="73"/>
      <c r="BAS169" s="73"/>
      <c r="BAT169" s="73"/>
      <c r="BAU169" s="73"/>
      <c r="BAV169" s="73"/>
      <c r="BAW169" s="73"/>
      <c r="BAX169" s="73"/>
      <c r="BAY169" s="73"/>
      <c r="BAZ169" s="73"/>
      <c r="BBA169" s="73"/>
      <c r="BBB169" s="73"/>
      <c r="BBC169" s="73"/>
      <c r="BBD169" s="73"/>
      <c r="BBE169" s="73"/>
      <c r="BBF169" s="73"/>
      <c r="BBG169" s="73"/>
      <c r="BBH169" s="73"/>
      <c r="BBI169" s="73"/>
      <c r="BBJ169" s="73"/>
      <c r="BBK169" s="73"/>
      <c r="BBL169" s="73"/>
      <c r="BBM169" s="73"/>
      <c r="BBN169" s="73"/>
      <c r="BBO169" s="73"/>
      <c r="BBP169" s="73"/>
      <c r="BBQ169" s="73"/>
      <c r="BBR169" s="73"/>
      <c r="BBS169" s="73"/>
      <c r="BBT169" s="73"/>
      <c r="BBU169" s="73"/>
      <c r="BBV169" s="73"/>
      <c r="BBW169" s="73"/>
      <c r="BBX169" s="73"/>
      <c r="BBY169" s="73"/>
      <c r="BBZ169" s="73"/>
      <c r="BCA169" s="73"/>
      <c r="BCB169" s="73"/>
      <c r="BCC169" s="73"/>
      <c r="BCD169" s="73"/>
      <c r="BCE169" s="73"/>
      <c r="BCF169" s="73"/>
      <c r="BCG169" s="73"/>
      <c r="BCH169" s="73"/>
      <c r="BCI169" s="73"/>
      <c r="BCJ169" s="73"/>
      <c r="BCK169" s="73"/>
      <c r="BCL169" s="73"/>
      <c r="BCM169" s="73"/>
      <c r="BCN169" s="73"/>
      <c r="BCO169" s="73"/>
      <c r="BCP169" s="73"/>
      <c r="BCQ169" s="73"/>
      <c r="BCR169" s="73"/>
      <c r="BCS169" s="73"/>
      <c r="BCT169" s="73"/>
      <c r="BCU169" s="73"/>
      <c r="BCV169" s="73"/>
      <c r="BCW169" s="73"/>
      <c r="BCX169" s="73"/>
      <c r="BCY169" s="73"/>
      <c r="BCZ169" s="73"/>
      <c r="BDA169" s="73"/>
      <c r="BDB169" s="73"/>
      <c r="BDC169" s="73"/>
      <c r="BDD169" s="73"/>
      <c r="BDE169" s="73"/>
      <c r="BDF169" s="73"/>
      <c r="BDG169" s="73"/>
      <c r="BDH169" s="73"/>
      <c r="BDI169" s="73"/>
      <c r="BDJ169" s="73"/>
      <c r="BDK169" s="73"/>
      <c r="BDL169" s="73"/>
      <c r="BDM169" s="73"/>
      <c r="BDN169" s="73"/>
      <c r="BDO169" s="73"/>
      <c r="BDP169" s="73"/>
      <c r="BDQ169" s="73"/>
      <c r="BDR169" s="73"/>
      <c r="BDS169" s="73"/>
      <c r="BDT169" s="73"/>
      <c r="BDU169" s="73"/>
      <c r="BDV169" s="73"/>
      <c r="BDW169" s="73"/>
      <c r="BDX169" s="73"/>
      <c r="BDY169" s="73"/>
      <c r="BDZ169" s="73"/>
      <c r="BEA169" s="73"/>
      <c r="BEB169" s="73"/>
      <c r="BEC169" s="73"/>
      <c r="BED169" s="73"/>
      <c r="BEE169" s="73"/>
      <c r="BEF169" s="73"/>
      <c r="BEG169" s="73"/>
      <c r="BEH169" s="73"/>
      <c r="BEI169" s="73"/>
      <c r="BEJ169" s="73"/>
      <c r="BEK169" s="73"/>
      <c r="BEL169" s="73"/>
      <c r="BEM169" s="73"/>
      <c r="BEN169" s="73"/>
      <c r="BEO169" s="73"/>
      <c r="BEP169" s="73"/>
      <c r="BEQ169" s="73"/>
      <c r="BER169" s="73"/>
      <c r="BES169" s="73"/>
      <c r="BET169" s="73"/>
      <c r="BEU169" s="73"/>
      <c r="BEV169" s="73"/>
      <c r="BEW169" s="73"/>
      <c r="BEX169" s="73"/>
      <c r="BEY169" s="73"/>
      <c r="BEZ169" s="73"/>
      <c r="BFA169" s="73"/>
      <c r="BFB169" s="73"/>
      <c r="BFC169" s="73"/>
      <c r="BFD169" s="73"/>
      <c r="BFE169" s="73"/>
      <c r="BFF169" s="73"/>
      <c r="BFG169" s="73"/>
      <c r="BFH169" s="73"/>
      <c r="BFI169" s="73"/>
      <c r="BFJ169" s="73"/>
      <c r="BFK169" s="73"/>
      <c r="BFL169" s="73"/>
      <c r="BFM169" s="73"/>
      <c r="BFN169" s="73"/>
      <c r="BFO169" s="73"/>
      <c r="BFP169" s="73"/>
      <c r="BFQ169" s="73"/>
      <c r="BFR169" s="73"/>
      <c r="BFS169" s="73"/>
      <c r="BFT169" s="73"/>
      <c r="BFU169" s="73"/>
      <c r="BFV169" s="73"/>
      <c r="BFW169" s="73"/>
      <c r="BFX169" s="73"/>
      <c r="BFY169" s="73"/>
      <c r="BFZ169" s="73"/>
      <c r="BGA169" s="73"/>
      <c r="BGB169" s="73"/>
      <c r="BGC169" s="73"/>
      <c r="BGD169" s="73"/>
      <c r="BGE169" s="73"/>
      <c r="BGF169" s="73"/>
      <c r="BGG169" s="73"/>
      <c r="BGH169" s="73"/>
      <c r="BGI169" s="73"/>
      <c r="BGJ169" s="73"/>
      <c r="BGK169" s="73"/>
      <c r="BGL169" s="73"/>
      <c r="BGM169" s="73"/>
      <c r="BGN169" s="73"/>
      <c r="BGO169" s="73"/>
      <c r="BGP169" s="73"/>
      <c r="BGQ169" s="73"/>
      <c r="BGR169" s="73"/>
      <c r="BGS169" s="73"/>
      <c r="BGT169" s="73"/>
      <c r="BGU169" s="73"/>
      <c r="BGV169" s="73"/>
      <c r="BGW169" s="73"/>
      <c r="BGX169" s="73"/>
      <c r="BGY169" s="73"/>
      <c r="BGZ169" s="73"/>
      <c r="BHA169" s="73"/>
      <c r="BHB169" s="73"/>
      <c r="BHC169" s="73"/>
      <c r="BHD169" s="73"/>
      <c r="BHE169" s="73"/>
      <c r="BHF169" s="73"/>
      <c r="BHG169" s="73"/>
      <c r="BHH169" s="73"/>
      <c r="BHI169" s="73"/>
      <c r="BHJ169" s="73"/>
      <c r="BHK169" s="73"/>
      <c r="BHL169" s="73"/>
      <c r="BHM169" s="73"/>
      <c r="BHN169" s="73"/>
      <c r="BHO169" s="73"/>
      <c r="BHP169" s="73"/>
      <c r="BHQ169" s="73"/>
      <c r="BHR169" s="73"/>
      <c r="BHS169" s="73"/>
      <c r="BHT169" s="73"/>
      <c r="BHU169" s="73"/>
      <c r="BHV169" s="73"/>
      <c r="BHW169" s="73"/>
      <c r="BHX169" s="73"/>
      <c r="BHY169" s="73"/>
      <c r="BHZ169" s="73"/>
      <c r="BIA169" s="73"/>
      <c r="BIB169" s="73"/>
      <c r="BIC169" s="73"/>
      <c r="BID169" s="73"/>
      <c r="BIE169" s="73"/>
      <c r="BIF169" s="73"/>
      <c r="BIG169" s="73"/>
      <c r="BIH169" s="73"/>
      <c r="BII169" s="73"/>
      <c r="BIJ169" s="73"/>
      <c r="BIK169" s="73"/>
      <c r="BIL169" s="73"/>
      <c r="BIM169" s="73"/>
      <c r="BIN169" s="73"/>
      <c r="BIO169" s="73"/>
      <c r="BIP169" s="73"/>
      <c r="BIQ169" s="73"/>
      <c r="BIR169" s="73"/>
      <c r="BIS169" s="73"/>
      <c r="BIT169" s="73"/>
      <c r="BIU169" s="73"/>
      <c r="BIV169" s="73"/>
      <c r="BIW169" s="73"/>
      <c r="BIX169" s="73"/>
      <c r="BIY169" s="73"/>
      <c r="BIZ169" s="73"/>
      <c r="BJA169" s="73"/>
      <c r="BJB169" s="73"/>
      <c r="BJC169" s="73"/>
      <c r="BJD169" s="73"/>
      <c r="BJE169" s="73"/>
      <c r="BJF169" s="73"/>
      <c r="BJG169" s="73"/>
      <c r="BJH169" s="73"/>
      <c r="BJI169" s="73"/>
      <c r="BJJ169" s="73"/>
      <c r="BJK169" s="73"/>
      <c r="BJL169" s="73"/>
      <c r="BJM169" s="73"/>
      <c r="BJN169" s="73"/>
      <c r="BJO169" s="73"/>
      <c r="BJP169" s="73"/>
      <c r="BJQ169" s="73"/>
      <c r="BJR169" s="73"/>
      <c r="BJS169" s="73"/>
      <c r="BJT169" s="73"/>
      <c r="BJU169" s="73"/>
      <c r="BJV169" s="73"/>
      <c r="BJW169" s="73"/>
      <c r="BJX169" s="73"/>
      <c r="BJY169" s="73"/>
      <c r="BJZ169" s="73"/>
      <c r="BKA169" s="73"/>
      <c r="BKB169" s="73"/>
      <c r="BKC169" s="73"/>
      <c r="BKD169" s="73"/>
      <c r="BKE169" s="73"/>
      <c r="BKF169" s="73"/>
      <c r="BKG169" s="73"/>
      <c r="BKH169" s="73"/>
      <c r="BKI169" s="73"/>
      <c r="BKJ169" s="73"/>
      <c r="BKK169" s="73"/>
      <c r="BKL169" s="73"/>
      <c r="BKM169" s="73"/>
      <c r="BKN169" s="73"/>
      <c r="BKO169" s="73"/>
      <c r="BKP169" s="73"/>
      <c r="BKQ169" s="73"/>
      <c r="BKR169" s="73"/>
      <c r="BKS169" s="73"/>
      <c r="BKT169" s="73"/>
      <c r="BKU169" s="73"/>
      <c r="BKV169" s="73"/>
      <c r="BKW169" s="73"/>
      <c r="BKX169" s="73"/>
      <c r="BKY169" s="73"/>
      <c r="BKZ169" s="73"/>
      <c r="BLA169" s="73"/>
      <c r="BLB169" s="73"/>
      <c r="BLC169" s="73"/>
      <c r="BLD169" s="73"/>
      <c r="BLE169" s="73"/>
      <c r="BLF169" s="73"/>
      <c r="BLG169" s="73"/>
      <c r="BLH169" s="73"/>
      <c r="BLI169" s="73"/>
      <c r="BLJ169" s="73"/>
      <c r="BLK169" s="73"/>
      <c r="BLL169" s="73"/>
      <c r="BLM169" s="73"/>
      <c r="BLN169" s="73"/>
      <c r="BLO169" s="73"/>
      <c r="BLP169" s="73"/>
      <c r="BLQ169" s="73"/>
      <c r="BLR169" s="73"/>
      <c r="BLS169" s="73"/>
      <c r="BLT169" s="73"/>
      <c r="BLU169" s="73"/>
      <c r="BLV169" s="73"/>
      <c r="BLW169" s="73"/>
      <c r="BLX169" s="73"/>
      <c r="BLY169" s="73"/>
      <c r="BLZ169" s="73"/>
      <c r="BMA169" s="73"/>
      <c r="BMB169" s="73"/>
      <c r="BMC169" s="73"/>
      <c r="BMD169" s="73"/>
      <c r="BME169" s="73"/>
      <c r="BMF169" s="73"/>
      <c r="BMG169" s="73"/>
      <c r="BMH169" s="73"/>
      <c r="BMI169" s="73"/>
      <c r="BMJ169" s="73"/>
      <c r="BMK169" s="73"/>
      <c r="BML169" s="73"/>
      <c r="BMM169" s="73"/>
      <c r="BMN169" s="73"/>
      <c r="BMO169" s="73"/>
      <c r="BMP169" s="73"/>
      <c r="BMQ169" s="73"/>
      <c r="BMR169" s="73"/>
      <c r="BMS169" s="73"/>
      <c r="BMT169" s="73"/>
      <c r="BMU169" s="73"/>
      <c r="BMV169" s="73"/>
      <c r="BMW169" s="73"/>
      <c r="BMX169" s="73"/>
      <c r="BMY169" s="73"/>
      <c r="BMZ169" s="73"/>
      <c r="BNA169" s="73"/>
      <c r="BNB169" s="73"/>
      <c r="BNC169" s="73"/>
      <c r="BND169" s="73"/>
      <c r="BNE169" s="73"/>
      <c r="BNF169" s="73"/>
      <c r="BNG169" s="73"/>
      <c r="BNH169" s="73"/>
      <c r="BNI169" s="73"/>
      <c r="BNJ169" s="73"/>
      <c r="BNK169" s="73"/>
      <c r="BNL169" s="73"/>
      <c r="BNM169" s="73"/>
      <c r="BNN169" s="73"/>
      <c r="BNO169" s="73"/>
      <c r="BNP169" s="73"/>
      <c r="BNQ169" s="73"/>
      <c r="BNR169" s="73"/>
      <c r="BNS169" s="73"/>
      <c r="BNT169" s="73"/>
      <c r="BNU169" s="73"/>
      <c r="BNV169" s="73"/>
      <c r="BNW169" s="73"/>
      <c r="BNX169" s="73"/>
      <c r="BNY169" s="73"/>
      <c r="BNZ169" s="73"/>
      <c r="BOA169" s="73"/>
      <c r="BOB169" s="73"/>
      <c r="BOC169" s="73"/>
      <c r="BOD169" s="73"/>
      <c r="BOE169" s="73"/>
      <c r="BOF169" s="73"/>
      <c r="BOG169" s="73"/>
      <c r="BOH169" s="73"/>
      <c r="BOI169" s="73"/>
      <c r="BOJ169" s="73"/>
      <c r="BOK169" s="73"/>
      <c r="BOL169" s="73"/>
      <c r="BOM169" s="73"/>
      <c r="BON169" s="73"/>
      <c r="BOO169" s="73"/>
      <c r="BOP169" s="73"/>
      <c r="BOQ169" s="73"/>
      <c r="BOR169" s="73"/>
      <c r="BOS169" s="73"/>
      <c r="BOT169" s="73"/>
      <c r="BOU169" s="73"/>
      <c r="BOV169" s="73"/>
      <c r="BOW169" s="73"/>
      <c r="BOX169" s="73"/>
      <c r="BOY169" s="73"/>
      <c r="BOZ169" s="73"/>
      <c r="BPA169" s="73"/>
      <c r="BPB169" s="73"/>
      <c r="BPC169" s="73"/>
      <c r="BPD169" s="73"/>
      <c r="BPE169" s="73"/>
      <c r="BPF169" s="73"/>
      <c r="BPG169" s="73"/>
      <c r="BPH169" s="73"/>
      <c r="BPI169" s="73"/>
      <c r="BPJ169" s="73"/>
      <c r="BPK169" s="73"/>
      <c r="BPL169" s="73"/>
      <c r="BPM169" s="73"/>
      <c r="BPN169" s="73"/>
      <c r="BPO169" s="73"/>
      <c r="BPP169" s="73"/>
      <c r="BPQ169" s="73"/>
      <c r="BPR169" s="73"/>
      <c r="BPS169" s="73"/>
      <c r="BPT169" s="73"/>
      <c r="BPU169" s="73"/>
      <c r="BPV169" s="73"/>
      <c r="BPW169" s="73"/>
      <c r="BPX169" s="73"/>
      <c r="BPY169" s="73"/>
      <c r="BPZ169" s="73"/>
      <c r="BQA169" s="73"/>
      <c r="BQB169" s="73"/>
      <c r="BQC169" s="73"/>
      <c r="BQD169" s="73"/>
      <c r="BQE169" s="73"/>
      <c r="BQF169" s="73"/>
      <c r="BQG169" s="73"/>
      <c r="BQH169" s="73"/>
      <c r="BQI169" s="73"/>
      <c r="BQJ169" s="73"/>
      <c r="BQK169" s="73"/>
      <c r="BQL169" s="73"/>
      <c r="BQM169" s="73"/>
      <c r="BQN169" s="73"/>
      <c r="BQO169" s="73"/>
      <c r="BQP169" s="73"/>
      <c r="BQQ169" s="73"/>
      <c r="BQR169" s="73"/>
      <c r="BQS169" s="73"/>
      <c r="BQT169" s="73"/>
      <c r="BQU169" s="73"/>
      <c r="BQV169" s="73"/>
      <c r="BQW169" s="73"/>
      <c r="BQX169" s="73"/>
      <c r="BQY169" s="73"/>
      <c r="BQZ169" s="73"/>
      <c r="BRA169" s="73"/>
      <c r="BRB169" s="73"/>
      <c r="BRC169" s="73"/>
      <c r="BRD169" s="73"/>
      <c r="BRE169" s="73"/>
      <c r="BRF169" s="73"/>
      <c r="BRG169" s="73"/>
      <c r="BRH169" s="73"/>
      <c r="BRI169" s="73"/>
      <c r="BRJ169" s="73"/>
      <c r="BRK169" s="73"/>
      <c r="BRL169" s="73"/>
      <c r="BRM169" s="73"/>
      <c r="BRN169" s="73"/>
      <c r="BRO169" s="73"/>
      <c r="BRP169" s="73"/>
      <c r="BRQ169" s="73"/>
      <c r="BRR169" s="73"/>
      <c r="BRS169" s="73"/>
      <c r="BRT169" s="73"/>
      <c r="BRU169" s="73"/>
      <c r="BRV169" s="73"/>
      <c r="BRW169" s="73"/>
      <c r="BRX169" s="73"/>
      <c r="BRY169" s="73"/>
      <c r="BRZ169" s="73"/>
      <c r="BSA169" s="73"/>
      <c r="BSB169" s="73"/>
      <c r="BSC169" s="73"/>
      <c r="BSD169" s="73"/>
      <c r="BSE169" s="73"/>
      <c r="BSF169" s="73"/>
      <c r="BSG169" s="73"/>
      <c r="BSH169" s="73"/>
      <c r="BSI169" s="73"/>
      <c r="BSJ169" s="73"/>
      <c r="BSK169" s="73"/>
      <c r="BSL169" s="73"/>
      <c r="BSM169" s="73"/>
      <c r="BSN169" s="73"/>
      <c r="BSO169" s="73"/>
      <c r="BSP169" s="73"/>
      <c r="BSQ169" s="73"/>
      <c r="BSR169" s="73"/>
      <c r="BSS169" s="73"/>
      <c r="BST169" s="73"/>
      <c r="BSU169" s="73"/>
      <c r="BSV169" s="73"/>
      <c r="BSW169" s="73"/>
      <c r="BSX169" s="73"/>
      <c r="BSY169" s="73"/>
      <c r="BSZ169" s="73"/>
      <c r="BTA169" s="73"/>
      <c r="BTB169" s="73"/>
      <c r="BTC169" s="73"/>
      <c r="BTD169" s="73"/>
      <c r="BTE169" s="73"/>
      <c r="BTF169" s="73"/>
      <c r="BTG169" s="73"/>
      <c r="BTH169" s="73"/>
      <c r="BTI169" s="73"/>
      <c r="BTJ169" s="73"/>
      <c r="BTK169" s="73"/>
      <c r="BTL169" s="73"/>
      <c r="BTM169" s="73"/>
      <c r="BTN169" s="73"/>
      <c r="BTO169" s="73"/>
      <c r="BTP169" s="73"/>
      <c r="BTQ169" s="73"/>
      <c r="BTR169" s="73"/>
      <c r="BTS169" s="73"/>
      <c r="BTT169" s="73"/>
      <c r="BTU169" s="73"/>
      <c r="BTV169" s="73"/>
      <c r="BTW169" s="73"/>
      <c r="BTX169" s="73"/>
      <c r="BTY169" s="73"/>
      <c r="BTZ169" s="73"/>
      <c r="BUA169" s="73"/>
      <c r="BUB169" s="73"/>
      <c r="BUC169" s="73"/>
      <c r="BUD169" s="73"/>
      <c r="BUE169" s="73"/>
      <c r="BUF169" s="73"/>
      <c r="BUG169" s="73"/>
      <c r="BUH169" s="73"/>
      <c r="BUI169" s="73"/>
      <c r="BUJ169" s="73"/>
      <c r="BUK169" s="73"/>
      <c r="BUL169" s="73"/>
      <c r="BUM169" s="73"/>
      <c r="BUN169" s="73"/>
      <c r="BUO169" s="73"/>
      <c r="BUP169" s="73"/>
      <c r="BUQ169" s="73"/>
      <c r="BUR169" s="73"/>
      <c r="BUS169" s="73"/>
      <c r="BUT169" s="73"/>
      <c r="BUU169" s="73"/>
      <c r="BUV169" s="73"/>
      <c r="BUW169" s="73"/>
      <c r="BUX169" s="73"/>
      <c r="BUY169" s="73"/>
      <c r="BUZ169" s="73"/>
      <c r="BVA169" s="73"/>
      <c r="BVB169" s="73"/>
      <c r="BVC169" s="73"/>
      <c r="BVD169" s="73"/>
      <c r="BVE169" s="73"/>
      <c r="BVF169" s="73"/>
      <c r="BVG169" s="73"/>
      <c r="BVH169" s="73"/>
      <c r="BVI169" s="73"/>
      <c r="BVJ169" s="73"/>
      <c r="BVK169" s="73"/>
      <c r="BVL169" s="73"/>
      <c r="BVM169" s="73"/>
      <c r="BVN169" s="73"/>
      <c r="BVO169" s="73"/>
      <c r="BVP169" s="73"/>
      <c r="BVQ169" s="73"/>
      <c r="BVR169" s="73"/>
      <c r="BVS169" s="73"/>
      <c r="BVT169" s="73"/>
      <c r="BVU169" s="73"/>
      <c r="BVV169" s="73"/>
      <c r="BVW169" s="73"/>
      <c r="BVX169" s="73"/>
      <c r="BVY169" s="73"/>
      <c r="BVZ169" s="73"/>
      <c r="BWA169" s="73"/>
      <c r="BWB169" s="73"/>
      <c r="BWC169" s="73"/>
      <c r="BWD169" s="73"/>
      <c r="BWE169" s="73"/>
      <c r="BWF169" s="73"/>
      <c r="BWG169" s="73"/>
      <c r="BWH169" s="73"/>
      <c r="BWI169" s="73"/>
      <c r="BWJ169" s="73"/>
      <c r="BWK169" s="73"/>
      <c r="BWL169" s="73"/>
      <c r="BWM169" s="73"/>
      <c r="BWN169" s="73"/>
      <c r="BWO169" s="73"/>
      <c r="BWP169" s="73"/>
      <c r="BWQ169" s="73"/>
      <c r="BWR169" s="73"/>
      <c r="BWS169" s="73"/>
      <c r="BWT169" s="73"/>
      <c r="BWU169" s="73"/>
      <c r="BWV169" s="73"/>
      <c r="BWW169" s="73"/>
      <c r="BWX169" s="73"/>
      <c r="BWY169" s="73"/>
      <c r="BWZ169" s="73"/>
      <c r="BXA169" s="73"/>
      <c r="BXB169" s="73"/>
      <c r="BXC169" s="73"/>
      <c r="BXD169" s="73"/>
      <c r="BXE169" s="73"/>
      <c r="BXF169" s="73"/>
      <c r="BXG169" s="73"/>
      <c r="BXH169" s="73"/>
      <c r="BXI169" s="73"/>
      <c r="BXJ169" s="73"/>
      <c r="BXK169" s="73"/>
      <c r="BXL169" s="73"/>
      <c r="BXM169" s="73"/>
      <c r="BXN169" s="73"/>
      <c r="BXO169" s="73"/>
      <c r="BXP169" s="73"/>
      <c r="BXQ169" s="73"/>
      <c r="BXR169" s="73"/>
      <c r="BXS169" s="73"/>
      <c r="BXT169" s="73"/>
      <c r="BXU169" s="73"/>
      <c r="BXV169" s="73"/>
      <c r="BXW169" s="73"/>
      <c r="BXX169" s="73"/>
      <c r="BXY169" s="73"/>
      <c r="BXZ169" s="73"/>
      <c r="BYA169" s="73"/>
      <c r="BYB169" s="73"/>
      <c r="BYC169" s="73"/>
      <c r="BYD169" s="73"/>
      <c r="BYE169" s="73"/>
      <c r="BYF169" s="73"/>
      <c r="BYG169" s="73"/>
      <c r="BYH169" s="73"/>
      <c r="BYI169" s="73"/>
      <c r="BYJ169" s="73"/>
      <c r="BYK169" s="73"/>
      <c r="BYL169" s="73"/>
      <c r="BYM169" s="73"/>
      <c r="BYN169" s="73"/>
      <c r="BYO169" s="73"/>
      <c r="BYP169" s="73"/>
      <c r="BYQ169" s="73"/>
      <c r="BYR169" s="73"/>
      <c r="BYS169" s="73"/>
      <c r="BYT169" s="73"/>
      <c r="BYU169" s="73"/>
      <c r="BYV169" s="73"/>
      <c r="BYW169" s="73"/>
      <c r="BYX169" s="73"/>
      <c r="BYY169" s="73"/>
      <c r="BYZ169" s="73"/>
      <c r="BZA169" s="73"/>
      <c r="BZB169" s="73"/>
      <c r="BZC169" s="73"/>
      <c r="BZD169" s="73"/>
      <c r="BZE169" s="73"/>
      <c r="BZF169" s="73"/>
      <c r="BZG169" s="73"/>
      <c r="BZH169" s="73"/>
      <c r="BZI169" s="73"/>
      <c r="BZJ169" s="73"/>
      <c r="BZK169" s="73"/>
      <c r="BZL169" s="73"/>
      <c r="BZM169" s="73"/>
      <c r="BZN169" s="73"/>
      <c r="BZO169" s="73"/>
      <c r="BZP169" s="73"/>
      <c r="BZQ169" s="73"/>
      <c r="BZR169" s="73"/>
      <c r="BZS169" s="73"/>
      <c r="BZT169" s="73"/>
      <c r="BZU169" s="73"/>
      <c r="BZV169" s="73"/>
      <c r="BZW169" s="73"/>
      <c r="BZX169" s="73"/>
      <c r="BZY169" s="73"/>
      <c r="BZZ169" s="73"/>
      <c r="CAA169" s="73"/>
      <c r="CAB169" s="73"/>
      <c r="CAC169" s="73"/>
      <c r="CAD169" s="73"/>
      <c r="CAE169" s="73"/>
      <c r="CAF169" s="73"/>
      <c r="CAG169" s="73"/>
      <c r="CAH169" s="73"/>
      <c r="CAI169" s="73"/>
      <c r="CAJ169" s="73"/>
      <c r="CAK169" s="73"/>
      <c r="CAL169" s="73"/>
      <c r="CAM169" s="73"/>
      <c r="CAN169" s="73"/>
      <c r="CAO169" s="73"/>
      <c r="CAP169" s="73"/>
      <c r="CAQ169" s="73"/>
      <c r="CAR169" s="73"/>
      <c r="CAS169" s="73"/>
      <c r="CAT169" s="73"/>
      <c r="CAU169" s="73"/>
      <c r="CAV169" s="73"/>
      <c r="CAW169" s="73"/>
      <c r="CAX169" s="73"/>
      <c r="CAY169" s="73"/>
      <c r="CAZ169" s="73"/>
      <c r="CBA169" s="73"/>
      <c r="CBB169" s="73"/>
      <c r="CBC169" s="73"/>
      <c r="CBD169" s="73"/>
      <c r="CBE169" s="73"/>
      <c r="CBF169" s="73"/>
      <c r="CBG169" s="73"/>
      <c r="CBH169" s="73"/>
      <c r="CBI169" s="73"/>
      <c r="CBJ169" s="73"/>
      <c r="CBK169" s="73"/>
      <c r="CBL169" s="73"/>
      <c r="CBM169" s="73"/>
      <c r="CBN169" s="73"/>
      <c r="CBO169" s="73"/>
      <c r="CBP169" s="73"/>
      <c r="CBQ169" s="73"/>
      <c r="CBR169" s="73"/>
      <c r="CBS169" s="73"/>
      <c r="CBT169" s="73"/>
      <c r="CBU169" s="73"/>
      <c r="CBV169" s="73"/>
      <c r="CBW169" s="73"/>
      <c r="CBX169" s="73"/>
      <c r="CBY169" s="73"/>
      <c r="CBZ169" s="73"/>
      <c r="CCA169" s="73"/>
      <c r="CCB169" s="73"/>
      <c r="CCC169" s="73"/>
      <c r="CCD169" s="73"/>
      <c r="CCE169" s="73"/>
      <c r="CCF169" s="73"/>
      <c r="CCG169" s="73"/>
      <c r="CCH169" s="73"/>
      <c r="CCI169" s="73"/>
      <c r="CCJ169" s="73"/>
      <c r="CCK169" s="73"/>
      <c r="CCL169" s="73"/>
      <c r="CCM169" s="73"/>
      <c r="CCN169" s="73"/>
      <c r="CCO169" s="73"/>
      <c r="CCP169" s="73"/>
      <c r="CCQ169" s="73"/>
      <c r="CCR169" s="73"/>
      <c r="CCS169" s="73"/>
      <c r="CCT169" s="73"/>
      <c r="CCU169" s="73"/>
      <c r="CCV169" s="73"/>
      <c r="CCW169" s="73"/>
      <c r="CCX169" s="73"/>
      <c r="CCY169" s="73"/>
      <c r="CCZ169" s="73"/>
      <c r="CDA169" s="73"/>
      <c r="CDB169" s="73"/>
      <c r="CDC169" s="73"/>
      <c r="CDD169" s="73"/>
      <c r="CDE169" s="73"/>
      <c r="CDF169" s="73"/>
      <c r="CDG169" s="73"/>
      <c r="CDH169" s="73"/>
      <c r="CDI169" s="73"/>
      <c r="CDJ169" s="73"/>
      <c r="CDK169" s="73"/>
      <c r="CDL169" s="73"/>
      <c r="CDM169" s="73"/>
      <c r="CDN169" s="73"/>
      <c r="CDO169" s="73"/>
      <c r="CDP169" s="73"/>
      <c r="CDQ169" s="73"/>
      <c r="CDR169" s="73"/>
      <c r="CDS169" s="73"/>
      <c r="CDT169" s="73"/>
      <c r="CDU169" s="73"/>
      <c r="CDV169" s="73"/>
      <c r="CDW169" s="73"/>
      <c r="CDX169" s="73"/>
      <c r="CDY169" s="73"/>
      <c r="CDZ169" s="73"/>
      <c r="CEA169" s="73"/>
      <c r="CEB169" s="73"/>
      <c r="CEC169" s="73"/>
      <c r="CED169" s="73"/>
      <c r="CEE169" s="73"/>
      <c r="CEF169" s="73"/>
      <c r="CEG169" s="73"/>
      <c r="CEH169" s="73"/>
      <c r="CEI169" s="73"/>
      <c r="CEJ169" s="73"/>
      <c r="CEK169" s="73"/>
      <c r="CEL169" s="73"/>
      <c r="CEM169" s="73"/>
      <c r="CEN169" s="73"/>
      <c r="CEO169" s="73"/>
      <c r="CEP169" s="73"/>
      <c r="CEQ169" s="73"/>
      <c r="CER169" s="73"/>
      <c r="CES169" s="73"/>
      <c r="CET169" s="73"/>
      <c r="CEU169" s="73"/>
      <c r="CEV169" s="73"/>
      <c r="CEW169" s="73"/>
      <c r="CEX169" s="73"/>
      <c r="CEY169" s="73"/>
      <c r="CEZ169" s="73"/>
      <c r="CFA169" s="73"/>
      <c r="CFB169" s="73"/>
      <c r="CFC169" s="73"/>
      <c r="CFD169" s="73"/>
      <c r="CFE169" s="73"/>
      <c r="CFF169" s="73"/>
      <c r="CFG169" s="73"/>
      <c r="CFH169" s="73"/>
      <c r="CFI169" s="73"/>
      <c r="CFJ169" s="73"/>
      <c r="CFK169" s="73"/>
      <c r="CFL169" s="73"/>
      <c r="CFM169" s="73"/>
      <c r="CFN169" s="73"/>
      <c r="CFO169" s="73"/>
      <c r="CFP169" s="73"/>
      <c r="CFQ169" s="73"/>
      <c r="CFR169" s="73"/>
      <c r="CFS169" s="73"/>
      <c r="CFT169" s="73"/>
      <c r="CFU169" s="73"/>
      <c r="CFV169" s="73"/>
      <c r="CFW169" s="73"/>
      <c r="CFX169" s="73"/>
      <c r="CFY169" s="73"/>
      <c r="CFZ169" s="73"/>
      <c r="CGA169" s="73"/>
      <c r="CGB169" s="73"/>
      <c r="CGC169" s="73"/>
      <c r="CGD169" s="73"/>
      <c r="CGE169" s="73"/>
      <c r="CGF169" s="73"/>
      <c r="CGG169" s="73"/>
      <c r="CGH169" s="73"/>
      <c r="CGI169" s="73"/>
      <c r="CGJ169" s="73"/>
      <c r="CGK169" s="73"/>
      <c r="CGL169" s="73"/>
      <c r="CGM169" s="73"/>
      <c r="CGN169" s="73"/>
      <c r="CGO169" s="73"/>
      <c r="CGP169" s="73"/>
      <c r="CGQ169" s="73"/>
      <c r="CGR169" s="73"/>
      <c r="CGS169" s="73"/>
      <c r="CGT169" s="73"/>
      <c r="CGU169" s="73"/>
      <c r="CGV169" s="73"/>
      <c r="CGW169" s="73"/>
      <c r="CGX169" s="73"/>
      <c r="CGY169" s="73"/>
      <c r="CGZ169" s="73"/>
      <c r="CHA169" s="73"/>
      <c r="CHB169" s="73"/>
      <c r="CHC169" s="73"/>
      <c r="CHD169" s="73"/>
      <c r="CHE169" s="73"/>
      <c r="CHF169" s="73"/>
      <c r="CHG169" s="73"/>
      <c r="CHH169" s="73"/>
      <c r="CHI169" s="73"/>
      <c r="CHJ169" s="73"/>
      <c r="CHK169" s="73"/>
      <c r="CHL169" s="73"/>
      <c r="CHM169" s="73"/>
      <c r="CHN169" s="73"/>
      <c r="CHO169" s="73"/>
      <c r="CHP169" s="73"/>
      <c r="CHQ169" s="73"/>
      <c r="CHR169" s="73"/>
      <c r="CHS169" s="73"/>
      <c r="CHT169" s="73"/>
      <c r="CHU169" s="73"/>
      <c r="CHV169" s="73"/>
      <c r="CHW169" s="73"/>
      <c r="CHX169" s="73"/>
      <c r="CHY169" s="73"/>
      <c r="CHZ169" s="73"/>
      <c r="CIA169" s="73"/>
      <c r="CIB169" s="73"/>
      <c r="CIC169" s="73"/>
      <c r="CID169" s="73"/>
      <c r="CIE169" s="73"/>
      <c r="CIF169" s="73"/>
      <c r="CIG169" s="73"/>
      <c r="CIH169" s="73"/>
      <c r="CII169" s="73"/>
      <c r="CIJ169" s="73"/>
      <c r="CIK169" s="73"/>
      <c r="CIL169" s="73"/>
      <c r="CIM169" s="73"/>
      <c r="CIN169" s="73"/>
      <c r="CIO169" s="73"/>
      <c r="CIP169" s="73"/>
      <c r="CIQ169" s="73"/>
      <c r="CIR169" s="73"/>
      <c r="CIS169" s="73"/>
      <c r="CIT169" s="73"/>
      <c r="CIU169" s="73"/>
      <c r="CIV169" s="73"/>
      <c r="CIW169" s="73"/>
      <c r="CIX169" s="73"/>
      <c r="CIY169" s="73"/>
      <c r="CIZ169" s="73"/>
      <c r="CJA169" s="73"/>
      <c r="CJB169" s="73"/>
      <c r="CJC169" s="73"/>
      <c r="CJD169" s="73"/>
      <c r="CJE169" s="73"/>
      <c r="CJF169" s="73"/>
      <c r="CJG169" s="73"/>
      <c r="CJH169" s="73"/>
      <c r="CJI169" s="73"/>
      <c r="CJJ169" s="73"/>
      <c r="CJK169" s="73"/>
      <c r="CJL169" s="73"/>
      <c r="CJM169" s="73"/>
      <c r="CJN169" s="73"/>
      <c r="CJO169" s="73"/>
      <c r="CJP169" s="73"/>
      <c r="CJQ169" s="73"/>
      <c r="CJR169" s="73"/>
      <c r="CJS169" s="73"/>
      <c r="CJT169" s="73"/>
      <c r="CJU169" s="73"/>
      <c r="CJV169" s="73"/>
      <c r="CJW169" s="73"/>
      <c r="CJX169" s="73"/>
      <c r="CJY169" s="73"/>
      <c r="CJZ169" s="73"/>
      <c r="CKA169" s="73"/>
      <c r="CKB169" s="73"/>
      <c r="CKC169" s="73"/>
      <c r="CKD169" s="73"/>
      <c r="CKE169" s="73"/>
      <c r="CKF169" s="73"/>
      <c r="CKG169" s="73"/>
      <c r="CKH169" s="73"/>
      <c r="CKI169" s="73"/>
      <c r="CKJ169" s="73"/>
      <c r="CKK169" s="73"/>
      <c r="CKL169" s="73"/>
      <c r="CKM169" s="73"/>
      <c r="CKN169" s="73"/>
      <c r="CKO169" s="73"/>
      <c r="CKP169" s="73"/>
      <c r="CKQ169" s="73"/>
      <c r="CKR169" s="73"/>
      <c r="CKS169" s="73"/>
      <c r="CKT169" s="73"/>
      <c r="CKU169" s="73"/>
      <c r="CKV169" s="73"/>
      <c r="CKW169" s="73"/>
      <c r="CKX169" s="73"/>
      <c r="CKY169" s="73"/>
      <c r="CKZ169" s="73"/>
      <c r="CLA169" s="73"/>
      <c r="CLB169" s="73"/>
      <c r="CLC169" s="73"/>
      <c r="CLD169" s="73"/>
      <c r="CLE169" s="73"/>
      <c r="CLF169" s="73"/>
      <c r="CLG169" s="73"/>
      <c r="CLH169" s="73"/>
      <c r="CLI169" s="73"/>
      <c r="CLJ169" s="73"/>
      <c r="CLK169" s="73"/>
      <c r="CLL169" s="73"/>
      <c r="CLM169" s="73"/>
      <c r="CLN169" s="73"/>
      <c r="CLO169" s="73"/>
      <c r="CLP169" s="73"/>
      <c r="CLQ169" s="73"/>
      <c r="CLR169" s="73"/>
      <c r="CLS169" s="73"/>
      <c r="CLT169" s="73"/>
      <c r="CLU169" s="73"/>
      <c r="CLV169" s="73"/>
      <c r="CLW169" s="73"/>
      <c r="CLX169" s="73"/>
      <c r="CLY169" s="73"/>
      <c r="CLZ169" s="73"/>
      <c r="CMA169" s="73"/>
      <c r="CMB169" s="73"/>
      <c r="CMC169" s="73"/>
      <c r="CMD169" s="73"/>
      <c r="CME169" s="73"/>
      <c r="CMF169" s="73"/>
      <c r="CMG169" s="73"/>
      <c r="CMH169" s="73"/>
      <c r="CMI169" s="73"/>
      <c r="CMJ169" s="73"/>
      <c r="CMK169" s="73"/>
      <c r="CML169" s="73"/>
      <c r="CMM169" s="73"/>
      <c r="CMN169" s="73"/>
      <c r="CMO169" s="73"/>
      <c r="CMP169" s="73"/>
      <c r="CMQ169" s="73"/>
      <c r="CMR169" s="73"/>
      <c r="CMS169" s="73"/>
      <c r="CMT169" s="73"/>
      <c r="CMU169" s="73"/>
      <c r="CMV169" s="73"/>
      <c r="CMW169" s="73"/>
      <c r="CMX169" s="73"/>
      <c r="CMY169" s="73"/>
      <c r="CMZ169" s="73"/>
      <c r="CNA169" s="73"/>
      <c r="CNB169" s="73"/>
      <c r="CNC169" s="73"/>
      <c r="CND169" s="73"/>
      <c r="CNE169" s="73"/>
      <c r="CNF169" s="73"/>
      <c r="CNG169" s="73"/>
      <c r="CNH169" s="73"/>
      <c r="CNI169" s="73"/>
      <c r="CNJ169" s="73"/>
      <c r="CNK169" s="73"/>
      <c r="CNL169" s="73"/>
      <c r="CNM169" s="73"/>
      <c r="CNN169" s="73"/>
      <c r="CNO169" s="73"/>
      <c r="CNP169" s="73"/>
      <c r="CNQ169" s="73"/>
      <c r="CNR169" s="73"/>
      <c r="CNS169" s="73"/>
      <c r="CNT169" s="73"/>
      <c r="CNU169" s="73"/>
      <c r="CNV169" s="73"/>
      <c r="CNW169" s="73"/>
      <c r="CNX169" s="73"/>
      <c r="CNY169" s="73"/>
      <c r="CNZ169" s="73"/>
      <c r="COA169" s="73"/>
      <c r="COB169" s="73"/>
      <c r="COC169" s="73"/>
      <c r="COD169" s="73"/>
      <c r="COE169" s="73"/>
      <c r="COF169" s="73"/>
      <c r="COG169" s="73"/>
      <c r="COH169" s="73"/>
      <c r="COI169" s="73"/>
      <c r="COJ169" s="73"/>
      <c r="COK169" s="73"/>
      <c r="COL169" s="73"/>
      <c r="COM169" s="73"/>
      <c r="CON169" s="73"/>
      <c r="COO169" s="73"/>
      <c r="COP169" s="73"/>
      <c r="COQ169" s="73"/>
      <c r="COR169" s="73"/>
      <c r="COS169" s="73"/>
      <c r="COT169" s="73"/>
      <c r="COU169" s="73"/>
      <c r="COV169" s="73"/>
      <c r="COW169" s="73"/>
      <c r="COX169" s="73"/>
      <c r="COY169" s="73"/>
      <c r="COZ169" s="73"/>
      <c r="CPA169" s="73"/>
      <c r="CPB169" s="73"/>
      <c r="CPC169" s="73"/>
      <c r="CPD169" s="73"/>
      <c r="CPE169" s="73"/>
      <c r="CPF169" s="73"/>
      <c r="CPG169" s="73"/>
      <c r="CPH169" s="73"/>
      <c r="CPI169" s="73"/>
      <c r="CPJ169" s="73"/>
      <c r="CPK169" s="73"/>
      <c r="CPL169" s="73"/>
      <c r="CPM169" s="73"/>
      <c r="CPN169" s="73"/>
      <c r="CPO169" s="73"/>
      <c r="CPP169" s="73"/>
      <c r="CPQ169" s="73"/>
      <c r="CPR169" s="73"/>
      <c r="CPS169" s="73"/>
      <c r="CPT169" s="73"/>
      <c r="CPU169" s="73"/>
      <c r="CPV169" s="73"/>
      <c r="CPW169" s="73"/>
      <c r="CPX169" s="73"/>
      <c r="CPY169" s="73"/>
      <c r="CPZ169" s="73"/>
      <c r="CQA169" s="73"/>
      <c r="CQB169" s="73"/>
      <c r="CQC169" s="73"/>
      <c r="CQD169" s="73"/>
      <c r="CQE169" s="73"/>
      <c r="CQF169" s="73"/>
      <c r="CQG169" s="73"/>
      <c r="CQH169" s="73"/>
      <c r="CQI169" s="73"/>
      <c r="CQJ169" s="73"/>
      <c r="CQK169" s="73"/>
      <c r="CQL169" s="73"/>
      <c r="CQM169" s="73"/>
      <c r="CQN169" s="73"/>
      <c r="CQO169" s="73"/>
      <c r="CQP169" s="73"/>
      <c r="CQQ169" s="73"/>
      <c r="CQR169" s="73"/>
      <c r="CQS169" s="73"/>
      <c r="CQT169" s="73"/>
      <c r="CQU169" s="73"/>
      <c r="CQV169" s="73"/>
      <c r="CQW169" s="73"/>
      <c r="CQX169" s="73"/>
      <c r="CQY169" s="73"/>
      <c r="CQZ169" s="73"/>
      <c r="CRA169" s="73"/>
      <c r="CRB169" s="73"/>
      <c r="CRC169" s="73"/>
      <c r="CRD169" s="73"/>
      <c r="CRE169" s="73"/>
      <c r="CRF169" s="73"/>
      <c r="CRG169" s="73"/>
      <c r="CRH169" s="73"/>
      <c r="CRI169" s="73"/>
      <c r="CRJ169" s="73"/>
      <c r="CRK169" s="73"/>
      <c r="CRL169" s="73"/>
      <c r="CRM169" s="73"/>
      <c r="CRN169" s="73"/>
      <c r="CRO169" s="73"/>
      <c r="CRP169" s="73"/>
      <c r="CRQ169" s="73"/>
      <c r="CRR169" s="73"/>
      <c r="CRS169" s="73"/>
      <c r="CRT169" s="73"/>
      <c r="CRU169" s="73"/>
      <c r="CRV169" s="73"/>
      <c r="CRW169" s="73"/>
      <c r="CRX169" s="73"/>
      <c r="CRY169" s="73"/>
      <c r="CRZ169" s="73"/>
      <c r="CSA169" s="73"/>
      <c r="CSB169" s="73"/>
      <c r="CSC169" s="73"/>
      <c r="CSD169" s="73"/>
      <c r="CSE169" s="73"/>
      <c r="CSF169" s="73"/>
      <c r="CSG169" s="73"/>
      <c r="CSH169" s="73"/>
      <c r="CSI169" s="73"/>
      <c r="CSJ169" s="73"/>
      <c r="CSK169" s="73"/>
      <c r="CSL169" s="73"/>
      <c r="CSM169" s="73"/>
      <c r="CSN169" s="73"/>
      <c r="CSO169" s="73"/>
      <c r="CSP169" s="73"/>
      <c r="CSQ169" s="73"/>
      <c r="CSR169" s="73"/>
      <c r="CSS169" s="73"/>
      <c r="CST169" s="73"/>
      <c r="CSU169" s="73"/>
      <c r="CSV169" s="73"/>
      <c r="CSW169" s="73"/>
      <c r="CSX169" s="73"/>
      <c r="CSY169" s="73"/>
      <c r="CSZ169" s="73"/>
      <c r="CTA169" s="73"/>
      <c r="CTB169" s="73"/>
      <c r="CTC169" s="73"/>
      <c r="CTD169" s="73"/>
      <c r="CTE169" s="73"/>
      <c r="CTF169" s="73"/>
      <c r="CTG169" s="73"/>
      <c r="CTH169" s="73"/>
      <c r="CTI169" s="73"/>
      <c r="CTJ169" s="73"/>
      <c r="CTK169" s="73"/>
      <c r="CTL169" s="73"/>
      <c r="CTM169" s="73"/>
      <c r="CTN169" s="73"/>
      <c r="CTO169" s="73"/>
      <c r="CTP169" s="73"/>
      <c r="CTQ169" s="73"/>
      <c r="CTR169" s="73"/>
      <c r="CTS169" s="73"/>
      <c r="CTT169" s="73"/>
      <c r="CTU169" s="73"/>
      <c r="CTV169" s="73"/>
      <c r="CTW169" s="73"/>
      <c r="CTX169" s="73"/>
      <c r="CTY169" s="73"/>
      <c r="CTZ169" s="73"/>
      <c r="CUA169" s="73"/>
      <c r="CUB169" s="73"/>
      <c r="CUC169" s="73"/>
      <c r="CUD169" s="73"/>
      <c r="CUE169" s="73"/>
      <c r="CUF169" s="73"/>
      <c r="CUG169" s="73"/>
      <c r="CUH169" s="73"/>
      <c r="CUI169" s="73"/>
      <c r="CUJ169" s="73"/>
      <c r="CUK169" s="73"/>
      <c r="CUL169" s="73"/>
      <c r="CUM169" s="73"/>
      <c r="CUN169" s="73"/>
      <c r="CUO169" s="73"/>
      <c r="CUP169" s="73"/>
      <c r="CUQ169" s="73"/>
      <c r="CUR169" s="73"/>
      <c r="CUS169" s="73"/>
      <c r="CUT169" s="73"/>
      <c r="CUU169" s="73"/>
      <c r="CUV169" s="73"/>
      <c r="CUW169" s="73"/>
      <c r="CUX169" s="73"/>
      <c r="CUY169" s="73"/>
      <c r="CUZ169" s="73"/>
      <c r="CVA169" s="73"/>
      <c r="CVB169" s="73"/>
      <c r="CVC169" s="73"/>
      <c r="CVD169" s="73"/>
      <c r="CVE169" s="73"/>
      <c r="CVF169" s="73"/>
      <c r="CVG169" s="73"/>
      <c r="CVH169" s="73"/>
      <c r="CVI169" s="73"/>
      <c r="CVJ169" s="73"/>
      <c r="CVK169" s="73"/>
      <c r="CVL169" s="73"/>
      <c r="CVM169" s="73"/>
      <c r="CVN169" s="73"/>
      <c r="CVO169" s="73"/>
      <c r="CVP169" s="73"/>
      <c r="CVQ169" s="73"/>
      <c r="CVR169" s="73"/>
      <c r="CVS169" s="73"/>
      <c r="CVT169" s="73"/>
      <c r="CVU169" s="73"/>
      <c r="CVV169" s="73"/>
      <c r="CVW169" s="73"/>
      <c r="CVX169" s="73"/>
      <c r="CVY169" s="73"/>
      <c r="CVZ169" s="73"/>
      <c r="CWA169" s="73"/>
      <c r="CWB169" s="73"/>
      <c r="CWC169" s="73"/>
      <c r="CWD169" s="73"/>
      <c r="CWE169" s="73"/>
      <c r="CWF169" s="73"/>
      <c r="CWG169" s="73"/>
      <c r="CWH169" s="73"/>
      <c r="CWI169" s="73"/>
      <c r="CWJ169" s="73"/>
      <c r="CWK169" s="73"/>
      <c r="CWL169" s="73"/>
      <c r="CWM169" s="73"/>
      <c r="CWN169" s="73"/>
      <c r="CWO169" s="73"/>
      <c r="CWP169" s="73"/>
      <c r="CWQ169" s="73"/>
      <c r="CWR169" s="73"/>
      <c r="CWS169" s="73"/>
      <c r="CWT169" s="73"/>
      <c r="CWU169" s="73"/>
      <c r="CWV169" s="73"/>
      <c r="CWW169" s="73"/>
      <c r="CWX169" s="73"/>
      <c r="CWY169" s="73"/>
      <c r="CWZ169" s="73"/>
      <c r="CXA169" s="73"/>
      <c r="CXB169" s="73"/>
      <c r="CXC169" s="73"/>
      <c r="CXD169" s="73"/>
      <c r="CXE169" s="73"/>
      <c r="CXF169" s="73"/>
      <c r="CXG169" s="73"/>
      <c r="CXH169" s="73"/>
      <c r="CXI169" s="73"/>
      <c r="CXJ169" s="73"/>
      <c r="CXK169" s="73"/>
      <c r="CXL169" s="73"/>
      <c r="CXM169" s="73"/>
      <c r="CXN169" s="73"/>
      <c r="CXO169" s="73"/>
      <c r="CXP169" s="73"/>
      <c r="CXQ169" s="73"/>
      <c r="CXR169" s="73"/>
      <c r="CXS169" s="73"/>
      <c r="CXT169" s="73"/>
      <c r="CXU169" s="73"/>
      <c r="CXV169" s="73"/>
      <c r="CXW169" s="73"/>
      <c r="CXX169" s="73"/>
      <c r="CXY169" s="73"/>
      <c r="CXZ169" s="73"/>
      <c r="CYA169" s="73"/>
      <c r="CYB169" s="73"/>
      <c r="CYC169" s="73"/>
      <c r="CYD169" s="73"/>
      <c r="CYE169" s="73"/>
      <c r="CYF169" s="73"/>
      <c r="CYG169" s="73"/>
      <c r="CYH169" s="73"/>
      <c r="CYI169" s="73"/>
      <c r="CYJ169" s="73"/>
      <c r="CYK169" s="73"/>
      <c r="CYL169" s="73"/>
      <c r="CYM169" s="73"/>
      <c r="CYN169" s="73"/>
      <c r="CYO169" s="73"/>
      <c r="CYP169" s="73"/>
      <c r="CYQ169" s="73"/>
      <c r="CYR169" s="73"/>
      <c r="CYS169" s="73"/>
      <c r="CYT169" s="73"/>
      <c r="CYU169" s="73"/>
      <c r="CYV169" s="73"/>
      <c r="CYW169" s="73"/>
      <c r="CYX169" s="73"/>
      <c r="CYY169" s="73"/>
      <c r="CYZ169" s="73"/>
      <c r="CZA169" s="73"/>
      <c r="CZB169" s="73"/>
      <c r="CZC169" s="73"/>
      <c r="CZD169" s="73"/>
      <c r="CZE169" s="73"/>
      <c r="CZF169" s="73"/>
      <c r="CZG169" s="73"/>
      <c r="CZH169" s="73"/>
      <c r="CZI169" s="73"/>
      <c r="CZJ169" s="73"/>
      <c r="CZK169" s="73"/>
      <c r="CZL169" s="73"/>
      <c r="CZM169" s="73"/>
      <c r="CZN169" s="73"/>
      <c r="CZO169" s="73"/>
      <c r="CZP169" s="73"/>
      <c r="CZQ169" s="73"/>
      <c r="CZR169" s="73"/>
      <c r="CZS169" s="73"/>
      <c r="CZT169" s="73"/>
      <c r="CZU169" s="73"/>
      <c r="CZV169" s="73"/>
      <c r="CZW169" s="73"/>
      <c r="CZX169" s="73"/>
      <c r="CZY169" s="73"/>
      <c r="CZZ169" s="73"/>
      <c r="DAA169" s="73"/>
      <c r="DAB169" s="73"/>
      <c r="DAC169" s="73"/>
      <c r="DAD169" s="73"/>
      <c r="DAE169" s="73"/>
      <c r="DAF169" s="73"/>
      <c r="DAG169" s="73"/>
      <c r="DAH169" s="73"/>
      <c r="DAI169" s="73"/>
      <c r="DAJ169" s="73"/>
      <c r="DAK169" s="73"/>
      <c r="DAL169" s="73"/>
      <c r="DAM169" s="73"/>
      <c r="DAN169" s="73"/>
      <c r="DAO169" s="73"/>
      <c r="DAP169" s="73"/>
      <c r="DAQ169" s="73"/>
      <c r="DAR169" s="73"/>
      <c r="DAS169" s="73"/>
      <c r="DAT169" s="73"/>
      <c r="DAU169" s="73"/>
      <c r="DAV169" s="73"/>
      <c r="DAW169" s="73"/>
      <c r="DAX169" s="73"/>
      <c r="DAY169" s="73"/>
      <c r="DAZ169" s="73"/>
      <c r="DBA169" s="73"/>
      <c r="DBB169" s="73"/>
      <c r="DBC169" s="73"/>
      <c r="DBD169" s="73"/>
      <c r="DBE169" s="73"/>
      <c r="DBF169" s="73"/>
      <c r="DBG169" s="73"/>
      <c r="DBH169" s="73"/>
      <c r="DBI169" s="73"/>
      <c r="DBJ169" s="73"/>
      <c r="DBK169" s="73"/>
      <c r="DBL169" s="73"/>
      <c r="DBM169" s="73"/>
      <c r="DBN169" s="73"/>
      <c r="DBO169" s="73"/>
      <c r="DBP169" s="73"/>
      <c r="DBQ169" s="73"/>
      <c r="DBR169" s="73"/>
      <c r="DBS169" s="73"/>
      <c r="DBT169" s="73"/>
      <c r="DBU169" s="73"/>
      <c r="DBV169" s="73"/>
      <c r="DBW169" s="73"/>
      <c r="DBX169" s="73"/>
      <c r="DBY169" s="73"/>
      <c r="DBZ169" s="73"/>
      <c r="DCA169" s="73"/>
      <c r="DCB169" s="73"/>
      <c r="DCC169" s="73"/>
      <c r="DCD169" s="73"/>
      <c r="DCE169" s="73"/>
      <c r="DCF169" s="73"/>
      <c r="DCG169" s="73"/>
      <c r="DCH169" s="73"/>
      <c r="DCI169" s="73"/>
      <c r="DCJ169" s="73"/>
      <c r="DCK169" s="73"/>
      <c r="DCL169" s="73"/>
      <c r="DCM169" s="73"/>
      <c r="DCN169" s="73"/>
      <c r="DCO169" s="73"/>
      <c r="DCP169" s="73"/>
      <c r="DCQ169" s="73"/>
      <c r="DCR169" s="73"/>
      <c r="DCS169" s="73"/>
      <c r="DCT169" s="73"/>
      <c r="DCU169" s="73"/>
      <c r="DCV169" s="73"/>
      <c r="DCW169" s="73"/>
      <c r="DCX169" s="73"/>
      <c r="DCY169" s="73"/>
      <c r="DCZ169" s="73"/>
      <c r="DDA169" s="73"/>
      <c r="DDB169" s="73"/>
      <c r="DDC169" s="73"/>
      <c r="DDD169" s="73"/>
      <c r="DDE169" s="73"/>
      <c r="DDF169" s="73"/>
      <c r="DDG169" s="73"/>
      <c r="DDH169" s="73"/>
      <c r="DDI169" s="73"/>
      <c r="DDJ169" s="73"/>
      <c r="DDK169" s="73"/>
      <c r="DDL169" s="73"/>
      <c r="DDM169" s="73"/>
      <c r="DDN169" s="73"/>
      <c r="DDO169" s="73"/>
      <c r="DDP169" s="73"/>
      <c r="DDQ169" s="73"/>
      <c r="DDR169" s="73"/>
      <c r="DDS169" s="73"/>
      <c r="DDT169" s="73"/>
      <c r="DDU169" s="73"/>
      <c r="DDV169" s="73"/>
      <c r="DDW169" s="73"/>
      <c r="DDX169" s="73"/>
      <c r="DDY169" s="73"/>
      <c r="DDZ169" s="73"/>
      <c r="DEA169" s="73"/>
      <c r="DEB169" s="73"/>
      <c r="DEC169" s="73"/>
      <c r="DED169" s="73"/>
      <c r="DEE169" s="73"/>
      <c r="DEF169" s="73"/>
      <c r="DEG169" s="73"/>
      <c r="DEH169" s="73"/>
      <c r="DEI169" s="73"/>
      <c r="DEJ169" s="73"/>
      <c r="DEK169" s="73"/>
      <c r="DEL169" s="73"/>
      <c r="DEM169" s="73"/>
      <c r="DEN169" s="73"/>
      <c r="DEO169" s="73"/>
      <c r="DEP169" s="73"/>
      <c r="DEQ169" s="73"/>
      <c r="DER169" s="73"/>
      <c r="DES169" s="73"/>
      <c r="DET169" s="73"/>
      <c r="DEU169" s="73"/>
      <c r="DEV169" s="73"/>
      <c r="DEW169" s="73"/>
      <c r="DEX169" s="73"/>
      <c r="DEY169" s="73"/>
      <c r="DEZ169" s="73"/>
      <c r="DFA169" s="73"/>
      <c r="DFB169" s="73"/>
      <c r="DFC169" s="73"/>
      <c r="DFD169" s="73"/>
      <c r="DFE169" s="73"/>
      <c r="DFF169" s="73"/>
      <c r="DFG169" s="73"/>
      <c r="DFH169" s="73"/>
      <c r="DFI169" s="73"/>
      <c r="DFJ169" s="73"/>
      <c r="DFK169" s="73"/>
      <c r="DFL169" s="73"/>
      <c r="DFM169" s="73"/>
      <c r="DFN169" s="73"/>
      <c r="DFO169" s="73"/>
      <c r="DFP169" s="73"/>
      <c r="DFQ169" s="73"/>
      <c r="DFR169" s="73"/>
      <c r="DFS169" s="73"/>
      <c r="DFT169" s="73"/>
      <c r="DFU169" s="73"/>
      <c r="DFV169" s="73"/>
      <c r="DFW169" s="73"/>
      <c r="DFX169" s="73"/>
      <c r="DFY169" s="73"/>
      <c r="DFZ169" s="73"/>
      <c r="DGA169" s="73"/>
      <c r="DGB169" s="73"/>
      <c r="DGC169" s="73"/>
      <c r="DGD169" s="73"/>
      <c r="DGE169" s="73"/>
      <c r="DGF169" s="73"/>
      <c r="DGG169" s="73"/>
      <c r="DGH169" s="73"/>
      <c r="DGI169" s="73"/>
      <c r="DGJ169" s="73"/>
      <c r="DGK169" s="73"/>
      <c r="DGL169" s="73"/>
      <c r="DGM169" s="73"/>
      <c r="DGN169" s="73"/>
      <c r="DGO169" s="73"/>
      <c r="DGP169" s="73"/>
      <c r="DGQ169" s="73"/>
      <c r="DGR169" s="73"/>
      <c r="DGS169" s="73"/>
      <c r="DGT169" s="73"/>
      <c r="DGU169" s="73"/>
      <c r="DGV169" s="73"/>
      <c r="DGW169" s="73"/>
      <c r="DGX169" s="73"/>
      <c r="DGY169" s="73"/>
      <c r="DGZ169" s="73"/>
      <c r="DHA169" s="73"/>
      <c r="DHB169" s="73"/>
      <c r="DHC169" s="73"/>
      <c r="DHD169" s="73"/>
      <c r="DHE169" s="73"/>
      <c r="DHF169" s="73"/>
      <c r="DHG169" s="73"/>
      <c r="DHH169" s="73"/>
      <c r="DHI169" s="73"/>
      <c r="DHJ169" s="73"/>
      <c r="DHK169" s="73"/>
      <c r="DHL169" s="73"/>
      <c r="DHM169" s="73"/>
      <c r="DHN169" s="73"/>
      <c r="DHO169" s="73"/>
      <c r="DHP169" s="73"/>
      <c r="DHQ169" s="73"/>
      <c r="DHR169" s="73"/>
      <c r="DHS169" s="73"/>
      <c r="DHT169" s="73"/>
      <c r="DHU169" s="73"/>
      <c r="DHV169" s="73"/>
      <c r="DHW169" s="73"/>
      <c r="DHX169" s="73"/>
      <c r="DHY169" s="73"/>
      <c r="DHZ169" s="73"/>
      <c r="DIA169" s="73"/>
      <c r="DIB169" s="73"/>
      <c r="DIC169" s="73"/>
      <c r="DID169" s="73"/>
      <c r="DIE169" s="73"/>
      <c r="DIF169" s="73"/>
      <c r="DIG169" s="73"/>
      <c r="DIH169" s="73"/>
      <c r="DII169" s="73"/>
      <c r="DIJ169" s="73"/>
      <c r="DIK169" s="73"/>
      <c r="DIL169" s="73"/>
      <c r="DIM169" s="73"/>
      <c r="DIN169" s="73"/>
      <c r="DIO169" s="73"/>
      <c r="DIP169" s="73"/>
      <c r="DIQ169" s="73"/>
      <c r="DIR169" s="73"/>
      <c r="DIS169" s="73"/>
      <c r="DIT169" s="73"/>
      <c r="DIU169" s="73"/>
      <c r="DIV169" s="73"/>
      <c r="DIW169" s="73"/>
      <c r="DIX169" s="73"/>
      <c r="DIY169" s="73"/>
      <c r="DIZ169" s="73"/>
      <c r="DJA169" s="73"/>
      <c r="DJB169" s="73"/>
      <c r="DJC169" s="73"/>
      <c r="DJD169" s="73"/>
      <c r="DJE169" s="73"/>
      <c r="DJF169" s="73"/>
      <c r="DJG169" s="73"/>
      <c r="DJH169" s="73"/>
      <c r="DJI169" s="73"/>
      <c r="DJJ169" s="73"/>
      <c r="DJK169" s="73"/>
      <c r="DJL169" s="73"/>
      <c r="DJM169" s="73"/>
      <c r="DJN169" s="73"/>
      <c r="DJO169" s="73"/>
      <c r="DJP169" s="73"/>
      <c r="DJQ169" s="73"/>
      <c r="DJR169" s="73"/>
      <c r="DJS169" s="73"/>
      <c r="DJT169" s="73"/>
      <c r="DJU169" s="73"/>
      <c r="DJV169" s="73"/>
      <c r="DJW169" s="73"/>
      <c r="DJX169" s="73"/>
      <c r="DJY169" s="73"/>
      <c r="DJZ169" s="73"/>
      <c r="DKA169" s="73"/>
      <c r="DKB169" s="73"/>
      <c r="DKC169" s="73"/>
      <c r="DKD169" s="73"/>
      <c r="DKE169" s="73"/>
      <c r="DKF169" s="73"/>
      <c r="DKG169" s="73"/>
      <c r="DKH169" s="73"/>
      <c r="DKI169" s="73"/>
      <c r="DKJ169" s="73"/>
      <c r="DKK169" s="73"/>
      <c r="DKL169" s="73"/>
      <c r="DKM169" s="73"/>
      <c r="DKN169" s="73"/>
      <c r="DKO169" s="73"/>
      <c r="DKP169" s="73"/>
      <c r="DKQ169" s="73"/>
      <c r="DKR169" s="73"/>
      <c r="DKS169" s="73"/>
      <c r="DKT169" s="73"/>
      <c r="DKU169" s="73"/>
      <c r="DKV169" s="73"/>
      <c r="DKW169" s="73"/>
      <c r="DKX169" s="73"/>
      <c r="DKY169" s="73"/>
      <c r="DKZ169" s="73"/>
      <c r="DLA169" s="73"/>
      <c r="DLB169" s="73"/>
      <c r="DLC169" s="73"/>
      <c r="DLD169" s="73"/>
      <c r="DLE169" s="73"/>
      <c r="DLF169" s="73"/>
      <c r="DLG169" s="73"/>
      <c r="DLH169" s="73"/>
      <c r="DLI169" s="73"/>
      <c r="DLJ169" s="73"/>
      <c r="DLK169" s="73"/>
      <c r="DLL169" s="73"/>
      <c r="DLM169" s="73"/>
      <c r="DLN169" s="73"/>
      <c r="DLO169" s="73"/>
      <c r="DLP169" s="73"/>
      <c r="DLQ169" s="73"/>
      <c r="DLR169" s="73"/>
      <c r="DLS169" s="73"/>
      <c r="DLT169" s="73"/>
      <c r="DLU169" s="73"/>
      <c r="DLV169" s="73"/>
      <c r="DLW169" s="73"/>
      <c r="DLX169" s="73"/>
      <c r="DLY169" s="73"/>
      <c r="DLZ169" s="73"/>
      <c r="DMA169" s="73"/>
      <c r="DMB169" s="73"/>
      <c r="DMC169" s="73"/>
      <c r="DMD169" s="73"/>
      <c r="DME169" s="73"/>
      <c r="DMF169" s="73"/>
      <c r="DMG169" s="73"/>
      <c r="DMH169" s="73"/>
      <c r="DMI169" s="73"/>
      <c r="DMJ169" s="73"/>
      <c r="DMK169" s="73"/>
      <c r="DML169" s="73"/>
      <c r="DMM169" s="73"/>
      <c r="DMN169" s="73"/>
      <c r="DMO169" s="73"/>
      <c r="DMP169" s="73"/>
      <c r="DMQ169" s="73"/>
      <c r="DMR169" s="73"/>
      <c r="DMS169" s="73"/>
      <c r="DMT169" s="73"/>
      <c r="DMU169" s="73"/>
      <c r="DMV169" s="73"/>
      <c r="DMW169" s="73"/>
      <c r="DMX169" s="73"/>
      <c r="DMY169" s="73"/>
      <c r="DMZ169" s="73"/>
      <c r="DNA169" s="73"/>
      <c r="DNB169" s="73"/>
      <c r="DNC169" s="73"/>
      <c r="DND169" s="73"/>
      <c r="DNE169" s="73"/>
      <c r="DNF169" s="73"/>
      <c r="DNG169" s="73"/>
      <c r="DNH169" s="73"/>
      <c r="DNI169" s="73"/>
      <c r="DNJ169" s="73"/>
      <c r="DNK169" s="73"/>
      <c r="DNL169" s="73"/>
      <c r="DNM169" s="73"/>
      <c r="DNN169" s="73"/>
      <c r="DNO169" s="73"/>
      <c r="DNP169" s="73"/>
      <c r="DNQ169" s="73"/>
      <c r="DNR169" s="73"/>
      <c r="DNS169" s="73"/>
      <c r="DNT169" s="73"/>
      <c r="DNU169" s="73"/>
      <c r="DNV169" s="73"/>
      <c r="DNW169" s="73"/>
      <c r="DNX169" s="73"/>
      <c r="DNY169" s="73"/>
      <c r="DNZ169" s="73"/>
      <c r="DOA169" s="73"/>
      <c r="DOB169" s="73"/>
      <c r="DOC169" s="73"/>
      <c r="DOD169" s="73"/>
      <c r="DOE169" s="73"/>
      <c r="DOF169" s="73"/>
      <c r="DOG169" s="73"/>
      <c r="DOH169" s="73"/>
      <c r="DOI169" s="73"/>
      <c r="DOJ169" s="73"/>
      <c r="DOK169" s="73"/>
      <c r="DOL169" s="73"/>
      <c r="DOM169" s="73"/>
      <c r="DON169" s="73"/>
      <c r="DOO169" s="73"/>
      <c r="DOP169" s="73"/>
      <c r="DOQ169" s="73"/>
      <c r="DOR169" s="73"/>
      <c r="DOS169" s="73"/>
      <c r="DOT169" s="73"/>
      <c r="DOU169" s="73"/>
      <c r="DOV169" s="73"/>
      <c r="DOW169" s="73"/>
      <c r="DOX169" s="73"/>
      <c r="DOY169" s="73"/>
      <c r="DOZ169" s="73"/>
      <c r="DPA169" s="73"/>
      <c r="DPB169" s="73"/>
      <c r="DPC169" s="73"/>
      <c r="DPD169" s="73"/>
      <c r="DPE169" s="73"/>
      <c r="DPF169" s="73"/>
      <c r="DPG169" s="73"/>
      <c r="DPH169" s="73"/>
      <c r="DPI169" s="73"/>
      <c r="DPJ169" s="73"/>
      <c r="DPK169" s="73"/>
      <c r="DPL169" s="73"/>
      <c r="DPM169" s="73"/>
      <c r="DPN169" s="73"/>
      <c r="DPO169" s="73"/>
      <c r="DPP169" s="73"/>
      <c r="DPQ169" s="73"/>
      <c r="DPR169" s="73"/>
      <c r="DPS169" s="73"/>
      <c r="DPT169" s="73"/>
      <c r="DPU169" s="73"/>
      <c r="DPV169" s="73"/>
      <c r="DPW169" s="73"/>
      <c r="DPX169" s="73"/>
      <c r="DPY169" s="73"/>
      <c r="DPZ169" s="73"/>
      <c r="DQA169" s="73"/>
      <c r="DQB169" s="73"/>
      <c r="DQC169" s="73"/>
      <c r="DQD169" s="73"/>
      <c r="DQE169" s="73"/>
      <c r="DQF169" s="73"/>
      <c r="DQG169" s="73"/>
      <c r="DQH169" s="73"/>
      <c r="DQI169" s="73"/>
      <c r="DQJ169" s="73"/>
      <c r="DQK169" s="73"/>
      <c r="DQL169" s="73"/>
      <c r="DQM169" s="73"/>
      <c r="DQN169" s="73"/>
      <c r="DQO169" s="73"/>
      <c r="DQP169" s="73"/>
      <c r="DQQ169" s="73"/>
      <c r="DQR169" s="73"/>
      <c r="DQS169" s="73"/>
      <c r="DQT169" s="73"/>
      <c r="DQU169" s="73"/>
      <c r="DQV169" s="73"/>
      <c r="DQW169" s="73"/>
      <c r="DQX169" s="73"/>
      <c r="DQY169" s="73"/>
      <c r="DQZ169" s="73"/>
      <c r="DRA169" s="73"/>
      <c r="DRB169" s="73"/>
      <c r="DRC169" s="73"/>
      <c r="DRD169" s="73"/>
      <c r="DRE169" s="73"/>
      <c r="DRF169" s="73"/>
      <c r="DRG169" s="73"/>
      <c r="DRH169" s="73"/>
      <c r="DRI169" s="73"/>
      <c r="DRJ169" s="73"/>
      <c r="DRK169" s="73"/>
      <c r="DRL169" s="73"/>
      <c r="DRM169" s="73"/>
      <c r="DRN169" s="73"/>
      <c r="DRO169" s="73"/>
      <c r="DRP169" s="73"/>
      <c r="DRQ169" s="73"/>
      <c r="DRR169" s="73"/>
      <c r="DRS169" s="73"/>
      <c r="DRT169" s="73"/>
      <c r="DRU169" s="73"/>
      <c r="DRV169" s="73"/>
      <c r="DRW169" s="73"/>
      <c r="DRX169" s="73"/>
      <c r="DRY169" s="73"/>
      <c r="DRZ169" s="73"/>
      <c r="DSA169" s="73"/>
      <c r="DSB169" s="73"/>
      <c r="DSC169" s="73"/>
      <c r="DSD169" s="73"/>
      <c r="DSE169" s="73"/>
      <c r="DSF169" s="73"/>
      <c r="DSG169" s="73"/>
      <c r="DSH169" s="73"/>
      <c r="DSI169" s="73"/>
      <c r="DSJ169" s="73"/>
      <c r="DSK169" s="73"/>
      <c r="DSL169" s="73"/>
      <c r="DSM169" s="73"/>
      <c r="DSN169" s="73"/>
      <c r="DSO169" s="73"/>
      <c r="DSP169" s="73"/>
      <c r="DSQ169" s="73"/>
      <c r="DSR169" s="73"/>
      <c r="DSS169" s="73"/>
      <c r="DST169" s="73"/>
      <c r="DSU169" s="73"/>
      <c r="DSV169" s="73"/>
      <c r="DSW169" s="73"/>
      <c r="DSX169" s="73"/>
      <c r="DSY169" s="73"/>
      <c r="DSZ169" s="73"/>
      <c r="DTA169" s="73"/>
      <c r="DTB169" s="73"/>
      <c r="DTC169" s="73"/>
      <c r="DTD169" s="73"/>
      <c r="DTE169" s="73"/>
      <c r="DTF169" s="73"/>
      <c r="DTG169" s="73"/>
      <c r="DTH169" s="73"/>
      <c r="DTI169" s="73"/>
      <c r="DTJ169" s="73"/>
      <c r="DTK169" s="73"/>
      <c r="DTL169" s="73"/>
      <c r="DTM169" s="73"/>
      <c r="DTN169" s="73"/>
      <c r="DTO169" s="73"/>
      <c r="DTP169" s="73"/>
      <c r="DTQ169" s="73"/>
      <c r="DTR169" s="73"/>
      <c r="DTS169" s="73"/>
      <c r="DTT169" s="73"/>
      <c r="DTU169" s="73"/>
      <c r="DTV169" s="73"/>
      <c r="DTW169" s="73"/>
      <c r="DTX169" s="73"/>
      <c r="DTY169" s="73"/>
      <c r="DTZ169" s="73"/>
      <c r="DUA169" s="73"/>
      <c r="DUB169" s="73"/>
      <c r="DUC169" s="73"/>
      <c r="DUD169" s="73"/>
      <c r="DUE169" s="73"/>
      <c r="DUF169" s="73"/>
      <c r="DUG169" s="73"/>
      <c r="DUH169" s="73"/>
      <c r="DUI169" s="73"/>
      <c r="DUJ169" s="73"/>
      <c r="DUK169" s="73"/>
      <c r="DUL169" s="73"/>
      <c r="DUM169" s="73"/>
      <c r="DUN169" s="73"/>
      <c r="DUO169" s="73"/>
      <c r="DUP169" s="73"/>
      <c r="DUQ169" s="73"/>
      <c r="DUR169" s="73"/>
      <c r="DUS169" s="73"/>
      <c r="DUT169" s="73"/>
      <c r="DUU169" s="73"/>
      <c r="DUV169" s="73"/>
      <c r="DUW169" s="73"/>
      <c r="DUX169" s="73"/>
      <c r="DUY169" s="73"/>
      <c r="DUZ169" s="73"/>
      <c r="DVA169" s="73"/>
      <c r="DVB169" s="73"/>
      <c r="DVC169" s="73"/>
      <c r="DVD169" s="73"/>
      <c r="DVE169" s="73"/>
      <c r="DVF169" s="73"/>
      <c r="DVG169" s="73"/>
      <c r="DVH169" s="73"/>
      <c r="DVI169" s="73"/>
      <c r="DVJ169" s="73"/>
      <c r="DVK169" s="73"/>
      <c r="DVL169" s="73"/>
      <c r="DVM169" s="73"/>
      <c r="DVN169" s="73"/>
      <c r="DVO169" s="73"/>
      <c r="DVP169" s="73"/>
      <c r="DVQ169" s="73"/>
      <c r="DVR169" s="73"/>
      <c r="DVS169" s="73"/>
      <c r="DVT169" s="73"/>
      <c r="DVU169" s="73"/>
      <c r="DVV169" s="73"/>
      <c r="DVW169" s="73"/>
      <c r="DVX169" s="73"/>
      <c r="DVY169" s="73"/>
      <c r="DVZ169" s="73"/>
      <c r="DWA169" s="73"/>
      <c r="DWB169" s="73"/>
      <c r="DWC169" s="73"/>
      <c r="DWD169" s="73"/>
      <c r="DWE169" s="73"/>
      <c r="DWF169" s="73"/>
      <c r="DWG169" s="73"/>
      <c r="DWH169" s="73"/>
      <c r="DWI169" s="73"/>
      <c r="DWJ169" s="73"/>
      <c r="DWK169" s="73"/>
      <c r="DWL169" s="73"/>
      <c r="DWM169" s="73"/>
      <c r="DWN169" s="73"/>
      <c r="DWO169" s="73"/>
      <c r="DWP169" s="73"/>
      <c r="DWQ169" s="73"/>
      <c r="DWR169" s="73"/>
      <c r="DWS169" s="73"/>
      <c r="DWT169" s="73"/>
      <c r="DWU169" s="73"/>
      <c r="DWV169" s="73"/>
      <c r="DWW169" s="73"/>
      <c r="DWX169" s="73"/>
      <c r="DWY169" s="73"/>
      <c r="DWZ169" s="73"/>
      <c r="DXA169" s="73"/>
      <c r="DXB169" s="73"/>
      <c r="DXC169" s="73"/>
      <c r="DXD169" s="73"/>
      <c r="DXE169" s="73"/>
      <c r="DXF169" s="73"/>
      <c r="DXG169" s="73"/>
      <c r="DXH169" s="73"/>
      <c r="DXI169" s="73"/>
      <c r="DXJ169" s="73"/>
      <c r="DXK169" s="73"/>
      <c r="DXL169" s="73"/>
      <c r="DXM169" s="73"/>
      <c r="DXN169" s="73"/>
      <c r="DXO169" s="73"/>
      <c r="DXP169" s="73"/>
      <c r="DXQ169" s="73"/>
      <c r="DXR169" s="73"/>
      <c r="DXS169" s="73"/>
      <c r="DXT169" s="73"/>
      <c r="DXU169" s="73"/>
      <c r="DXV169" s="73"/>
      <c r="DXW169" s="73"/>
      <c r="DXX169" s="73"/>
      <c r="DXY169" s="73"/>
      <c r="DXZ169" s="73"/>
      <c r="DYA169" s="73"/>
      <c r="DYB169" s="73"/>
      <c r="DYC169" s="73"/>
      <c r="DYD169" s="73"/>
      <c r="DYE169" s="73"/>
      <c r="DYF169" s="73"/>
      <c r="DYG169" s="73"/>
      <c r="DYH169" s="73"/>
      <c r="DYI169" s="73"/>
      <c r="DYJ169" s="73"/>
      <c r="DYK169" s="73"/>
      <c r="DYL169" s="73"/>
      <c r="DYM169" s="73"/>
      <c r="DYN169" s="73"/>
      <c r="DYO169" s="73"/>
      <c r="DYP169" s="73"/>
      <c r="DYQ169" s="73"/>
      <c r="DYR169" s="73"/>
      <c r="DYS169" s="73"/>
      <c r="DYT169" s="73"/>
      <c r="DYU169" s="73"/>
      <c r="DYV169" s="73"/>
      <c r="DYW169" s="73"/>
      <c r="DYX169" s="73"/>
      <c r="DYY169" s="73"/>
      <c r="DYZ169" s="73"/>
      <c r="DZA169" s="73"/>
      <c r="DZB169" s="73"/>
      <c r="DZC169" s="73"/>
      <c r="DZD169" s="73"/>
      <c r="DZE169" s="73"/>
      <c r="DZF169" s="73"/>
      <c r="DZG169" s="73"/>
      <c r="DZH169" s="73"/>
      <c r="DZI169" s="73"/>
      <c r="DZJ169" s="73"/>
      <c r="DZK169" s="73"/>
      <c r="DZL169" s="73"/>
      <c r="DZM169" s="73"/>
      <c r="DZN169" s="73"/>
      <c r="DZO169" s="73"/>
      <c r="DZP169" s="73"/>
      <c r="DZQ169" s="73"/>
      <c r="DZR169" s="73"/>
      <c r="DZS169" s="73"/>
      <c r="DZT169" s="73"/>
      <c r="DZU169" s="73"/>
      <c r="DZV169" s="73"/>
      <c r="DZW169" s="73"/>
      <c r="DZX169" s="73"/>
      <c r="DZY169" s="73"/>
      <c r="DZZ169" s="73"/>
      <c r="EAA169" s="73"/>
      <c r="EAB169" s="73"/>
      <c r="EAC169" s="73"/>
      <c r="EAD169" s="73"/>
      <c r="EAE169" s="73"/>
      <c r="EAF169" s="73"/>
      <c r="EAG169" s="73"/>
      <c r="EAH169" s="73"/>
      <c r="EAI169" s="73"/>
      <c r="EAJ169" s="73"/>
      <c r="EAK169" s="73"/>
      <c r="EAL169" s="73"/>
      <c r="EAM169" s="73"/>
      <c r="EAN169" s="73"/>
      <c r="EAO169" s="73"/>
      <c r="EAP169" s="73"/>
      <c r="EAQ169" s="73"/>
      <c r="EAR169" s="73"/>
      <c r="EAS169" s="73"/>
      <c r="EAT169" s="73"/>
      <c r="EAU169" s="73"/>
      <c r="EAV169" s="73"/>
      <c r="EAW169" s="73"/>
      <c r="EAX169" s="73"/>
      <c r="EAY169" s="73"/>
      <c r="EAZ169" s="73"/>
      <c r="EBA169" s="73"/>
      <c r="EBB169" s="73"/>
      <c r="EBC169" s="73"/>
      <c r="EBD169" s="73"/>
      <c r="EBE169" s="73"/>
      <c r="EBF169" s="73"/>
      <c r="EBG169" s="73"/>
      <c r="EBH169" s="73"/>
      <c r="EBI169" s="73"/>
      <c r="EBJ169" s="73"/>
      <c r="EBK169" s="73"/>
      <c r="EBL169" s="73"/>
      <c r="EBM169" s="73"/>
      <c r="EBN169" s="73"/>
      <c r="EBO169" s="73"/>
      <c r="EBP169" s="73"/>
      <c r="EBQ169" s="73"/>
      <c r="EBR169" s="73"/>
      <c r="EBS169" s="73"/>
      <c r="EBT169" s="73"/>
      <c r="EBU169" s="73"/>
      <c r="EBV169" s="73"/>
      <c r="EBW169" s="73"/>
      <c r="EBX169" s="73"/>
      <c r="EBY169" s="73"/>
      <c r="EBZ169" s="73"/>
      <c r="ECA169" s="73"/>
      <c r="ECB169" s="73"/>
      <c r="ECC169" s="73"/>
      <c r="ECD169" s="73"/>
      <c r="ECE169" s="73"/>
      <c r="ECF169" s="73"/>
      <c r="ECG169" s="73"/>
      <c r="ECH169" s="73"/>
      <c r="ECI169" s="73"/>
      <c r="ECJ169" s="73"/>
      <c r="ECK169" s="73"/>
      <c r="ECL169" s="73"/>
      <c r="ECM169" s="73"/>
      <c r="ECN169" s="73"/>
      <c r="ECO169" s="73"/>
      <c r="ECP169" s="73"/>
      <c r="ECQ169" s="73"/>
      <c r="ECR169" s="73"/>
      <c r="ECS169" s="73"/>
      <c r="ECT169" s="73"/>
      <c r="ECU169" s="73"/>
      <c r="ECV169" s="73"/>
      <c r="ECW169" s="73"/>
      <c r="ECX169" s="73"/>
      <c r="ECY169" s="73"/>
      <c r="ECZ169" s="73"/>
      <c r="EDA169" s="73"/>
      <c r="EDB169" s="73"/>
      <c r="EDC169" s="73"/>
      <c r="EDD169" s="73"/>
      <c r="EDE169" s="73"/>
      <c r="EDF169" s="73"/>
      <c r="EDG169" s="73"/>
      <c r="EDH169" s="73"/>
      <c r="EDI169" s="73"/>
      <c r="EDJ169" s="73"/>
      <c r="EDK169" s="73"/>
      <c r="EDL169" s="73"/>
      <c r="EDM169" s="73"/>
      <c r="EDN169" s="73"/>
      <c r="EDO169" s="73"/>
      <c r="EDP169" s="73"/>
      <c r="EDQ169" s="73"/>
      <c r="EDR169" s="73"/>
      <c r="EDS169" s="73"/>
      <c r="EDT169" s="73"/>
      <c r="EDU169" s="73"/>
      <c r="EDV169" s="73"/>
      <c r="EDW169" s="73"/>
      <c r="EDX169" s="73"/>
      <c r="EDY169" s="73"/>
      <c r="EDZ169" s="73"/>
      <c r="EEA169" s="73"/>
      <c r="EEB169" s="73"/>
      <c r="EEC169" s="73"/>
      <c r="EED169" s="73"/>
      <c r="EEE169" s="73"/>
      <c r="EEF169" s="73"/>
      <c r="EEG169" s="73"/>
      <c r="EEH169" s="73"/>
      <c r="EEI169" s="73"/>
      <c r="EEJ169" s="73"/>
      <c r="EEK169" s="73"/>
      <c r="EEL169" s="73"/>
      <c r="EEM169" s="73"/>
      <c r="EEN169" s="73"/>
      <c r="EEO169" s="73"/>
      <c r="EEP169" s="73"/>
      <c r="EEQ169" s="73"/>
      <c r="EER169" s="73"/>
      <c r="EES169" s="73"/>
      <c r="EET169" s="73"/>
      <c r="EEU169" s="73"/>
      <c r="EEV169" s="73"/>
      <c r="EEW169" s="73"/>
      <c r="EEX169" s="73"/>
      <c r="EEY169" s="73"/>
      <c r="EEZ169" s="73"/>
      <c r="EFA169" s="73"/>
      <c r="EFB169" s="73"/>
      <c r="EFC169" s="73"/>
      <c r="EFD169" s="73"/>
      <c r="EFE169" s="73"/>
      <c r="EFF169" s="73"/>
      <c r="EFG169" s="73"/>
      <c r="EFH169" s="73"/>
      <c r="EFI169" s="73"/>
      <c r="EFJ169" s="73"/>
      <c r="EFK169" s="73"/>
      <c r="EFL169" s="73"/>
      <c r="EFM169" s="73"/>
      <c r="EFN169" s="73"/>
      <c r="EFO169" s="73"/>
      <c r="EFP169" s="73"/>
      <c r="EFQ169" s="73"/>
      <c r="EFR169" s="73"/>
      <c r="EFS169" s="73"/>
      <c r="EFT169" s="73"/>
      <c r="EFU169" s="73"/>
      <c r="EFV169" s="73"/>
      <c r="EFW169" s="73"/>
      <c r="EFX169" s="73"/>
      <c r="EFY169" s="73"/>
      <c r="EFZ169" s="73"/>
      <c r="EGA169" s="73"/>
      <c r="EGB169" s="73"/>
      <c r="EGC169" s="73"/>
      <c r="EGD169" s="73"/>
      <c r="EGE169" s="73"/>
      <c r="EGF169" s="73"/>
      <c r="EGG169" s="73"/>
      <c r="EGH169" s="73"/>
      <c r="EGI169" s="73"/>
      <c r="EGJ169" s="73"/>
      <c r="EGK169" s="73"/>
      <c r="EGL169" s="73"/>
      <c r="EGM169" s="73"/>
      <c r="EGN169" s="73"/>
      <c r="EGO169" s="73"/>
      <c r="EGP169" s="73"/>
      <c r="EGQ169" s="73"/>
      <c r="EGR169" s="73"/>
      <c r="EGS169" s="73"/>
      <c r="EGT169" s="73"/>
      <c r="EGU169" s="73"/>
      <c r="EGV169" s="73"/>
      <c r="EGW169" s="73"/>
      <c r="EGX169" s="73"/>
      <c r="EGY169" s="73"/>
      <c r="EGZ169" s="73"/>
      <c r="EHA169" s="73"/>
      <c r="EHB169" s="73"/>
      <c r="EHC169" s="73"/>
      <c r="EHD169" s="73"/>
      <c r="EHE169" s="73"/>
      <c r="EHF169" s="73"/>
      <c r="EHG169" s="73"/>
      <c r="EHH169" s="73"/>
      <c r="EHI169" s="73"/>
      <c r="EHJ169" s="73"/>
      <c r="EHK169" s="73"/>
      <c r="EHL169" s="73"/>
      <c r="EHM169" s="73"/>
      <c r="EHN169" s="73"/>
      <c r="EHO169" s="73"/>
      <c r="EHP169" s="73"/>
      <c r="EHQ169" s="73"/>
      <c r="EHR169" s="73"/>
      <c r="EHS169" s="73"/>
      <c r="EHT169" s="73"/>
      <c r="EHU169" s="73"/>
      <c r="EHV169" s="73"/>
      <c r="EHW169" s="73"/>
      <c r="EHX169" s="73"/>
      <c r="EHY169" s="73"/>
      <c r="EHZ169" s="73"/>
      <c r="EIA169" s="73"/>
      <c r="EIB169" s="73"/>
      <c r="EIC169" s="73"/>
      <c r="EID169" s="73"/>
      <c r="EIE169" s="73"/>
      <c r="EIF169" s="73"/>
      <c r="EIG169" s="73"/>
      <c r="EIH169" s="73"/>
      <c r="EII169" s="73"/>
      <c r="EIJ169" s="73"/>
      <c r="EIK169" s="73"/>
      <c r="EIL169" s="73"/>
      <c r="EIM169" s="73"/>
      <c r="EIN169" s="73"/>
      <c r="EIO169" s="73"/>
      <c r="EIP169" s="73"/>
      <c r="EIQ169" s="73"/>
      <c r="EIR169" s="73"/>
      <c r="EIS169" s="73"/>
      <c r="EIT169" s="73"/>
      <c r="EIU169" s="73"/>
      <c r="EIV169" s="73"/>
      <c r="EIW169" s="73"/>
      <c r="EIX169" s="73"/>
      <c r="EIY169" s="73"/>
      <c r="EIZ169" s="73"/>
      <c r="EJA169" s="73"/>
      <c r="EJB169" s="73"/>
      <c r="EJC169" s="73"/>
      <c r="EJD169" s="73"/>
      <c r="EJE169" s="73"/>
      <c r="EJF169" s="73"/>
      <c r="EJG169" s="73"/>
      <c r="EJH169" s="73"/>
      <c r="EJI169" s="73"/>
      <c r="EJJ169" s="73"/>
      <c r="EJK169" s="73"/>
      <c r="EJL169" s="73"/>
      <c r="EJM169" s="73"/>
      <c r="EJN169" s="73"/>
      <c r="EJO169" s="73"/>
      <c r="EJP169" s="73"/>
      <c r="EJQ169" s="73"/>
      <c r="EJR169" s="73"/>
      <c r="EJS169" s="73"/>
      <c r="EJT169" s="73"/>
      <c r="EJU169" s="73"/>
      <c r="EJV169" s="73"/>
      <c r="EJW169" s="73"/>
      <c r="EJX169" s="73"/>
      <c r="EJY169" s="73"/>
      <c r="EJZ169" s="73"/>
      <c r="EKA169" s="73"/>
      <c r="EKB169" s="73"/>
      <c r="EKC169" s="73"/>
      <c r="EKD169" s="73"/>
      <c r="EKE169" s="73"/>
      <c r="EKF169" s="73"/>
      <c r="EKG169" s="73"/>
      <c r="EKH169" s="73"/>
      <c r="EKI169" s="73"/>
      <c r="EKJ169" s="73"/>
      <c r="EKK169" s="73"/>
      <c r="EKL169" s="73"/>
      <c r="EKM169" s="73"/>
      <c r="EKN169" s="73"/>
      <c r="EKO169" s="73"/>
      <c r="EKP169" s="73"/>
      <c r="EKQ169" s="73"/>
      <c r="EKR169" s="73"/>
      <c r="EKS169" s="73"/>
      <c r="EKT169" s="73"/>
      <c r="EKU169" s="73"/>
      <c r="EKV169" s="73"/>
      <c r="EKW169" s="73"/>
      <c r="EKX169" s="73"/>
      <c r="EKY169" s="73"/>
      <c r="EKZ169" s="73"/>
      <c r="ELA169" s="73"/>
      <c r="ELB169" s="73"/>
      <c r="ELC169" s="73"/>
      <c r="ELD169" s="73"/>
      <c r="ELE169" s="73"/>
      <c r="ELF169" s="73"/>
      <c r="ELG169" s="73"/>
      <c r="ELH169" s="73"/>
      <c r="ELI169" s="73"/>
      <c r="ELJ169" s="73"/>
      <c r="ELK169" s="73"/>
      <c r="ELL169" s="73"/>
      <c r="ELM169" s="73"/>
      <c r="ELN169" s="73"/>
      <c r="ELO169" s="73"/>
      <c r="ELP169" s="73"/>
      <c r="ELQ169" s="73"/>
      <c r="ELR169" s="73"/>
      <c r="ELS169" s="73"/>
      <c r="ELT169" s="73"/>
      <c r="ELU169" s="73"/>
      <c r="ELV169" s="73"/>
      <c r="ELW169" s="73"/>
      <c r="ELX169" s="73"/>
      <c r="ELY169" s="73"/>
      <c r="ELZ169" s="73"/>
      <c r="EMA169" s="73"/>
      <c r="EMB169" s="73"/>
      <c r="EMC169" s="73"/>
      <c r="EMD169" s="73"/>
      <c r="EME169" s="73"/>
      <c r="EMF169" s="73"/>
      <c r="EMG169" s="73"/>
      <c r="EMH169" s="73"/>
      <c r="EMI169" s="73"/>
      <c r="EMJ169" s="73"/>
      <c r="EMK169" s="73"/>
      <c r="EML169" s="73"/>
      <c r="EMM169" s="73"/>
      <c r="EMN169" s="73"/>
      <c r="EMO169" s="73"/>
      <c r="EMP169" s="73"/>
      <c r="EMQ169" s="73"/>
      <c r="EMR169" s="73"/>
      <c r="EMS169" s="73"/>
      <c r="EMT169" s="73"/>
      <c r="EMU169" s="73"/>
      <c r="EMV169" s="73"/>
      <c r="EMW169" s="73"/>
      <c r="EMX169" s="73"/>
      <c r="EMY169" s="73"/>
      <c r="EMZ169" s="73"/>
      <c r="ENA169" s="73"/>
      <c r="ENB169" s="73"/>
      <c r="ENC169" s="73"/>
      <c r="END169" s="73"/>
      <c r="ENE169" s="73"/>
      <c r="ENF169" s="73"/>
      <c r="ENG169" s="73"/>
      <c r="ENH169" s="73"/>
      <c r="ENI169" s="73"/>
      <c r="ENJ169" s="73"/>
      <c r="ENK169" s="73"/>
      <c r="ENL169" s="73"/>
      <c r="ENM169" s="73"/>
      <c r="ENN169" s="73"/>
      <c r="ENO169" s="73"/>
      <c r="ENP169" s="73"/>
      <c r="ENQ169" s="73"/>
      <c r="ENR169" s="73"/>
      <c r="ENS169" s="73"/>
      <c r="ENT169" s="73"/>
      <c r="ENU169" s="73"/>
      <c r="ENV169" s="73"/>
      <c r="ENW169" s="73"/>
      <c r="ENX169" s="73"/>
      <c r="ENY169" s="73"/>
      <c r="ENZ169" s="73"/>
      <c r="EOA169" s="73"/>
      <c r="EOB169" s="73"/>
      <c r="EOC169" s="73"/>
      <c r="EOD169" s="73"/>
      <c r="EOE169" s="73"/>
      <c r="EOF169" s="73"/>
      <c r="EOG169" s="73"/>
      <c r="EOH169" s="73"/>
      <c r="EOI169" s="73"/>
      <c r="EOJ169" s="73"/>
      <c r="EOK169" s="73"/>
      <c r="EOL169" s="73"/>
      <c r="EOM169" s="73"/>
      <c r="EON169" s="73"/>
      <c r="EOO169" s="73"/>
      <c r="EOP169" s="73"/>
      <c r="EOQ169" s="73"/>
      <c r="EOR169" s="73"/>
      <c r="EOS169" s="73"/>
      <c r="EOT169" s="73"/>
      <c r="EOU169" s="73"/>
      <c r="EOV169" s="73"/>
      <c r="EOW169" s="73"/>
      <c r="EOX169" s="73"/>
      <c r="EOY169" s="73"/>
      <c r="EOZ169" s="73"/>
      <c r="EPA169" s="73"/>
      <c r="EPB169" s="73"/>
      <c r="EPC169" s="73"/>
      <c r="EPD169" s="73"/>
      <c r="EPE169" s="73"/>
      <c r="EPF169" s="73"/>
      <c r="EPG169" s="73"/>
      <c r="EPH169" s="73"/>
      <c r="EPI169" s="73"/>
      <c r="EPJ169" s="73"/>
      <c r="EPK169" s="73"/>
      <c r="EPL169" s="73"/>
      <c r="EPM169" s="73"/>
      <c r="EPN169" s="73"/>
      <c r="EPO169" s="73"/>
      <c r="EPP169" s="73"/>
      <c r="EPQ169" s="73"/>
      <c r="EPR169" s="73"/>
      <c r="EPS169" s="73"/>
      <c r="EPT169" s="73"/>
      <c r="EPU169" s="73"/>
      <c r="EPV169" s="73"/>
      <c r="EPW169" s="73"/>
      <c r="EPX169" s="73"/>
      <c r="EPY169" s="73"/>
      <c r="EPZ169" s="73"/>
      <c r="EQA169" s="73"/>
      <c r="EQB169" s="73"/>
      <c r="EQC169" s="73"/>
      <c r="EQD169" s="73"/>
      <c r="EQE169" s="73"/>
      <c r="EQF169" s="73"/>
      <c r="EQG169" s="73"/>
      <c r="EQH169" s="73"/>
      <c r="EQI169" s="73"/>
      <c r="EQJ169" s="73"/>
      <c r="EQK169" s="73"/>
      <c r="EQL169" s="73"/>
      <c r="EQM169" s="73"/>
      <c r="EQN169" s="73"/>
      <c r="EQO169" s="73"/>
      <c r="EQP169" s="73"/>
      <c r="EQQ169" s="73"/>
      <c r="EQR169" s="73"/>
      <c r="EQS169" s="73"/>
      <c r="EQT169" s="73"/>
      <c r="EQU169" s="73"/>
      <c r="EQV169" s="73"/>
      <c r="EQW169" s="73"/>
      <c r="EQX169" s="73"/>
      <c r="EQY169" s="73"/>
      <c r="EQZ169" s="73"/>
      <c r="ERA169" s="73"/>
      <c r="ERB169" s="73"/>
      <c r="ERC169" s="73"/>
      <c r="ERD169" s="73"/>
      <c r="ERE169" s="73"/>
      <c r="ERF169" s="73"/>
      <c r="ERG169" s="73"/>
      <c r="ERH169" s="73"/>
      <c r="ERI169" s="73"/>
      <c r="ERJ169" s="73"/>
      <c r="ERK169" s="73"/>
      <c r="ERL169" s="73"/>
      <c r="ERM169" s="73"/>
      <c r="ERN169" s="73"/>
      <c r="ERO169" s="73"/>
      <c r="ERP169" s="73"/>
      <c r="ERQ169" s="73"/>
      <c r="ERR169" s="73"/>
      <c r="ERS169" s="73"/>
      <c r="ERT169" s="73"/>
      <c r="ERU169" s="73"/>
      <c r="ERV169" s="73"/>
      <c r="ERW169" s="73"/>
      <c r="ERX169" s="73"/>
      <c r="ERY169" s="73"/>
      <c r="ERZ169" s="73"/>
      <c r="ESA169" s="73"/>
      <c r="ESB169" s="73"/>
      <c r="ESC169" s="73"/>
      <c r="ESD169" s="73"/>
      <c r="ESE169" s="73"/>
      <c r="ESF169" s="73"/>
      <c r="ESG169" s="73"/>
      <c r="ESH169" s="73"/>
      <c r="ESI169" s="73"/>
      <c r="ESJ169" s="73"/>
      <c r="ESK169" s="73"/>
      <c r="ESL169" s="73"/>
      <c r="ESM169" s="73"/>
      <c r="ESN169" s="73"/>
      <c r="ESO169" s="73"/>
      <c r="ESP169" s="73"/>
      <c r="ESQ169" s="73"/>
      <c r="ESR169" s="73"/>
      <c r="ESS169" s="73"/>
      <c r="EST169" s="73"/>
      <c r="ESU169" s="73"/>
      <c r="ESV169" s="73"/>
      <c r="ESW169" s="73"/>
      <c r="ESX169" s="73"/>
      <c r="ESY169" s="73"/>
      <c r="ESZ169" s="73"/>
      <c r="ETA169" s="73"/>
      <c r="ETB169" s="73"/>
      <c r="ETC169" s="73"/>
      <c r="ETD169" s="73"/>
      <c r="ETE169" s="73"/>
      <c r="ETF169" s="73"/>
      <c r="ETG169" s="73"/>
      <c r="ETH169" s="73"/>
      <c r="ETI169" s="73"/>
      <c r="ETJ169" s="73"/>
      <c r="ETK169" s="73"/>
      <c r="ETL169" s="73"/>
      <c r="ETM169" s="73"/>
      <c r="ETN169" s="73"/>
      <c r="ETO169" s="73"/>
      <c r="ETP169" s="73"/>
      <c r="ETQ169" s="73"/>
      <c r="ETR169" s="73"/>
      <c r="ETS169" s="73"/>
      <c r="ETT169" s="73"/>
      <c r="ETU169" s="73"/>
      <c r="ETV169" s="73"/>
      <c r="ETW169" s="73"/>
      <c r="ETX169" s="73"/>
      <c r="ETY169" s="73"/>
      <c r="ETZ169" s="73"/>
      <c r="EUA169" s="73"/>
      <c r="EUB169" s="73"/>
      <c r="EUC169" s="73"/>
      <c r="EUD169" s="73"/>
      <c r="EUE169" s="73"/>
      <c r="EUF169" s="73"/>
      <c r="EUG169" s="73"/>
      <c r="EUH169" s="73"/>
      <c r="EUI169" s="73"/>
      <c r="EUJ169" s="73"/>
      <c r="EUK169" s="73"/>
      <c r="EUL169" s="73"/>
      <c r="EUM169" s="73"/>
      <c r="EUN169" s="73"/>
      <c r="EUO169" s="73"/>
      <c r="EUP169" s="73"/>
      <c r="EUQ169" s="73"/>
      <c r="EUR169" s="73"/>
      <c r="EUS169" s="73"/>
      <c r="EUT169" s="73"/>
      <c r="EUU169" s="73"/>
      <c r="EUV169" s="73"/>
      <c r="EUW169" s="73"/>
      <c r="EUX169" s="73"/>
      <c r="EUY169" s="73"/>
      <c r="EUZ169" s="73"/>
      <c r="EVA169" s="73"/>
      <c r="EVB169" s="73"/>
      <c r="EVC169" s="73"/>
      <c r="EVD169" s="73"/>
      <c r="EVE169" s="73"/>
      <c r="EVF169" s="73"/>
      <c r="EVG169" s="73"/>
      <c r="EVH169" s="73"/>
      <c r="EVI169" s="73"/>
      <c r="EVJ169" s="73"/>
      <c r="EVK169" s="73"/>
      <c r="EVL169" s="73"/>
      <c r="EVM169" s="73"/>
      <c r="EVN169" s="73"/>
      <c r="EVO169" s="73"/>
      <c r="EVP169" s="73"/>
      <c r="EVQ169" s="73"/>
      <c r="EVR169" s="73"/>
      <c r="EVS169" s="73"/>
      <c r="EVT169" s="73"/>
      <c r="EVU169" s="73"/>
      <c r="EVV169" s="73"/>
      <c r="EVW169" s="73"/>
      <c r="EVX169" s="73"/>
      <c r="EVY169" s="73"/>
      <c r="EVZ169" s="73"/>
      <c r="EWA169" s="73"/>
      <c r="EWB169" s="73"/>
      <c r="EWC169" s="73"/>
      <c r="EWD169" s="73"/>
      <c r="EWE169" s="73"/>
      <c r="EWF169" s="73"/>
      <c r="EWG169" s="73"/>
      <c r="EWH169" s="73"/>
      <c r="EWI169" s="73"/>
      <c r="EWJ169" s="73"/>
      <c r="EWK169" s="73"/>
      <c r="EWL169" s="73"/>
      <c r="EWM169" s="73"/>
      <c r="EWN169" s="73"/>
      <c r="EWO169" s="73"/>
      <c r="EWP169" s="73"/>
      <c r="EWQ169" s="73"/>
      <c r="EWR169" s="73"/>
      <c r="EWS169" s="73"/>
      <c r="EWT169" s="73"/>
      <c r="EWU169" s="73"/>
      <c r="EWV169" s="73"/>
      <c r="EWW169" s="73"/>
      <c r="EWX169" s="73"/>
      <c r="EWY169" s="73"/>
      <c r="EWZ169" s="73"/>
      <c r="EXA169" s="73"/>
      <c r="EXB169" s="73"/>
      <c r="EXC169" s="73"/>
      <c r="EXD169" s="73"/>
      <c r="EXE169" s="73"/>
      <c r="EXF169" s="73"/>
      <c r="EXG169" s="73"/>
      <c r="EXH169" s="73"/>
      <c r="EXI169" s="73"/>
      <c r="EXJ169" s="73"/>
      <c r="EXK169" s="73"/>
      <c r="EXL169" s="73"/>
      <c r="EXM169" s="73"/>
      <c r="EXN169" s="73"/>
      <c r="EXO169" s="73"/>
      <c r="EXP169" s="73"/>
      <c r="EXQ169" s="73"/>
      <c r="EXR169" s="73"/>
      <c r="EXS169" s="73"/>
      <c r="EXT169" s="73"/>
      <c r="EXU169" s="73"/>
      <c r="EXV169" s="73"/>
      <c r="EXW169" s="73"/>
      <c r="EXX169" s="73"/>
      <c r="EXY169" s="73"/>
      <c r="EXZ169" s="73"/>
      <c r="EYA169" s="73"/>
      <c r="EYB169" s="73"/>
      <c r="EYC169" s="73"/>
      <c r="EYD169" s="73"/>
      <c r="EYE169" s="73"/>
      <c r="EYF169" s="73"/>
      <c r="EYG169" s="73"/>
      <c r="EYH169" s="73"/>
      <c r="EYI169" s="73"/>
      <c r="EYJ169" s="73"/>
      <c r="EYK169" s="73"/>
      <c r="EYL169" s="73"/>
      <c r="EYM169" s="73"/>
      <c r="EYN169" s="73"/>
      <c r="EYO169" s="73"/>
      <c r="EYP169" s="73"/>
      <c r="EYQ169" s="73"/>
      <c r="EYR169" s="73"/>
      <c r="EYS169" s="73"/>
      <c r="EYT169" s="73"/>
      <c r="EYU169" s="73"/>
      <c r="EYV169" s="73"/>
      <c r="EYW169" s="73"/>
      <c r="EYX169" s="73"/>
      <c r="EYY169" s="73"/>
      <c r="EYZ169" s="73"/>
      <c r="EZA169" s="73"/>
      <c r="EZB169" s="73"/>
      <c r="EZC169" s="73"/>
      <c r="EZD169" s="73"/>
      <c r="EZE169" s="73"/>
      <c r="EZF169" s="73"/>
      <c r="EZG169" s="73"/>
      <c r="EZH169" s="73"/>
      <c r="EZI169" s="73"/>
      <c r="EZJ169" s="73"/>
      <c r="EZK169" s="73"/>
      <c r="EZL169" s="73"/>
      <c r="EZM169" s="73"/>
      <c r="EZN169" s="73"/>
      <c r="EZO169" s="73"/>
      <c r="EZP169" s="73"/>
      <c r="EZQ169" s="73"/>
      <c r="EZR169" s="73"/>
      <c r="EZS169" s="73"/>
      <c r="EZT169" s="73"/>
      <c r="EZU169" s="73"/>
      <c r="EZV169" s="73"/>
      <c r="EZW169" s="73"/>
      <c r="EZX169" s="73"/>
      <c r="EZY169" s="73"/>
      <c r="EZZ169" s="73"/>
      <c r="FAA169" s="73"/>
      <c r="FAB169" s="73"/>
      <c r="FAC169" s="73"/>
      <c r="FAD169" s="73"/>
      <c r="FAE169" s="73"/>
      <c r="FAF169" s="73"/>
      <c r="FAG169" s="73"/>
      <c r="FAH169" s="73"/>
      <c r="FAI169" s="73"/>
      <c r="FAJ169" s="73"/>
      <c r="FAK169" s="73"/>
      <c r="FAL169" s="73"/>
      <c r="FAM169" s="73"/>
      <c r="FAN169" s="73"/>
      <c r="FAO169" s="73"/>
      <c r="FAP169" s="73"/>
      <c r="FAQ169" s="73"/>
      <c r="FAR169" s="73"/>
      <c r="FAS169" s="73"/>
      <c r="FAT169" s="73"/>
      <c r="FAU169" s="73"/>
      <c r="FAV169" s="73"/>
      <c r="FAW169" s="73"/>
      <c r="FAX169" s="73"/>
      <c r="FAY169" s="73"/>
      <c r="FAZ169" s="73"/>
      <c r="FBA169" s="73"/>
      <c r="FBB169" s="73"/>
      <c r="FBC169" s="73"/>
      <c r="FBD169" s="73"/>
      <c r="FBE169" s="73"/>
      <c r="FBF169" s="73"/>
      <c r="FBG169" s="73"/>
      <c r="FBH169" s="73"/>
      <c r="FBI169" s="73"/>
      <c r="FBJ169" s="73"/>
      <c r="FBK169" s="73"/>
      <c r="FBL169" s="73"/>
      <c r="FBM169" s="73"/>
      <c r="FBN169" s="73"/>
      <c r="FBO169" s="73"/>
      <c r="FBP169" s="73"/>
      <c r="FBQ169" s="73"/>
      <c r="FBR169" s="73"/>
      <c r="FBS169" s="73"/>
      <c r="FBT169" s="73"/>
      <c r="FBU169" s="73"/>
      <c r="FBV169" s="73"/>
      <c r="FBW169" s="73"/>
      <c r="FBX169" s="73"/>
      <c r="FBY169" s="73"/>
      <c r="FBZ169" s="73"/>
      <c r="FCA169" s="73"/>
      <c r="FCB169" s="73"/>
      <c r="FCC169" s="73"/>
      <c r="FCD169" s="73"/>
      <c r="FCE169" s="73"/>
      <c r="FCF169" s="73"/>
      <c r="FCG169" s="73"/>
      <c r="FCH169" s="73"/>
      <c r="FCI169" s="73"/>
      <c r="FCJ169" s="73"/>
      <c r="FCK169" s="73"/>
      <c r="FCL169" s="73"/>
      <c r="FCM169" s="73"/>
      <c r="FCN169" s="73"/>
      <c r="FCO169" s="73"/>
      <c r="FCP169" s="73"/>
      <c r="FCQ169" s="73"/>
      <c r="FCR169" s="73"/>
      <c r="FCS169" s="73"/>
      <c r="FCT169" s="73"/>
      <c r="FCU169" s="73"/>
      <c r="FCV169" s="73"/>
      <c r="FCW169" s="73"/>
      <c r="FCX169" s="73"/>
      <c r="FCY169" s="73"/>
      <c r="FCZ169" s="73"/>
      <c r="FDA169" s="73"/>
      <c r="FDB169" s="73"/>
      <c r="FDC169" s="73"/>
      <c r="FDD169" s="73"/>
      <c r="FDE169" s="73"/>
      <c r="FDF169" s="73"/>
      <c r="FDG169" s="73"/>
      <c r="FDH169" s="73"/>
      <c r="FDI169" s="73"/>
      <c r="FDJ169" s="73"/>
      <c r="FDK169" s="73"/>
      <c r="FDL169" s="73"/>
      <c r="FDM169" s="73"/>
      <c r="FDN169" s="73"/>
      <c r="FDO169" s="73"/>
      <c r="FDP169" s="73"/>
      <c r="FDQ169" s="73"/>
      <c r="FDR169" s="73"/>
      <c r="FDS169" s="73"/>
      <c r="FDT169" s="73"/>
      <c r="FDU169" s="73"/>
      <c r="FDV169" s="73"/>
      <c r="FDW169" s="73"/>
      <c r="FDX169" s="73"/>
      <c r="FDY169" s="73"/>
      <c r="FDZ169" s="73"/>
      <c r="FEA169" s="73"/>
      <c r="FEB169" s="73"/>
      <c r="FEC169" s="73"/>
      <c r="FED169" s="73"/>
      <c r="FEE169" s="73"/>
      <c r="FEF169" s="73"/>
      <c r="FEG169" s="73"/>
      <c r="FEH169" s="73"/>
      <c r="FEI169" s="73"/>
      <c r="FEJ169" s="73"/>
      <c r="FEK169" s="73"/>
      <c r="FEL169" s="73"/>
      <c r="FEM169" s="73"/>
      <c r="FEN169" s="73"/>
      <c r="FEO169" s="73"/>
      <c r="FEP169" s="73"/>
      <c r="FEQ169" s="73"/>
      <c r="FER169" s="73"/>
      <c r="FES169" s="73"/>
      <c r="FET169" s="73"/>
      <c r="FEU169" s="73"/>
      <c r="FEV169" s="73"/>
      <c r="FEW169" s="73"/>
      <c r="FEX169" s="73"/>
      <c r="FEY169" s="73"/>
      <c r="FEZ169" s="73"/>
      <c r="FFA169" s="73"/>
      <c r="FFB169" s="73"/>
      <c r="FFC169" s="73"/>
      <c r="FFD169" s="73"/>
      <c r="FFE169" s="73"/>
      <c r="FFF169" s="73"/>
      <c r="FFG169" s="73"/>
      <c r="FFH169" s="73"/>
      <c r="FFI169" s="73"/>
      <c r="FFJ169" s="73"/>
      <c r="FFK169" s="73"/>
      <c r="FFL169" s="73"/>
      <c r="FFM169" s="73"/>
      <c r="FFN169" s="73"/>
      <c r="FFO169" s="73"/>
      <c r="FFP169" s="73"/>
      <c r="FFQ169" s="73"/>
      <c r="FFR169" s="73"/>
      <c r="FFS169" s="73"/>
      <c r="FFT169" s="73"/>
      <c r="FFU169" s="73"/>
      <c r="FFV169" s="73"/>
      <c r="FFW169" s="73"/>
      <c r="FFX169" s="73"/>
      <c r="FFY169" s="73"/>
      <c r="FFZ169" s="73"/>
      <c r="FGA169" s="73"/>
      <c r="FGB169" s="73"/>
      <c r="FGC169" s="73"/>
      <c r="FGD169" s="73"/>
      <c r="FGE169" s="73"/>
      <c r="FGF169" s="73"/>
      <c r="FGG169" s="73"/>
      <c r="FGH169" s="73"/>
      <c r="FGI169" s="73"/>
      <c r="FGJ169" s="73"/>
      <c r="FGK169" s="73"/>
      <c r="FGL169" s="73"/>
      <c r="FGM169" s="73"/>
      <c r="FGN169" s="73"/>
      <c r="FGO169" s="73"/>
      <c r="FGP169" s="73"/>
      <c r="FGQ169" s="73"/>
      <c r="FGR169" s="73"/>
      <c r="FGS169" s="73"/>
      <c r="FGT169" s="73"/>
      <c r="FGU169" s="73"/>
      <c r="FGV169" s="73"/>
      <c r="FGW169" s="73"/>
      <c r="FGX169" s="73"/>
      <c r="FGY169" s="73"/>
      <c r="FGZ169" s="73"/>
      <c r="FHA169" s="73"/>
      <c r="FHB169" s="73"/>
      <c r="FHC169" s="73"/>
      <c r="FHD169" s="73"/>
      <c r="FHE169" s="73"/>
      <c r="FHF169" s="73"/>
      <c r="FHG169" s="73"/>
      <c r="FHH169" s="73"/>
      <c r="FHI169" s="73"/>
      <c r="FHJ169" s="73"/>
      <c r="FHK169" s="73"/>
      <c r="FHL169" s="73"/>
      <c r="FHM169" s="73"/>
      <c r="FHN169" s="73"/>
      <c r="FHO169" s="73"/>
      <c r="FHP169" s="73"/>
      <c r="FHQ169" s="73"/>
      <c r="FHR169" s="73"/>
      <c r="FHS169" s="73"/>
      <c r="FHT169" s="73"/>
      <c r="FHU169" s="73"/>
      <c r="FHV169" s="73"/>
      <c r="FHW169" s="73"/>
      <c r="FHX169" s="73"/>
      <c r="FHY169" s="73"/>
      <c r="FHZ169" s="73"/>
      <c r="FIA169" s="73"/>
      <c r="FIB169" s="73"/>
      <c r="FIC169" s="73"/>
      <c r="FID169" s="73"/>
      <c r="FIE169" s="73"/>
      <c r="FIF169" s="73"/>
      <c r="FIG169" s="73"/>
      <c r="FIH169" s="73"/>
      <c r="FII169" s="73"/>
      <c r="FIJ169" s="73"/>
      <c r="FIK169" s="73"/>
      <c r="FIL169" s="73"/>
      <c r="FIM169" s="73"/>
      <c r="FIN169" s="73"/>
      <c r="FIO169" s="73"/>
      <c r="FIP169" s="73"/>
      <c r="FIQ169" s="73"/>
      <c r="FIR169" s="73"/>
      <c r="FIS169" s="73"/>
      <c r="FIT169" s="73"/>
      <c r="FIU169" s="73"/>
      <c r="FIV169" s="73"/>
      <c r="FIW169" s="73"/>
      <c r="FIX169" s="73"/>
      <c r="FIY169" s="73"/>
      <c r="FIZ169" s="73"/>
      <c r="FJA169" s="73"/>
      <c r="FJB169" s="73"/>
      <c r="FJC169" s="73"/>
      <c r="FJD169" s="73"/>
      <c r="FJE169" s="73"/>
      <c r="FJF169" s="73"/>
      <c r="FJG169" s="73"/>
      <c r="FJH169" s="73"/>
      <c r="FJI169" s="73"/>
      <c r="FJJ169" s="73"/>
      <c r="FJK169" s="73"/>
      <c r="FJL169" s="73"/>
      <c r="FJM169" s="73"/>
      <c r="FJN169" s="73"/>
      <c r="FJO169" s="73"/>
      <c r="FJP169" s="73"/>
      <c r="FJQ169" s="73"/>
      <c r="FJR169" s="73"/>
      <c r="FJS169" s="73"/>
      <c r="FJT169" s="73"/>
      <c r="FJU169" s="73"/>
      <c r="FJV169" s="73"/>
      <c r="FJW169" s="73"/>
      <c r="FJX169" s="73"/>
      <c r="FJY169" s="73"/>
      <c r="FJZ169" s="73"/>
      <c r="FKA169" s="73"/>
      <c r="FKB169" s="73"/>
      <c r="FKC169" s="73"/>
      <c r="FKD169" s="73"/>
      <c r="FKE169" s="73"/>
      <c r="FKF169" s="73"/>
      <c r="FKG169" s="73"/>
      <c r="FKH169" s="73"/>
      <c r="FKI169" s="73"/>
      <c r="FKJ169" s="73"/>
      <c r="FKK169" s="73"/>
      <c r="FKL169" s="73"/>
      <c r="FKM169" s="73"/>
      <c r="FKN169" s="73"/>
      <c r="FKO169" s="73"/>
      <c r="FKP169" s="73"/>
      <c r="FKQ169" s="73"/>
      <c r="FKR169" s="73"/>
      <c r="FKS169" s="73"/>
      <c r="FKT169" s="73"/>
      <c r="FKU169" s="73"/>
      <c r="FKV169" s="73"/>
      <c r="FKW169" s="73"/>
      <c r="FKX169" s="73"/>
      <c r="FKY169" s="73"/>
      <c r="FKZ169" s="73"/>
      <c r="FLA169" s="73"/>
      <c r="FLB169" s="73"/>
      <c r="FLC169" s="73"/>
      <c r="FLD169" s="73"/>
      <c r="FLE169" s="73"/>
      <c r="FLF169" s="73"/>
      <c r="FLG169" s="73"/>
      <c r="FLH169" s="73"/>
      <c r="FLI169" s="73"/>
      <c r="FLJ169" s="73"/>
      <c r="FLK169" s="73"/>
      <c r="FLL169" s="73"/>
      <c r="FLM169" s="73"/>
      <c r="FLN169" s="73"/>
      <c r="FLO169" s="73"/>
      <c r="FLP169" s="73"/>
      <c r="FLQ169" s="73"/>
      <c r="FLR169" s="73"/>
      <c r="FLS169" s="73"/>
      <c r="FLT169" s="73"/>
      <c r="FLU169" s="73"/>
      <c r="FLV169" s="73"/>
      <c r="FLW169" s="73"/>
      <c r="FLX169" s="73"/>
      <c r="FLY169" s="73"/>
      <c r="FLZ169" s="73"/>
      <c r="FMA169" s="73"/>
      <c r="FMB169" s="73"/>
      <c r="FMC169" s="73"/>
      <c r="FMD169" s="73"/>
      <c r="FME169" s="73"/>
      <c r="FMF169" s="73"/>
      <c r="FMG169" s="73"/>
      <c r="FMH169" s="73"/>
      <c r="FMI169" s="73"/>
      <c r="FMJ169" s="73"/>
      <c r="FMK169" s="73"/>
      <c r="FML169" s="73"/>
      <c r="FMM169" s="73"/>
      <c r="FMN169" s="73"/>
      <c r="FMO169" s="73"/>
      <c r="FMP169" s="73"/>
      <c r="FMQ169" s="73"/>
      <c r="FMR169" s="73"/>
      <c r="FMS169" s="73"/>
      <c r="FMT169" s="73"/>
      <c r="FMU169" s="73"/>
      <c r="FMV169" s="73"/>
      <c r="FMW169" s="73"/>
      <c r="FMX169" s="73"/>
      <c r="FMY169" s="73"/>
      <c r="FMZ169" s="73"/>
      <c r="FNA169" s="73"/>
      <c r="FNB169" s="73"/>
      <c r="FNC169" s="73"/>
      <c r="FND169" s="73"/>
      <c r="FNE169" s="73"/>
      <c r="FNF169" s="73"/>
      <c r="FNG169" s="73"/>
      <c r="FNH169" s="73"/>
      <c r="FNI169" s="73"/>
      <c r="FNJ169" s="73"/>
      <c r="FNK169" s="73"/>
      <c r="FNL169" s="73"/>
      <c r="FNM169" s="73"/>
      <c r="FNN169" s="73"/>
      <c r="FNO169" s="73"/>
      <c r="FNP169" s="73"/>
      <c r="FNQ169" s="73"/>
      <c r="FNR169" s="73"/>
      <c r="FNS169" s="73"/>
      <c r="FNT169" s="73"/>
      <c r="FNU169" s="73"/>
      <c r="FNV169" s="73"/>
      <c r="FNW169" s="73"/>
      <c r="FNX169" s="73"/>
      <c r="FNY169" s="73"/>
      <c r="FNZ169" s="73"/>
      <c r="FOA169" s="73"/>
      <c r="FOB169" s="73"/>
      <c r="FOC169" s="73"/>
      <c r="FOD169" s="73"/>
      <c r="FOE169" s="73"/>
      <c r="FOF169" s="73"/>
      <c r="FOG169" s="73"/>
      <c r="FOH169" s="73"/>
      <c r="FOI169" s="73"/>
      <c r="FOJ169" s="73"/>
      <c r="FOK169" s="73"/>
      <c r="FOL169" s="73"/>
      <c r="FOM169" s="73"/>
      <c r="FON169" s="73"/>
      <c r="FOO169" s="73"/>
      <c r="FOP169" s="73"/>
      <c r="FOQ169" s="73"/>
      <c r="FOR169" s="73"/>
      <c r="FOS169" s="73"/>
      <c r="FOT169" s="73"/>
      <c r="FOU169" s="73"/>
      <c r="FOV169" s="73"/>
      <c r="FOW169" s="73"/>
      <c r="FOX169" s="73"/>
      <c r="FOY169" s="73"/>
      <c r="FOZ169" s="73"/>
      <c r="FPA169" s="73"/>
      <c r="FPB169" s="73"/>
      <c r="FPC169" s="73"/>
      <c r="FPD169" s="73"/>
      <c r="FPE169" s="73"/>
      <c r="FPF169" s="73"/>
      <c r="FPG169" s="73"/>
      <c r="FPH169" s="73"/>
      <c r="FPI169" s="73"/>
      <c r="FPJ169" s="73"/>
      <c r="FPK169" s="73"/>
      <c r="FPL169" s="73"/>
      <c r="FPM169" s="73"/>
      <c r="FPN169" s="73"/>
      <c r="FPO169" s="73"/>
      <c r="FPP169" s="73"/>
      <c r="FPQ169" s="73"/>
      <c r="FPR169" s="73"/>
      <c r="FPS169" s="73"/>
      <c r="FPT169" s="73"/>
      <c r="FPU169" s="73"/>
      <c r="FPV169" s="73"/>
      <c r="FPW169" s="73"/>
      <c r="FPX169" s="73"/>
      <c r="FPY169" s="73"/>
      <c r="FPZ169" s="73"/>
      <c r="FQA169" s="73"/>
      <c r="FQB169" s="73"/>
      <c r="FQC169" s="73"/>
      <c r="FQD169" s="73"/>
      <c r="FQE169" s="73"/>
      <c r="FQF169" s="73"/>
      <c r="FQG169" s="73"/>
      <c r="FQH169" s="73"/>
      <c r="FQI169" s="73"/>
      <c r="FQJ169" s="73"/>
      <c r="FQK169" s="73"/>
      <c r="FQL169" s="73"/>
      <c r="FQM169" s="73"/>
      <c r="FQN169" s="73"/>
      <c r="FQO169" s="73"/>
      <c r="FQP169" s="73"/>
      <c r="FQQ169" s="73"/>
      <c r="FQR169" s="73"/>
      <c r="FQS169" s="73"/>
      <c r="FQT169" s="73"/>
      <c r="FQU169" s="73"/>
      <c r="FQV169" s="73"/>
      <c r="FQW169" s="73"/>
      <c r="FQX169" s="73"/>
      <c r="FQY169" s="73"/>
      <c r="FQZ169" s="73"/>
      <c r="FRA169" s="73"/>
      <c r="FRB169" s="73"/>
      <c r="FRC169" s="73"/>
      <c r="FRD169" s="73"/>
      <c r="FRE169" s="73"/>
      <c r="FRF169" s="73"/>
      <c r="FRG169" s="73"/>
      <c r="FRH169" s="73"/>
      <c r="FRI169" s="73"/>
      <c r="FRJ169" s="73"/>
      <c r="FRK169" s="73"/>
      <c r="FRL169" s="73"/>
      <c r="FRM169" s="73"/>
      <c r="FRN169" s="73"/>
      <c r="FRO169" s="73"/>
      <c r="FRP169" s="73"/>
      <c r="FRQ169" s="73"/>
      <c r="FRR169" s="73"/>
      <c r="FRS169" s="73"/>
      <c r="FRT169" s="73"/>
      <c r="FRU169" s="73"/>
      <c r="FRV169" s="73"/>
      <c r="FRW169" s="73"/>
      <c r="FRX169" s="73"/>
      <c r="FRY169" s="73"/>
      <c r="FRZ169" s="73"/>
      <c r="FSA169" s="73"/>
      <c r="FSB169" s="73"/>
      <c r="FSC169" s="73"/>
      <c r="FSD169" s="73"/>
      <c r="FSE169" s="73"/>
      <c r="FSF169" s="73"/>
      <c r="FSG169" s="73"/>
      <c r="FSH169" s="73"/>
      <c r="FSI169" s="73"/>
      <c r="FSJ169" s="73"/>
      <c r="FSK169" s="73"/>
      <c r="FSL169" s="73"/>
      <c r="FSM169" s="73"/>
      <c r="FSN169" s="73"/>
      <c r="FSO169" s="73"/>
      <c r="FSP169" s="73"/>
      <c r="FSQ169" s="73"/>
      <c r="FSR169" s="73"/>
      <c r="FSS169" s="73"/>
      <c r="FST169" s="73"/>
      <c r="FSU169" s="73"/>
      <c r="FSV169" s="73"/>
      <c r="FSW169" s="73"/>
      <c r="FSX169" s="73"/>
      <c r="FSY169" s="73"/>
      <c r="FSZ169" s="73"/>
      <c r="FTA169" s="73"/>
      <c r="FTB169" s="73"/>
      <c r="FTC169" s="73"/>
      <c r="FTD169" s="73"/>
      <c r="FTE169" s="73"/>
      <c r="FTF169" s="73"/>
      <c r="FTG169" s="73"/>
      <c r="FTH169" s="73"/>
      <c r="FTI169" s="73"/>
      <c r="FTJ169" s="73"/>
      <c r="FTK169" s="73"/>
      <c r="FTL169" s="73"/>
      <c r="FTM169" s="73"/>
      <c r="FTN169" s="73"/>
      <c r="FTO169" s="73"/>
      <c r="FTP169" s="73"/>
      <c r="FTQ169" s="73"/>
      <c r="FTR169" s="73"/>
      <c r="FTS169" s="73"/>
      <c r="FTT169" s="73"/>
      <c r="FTU169" s="73"/>
      <c r="FTV169" s="73"/>
      <c r="FTW169" s="73"/>
      <c r="FTX169" s="73"/>
      <c r="FTY169" s="73"/>
      <c r="FTZ169" s="73"/>
      <c r="FUA169" s="73"/>
      <c r="FUB169" s="73"/>
      <c r="FUC169" s="73"/>
      <c r="FUD169" s="73"/>
      <c r="FUE169" s="73"/>
      <c r="FUF169" s="73"/>
      <c r="FUG169" s="73"/>
      <c r="FUH169" s="73"/>
      <c r="FUI169" s="73"/>
      <c r="FUJ169" s="73"/>
      <c r="FUK169" s="73"/>
      <c r="FUL169" s="73"/>
      <c r="FUM169" s="73"/>
      <c r="FUN169" s="73"/>
      <c r="FUO169" s="73"/>
      <c r="FUP169" s="73"/>
      <c r="FUQ169" s="73"/>
      <c r="FUR169" s="73"/>
      <c r="FUS169" s="73"/>
      <c r="FUT169" s="73"/>
      <c r="FUU169" s="73"/>
      <c r="FUV169" s="73"/>
      <c r="FUW169" s="73"/>
      <c r="FUX169" s="73"/>
      <c r="FUY169" s="73"/>
      <c r="FUZ169" s="73"/>
      <c r="FVA169" s="73"/>
      <c r="FVB169" s="73"/>
      <c r="FVC169" s="73"/>
      <c r="FVD169" s="73"/>
      <c r="FVE169" s="73"/>
      <c r="FVF169" s="73"/>
      <c r="FVG169" s="73"/>
      <c r="FVH169" s="73"/>
      <c r="FVI169" s="73"/>
      <c r="FVJ169" s="73"/>
      <c r="FVK169" s="73"/>
      <c r="FVL169" s="73"/>
      <c r="FVM169" s="73"/>
      <c r="FVN169" s="73"/>
      <c r="FVO169" s="73"/>
      <c r="FVP169" s="73"/>
      <c r="FVQ169" s="73"/>
      <c r="FVR169" s="73"/>
      <c r="FVS169" s="73"/>
      <c r="FVT169" s="73"/>
      <c r="FVU169" s="73"/>
      <c r="FVV169" s="73"/>
      <c r="FVW169" s="73"/>
      <c r="FVX169" s="73"/>
      <c r="FVY169" s="73"/>
      <c r="FVZ169" s="73"/>
      <c r="FWA169" s="73"/>
      <c r="FWB169" s="73"/>
      <c r="FWC169" s="73"/>
      <c r="FWD169" s="73"/>
      <c r="FWE169" s="73"/>
      <c r="FWF169" s="73"/>
      <c r="FWG169" s="73"/>
      <c r="FWH169" s="73"/>
      <c r="FWI169" s="73"/>
      <c r="FWJ169" s="73"/>
      <c r="FWK169" s="73"/>
      <c r="FWL169" s="73"/>
      <c r="FWM169" s="73"/>
      <c r="FWN169" s="73"/>
      <c r="FWO169" s="73"/>
      <c r="FWP169" s="73"/>
      <c r="FWQ169" s="73"/>
      <c r="FWR169" s="73"/>
      <c r="FWS169" s="73"/>
      <c r="FWT169" s="73"/>
      <c r="FWU169" s="73"/>
      <c r="FWV169" s="73"/>
      <c r="FWW169" s="73"/>
      <c r="FWX169" s="73"/>
      <c r="FWY169" s="73"/>
      <c r="FWZ169" s="73"/>
      <c r="FXA169" s="73"/>
      <c r="FXB169" s="73"/>
      <c r="FXC169" s="73"/>
      <c r="FXD169" s="73"/>
      <c r="FXE169" s="73"/>
      <c r="FXF169" s="73"/>
      <c r="FXG169" s="73"/>
      <c r="FXH169" s="73"/>
      <c r="FXI169" s="73"/>
      <c r="FXJ169" s="73"/>
      <c r="FXK169" s="73"/>
      <c r="FXL169" s="73"/>
      <c r="FXM169" s="73"/>
      <c r="FXN169" s="73"/>
      <c r="FXO169" s="73"/>
      <c r="FXP169" s="73"/>
      <c r="FXQ169" s="73"/>
      <c r="FXR169" s="73"/>
      <c r="FXS169" s="73"/>
      <c r="FXT169" s="73"/>
      <c r="FXU169" s="73"/>
      <c r="FXV169" s="73"/>
      <c r="FXW169" s="73"/>
      <c r="FXX169" s="73"/>
      <c r="FXY169" s="73"/>
      <c r="FXZ169" s="73"/>
      <c r="FYA169" s="73"/>
      <c r="FYB169" s="73"/>
      <c r="FYC169" s="73"/>
      <c r="FYD169" s="73"/>
      <c r="FYE169" s="73"/>
      <c r="FYF169" s="73"/>
      <c r="FYG169" s="73"/>
      <c r="FYH169" s="73"/>
      <c r="FYI169" s="73"/>
      <c r="FYJ169" s="73"/>
      <c r="FYK169" s="73"/>
      <c r="FYL169" s="73"/>
      <c r="FYM169" s="73"/>
      <c r="FYN169" s="73"/>
      <c r="FYO169" s="73"/>
      <c r="FYP169" s="73"/>
      <c r="FYQ169" s="73"/>
      <c r="FYR169" s="73"/>
      <c r="FYS169" s="73"/>
      <c r="FYT169" s="73"/>
      <c r="FYU169" s="73"/>
      <c r="FYV169" s="73"/>
      <c r="FYW169" s="73"/>
      <c r="FYX169" s="73"/>
      <c r="FYY169" s="73"/>
      <c r="FYZ169" s="73"/>
      <c r="FZA169" s="73"/>
      <c r="FZB169" s="73"/>
      <c r="FZC169" s="73"/>
      <c r="FZD169" s="73"/>
      <c r="FZE169" s="73"/>
      <c r="FZF169" s="73"/>
      <c r="FZG169" s="73"/>
      <c r="FZH169" s="73"/>
      <c r="FZI169" s="73"/>
      <c r="FZJ169" s="73"/>
      <c r="FZK169" s="73"/>
      <c r="FZL169" s="73"/>
      <c r="FZM169" s="73"/>
      <c r="FZN169" s="73"/>
      <c r="FZO169" s="73"/>
      <c r="FZP169" s="73"/>
      <c r="FZQ169" s="73"/>
      <c r="FZR169" s="73"/>
      <c r="FZS169" s="73"/>
      <c r="FZT169" s="73"/>
      <c r="FZU169" s="73"/>
      <c r="FZV169" s="73"/>
      <c r="FZW169" s="73"/>
      <c r="FZX169" s="73"/>
      <c r="FZY169" s="73"/>
      <c r="FZZ169" s="73"/>
      <c r="GAA169" s="73"/>
      <c r="GAB169" s="73"/>
      <c r="GAC169" s="73"/>
      <c r="GAD169" s="73"/>
      <c r="GAE169" s="73"/>
      <c r="GAF169" s="73"/>
      <c r="GAG169" s="73"/>
      <c r="GAH169" s="73"/>
      <c r="GAI169" s="73"/>
      <c r="GAJ169" s="73"/>
      <c r="GAK169" s="73"/>
      <c r="GAL169" s="73"/>
      <c r="GAM169" s="73"/>
      <c r="GAN169" s="73"/>
      <c r="GAO169" s="73"/>
      <c r="GAP169" s="73"/>
      <c r="GAQ169" s="73"/>
      <c r="GAR169" s="73"/>
      <c r="GAS169" s="73"/>
      <c r="GAT169" s="73"/>
      <c r="GAU169" s="73"/>
      <c r="GAV169" s="73"/>
      <c r="GAW169" s="73"/>
      <c r="GAX169" s="73"/>
      <c r="GAY169" s="73"/>
      <c r="GAZ169" s="73"/>
      <c r="GBA169" s="73"/>
      <c r="GBB169" s="73"/>
      <c r="GBC169" s="73"/>
      <c r="GBD169" s="73"/>
      <c r="GBE169" s="73"/>
      <c r="GBF169" s="73"/>
      <c r="GBG169" s="73"/>
      <c r="GBH169" s="73"/>
      <c r="GBI169" s="73"/>
      <c r="GBJ169" s="73"/>
      <c r="GBK169" s="73"/>
      <c r="GBL169" s="73"/>
      <c r="GBM169" s="73"/>
      <c r="GBN169" s="73"/>
      <c r="GBO169" s="73"/>
      <c r="GBP169" s="73"/>
      <c r="GBQ169" s="73"/>
      <c r="GBR169" s="73"/>
      <c r="GBS169" s="73"/>
      <c r="GBT169" s="73"/>
      <c r="GBU169" s="73"/>
      <c r="GBV169" s="73"/>
      <c r="GBW169" s="73"/>
      <c r="GBX169" s="73"/>
      <c r="GBY169" s="73"/>
      <c r="GBZ169" s="73"/>
      <c r="GCA169" s="73"/>
      <c r="GCB169" s="73"/>
      <c r="GCC169" s="73"/>
      <c r="GCD169" s="73"/>
      <c r="GCE169" s="73"/>
      <c r="GCF169" s="73"/>
      <c r="GCG169" s="73"/>
      <c r="GCH169" s="73"/>
      <c r="GCI169" s="73"/>
      <c r="GCJ169" s="73"/>
      <c r="GCK169" s="73"/>
      <c r="GCL169" s="73"/>
      <c r="GCM169" s="73"/>
      <c r="GCN169" s="73"/>
      <c r="GCO169" s="73"/>
      <c r="GCP169" s="73"/>
      <c r="GCQ169" s="73"/>
      <c r="GCR169" s="73"/>
      <c r="GCS169" s="73"/>
      <c r="GCT169" s="73"/>
      <c r="GCU169" s="73"/>
      <c r="GCV169" s="73"/>
      <c r="GCW169" s="73"/>
      <c r="GCX169" s="73"/>
      <c r="GCY169" s="73"/>
      <c r="GCZ169" s="73"/>
      <c r="GDA169" s="73"/>
      <c r="GDB169" s="73"/>
      <c r="GDC169" s="73"/>
      <c r="GDD169" s="73"/>
      <c r="GDE169" s="73"/>
      <c r="GDF169" s="73"/>
      <c r="GDG169" s="73"/>
      <c r="GDH169" s="73"/>
      <c r="GDI169" s="73"/>
      <c r="GDJ169" s="73"/>
      <c r="GDK169" s="73"/>
      <c r="GDL169" s="73"/>
      <c r="GDM169" s="73"/>
      <c r="GDN169" s="73"/>
      <c r="GDO169" s="73"/>
      <c r="GDP169" s="73"/>
      <c r="GDQ169" s="73"/>
      <c r="GDR169" s="73"/>
      <c r="GDS169" s="73"/>
      <c r="GDT169" s="73"/>
      <c r="GDU169" s="73"/>
      <c r="GDV169" s="73"/>
      <c r="GDW169" s="73"/>
      <c r="GDX169" s="73"/>
      <c r="GDY169" s="73"/>
      <c r="GDZ169" s="73"/>
      <c r="GEA169" s="73"/>
      <c r="GEB169" s="73"/>
      <c r="GEC169" s="73"/>
      <c r="GED169" s="73"/>
      <c r="GEE169" s="73"/>
      <c r="GEF169" s="73"/>
      <c r="GEG169" s="73"/>
      <c r="GEH169" s="73"/>
      <c r="GEI169" s="73"/>
      <c r="GEJ169" s="73"/>
      <c r="GEK169" s="73"/>
      <c r="GEL169" s="73"/>
      <c r="GEM169" s="73"/>
      <c r="GEN169" s="73"/>
      <c r="GEO169" s="73"/>
      <c r="GEP169" s="73"/>
      <c r="GEQ169" s="73"/>
      <c r="GER169" s="73"/>
      <c r="GES169" s="73"/>
      <c r="GET169" s="73"/>
      <c r="GEU169" s="73"/>
      <c r="GEV169" s="73"/>
      <c r="GEW169" s="73"/>
      <c r="GEX169" s="73"/>
      <c r="GEY169" s="73"/>
      <c r="GEZ169" s="73"/>
      <c r="GFA169" s="73"/>
      <c r="GFB169" s="73"/>
      <c r="GFC169" s="73"/>
      <c r="GFD169" s="73"/>
      <c r="GFE169" s="73"/>
      <c r="GFF169" s="73"/>
      <c r="GFG169" s="73"/>
      <c r="GFH169" s="73"/>
      <c r="GFI169" s="73"/>
      <c r="GFJ169" s="73"/>
      <c r="GFK169" s="73"/>
      <c r="GFL169" s="73"/>
      <c r="GFM169" s="73"/>
      <c r="GFN169" s="73"/>
      <c r="GFO169" s="73"/>
      <c r="GFP169" s="73"/>
      <c r="GFQ169" s="73"/>
      <c r="GFR169" s="73"/>
      <c r="GFS169" s="73"/>
      <c r="GFT169" s="73"/>
      <c r="GFU169" s="73"/>
      <c r="GFV169" s="73"/>
      <c r="GFW169" s="73"/>
      <c r="GFX169" s="73"/>
      <c r="GFY169" s="73"/>
      <c r="GFZ169" s="73"/>
      <c r="GGA169" s="73"/>
      <c r="GGB169" s="73"/>
      <c r="GGC169" s="73"/>
      <c r="GGD169" s="73"/>
      <c r="GGE169" s="73"/>
      <c r="GGF169" s="73"/>
      <c r="GGG169" s="73"/>
      <c r="GGH169" s="73"/>
      <c r="GGI169" s="73"/>
      <c r="GGJ169" s="73"/>
      <c r="GGK169" s="73"/>
      <c r="GGL169" s="73"/>
      <c r="GGM169" s="73"/>
      <c r="GGN169" s="73"/>
      <c r="GGO169" s="73"/>
      <c r="GGP169" s="73"/>
      <c r="GGQ169" s="73"/>
      <c r="GGR169" s="73"/>
      <c r="GGS169" s="73"/>
      <c r="GGT169" s="73"/>
      <c r="GGU169" s="73"/>
      <c r="GGV169" s="73"/>
      <c r="GGW169" s="73"/>
      <c r="GGX169" s="73"/>
      <c r="GGY169" s="73"/>
      <c r="GGZ169" s="73"/>
      <c r="GHA169" s="73"/>
      <c r="GHB169" s="73"/>
      <c r="GHC169" s="73"/>
      <c r="GHD169" s="73"/>
      <c r="GHE169" s="73"/>
      <c r="GHF169" s="73"/>
      <c r="GHG169" s="73"/>
      <c r="GHH169" s="73"/>
      <c r="GHI169" s="73"/>
      <c r="GHJ169" s="73"/>
      <c r="GHK169" s="73"/>
      <c r="GHL169" s="73"/>
      <c r="GHM169" s="73"/>
      <c r="GHN169" s="73"/>
      <c r="GHO169" s="73"/>
      <c r="GHP169" s="73"/>
      <c r="GHQ169" s="73"/>
      <c r="GHR169" s="73"/>
      <c r="GHS169" s="73"/>
      <c r="GHT169" s="73"/>
      <c r="GHU169" s="73"/>
      <c r="GHV169" s="73"/>
      <c r="GHW169" s="73"/>
      <c r="GHX169" s="73"/>
      <c r="GHY169" s="73"/>
      <c r="GHZ169" s="73"/>
      <c r="GIA169" s="73"/>
      <c r="GIB169" s="73"/>
      <c r="GIC169" s="73"/>
      <c r="GID169" s="73"/>
      <c r="GIE169" s="73"/>
      <c r="GIF169" s="73"/>
      <c r="GIG169" s="73"/>
      <c r="GIH169" s="73"/>
      <c r="GII169" s="73"/>
      <c r="GIJ169" s="73"/>
      <c r="GIK169" s="73"/>
      <c r="GIL169" s="73"/>
      <c r="GIM169" s="73"/>
      <c r="GIN169" s="73"/>
      <c r="GIO169" s="73"/>
      <c r="GIP169" s="73"/>
      <c r="GIQ169" s="73"/>
      <c r="GIR169" s="73"/>
      <c r="GIS169" s="73"/>
      <c r="GIT169" s="73"/>
      <c r="GIU169" s="73"/>
      <c r="GIV169" s="73"/>
      <c r="GIW169" s="73"/>
      <c r="GIX169" s="73"/>
      <c r="GIY169" s="73"/>
      <c r="GIZ169" s="73"/>
      <c r="GJA169" s="73"/>
      <c r="GJB169" s="73"/>
      <c r="GJC169" s="73"/>
      <c r="GJD169" s="73"/>
      <c r="GJE169" s="73"/>
      <c r="GJF169" s="73"/>
      <c r="GJG169" s="73"/>
      <c r="GJH169" s="73"/>
      <c r="GJI169" s="73"/>
      <c r="GJJ169" s="73"/>
      <c r="GJK169" s="73"/>
      <c r="GJL169" s="73"/>
      <c r="GJM169" s="73"/>
      <c r="GJN169" s="73"/>
      <c r="GJO169" s="73"/>
      <c r="GJP169" s="73"/>
      <c r="GJQ169" s="73"/>
      <c r="GJR169" s="73"/>
      <c r="GJS169" s="73"/>
      <c r="GJT169" s="73"/>
      <c r="GJU169" s="73"/>
      <c r="GJV169" s="73"/>
      <c r="GJW169" s="73"/>
      <c r="GJX169" s="73"/>
      <c r="GJY169" s="73"/>
      <c r="GJZ169" s="73"/>
      <c r="GKA169" s="73"/>
      <c r="GKB169" s="73"/>
      <c r="GKC169" s="73"/>
      <c r="GKD169" s="73"/>
      <c r="GKE169" s="73"/>
      <c r="GKF169" s="73"/>
      <c r="GKG169" s="73"/>
      <c r="GKH169" s="73"/>
      <c r="GKI169" s="73"/>
      <c r="GKJ169" s="73"/>
      <c r="GKK169" s="73"/>
      <c r="GKL169" s="73"/>
      <c r="GKM169" s="73"/>
      <c r="GKN169" s="73"/>
      <c r="GKO169" s="73"/>
      <c r="GKP169" s="73"/>
      <c r="GKQ169" s="73"/>
      <c r="GKR169" s="73"/>
      <c r="GKS169" s="73"/>
      <c r="GKT169" s="73"/>
      <c r="GKU169" s="73"/>
      <c r="GKV169" s="73"/>
      <c r="GKW169" s="73"/>
      <c r="GKX169" s="73"/>
      <c r="GKY169" s="73"/>
      <c r="GKZ169" s="73"/>
      <c r="GLA169" s="73"/>
      <c r="GLB169" s="73"/>
      <c r="GLC169" s="73"/>
      <c r="GLD169" s="73"/>
      <c r="GLE169" s="73"/>
      <c r="GLF169" s="73"/>
      <c r="GLG169" s="73"/>
      <c r="GLH169" s="73"/>
      <c r="GLI169" s="73"/>
      <c r="GLJ169" s="73"/>
      <c r="GLK169" s="73"/>
      <c r="GLL169" s="73"/>
      <c r="GLM169" s="73"/>
      <c r="GLN169" s="73"/>
      <c r="GLO169" s="73"/>
      <c r="GLP169" s="73"/>
      <c r="GLQ169" s="73"/>
      <c r="GLR169" s="73"/>
      <c r="GLS169" s="73"/>
      <c r="GLT169" s="73"/>
      <c r="GLU169" s="73"/>
      <c r="GLV169" s="73"/>
      <c r="GLW169" s="73"/>
      <c r="GLX169" s="73"/>
      <c r="GLY169" s="73"/>
      <c r="GLZ169" s="73"/>
      <c r="GMA169" s="73"/>
      <c r="GMB169" s="73"/>
      <c r="GMC169" s="73"/>
      <c r="GMD169" s="73"/>
      <c r="GME169" s="73"/>
      <c r="GMF169" s="73"/>
      <c r="GMG169" s="73"/>
      <c r="GMH169" s="73"/>
      <c r="GMI169" s="73"/>
      <c r="GMJ169" s="73"/>
      <c r="GMK169" s="73"/>
      <c r="GML169" s="73"/>
      <c r="GMM169" s="73"/>
      <c r="GMN169" s="73"/>
      <c r="GMO169" s="73"/>
      <c r="GMP169" s="73"/>
      <c r="GMQ169" s="73"/>
      <c r="GMR169" s="73"/>
      <c r="GMS169" s="73"/>
      <c r="GMT169" s="73"/>
      <c r="GMU169" s="73"/>
      <c r="GMV169" s="73"/>
      <c r="GMW169" s="73"/>
      <c r="GMX169" s="73"/>
      <c r="GMY169" s="73"/>
      <c r="GMZ169" s="73"/>
      <c r="GNA169" s="73"/>
      <c r="GNB169" s="73"/>
      <c r="GNC169" s="73"/>
      <c r="GND169" s="73"/>
      <c r="GNE169" s="73"/>
      <c r="GNF169" s="73"/>
      <c r="GNG169" s="73"/>
      <c r="GNH169" s="73"/>
      <c r="GNI169" s="73"/>
      <c r="GNJ169" s="73"/>
      <c r="GNK169" s="73"/>
      <c r="GNL169" s="73"/>
      <c r="GNM169" s="73"/>
      <c r="GNN169" s="73"/>
      <c r="GNO169" s="73"/>
      <c r="GNP169" s="73"/>
      <c r="GNQ169" s="73"/>
      <c r="GNR169" s="73"/>
      <c r="GNS169" s="73"/>
      <c r="GNT169" s="73"/>
      <c r="GNU169" s="73"/>
      <c r="GNV169" s="73"/>
      <c r="GNW169" s="73"/>
      <c r="GNX169" s="73"/>
      <c r="GNY169" s="73"/>
      <c r="GNZ169" s="73"/>
      <c r="GOA169" s="73"/>
      <c r="GOB169" s="73"/>
      <c r="GOC169" s="73"/>
      <c r="GOD169" s="73"/>
      <c r="GOE169" s="73"/>
      <c r="GOF169" s="73"/>
      <c r="GOG169" s="73"/>
      <c r="GOH169" s="73"/>
      <c r="GOI169" s="73"/>
      <c r="GOJ169" s="73"/>
      <c r="GOK169" s="73"/>
      <c r="GOL169" s="73"/>
      <c r="GOM169" s="73"/>
      <c r="GON169" s="73"/>
      <c r="GOO169" s="73"/>
      <c r="GOP169" s="73"/>
      <c r="GOQ169" s="73"/>
      <c r="GOR169" s="73"/>
      <c r="GOS169" s="73"/>
      <c r="GOT169" s="73"/>
      <c r="GOU169" s="73"/>
      <c r="GOV169" s="73"/>
      <c r="GOW169" s="73"/>
      <c r="GOX169" s="73"/>
      <c r="GOY169" s="73"/>
      <c r="GOZ169" s="73"/>
      <c r="GPA169" s="73"/>
      <c r="GPB169" s="73"/>
      <c r="GPC169" s="73"/>
      <c r="GPD169" s="73"/>
      <c r="GPE169" s="73"/>
      <c r="GPF169" s="73"/>
      <c r="GPG169" s="73"/>
      <c r="GPH169" s="73"/>
      <c r="GPI169" s="73"/>
      <c r="GPJ169" s="73"/>
      <c r="GPK169" s="73"/>
      <c r="GPL169" s="73"/>
      <c r="GPM169" s="73"/>
      <c r="GPN169" s="73"/>
      <c r="GPO169" s="73"/>
      <c r="GPP169" s="73"/>
      <c r="GPQ169" s="73"/>
      <c r="GPR169" s="73"/>
      <c r="GPS169" s="73"/>
      <c r="GPT169" s="73"/>
      <c r="GPU169" s="73"/>
      <c r="GPV169" s="73"/>
      <c r="GPW169" s="73"/>
      <c r="GPX169" s="73"/>
      <c r="GPY169" s="73"/>
      <c r="GPZ169" s="73"/>
      <c r="GQA169" s="73"/>
      <c r="GQB169" s="73"/>
      <c r="GQC169" s="73"/>
      <c r="GQD169" s="73"/>
      <c r="GQE169" s="73"/>
      <c r="GQF169" s="73"/>
      <c r="GQG169" s="73"/>
      <c r="GQH169" s="73"/>
      <c r="GQI169" s="73"/>
      <c r="GQJ169" s="73"/>
      <c r="GQK169" s="73"/>
      <c r="GQL169" s="73"/>
      <c r="GQM169" s="73"/>
      <c r="GQN169" s="73"/>
      <c r="GQO169" s="73"/>
      <c r="GQP169" s="73"/>
      <c r="GQQ169" s="73"/>
      <c r="GQR169" s="73"/>
      <c r="GQS169" s="73"/>
      <c r="GQT169" s="73"/>
      <c r="GQU169" s="73"/>
      <c r="GQV169" s="73"/>
      <c r="GQW169" s="73"/>
      <c r="GQX169" s="73"/>
      <c r="GQY169" s="73"/>
      <c r="GQZ169" s="73"/>
      <c r="GRA169" s="73"/>
      <c r="GRB169" s="73"/>
      <c r="GRC169" s="73"/>
      <c r="GRD169" s="73"/>
      <c r="GRE169" s="73"/>
      <c r="GRF169" s="73"/>
      <c r="GRG169" s="73"/>
      <c r="GRH169" s="73"/>
      <c r="GRI169" s="73"/>
      <c r="GRJ169" s="73"/>
      <c r="GRK169" s="73"/>
      <c r="GRL169" s="73"/>
      <c r="GRM169" s="73"/>
      <c r="GRN169" s="73"/>
      <c r="GRO169" s="73"/>
      <c r="GRP169" s="73"/>
      <c r="GRQ169" s="73"/>
      <c r="GRR169" s="73"/>
      <c r="GRS169" s="73"/>
      <c r="GRT169" s="73"/>
      <c r="GRU169" s="73"/>
      <c r="GRV169" s="73"/>
      <c r="GRW169" s="73"/>
      <c r="GRX169" s="73"/>
      <c r="GRY169" s="73"/>
      <c r="GRZ169" s="73"/>
      <c r="GSA169" s="73"/>
      <c r="GSB169" s="73"/>
      <c r="GSC169" s="73"/>
      <c r="GSD169" s="73"/>
      <c r="GSE169" s="73"/>
      <c r="GSF169" s="73"/>
      <c r="GSG169" s="73"/>
      <c r="GSH169" s="73"/>
      <c r="GSI169" s="73"/>
      <c r="GSJ169" s="73"/>
      <c r="GSK169" s="73"/>
      <c r="GSL169" s="73"/>
      <c r="GSM169" s="73"/>
      <c r="GSN169" s="73"/>
      <c r="GSO169" s="73"/>
      <c r="GSP169" s="73"/>
      <c r="GSQ169" s="73"/>
      <c r="GSR169" s="73"/>
      <c r="GSS169" s="73"/>
      <c r="GST169" s="73"/>
      <c r="GSU169" s="73"/>
      <c r="GSV169" s="73"/>
      <c r="GSW169" s="73"/>
      <c r="GSX169" s="73"/>
      <c r="GSY169" s="73"/>
      <c r="GSZ169" s="73"/>
      <c r="GTA169" s="73"/>
      <c r="GTB169" s="73"/>
      <c r="GTC169" s="73"/>
      <c r="GTD169" s="73"/>
      <c r="GTE169" s="73"/>
      <c r="GTF169" s="73"/>
      <c r="GTG169" s="73"/>
      <c r="GTH169" s="73"/>
      <c r="GTI169" s="73"/>
      <c r="GTJ169" s="73"/>
      <c r="GTK169" s="73"/>
      <c r="GTL169" s="73"/>
      <c r="GTM169" s="73"/>
      <c r="GTN169" s="73"/>
      <c r="GTO169" s="73"/>
      <c r="GTP169" s="73"/>
      <c r="GTQ169" s="73"/>
      <c r="GTR169" s="73"/>
      <c r="GTS169" s="73"/>
      <c r="GTT169" s="73"/>
      <c r="GTU169" s="73"/>
      <c r="GTV169" s="73"/>
      <c r="GTW169" s="73"/>
      <c r="GTX169" s="73"/>
      <c r="GTY169" s="73"/>
      <c r="GTZ169" s="73"/>
      <c r="GUA169" s="73"/>
      <c r="GUB169" s="73"/>
      <c r="GUC169" s="73"/>
      <c r="GUD169" s="73"/>
      <c r="GUE169" s="73"/>
      <c r="GUF169" s="73"/>
      <c r="GUG169" s="73"/>
      <c r="GUH169" s="73"/>
      <c r="GUI169" s="73"/>
      <c r="GUJ169" s="73"/>
      <c r="GUK169" s="73"/>
      <c r="GUL169" s="73"/>
      <c r="GUM169" s="73"/>
      <c r="GUN169" s="73"/>
      <c r="GUO169" s="73"/>
      <c r="GUP169" s="73"/>
      <c r="GUQ169" s="73"/>
      <c r="GUR169" s="73"/>
      <c r="GUS169" s="73"/>
      <c r="GUT169" s="73"/>
      <c r="GUU169" s="73"/>
      <c r="GUV169" s="73"/>
      <c r="GUW169" s="73"/>
      <c r="GUX169" s="73"/>
      <c r="GUY169" s="73"/>
      <c r="GUZ169" s="73"/>
      <c r="GVA169" s="73"/>
      <c r="GVB169" s="73"/>
      <c r="GVC169" s="73"/>
      <c r="GVD169" s="73"/>
      <c r="GVE169" s="73"/>
      <c r="GVF169" s="73"/>
      <c r="GVG169" s="73"/>
      <c r="GVH169" s="73"/>
      <c r="GVI169" s="73"/>
      <c r="GVJ169" s="73"/>
      <c r="GVK169" s="73"/>
      <c r="GVL169" s="73"/>
      <c r="GVM169" s="73"/>
      <c r="GVN169" s="73"/>
      <c r="GVO169" s="73"/>
      <c r="GVP169" s="73"/>
      <c r="GVQ169" s="73"/>
      <c r="GVR169" s="73"/>
      <c r="GVS169" s="73"/>
      <c r="GVT169" s="73"/>
      <c r="GVU169" s="73"/>
      <c r="GVV169" s="73"/>
      <c r="GVW169" s="73"/>
      <c r="GVX169" s="73"/>
      <c r="GVY169" s="73"/>
      <c r="GVZ169" s="73"/>
      <c r="GWA169" s="73"/>
      <c r="GWB169" s="73"/>
      <c r="GWC169" s="73"/>
      <c r="GWD169" s="73"/>
      <c r="GWE169" s="73"/>
      <c r="GWF169" s="73"/>
      <c r="GWG169" s="73"/>
      <c r="GWH169" s="73"/>
      <c r="GWI169" s="73"/>
      <c r="GWJ169" s="73"/>
      <c r="GWK169" s="73"/>
      <c r="GWL169" s="73"/>
      <c r="GWM169" s="73"/>
      <c r="GWN169" s="73"/>
      <c r="GWO169" s="73"/>
      <c r="GWP169" s="73"/>
      <c r="GWQ169" s="73"/>
      <c r="GWR169" s="73"/>
      <c r="GWS169" s="73"/>
      <c r="GWT169" s="73"/>
      <c r="GWU169" s="73"/>
      <c r="GWV169" s="73"/>
      <c r="GWW169" s="73"/>
      <c r="GWX169" s="73"/>
      <c r="GWY169" s="73"/>
      <c r="GWZ169" s="73"/>
      <c r="GXA169" s="73"/>
      <c r="GXB169" s="73"/>
      <c r="GXC169" s="73"/>
      <c r="GXD169" s="73"/>
      <c r="GXE169" s="73"/>
      <c r="GXF169" s="73"/>
      <c r="GXG169" s="73"/>
      <c r="GXH169" s="73"/>
      <c r="GXI169" s="73"/>
      <c r="GXJ169" s="73"/>
      <c r="GXK169" s="73"/>
      <c r="GXL169" s="73"/>
      <c r="GXM169" s="73"/>
      <c r="GXN169" s="73"/>
      <c r="GXO169" s="73"/>
      <c r="GXP169" s="73"/>
      <c r="GXQ169" s="73"/>
      <c r="GXR169" s="73"/>
      <c r="GXS169" s="73"/>
      <c r="GXT169" s="73"/>
      <c r="GXU169" s="73"/>
      <c r="GXV169" s="73"/>
      <c r="GXW169" s="73"/>
      <c r="GXX169" s="73"/>
      <c r="GXY169" s="73"/>
      <c r="GXZ169" s="73"/>
      <c r="GYA169" s="73"/>
      <c r="GYB169" s="73"/>
      <c r="GYC169" s="73"/>
      <c r="GYD169" s="73"/>
      <c r="GYE169" s="73"/>
      <c r="GYF169" s="73"/>
      <c r="GYG169" s="73"/>
      <c r="GYH169" s="73"/>
      <c r="GYI169" s="73"/>
      <c r="GYJ169" s="73"/>
      <c r="GYK169" s="73"/>
      <c r="GYL169" s="73"/>
      <c r="GYM169" s="73"/>
      <c r="GYN169" s="73"/>
      <c r="GYO169" s="73"/>
      <c r="GYP169" s="73"/>
      <c r="GYQ169" s="73"/>
      <c r="GYR169" s="73"/>
      <c r="GYS169" s="73"/>
      <c r="GYT169" s="73"/>
      <c r="GYU169" s="73"/>
      <c r="GYV169" s="73"/>
      <c r="GYW169" s="73"/>
      <c r="GYX169" s="73"/>
      <c r="GYY169" s="73"/>
      <c r="GYZ169" s="73"/>
      <c r="GZA169" s="73"/>
      <c r="GZB169" s="73"/>
      <c r="GZC169" s="73"/>
      <c r="GZD169" s="73"/>
      <c r="GZE169" s="73"/>
      <c r="GZF169" s="73"/>
      <c r="GZG169" s="73"/>
      <c r="GZH169" s="73"/>
      <c r="GZI169" s="73"/>
      <c r="GZJ169" s="73"/>
      <c r="GZK169" s="73"/>
      <c r="GZL169" s="73"/>
      <c r="GZM169" s="73"/>
      <c r="GZN169" s="73"/>
      <c r="GZO169" s="73"/>
      <c r="GZP169" s="73"/>
      <c r="GZQ169" s="73"/>
      <c r="GZR169" s="73"/>
      <c r="GZS169" s="73"/>
      <c r="GZT169" s="73"/>
      <c r="GZU169" s="73"/>
      <c r="GZV169" s="73"/>
      <c r="GZW169" s="73"/>
      <c r="GZX169" s="73"/>
      <c r="GZY169" s="73"/>
      <c r="GZZ169" s="73"/>
      <c r="HAA169" s="73"/>
      <c r="HAB169" s="73"/>
      <c r="HAC169" s="73"/>
      <c r="HAD169" s="73"/>
      <c r="HAE169" s="73"/>
      <c r="HAF169" s="73"/>
      <c r="HAG169" s="73"/>
      <c r="HAH169" s="73"/>
      <c r="HAI169" s="73"/>
      <c r="HAJ169" s="73"/>
      <c r="HAK169" s="73"/>
      <c r="HAL169" s="73"/>
      <c r="HAM169" s="73"/>
      <c r="HAN169" s="73"/>
      <c r="HAO169" s="73"/>
      <c r="HAP169" s="73"/>
      <c r="HAQ169" s="73"/>
      <c r="HAR169" s="73"/>
      <c r="HAS169" s="73"/>
      <c r="HAT169" s="73"/>
      <c r="HAU169" s="73"/>
      <c r="HAV169" s="73"/>
      <c r="HAW169" s="73"/>
      <c r="HAX169" s="73"/>
      <c r="HAY169" s="73"/>
      <c r="HAZ169" s="73"/>
      <c r="HBA169" s="73"/>
      <c r="HBB169" s="73"/>
      <c r="HBC169" s="73"/>
      <c r="HBD169" s="73"/>
      <c r="HBE169" s="73"/>
      <c r="HBF169" s="73"/>
      <c r="HBG169" s="73"/>
      <c r="HBH169" s="73"/>
      <c r="HBI169" s="73"/>
      <c r="HBJ169" s="73"/>
      <c r="HBK169" s="73"/>
      <c r="HBL169" s="73"/>
      <c r="HBM169" s="73"/>
      <c r="HBN169" s="73"/>
      <c r="HBO169" s="73"/>
      <c r="HBP169" s="73"/>
      <c r="HBQ169" s="73"/>
      <c r="HBR169" s="73"/>
      <c r="HBS169" s="73"/>
      <c r="HBT169" s="73"/>
      <c r="HBU169" s="73"/>
      <c r="HBV169" s="73"/>
      <c r="HBW169" s="73"/>
      <c r="HBX169" s="73"/>
      <c r="HBY169" s="73"/>
      <c r="HBZ169" s="73"/>
      <c r="HCA169" s="73"/>
      <c r="HCB169" s="73"/>
      <c r="HCC169" s="73"/>
      <c r="HCD169" s="73"/>
      <c r="HCE169" s="73"/>
      <c r="HCF169" s="73"/>
      <c r="HCG169" s="73"/>
      <c r="HCH169" s="73"/>
      <c r="HCI169" s="73"/>
      <c r="HCJ169" s="73"/>
      <c r="HCK169" s="73"/>
      <c r="HCL169" s="73"/>
      <c r="HCM169" s="73"/>
      <c r="HCN169" s="73"/>
      <c r="HCO169" s="73"/>
      <c r="HCP169" s="73"/>
      <c r="HCQ169" s="73"/>
      <c r="HCR169" s="73"/>
      <c r="HCS169" s="73"/>
      <c r="HCT169" s="73"/>
      <c r="HCU169" s="73"/>
      <c r="HCV169" s="73"/>
      <c r="HCW169" s="73"/>
      <c r="HCX169" s="73"/>
      <c r="HCY169" s="73"/>
      <c r="HCZ169" s="73"/>
      <c r="HDA169" s="73"/>
      <c r="HDB169" s="73"/>
      <c r="HDC169" s="73"/>
      <c r="HDD169" s="73"/>
      <c r="HDE169" s="73"/>
      <c r="HDF169" s="73"/>
      <c r="HDG169" s="73"/>
      <c r="HDH169" s="73"/>
      <c r="HDI169" s="73"/>
      <c r="HDJ169" s="73"/>
      <c r="HDK169" s="73"/>
      <c r="HDL169" s="73"/>
      <c r="HDM169" s="73"/>
      <c r="HDN169" s="73"/>
      <c r="HDO169" s="73"/>
      <c r="HDP169" s="73"/>
      <c r="HDQ169" s="73"/>
      <c r="HDR169" s="73"/>
      <c r="HDS169" s="73"/>
      <c r="HDT169" s="73"/>
      <c r="HDU169" s="73"/>
      <c r="HDV169" s="73"/>
      <c r="HDW169" s="73"/>
      <c r="HDX169" s="73"/>
      <c r="HDY169" s="73"/>
      <c r="HDZ169" s="73"/>
      <c r="HEA169" s="73"/>
      <c r="HEB169" s="73"/>
      <c r="HEC169" s="73"/>
      <c r="HED169" s="73"/>
      <c r="HEE169" s="73"/>
      <c r="HEF169" s="73"/>
      <c r="HEG169" s="73"/>
      <c r="HEH169" s="73"/>
      <c r="HEI169" s="73"/>
      <c r="HEJ169" s="73"/>
      <c r="HEK169" s="73"/>
      <c r="HEL169" s="73"/>
      <c r="HEM169" s="73"/>
      <c r="HEN169" s="73"/>
      <c r="HEO169" s="73"/>
      <c r="HEP169" s="73"/>
      <c r="HEQ169" s="73"/>
      <c r="HER169" s="73"/>
      <c r="HES169" s="73"/>
      <c r="HET169" s="73"/>
      <c r="HEU169" s="73"/>
      <c r="HEV169" s="73"/>
      <c r="HEW169" s="73"/>
      <c r="HEX169" s="73"/>
      <c r="HEY169" s="73"/>
      <c r="HEZ169" s="73"/>
      <c r="HFA169" s="73"/>
      <c r="HFB169" s="73"/>
      <c r="HFC169" s="73"/>
      <c r="HFD169" s="73"/>
      <c r="HFE169" s="73"/>
      <c r="HFF169" s="73"/>
      <c r="HFG169" s="73"/>
      <c r="HFH169" s="73"/>
      <c r="HFI169" s="73"/>
      <c r="HFJ169" s="73"/>
      <c r="HFK169" s="73"/>
      <c r="HFL169" s="73"/>
      <c r="HFM169" s="73"/>
      <c r="HFN169" s="73"/>
      <c r="HFO169" s="73"/>
      <c r="HFP169" s="73"/>
      <c r="HFQ169" s="73"/>
      <c r="HFR169" s="73"/>
      <c r="HFS169" s="73"/>
      <c r="HFT169" s="73"/>
      <c r="HFU169" s="73"/>
      <c r="HFV169" s="73"/>
      <c r="HFW169" s="73"/>
      <c r="HFX169" s="73"/>
      <c r="HFY169" s="73"/>
      <c r="HFZ169" s="73"/>
      <c r="HGA169" s="73"/>
      <c r="HGB169" s="73"/>
      <c r="HGC169" s="73"/>
      <c r="HGD169" s="73"/>
      <c r="HGE169" s="73"/>
      <c r="HGF169" s="73"/>
      <c r="HGG169" s="73"/>
      <c r="HGH169" s="73"/>
      <c r="HGI169" s="73"/>
      <c r="HGJ169" s="73"/>
      <c r="HGK169" s="73"/>
      <c r="HGL169" s="73"/>
      <c r="HGM169" s="73"/>
      <c r="HGN169" s="73"/>
      <c r="HGO169" s="73"/>
      <c r="HGP169" s="73"/>
      <c r="HGQ169" s="73"/>
      <c r="HGR169" s="73"/>
      <c r="HGS169" s="73"/>
      <c r="HGT169" s="73"/>
      <c r="HGU169" s="73"/>
      <c r="HGV169" s="73"/>
      <c r="HGW169" s="73"/>
      <c r="HGX169" s="73"/>
      <c r="HGY169" s="73"/>
      <c r="HGZ169" s="73"/>
      <c r="HHA169" s="73"/>
      <c r="HHB169" s="73"/>
      <c r="HHC169" s="73"/>
      <c r="HHD169" s="73"/>
      <c r="HHE169" s="73"/>
      <c r="HHF169" s="73"/>
      <c r="HHG169" s="73"/>
      <c r="HHH169" s="73"/>
      <c r="HHI169" s="73"/>
      <c r="HHJ169" s="73"/>
      <c r="HHK169" s="73"/>
      <c r="HHL169" s="73"/>
      <c r="HHM169" s="73"/>
      <c r="HHN169" s="73"/>
      <c r="HHO169" s="73"/>
      <c r="HHP169" s="73"/>
      <c r="HHQ169" s="73"/>
      <c r="HHR169" s="73"/>
      <c r="HHS169" s="73"/>
      <c r="HHT169" s="73"/>
      <c r="HHU169" s="73"/>
      <c r="HHV169" s="73"/>
      <c r="HHW169" s="73"/>
      <c r="HHX169" s="73"/>
      <c r="HHY169" s="73"/>
      <c r="HHZ169" s="73"/>
      <c r="HIA169" s="73"/>
      <c r="HIB169" s="73"/>
      <c r="HIC169" s="73"/>
      <c r="HID169" s="73"/>
      <c r="HIE169" s="73"/>
      <c r="HIF169" s="73"/>
      <c r="HIG169" s="73"/>
      <c r="HIH169" s="73"/>
      <c r="HII169" s="73"/>
      <c r="HIJ169" s="73"/>
      <c r="HIK169" s="73"/>
      <c r="HIL169" s="73"/>
      <c r="HIM169" s="73"/>
      <c r="HIN169" s="73"/>
      <c r="HIO169" s="73"/>
      <c r="HIP169" s="73"/>
      <c r="HIQ169" s="73"/>
      <c r="HIR169" s="73"/>
      <c r="HIS169" s="73"/>
      <c r="HIT169" s="73"/>
      <c r="HIU169" s="73"/>
      <c r="HIV169" s="73"/>
      <c r="HIW169" s="73"/>
      <c r="HIX169" s="73"/>
      <c r="HIY169" s="73"/>
      <c r="HIZ169" s="73"/>
      <c r="HJA169" s="73"/>
      <c r="HJB169" s="73"/>
      <c r="HJC169" s="73"/>
      <c r="HJD169" s="73"/>
      <c r="HJE169" s="73"/>
      <c r="HJF169" s="73"/>
      <c r="HJG169" s="73"/>
      <c r="HJH169" s="73"/>
      <c r="HJI169" s="73"/>
      <c r="HJJ169" s="73"/>
      <c r="HJK169" s="73"/>
      <c r="HJL169" s="73"/>
      <c r="HJM169" s="73"/>
      <c r="HJN169" s="73"/>
      <c r="HJO169" s="73"/>
      <c r="HJP169" s="73"/>
      <c r="HJQ169" s="73"/>
      <c r="HJR169" s="73"/>
      <c r="HJS169" s="73"/>
      <c r="HJT169" s="73"/>
      <c r="HJU169" s="73"/>
      <c r="HJV169" s="73"/>
      <c r="HJW169" s="73"/>
      <c r="HJX169" s="73"/>
      <c r="HJY169" s="73"/>
      <c r="HJZ169" s="73"/>
      <c r="HKA169" s="73"/>
      <c r="HKB169" s="73"/>
      <c r="HKC169" s="73"/>
      <c r="HKD169" s="73"/>
      <c r="HKE169" s="73"/>
      <c r="HKF169" s="73"/>
      <c r="HKG169" s="73"/>
      <c r="HKH169" s="73"/>
      <c r="HKI169" s="73"/>
      <c r="HKJ169" s="73"/>
      <c r="HKK169" s="73"/>
      <c r="HKL169" s="73"/>
      <c r="HKM169" s="73"/>
      <c r="HKN169" s="73"/>
      <c r="HKO169" s="73"/>
      <c r="HKP169" s="73"/>
      <c r="HKQ169" s="73"/>
      <c r="HKR169" s="73"/>
      <c r="HKS169" s="73"/>
      <c r="HKT169" s="73"/>
      <c r="HKU169" s="73"/>
      <c r="HKV169" s="73"/>
      <c r="HKW169" s="73"/>
      <c r="HKX169" s="73"/>
      <c r="HKY169" s="73"/>
      <c r="HKZ169" s="73"/>
      <c r="HLA169" s="73"/>
      <c r="HLB169" s="73"/>
      <c r="HLC169" s="73"/>
      <c r="HLD169" s="73"/>
      <c r="HLE169" s="73"/>
      <c r="HLF169" s="73"/>
      <c r="HLG169" s="73"/>
      <c r="HLH169" s="73"/>
      <c r="HLI169" s="73"/>
      <c r="HLJ169" s="73"/>
      <c r="HLK169" s="73"/>
      <c r="HLL169" s="73"/>
      <c r="HLM169" s="73"/>
      <c r="HLN169" s="73"/>
      <c r="HLO169" s="73"/>
      <c r="HLP169" s="73"/>
      <c r="HLQ169" s="73"/>
      <c r="HLR169" s="73"/>
      <c r="HLS169" s="73"/>
      <c r="HLT169" s="73"/>
      <c r="HLU169" s="73"/>
      <c r="HLV169" s="73"/>
      <c r="HLW169" s="73"/>
      <c r="HLX169" s="73"/>
      <c r="HLY169" s="73"/>
      <c r="HLZ169" s="73"/>
      <c r="HMA169" s="73"/>
      <c r="HMB169" s="73"/>
      <c r="HMC169" s="73"/>
      <c r="HMD169" s="73"/>
      <c r="HME169" s="73"/>
      <c r="HMF169" s="73"/>
      <c r="HMG169" s="73"/>
      <c r="HMH169" s="73"/>
      <c r="HMI169" s="73"/>
      <c r="HMJ169" s="73"/>
      <c r="HMK169" s="73"/>
      <c r="HML169" s="73"/>
      <c r="HMM169" s="73"/>
      <c r="HMN169" s="73"/>
      <c r="HMO169" s="73"/>
      <c r="HMP169" s="73"/>
      <c r="HMQ169" s="73"/>
      <c r="HMR169" s="73"/>
      <c r="HMS169" s="73"/>
      <c r="HMT169" s="73"/>
      <c r="HMU169" s="73"/>
      <c r="HMV169" s="73"/>
      <c r="HMW169" s="73"/>
      <c r="HMX169" s="73"/>
      <c r="HMY169" s="73"/>
      <c r="HMZ169" s="73"/>
      <c r="HNA169" s="73"/>
      <c r="HNB169" s="73"/>
      <c r="HNC169" s="73"/>
      <c r="HND169" s="73"/>
      <c r="HNE169" s="73"/>
      <c r="HNF169" s="73"/>
      <c r="HNG169" s="73"/>
      <c r="HNH169" s="73"/>
      <c r="HNI169" s="73"/>
      <c r="HNJ169" s="73"/>
      <c r="HNK169" s="73"/>
      <c r="HNL169" s="73"/>
      <c r="HNM169" s="73"/>
      <c r="HNN169" s="73"/>
      <c r="HNO169" s="73"/>
      <c r="HNP169" s="73"/>
      <c r="HNQ169" s="73"/>
      <c r="HNR169" s="73"/>
      <c r="HNS169" s="73"/>
      <c r="HNT169" s="73"/>
      <c r="HNU169" s="73"/>
      <c r="HNV169" s="73"/>
      <c r="HNW169" s="73"/>
      <c r="HNX169" s="73"/>
      <c r="HNY169" s="73"/>
      <c r="HNZ169" s="73"/>
      <c r="HOA169" s="73"/>
      <c r="HOB169" s="73"/>
      <c r="HOC169" s="73"/>
      <c r="HOD169" s="73"/>
      <c r="HOE169" s="73"/>
      <c r="HOF169" s="73"/>
      <c r="HOG169" s="73"/>
      <c r="HOH169" s="73"/>
      <c r="HOI169" s="73"/>
      <c r="HOJ169" s="73"/>
      <c r="HOK169" s="73"/>
      <c r="HOL169" s="73"/>
      <c r="HOM169" s="73"/>
      <c r="HON169" s="73"/>
      <c r="HOO169" s="73"/>
      <c r="HOP169" s="73"/>
      <c r="HOQ169" s="73"/>
      <c r="HOR169" s="73"/>
      <c r="HOS169" s="73"/>
      <c r="HOT169" s="73"/>
      <c r="HOU169" s="73"/>
      <c r="HOV169" s="73"/>
      <c r="HOW169" s="73"/>
      <c r="HOX169" s="73"/>
      <c r="HOY169" s="73"/>
      <c r="HOZ169" s="73"/>
      <c r="HPA169" s="73"/>
      <c r="HPB169" s="73"/>
      <c r="HPC169" s="73"/>
      <c r="HPD169" s="73"/>
      <c r="HPE169" s="73"/>
      <c r="HPF169" s="73"/>
      <c r="HPG169" s="73"/>
      <c r="HPH169" s="73"/>
      <c r="HPI169" s="73"/>
      <c r="HPJ169" s="73"/>
      <c r="HPK169" s="73"/>
      <c r="HPL169" s="73"/>
      <c r="HPM169" s="73"/>
      <c r="HPN169" s="73"/>
      <c r="HPO169" s="73"/>
      <c r="HPP169" s="73"/>
      <c r="HPQ169" s="73"/>
      <c r="HPR169" s="73"/>
      <c r="HPS169" s="73"/>
      <c r="HPT169" s="73"/>
      <c r="HPU169" s="73"/>
      <c r="HPV169" s="73"/>
      <c r="HPW169" s="73"/>
      <c r="HPX169" s="73"/>
      <c r="HPY169" s="73"/>
      <c r="HPZ169" s="73"/>
      <c r="HQA169" s="73"/>
      <c r="HQB169" s="73"/>
      <c r="HQC169" s="73"/>
      <c r="HQD169" s="73"/>
      <c r="HQE169" s="73"/>
      <c r="HQF169" s="73"/>
      <c r="HQG169" s="73"/>
      <c r="HQH169" s="73"/>
      <c r="HQI169" s="73"/>
      <c r="HQJ169" s="73"/>
      <c r="HQK169" s="73"/>
      <c r="HQL169" s="73"/>
      <c r="HQM169" s="73"/>
      <c r="HQN169" s="73"/>
      <c r="HQO169" s="73"/>
      <c r="HQP169" s="73"/>
      <c r="HQQ169" s="73"/>
      <c r="HQR169" s="73"/>
      <c r="HQS169" s="73"/>
      <c r="HQT169" s="73"/>
      <c r="HQU169" s="73"/>
      <c r="HQV169" s="73"/>
      <c r="HQW169" s="73"/>
      <c r="HQX169" s="73"/>
      <c r="HQY169" s="73"/>
      <c r="HQZ169" s="73"/>
      <c r="HRA169" s="73"/>
      <c r="HRB169" s="73"/>
      <c r="HRC169" s="73"/>
      <c r="HRD169" s="73"/>
      <c r="HRE169" s="73"/>
      <c r="HRF169" s="73"/>
      <c r="HRG169" s="73"/>
      <c r="HRH169" s="73"/>
      <c r="HRI169" s="73"/>
      <c r="HRJ169" s="73"/>
      <c r="HRK169" s="73"/>
      <c r="HRL169" s="73"/>
      <c r="HRM169" s="73"/>
      <c r="HRN169" s="73"/>
      <c r="HRO169" s="73"/>
      <c r="HRP169" s="73"/>
      <c r="HRQ169" s="73"/>
      <c r="HRR169" s="73"/>
      <c r="HRS169" s="73"/>
      <c r="HRT169" s="73"/>
      <c r="HRU169" s="73"/>
      <c r="HRV169" s="73"/>
      <c r="HRW169" s="73"/>
      <c r="HRX169" s="73"/>
      <c r="HRY169" s="73"/>
      <c r="HRZ169" s="73"/>
      <c r="HSA169" s="73"/>
      <c r="HSB169" s="73"/>
      <c r="HSC169" s="73"/>
      <c r="HSD169" s="73"/>
      <c r="HSE169" s="73"/>
      <c r="HSF169" s="73"/>
      <c r="HSG169" s="73"/>
      <c r="HSH169" s="73"/>
      <c r="HSI169" s="73"/>
      <c r="HSJ169" s="73"/>
      <c r="HSK169" s="73"/>
      <c r="HSL169" s="73"/>
      <c r="HSM169" s="73"/>
      <c r="HSN169" s="73"/>
      <c r="HSO169" s="73"/>
      <c r="HSP169" s="73"/>
      <c r="HSQ169" s="73"/>
      <c r="HSR169" s="73"/>
      <c r="HSS169" s="73"/>
      <c r="HST169" s="73"/>
      <c r="HSU169" s="73"/>
      <c r="HSV169" s="73"/>
      <c r="HSW169" s="73"/>
      <c r="HSX169" s="73"/>
      <c r="HSY169" s="73"/>
      <c r="HSZ169" s="73"/>
      <c r="HTA169" s="73"/>
      <c r="HTB169" s="73"/>
      <c r="HTC169" s="73"/>
      <c r="HTD169" s="73"/>
      <c r="HTE169" s="73"/>
      <c r="HTF169" s="73"/>
      <c r="HTG169" s="73"/>
      <c r="HTH169" s="73"/>
      <c r="HTI169" s="73"/>
      <c r="HTJ169" s="73"/>
      <c r="HTK169" s="73"/>
      <c r="HTL169" s="73"/>
      <c r="HTM169" s="73"/>
      <c r="HTN169" s="73"/>
      <c r="HTO169" s="73"/>
      <c r="HTP169" s="73"/>
      <c r="HTQ169" s="73"/>
      <c r="HTR169" s="73"/>
      <c r="HTS169" s="73"/>
      <c r="HTT169" s="73"/>
      <c r="HTU169" s="73"/>
      <c r="HTV169" s="73"/>
      <c r="HTW169" s="73"/>
      <c r="HTX169" s="73"/>
      <c r="HTY169" s="73"/>
      <c r="HTZ169" s="73"/>
      <c r="HUA169" s="73"/>
      <c r="HUB169" s="73"/>
      <c r="HUC169" s="73"/>
      <c r="HUD169" s="73"/>
      <c r="HUE169" s="73"/>
      <c r="HUF169" s="73"/>
      <c r="HUG169" s="73"/>
      <c r="HUH169" s="73"/>
      <c r="HUI169" s="73"/>
      <c r="HUJ169" s="73"/>
      <c r="HUK169" s="73"/>
      <c r="HUL169" s="73"/>
      <c r="HUM169" s="73"/>
      <c r="HUN169" s="73"/>
      <c r="HUO169" s="73"/>
      <c r="HUP169" s="73"/>
      <c r="HUQ169" s="73"/>
      <c r="HUR169" s="73"/>
      <c r="HUS169" s="73"/>
      <c r="HUT169" s="73"/>
      <c r="HUU169" s="73"/>
      <c r="HUV169" s="73"/>
      <c r="HUW169" s="73"/>
      <c r="HUX169" s="73"/>
      <c r="HUY169" s="73"/>
      <c r="HUZ169" s="73"/>
      <c r="HVA169" s="73"/>
      <c r="HVB169" s="73"/>
      <c r="HVC169" s="73"/>
      <c r="HVD169" s="73"/>
      <c r="HVE169" s="73"/>
      <c r="HVF169" s="73"/>
      <c r="HVG169" s="73"/>
      <c r="HVH169" s="73"/>
      <c r="HVI169" s="73"/>
      <c r="HVJ169" s="73"/>
      <c r="HVK169" s="73"/>
      <c r="HVL169" s="73"/>
      <c r="HVM169" s="73"/>
      <c r="HVN169" s="73"/>
      <c r="HVO169" s="73"/>
      <c r="HVP169" s="73"/>
      <c r="HVQ169" s="73"/>
      <c r="HVR169" s="73"/>
      <c r="HVS169" s="73"/>
      <c r="HVT169" s="73"/>
      <c r="HVU169" s="73"/>
      <c r="HVV169" s="73"/>
      <c r="HVW169" s="73"/>
      <c r="HVX169" s="73"/>
      <c r="HVY169" s="73"/>
      <c r="HVZ169" s="73"/>
      <c r="HWA169" s="73"/>
      <c r="HWB169" s="73"/>
      <c r="HWC169" s="73"/>
      <c r="HWD169" s="73"/>
      <c r="HWE169" s="73"/>
      <c r="HWF169" s="73"/>
      <c r="HWG169" s="73"/>
      <c r="HWH169" s="73"/>
      <c r="HWI169" s="73"/>
      <c r="HWJ169" s="73"/>
      <c r="HWK169" s="73"/>
      <c r="HWL169" s="73"/>
      <c r="HWM169" s="73"/>
      <c r="HWN169" s="73"/>
      <c r="HWO169" s="73"/>
      <c r="HWP169" s="73"/>
      <c r="HWQ169" s="73"/>
      <c r="HWR169" s="73"/>
      <c r="HWS169" s="73"/>
      <c r="HWT169" s="73"/>
      <c r="HWU169" s="73"/>
      <c r="HWV169" s="73"/>
      <c r="HWW169" s="73"/>
      <c r="HWX169" s="73"/>
      <c r="HWY169" s="73"/>
      <c r="HWZ169" s="73"/>
      <c r="HXA169" s="73"/>
      <c r="HXB169" s="73"/>
      <c r="HXC169" s="73"/>
      <c r="HXD169" s="73"/>
      <c r="HXE169" s="73"/>
      <c r="HXF169" s="73"/>
      <c r="HXG169" s="73"/>
      <c r="HXH169" s="73"/>
      <c r="HXI169" s="73"/>
      <c r="HXJ169" s="73"/>
      <c r="HXK169" s="73"/>
      <c r="HXL169" s="73"/>
      <c r="HXM169" s="73"/>
      <c r="HXN169" s="73"/>
      <c r="HXO169" s="73"/>
      <c r="HXP169" s="73"/>
      <c r="HXQ169" s="73"/>
      <c r="HXR169" s="73"/>
      <c r="HXS169" s="73"/>
      <c r="HXT169" s="73"/>
      <c r="HXU169" s="73"/>
      <c r="HXV169" s="73"/>
      <c r="HXW169" s="73"/>
      <c r="HXX169" s="73"/>
      <c r="HXY169" s="73"/>
      <c r="HXZ169" s="73"/>
      <c r="HYA169" s="73"/>
      <c r="HYB169" s="73"/>
      <c r="HYC169" s="73"/>
      <c r="HYD169" s="73"/>
      <c r="HYE169" s="73"/>
      <c r="HYF169" s="73"/>
      <c r="HYG169" s="73"/>
      <c r="HYH169" s="73"/>
      <c r="HYI169" s="73"/>
      <c r="HYJ169" s="73"/>
      <c r="HYK169" s="73"/>
      <c r="HYL169" s="73"/>
      <c r="HYM169" s="73"/>
      <c r="HYN169" s="73"/>
      <c r="HYO169" s="73"/>
      <c r="HYP169" s="73"/>
      <c r="HYQ169" s="73"/>
      <c r="HYR169" s="73"/>
      <c r="HYS169" s="73"/>
      <c r="HYT169" s="73"/>
      <c r="HYU169" s="73"/>
      <c r="HYV169" s="73"/>
      <c r="HYW169" s="73"/>
      <c r="HYX169" s="73"/>
      <c r="HYY169" s="73"/>
      <c r="HYZ169" s="73"/>
      <c r="HZA169" s="73"/>
      <c r="HZB169" s="73"/>
      <c r="HZC169" s="73"/>
      <c r="HZD169" s="73"/>
      <c r="HZE169" s="73"/>
      <c r="HZF169" s="73"/>
      <c r="HZG169" s="73"/>
      <c r="HZH169" s="73"/>
      <c r="HZI169" s="73"/>
      <c r="HZJ169" s="73"/>
      <c r="HZK169" s="73"/>
      <c r="HZL169" s="73"/>
      <c r="HZM169" s="73"/>
      <c r="HZN169" s="73"/>
      <c r="HZO169" s="73"/>
      <c r="HZP169" s="73"/>
      <c r="HZQ169" s="73"/>
      <c r="HZR169" s="73"/>
      <c r="HZS169" s="73"/>
      <c r="HZT169" s="73"/>
      <c r="HZU169" s="73"/>
      <c r="HZV169" s="73"/>
      <c r="HZW169" s="73"/>
      <c r="HZX169" s="73"/>
      <c r="HZY169" s="73"/>
      <c r="HZZ169" s="73"/>
      <c r="IAA169" s="73"/>
      <c r="IAB169" s="73"/>
      <c r="IAC169" s="73"/>
      <c r="IAD169" s="73"/>
      <c r="IAE169" s="73"/>
      <c r="IAF169" s="73"/>
      <c r="IAG169" s="73"/>
      <c r="IAH169" s="73"/>
      <c r="IAI169" s="73"/>
      <c r="IAJ169" s="73"/>
      <c r="IAK169" s="73"/>
      <c r="IAL169" s="73"/>
      <c r="IAM169" s="73"/>
      <c r="IAN169" s="73"/>
      <c r="IAO169" s="73"/>
      <c r="IAP169" s="73"/>
      <c r="IAQ169" s="73"/>
      <c r="IAR169" s="73"/>
      <c r="IAS169" s="73"/>
      <c r="IAT169" s="73"/>
      <c r="IAU169" s="73"/>
      <c r="IAV169" s="73"/>
      <c r="IAW169" s="73"/>
      <c r="IAX169" s="73"/>
      <c r="IAY169" s="73"/>
      <c r="IAZ169" s="73"/>
      <c r="IBA169" s="73"/>
      <c r="IBB169" s="73"/>
      <c r="IBC169" s="73"/>
      <c r="IBD169" s="73"/>
      <c r="IBE169" s="73"/>
      <c r="IBF169" s="73"/>
      <c r="IBG169" s="73"/>
      <c r="IBH169" s="73"/>
      <c r="IBI169" s="73"/>
      <c r="IBJ169" s="73"/>
      <c r="IBK169" s="73"/>
      <c r="IBL169" s="73"/>
      <c r="IBM169" s="73"/>
      <c r="IBN169" s="73"/>
      <c r="IBO169" s="73"/>
      <c r="IBP169" s="73"/>
      <c r="IBQ169" s="73"/>
      <c r="IBR169" s="73"/>
      <c r="IBS169" s="73"/>
      <c r="IBT169" s="73"/>
      <c r="IBU169" s="73"/>
      <c r="IBV169" s="73"/>
      <c r="IBW169" s="73"/>
      <c r="IBX169" s="73"/>
      <c r="IBY169" s="73"/>
      <c r="IBZ169" s="73"/>
      <c r="ICA169" s="73"/>
      <c r="ICB169" s="73"/>
      <c r="ICC169" s="73"/>
      <c r="ICD169" s="73"/>
      <c r="ICE169" s="73"/>
      <c r="ICF169" s="73"/>
      <c r="ICG169" s="73"/>
      <c r="ICH169" s="73"/>
      <c r="ICI169" s="73"/>
      <c r="ICJ169" s="73"/>
      <c r="ICK169" s="73"/>
      <c r="ICL169" s="73"/>
      <c r="ICM169" s="73"/>
      <c r="ICN169" s="73"/>
      <c r="ICO169" s="73"/>
      <c r="ICP169" s="73"/>
      <c r="ICQ169" s="73"/>
      <c r="ICR169" s="73"/>
      <c r="ICS169" s="73"/>
      <c r="ICT169" s="73"/>
      <c r="ICU169" s="73"/>
      <c r="ICV169" s="73"/>
      <c r="ICW169" s="73"/>
      <c r="ICX169" s="73"/>
      <c r="ICY169" s="73"/>
      <c r="ICZ169" s="73"/>
      <c r="IDA169" s="73"/>
      <c r="IDB169" s="73"/>
      <c r="IDC169" s="73"/>
      <c r="IDD169" s="73"/>
      <c r="IDE169" s="73"/>
      <c r="IDF169" s="73"/>
      <c r="IDG169" s="73"/>
      <c r="IDH169" s="73"/>
      <c r="IDI169" s="73"/>
      <c r="IDJ169" s="73"/>
      <c r="IDK169" s="73"/>
      <c r="IDL169" s="73"/>
      <c r="IDM169" s="73"/>
      <c r="IDN169" s="73"/>
      <c r="IDO169" s="73"/>
      <c r="IDP169" s="73"/>
      <c r="IDQ169" s="73"/>
      <c r="IDR169" s="73"/>
      <c r="IDS169" s="73"/>
      <c r="IDT169" s="73"/>
      <c r="IDU169" s="73"/>
      <c r="IDV169" s="73"/>
      <c r="IDW169" s="73"/>
      <c r="IDX169" s="73"/>
      <c r="IDY169" s="73"/>
      <c r="IDZ169" s="73"/>
      <c r="IEA169" s="73"/>
      <c r="IEB169" s="73"/>
      <c r="IEC169" s="73"/>
      <c r="IED169" s="73"/>
      <c r="IEE169" s="73"/>
      <c r="IEF169" s="73"/>
      <c r="IEG169" s="73"/>
      <c r="IEH169" s="73"/>
      <c r="IEI169" s="73"/>
      <c r="IEJ169" s="73"/>
      <c r="IEK169" s="73"/>
      <c r="IEL169" s="73"/>
      <c r="IEM169" s="73"/>
      <c r="IEN169" s="73"/>
      <c r="IEO169" s="73"/>
      <c r="IEP169" s="73"/>
      <c r="IEQ169" s="73"/>
      <c r="IER169" s="73"/>
      <c r="IES169" s="73"/>
      <c r="IET169" s="73"/>
      <c r="IEU169" s="73"/>
      <c r="IEV169" s="73"/>
      <c r="IEW169" s="73"/>
      <c r="IEX169" s="73"/>
      <c r="IEY169" s="73"/>
      <c r="IEZ169" s="73"/>
      <c r="IFA169" s="73"/>
      <c r="IFB169" s="73"/>
      <c r="IFC169" s="73"/>
      <c r="IFD169" s="73"/>
      <c r="IFE169" s="73"/>
      <c r="IFF169" s="73"/>
      <c r="IFG169" s="73"/>
      <c r="IFH169" s="73"/>
      <c r="IFI169" s="73"/>
      <c r="IFJ169" s="73"/>
      <c r="IFK169" s="73"/>
      <c r="IFL169" s="73"/>
      <c r="IFM169" s="73"/>
      <c r="IFN169" s="73"/>
      <c r="IFO169" s="73"/>
      <c r="IFP169" s="73"/>
      <c r="IFQ169" s="73"/>
      <c r="IFR169" s="73"/>
      <c r="IFS169" s="73"/>
      <c r="IFT169" s="73"/>
      <c r="IFU169" s="73"/>
      <c r="IFV169" s="73"/>
      <c r="IFW169" s="73"/>
      <c r="IFX169" s="73"/>
      <c r="IFY169" s="73"/>
      <c r="IFZ169" s="73"/>
      <c r="IGA169" s="73"/>
      <c r="IGB169" s="73"/>
      <c r="IGC169" s="73"/>
      <c r="IGD169" s="73"/>
      <c r="IGE169" s="73"/>
      <c r="IGF169" s="73"/>
      <c r="IGG169" s="73"/>
      <c r="IGH169" s="73"/>
      <c r="IGI169" s="73"/>
      <c r="IGJ169" s="73"/>
      <c r="IGK169" s="73"/>
      <c r="IGL169" s="73"/>
      <c r="IGM169" s="73"/>
      <c r="IGN169" s="73"/>
      <c r="IGO169" s="73"/>
      <c r="IGP169" s="73"/>
      <c r="IGQ169" s="73"/>
      <c r="IGR169" s="73"/>
      <c r="IGS169" s="73"/>
      <c r="IGT169" s="73"/>
      <c r="IGU169" s="73"/>
      <c r="IGV169" s="73"/>
      <c r="IGW169" s="73"/>
      <c r="IGX169" s="73"/>
      <c r="IGY169" s="73"/>
      <c r="IGZ169" s="73"/>
      <c r="IHA169" s="73"/>
      <c r="IHB169" s="73"/>
      <c r="IHC169" s="73"/>
      <c r="IHD169" s="73"/>
      <c r="IHE169" s="73"/>
      <c r="IHF169" s="73"/>
      <c r="IHG169" s="73"/>
      <c r="IHH169" s="73"/>
      <c r="IHI169" s="73"/>
      <c r="IHJ169" s="73"/>
      <c r="IHK169" s="73"/>
      <c r="IHL169" s="73"/>
      <c r="IHM169" s="73"/>
      <c r="IHN169" s="73"/>
      <c r="IHO169" s="73"/>
      <c r="IHP169" s="73"/>
      <c r="IHQ169" s="73"/>
      <c r="IHR169" s="73"/>
      <c r="IHS169" s="73"/>
      <c r="IHT169" s="73"/>
      <c r="IHU169" s="73"/>
      <c r="IHV169" s="73"/>
      <c r="IHW169" s="73"/>
      <c r="IHX169" s="73"/>
      <c r="IHY169" s="73"/>
      <c r="IHZ169" s="73"/>
      <c r="IIA169" s="73"/>
      <c r="IIB169" s="73"/>
      <c r="IIC169" s="73"/>
      <c r="IID169" s="73"/>
      <c r="IIE169" s="73"/>
      <c r="IIF169" s="73"/>
      <c r="IIG169" s="73"/>
      <c r="IIH169" s="73"/>
      <c r="III169" s="73"/>
      <c r="IIJ169" s="73"/>
      <c r="IIK169" s="73"/>
      <c r="IIL169" s="73"/>
      <c r="IIM169" s="73"/>
      <c r="IIN169" s="73"/>
      <c r="IIO169" s="73"/>
      <c r="IIP169" s="73"/>
      <c r="IIQ169" s="73"/>
      <c r="IIR169" s="73"/>
      <c r="IIS169" s="73"/>
      <c r="IIT169" s="73"/>
      <c r="IIU169" s="73"/>
      <c r="IIV169" s="73"/>
      <c r="IIW169" s="73"/>
      <c r="IIX169" s="73"/>
      <c r="IIY169" s="73"/>
      <c r="IIZ169" s="73"/>
      <c r="IJA169" s="73"/>
      <c r="IJB169" s="73"/>
      <c r="IJC169" s="73"/>
      <c r="IJD169" s="73"/>
      <c r="IJE169" s="73"/>
      <c r="IJF169" s="73"/>
      <c r="IJG169" s="73"/>
      <c r="IJH169" s="73"/>
      <c r="IJI169" s="73"/>
      <c r="IJJ169" s="73"/>
      <c r="IJK169" s="73"/>
      <c r="IJL169" s="73"/>
      <c r="IJM169" s="73"/>
      <c r="IJN169" s="73"/>
      <c r="IJO169" s="73"/>
      <c r="IJP169" s="73"/>
      <c r="IJQ169" s="73"/>
      <c r="IJR169" s="73"/>
      <c r="IJS169" s="73"/>
      <c r="IJT169" s="73"/>
      <c r="IJU169" s="73"/>
      <c r="IJV169" s="73"/>
      <c r="IJW169" s="73"/>
      <c r="IJX169" s="73"/>
      <c r="IJY169" s="73"/>
      <c r="IJZ169" s="73"/>
      <c r="IKA169" s="73"/>
      <c r="IKB169" s="73"/>
      <c r="IKC169" s="73"/>
      <c r="IKD169" s="73"/>
      <c r="IKE169" s="73"/>
      <c r="IKF169" s="73"/>
      <c r="IKG169" s="73"/>
      <c r="IKH169" s="73"/>
      <c r="IKI169" s="73"/>
      <c r="IKJ169" s="73"/>
      <c r="IKK169" s="73"/>
      <c r="IKL169" s="73"/>
      <c r="IKM169" s="73"/>
      <c r="IKN169" s="73"/>
      <c r="IKO169" s="73"/>
      <c r="IKP169" s="73"/>
      <c r="IKQ169" s="73"/>
      <c r="IKR169" s="73"/>
      <c r="IKS169" s="73"/>
      <c r="IKT169" s="73"/>
      <c r="IKU169" s="73"/>
      <c r="IKV169" s="73"/>
      <c r="IKW169" s="73"/>
      <c r="IKX169" s="73"/>
      <c r="IKY169" s="73"/>
      <c r="IKZ169" s="73"/>
      <c r="ILA169" s="73"/>
      <c r="ILB169" s="73"/>
      <c r="ILC169" s="73"/>
      <c r="ILD169" s="73"/>
      <c r="ILE169" s="73"/>
      <c r="ILF169" s="73"/>
      <c r="ILG169" s="73"/>
      <c r="ILH169" s="73"/>
      <c r="ILI169" s="73"/>
      <c r="ILJ169" s="73"/>
      <c r="ILK169" s="73"/>
      <c r="ILL169" s="73"/>
      <c r="ILM169" s="73"/>
      <c r="ILN169" s="73"/>
      <c r="ILO169" s="73"/>
      <c r="ILP169" s="73"/>
      <c r="ILQ169" s="73"/>
      <c r="ILR169" s="73"/>
      <c r="ILS169" s="73"/>
      <c r="ILT169" s="73"/>
      <c r="ILU169" s="73"/>
      <c r="ILV169" s="73"/>
      <c r="ILW169" s="73"/>
      <c r="ILX169" s="73"/>
      <c r="ILY169" s="73"/>
      <c r="ILZ169" s="73"/>
      <c r="IMA169" s="73"/>
      <c r="IMB169" s="73"/>
      <c r="IMC169" s="73"/>
      <c r="IMD169" s="73"/>
      <c r="IME169" s="73"/>
      <c r="IMF169" s="73"/>
      <c r="IMG169" s="73"/>
      <c r="IMH169" s="73"/>
      <c r="IMI169" s="73"/>
      <c r="IMJ169" s="73"/>
      <c r="IMK169" s="73"/>
      <c r="IML169" s="73"/>
      <c r="IMM169" s="73"/>
      <c r="IMN169" s="73"/>
      <c r="IMO169" s="73"/>
      <c r="IMP169" s="73"/>
      <c r="IMQ169" s="73"/>
      <c r="IMR169" s="73"/>
      <c r="IMS169" s="73"/>
      <c r="IMT169" s="73"/>
      <c r="IMU169" s="73"/>
      <c r="IMV169" s="73"/>
      <c r="IMW169" s="73"/>
      <c r="IMX169" s="73"/>
      <c r="IMY169" s="73"/>
      <c r="IMZ169" s="73"/>
      <c r="INA169" s="73"/>
      <c r="INB169" s="73"/>
      <c r="INC169" s="73"/>
      <c r="IND169" s="73"/>
      <c r="INE169" s="73"/>
      <c r="INF169" s="73"/>
      <c r="ING169" s="73"/>
      <c r="INH169" s="73"/>
      <c r="INI169" s="73"/>
      <c r="INJ169" s="73"/>
      <c r="INK169" s="73"/>
      <c r="INL169" s="73"/>
      <c r="INM169" s="73"/>
      <c r="INN169" s="73"/>
      <c r="INO169" s="73"/>
      <c r="INP169" s="73"/>
      <c r="INQ169" s="73"/>
      <c r="INR169" s="73"/>
      <c r="INS169" s="73"/>
      <c r="INT169" s="73"/>
      <c r="INU169" s="73"/>
      <c r="INV169" s="73"/>
      <c r="INW169" s="73"/>
      <c r="INX169" s="73"/>
      <c r="INY169" s="73"/>
      <c r="INZ169" s="73"/>
      <c r="IOA169" s="73"/>
      <c r="IOB169" s="73"/>
      <c r="IOC169" s="73"/>
      <c r="IOD169" s="73"/>
      <c r="IOE169" s="73"/>
      <c r="IOF169" s="73"/>
      <c r="IOG169" s="73"/>
      <c r="IOH169" s="73"/>
      <c r="IOI169" s="73"/>
      <c r="IOJ169" s="73"/>
      <c r="IOK169" s="73"/>
      <c r="IOL169" s="73"/>
      <c r="IOM169" s="73"/>
      <c r="ION169" s="73"/>
      <c r="IOO169" s="73"/>
      <c r="IOP169" s="73"/>
      <c r="IOQ169" s="73"/>
      <c r="IOR169" s="73"/>
      <c r="IOS169" s="73"/>
      <c r="IOT169" s="73"/>
      <c r="IOU169" s="73"/>
      <c r="IOV169" s="73"/>
      <c r="IOW169" s="73"/>
      <c r="IOX169" s="73"/>
      <c r="IOY169" s="73"/>
      <c r="IOZ169" s="73"/>
      <c r="IPA169" s="73"/>
      <c r="IPB169" s="73"/>
      <c r="IPC169" s="73"/>
      <c r="IPD169" s="73"/>
      <c r="IPE169" s="73"/>
      <c r="IPF169" s="73"/>
      <c r="IPG169" s="73"/>
      <c r="IPH169" s="73"/>
      <c r="IPI169" s="73"/>
      <c r="IPJ169" s="73"/>
      <c r="IPK169" s="73"/>
      <c r="IPL169" s="73"/>
      <c r="IPM169" s="73"/>
      <c r="IPN169" s="73"/>
      <c r="IPO169" s="73"/>
      <c r="IPP169" s="73"/>
      <c r="IPQ169" s="73"/>
      <c r="IPR169" s="73"/>
      <c r="IPS169" s="73"/>
      <c r="IPT169" s="73"/>
      <c r="IPU169" s="73"/>
      <c r="IPV169" s="73"/>
      <c r="IPW169" s="73"/>
      <c r="IPX169" s="73"/>
      <c r="IPY169" s="73"/>
      <c r="IPZ169" s="73"/>
      <c r="IQA169" s="73"/>
      <c r="IQB169" s="73"/>
      <c r="IQC169" s="73"/>
      <c r="IQD169" s="73"/>
      <c r="IQE169" s="73"/>
      <c r="IQF169" s="73"/>
      <c r="IQG169" s="73"/>
      <c r="IQH169" s="73"/>
      <c r="IQI169" s="73"/>
      <c r="IQJ169" s="73"/>
      <c r="IQK169" s="73"/>
      <c r="IQL169" s="73"/>
      <c r="IQM169" s="73"/>
      <c r="IQN169" s="73"/>
      <c r="IQO169" s="73"/>
      <c r="IQP169" s="73"/>
      <c r="IQQ169" s="73"/>
      <c r="IQR169" s="73"/>
      <c r="IQS169" s="73"/>
      <c r="IQT169" s="73"/>
      <c r="IQU169" s="73"/>
      <c r="IQV169" s="73"/>
      <c r="IQW169" s="73"/>
      <c r="IQX169" s="73"/>
      <c r="IQY169" s="73"/>
      <c r="IQZ169" s="73"/>
      <c r="IRA169" s="73"/>
      <c r="IRB169" s="73"/>
      <c r="IRC169" s="73"/>
      <c r="IRD169" s="73"/>
      <c r="IRE169" s="73"/>
      <c r="IRF169" s="73"/>
      <c r="IRG169" s="73"/>
      <c r="IRH169" s="73"/>
      <c r="IRI169" s="73"/>
      <c r="IRJ169" s="73"/>
      <c r="IRK169" s="73"/>
      <c r="IRL169" s="73"/>
      <c r="IRM169" s="73"/>
      <c r="IRN169" s="73"/>
      <c r="IRO169" s="73"/>
      <c r="IRP169" s="73"/>
      <c r="IRQ169" s="73"/>
      <c r="IRR169" s="73"/>
      <c r="IRS169" s="73"/>
      <c r="IRT169" s="73"/>
      <c r="IRU169" s="73"/>
      <c r="IRV169" s="73"/>
      <c r="IRW169" s="73"/>
      <c r="IRX169" s="73"/>
      <c r="IRY169" s="73"/>
      <c r="IRZ169" s="73"/>
      <c r="ISA169" s="73"/>
      <c r="ISB169" s="73"/>
      <c r="ISC169" s="73"/>
      <c r="ISD169" s="73"/>
      <c r="ISE169" s="73"/>
      <c r="ISF169" s="73"/>
      <c r="ISG169" s="73"/>
      <c r="ISH169" s="73"/>
      <c r="ISI169" s="73"/>
      <c r="ISJ169" s="73"/>
      <c r="ISK169" s="73"/>
      <c r="ISL169" s="73"/>
      <c r="ISM169" s="73"/>
      <c r="ISN169" s="73"/>
      <c r="ISO169" s="73"/>
      <c r="ISP169" s="73"/>
      <c r="ISQ169" s="73"/>
      <c r="ISR169" s="73"/>
      <c r="ISS169" s="73"/>
      <c r="IST169" s="73"/>
      <c r="ISU169" s="73"/>
      <c r="ISV169" s="73"/>
      <c r="ISW169" s="73"/>
      <c r="ISX169" s="73"/>
      <c r="ISY169" s="73"/>
      <c r="ISZ169" s="73"/>
      <c r="ITA169" s="73"/>
      <c r="ITB169" s="73"/>
      <c r="ITC169" s="73"/>
      <c r="ITD169" s="73"/>
      <c r="ITE169" s="73"/>
      <c r="ITF169" s="73"/>
      <c r="ITG169" s="73"/>
      <c r="ITH169" s="73"/>
      <c r="ITI169" s="73"/>
      <c r="ITJ169" s="73"/>
      <c r="ITK169" s="73"/>
      <c r="ITL169" s="73"/>
      <c r="ITM169" s="73"/>
      <c r="ITN169" s="73"/>
      <c r="ITO169" s="73"/>
      <c r="ITP169" s="73"/>
      <c r="ITQ169" s="73"/>
      <c r="ITR169" s="73"/>
      <c r="ITS169" s="73"/>
      <c r="ITT169" s="73"/>
      <c r="ITU169" s="73"/>
      <c r="ITV169" s="73"/>
      <c r="ITW169" s="73"/>
      <c r="ITX169" s="73"/>
      <c r="ITY169" s="73"/>
      <c r="ITZ169" s="73"/>
      <c r="IUA169" s="73"/>
      <c r="IUB169" s="73"/>
      <c r="IUC169" s="73"/>
      <c r="IUD169" s="73"/>
      <c r="IUE169" s="73"/>
      <c r="IUF169" s="73"/>
      <c r="IUG169" s="73"/>
      <c r="IUH169" s="73"/>
      <c r="IUI169" s="73"/>
      <c r="IUJ169" s="73"/>
      <c r="IUK169" s="73"/>
      <c r="IUL169" s="73"/>
      <c r="IUM169" s="73"/>
      <c r="IUN169" s="73"/>
      <c r="IUO169" s="73"/>
      <c r="IUP169" s="73"/>
      <c r="IUQ169" s="73"/>
      <c r="IUR169" s="73"/>
      <c r="IUS169" s="73"/>
      <c r="IUT169" s="73"/>
      <c r="IUU169" s="73"/>
      <c r="IUV169" s="73"/>
      <c r="IUW169" s="73"/>
      <c r="IUX169" s="73"/>
      <c r="IUY169" s="73"/>
      <c r="IUZ169" s="73"/>
      <c r="IVA169" s="73"/>
      <c r="IVB169" s="73"/>
      <c r="IVC169" s="73"/>
      <c r="IVD169" s="73"/>
      <c r="IVE169" s="73"/>
      <c r="IVF169" s="73"/>
      <c r="IVG169" s="73"/>
      <c r="IVH169" s="73"/>
      <c r="IVI169" s="73"/>
      <c r="IVJ169" s="73"/>
      <c r="IVK169" s="73"/>
      <c r="IVL169" s="73"/>
      <c r="IVM169" s="73"/>
      <c r="IVN169" s="73"/>
      <c r="IVO169" s="73"/>
      <c r="IVP169" s="73"/>
      <c r="IVQ169" s="73"/>
      <c r="IVR169" s="73"/>
      <c r="IVS169" s="73"/>
      <c r="IVT169" s="73"/>
      <c r="IVU169" s="73"/>
      <c r="IVV169" s="73"/>
      <c r="IVW169" s="73"/>
      <c r="IVX169" s="73"/>
      <c r="IVY169" s="73"/>
      <c r="IVZ169" s="73"/>
      <c r="IWA169" s="73"/>
      <c r="IWB169" s="73"/>
      <c r="IWC169" s="73"/>
      <c r="IWD169" s="73"/>
      <c r="IWE169" s="73"/>
      <c r="IWF169" s="73"/>
      <c r="IWG169" s="73"/>
      <c r="IWH169" s="73"/>
      <c r="IWI169" s="73"/>
      <c r="IWJ169" s="73"/>
      <c r="IWK169" s="73"/>
      <c r="IWL169" s="73"/>
      <c r="IWM169" s="73"/>
      <c r="IWN169" s="73"/>
      <c r="IWO169" s="73"/>
      <c r="IWP169" s="73"/>
      <c r="IWQ169" s="73"/>
      <c r="IWR169" s="73"/>
      <c r="IWS169" s="73"/>
      <c r="IWT169" s="73"/>
      <c r="IWU169" s="73"/>
      <c r="IWV169" s="73"/>
      <c r="IWW169" s="73"/>
      <c r="IWX169" s="73"/>
      <c r="IWY169" s="73"/>
      <c r="IWZ169" s="73"/>
      <c r="IXA169" s="73"/>
      <c r="IXB169" s="73"/>
      <c r="IXC169" s="73"/>
      <c r="IXD169" s="73"/>
      <c r="IXE169" s="73"/>
      <c r="IXF169" s="73"/>
      <c r="IXG169" s="73"/>
      <c r="IXH169" s="73"/>
      <c r="IXI169" s="73"/>
      <c r="IXJ169" s="73"/>
      <c r="IXK169" s="73"/>
      <c r="IXL169" s="73"/>
      <c r="IXM169" s="73"/>
      <c r="IXN169" s="73"/>
      <c r="IXO169" s="73"/>
      <c r="IXP169" s="73"/>
      <c r="IXQ169" s="73"/>
      <c r="IXR169" s="73"/>
      <c r="IXS169" s="73"/>
      <c r="IXT169" s="73"/>
      <c r="IXU169" s="73"/>
      <c r="IXV169" s="73"/>
      <c r="IXW169" s="73"/>
      <c r="IXX169" s="73"/>
      <c r="IXY169" s="73"/>
      <c r="IXZ169" s="73"/>
      <c r="IYA169" s="73"/>
      <c r="IYB169" s="73"/>
      <c r="IYC169" s="73"/>
      <c r="IYD169" s="73"/>
      <c r="IYE169" s="73"/>
      <c r="IYF169" s="73"/>
      <c r="IYG169" s="73"/>
      <c r="IYH169" s="73"/>
      <c r="IYI169" s="73"/>
      <c r="IYJ169" s="73"/>
      <c r="IYK169" s="73"/>
      <c r="IYL169" s="73"/>
      <c r="IYM169" s="73"/>
      <c r="IYN169" s="73"/>
      <c r="IYO169" s="73"/>
      <c r="IYP169" s="73"/>
      <c r="IYQ169" s="73"/>
      <c r="IYR169" s="73"/>
      <c r="IYS169" s="73"/>
      <c r="IYT169" s="73"/>
      <c r="IYU169" s="73"/>
      <c r="IYV169" s="73"/>
      <c r="IYW169" s="73"/>
      <c r="IYX169" s="73"/>
      <c r="IYY169" s="73"/>
      <c r="IYZ169" s="73"/>
      <c r="IZA169" s="73"/>
      <c r="IZB169" s="73"/>
      <c r="IZC169" s="73"/>
      <c r="IZD169" s="73"/>
      <c r="IZE169" s="73"/>
      <c r="IZF169" s="73"/>
      <c r="IZG169" s="73"/>
      <c r="IZH169" s="73"/>
      <c r="IZI169" s="73"/>
      <c r="IZJ169" s="73"/>
      <c r="IZK169" s="73"/>
      <c r="IZL169" s="73"/>
      <c r="IZM169" s="73"/>
      <c r="IZN169" s="73"/>
      <c r="IZO169" s="73"/>
      <c r="IZP169" s="73"/>
      <c r="IZQ169" s="73"/>
      <c r="IZR169" s="73"/>
      <c r="IZS169" s="73"/>
      <c r="IZT169" s="73"/>
      <c r="IZU169" s="73"/>
      <c r="IZV169" s="73"/>
      <c r="IZW169" s="73"/>
      <c r="IZX169" s="73"/>
      <c r="IZY169" s="73"/>
      <c r="IZZ169" s="73"/>
      <c r="JAA169" s="73"/>
      <c r="JAB169" s="73"/>
      <c r="JAC169" s="73"/>
      <c r="JAD169" s="73"/>
      <c r="JAE169" s="73"/>
      <c r="JAF169" s="73"/>
      <c r="JAG169" s="73"/>
      <c r="JAH169" s="73"/>
      <c r="JAI169" s="73"/>
      <c r="JAJ169" s="73"/>
      <c r="JAK169" s="73"/>
      <c r="JAL169" s="73"/>
      <c r="JAM169" s="73"/>
      <c r="JAN169" s="73"/>
      <c r="JAO169" s="73"/>
      <c r="JAP169" s="73"/>
      <c r="JAQ169" s="73"/>
      <c r="JAR169" s="73"/>
      <c r="JAS169" s="73"/>
      <c r="JAT169" s="73"/>
      <c r="JAU169" s="73"/>
      <c r="JAV169" s="73"/>
      <c r="JAW169" s="73"/>
      <c r="JAX169" s="73"/>
      <c r="JAY169" s="73"/>
      <c r="JAZ169" s="73"/>
      <c r="JBA169" s="73"/>
      <c r="JBB169" s="73"/>
      <c r="JBC169" s="73"/>
      <c r="JBD169" s="73"/>
      <c r="JBE169" s="73"/>
      <c r="JBF169" s="73"/>
      <c r="JBG169" s="73"/>
      <c r="JBH169" s="73"/>
      <c r="JBI169" s="73"/>
      <c r="JBJ169" s="73"/>
      <c r="JBK169" s="73"/>
      <c r="JBL169" s="73"/>
      <c r="JBM169" s="73"/>
      <c r="JBN169" s="73"/>
      <c r="JBO169" s="73"/>
      <c r="JBP169" s="73"/>
      <c r="JBQ169" s="73"/>
      <c r="JBR169" s="73"/>
      <c r="JBS169" s="73"/>
      <c r="JBT169" s="73"/>
      <c r="JBU169" s="73"/>
      <c r="JBV169" s="73"/>
      <c r="JBW169" s="73"/>
      <c r="JBX169" s="73"/>
      <c r="JBY169" s="73"/>
      <c r="JBZ169" s="73"/>
      <c r="JCA169" s="73"/>
      <c r="JCB169" s="73"/>
      <c r="JCC169" s="73"/>
      <c r="JCD169" s="73"/>
      <c r="JCE169" s="73"/>
      <c r="JCF169" s="73"/>
      <c r="JCG169" s="73"/>
      <c r="JCH169" s="73"/>
      <c r="JCI169" s="73"/>
      <c r="JCJ169" s="73"/>
      <c r="JCK169" s="73"/>
      <c r="JCL169" s="73"/>
      <c r="JCM169" s="73"/>
      <c r="JCN169" s="73"/>
      <c r="JCO169" s="73"/>
      <c r="JCP169" s="73"/>
      <c r="JCQ169" s="73"/>
      <c r="JCR169" s="73"/>
      <c r="JCS169" s="73"/>
      <c r="JCT169" s="73"/>
      <c r="JCU169" s="73"/>
      <c r="JCV169" s="73"/>
      <c r="JCW169" s="73"/>
      <c r="JCX169" s="73"/>
      <c r="JCY169" s="73"/>
      <c r="JCZ169" s="73"/>
      <c r="JDA169" s="73"/>
      <c r="JDB169" s="73"/>
      <c r="JDC169" s="73"/>
      <c r="JDD169" s="73"/>
      <c r="JDE169" s="73"/>
      <c r="JDF169" s="73"/>
      <c r="JDG169" s="73"/>
      <c r="JDH169" s="73"/>
      <c r="JDI169" s="73"/>
      <c r="JDJ169" s="73"/>
      <c r="JDK169" s="73"/>
      <c r="JDL169" s="73"/>
      <c r="JDM169" s="73"/>
      <c r="JDN169" s="73"/>
      <c r="JDO169" s="73"/>
      <c r="JDP169" s="73"/>
      <c r="JDQ169" s="73"/>
      <c r="JDR169" s="73"/>
      <c r="JDS169" s="73"/>
      <c r="JDT169" s="73"/>
      <c r="JDU169" s="73"/>
      <c r="JDV169" s="73"/>
      <c r="JDW169" s="73"/>
      <c r="JDX169" s="73"/>
      <c r="JDY169" s="73"/>
      <c r="JDZ169" s="73"/>
      <c r="JEA169" s="73"/>
      <c r="JEB169" s="73"/>
      <c r="JEC169" s="73"/>
      <c r="JED169" s="73"/>
      <c r="JEE169" s="73"/>
      <c r="JEF169" s="73"/>
      <c r="JEG169" s="73"/>
      <c r="JEH169" s="73"/>
      <c r="JEI169" s="73"/>
      <c r="JEJ169" s="73"/>
      <c r="JEK169" s="73"/>
      <c r="JEL169" s="73"/>
      <c r="JEM169" s="73"/>
      <c r="JEN169" s="73"/>
      <c r="JEO169" s="73"/>
      <c r="JEP169" s="73"/>
      <c r="JEQ169" s="73"/>
      <c r="JER169" s="73"/>
      <c r="JES169" s="73"/>
      <c r="JET169" s="73"/>
      <c r="JEU169" s="73"/>
      <c r="JEV169" s="73"/>
      <c r="JEW169" s="73"/>
      <c r="JEX169" s="73"/>
      <c r="JEY169" s="73"/>
      <c r="JEZ169" s="73"/>
      <c r="JFA169" s="73"/>
      <c r="JFB169" s="73"/>
      <c r="JFC169" s="73"/>
      <c r="JFD169" s="73"/>
      <c r="JFE169" s="73"/>
      <c r="JFF169" s="73"/>
      <c r="JFG169" s="73"/>
      <c r="JFH169" s="73"/>
      <c r="JFI169" s="73"/>
      <c r="JFJ169" s="73"/>
      <c r="JFK169" s="73"/>
      <c r="JFL169" s="73"/>
      <c r="JFM169" s="73"/>
      <c r="JFN169" s="73"/>
      <c r="JFO169" s="73"/>
      <c r="JFP169" s="73"/>
      <c r="JFQ169" s="73"/>
      <c r="JFR169" s="73"/>
      <c r="JFS169" s="73"/>
      <c r="JFT169" s="73"/>
      <c r="JFU169" s="73"/>
      <c r="JFV169" s="73"/>
      <c r="JFW169" s="73"/>
      <c r="JFX169" s="73"/>
      <c r="JFY169" s="73"/>
      <c r="JFZ169" s="73"/>
      <c r="JGA169" s="73"/>
      <c r="JGB169" s="73"/>
      <c r="JGC169" s="73"/>
      <c r="JGD169" s="73"/>
      <c r="JGE169" s="73"/>
      <c r="JGF169" s="73"/>
      <c r="JGG169" s="73"/>
      <c r="JGH169" s="73"/>
      <c r="JGI169" s="73"/>
      <c r="JGJ169" s="73"/>
      <c r="JGK169" s="73"/>
      <c r="JGL169" s="73"/>
      <c r="JGM169" s="73"/>
      <c r="JGN169" s="73"/>
      <c r="JGO169" s="73"/>
      <c r="JGP169" s="73"/>
      <c r="JGQ169" s="73"/>
      <c r="JGR169" s="73"/>
      <c r="JGS169" s="73"/>
      <c r="JGT169" s="73"/>
      <c r="JGU169" s="73"/>
      <c r="JGV169" s="73"/>
      <c r="JGW169" s="73"/>
      <c r="JGX169" s="73"/>
      <c r="JGY169" s="73"/>
      <c r="JGZ169" s="73"/>
      <c r="JHA169" s="73"/>
      <c r="JHB169" s="73"/>
      <c r="JHC169" s="73"/>
      <c r="JHD169" s="73"/>
      <c r="JHE169" s="73"/>
      <c r="JHF169" s="73"/>
      <c r="JHG169" s="73"/>
      <c r="JHH169" s="73"/>
      <c r="JHI169" s="73"/>
      <c r="JHJ169" s="73"/>
      <c r="JHK169" s="73"/>
      <c r="JHL169" s="73"/>
      <c r="JHM169" s="73"/>
      <c r="JHN169" s="73"/>
      <c r="JHO169" s="73"/>
      <c r="JHP169" s="73"/>
      <c r="JHQ169" s="73"/>
      <c r="JHR169" s="73"/>
      <c r="JHS169" s="73"/>
      <c r="JHT169" s="73"/>
      <c r="JHU169" s="73"/>
      <c r="JHV169" s="73"/>
      <c r="JHW169" s="73"/>
      <c r="JHX169" s="73"/>
      <c r="JHY169" s="73"/>
      <c r="JHZ169" s="73"/>
      <c r="JIA169" s="73"/>
      <c r="JIB169" s="73"/>
      <c r="JIC169" s="73"/>
      <c r="JID169" s="73"/>
      <c r="JIE169" s="73"/>
      <c r="JIF169" s="73"/>
      <c r="JIG169" s="73"/>
      <c r="JIH169" s="73"/>
      <c r="JII169" s="73"/>
      <c r="JIJ169" s="73"/>
      <c r="JIK169" s="73"/>
      <c r="JIL169" s="73"/>
      <c r="JIM169" s="73"/>
      <c r="JIN169" s="73"/>
      <c r="JIO169" s="73"/>
      <c r="JIP169" s="73"/>
      <c r="JIQ169" s="73"/>
      <c r="JIR169" s="73"/>
      <c r="JIS169" s="73"/>
      <c r="JIT169" s="73"/>
      <c r="JIU169" s="73"/>
      <c r="JIV169" s="73"/>
      <c r="JIW169" s="73"/>
      <c r="JIX169" s="73"/>
      <c r="JIY169" s="73"/>
      <c r="JIZ169" s="73"/>
      <c r="JJA169" s="73"/>
      <c r="JJB169" s="73"/>
      <c r="JJC169" s="73"/>
      <c r="JJD169" s="73"/>
      <c r="JJE169" s="73"/>
      <c r="JJF169" s="73"/>
      <c r="JJG169" s="73"/>
      <c r="JJH169" s="73"/>
      <c r="JJI169" s="73"/>
      <c r="JJJ169" s="73"/>
      <c r="JJK169" s="73"/>
      <c r="JJL169" s="73"/>
      <c r="JJM169" s="73"/>
      <c r="JJN169" s="73"/>
      <c r="JJO169" s="73"/>
      <c r="JJP169" s="73"/>
      <c r="JJQ169" s="73"/>
      <c r="JJR169" s="73"/>
      <c r="JJS169" s="73"/>
      <c r="JJT169" s="73"/>
      <c r="JJU169" s="73"/>
      <c r="JJV169" s="73"/>
      <c r="JJW169" s="73"/>
      <c r="JJX169" s="73"/>
      <c r="JJY169" s="73"/>
      <c r="JJZ169" s="73"/>
      <c r="JKA169" s="73"/>
      <c r="JKB169" s="73"/>
      <c r="JKC169" s="73"/>
      <c r="JKD169" s="73"/>
      <c r="JKE169" s="73"/>
      <c r="JKF169" s="73"/>
      <c r="JKG169" s="73"/>
      <c r="JKH169" s="73"/>
      <c r="JKI169" s="73"/>
      <c r="JKJ169" s="73"/>
      <c r="JKK169" s="73"/>
      <c r="JKL169" s="73"/>
      <c r="JKM169" s="73"/>
      <c r="JKN169" s="73"/>
      <c r="JKO169" s="73"/>
      <c r="JKP169" s="73"/>
      <c r="JKQ169" s="73"/>
      <c r="JKR169" s="73"/>
      <c r="JKS169" s="73"/>
      <c r="JKT169" s="73"/>
      <c r="JKU169" s="73"/>
      <c r="JKV169" s="73"/>
      <c r="JKW169" s="73"/>
      <c r="JKX169" s="73"/>
      <c r="JKY169" s="73"/>
      <c r="JKZ169" s="73"/>
      <c r="JLA169" s="73"/>
      <c r="JLB169" s="73"/>
      <c r="JLC169" s="73"/>
      <c r="JLD169" s="73"/>
      <c r="JLE169" s="73"/>
      <c r="JLF169" s="73"/>
      <c r="JLG169" s="73"/>
      <c r="JLH169" s="73"/>
      <c r="JLI169" s="73"/>
      <c r="JLJ169" s="73"/>
      <c r="JLK169" s="73"/>
      <c r="JLL169" s="73"/>
      <c r="JLM169" s="73"/>
      <c r="JLN169" s="73"/>
      <c r="JLO169" s="73"/>
      <c r="JLP169" s="73"/>
      <c r="JLQ169" s="73"/>
      <c r="JLR169" s="73"/>
      <c r="JLS169" s="73"/>
      <c r="JLT169" s="73"/>
      <c r="JLU169" s="73"/>
      <c r="JLV169" s="73"/>
      <c r="JLW169" s="73"/>
      <c r="JLX169" s="73"/>
      <c r="JLY169" s="73"/>
      <c r="JLZ169" s="73"/>
      <c r="JMA169" s="73"/>
      <c r="JMB169" s="73"/>
      <c r="JMC169" s="73"/>
      <c r="JMD169" s="73"/>
      <c r="JME169" s="73"/>
      <c r="JMF169" s="73"/>
      <c r="JMG169" s="73"/>
      <c r="JMH169" s="73"/>
      <c r="JMI169" s="73"/>
      <c r="JMJ169" s="73"/>
      <c r="JMK169" s="73"/>
      <c r="JML169" s="73"/>
      <c r="JMM169" s="73"/>
      <c r="JMN169" s="73"/>
      <c r="JMO169" s="73"/>
      <c r="JMP169" s="73"/>
      <c r="JMQ169" s="73"/>
      <c r="JMR169" s="73"/>
      <c r="JMS169" s="73"/>
      <c r="JMT169" s="73"/>
      <c r="JMU169" s="73"/>
      <c r="JMV169" s="73"/>
      <c r="JMW169" s="73"/>
      <c r="JMX169" s="73"/>
      <c r="JMY169" s="73"/>
      <c r="JMZ169" s="73"/>
      <c r="JNA169" s="73"/>
      <c r="JNB169" s="73"/>
      <c r="JNC169" s="73"/>
      <c r="JND169" s="73"/>
      <c r="JNE169" s="73"/>
      <c r="JNF169" s="73"/>
      <c r="JNG169" s="73"/>
      <c r="JNH169" s="73"/>
      <c r="JNI169" s="73"/>
      <c r="JNJ169" s="73"/>
      <c r="JNK169" s="73"/>
      <c r="JNL169" s="73"/>
      <c r="JNM169" s="73"/>
      <c r="JNN169" s="73"/>
      <c r="JNO169" s="73"/>
      <c r="JNP169" s="73"/>
      <c r="JNQ169" s="73"/>
      <c r="JNR169" s="73"/>
      <c r="JNS169" s="73"/>
      <c r="JNT169" s="73"/>
      <c r="JNU169" s="73"/>
      <c r="JNV169" s="73"/>
      <c r="JNW169" s="73"/>
      <c r="JNX169" s="73"/>
      <c r="JNY169" s="73"/>
      <c r="JNZ169" s="73"/>
      <c r="JOA169" s="73"/>
      <c r="JOB169" s="73"/>
      <c r="JOC169" s="73"/>
      <c r="JOD169" s="73"/>
      <c r="JOE169" s="73"/>
      <c r="JOF169" s="73"/>
      <c r="JOG169" s="73"/>
      <c r="JOH169" s="73"/>
      <c r="JOI169" s="73"/>
      <c r="JOJ169" s="73"/>
      <c r="JOK169" s="73"/>
      <c r="JOL169" s="73"/>
      <c r="JOM169" s="73"/>
      <c r="JON169" s="73"/>
      <c r="JOO169" s="73"/>
      <c r="JOP169" s="73"/>
      <c r="JOQ169" s="73"/>
      <c r="JOR169" s="73"/>
      <c r="JOS169" s="73"/>
      <c r="JOT169" s="73"/>
      <c r="JOU169" s="73"/>
      <c r="JOV169" s="73"/>
      <c r="JOW169" s="73"/>
      <c r="JOX169" s="73"/>
      <c r="JOY169" s="73"/>
      <c r="JOZ169" s="73"/>
      <c r="JPA169" s="73"/>
      <c r="JPB169" s="73"/>
      <c r="JPC169" s="73"/>
      <c r="JPD169" s="73"/>
      <c r="JPE169" s="73"/>
      <c r="JPF169" s="73"/>
      <c r="JPG169" s="73"/>
      <c r="JPH169" s="73"/>
      <c r="JPI169" s="73"/>
      <c r="JPJ169" s="73"/>
      <c r="JPK169" s="73"/>
      <c r="JPL169" s="73"/>
      <c r="JPM169" s="73"/>
      <c r="JPN169" s="73"/>
      <c r="JPO169" s="73"/>
      <c r="JPP169" s="73"/>
      <c r="JPQ169" s="73"/>
      <c r="JPR169" s="73"/>
      <c r="JPS169" s="73"/>
      <c r="JPT169" s="73"/>
      <c r="JPU169" s="73"/>
      <c r="JPV169" s="73"/>
      <c r="JPW169" s="73"/>
      <c r="JPX169" s="73"/>
      <c r="JPY169" s="73"/>
      <c r="JPZ169" s="73"/>
      <c r="JQA169" s="73"/>
      <c r="JQB169" s="73"/>
      <c r="JQC169" s="73"/>
      <c r="JQD169" s="73"/>
      <c r="JQE169" s="73"/>
      <c r="JQF169" s="73"/>
      <c r="JQG169" s="73"/>
      <c r="JQH169" s="73"/>
      <c r="JQI169" s="73"/>
      <c r="JQJ169" s="73"/>
      <c r="JQK169" s="73"/>
      <c r="JQL169" s="73"/>
      <c r="JQM169" s="73"/>
      <c r="JQN169" s="73"/>
      <c r="JQO169" s="73"/>
      <c r="JQP169" s="73"/>
      <c r="JQQ169" s="73"/>
      <c r="JQR169" s="73"/>
      <c r="JQS169" s="73"/>
      <c r="JQT169" s="73"/>
      <c r="JQU169" s="73"/>
      <c r="JQV169" s="73"/>
      <c r="JQW169" s="73"/>
      <c r="JQX169" s="73"/>
      <c r="JQY169" s="73"/>
      <c r="JQZ169" s="73"/>
      <c r="JRA169" s="73"/>
      <c r="JRB169" s="73"/>
      <c r="JRC169" s="73"/>
      <c r="JRD169" s="73"/>
      <c r="JRE169" s="73"/>
      <c r="JRF169" s="73"/>
      <c r="JRG169" s="73"/>
      <c r="JRH169" s="73"/>
      <c r="JRI169" s="73"/>
      <c r="JRJ169" s="73"/>
      <c r="JRK169" s="73"/>
      <c r="JRL169" s="73"/>
      <c r="JRM169" s="73"/>
      <c r="JRN169" s="73"/>
      <c r="JRO169" s="73"/>
      <c r="JRP169" s="73"/>
      <c r="JRQ169" s="73"/>
      <c r="JRR169" s="73"/>
      <c r="JRS169" s="73"/>
      <c r="JRT169" s="73"/>
      <c r="JRU169" s="73"/>
      <c r="JRV169" s="73"/>
      <c r="JRW169" s="73"/>
      <c r="JRX169" s="73"/>
      <c r="JRY169" s="73"/>
      <c r="JRZ169" s="73"/>
      <c r="JSA169" s="73"/>
      <c r="JSB169" s="73"/>
      <c r="JSC169" s="73"/>
      <c r="JSD169" s="73"/>
      <c r="JSE169" s="73"/>
      <c r="JSF169" s="73"/>
      <c r="JSG169" s="73"/>
      <c r="JSH169" s="73"/>
      <c r="JSI169" s="73"/>
      <c r="JSJ169" s="73"/>
      <c r="JSK169" s="73"/>
      <c r="JSL169" s="73"/>
      <c r="JSM169" s="73"/>
      <c r="JSN169" s="73"/>
      <c r="JSO169" s="73"/>
      <c r="JSP169" s="73"/>
      <c r="JSQ169" s="73"/>
      <c r="JSR169" s="73"/>
      <c r="JSS169" s="73"/>
      <c r="JST169" s="73"/>
      <c r="JSU169" s="73"/>
      <c r="JSV169" s="73"/>
      <c r="JSW169" s="73"/>
      <c r="JSX169" s="73"/>
      <c r="JSY169" s="73"/>
      <c r="JSZ169" s="73"/>
      <c r="JTA169" s="73"/>
      <c r="JTB169" s="73"/>
      <c r="JTC169" s="73"/>
      <c r="JTD169" s="73"/>
      <c r="JTE169" s="73"/>
      <c r="JTF169" s="73"/>
      <c r="JTG169" s="73"/>
      <c r="JTH169" s="73"/>
      <c r="JTI169" s="73"/>
      <c r="JTJ169" s="73"/>
      <c r="JTK169" s="73"/>
      <c r="JTL169" s="73"/>
      <c r="JTM169" s="73"/>
      <c r="JTN169" s="73"/>
      <c r="JTO169" s="73"/>
      <c r="JTP169" s="73"/>
      <c r="JTQ169" s="73"/>
      <c r="JTR169" s="73"/>
      <c r="JTS169" s="73"/>
      <c r="JTT169" s="73"/>
      <c r="JTU169" s="73"/>
      <c r="JTV169" s="73"/>
      <c r="JTW169" s="73"/>
      <c r="JTX169" s="73"/>
      <c r="JTY169" s="73"/>
      <c r="JTZ169" s="73"/>
      <c r="JUA169" s="73"/>
      <c r="JUB169" s="73"/>
      <c r="JUC169" s="73"/>
      <c r="JUD169" s="73"/>
      <c r="JUE169" s="73"/>
      <c r="JUF169" s="73"/>
      <c r="JUG169" s="73"/>
      <c r="JUH169" s="73"/>
      <c r="JUI169" s="73"/>
      <c r="JUJ169" s="73"/>
      <c r="JUK169" s="73"/>
      <c r="JUL169" s="73"/>
      <c r="JUM169" s="73"/>
      <c r="JUN169" s="73"/>
      <c r="JUO169" s="73"/>
      <c r="JUP169" s="73"/>
      <c r="JUQ169" s="73"/>
      <c r="JUR169" s="73"/>
      <c r="JUS169" s="73"/>
      <c r="JUT169" s="73"/>
      <c r="JUU169" s="73"/>
      <c r="JUV169" s="73"/>
      <c r="JUW169" s="73"/>
      <c r="JUX169" s="73"/>
      <c r="JUY169" s="73"/>
      <c r="JUZ169" s="73"/>
      <c r="JVA169" s="73"/>
      <c r="JVB169" s="73"/>
      <c r="JVC169" s="73"/>
      <c r="JVD169" s="73"/>
      <c r="JVE169" s="73"/>
      <c r="JVF169" s="73"/>
      <c r="JVG169" s="73"/>
      <c r="JVH169" s="73"/>
      <c r="JVI169" s="73"/>
      <c r="JVJ169" s="73"/>
      <c r="JVK169" s="73"/>
      <c r="JVL169" s="73"/>
      <c r="JVM169" s="73"/>
      <c r="JVN169" s="73"/>
      <c r="JVO169" s="73"/>
      <c r="JVP169" s="73"/>
      <c r="JVQ169" s="73"/>
      <c r="JVR169" s="73"/>
      <c r="JVS169" s="73"/>
      <c r="JVT169" s="73"/>
      <c r="JVU169" s="73"/>
      <c r="JVV169" s="73"/>
      <c r="JVW169" s="73"/>
      <c r="JVX169" s="73"/>
      <c r="JVY169" s="73"/>
      <c r="JVZ169" s="73"/>
      <c r="JWA169" s="73"/>
      <c r="JWB169" s="73"/>
      <c r="JWC169" s="73"/>
      <c r="JWD169" s="73"/>
      <c r="JWE169" s="73"/>
      <c r="JWF169" s="73"/>
      <c r="JWG169" s="73"/>
      <c r="JWH169" s="73"/>
      <c r="JWI169" s="73"/>
      <c r="JWJ169" s="73"/>
      <c r="JWK169" s="73"/>
      <c r="JWL169" s="73"/>
      <c r="JWM169" s="73"/>
      <c r="JWN169" s="73"/>
      <c r="JWO169" s="73"/>
      <c r="JWP169" s="73"/>
      <c r="JWQ169" s="73"/>
      <c r="JWR169" s="73"/>
      <c r="JWS169" s="73"/>
      <c r="JWT169" s="73"/>
      <c r="JWU169" s="73"/>
      <c r="JWV169" s="73"/>
      <c r="JWW169" s="73"/>
      <c r="JWX169" s="73"/>
      <c r="JWY169" s="73"/>
      <c r="JWZ169" s="73"/>
      <c r="JXA169" s="73"/>
      <c r="JXB169" s="73"/>
      <c r="JXC169" s="73"/>
      <c r="JXD169" s="73"/>
      <c r="JXE169" s="73"/>
      <c r="JXF169" s="73"/>
      <c r="JXG169" s="73"/>
      <c r="JXH169" s="73"/>
      <c r="JXI169" s="73"/>
      <c r="JXJ169" s="73"/>
      <c r="JXK169" s="73"/>
      <c r="JXL169" s="73"/>
      <c r="JXM169" s="73"/>
      <c r="JXN169" s="73"/>
      <c r="JXO169" s="73"/>
      <c r="JXP169" s="73"/>
      <c r="JXQ169" s="73"/>
      <c r="JXR169" s="73"/>
      <c r="JXS169" s="73"/>
      <c r="JXT169" s="73"/>
      <c r="JXU169" s="73"/>
      <c r="JXV169" s="73"/>
      <c r="JXW169" s="73"/>
      <c r="JXX169" s="73"/>
      <c r="JXY169" s="73"/>
      <c r="JXZ169" s="73"/>
      <c r="JYA169" s="73"/>
      <c r="JYB169" s="73"/>
      <c r="JYC169" s="73"/>
      <c r="JYD169" s="73"/>
      <c r="JYE169" s="73"/>
      <c r="JYF169" s="73"/>
      <c r="JYG169" s="73"/>
      <c r="JYH169" s="73"/>
      <c r="JYI169" s="73"/>
      <c r="JYJ169" s="73"/>
      <c r="JYK169" s="73"/>
      <c r="JYL169" s="73"/>
      <c r="JYM169" s="73"/>
      <c r="JYN169" s="73"/>
      <c r="JYO169" s="73"/>
      <c r="JYP169" s="73"/>
      <c r="JYQ169" s="73"/>
      <c r="JYR169" s="73"/>
      <c r="JYS169" s="73"/>
      <c r="JYT169" s="73"/>
      <c r="JYU169" s="73"/>
      <c r="JYV169" s="73"/>
      <c r="JYW169" s="73"/>
      <c r="JYX169" s="73"/>
      <c r="JYY169" s="73"/>
      <c r="JYZ169" s="73"/>
      <c r="JZA169" s="73"/>
      <c r="JZB169" s="73"/>
      <c r="JZC169" s="73"/>
      <c r="JZD169" s="73"/>
      <c r="JZE169" s="73"/>
      <c r="JZF169" s="73"/>
      <c r="JZG169" s="73"/>
      <c r="JZH169" s="73"/>
      <c r="JZI169" s="73"/>
      <c r="JZJ169" s="73"/>
      <c r="JZK169" s="73"/>
      <c r="JZL169" s="73"/>
      <c r="JZM169" s="73"/>
      <c r="JZN169" s="73"/>
      <c r="JZO169" s="73"/>
      <c r="JZP169" s="73"/>
      <c r="JZQ169" s="73"/>
      <c r="JZR169" s="73"/>
      <c r="JZS169" s="73"/>
      <c r="JZT169" s="73"/>
      <c r="JZU169" s="73"/>
      <c r="JZV169" s="73"/>
      <c r="JZW169" s="73"/>
      <c r="JZX169" s="73"/>
      <c r="JZY169" s="73"/>
      <c r="JZZ169" s="73"/>
      <c r="KAA169" s="73"/>
      <c r="KAB169" s="73"/>
      <c r="KAC169" s="73"/>
      <c r="KAD169" s="73"/>
      <c r="KAE169" s="73"/>
      <c r="KAF169" s="73"/>
      <c r="KAG169" s="73"/>
      <c r="KAH169" s="73"/>
      <c r="KAI169" s="73"/>
      <c r="KAJ169" s="73"/>
      <c r="KAK169" s="73"/>
      <c r="KAL169" s="73"/>
      <c r="KAM169" s="73"/>
      <c r="KAN169" s="73"/>
      <c r="KAO169" s="73"/>
      <c r="KAP169" s="73"/>
      <c r="KAQ169" s="73"/>
      <c r="KAR169" s="73"/>
      <c r="KAS169" s="73"/>
      <c r="KAT169" s="73"/>
      <c r="KAU169" s="73"/>
      <c r="KAV169" s="73"/>
      <c r="KAW169" s="73"/>
      <c r="KAX169" s="73"/>
      <c r="KAY169" s="73"/>
      <c r="KAZ169" s="73"/>
      <c r="KBA169" s="73"/>
      <c r="KBB169" s="73"/>
      <c r="KBC169" s="73"/>
      <c r="KBD169" s="73"/>
      <c r="KBE169" s="73"/>
      <c r="KBF169" s="73"/>
      <c r="KBG169" s="73"/>
      <c r="KBH169" s="73"/>
      <c r="KBI169" s="73"/>
      <c r="KBJ169" s="73"/>
      <c r="KBK169" s="73"/>
      <c r="KBL169" s="73"/>
      <c r="KBM169" s="73"/>
      <c r="KBN169" s="73"/>
      <c r="KBO169" s="73"/>
      <c r="KBP169" s="73"/>
      <c r="KBQ169" s="73"/>
      <c r="KBR169" s="73"/>
      <c r="KBS169" s="73"/>
      <c r="KBT169" s="73"/>
      <c r="KBU169" s="73"/>
      <c r="KBV169" s="73"/>
      <c r="KBW169" s="73"/>
      <c r="KBX169" s="73"/>
      <c r="KBY169" s="73"/>
      <c r="KBZ169" s="73"/>
      <c r="KCA169" s="73"/>
      <c r="KCB169" s="73"/>
      <c r="KCC169" s="73"/>
      <c r="KCD169" s="73"/>
      <c r="KCE169" s="73"/>
      <c r="KCF169" s="73"/>
      <c r="KCG169" s="73"/>
      <c r="KCH169" s="73"/>
      <c r="KCI169" s="73"/>
      <c r="KCJ169" s="73"/>
      <c r="KCK169" s="73"/>
      <c r="KCL169" s="73"/>
      <c r="KCM169" s="73"/>
      <c r="KCN169" s="73"/>
      <c r="KCO169" s="73"/>
      <c r="KCP169" s="73"/>
      <c r="KCQ169" s="73"/>
      <c r="KCR169" s="73"/>
      <c r="KCS169" s="73"/>
      <c r="KCT169" s="73"/>
      <c r="KCU169" s="73"/>
      <c r="KCV169" s="73"/>
      <c r="KCW169" s="73"/>
      <c r="KCX169" s="73"/>
      <c r="KCY169" s="73"/>
      <c r="KCZ169" s="73"/>
      <c r="KDA169" s="73"/>
      <c r="KDB169" s="73"/>
      <c r="KDC169" s="73"/>
      <c r="KDD169" s="73"/>
      <c r="KDE169" s="73"/>
      <c r="KDF169" s="73"/>
      <c r="KDG169" s="73"/>
      <c r="KDH169" s="73"/>
      <c r="KDI169" s="73"/>
      <c r="KDJ169" s="73"/>
      <c r="KDK169" s="73"/>
      <c r="KDL169" s="73"/>
      <c r="KDM169" s="73"/>
      <c r="KDN169" s="73"/>
      <c r="KDO169" s="73"/>
      <c r="KDP169" s="73"/>
      <c r="KDQ169" s="73"/>
      <c r="KDR169" s="73"/>
      <c r="KDS169" s="73"/>
      <c r="KDT169" s="73"/>
      <c r="KDU169" s="73"/>
      <c r="KDV169" s="73"/>
      <c r="KDW169" s="73"/>
      <c r="KDX169" s="73"/>
      <c r="KDY169" s="73"/>
      <c r="KDZ169" s="73"/>
      <c r="KEA169" s="73"/>
      <c r="KEB169" s="73"/>
      <c r="KEC169" s="73"/>
      <c r="KED169" s="73"/>
      <c r="KEE169" s="73"/>
      <c r="KEF169" s="73"/>
      <c r="KEG169" s="73"/>
      <c r="KEH169" s="73"/>
      <c r="KEI169" s="73"/>
      <c r="KEJ169" s="73"/>
      <c r="KEK169" s="73"/>
      <c r="KEL169" s="73"/>
      <c r="KEM169" s="73"/>
      <c r="KEN169" s="73"/>
      <c r="KEO169" s="73"/>
      <c r="KEP169" s="73"/>
      <c r="KEQ169" s="73"/>
      <c r="KER169" s="73"/>
      <c r="KES169" s="73"/>
      <c r="KET169" s="73"/>
      <c r="KEU169" s="73"/>
      <c r="KEV169" s="73"/>
      <c r="KEW169" s="73"/>
      <c r="KEX169" s="73"/>
      <c r="KEY169" s="73"/>
      <c r="KEZ169" s="73"/>
      <c r="KFA169" s="73"/>
      <c r="KFB169" s="73"/>
      <c r="KFC169" s="73"/>
      <c r="KFD169" s="73"/>
      <c r="KFE169" s="73"/>
      <c r="KFF169" s="73"/>
      <c r="KFG169" s="73"/>
      <c r="KFH169" s="73"/>
      <c r="KFI169" s="73"/>
      <c r="KFJ169" s="73"/>
      <c r="KFK169" s="73"/>
      <c r="KFL169" s="73"/>
      <c r="KFM169" s="73"/>
      <c r="KFN169" s="73"/>
      <c r="KFO169" s="73"/>
      <c r="KFP169" s="73"/>
      <c r="KFQ169" s="73"/>
      <c r="KFR169" s="73"/>
      <c r="KFS169" s="73"/>
      <c r="KFT169" s="73"/>
      <c r="KFU169" s="73"/>
      <c r="KFV169" s="73"/>
      <c r="KFW169" s="73"/>
      <c r="KFX169" s="73"/>
      <c r="KFY169" s="73"/>
      <c r="KFZ169" s="73"/>
      <c r="KGA169" s="73"/>
      <c r="KGB169" s="73"/>
      <c r="KGC169" s="73"/>
      <c r="KGD169" s="73"/>
      <c r="KGE169" s="73"/>
      <c r="KGF169" s="73"/>
      <c r="KGG169" s="73"/>
      <c r="KGH169" s="73"/>
      <c r="KGI169" s="73"/>
      <c r="KGJ169" s="73"/>
      <c r="KGK169" s="73"/>
      <c r="KGL169" s="73"/>
      <c r="KGM169" s="73"/>
      <c r="KGN169" s="73"/>
      <c r="KGO169" s="73"/>
      <c r="KGP169" s="73"/>
      <c r="KGQ169" s="73"/>
      <c r="KGR169" s="73"/>
      <c r="KGS169" s="73"/>
      <c r="KGT169" s="73"/>
      <c r="KGU169" s="73"/>
      <c r="KGV169" s="73"/>
      <c r="KGW169" s="73"/>
      <c r="KGX169" s="73"/>
      <c r="KGY169" s="73"/>
      <c r="KGZ169" s="73"/>
      <c r="KHA169" s="73"/>
      <c r="KHB169" s="73"/>
      <c r="KHC169" s="73"/>
      <c r="KHD169" s="73"/>
      <c r="KHE169" s="73"/>
      <c r="KHF169" s="73"/>
      <c r="KHG169" s="73"/>
      <c r="KHH169" s="73"/>
      <c r="KHI169" s="73"/>
      <c r="KHJ169" s="73"/>
      <c r="KHK169" s="73"/>
      <c r="KHL169" s="73"/>
      <c r="KHM169" s="73"/>
      <c r="KHN169" s="73"/>
      <c r="KHO169" s="73"/>
      <c r="KHP169" s="73"/>
      <c r="KHQ169" s="73"/>
      <c r="KHR169" s="73"/>
      <c r="KHS169" s="73"/>
      <c r="KHT169" s="73"/>
      <c r="KHU169" s="73"/>
      <c r="KHV169" s="73"/>
      <c r="KHW169" s="73"/>
      <c r="KHX169" s="73"/>
      <c r="KHY169" s="73"/>
      <c r="KHZ169" s="73"/>
      <c r="KIA169" s="73"/>
      <c r="KIB169" s="73"/>
      <c r="KIC169" s="73"/>
      <c r="KID169" s="73"/>
      <c r="KIE169" s="73"/>
      <c r="KIF169" s="73"/>
      <c r="KIG169" s="73"/>
      <c r="KIH169" s="73"/>
      <c r="KII169" s="73"/>
      <c r="KIJ169" s="73"/>
      <c r="KIK169" s="73"/>
      <c r="KIL169" s="73"/>
      <c r="KIM169" s="73"/>
      <c r="KIN169" s="73"/>
      <c r="KIO169" s="73"/>
      <c r="KIP169" s="73"/>
      <c r="KIQ169" s="73"/>
      <c r="KIR169" s="73"/>
      <c r="KIS169" s="73"/>
      <c r="KIT169" s="73"/>
      <c r="KIU169" s="73"/>
      <c r="KIV169" s="73"/>
      <c r="KIW169" s="73"/>
      <c r="KIX169" s="73"/>
      <c r="KIY169" s="73"/>
      <c r="KIZ169" s="73"/>
      <c r="KJA169" s="73"/>
      <c r="KJB169" s="73"/>
      <c r="KJC169" s="73"/>
      <c r="KJD169" s="73"/>
      <c r="KJE169" s="73"/>
      <c r="KJF169" s="73"/>
      <c r="KJG169" s="73"/>
      <c r="KJH169" s="73"/>
      <c r="KJI169" s="73"/>
      <c r="KJJ169" s="73"/>
      <c r="KJK169" s="73"/>
      <c r="KJL169" s="73"/>
      <c r="KJM169" s="73"/>
      <c r="KJN169" s="73"/>
      <c r="KJO169" s="73"/>
      <c r="KJP169" s="73"/>
      <c r="KJQ169" s="73"/>
      <c r="KJR169" s="73"/>
      <c r="KJS169" s="73"/>
      <c r="KJT169" s="73"/>
      <c r="KJU169" s="73"/>
      <c r="KJV169" s="73"/>
      <c r="KJW169" s="73"/>
      <c r="KJX169" s="73"/>
      <c r="KJY169" s="73"/>
      <c r="KJZ169" s="73"/>
      <c r="KKA169" s="73"/>
      <c r="KKB169" s="73"/>
      <c r="KKC169" s="73"/>
      <c r="KKD169" s="73"/>
      <c r="KKE169" s="73"/>
      <c r="KKF169" s="73"/>
      <c r="KKG169" s="73"/>
      <c r="KKH169" s="73"/>
      <c r="KKI169" s="73"/>
      <c r="KKJ169" s="73"/>
      <c r="KKK169" s="73"/>
      <c r="KKL169" s="73"/>
      <c r="KKM169" s="73"/>
      <c r="KKN169" s="73"/>
      <c r="KKO169" s="73"/>
      <c r="KKP169" s="73"/>
      <c r="KKQ169" s="73"/>
      <c r="KKR169" s="73"/>
      <c r="KKS169" s="73"/>
      <c r="KKT169" s="73"/>
      <c r="KKU169" s="73"/>
      <c r="KKV169" s="73"/>
      <c r="KKW169" s="73"/>
      <c r="KKX169" s="73"/>
      <c r="KKY169" s="73"/>
      <c r="KKZ169" s="73"/>
      <c r="KLA169" s="73"/>
      <c r="KLB169" s="73"/>
      <c r="KLC169" s="73"/>
      <c r="KLD169" s="73"/>
      <c r="KLE169" s="73"/>
      <c r="KLF169" s="73"/>
      <c r="KLG169" s="73"/>
      <c r="KLH169" s="73"/>
      <c r="KLI169" s="73"/>
      <c r="KLJ169" s="73"/>
      <c r="KLK169" s="73"/>
      <c r="KLL169" s="73"/>
      <c r="KLM169" s="73"/>
      <c r="KLN169" s="73"/>
      <c r="KLO169" s="73"/>
      <c r="KLP169" s="73"/>
      <c r="KLQ169" s="73"/>
      <c r="KLR169" s="73"/>
      <c r="KLS169" s="73"/>
      <c r="KLT169" s="73"/>
      <c r="KLU169" s="73"/>
      <c r="KLV169" s="73"/>
      <c r="KLW169" s="73"/>
      <c r="KLX169" s="73"/>
      <c r="KLY169" s="73"/>
      <c r="KLZ169" s="73"/>
      <c r="KMA169" s="73"/>
      <c r="KMB169" s="73"/>
      <c r="KMC169" s="73"/>
      <c r="KMD169" s="73"/>
      <c r="KME169" s="73"/>
      <c r="KMF169" s="73"/>
      <c r="KMG169" s="73"/>
      <c r="KMH169" s="73"/>
      <c r="KMI169" s="73"/>
      <c r="KMJ169" s="73"/>
      <c r="KMK169" s="73"/>
      <c r="KML169" s="73"/>
      <c r="KMM169" s="73"/>
      <c r="KMN169" s="73"/>
      <c r="KMO169" s="73"/>
      <c r="KMP169" s="73"/>
      <c r="KMQ169" s="73"/>
      <c r="KMR169" s="73"/>
      <c r="KMS169" s="73"/>
      <c r="KMT169" s="73"/>
      <c r="KMU169" s="73"/>
      <c r="KMV169" s="73"/>
      <c r="KMW169" s="73"/>
      <c r="KMX169" s="73"/>
      <c r="KMY169" s="73"/>
      <c r="KMZ169" s="73"/>
      <c r="KNA169" s="73"/>
      <c r="KNB169" s="73"/>
      <c r="KNC169" s="73"/>
      <c r="KND169" s="73"/>
      <c r="KNE169" s="73"/>
      <c r="KNF169" s="73"/>
      <c r="KNG169" s="73"/>
      <c r="KNH169" s="73"/>
      <c r="KNI169" s="73"/>
      <c r="KNJ169" s="73"/>
      <c r="KNK169" s="73"/>
      <c r="KNL169" s="73"/>
      <c r="KNM169" s="73"/>
      <c r="KNN169" s="73"/>
      <c r="KNO169" s="73"/>
      <c r="KNP169" s="73"/>
      <c r="KNQ169" s="73"/>
      <c r="KNR169" s="73"/>
      <c r="KNS169" s="73"/>
      <c r="KNT169" s="73"/>
      <c r="KNU169" s="73"/>
      <c r="KNV169" s="73"/>
      <c r="KNW169" s="73"/>
      <c r="KNX169" s="73"/>
      <c r="KNY169" s="73"/>
      <c r="KNZ169" s="73"/>
      <c r="KOA169" s="73"/>
      <c r="KOB169" s="73"/>
      <c r="KOC169" s="73"/>
      <c r="KOD169" s="73"/>
      <c r="KOE169" s="73"/>
      <c r="KOF169" s="73"/>
      <c r="KOG169" s="73"/>
      <c r="KOH169" s="73"/>
      <c r="KOI169" s="73"/>
      <c r="KOJ169" s="73"/>
      <c r="KOK169" s="73"/>
      <c r="KOL169" s="73"/>
      <c r="KOM169" s="73"/>
      <c r="KON169" s="73"/>
      <c r="KOO169" s="73"/>
      <c r="KOP169" s="73"/>
      <c r="KOQ169" s="73"/>
      <c r="KOR169" s="73"/>
      <c r="KOS169" s="73"/>
      <c r="KOT169" s="73"/>
      <c r="KOU169" s="73"/>
      <c r="KOV169" s="73"/>
      <c r="KOW169" s="73"/>
      <c r="KOX169" s="73"/>
      <c r="KOY169" s="73"/>
      <c r="KOZ169" s="73"/>
      <c r="KPA169" s="73"/>
      <c r="KPB169" s="73"/>
      <c r="KPC169" s="73"/>
      <c r="KPD169" s="73"/>
      <c r="KPE169" s="73"/>
      <c r="KPF169" s="73"/>
      <c r="KPG169" s="73"/>
      <c r="KPH169" s="73"/>
      <c r="KPI169" s="73"/>
      <c r="KPJ169" s="73"/>
      <c r="KPK169" s="73"/>
      <c r="KPL169" s="73"/>
      <c r="KPM169" s="73"/>
      <c r="KPN169" s="73"/>
      <c r="KPO169" s="73"/>
      <c r="KPP169" s="73"/>
      <c r="KPQ169" s="73"/>
      <c r="KPR169" s="73"/>
      <c r="KPS169" s="73"/>
      <c r="KPT169" s="73"/>
      <c r="KPU169" s="73"/>
      <c r="KPV169" s="73"/>
      <c r="KPW169" s="73"/>
      <c r="KPX169" s="73"/>
      <c r="KPY169" s="73"/>
      <c r="KPZ169" s="73"/>
      <c r="KQA169" s="73"/>
      <c r="KQB169" s="73"/>
      <c r="KQC169" s="73"/>
      <c r="KQD169" s="73"/>
      <c r="KQE169" s="73"/>
      <c r="KQF169" s="73"/>
      <c r="KQG169" s="73"/>
      <c r="KQH169" s="73"/>
      <c r="KQI169" s="73"/>
      <c r="KQJ169" s="73"/>
      <c r="KQK169" s="73"/>
      <c r="KQL169" s="73"/>
      <c r="KQM169" s="73"/>
      <c r="KQN169" s="73"/>
      <c r="KQO169" s="73"/>
      <c r="KQP169" s="73"/>
      <c r="KQQ169" s="73"/>
      <c r="KQR169" s="73"/>
      <c r="KQS169" s="73"/>
      <c r="KQT169" s="73"/>
      <c r="KQU169" s="73"/>
      <c r="KQV169" s="73"/>
      <c r="KQW169" s="73"/>
      <c r="KQX169" s="73"/>
      <c r="KQY169" s="73"/>
      <c r="KQZ169" s="73"/>
      <c r="KRA169" s="73"/>
      <c r="KRB169" s="73"/>
      <c r="KRC169" s="73"/>
      <c r="KRD169" s="73"/>
      <c r="KRE169" s="73"/>
      <c r="KRF169" s="73"/>
      <c r="KRG169" s="73"/>
      <c r="KRH169" s="73"/>
      <c r="KRI169" s="73"/>
      <c r="KRJ169" s="73"/>
      <c r="KRK169" s="73"/>
      <c r="KRL169" s="73"/>
      <c r="KRM169" s="73"/>
      <c r="KRN169" s="73"/>
      <c r="KRO169" s="73"/>
      <c r="KRP169" s="73"/>
      <c r="KRQ169" s="73"/>
      <c r="KRR169" s="73"/>
      <c r="KRS169" s="73"/>
      <c r="KRT169" s="73"/>
      <c r="KRU169" s="73"/>
      <c r="KRV169" s="73"/>
      <c r="KRW169" s="73"/>
      <c r="KRX169" s="73"/>
      <c r="KRY169" s="73"/>
      <c r="KRZ169" s="73"/>
      <c r="KSA169" s="73"/>
      <c r="KSB169" s="73"/>
      <c r="KSC169" s="73"/>
      <c r="KSD169" s="73"/>
      <c r="KSE169" s="73"/>
      <c r="KSF169" s="73"/>
      <c r="KSG169" s="73"/>
      <c r="KSH169" s="73"/>
      <c r="KSI169" s="73"/>
      <c r="KSJ169" s="73"/>
      <c r="KSK169" s="73"/>
      <c r="KSL169" s="73"/>
      <c r="KSM169" s="73"/>
      <c r="KSN169" s="73"/>
      <c r="KSO169" s="73"/>
      <c r="KSP169" s="73"/>
      <c r="KSQ169" s="73"/>
      <c r="KSR169" s="73"/>
      <c r="KSS169" s="73"/>
      <c r="KST169" s="73"/>
      <c r="KSU169" s="73"/>
      <c r="KSV169" s="73"/>
      <c r="KSW169" s="73"/>
      <c r="KSX169" s="73"/>
      <c r="KSY169" s="73"/>
      <c r="KSZ169" s="73"/>
      <c r="KTA169" s="73"/>
      <c r="KTB169" s="73"/>
      <c r="KTC169" s="73"/>
      <c r="KTD169" s="73"/>
      <c r="KTE169" s="73"/>
      <c r="KTF169" s="73"/>
      <c r="KTG169" s="73"/>
      <c r="KTH169" s="73"/>
      <c r="KTI169" s="73"/>
      <c r="KTJ169" s="73"/>
      <c r="KTK169" s="73"/>
      <c r="KTL169" s="73"/>
      <c r="KTM169" s="73"/>
      <c r="KTN169" s="73"/>
      <c r="KTO169" s="73"/>
      <c r="KTP169" s="73"/>
      <c r="KTQ169" s="73"/>
      <c r="KTR169" s="73"/>
      <c r="KTS169" s="73"/>
      <c r="KTT169" s="73"/>
      <c r="KTU169" s="73"/>
      <c r="KTV169" s="73"/>
      <c r="KTW169" s="73"/>
      <c r="KTX169" s="73"/>
      <c r="KTY169" s="73"/>
      <c r="KTZ169" s="73"/>
      <c r="KUA169" s="73"/>
      <c r="KUB169" s="73"/>
      <c r="KUC169" s="73"/>
      <c r="KUD169" s="73"/>
      <c r="KUE169" s="73"/>
      <c r="KUF169" s="73"/>
      <c r="KUG169" s="73"/>
      <c r="KUH169" s="73"/>
      <c r="KUI169" s="73"/>
      <c r="KUJ169" s="73"/>
      <c r="KUK169" s="73"/>
      <c r="KUL169" s="73"/>
      <c r="KUM169" s="73"/>
      <c r="KUN169" s="73"/>
      <c r="KUO169" s="73"/>
      <c r="KUP169" s="73"/>
      <c r="KUQ169" s="73"/>
      <c r="KUR169" s="73"/>
      <c r="KUS169" s="73"/>
      <c r="KUT169" s="73"/>
      <c r="KUU169" s="73"/>
      <c r="KUV169" s="73"/>
      <c r="KUW169" s="73"/>
      <c r="KUX169" s="73"/>
      <c r="KUY169" s="73"/>
      <c r="KUZ169" s="73"/>
      <c r="KVA169" s="73"/>
      <c r="KVB169" s="73"/>
      <c r="KVC169" s="73"/>
      <c r="KVD169" s="73"/>
      <c r="KVE169" s="73"/>
      <c r="KVF169" s="73"/>
      <c r="KVG169" s="73"/>
      <c r="KVH169" s="73"/>
      <c r="KVI169" s="73"/>
      <c r="KVJ169" s="73"/>
      <c r="KVK169" s="73"/>
      <c r="KVL169" s="73"/>
      <c r="KVM169" s="73"/>
      <c r="KVN169" s="73"/>
      <c r="KVO169" s="73"/>
      <c r="KVP169" s="73"/>
      <c r="KVQ169" s="73"/>
      <c r="KVR169" s="73"/>
      <c r="KVS169" s="73"/>
      <c r="KVT169" s="73"/>
      <c r="KVU169" s="73"/>
      <c r="KVV169" s="73"/>
      <c r="KVW169" s="73"/>
      <c r="KVX169" s="73"/>
      <c r="KVY169" s="73"/>
      <c r="KVZ169" s="73"/>
      <c r="KWA169" s="73"/>
      <c r="KWB169" s="73"/>
      <c r="KWC169" s="73"/>
      <c r="KWD169" s="73"/>
      <c r="KWE169" s="73"/>
      <c r="KWF169" s="73"/>
      <c r="KWG169" s="73"/>
      <c r="KWH169" s="73"/>
      <c r="KWI169" s="73"/>
      <c r="KWJ169" s="73"/>
      <c r="KWK169" s="73"/>
      <c r="KWL169" s="73"/>
      <c r="KWM169" s="73"/>
      <c r="KWN169" s="73"/>
      <c r="KWO169" s="73"/>
      <c r="KWP169" s="73"/>
      <c r="KWQ169" s="73"/>
      <c r="KWR169" s="73"/>
      <c r="KWS169" s="73"/>
      <c r="KWT169" s="73"/>
      <c r="KWU169" s="73"/>
      <c r="KWV169" s="73"/>
      <c r="KWW169" s="73"/>
      <c r="KWX169" s="73"/>
      <c r="KWY169" s="73"/>
      <c r="KWZ169" s="73"/>
      <c r="KXA169" s="73"/>
      <c r="KXB169" s="73"/>
      <c r="KXC169" s="73"/>
      <c r="KXD169" s="73"/>
      <c r="KXE169" s="73"/>
      <c r="KXF169" s="73"/>
      <c r="KXG169" s="73"/>
      <c r="KXH169" s="73"/>
      <c r="KXI169" s="73"/>
      <c r="KXJ169" s="73"/>
      <c r="KXK169" s="73"/>
      <c r="KXL169" s="73"/>
      <c r="KXM169" s="73"/>
      <c r="KXN169" s="73"/>
      <c r="KXO169" s="73"/>
      <c r="KXP169" s="73"/>
      <c r="KXQ169" s="73"/>
      <c r="KXR169" s="73"/>
      <c r="KXS169" s="73"/>
      <c r="KXT169" s="73"/>
      <c r="KXU169" s="73"/>
      <c r="KXV169" s="73"/>
      <c r="KXW169" s="73"/>
      <c r="KXX169" s="73"/>
      <c r="KXY169" s="73"/>
      <c r="KXZ169" s="73"/>
      <c r="KYA169" s="73"/>
      <c r="KYB169" s="73"/>
      <c r="KYC169" s="73"/>
      <c r="KYD169" s="73"/>
      <c r="KYE169" s="73"/>
      <c r="KYF169" s="73"/>
      <c r="KYG169" s="73"/>
      <c r="KYH169" s="73"/>
      <c r="KYI169" s="73"/>
      <c r="KYJ169" s="73"/>
      <c r="KYK169" s="73"/>
      <c r="KYL169" s="73"/>
      <c r="KYM169" s="73"/>
      <c r="KYN169" s="73"/>
      <c r="KYO169" s="73"/>
      <c r="KYP169" s="73"/>
      <c r="KYQ169" s="73"/>
      <c r="KYR169" s="73"/>
      <c r="KYS169" s="73"/>
      <c r="KYT169" s="73"/>
      <c r="KYU169" s="73"/>
      <c r="KYV169" s="73"/>
      <c r="KYW169" s="73"/>
      <c r="KYX169" s="73"/>
      <c r="KYY169" s="73"/>
      <c r="KYZ169" s="73"/>
      <c r="KZA169" s="73"/>
      <c r="KZB169" s="73"/>
      <c r="KZC169" s="73"/>
      <c r="KZD169" s="73"/>
      <c r="KZE169" s="73"/>
      <c r="KZF169" s="73"/>
      <c r="KZG169" s="73"/>
      <c r="KZH169" s="73"/>
      <c r="KZI169" s="73"/>
      <c r="KZJ169" s="73"/>
      <c r="KZK169" s="73"/>
      <c r="KZL169" s="73"/>
      <c r="KZM169" s="73"/>
      <c r="KZN169" s="73"/>
      <c r="KZO169" s="73"/>
      <c r="KZP169" s="73"/>
      <c r="KZQ169" s="73"/>
      <c r="KZR169" s="73"/>
      <c r="KZS169" s="73"/>
      <c r="KZT169" s="73"/>
      <c r="KZU169" s="73"/>
      <c r="KZV169" s="73"/>
      <c r="KZW169" s="73"/>
      <c r="KZX169" s="73"/>
      <c r="KZY169" s="73"/>
      <c r="KZZ169" s="73"/>
      <c r="LAA169" s="73"/>
      <c r="LAB169" s="73"/>
      <c r="LAC169" s="73"/>
      <c r="LAD169" s="73"/>
      <c r="LAE169" s="73"/>
      <c r="LAF169" s="73"/>
      <c r="LAG169" s="73"/>
      <c r="LAH169" s="73"/>
      <c r="LAI169" s="73"/>
      <c r="LAJ169" s="73"/>
      <c r="LAK169" s="73"/>
      <c r="LAL169" s="73"/>
      <c r="LAM169" s="73"/>
      <c r="LAN169" s="73"/>
      <c r="LAO169" s="73"/>
      <c r="LAP169" s="73"/>
      <c r="LAQ169" s="73"/>
      <c r="LAR169" s="73"/>
      <c r="LAS169" s="73"/>
      <c r="LAT169" s="73"/>
      <c r="LAU169" s="73"/>
      <c r="LAV169" s="73"/>
      <c r="LAW169" s="73"/>
      <c r="LAX169" s="73"/>
      <c r="LAY169" s="73"/>
      <c r="LAZ169" s="73"/>
      <c r="LBA169" s="73"/>
      <c r="LBB169" s="73"/>
      <c r="LBC169" s="73"/>
      <c r="LBD169" s="73"/>
      <c r="LBE169" s="73"/>
      <c r="LBF169" s="73"/>
      <c r="LBG169" s="73"/>
      <c r="LBH169" s="73"/>
      <c r="LBI169" s="73"/>
      <c r="LBJ169" s="73"/>
      <c r="LBK169" s="73"/>
      <c r="LBL169" s="73"/>
      <c r="LBM169" s="73"/>
      <c r="LBN169" s="73"/>
      <c r="LBO169" s="73"/>
      <c r="LBP169" s="73"/>
      <c r="LBQ169" s="73"/>
      <c r="LBR169" s="73"/>
      <c r="LBS169" s="73"/>
      <c r="LBT169" s="73"/>
      <c r="LBU169" s="73"/>
      <c r="LBV169" s="73"/>
      <c r="LBW169" s="73"/>
      <c r="LBX169" s="73"/>
      <c r="LBY169" s="73"/>
      <c r="LBZ169" s="73"/>
      <c r="LCA169" s="73"/>
      <c r="LCB169" s="73"/>
      <c r="LCC169" s="73"/>
      <c r="LCD169" s="73"/>
      <c r="LCE169" s="73"/>
      <c r="LCF169" s="73"/>
      <c r="LCG169" s="73"/>
      <c r="LCH169" s="73"/>
      <c r="LCI169" s="73"/>
      <c r="LCJ169" s="73"/>
      <c r="LCK169" s="73"/>
      <c r="LCL169" s="73"/>
      <c r="LCM169" s="73"/>
      <c r="LCN169" s="73"/>
      <c r="LCO169" s="73"/>
      <c r="LCP169" s="73"/>
      <c r="LCQ169" s="73"/>
      <c r="LCR169" s="73"/>
      <c r="LCS169" s="73"/>
      <c r="LCT169" s="73"/>
      <c r="LCU169" s="73"/>
      <c r="LCV169" s="73"/>
      <c r="LCW169" s="73"/>
      <c r="LCX169" s="73"/>
      <c r="LCY169" s="73"/>
      <c r="LCZ169" s="73"/>
      <c r="LDA169" s="73"/>
      <c r="LDB169" s="73"/>
      <c r="LDC169" s="73"/>
      <c r="LDD169" s="73"/>
      <c r="LDE169" s="73"/>
      <c r="LDF169" s="73"/>
      <c r="LDG169" s="73"/>
      <c r="LDH169" s="73"/>
      <c r="LDI169" s="73"/>
      <c r="LDJ169" s="73"/>
      <c r="LDK169" s="73"/>
      <c r="LDL169" s="73"/>
      <c r="LDM169" s="73"/>
      <c r="LDN169" s="73"/>
      <c r="LDO169" s="73"/>
      <c r="LDP169" s="73"/>
      <c r="LDQ169" s="73"/>
      <c r="LDR169" s="73"/>
      <c r="LDS169" s="73"/>
      <c r="LDT169" s="73"/>
      <c r="LDU169" s="73"/>
      <c r="LDV169" s="73"/>
      <c r="LDW169" s="73"/>
      <c r="LDX169" s="73"/>
      <c r="LDY169" s="73"/>
      <c r="LDZ169" s="73"/>
      <c r="LEA169" s="73"/>
      <c r="LEB169" s="73"/>
      <c r="LEC169" s="73"/>
      <c r="LED169" s="73"/>
      <c r="LEE169" s="73"/>
      <c r="LEF169" s="73"/>
      <c r="LEG169" s="73"/>
      <c r="LEH169" s="73"/>
      <c r="LEI169" s="73"/>
      <c r="LEJ169" s="73"/>
      <c r="LEK169" s="73"/>
      <c r="LEL169" s="73"/>
      <c r="LEM169" s="73"/>
      <c r="LEN169" s="73"/>
      <c r="LEO169" s="73"/>
      <c r="LEP169" s="73"/>
      <c r="LEQ169" s="73"/>
      <c r="LER169" s="73"/>
      <c r="LES169" s="73"/>
      <c r="LET169" s="73"/>
      <c r="LEU169" s="73"/>
      <c r="LEV169" s="73"/>
      <c r="LEW169" s="73"/>
      <c r="LEX169" s="73"/>
      <c r="LEY169" s="73"/>
      <c r="LEZ169" s="73"/>
      <c r="LFA169" s="73"/>
      <c r="LFB169" s="73"/>
      <c r="LFC169" s="73"/>
      <c r="LFD169" s="73"/>
      <c r="LFE169" s="73"/>
      <c r="LFF169" s="73"/>
      <c r="LFG169" s="73"/>
      <c r="LFH169" s="73"/>
      <c r="LFI169" s="73"/>
      <c r="LFJ169" s="73"/>
      <c r="LFK169" s="73"/>
      <c r="LFL169" s="73"/>
      <c r="LFM169" s="73"/>
      <c r="LFN169" s="73"/>
      <c r="LFO169" s="73"/>
      <c r="LFP169" s="73"/>
      <c r="LFQ169" s="73"/>
      <c r="LFR169" s="73"/>
      <c r="LFS169" s="73"/>
      <c r="LFT169" s="73"/>
      <c r="LFU169" s="73"/>
      <c r="LFV169" s="73"/>
      <c r="LFW169" s="73"/>
      <c r="LFX169" s="73"/>
      <c r="LFY169" s="73"/>
      <c r="LFZ169" s="73"/>
      <c r="LGA169" s="73"/>
      <c r="LGB169" s="73"/>
      <c r="LGC169" s="73"/>
      <c r="LGD169" s="73"/>
      <c r="LGE169" s="73"/>
      <c r="LGF169" s="73"/>
      <c r="LGG169" s="73"/>
      <c r="LGH169" s="73"/>
      <c r="LGI169" s="73"/>
      <c r="LGJ169" s="73"/>
      <c r="LGK169" s="73"/>
      <c r="LGL169" s="73"/>
      <c r="LGM169" s="73"/>
      <c r="LGN169" s="73"/>
      <c r="LGO169" s="73"/>
      <c r="LGP169" s="73"/>
      <c r="LGQ169" s="73"/>
      <c r="LGR169" s="73"/>
      <c r="LGS169" s="73"/>
      <c r="LGT169" s="73"/>
      <c r="LGU169" s="73"/>
      <c r="LGV169" s="73"/>
      <c r="LGW169" s="73"/>
      <c r="LGX169" s="73"/>
      <c r="LGY169" s="73"/>
      <c r="LGZ169" s="73"/>
      <c r="LHA169" s="73"/>
      <c r="LHB169" s="73"/>
      <c r="LHC169" s="73"/>
      <c r="LHD169" s="73"/>
      <c r="LHE169" s="73"/>
      <c r="LHF169" s="73"/>
      <c r="LHG169" s="73"/>
      <c r="LHH169" s="73"/>
      <c r="LHI169" s="73"/>
      <c r="LHJ169" s="73"/>
      <c r="LHK169" s="73"/>
      <c r="LHL169" s="73"/>
      <c r="LHM169" s="73"/>
      <c r="LHN169" s="73"/>
      <c r="LHO169" s="73"/>
      <c r="LHP169" s="73"/>
      <c r="LHQ169" s="73"/>
      <c r="LHR169" s="73"/>
      <c r="LHS169" s="73"/>
      <c r="LHT169" s="73"/>
      <c r="LHU169" s="73"/>
      <c r="LHV169" s="73"/>
      <c r="LHW169" s="73"/>
      <c r="LHX169" s="73"/>
      <c r="LHY169" s="73"/>
      <c r="LHZ169" s="73"/>
      <c r="LIA169" s="73"/>
      <c r="LIB169" s="73"/>
      <c r="LIC169" s="73"/>
      <c r="LID169" s="73"/>
      <c r="LIE169" s="73"/>
      <c r="LIF169" s="73"/>
      <c r="LIG169" s="73"/>
      <c r="LIH169" s="73"/>
      <c r="LII169" s="73"/>
      <c r="LIJ169" s="73"/>
      <c r="LIK169" s="73"/>
      <c r="LIL169" s="73"/>
      <c r="LIM169" s="73"/>
      <c r="LIN169" s="73"/>
      <c r="LIO169" s="73"/>
      <c r="LIP169" s="73"/>
      <c r="LIQ169" s="73"/>
      <c r="LIR169" s="73"/>
      <c r="LIS169" s="73"/>
      <c r="LIT169" s="73"/>
      <c r="LIU169" s="73"/>
      <c r="LIV169" s="73"/>
      <c r="LIW169" s="73"/>
      <c r="LIX169" s="73"/>
      <c r="LIY169" s="73"/>
      <c r="LIZ169" s="73"/>
      <c r="LJA169" s="73"/>
      <c r="LJB169" s="73"/>
      <c r="LJC169" s="73"/>
      <c r="LJD169" s="73"/>
      <c r="LJE169" s="73"/>
      <c r="LJF169" s="73"/>
      <c r="LJG169" s="73"/>
      <c r="LJH169" s="73"/>
      <c r="LJI169" s="73"/>
      <c r="LJJ169" s="73"/>
      <c r="LJK169" s="73"/>
      <c r="LJL169" s="73"/>
      <c r="LJM169" s="73"/>
      <c r="LJN169" s="73"/>
      <c r="LJO169" s="73"/>
      <c r="LJP169" s="73"/>
      <c r="LJQ169" s="73"/>
      <c r="LJR169" s="73"/>
      <c r="LJS169" s="73"/>
      <c r="LJT169" s="73"/>
      <c r="LJU169" s="73"/>
      <c r="LJV169" s="73"/>
      <c r="LJW169" s="73"/>
      <c r="LJX169" s="73"/>
      <c r="LJY169" s="73"/>
      <c r="LJZ169" s="73"/>
      <c r="LKA169" s="73"/>
      <c r="LKB169" s="73"/>
      <c r="LKC169" s="73"/>
      <c r="LKD169" s="73"/>
      <c r="LKE169" s="73"/>
      <c r="LKF169" s="73"/>
      <c r="LKG169" s="73"/>
      <c r="LKH169" s="73"/>
      <c r="LKI169" s="73"/>
      <c r="LKJ169" s="73"/>
      <c r="LKK169" s="73"/>
      <c r="LKL169" s="73"/>
      <c r="LKM169" s="73"/>
      <c r="LKN169" s="73"/>
      <c r="LKO169" s="73"/>
      <c r="LKP169" s="73"/>
      <c r="LKQ169" s="73"/>
      <c r="LKR169" s="73"/>
      <c r="LKS169" s="73"/>
      <c r="LKT169" s="73"/>
      <c r="LKU169" s="73"/>
      <c r="LKV169" s="73"/>
      <c r="LKW169" s="73"/>
      <c r="LKX169" s="73"/>
      <c r="LKY169" s="73"/>
      <c r="LKZ169" s="73"/>
      <c r="LLA169" s="73"/>
      <c r="LLB169" s="73"/>
      <c r="LLC169" s="73"/>
      <c r="LLD169" s="73"/>
      <c r="LLE169" s="73"/>
      <c r="LLF169" s="73"/>
      <c r="LLG169" s="73"/>
      <c r="LLH169" s="73"/>
      <c r="LLI169" s="73"/>
      <c r="LLJ169" s="73"/>
      <c r="LLK169" s="73"/>
      <c r="LLL169" s="73"/>
      <c r="LLM169" s="73"/>
      <c r="LLN169" s="73"/>
      <c r="LLO169" s="73"/>
      <c r="LLP169" s="73"/>
      <c r="LLQ169" s="73"/>
      <c r="LLR169" s="73"/>
      <c r="LLS169" s="73"/>
      <c r="LLT169" s="73"/>
      <c r="LLU169" s="73"/>
      <c r="LLV169" s="73"/>
      <c r="LLW169" s="73"/>
      <c r="LLX169" s="73"/>
      <c r="LLY169" s="73"/>
      <c r="LLZ169" s="73"/>
      <c r="LMA169" s="73"/>
      <c r="LMB169" s="73"/>
      <c r="LMC169" s="73"/>
      <c r="LMD169" s="73"/>
      <c r="LME169" s="73"/>
      <c r="LMF169" s="73"/>
      <c r="LMG169" s="73"/>
      <c r="LMH169" s="73"/>
      <c r="LMI169" s="73"/>
      <c r="LMJ169" s="73"/>
      <c r="LMK169" s="73"/>
      <c r="LML169" s="73"/>
      <c r="LMM169" s="73"/>
      <c r="LMN169" s="73"/>
      <c r="LMO169" s="73"/>
      <c r="LMP169" s="73"/>
      <c r="LMQ169" s="73"/>
      <c r="LMR169" s="73"/>
      <c r="LMS169" s="73"/>
      <c r="LMT169" s="73"/>
      <c r="LMU169" s="73"/>
      <c r="LMV169" s="73"/>
      <c r="LMW169" s="73"/>
      <c r="LMX169" s="73"/>
      <c r="LMY169" s="73"/>
      <c r="LMZ169" s="73"/>
      <c r="LNA169" s="73"/>
      <c r="LNB169" s="73"/>
      <c r="LNC169" s="73"/>
      <c r="LND169" s="73"/>
      <c r="LNE169" s="73"/>
      <c r="LNF169" s="73"/>
      <c r="LNG169" s="73"/>
      <c r="LNH169" s="73"/>
      <c r="LNI169" s="73"/>
      <c r="LNJ169" s="73"/>
      <c r="LNK169" s="73"/>
      <c r="LNL169" s="73"/>
      <c r="LNM169" s="73"/>
      <c r="LNN169" s="73"/>
      <c r="LNO169" s="73"/>
      <c r="LNP169" s="73"/>
      <c r="LNQ169" s="73"/>
      <c r="LNR169" s="73"/>
      <c r="LNS169" s="73"/>
      <c r="LNT169" s="73"/>
      <c r="LNU169" s="73"/>
      <c r="LNV169" s="73"/>
      <c r="LNW169" s="73"/>
      <c r="LNX169" s="73"/>
      <c r="LNY169" s="73"/>
      <c r="LNZ169" s="73"/>
      <c r="LOA169" s="73"/>
      <c r="LOB169" s="73"/>
      <c r="LOC169" s="73"/>
      <c r="LOD169" s="73"/>
      <c r="LOE169" s="73"/>
      <c r="LOF169" s="73"/>
      <c r="LOG169" s="73"/>
      <c r="LOH169" s="73"/>
      <c r="LOI169" s="73"/>
      <c r="LOJ169" s="73"/>
      <c r="LOK169" s="73"/>
      <c r="LOL169" s="73"/>
      <c r="LOM169" s="73"/>
      <c r="LON169" s="73"/>
      <c r="LOO169" s="73"/>
      <c r="LOP169" s="73"/>
      <c r="LOQ169" s="73"/>
      <c r="LOR169" s="73"/>
      <c r="LOS169" s="73"/>
      <c r="LOT169" s="73"/>
      <c r="LOU169" s="73"/>
      <c r="LOV169" s="73"/>
      <c r="LOW169" s="73"/>
      <c r="LOX169" s="73"/>
      <c r="LOY169" s="73"/>
      <c r="LOZ169" s="73"/>
      <c r="LPA169" s="73"/>
      <c r="LPB169" s="73"/>
      <c r="LPC169" s="73"/>
      <c r="LPD169" s="73"/>
      <c r="LPE169" s="73"/>
      <c r="LPF169" s="73"/>
      <c r="LPG169" s="73"/>
      <c r="LPH169" s="73"/>
      <c r="LPI169" s="73"/>
      <c r="LPJ169" s="73"/>
      <c r="LPK169" s="73"/>
      <c r="LPL169" s="73"/>
      <c r="LPM169" s="73"/>
      <c r="LPN169" s="73"/>
      <c r="LPO169" s="73"/>
      <c r="LPP169" s="73"/>
      <c r="LPQ169" s="73"/>
      <c r="LPR169" s="73"/>
      <c r="LPS169" s="73"/>
      <c r="LPT169" s="73"/>
      <c r="LPU169" s="73"/>
      <c r="LPV169" s="73"/>
      <c r="LPW169" s="73"/>
      <c r="LPX169" s="73"/>
      <c r="LPY169" s="73"/>
      <c r="LPZ169" s="73"/>
      <c r="LQA169" s="73"/>
      <c r="LQB169" s="73"/>
      <c r="LQC169" s="73"/>
      <c r="LQD169" s="73"/>
      <c r="LQE169" s="73"/>
      <c r="LQF169" s="73"/>
      <c r="LQG169" s="73"/>
      <c r="LQH169" s="73"/>
      <c r="LQI169" s="73"/>
      <c r="LQJ169" s="73"/>
      <c r="LQK169" s="73"/>
      <c r="LQL169" s="73"/>
      <c r="LQM169" s="73"/>
      <c r="LQN169" s="73"/>
      <c r="LQO169" s="73"/>
      <c r="LQP169" s="73"/>
      <c r="LQQ169" s="73"/>
      <c r="LQR169" s="73"/>
      <c r="LQS169" s="73"/>
      <c r="LQT169" s="73"/>
      <c r="LQU169" s="73"/>
      <c r="LQV169" s="73"/>
      <c r="LQW169" s="73"/>
      <c r="LQX169" s="73"/>
      <c r="LQY169" s="73"/>
      <c r="LQZ169" s="73"/>
      <c r="LRA169" s="73"/>
      <c r="LRB169" s="73"/>
      <c r="LRC169" s="73"/>
      <c r="LRD169" s="73"/>
      <c r="LRE169" s="73"/>
      <c r="LRF169" s="73"/>
      <c r="LRG169" s="73"/>
      <c r="LRH169" s="73"/>
      <c r="LRI169" s="73"/>
      <c r="LRJ169" s="73"/>
      <c r="LRK169" s="73"/>
      <c r="LRL169" s="73"/>
      <c r="LRM169" s="73"/>
      <c r="LRN169" s="73"/>
      <c r="LRO169" s="73"/>
      <c r="LRP169" s="73"/>
      <c r="LRQ169" s="73"/>
      <c r="LRR169" s="73"/>
      <c r="LRS169" s="73"/>
      <c r="LRT169" s="73"/>
      <c r="LRU169" s="73"/>
      <c r="LRV169" s="73"/>
      <c r="LRW169" s="73"/>
      <c r="LRX169" s="73"/>
      <c r="LRY169" s="73"/>
      <c r="LRZ169" s="73"/>
      <c r="LSA169" s="73"/>
      <c r="LSB169" s="73"/>
      <c r="LSC169" s="73"/>
      <c r="LSD169" s="73"/>
      <c r="LSE169" s="73"/>
      <c r="LSF169" s="73"/>
      <c r="LSG169" s="73"/>
      <c r="LSH169" s="73"/>
      <c r="LSI169" s="73"/>
      <c r="LSJ169" s="73"/>
      <c r="LSK169" s="73"/>
      <c r="LSL169" s="73"/>
      <c r="LSM169" s="73"/>
      <c r="LSN169" s="73"/>
      <c r="LSO169" s="73"/>
      <c r="LSP169" s="73"/>
      <c r="LSQ169" s="73"/>
      <c r="LSR169" s="73"/>
      <c r="LSS169" s="73"/>
      <c r="LST169" s="73"/>
      <c r="LSU169" s="73"/>
      <c r="LSV169" s="73"/>
      <c r="LSW169" s="73"/>
      <c r="LSX169" s="73"/>
      <c r="LSY169" s="73"/>
      <c r="LSZ169" s="73"/>
      <c r="LTA169" s="73"/>
      <c r="LTB169" s="73"/>
      <c r="LTC169" s="73"/>
      <c r="LTD169" s="73"/>
      <c r="LTE169" s="73"/>
      <c r="LTF169" s="73"/>
      <c r="LTG169" s="73"/>
      <c r="LTH169" s="73"/>
      <c r="LTI169" s="73"/>
      <c r="LTJ169" s="73"/>
      <c r="LTK169" s="73"/>
      <c r="LTL169" s="73"/>
      <c r="LTM169" s="73"/>
      <c r="LTN169" s="73"/>
      <c r="LTO169" s="73"/>
      <c r="LTP169" s="73"/>
      <c r="LTQ169" s="73"/>
      <c r="LTR169" s="73"/>
      <c r="LTS169" s="73"/>
      <c r="LTT169" s="73"/>
      <c r="LTU169" s="73"/>
      <c r="LTV169" s="73"/>
      <c r="LTW169" s="73"/>
      <c r="LTX169" s="73"/>
      <c r="LTY169" s="73"/>
      <c r="LTZ169" s="73"/>
      <c r="LUA169" s="73"/>
      <c r="LUB169" s="73"/>
      <c r="LUC169" s="73"/>
      <c r="LUD169" s="73"/>
      <c r="LUE169" s="73"/>
      <c r="LUF169" s="73"/>
      <c r="LUG169" s="73"/>
      <c r="LUH169" s="73"/>
      <c r="LUI169" s="73"/>
      <c r="LUJ169" s="73"/>
      <c r="LUK169" s="73"/>
      <c r="LUL169" s="73"/>
      <c r="LUM169" s="73"/>
      <c r="LUN169" s="73"/>
      <c r="LUO169" s="73"/>
      <c r="LUP169" s="73"/>
      <c r="LUQ169" s="73"/>
      <c r="LUR169" s="73"/>
      <c r="LUS169" s="73"/>
      <c r="LUT169" s="73"/>
      <c r="LUU169" s="73"/>
      <c r="LUV169" s="73"/>
      <c r="LUW169" s="73"/>
      <c r="LUX169" s="73"/>
      <c r="LUY169" s="73"/>
      <c r="LUZ169" s="73"/>
      <c r="LVA169" s="73"/>
      <c r="LVB169" s="73"/>
      <c r="LVC169" s="73"/>
      <c r="LVD169" s="73"/>
      <c r="LVE169" s="73"/>
      <c r="LVF169" s="73"/>
      <c r="LVG169" s="73"/>
      <c r="LVH169" s="73"/>
      <c r="LVI169" s="73"/>
      <c r="LVJ169" s="73"/>
      <c r="LVK169" s="73"/>
      <c r="LVL169" s="73"/>
      <c r="LVM169" s="73"/>
      <c r="LVN169" s="73"/>
      <c r="LVO169" s="73"/>
      <c r="LVP169" s="73"/>
      <c r="LVQ169" s="73"/>
      <c r="LVR169" s="73"/>
      <c r="LVS169" s="73"/>
      <c r="LVT169" s="73"/>
      <c r="LVU169" s="73"/>
      <c r="LVV169" s="73"/>
      <c r="LVW169" s="73"/>
      <c r="LVX169" s="73"/>
      <c r="LVY169" s="73"/>
      <c r="LVZ169" s="73"/>
      <c r="LWA169" s="73"/>
      <c r="LWB169" s="73"/>
      <c r="LWC169" s="73"/>
      <c r="LWD169" s="73"/>
      <c r="LWE169" s="73"/>
      <c r="LWF169" s="73"/>
      <c r="LWG169" s="73"/>
      <c r="LWH169" s="73"/>
      <c r="LWI169" s="73"/>
      <c r="LWJ169" s="73"/>
      <c r="LWK169" s="73"/>
      <c r="LWL169" s="73"/>
      <c r="LWM169" s="73"/>
      <c r="LWN169" s="73"/>
      <c r="LWO169" s="73"/>
      <c r="LWP169" s="73"/>
      <c r="LWQ169" s="73"/>
      <c r="LWR169" s="73"/>
      <c r="LWS169" s="73"/>
      <c r="LWT169" s="73"/>
      <c r="LWU169" s="73"/>
      <c r="LWV169" s="73"/>
      <c r="LWW169" s="73"/>
      <c r="LWX169" s="73"/>
      <c r="LWY169" s="73"/>
      <c r="LWZ169" s="73"/>
      <c r="LXA169" s="73"/>
      <c r="LXB169" s="73"/>
      <c r="LXC169" s="73"/>
      <c r="LXD169" s="73"/>
      <c r="LXE169" s="73"/>
      <c r="LXF169" s="73"/>
      <c r="LXG169" s="73"/>
      <c r="LXH169" s="73"/>
      <c r="LXI169" s="73"/>
      <c r="LXJ169" s="73"/>
      <c r="LXK169" s="73"/>
      <c r="LXL169" s="73"/>
      <c r="LXM169" s="73"/>
      <c r="LXN169" s="73"/>
      <c r="LXO169" s="73"/>
      <c r="LXP169" s="73"/>
      <c r="LXQ169" s="73"/>
      <c r="LXR169" s="73"/>
      <c r="LXS169" s="73"/>
      <c r="LXT169" s="73"/>
      <c r="LXU169" s="73"/>
      <c r="LXV169" s="73"/>
      <c r="LXW169" s="73"/>
      <c r="LXX169" s="73"/>
      <c r="LXY169" s="73"/>
      <c r="LXZ169" s="73"/>
      <c r="LYA169" s="73"/>
      <c r="LYB169" s="73"/>
      <c r="LYC169" s="73"/>
      <c r="LYD169" s="73"/>
      <c r="LYE169" s="73"/>
      <c r="LYF169" s="73"/>
      <c r="LYG169" s="73"/>
      <c r="LYH169" s="73"/>
      <c r="LYI169" s="73"/>
      <c r="LYJ169" s="73"/>
      <c r="LYK169" s="73"/>
      <c r="LYL169" s="73"/>
      <c r="LYM169" s="73"/>
      <c r="LYN169" s="73"/>
      <c r="LYO169" s="73"/>
      <c r="LYP169" s="73"/>
      <c r="LYQ169" s="73"/>
      <c r="LYR169" s="73"/>
      <c r="LYS169" s="73"/>
      <c r="LYT169" s="73"/>
      <c r="LYU169" s="73"/>
      <c r="LYV169" s="73"/>
      <c r="LYW169" s="73"/>
      <c r="LYX169" s="73"/>
      <c r="LYY169" s="73"/>
      <c r="LYZ169" s="73"/>
      <c r="LZA169" s="73"/>
      <c r="LZB169" s="73"/>
      <c r="LZC169" s="73"/>
      <c r="LZD169" s="73"/>
      <c r="LZE169" s="73"/>
      <c r="LZF169" s="73"/>
      <c r="LZG169" s="73"/>
      <c r="LZH169" s="73"/>
      <c r="LZI169" s="73"/>
      <c r="LZJ169" s="73"/>
      <c r="LZK169" s="73"/>
      <c r="LZL169" s="73"/>
      <c r="LZM169" s="73"/>
      <c r="LZN169" s="73"/>
      <c r="LZO169" s="73"/>
      <c r="LZP169" s="73"/>
      <c r="LZQ169" s="73"/>
      <c r="LZR169" s="73"/>
      <c r="LZS169" s="73"/>
      <c r="LZT169" s="73"/>
      <c r="LZU169" s="73"/>
      <c r="LZV169" s="73"/>
      <c r="LZW169" s="73"/>
      <c r="LZX169" s="73"/>
      <c r="LZY169" s="73"/>
      <c r="LZZ169" s="73"/>
      <c r="MAA169" s="73"/>
      <c r="MAB169" s="73"/>
      <c r="MAC169" s="73"/>
      <c r="MAD169" s="73"/>
      <c r="MAE169" s="73"/>
      <c r="MAF169" s="73"/>
      <c r="MAG169" s="73"/>
      <c r="MAH169" s="73"/>
      <c r="MAI169" s="73"/>
      <c r="MAJ169" s="73"/>
      <c r="MAK169" s="73"/>
      <c r="MAL169" s="73"/>
      <c r="MAM169" s="73"/>
      <c r="MAN169" s="73"/>
      <c r="MAO169" s="73"/>
      <c r="MAP169" s="73"/>
      <c r="MAQ169" s="73"/>
      <c r="MAR169" s="73"/>
      <c r="MAS169" s="73"/>
      <c r="MAT169" s="73"/>
      <c r="MAU169" s="73"/>
      <c r="MAV169" s="73"/>
      <c r="MAW169" s="73"/>
      <c r="MAX169" s="73"/>
      <c r="MAY169" s="73"/>
      <c r="MAZ169" s="73"/>
      <c r="MBA169" s="73"/>
      <c r="MBB169" s="73"/>
      <c r="MBC169" s="73"/>
      <c r="MBD169" s="73"/>
      <c r="MBE169" s="73"/>
      <c r="MBF169" s="73"/>
      <c r="MBG169" s="73"/>
      <c r="MBH169" s="73"/>
      <c r="MBI169" s="73"/>
      <c r="MBJ169" s="73"/>
      <c r="MBK169" s="73"/>
      <c r="MBL169" s="73"/>
      <c r="MBM169" s="73"/>
      <c r="MBN169" s="73"/>
      <c r="MBO169" s="73"/>
      <c r="MBP169" s="73"/>
      <c r="MBQ169" s="73"/>
      <c r="MBR169" s="73"/>
      <c r="MBS169" s="73"/>
      <c r="MBT169" s="73"/>
      <c r="MBU169" s="73"/>
      <c r="MBV169" s="73"/>
      <c r="MBW169" s="73"/>
      <c r="MBX169" s="73"/>
      <c r="MBY169" s="73"/>
      <c r="MBZ169" s="73"/>
      <c r="MCA169" s="73"/>
      <c r="MCB169" s="73"/>
      <c r="MCC169" s="73"/>
      <c r="MCD169" s="73"/>
      <c r="MCE169" s="73"/>
      <c r="MCF169" s="73"/>
      <c r="MCG169" s="73"/>
      <c r="MCH169" s="73"/>
      <c r="MCI169" s="73"/>
      <c r="MCJ169" s="73"/>
      <c r="MCK169" s="73"/>
      <c r="MCL169" s="73"/>
      <c r="MCM169" s="73"/>
      <c r="MCN169" s="73"/>
      <c r="MCO169" s="73"/>
      <c r="MCP169" s="73"/>
      <c r="MCQ169" s="73"/>
      <c r="MCR169" s="73"/>
      <c r="MCS169" s="73"/>
      <c r="MCT169" s="73"/>
      <c r="MCU169" s="73"/>
      <c r="MCV169" s="73"/>
      <c r="MCW169" s="73"/>
      <c r="MCX169" s="73"/>
      <c r="MCY169" s="73"/>
      <c r="MCZ169" s="73"/>
      <c r="MDA169" s="73"/>
      <c r="MDB169" s="73"/>
      <c r="MDC169" s="73"/>
      <c r="MDD169" s="73"/>
      <c r="MDE169" s="73"/>
      <c r="MDF169" s="73"/>
      <c r="MDG169" s="73"/>
      <c r="MDH169" s="73"/>
      <c r="MDI169" s="73"/>
      <c r="MDJ169" s="73"/>
      <c r="MDK169" s="73"/>
      <c r="MDL169" s="73"/>
      <c r="MDM169" s="73"/>
      <c r="MDN169" s="73"/>
      <c r="MDO169" s="73"/>
      <c r="MDP169" s="73"/>
      <c r="MDQ169" s="73"/>
      <c r="MDR169" s="73"/>
      <c r="MDS169" s="73"/>
      <c r="MDT169" s="73"/>
      <c r="MDU169" s="73"/>
      <c r="MDV169" s="73"/>
      <c r="MDW169" s="73"/>
      <c r="MDX169" s="73"/>
      <c r="MDY169" s="73"/>
      <c r="MDZ169" s="73"/>
      <c r="MEA169" s="73"/>
      <c r="MEB169" s="73"/>
      <c r="MEC169" s="73"/>
      <c r="MED169" s="73"/>
      <c r="MEE169" s="73"/>
      <c r="MEF169" s="73"/>
      <c r="MEG169" s="73"/>
      <c r="MEH169" s="73"/>
      <c r="MEI169" s="73"/>
      <c r="MEJ169" s="73"/>
      <c r="MEK169" s="73"/>
      <c r="MEL169" s="73"/>
      <c r="MEM169" s="73"/>
      <c r="MEN169" s="73"/>
      <c r="MEO169" s="73"/>
      <c r="MEP169" s="73"/>
      <c r="MEQ169" s="73"/>
      <c r="MER169" s="73"/>
      <c r="MES169" s="73"/>
      <c r="MET169" s="73"/>
      <c r="MEU169" s="73"/>
      <c r="MEV169" s="73"/>
      <c r="MEW169" s="73"/>
      <c r="MEX169" s="73"/>
      <c r="MEY169" s="73"/>
      <c r="MEZ169" s="73"/>
      <c r="MFA169" s="73"/>
      <c r="MFB169" s="73"/>
      <c r="MFC169" s="73"/>
      <c r="MFD169" s="73"/>
      <c r="MFE169" s="73"/>
      <c r="MFF169" s="73"/>
      <c r="MFG169" s="73"/>
      <c r="MFH169" s="73"/>
      <c r="MFI169" s="73"/>
      <c r="MFJ169" s="73"/>
      <c r="MFK169" s="73"/>
      <c r="MFL169" s="73"/>
      <c r="MFM169" s="73"/>
      <c r="MFN169" s="73"/>
      <c r="MFO169" s="73"/>
      <c r="MFP169" s="73"/>
      <c r="MFQ169" s="73"/>
      <c r="MFR169" s="73"/>
      <c r="MFS169" s="73"/>
      <c r="MFT169" s="73"/>
      <c r="MFU169" s="73"/>
      <c r="MFV169" s="73"/>
      <c r="MFW169" s="73"/>
      <c r="MFX169" s="73"/>
      <c r="MFY169" s="73"/>
      <c r="MFZ169" s="73"/>
      <c r="MGA169" s="73"/>
      <c r="MGB169" s="73"/>
      <c r="MGC169" s="73"/>
      <c r="MGD169" s="73"/>
      <c r="MGE169" s="73"/>
      <c r="MGF169" s="73"/>
      <c r="MGG169" s="73"/>
      <c r="MGH169" s="73"/>
      <c r="MGI169" s="73"/>
      <c r="MGJ169" s="73"/>
      <c r="MGK169" s="73"/>
      <c r="MGL169" s="73"/>
      <c r="MGM169" s="73"/>
      <c r="MGN169" s="73"/>
      <c r="MGO169" s="73"/>
      <c r="MGP169" s="73"/>
      <c r="MGQ169" s="73"/>
      <c r="MGR169" s="73"/>
      <c r="MGS169" s="73"/>
      <c r="MGT169" s="73"/>
      <c r="MGU169" s="73"/>
      <c r="MGV169" s="73"/>
      <c r="MGW169" s="73"/>
      <c r="MGX169" s="73"/>
      <c r="MGY169" s="73"/>
      <c r="MGZ169" s="73"/>
      <c r="MHA169" s="73"/>
      <c r="MHB169" s="73"/>
      <c r="MHC169" s="73"/>
      <c r="MHD169" s="73"/>
      <c r="MHE169" s="73"/>
      <c r="MHF169" s="73"/>
      <c r="MHG169" s="73"/>
      <c r="MHH169" s="73"/>
      <c r="MHI169" s="73"/>
      <c r="MHJ169" s="73"/>
      <c r="MHK169" s="73"/>
      <c r="MHL169" s="73"/>
      <c r="MHM169" s="73"/>
      <c r="MHN169" s="73"/>
      <c r="MHO169" s="73"/>
      <c r="MHP169" s="73"/>
      <c r="MHQ169" s="73"/>
      <c r="MHR169" s="73"/>
      <c r="MHS169" s="73"/>
      <c r="MHT169" s="73"/>
      <c r="MHU169" s="73"/>
      <c r="MHV169" s="73"/>
      <c r="MHW169" s="73"/>
      <c r="MHX169" s="73"/>
      <c r="MHY169" s="73"/>
      <c r="MHZ169" s="73"/>
      <c r="MIA169" s="73"/>
      <c r="MIB169" s="73"/>
      <c r="MIC169" s="73"/>
      <c r="MID169" s="73"/>
      <c r="MIE169" s="73"/>
      <c r="MIF169" s="73"/>
      <c r="MIG169" s="73"/>
      <c r="MIH169" s="73"/>
      <c r="MII169" s="73"/>
      <c r="MIJ169" s="73"/>
      <c r="MIK169" s="73"/>
      <c r="MIL169" s="73"/>
      <c r="MIM169" s="73"/>
      <c r="MIN169" s="73"/>
      <c r="MIO169" s="73"/>
      <c r="MIP169" s="73"/>
      <c r="MIQ169" s="73"/>
      <c r="MIR169" s="73"/>
      <c r="MIS169" s="73"/>
      <c r="MIT169" s="73"/>
      <c r="MIU169" s="73"/>
      <c r="MIV169" s="73"/>
      <c r="MIW169" s="73"/>
      <c r="MIX169" s="73"/>
      <c r="MIY169" s="73"/>
      <c r="MIZ169" s="73"/>
      <c r="MJA169" s="73"/>
      <c r="MJB169" s="73"/>
      <c r="MJC169" s="73"/>
      <c r="MJD169" s="73"/>
      <c r="MJE169" s="73"/>
      <c r="MJF169" s="73"/>
      <c r="MJG169" s="73"/>
      <c r="MJH169" s="73"/>
      <c r="MJI169" s="73"/>
      <c r="MJJ169" s="73"/>
      <c r="MJK169" s="73"/>
      <c r="MJL169" s="73"/>
      <c r="MJM169" s="73"/>
      <c r="MJN169" s="73"/>
      <c r="MJO169" s="73"/>
      <c r="MJP169" s="73"/>
      <c r="MJQ169" s="73"/>
      <c r="MJR169" s="73"/>
      <c r="MJS169" s="73"/>
      <c r="MJT169" s="73"/>
      <c r="MJU169" s="73"/>
      <c r="MJV169" s="73"/>
      <c r="MJW169" s="73"/>
      <c r="MJX169" s="73"/>
      <c r="MJY169" s="73"/>
      <c r="MJZ169" s="73"/>
      <c r="MKA169" s="73"/>
      <c r="MKB169" s="73"/>
      <c r="MKC169" s="73"/>
      <c r="MKD169" s="73"/>
      <c r="MKE169" s="73"/>
      <c r="MKF169" s="73"/>
      <c r="MKG169" s="73"/>
      <c r="MKH169" s="73"/>
      <c r="MKI169" s="73"/>
      <c r="MKJ169" s="73"/>
      <c r="MKK169" s="73"/>
      <c r="MKL169" s="73"/>
      <c r="MKM169" s="73"/>
      <c r="MKN169" s="73"/>
      <c r="MKO169" s="73"/>
      <c r="MKP169" s="73"/>
      <c r="MKQ169" s="73"/>
      <c r="MKR169" s="73"/>
      <c r="MKS169" s="73"/>
      <c r="MKT169" s="73"/>
      <c r="MKU169" s="73"/>
      <c r="MKV169" s="73"/>
      <c r="MKW169" s="73"/>
      <c r="MKX169" s="73"/>
      <c r="MKY169" s="73"/>
      <c r="MKZ169" s="73"/>
      <c r="MLA169" s="73"/>
      <c r="MLB169" s="73"/>
      <c r="MLC169" s="73"/>
      <c r="MLD169" s="73"/>
      <c r="MLE169" s="73"/>
      <c r="MLF169" s="73"/>
      <c r="MLG169" s="73"/>
      <c r="MLH169" s="73"/>
      <c r="MLI169" s="73"/>
      <c r="MLJ169" s="73"/>
      <c r="MLK169" s="73"/>
      <c r="MLL169" s="73"/>
      <c r="MLM169" s="73"/>
      <c r="MLN169" s="73"/>
      <c r="MLO169" s="73"/>
      <c r="MLP169" s="73"/>
      <c r="MLQ169" s="73"/>
      <c r="MLR169" s="73"/>
      <c r="MLS169" s="73"/>
      <c r="MLT169" s="73"/>
      <c r="MLU169" s="73"/>
      <c r="MLV169" s="73"/>
      <c r="MLW169" s="73"/>
      <c r="MLX169" s="73"/>
      <c r="MLY169" s="73"/>
      <c r="MLZ169" s="73"/>
      <c r="MMA169" s="73"/>
      <c r="MMB169" s="73"/>
      <c r="MMC169" s="73"/>
      <c r="MMD169" s="73"/>
      <c r="MME169" s="73"/>
      <c r="MMF169" s="73"/>
      <c r="MMG169" s="73"/>
      <c r="MMH169" s="73"/>
      <c r="MMI169" s="73"/>
      <c r="MMJ169" s="73"/>
      <c r="MMK169" s="73"/>
      <c r="MML169" s="73"/>
      <c r="MMM169" s="73"/>
      <c r="MMN169" s="73"/>
      <c r="MMO169" s="73"/>
      <c r="MMP169" s="73"/>
      <c r="MMQ169" s="73"/>
      <c r="MMR169" s="73"/>
      <c r="MMS169" s="73"/>
      <c r="MMT169" s="73"/>
      <c r="MMU169" s="73"/>
      <c r="MMV169" s="73"/>
      <c r="MMW169" s="73"/>
      <c r="MMX169" s="73"/>
      <c r="MMY169" s="73"/>
      <c r="MMZ169" s="73"/>
      <c r="MNA169" s="73"/>
      <c r="MNB169" s="73"/>
      <c r="MNC169" s="73"/>
      <c r="MND169" s="73"/>
      <c r="MNE169" s="73"/>
      <c r="MNF169" s="73"/>
      <c r="MNG169" s="73"/>
      <c r="MNH169" s="73"/>
      <c r="MNI169" s="73"/>
      <c r="MNJ169" s="73"/>
      <c r="MNK169" s="73"/>
      <c r="MNL169" s="73"/>
      <c r="MNM169" s="73"/>
      <c r="MNN169" s="73"/>
      <c r="MNO169" s="73"/>
      <c r="MNP169" s="73"/>
      <c r="MNQ169" s="73"/>
      <c r="MNR169" s="73"/>
      <c r="MNS169" s="73"/>
      <c r="MNT169" s="73"/>
      <c r="MNU169" s="73"/>
      <c r="MNV169" s="73"/>
      <c r="MNW169" s="73"/>
      <c r="MNX169" s="73"/>
      <c r="MNY169" s="73"/>
      <c r="MNZ169" s="73"/>
      <c r="MOA169" s="73"/>
      <c r="MOB169" s="73"/>
      <c r="MOC169" s="73"/>
      <c r="MOD169" s="73"/>
      <c r="MOE169" s="73"/>
      <c r="MOF169" s="73"/>
      <c r="MOG169" s="73"/>
      <c r="MOH169" s="73"/>
      <c r="MOI169" s="73"/>
      <c r="MOJ169" s="73"/>
      <c r="MOK169" s="73"/>
      <c r="MOL169" s="73"/>
      <c r="MOM169" s="73"/>
      <c r="MON169" s="73"/>
      <c r="MOO169" s="73"/>
      <c r="MOP169" s="73"/>
      <c r="MOQ169" s="73"/>
      <c r="MOR169" s="73"/>
      <c r="MOS169" s="73"/>
      <c r="MOT169" s="73"/>
      <c r="MOU169" s="73"/>
      <c r="MOV169" s="73"/>
      <c r="MOW169" s="73"/>
      <c r="MOX169" s="73"/>
      <c r="MOY169" s="73"/>
      <c r="MOZ169" s="73"/>
      <c r="MPA169" s="73"/>
      <c r="MPB169" s="73"/>
      <c r="MPC169" s="73"/>
      <c r="MPD169" s="73"/>
      <c r="MPE169" s="73"/>
      <c r="MPF169" s="73"/>
      <c r="MPG169" s="73"/>
      <c r="MPH169" s="73"/>
      <c r="MPI169" s="73"/>
      <c r="MPJ169" s="73"/>
      <c r="MPK169" s="73"/>
      <c r="MPL169" s="73"/>
      <c r="MPM169" s="73"/>
      <c r="MPN169" s="73"/>
      <c r="MPO169" s="73"/>
      <c r="MPP169" s="73"/>
      <c r="MPQ169" s="73"/>
      <c r="MPR169" s="73"/>
      <c r="MPS169" s="73"/>
      <c r="MPT169" s="73"/>
      <c r="MPU169" s="73"/>
      <c r="MPV169" s="73"/>
      <c r="MPW169" s="73"/>
      <c r="MPX169" s="73"/>
      <c r="MPY169" s="73"/>
      <c r="MPZ169" s="73"/>
      <c r="MQA169" s="73"/>
      <c r="MQB169" s="73"/>
      <c r="MQC169" s="73"/>
      <c r="MQD169" s="73"/>
      <c r="MQE169" s="73"/>
      <c r="MQF169" s="73"/>
      <c r="MQG169" s="73"/>
      <c r="MQH169" s="73"/>
      <c r="MQI169" s="73"/>
      <c r="MQJ169" s="73"/>
      <c r="MQK169" s="73"/>
      <c r="MQL169" s="73"/>
      <c r="MQM169" s="73"/>
      <c r="MQN169" s="73"/>
      <c r="MQO169" s="73"/>
      <c r="MQP169" s="73"/>
      <c r="MQQ169" s="73"/>
      <c r="MQR169" s="73"/>
      <c r="MQS169" s="73"/>
      <c r="MQT169" s="73"/>
      <c r="MQU169" s="73"/>
      <c r="MQV169" s="73"/>
      <c r="MQW169" s="73"/>
      <c r="MQX169" s="73"/>
      <c r="MQY169" s="73"/>
      <c r="MQZ169" s="73"/>
      <c r="MRA169" s="73"/>
      <c r="MRB169" s="73"/>
      <c r="MRC169" s="73"/>
      <c r="MRD169" s="73"/>
      <c r="MRE169" s="73"/>
      <c r="MRF169" s="73"/>
      <c r="MRG169" s="73"/>
      <c r="MRH169" s="73"/>
      <c r="MRI169" s="73"/>
      <c r="MRJ169" s="73"/>
      <c r="MRK169" s="73"/>
      <c r="MRL169" s="73"/>
      <c r="MRM169" s="73"/>
      <c r="MRN169" s="73"/>
      <c r="MRO169" s="73"/>
      <c r="MRP169" s="73"/>
      <c r="MRQ169" s="73"/>
      <c r="MRR169" s="73"/>
      <c r="MRS169" s="73"/>
      <c r="MRT169" s="73"/>
      <c r="MRU169" s="73"/>
      <c r="MRV169" s="73"/>
      <c r="MRW169" s="73"/>
      <c r="MRX169" s="73"/>
      <c r="MRY169" s="73"/>
      <c r="MRZ169" s="73"/>
      <c r="MSA169" s="73"/>
      <c r="MSB169" s="73"/>
      <c r="MSC169" s="73"/>
      <c r="MSD169" s="73"/>
      <c r="MSE169" s="73"/>
      <c r="MSF169" s="73"/>
      <c r="MSG169" s="73"/>
      <c r="MSH169" s="73"/>
      <c r="MSI169" s="73"/>
      <c r="MSJ169" s="73"/>
      <c r="MSK169" s="73"/>
      <c r="MSL169" s="73"/>
      <c r="MSM169" s="73"/>
      <c r="MSN169" s="73"/>
      <c r="MSO169" s="73"/>
      <c r="MSP169" s="73"/>
      <c r="MSQ169" s="73"/>
      <c r="MSR169" s="73"/>
      <c r="MSS169" s="73"/>
      <c r="MST169" s="73"/>
      <c r="MSU169" s="73"/>
      <c r="MSV169" s="73"/>
      <c r="MSW169" s="73"/>
      <c r="MSX169" s="73"/>
      <c r="MSY169" s="73"/>
      <c r="MSZ169" s="73"/>
      <c r="MTA169" s="73"/>
      <c r="MTB169" s="73"/>
      <c r="MTC169" s="73"/>
      <c r="MTD169" s="73"/>
      <c r="MTE169" s="73"/>
      <c r="MTF169" s="73"/>
      <c r="MTG169" s="73"/>
      <c r="MTH169" s="73"/>
      <c r="MTI169" s="73"/>
      <c r="MTJ169" s="73"/>
      <c r="MTK169" s="73"/>
      <c r="MTL169" s="73"/>
      <c r="MTM169" s="73"/>
      <c r="MTN169" s="73"/>
      <c r="MTO169" s="73"/>
      <c r="MTP169" s="73"/>
      <c r="MTQ169" s="73"/>
      <c r="MTR169" s="73"/>
      <c r="MTS169" s="73"/>
      <c r="MTT169" s="73"/>
      <c r="MTU169" s="73"/>
      <c r="MTV169" s="73"/>
      <c r="MTW169" s="73"/>
      <c r="MTX169" s="73"/>
      <c r="MTY169" s="73"/>
      <c r="MTZ169" s="73"/>
      <c r="MUA169" s="73"/>
      <c r="MUB169" s="73"/>
      <c r="MUC169" s="73"/>
      <c r="MUD169" s="73"/>
      <c r="MUE169" s="73"/>
      <c r="MUF169" s="73"/>
      <c r="MUG169" s="73"/>
      <c r="MUH169" s="73"/>
      <c r="MUI169" s="73"/>
      <c r="MUJ169" s="73"/>
      <c r="MUK169" s="73"/>
      <c r="MUL169" s="73"/>
      <c r="MUM169" s="73"/>
      <c r="MUN169" s="73"/>
      <c r="MUO169" s="73"/>
      <c r="MUP169" s="73"/>
      <c r="MUQ169" s="73"/>
      <c r="MUR169" s="73"/>
      <c r="MUS169" s="73"/>
      <c r="MUT169" s="73"/>
      <c r="MUU169" s="73"/>
      <c r="MUV169" s="73"/>
      <c r="MUW169" s="73"/>
      <c r="MUX169" s="73"/>
      <c r="MUY169" s="73"/>
      <c r="MUZ169" s="73"/>
      <c r="MVA169" s="73"/>
      <c r="MVB169" s="73"/>
      <c r="MVC169" s="73"/>
      <c r="MVD169" s="73"/>
      <c r="MVE169" s="73"/>
      <c r="MVF169" s="73"/>
      <c r="MVG169" s="73"/>
      <c r="MVH169" s="73"/>
      <c r="MVI169" s="73"/>
      <c r="MVJ169" s="73"/>
      <c r="MVK169" s="73"/>
      <c r="MVL169" s="73"/>
      <c r="MVM169" s="73"/>
      <c r="MVN169" s="73"/>
      <c r="MVO169" s="73"/>
      <c r="MVP169" s="73"/>
      <c r="MVQ169" s="73"/>
      <c r="MVR169" s="73"/>
      <c r="MVS169" s="73"/>
      <c r="MVT169" s="73"/>
      <c r="MVU169" s="73"/>
      <c r="MVV169" s="73"/>
      <c r="MVW169" s="73"/>
      <c r="MVX169" s="73"/>
      <c r="MVY169" s="73"/>
      <c r="MVZ169" s="73"/>
      <c r="MWA169" s="73"/>
      <c r="MWB169" s="73"/>
      <c r="MWC169" s="73"/>
      <c r="MWD169" s="73"/>
      <c r="MWE169" s="73"/>
      <c r="MWF169" s="73"/>
      <c r="MWG169" s="73"/>
      <c r="MWH169" s="73"/>
      <c r="MWI169" s="73"/>
      <c r="MWJ169" s="73"/>
      <c r="MWK169" s="73"/>
      <c r="MWL169" s="73"/>
      <c r="MWM169" s="73"/>
      <c r="MWN169" s="73"/>
      <c r="MWO169" s="73"/>
      <c r="MWP169" s="73"/>
      <c r="MWQ169" s="73"/>
      <c r="MWR169" s="73"/>
      <c r="MWS169" s="73"/>
      <c r="MWT169" s="73"/>
      <c r="MWU169" s="73"/>
      <c r="MWV169" s="73"/>
      <c r="MWW169" s="73"/>
      <c r="MWX169" s="73"/>
      <c r="MWY169" s="73"/>
      <c r="MWZ169" s="73"/>
      <c r="MXA169" s="73"/>
      <c r="MXB169" s="73"/>
      <c r="MXC169" s="73"/>
      <c r="MXD169" s="73"/>
      <c r="MXE169" s="73"/>
      <c r="MXF169" s="73"/>
      <c r="MXG169" s="73"/>
      <c r="MXH169" s="73"/>
      <c r="MXI169" s="73"/>
      <c r="MXJ169" s="73"/>
      <c r="MXK169" s="73"/>
      <c r="MXL169" s="73"/>
      <c r="MXM169" s="73"/>
      <c r="MXN169" s="73"/>
      <c r="MXO169" s="73"/>
      <c r="MXP169" s="73"/>
      <c r="MXQ169" s="73"/>
      <c r="MXR169" s="73"/>
      <c r="MXS169" s="73"/>
      <c r="MXT169" s="73"/>
      <c r="MXU169" s="73"/>
      <c r="MXV169" s="73"/>
      <c r="MXW169" s="73"/>
      <c r="MXX169" s="73"/>
      <c r="MXY169" s="73"/>
      <c r="MXZ169" s="73"/>
      <c r="MYA169" s="73"/>
      <c r="MYB169" s="73"/>
      <c r="MYC169" s="73"/>
      <c r="MYD169" s="73"/>
      <c r="MYE169" s="73"/>
      <c r="MYF169" s="73"/>
      <c r="MYG169" s="73"/>
      <c r="MYH169" s="73"/>
      <c r="MYI169" s="73"/>
      <c r="MYJ169" s="73"/>
      <c r="MYK169" s="73"/>
      <c r="MYL169" s="73"/>
      <c r="MYM169" s="73"/>
      <c r="MYN169" s="73"/>
      <c r="MYO169" s="73"/>
      <c r="MYP169" s="73"/>
      <c r="MYQ169" s="73"/>
      <c r="MYR169" s="73"/>
      <c r="MYS169" s="73"/>
      <c r="MYT169" s="73"/>
      <c r="MYU169" s="73"/>
      <c r="MYV169" s="73"/>
      <c r="MYW169" s="73"/>
      <c r="MYX169" s="73"/>
      <c r="MYY169" s="73"/>
      <c r="MYZ169" s="73"/>
      <c r="MZA169" s="73"/>
      <c r="MZB169" s="73"/>
      <c r="MZC169" s="73"/>
      <c r="MZD169" s="73"/>
      <c r="MZE169" s="73"/>
      <c r="MZF169" s="73"/>
      <c r="MZG169" s="73"/>
      <c r="MZH169" s="73"/>
      <c r="MZI169" s="73"/>
      <c r="MZJ169" s="73"/>
      <c r="MZK169" s="73"/>
      <c r="MZL169" s="73"/>
      <c r="MZM169" s="73"/>
      <c r="MZN169" s="73"/>
      <c r="MZO169" s="73"/>
      <c r="MZP169" s="73"/>
      <c r="MZQ169" s="73"/>
      <c r="MZR169" s="73"/>
      <c r="MZS169" s="73"/>
      <c r="MZT169" s="73"/>
      <c r="MZU169" s="73"/>
      <c r="MZV169" s="73"/>
      <c r="MZW169" s="73"/>
      <c r="MZX169" s="73"/>
      <c r="MZY169" s="73"/>
      <c r="MZZ169" s="73"/>
      <c r="NAA169" s="73"/>
      <c r="NAB169" s="73"/>
      <c r="NAC169" s="73"/>
      <c r="NAD169" s="73"/>
      <c r="NAE169" s="73"/>
      <c r="NAF169" s="73"/>
      <c r="NAG169" s="73"/>
      <c r="NAH169" s="73"/>
      <c r="NAI169" s="73"/>
      <c r="NAJ169" s="73"/>
      <c r="NAK169" s="73"/>
      <c r="NAL169" s="73"/>
      <c r="NAM169" s="73"/>
      <c r="NAN169" s="73"/>
      <c r="NAO169" s="73"/>
      <c r="NAP169" s="73"/>
      <c r="NAQ169" s="73"/>
      <c r="NAR169" s="73"/>
      <c r="NAS169" s="73"/>
      <c r="NAT169" s="73"/>
      <c r="NAU169" s="73"/>
      <c r="NAV169" s="73"/>
      <c r="NAW169" s="73"/>
      <c r="NAX169" s="73"/>
      <c r="NAY169" s="73"/>
      <c r="NAZ169" s="73"/>
      <c r="NBA169" s="73"/>
      <c r="NBB169" s="73"/>
      <c r="NBC169" s="73"/>
      <c r="NBD169" s="73"/>
      <c r="NBE169" s="73"/>
      <c r="NBF169" s="73"/>
      <c r="NBG169" s="73"/>
      <c r="NBH169" s="73"/>
      <c r="NBI169" s="73"/>
      <c r="NBJ169" s="73"/>
      <c r="NBK169" s="73"/>
      <c r="NBL169" s="73"/>
      <c r="NBM169" s="73"/>
      <c r="NBN169" s="73"/>
      <c r="NBO169" s="73"/>
      <c r="NBP169" s="73"/>
      <c r="NBQ169" s="73"/>
      <c r="NBR169" s="73"/>
      <c r="NBS169" s="73"/>
      <c r="NBT169" s="73"/>
      <c r="NBU169" s="73"/>
      <c r="NBV169" s="73"/>
      <c r="NBW169" s="73"/>
      <c r="NBX169" s="73"/>
      <c r="NBY169" s="73"/>
      <c r="NBZ169" s="73"/>
      <c r="NCA169" s="73"/>
      <c r="NCB169" s="73"/>
      <c r="NCC169" s="73"/>
      <c r="NCD169" s="73"/>
      <c r="NCE169" s="73"/>
      <c r="NCF169" s="73"/>
      <c r="NCG169" s="73"/>
      <c r="NCH169" s="73"/>
      <c r="NCI169" s="73"/>
      <c r="NCJ169" s="73"/>
      <c r="NCK169" s="73"/>
      <c r="NCL169" s="73"/>
      <c r="NCM169" s="73"/>
      <c r="NCN169" s="73"/>
      <c r="NCO169" s="73"/>
      <c r="NCP169" s="73"/>
      <c r="NCQ169" s="73"/>
      <c r="NCR169" s="73"/>
      <c r="NCS169" s="73"/>
      <c r="NCT169" s="73"/>
      <c r="NCU169" s="73"/>
      <c r="NCV169" s="73"/>
      <c r="NCW169" s="73"/>
      <c r="NCX169" s="73"/>
      <c r="NCY169" s="73"/>
      <c r="NCZ169" s="73"/>
      <c r="NDA169" s="73"/>
      <c r="NDB169" s="73"/>
      <c r="NDC169" s="73"/>
      <c r="NDD169" s="73"/>
      <c r="NDE169" s="73"/>
      <c r="NDF169" s="73"/>
      <c r="NDG169" s="73"/>
      <c r="NDH169" s="73"/>
      <c r="NDI169" s="73"/>
      <c r="NDJ169" s="73"/>
      <c r="NDK169" s="73"/>
      <c r="NDL169" s="73"/>
      <c r="NDM169" s="73"/>
      <c r="NDN169" s="73"/>
      <c r="NDO169" s="73"/>
      <c r="NDP169" s="73"/>
      <c r="NDQ169" s="73"/>
      <c r="NDR169" s="73"/>
      <c r="NDS169" s="73"/>
      <c r="NDT169" s="73"/>
      <c r="NDU169" s="73"/>
      <c r="NDV169" s="73"/>
      <c r="NDW169" s="73"/>
      <c r="NDX169" s="73"/>
      <c r="NDY169" s="73"/>
      <c r="NDZ169" s="73"/>
      <c r="NEA169" s="73"/>
      <c r="NEB169" s="73"/>
      <c r="NEC169" s="73"/>
      <c r="NED169" s="73"/>
      <c r="NEE169" s="73"/>
      <c r="NEF169" s="73"/>
      <c r="NEG169" s="73"/>
      <c r="NEH169" s="73"/>
      <c r="NEI169" s="73"/>
      <c r="NEJ169" s="73"/>
      <c r="NEK169" s="73"/>
      <c r="NEL169" s="73"/>
      <c r="NEM169" s="73"/>
      <c r="NEN169" s="73"/>
      <c r="NEO169" s="73"/>
      <c r="NEP169" s="73"/>
      <c r="NEQ169" s="73"/>
      <c r="NER169" s="73"/>
      <c r="NES169" s="73"/>
      <c r="NET169" s="73"/>
      <c r="NEU169" s="73"/>
      <c r="NEV169" s="73"/>
      <c r="NEW169" s="73"/>
      <c r="NEX169" s="73"/>
      <c r="NEY169" s="73"/>
      <c r="NEZ169" s="73"/>
      <c r="NFA169" s="73"/>
      <c r="NFB169" s="73"/>
      <c r="NFC169" s="73"/>
      <c r="NFD169" s="73"/>
      <c r="NFE169" s="73"/>
      <c r="NFF169" s="73"/>
      <c r="NFG169" s="73"/>
      <c r="NFH169" s="73"/>
      <c r="NFI169" s="73"/>
      <c r="NFJ169" s="73"/>
      <c r="NFK169" s="73"/>
      <c r="NFL169" s="73"/>
      <c r="NFM169" s="73"/>
      <c r="NFN169" s="73"/>
      <c r="NFO169" s="73"/>
      <c r="NFP169" s="73"/>
      <c r="NFQ169" s="73"/>
      <c r="NFR169" s="73"/>
      <c r="NFS169" s="73"/>
      <c r="NFT169" s="73"/>
      <c r="NFU169" s="73"/>
      <c r="NFV169" s="73"/>
      <c r="NFW169" s="73"/>
      <c r="NFX169" s="73"/>
      <c r="NFY169" s="73"/>
      <c r="NFZ169" s="73"/>
      <c r="NGA169" s="73"/>
      <c r="NGB169" s="73"/>
      <c r="NGC169" s="73"/>
      <c r="NGD169" s="73"/>
      <c r="NGE169" s="73"/>
      <c r="NGF169" s="73"/>
      <c r="NGG169" s="73"/>
      <c r="NGH169" s="73"/>
      <c r="NGI169" s="73"/>
      <c r="NGJ169" s="73"/>
      <c r="NGK169" s="73"/>
      <c r="NGL169" s="73"/>
      <c r="NGM169" s="73"/>
      <c r="NGN169" s="73"/>
      <c r="NGO169" s="73"/>
      <c r="NGP169" s="73"/>
      <c r="NGQ169" s="73"/>
      <c r="NGR169" s="73"/>
      <c r="NGS169" s="73"/>
      <c r="NGT169" s="73"/>
      <c r="NGU169" s="73"/>
      <c r="NGV169" s="73"/>
      <c r="NGW169" s="73"/>
      <c r="NGX169" s="73"/>
      <c r="NGY169" s="73"/>
      <c r="NGZ169" s="73"/>
      <c r="NHA169" s="73"/>
      <c r="NHB169" s="73"/>
      <c r="NHC169" s="73"/>
      <c r="NHD169" s="73"/>
      <c r="NHE169" s="73"/>
      <c r="NHF169" s="73"/>
      <c r="NHG169" s="73"/>
      <c r="NHH169" s="73"/>
      <c r="NHI169" s="73"/>
      <c r="NHJ169" s="73"/>
      <c r="NHK169" s="73"/>
      <c r="NHL169" s="73"/>
      <c r="NHM169" s="73"/>
      <c r="NHN169" s="73"/>
      <c r="NHO169" s="73"/>
      <c r="NHP169" s="73"/>
      <c r="NHQ169" s="73"/>
      <c r="NHR169" s="73"/>
      <c r="NHS169" s="73"/>
      <c r="NHT169" s="73"/>
      <c r="NHU169" s="73"/>
      <c r="NHV169" s="73"/>
      <c r="NHW169" s="73"/>
      <c r="NHX169" s="73"/>
      <c r="NHY169" s="73"/>
      <c r="NHZ169" s="73"/>
      <c r="NIA169" s="73"/>
      <c r="NIB169" s="73"/>
      <c r="NIC169" s="73"/>
      <c r="NID169" s="73"/>
      <c r="NIE169" s="73"/>
      <c r="NIF169" s="73"/>
      <c r="NIG169" s="73"/>
      <c r="NIH169" s="73"/>
      <c r="NII169" s="73"/>
      <c r="NIJ169" s="73"/>
      <c r="NIK169" s="73"/>
      <c r="NIL169" s="73"/>
      <c r="NIM169" s="73"/>
      <c r="NIN169" s="73"/>
      <c r="NIO169" s="73"/>
      <c r="NIP169" s="73"/>
      <c r="NIQ169" s="73"/>
      <c r="NIR169" s="73"/>
      <c r="NIS169" s="73"/>
      <c r="NIT169" s="73"/>
      <c r="NIU169" s="73"/>
      <c r="NIV169" s="73"/>
      <c r="NIW169" s="73"/>
      <c r="NIX169" s="73"/>
      <c r="NIY169" s="73"/>
      <c r="NIZ169" s="73"/>
      <c r="NJA169" s="73"/>
      <c r="NJB169" s="73"/>
      <c r="NJC169" s="73"/>
      <c r="NJD169" s="73"/>
      <c r="NJE169" s="73"/>
      <c r="NJF169" s="73"/>
      <c r="NJG169" s="73"/>
      <c r="NJH169" s="73"/>
      <c r="NJI169" s="73"/>
      <c r="NJJ169" s="73"/>
      <c r="NJK169" s="73"/>
      <c r="NJL169" s="73"/>
      <c r="NJM169" s="73"/>
      <c r="NJN169" s="73"/>
      <c r="NJO169" s="73"/>
      <c r="NJP169" s="73"/>
      <c r="NJQ169" s="73"/>
      <c r="NJR169" s="73"/>
      <c r="NJS169" s="73"/>
      <c r="NJT169" s="73"/>
      <c r="NJU169" s="73"/>
      <c r="NJV169" s="73"/>
      <c r="NJW169" s="73"/>
      <c r="NJX169" s="73"/>
      <c r="NJY169" s="73"/>
      <c r="NJZ169" s="73"/>
      <c r="NKA169" s="73"/>
      <c r="NKB169" s="73"/>
      <c r="NKC169" s="73"/>
      <c r="NKD169" s="73"/>
      <c r="NKE169" s="73"/>
      <c r="NKF169" s="73"/>
      <c r="NKG169" s="73"/>
      <c r="NKH169" s="73"/>
      <c r="NKI169" s="73"/>
      <c r="NKJ169" s="73"/>
      <c r="NKK169" s="73"/>
      <c r="NKL169" s="73"/>
      <c r="NKM169" s="73"/>
      <c r="NKN169" s="73"/>
      <c r="NKO169" s="73"/>
      <c r="NKP169" s="73"/>
      <c r="NKQ169" s="73"/>
      <c r="NKR169" s="73"/>
      <c r="NKS169" s="73"/>
      <c r="NKT169" s="73"/>
      <c r="NKU169" s="73"/>
      <c r="NKV169" s="73"/>
      <c r="NKW169" s="73"/>
      <c r="NKX169" s="73"/>
      <c r="NKY169" s="73"/>
      <c r="NKZ169" s="73"/>
      <c r="NLA169" s="73"/>
      <c r="NLB169" s="73"/>
      <c r="NLC169" s="73"/>
      <c r="NLD169" s="73"/>
      <c r="NLE169" s="73"/>
      <c r="NLF169" s="73"/>
      <c r="NLG169" s="73"/>
      <c r="NLH169" s="73"/>
      <c r="NLI169" s="73"/>
      <c r="NLJ169" s="73"/>
      <c r="NLK169" s="73"/>
      <c r="NLL169" s="73"/>
      <c r="NLM169" s="73"/>
      <c r="NLN169" s="73"/>
      <c r="NLO169" s="73"/>
      <c r="NLP169" s="73"/>
      <c r="NLQ169" s="73"/>
      <c r="NLR169" s="73"/>
      <c r="NLS169" s="73"/>
      <c r="NLT169" s="73"/>
      <c r="NLU169" s="73"/>
      <c r="NLV169" s="73"/>
      <c r="NLW169" s="73"/>
      <c r="NLX169" s="73"/>
      <c r="NLY169" s="73"/>
      <c r="NLZ169" s="73"/>
      <c r="NMA169" s="73"/>
      <c r="NMB169" s="73"/>
      <c r="NMC169" s="73"/>
      <c r="NMD169" s="73"/>
      <c r="NME169" s="73"/>
      <c r="NMF169" s="73"/>
      <c r="NMG169" s="73"/>
      <c r="NMH169" s="73"/>
      <c r="NMI169" s="73"/>
      <c r="NMJ169" s="73"/>
      <c r="NMK169" s="73"/>
      <c r="NML169" s="73"/>
      <c r="NMM169" s="73"/>
      <c r="NMN169" s="73"/>
      <c r="NMO169" s="73"/>
      <c r="NMP169" s="73"/>
      <c r="NMQ169" s="73"/>
      <c r="NMR169" s="73"/>
      <c r="NMS169" s="73"/>
      <c r="NMT169" s="73"/>
      <c r="NMU169" s="73"/>
      <c r="NMV169" s="73"/>
      <c r="NMW169" s="73"/>
      <c r="NMX169" s="73"/>
      <c r="NMY169" s="73"/>
      <c r="NMZ169" s="73"/>
      <c r="NNA169" s="73"/>
      <c r="NNB169" s="73"/>
      <c r="NNC169" s="73"/>
      <c r="NND169" s="73"/>
      <c r="NNE169" s="73"/>
      <c r="NNF169" s="73"/>
      <c r="NNG169" s="73"/>
      <c r="NNH169" s="73"/>
      <c r="NNI169" s="73"/>
      <c r="NNJ169" s="73"/>
      <c r="NNK169" s="73"/>
      <c r="NNL169" s="73"/>
      <c r="NNM169" s="73"/>
      <c r="NNN169" s="73"/>
      <c r="NNO169" s="73"/>
      <c r="NNP169" s="73"/>
      <c r="NNQ169" s="73"/>
      <c r="NNR169" s="73"/>
      <c r="NNS169" s="73"/>
      <c r="NNT169" s="73"/>
      <c r="NNU169" s="73"/>
      <c r="NNV169" s="73"/>
      <c r="NNW169" s="73"/>
      <c r="NNX169" s="73"/>
      <c r="NNY169" s="73"/>
      <c r="NNZ169" s="73"/>
      <c r="NOA169" s="73"/>
      <c r="NOB169" s="73"/>
      <c r="NOC169" s="73"/>
      <c r="NOD169" s="73"/>
      <c r="NOE169" s="73"/>
      <c r="NOF169" s="73"/>
      <c r="NOG169" s="73"/>
      <c r="NOH169" s="73"/>
      <c r="NOI169" s="73"/>
      <c r="NOJ169" s="73"/>
      <c r="NOK169" s="73"/>
      <c r="NOL169" s="73"/>
      <c r="NOM169" s="73"/>
      <c r="NON169" s="73"/>
      <c r="NOO169" s="73"/>
      <c r="NOP169" s="73"/>
      <c r="NOQ169" s="73"/>
      <c r="NOR169" s="73"/>
      <c r="NOS169" s="73"/>
      <c r="NOT169" s="73"/>
      <c r="NOU169" s="73"/>
      <c r="NOV169" s="73"/>
      <c r="NOW169" s="73"/>
      <c r="NOX169" s="73"/>
      <c r="NOY169" s="73"/>
      <c r="NOZ169" s="73"/>
      <c r="NPA169" s="73"/>
      <c r="NPB169" s="73"/>
      <c r="NPC169" s="73"/>
      <c r="NPD169" s="73"/>
      <c r="NPE169" s="73"/>
      <c r="NPF169" s="73"/>
      <c r="NPG169" s="73"/>
      <c r="NPH169" s="73"/>
      <c r="NPI169" s="73"/>
      <c r="NPJ169" s="73"/>
      <c r="NPK169" s="73"/>
      <c r="NPL169" s="73"/>
      <c r="NPM169" s="73"/>
      <c r="NPN169" s="73"/>
      <c r="NPO169" s="73"/>
      <c r="NPP169" s="73"/>
      <c r="NPQ169" s="73"/>
      <c r="NPR169" s="73"/>
      <c r="NPS169" s="73"/>
      <c r="NPT169" s="73"/>
      <c r="NPU169" s="73"/>
      <c r="NPV169" s="73"/>
      <c r="NPW169" s="73"/>
      <c r="NPX169" s="73"/>
      <c r="NPY169" s="73"/>
      <c r="NPZ169" s="73"/>
      <c r="NQA169" s="73"/>
      <c r="NQB169" s="73"/>
      <c r="NQC169" s="73"/>
      <c r="NQD169" s="73"/>
      <c r="NQE169" s="73"/>
      <c r="NQF169" s="73"/>
      <c r="NQG169" s="73"/>
      <c r="NQH169" s="73"/>
      <c r="NQI169" s="73"/>
      <c r="NQJ169" s="73"/>
      <c r="NQK169" s="73"/>
      <c r="NQL169" s="73"/>
      <c r="NQM169" s="73"/>
      <c r="NQN169" s="73"/>
      <c r="NQO169" s="73"/>
      <c r="NQP169" s="73"/>
      <c r="NQQ169" s="73"/>
      <c r="NQR169" s="73"/>
      <c r="NQS169" s="73"/>
      <c r="NQT169" s="73"/>
      <c r="NQU169" s="73"/>
      <c r="NQV169" s="73"/>
      <c r="NQW169" s="73"/>
      <c r="NQX169" s="73"/>
      <c r="NQY169" s="73"/>
      <c r="NQZ169" s="73"/>
      <c r="NRA169" s="73"/>
      <c r="NRB169" s="73"/>
      <c r="NRC169" s="73"/>
      <c r="NRD169" s="73"/>
      <c r="NRE169" s="73"/>
      <c r="NRF169" s="73"/>
      <c r="NRG169" s="73"/>
      <c r="NRH169" s="73"/>
      <c r="NRI169" s="73"/>
      <c r="NRJ169" s="73"/>
      <c r="NRK169" s="73"/>
      <c r="NRL169" s="73"/>
      <c r="NRM169" s="73"/>
      <c r="NRN169" s="73"/>
      <c r="NRO169" s="73"/>
      <c r="NRP169" s="73"/>
      <c r="NRQ169" s="73"/>
      <c r="NRR169" s="73"/>
      <c r="NRS169" s="73"/>
      <c r="NRT169" s="73"/>
      <c r="NRU169" s="73"/>
      <c r="NRV169" s="73"/>
      <c r="NRW169" s="73"/>
      <c r="NRX169" s="73"/>
      <c r="NRY169" s="73"/>
      <c r="NRZ169" s="73"/>
      <c r="NSA169" s="73"/>
      <c r="NSB169" s="73"/>
      <c r="NSC169" s="73"/>
      <c r="NSD169" s="73"/>
      <c r="NSE169" s="73"/>
      <c r="NSF169" s="73"/>
      <c r="NSG169" s="73"/>
      <c r="NSH169" s="73"/>
      <c r="NSI169" s="73"/>
      <c r="NSJ169" s="73"/>
      <c r="NSK169" s="73"/>
      <c r="NSL169" s="73"/>
      <c r="NSM169" s="73"/>
      <c r="NSN169" s="73"/>
      <c r="NSO169" s="73"/>
      <c r="NSP169" s="73"/>
      <c r="NSQ169" s="73"/>
      <c r="NSR169" s="73"/>
      <c r="NSS169" s="73"/>
      <c r="NST169" s="73"/>
      <c r="NSU169" s="73"/>
      <c r="NSV169" s="73"/>
      <c r="NSW169" s="73"/>
      <c r="NSX169" s="73"/>
      <c r="NSY169" s="73"/>
      <c r="NSZ169" s="73"/>
      <c r="NTA169" s="73"/>
      <c r="NTB169" s="73"/>
      <c r="NTC169" s="73"/>
      <c r="NTD169" s="73"/>
      <c r="NTE169" s="73"/>
      <c r="NTF169" s="73"/>
      <c r="NTG169" s="73"/>
      <c r="NTH169" s="73"/>
      <c r="NTI169" s="73"/>
      <c r="NTJ169" s="73"/>
      <c r="NTK169" s="73"/>
      <c r="NTL169" s="73"/>
      <c r="NTM169" s="73"/>
      <c r="NTN169" s="73"/>
      <c r="NTO169" s="73"/>
      <c r="NTP169" s="73"/>
      <c r="NTQ169" s="73"/>
      <c r="NTR169" s="73"/>
      <c r="NTS169" s="73"/>
      <c r="NTT169" s="73"/>
      <c r="NTU169" s="73"/>
      <c r="NTV169" s="73"/>
      <c r="NTW169" s="73"/>
      <c r="NTX169" s="73"/>
      <c r="NTY169" s="73"/>
      <c r="NTZ169" s="73"/>
      <c r="NUA169" s="73"/>
      <c r="NUB169" s="73"/>
      <c r="NUC169" s="73"/>
      <c r="NUD169" s="73"/>
      <c r="NUE169" s="73"/>
      <c r="NUF169" s="73"/>
      <c r="NUG169" s="73"/>
      <c r="NUH169" s="73"/>
      <c r="NUI169" s="73"/>
      <c r="NUJ169" s="73"/>
      <c r="NUK169" s="73"/>
      <c r="NUL169" s="73"/>
      <c r="NUM169" s="73"/>
      <c r="NUN169" s="73"/>
      <c r="NUO169" s="73"/>
      <c r="NUP169" s="73"/>
      <c r="NUQ169" s="73"/>
      <c r="NUR169" s="73"/>
      <c r="NUS169" s="73"/>
      <c r="NUT169" s="73"/>
      <c r="NUU169" s="73"/>
      <c r="NUV169" s="73"/>
      <c r="NUW169" s="73"/>
      <c r="NUX169" s="73"/>
      <c r="NUY169" s="73"/>
      <c r="NUZ169" s="73"/>
      <c r="NVA169" s="73"/>
      <c r="NVB169" s="73"/>
      <c r="NVC169" s="73"/>
      <c r="NVD169" s="73"/>
      <c r="NVE169" s="73"/>
      <c r="NVF169" s="73"/>
      <c r="NVG169" s="73"/>
      <c r="NVH169" s="73"/>
      <c r="NVI169" s="73"/>
      <c r="NVJ169" s="73"/>
      <c r="NVK169" s="73"/>
      <c r="NVL169" s="73"/>
      <c r="NVM169" s="73"/>
      <c r="NVN169" s="73"/>
      <c r="NVO169" s="73"/>
      <c r="NVP169" s="73"/>
      <c r="NVQ169" s="73"/>
      <c r="NVR169" s="73"/>
      <c r="NVS169" s="73"/>
      <c r="NVT169" s="73"/>
      <c r="NVU169" s="73"/>
      <c r="NVV169" s="73"/>
      <c r="NVW169" s="73"/>
      <c r="NVX169" s="73"/>
      <c r="NVY169" s="73"/>
      <c r="NVZ169" s="73"/>
      <c r="NWA169" s="73"/>
      <c r="NWB169" s="73"/>
      <c r="NWC169" s="73"/>
      <c r="NWD169" s="73"/>
      <c r="NWE169" s="73"/>
      <c r="NWF169" s="73"/>
      <c r="NWG169" s="73"/>
      <c r="NWH169" s="73"/>
      <c r="NWI169" s="73"/>
      <c r="NWJ169" s="73"/>
      <c r="NWK169" s="73"/>
      <c r="NWL169" s="73"/>
      <c r="NWM169" s="73"/>
      <c r="NWN169" s="73"/>
      <c r="NWO169" s="73"/>
      <c r="NWP169" s="73"/>
      <c r="NWQ169" s="73"/>
      <c r="NWR169" s="73"/>
      <c r="NWS169" s="73"/>
      <c r="NWT169" s="73"/>
      <c r="NWU169" s="73"/>
      <c r="NWV169" s="73"/>
      <c r="NWW169" s="73"/>
      <c r="NWX169" s="73"/>
      <c r="NWY169" s="73"/>
      <c r="NWZ169" s="73"/>
      <c r="NXA169" s="73"/>
      <c r="NXB169" s="73"/>
      <c r="NXC169" s="73"/>
      <c r="NXD169" s="73"/>
      <c r="NXE169" s="73"/>
      <c r="NXF169" s="73"/>
      <c r="NXG169" s="73"/>
      <c r="NXH169" s="73"/>
      <c r="NXI169" s="73"/>
      <c r="NXJ169" s="73"/>
      <c r="NXK169" s="73"/>
      <c r="NXL169" s="73"/>
      <c r="NXM169" s="73"/>
      <c r="NXN169" s="73"/>
      <c r="NXO169" s="73"/>
      <c r="NXP169" s="73"/>
      <c r="NXQ169" s="73"/>
      <c r="NXR169" s="73"/>
      <c r="NXS169" s="73"/>
      <c r="NXT169" s="73"/>
      <c r="NXU169" s="73"/>
      <c r="NXV169" s="73"/>
      <c r="NXW169" s="73"/>
      <c r="NXX169" s="73"/>
      <c r="NXY169" s="73"/>
      <c r="NXZ169" s="73"/>
      <c r="NYA169" s="73"/>
      <c r="NYB169" s="73"/>
      <c r="NYC169" s="73"/>
      <c r="NYD169" s="73"/>
      <c r="NYE169" s="73"/>
      <c r="NYF169" s="73"/>
      <c r="NYG169" s="73"/>
      <c r="NYH169" s="73"/>
      <c r="NYI169" s="73"/>
      <c r="NYJ169" s="73"/>
      <c r="NYK169" s="73"/>
      <c r="NYL169" s="73"/>
      <c r="NYM169" s="73"/>
      <c r="NYN169" s="73"/>
      <c r="NYO169" s="73"/>
      <c r="NYP169" s="73"/>
      <c r="NYQ169" s="73"/>
      <c r="NYR169" s="73"/>
      <c r="NYS169" s="73"/>
      <c r="NYT169" s="73"/>
      <c r="NYU169" s="73"/>
      <c r="NYV169" s="73"/>
      <c r="NYW169" s="73"/>
      <c r="NYX169" s="73"/>
      <c r="NYY169" s="73"/>
      <c r="NYZ169" s="73"/>
      <c r="NZA169" s="73"/>
      <c r="NZB169" s="73"/>
      <c r="NZC169" s="73"/>
      <c r="NZD169" s="73"/>
      <c r="NZE169" s="73"/>
      <c r="NZF169" s="73"/>
      <c r="NZG169" s="73"/>
      <c r="NZH169" s="73"/>
      <c r="NZI169" s="73"/>
      <c r="NZJ169" s="73"/>
      <c r="NZK169" s="73"/>
      <c r="NZL169" s="73"/>
      <c r="NZM169" s="73"/>
      <c r="NZN169" s="73"/>
      <c r="NZO169" s="73"/>
      <c r="NZP169" s="73"/>
      <c r="NZQ169" s="73"/>
      <c r="NZR169" s="73"/>
      <c r="NZS169" s="73"/>
      <c r="NZT169" s="73"/>
      <c r="NZU169" s="73"/>
      <c r="NZV169" s="73"/>
      <c r="NZW169" s="73"/>
      <c r="NZX169" s="73"/>
      <c r="NZY169" s="73"/>
      <c r="NZZ169" s="73"/>
      <c r="OAA169" s="73"/>
      <c r="OAB169" s="73"/>
      <c r="OAC169" s="73"/>
      <c r="OAD169" s="73"/>
      <c r="OAE169" s="73"/>
      <c r="OAF169" s="73"/>
      <c r="OAG169" s="73"/>
      <c r="OAH169" s="73"/>
      <c r="OAI169" s="73"/>
      <c r="OAJ169" s="73"/>
      <c r="OAK169" s="73"/>
      <c r="OAL169" s="73"/>
      <c r="OAM169" s="73"/>
      <c r="OAN169" s="73"/>
      <c r="OAO169" s="73"/>
      <c r="OAP169" s="73"/>
      <c r="OAQ169" s="73"/>
      <c r="OAR169" s="73"/>
      <c r="OAS169" s="73"/>
      <c r="OAT169" s="73"/>
      <c r="OAU169" s="73"/>
      <c r="OAV169" s="73"/>
      <c r="OAW169" s="73"/>
      <c r="OAX169" s="73"/>
      <c r="OAY169" s="73"/>
      <c r="OAZ169" s="73"/>
      <c r="OBA169" s="73"/>
      <c r="OBB169" s="73"/>
      <c r="OBC169" s="73"/>
      <c r="OBD169" s="73"/>
      <c r="OBE169" s="73"/>
      <c r="OBF169" s="73"/>
      <c r="OBG169" s="73"/>
      <c r="OBH169" s="73"/>
      <c r="OBI169" s="73"/>
      <c r="OBJ169" s="73"/>
      <c r="OBK169" s="73"/>
      <c r="OBL169" s="73"/>
      <c r="OBM169" s="73"/>
      <c r="OBN169" s="73"/>
      <c r="OBO169" s="73"/>
      <c r="OBP169" s="73"/>
      <c r="OBQ169" s="73"/>
      <c r="OBR169" s="73"/>
      <c r="OBS169" s="73"/>
      <c r="OBT169" s="73"/>
      <c r="OBU169" s="73"/>
      <c r="OBV169" s="73"/>
      <c r="OBW169" s="73"/>
      <c r="OBX169" s="73"/>
      <c r="OBY169" s="73"/>
      <c r="OBZ169" s="73"/>
      <c r="OCA169" s="73"/>
      <c r="OCB169" s="73"/>
      <c r="OCC169" s="73"/>
      <c r="OCD169" s="73"/>
      <c r="OCE169" s="73"/>
      <c r="OCF169" s="73"/>
      <c r="OCG169" s="73"/>
      <c r="OCH169" s="73"/>
      <c r="OCI169" s="73"/>
      <c r="OCJ169" s="73"/>
      <c r="OCK169" s="73"/>
      <c r="OCL169" s="73"/>
      <c r="OCM169" s="73"/>
      <c r="OCN169" s="73"/>
      <c r="OCO169" s="73"/>
      <c r="OCP169" s="73"/>
      <c r="OCQ169" s="73"/>
      <c r="OCR169" s="73"/>
      <c r="OCS169" s="73"/>
      <c r="OCT169" s="73"/>
      <c r="OCU169" s="73"/>
      <c r="OCV169" s="73"/>
      <c r="OCW169" s="73"/>
      <c r="OCX169" s="73"/>
      <c r="OCY169" s="73"/>
      <c r="OCZ169" s="73"/>
      <c r="ODA169" s="73"/>
      <c r="ODB169" s="73"/>
      <c r="ODC169" s="73"/>
      <c r="ODD169" s="73"/>
      <c r="ODE169" s="73"/>
      <c r="ODF169" s="73"/>
      <c r="ODG169" s="73"/>
      <c r="ODH169" s="73"/>
      <c r="ODI169" s="73"/>
      <c r="ODJ169" s="73"/>
      <c r="ODK169" s="73"/>
      <c r="ODL169" s="73"/>
      <c r="ODM169" s="73"/>
      <c r="ODN169" s="73"/>
      <c r="ODO169" s="73"/>
      <c r="ODP169" s="73"/>
      <c r="ODQ169" s="73"/>
      <c r="ODR169" s="73"/>
      <c r="ODS169" s="73"/>
      <c r="ODT169" s="73"/>
      <c r="ODU169" s="73"/>
      <c r="ODV169" s="73"/>
      <c r="ODW169" s="73"/>
      <c r="ODX169" s="73"/>
      <c r="ODY169" s="73"/>
      <c r="ODZ169" s="73"/>
      <c r="OEA169" s="73"/>
      <c r="OEB169" s="73"/>
      <c r="OEC169" s="73"/>
      <c r="OED169" s="73"/>
      <c r="OEE169" s="73"/>
      <c r="OEF169" s="73"/>
      <c r="OEG169" s="73"/>
      <c r="OEH169" s="73"/>
      <c r="OEI169" s="73"/>
      <c r="OEJ169" s="73"/>
      <c r="OEK169" s="73"/>
      <c r="OEL169" s="73"/>
      <c r="OEM169" s="73"/>
      <c r="OEN169" s="73"/>
      <c r="OEO169" s="73"/>
      <c r="OEP169" s="73"/>
      <c r="OEQ169" s="73"/>
      <c r="OER169" s="73"/>
      <c r="OES169" s="73"/>
      <c r="OET169" s="73"/>
      <c r="OEU169" s="73"/>
      <c r="OEV169" s="73"/>
      <c r="OEW169" s="73"/>
      <c r="OEX169" s="73"/>
      <c r="OEY169" s="73"/>
      <c r="OEZ169" s="73"/>
      <c r="OFA169" s="73"/>
      <c r="OFB169" s="73"/>
      <c r="OFC169" s="73"/>
      <c r="OFD169" s="73"/>
      <c r="OFE169" s="73"/>
      <c r="OFF169" s="73"/>
      <c r="OFG169" s="73"/>
      <c r="OFH169" s="73"/>
      <c r="OFI169" s="73"/>
      <c r="OFJ169" s="73"/>
      <c r="OFK169" s="73"/>
      <c r="OFL169" s="73"/>
      <c r="OFM169" s="73"/>
      <c r="OFN169" s="73"/>
      <c r="OFO169" s="73"/>
      <c r="OFP169" s="73"/>
      <c r="OFQ169" s="73"/>
      <c r="OFR169" s="73"/>
      <c r="OFS169" s="73"/>
      <c r="OFT169" s="73"/>
      <c r="OFU169" s="73"/>
      <c r="OFV169" s="73"/>
      <c r="OFW169" s="73"/>
      <c r="OFX169" s="73"/>
      <c r="OFY169" s="73"/>
      <c r="OFZ169" s="73"/>
      <c r="OGA169" s="73"/>
      <c r="OGB169" s="73"/>
      <c r="OGC169" s="73"/>
      <c r="OGD169" s="73"/>
      <c r="OGE169" s="73"/>
      <c r="OGF169" s="73"/>
      <c r="OGG169" s="73"/>
      <c r="OGH169" s="73"/>
      <c r="OGI169" s="73"/>
      <c r="OGJ169" s="73"/>
      <c r="OGK169" s="73"/>
      <c r="OGL169" s="73"/>
      <c r="OGM169" s="73"/>
      <c r="OGN169" s="73"/>
      <c r="OGO169" s="73"/>
      <c r="OGP169" s="73"/>
      <c r="OGQ169" s="73"/>
      <c r="OGR169" s="73"/>
      <c r="OGS169" s="73"/>
      <c r="OGT169" s="73"/>
      <c r="OGU169" s="73"/>
      <c r="OGV169" s="73"/>
      <c r="OGW169" s="73"/>
      <c r="OGX169" s="73"/>
      <c r="OGY169" s="73"/>
      <c r="OGZ169" s="73"/>
      <c r="OHA169" s="73"/>
      <c r="OHB169" s="73"/>
      <c r="OHC169" s="73"/>
      <c r="OHD169" s="73"/>
      <c r="OHE169" s="73"/>
      <c r="OHF169" s="73"/>
      <c r="OHG169" s="73"/>
      <c r="OHH169" s="73"/>
      <c r="OHI169" s="73"/>
      <c r="OHJ169" s="73"/>
      <c r="OHK169" s="73"/>
      <c r="OHL169" s="73"/>
      <c r="OHM169" s="73"/>
      <c r="OHN169" s="73"/>
      <c r="OHO169" s="73"/>
      <c r="OHP169" s="73"/>
      <c r="OHQ169" s="73"/>
      <c r="OHR169" s="73"/>
      <c r="OHS169" s="73"/>
      <c r="OHT169" s="73"/>
      <c r="OHU169" s="73"/>
      <c r="OHV169" s="73"/>
      <c r="OHW169" s="73"/>
      <c r="OHX169" s="73"/>
      <c r="OHY169" s="73"/>
      <c r="OHZ169" s="73"/>
      <c r="OIA169" s="73"/>
      <c r="OIB169" s="73"/>
      <c r="OIC169" s="73"/>
      <c r="OID169" s="73"/>
      <c r="OIE169" s="73"/>
      <c r="OIF169" s="73"/>
      <c r="OIG169" s="73"/>
      <c r="OIH169" s="73"/>
      <c r="OII169" s="73"/>
      <c r="OIJ169" s="73"/>
      <c r="OIK169" s="73"/>
      <c r="OIL169" s="73"/>
      <c r="OIM169" s="73"/>
      <c r="OIN169" s="73"/>
      <c r="OIO169" s="73"/>
      <c r="OIP169" s="73"/>
      <c r="OIQ169" s="73"/>
      <c r="OIR169" s="73"/>
      <c r="OIS169" s="73"/>
      <c r="OIT169" s="73"/>
      <c r="OIU169" s="73"/>
      <c r="OIV169" s="73"/>
      <c r="OIW169" s="73"/>
      <c r="OIX169" s="73"/>
      <c r="OIY169" s="73"/>
      <c r="OIZ169" s="73"/>
      <c r="OJA169" s="73"/>
      <c r="OJB169" s="73"/>
      <c r="OJC169" s="73"/>
      <c r="OJD169" s="73"/>
      <c r="OJE169" s="73"/>
      <c r="OJF169" s="73"/>
      <c r="OJG169" s="73"/>
      <c r="OJH169" s="73"/>
      <c r="OJI169" s="73"/>
      <c r="OJJ169" s="73"/>
      <c r="OJK169" s="73"/>
      <c r="OJL169" s="73"/>
      <c r="OJM169" s="73"/>
      <c r="OJN169" s="73"/>
      <c r="OJO169" s="73"/>
      <c r="OJP169" s="73"/>
      <c r="OJQ169" s="73"/>
      <c r="OJR169" s="73"/>
      <c r="OJS169" s="73"/>
      <c r="OJT169" s="73"/>
      <c r="OJU169" s="73"/>
      <c r="OJV169" s="73"/>
      <c r="OJW169" s="73"/>
      <c r="OJX169" s="73"/>
      <c r="OJY169" s="73"/>
      <c r="OJZ169" s="73"/>
      <c r="OKA169" s="73"/>
      <c r="OKB169" s="73"/>
      <c r="OKC169" s="73"/>
      <c r="OKD169" s="73"/>
      <c r="OKE169" s="73"/>
      <c r="OKF169" s="73"/>
      <c r="OKG169" s="73"/>
      <c r="OKH169" s="73"/>
      <c r="OKI169" s="73"/>
      <c r="OKJ169" s="73"/>
      <c r="OKK169" s="73"/>
      <c r="OKL169" s="73"/>
      <c r="OKM169" s="73"/>
      <c r="OKN169" s="73"/>
      <c r="OKO169" s="73"/>
      <c r="OKP169" s="73"/>
      <c r="OKQ169" s="73"/>
      <c r="OKR169" s="73"/>
      <c r="OKS169" s="73"/>
      <c r="OKT169" s="73"/>
      <c r="OKU169" s="73"/>
      <c r="OKV169" s="73"/>
      <c r="OKW169" s="73"/>
      <c r="OKX169" s="73"/>
      <c r="OKY169" s="73"/>
      <c r="OKZ169" s="73"/>
      <c r="OLA169" s="73"/>
      <c r="OLB169" s="73"/>
      <c r="OLC169" s="73"/>
      <c r="OLD169" s="73"/>
      <c r="OLE169" s="73"/>
      <c r="OLF169" s="73"/>
      <c r="OLG169" s="73"/>
      <c r="OLH169" s="73"/>
      <c r="OLI169" s="73"/>
      <c r="OLJ169" s="73"/>
      <c r="OLK169" s="73"/>
      <c r="OLL169" s="73"/>
      <c r="OLM169" s="73"/>
      <c r="OLN169" s="73"/>
      <c r="OLO169" s="73"/>
      <c r="OLP169" s="73"/>
      <c r="OLQ169" s="73"/>
      <c r="OLR169" s="73"/>
      <c r="OLS169" s="73"/>
      <c r="OLT169" s="73"/>
      <c r="OLU169" s="73"/>
      <c r="OLV169" s="73"/>
      <c r="OLW169" s="73"/>
      <c r="OLX169" s="73"/>
      <c r="OLY169" s="73"/>
      <c r="OLZ169" s="73"/>
      <c r="OMA169" s="73"/>
      <c r="OMB169" s="73"/>
      <c r="OMC169" s="73"/>
      <c r="OMD169" s="73"/>
      <c r="OME169" s="73"/>
      <c r="OMF169" s="73"/>
      <c r="OMG169" s="73"/>
      <c r="OMH169" s="73"/>
      <c r="OMI169" s="73"/>
      <c r="OMJ169" s="73"/>
      <c r="OMK169" s="73"/>
      <c r="OML169" s="73"/>
      <c r="OMM169" s="73"/>
      <c r="OMN169" s="73"/>
      <c r="OMO169" s="73"/>
      <c r="OMP169" s="73"/>
      <c r="OMQ169" s="73"/>
      <c r="OMR169" s="73"/>
      <c r="OMS169" s="73"/>
      <c r="OMT169" s="73"/>
      <c r="OMU169" s="73"/>
      <c r="OMV169" s="73"/>
      <c r="OMW169" s="73"/>
      <c r="OMX169" s="73"/>
      <c r="OMY169" s="73"/>
      <c r="OMZ169" s="73"/>
      <c r="ONA169" s="73"/>
      <c r="ONB169" s="73"/>
      <c r="ONC169" s="73"/>
      <c r="OND169" s="73"/>
      <c r="ONE169" s="73"/>
      <c r="ONF169" s="73"/>
      <c r="ONG169" s="73"/>
      <c r="ONH169" s="73"/>
      <c r="ONI169" s="73"/>
      <c r="ONJ169" s="73"/>
      <c r="ONK169" s="73"/>
      <c r="ONL169" s="73"/>
      <c r="ONM169" s="73"/>
      <c r="ONN169" s="73"/>
      <c r="ONO169" s="73"/>
      <c r="ONP169" s="73"/>
      <c r="ONQ169" s="73"/>
      <c r="ONR169" s="73"/>
      <c r="ONS169" s="73"/>
      <c r="ONT169" s="73"/>
      <c r="ONU169" s="73"/>
      <c r="ONV169" s="73"/>
      <c r="ONW169" s="73"/>
      <c r="ONX169" s="73"/>
      <c r="ONY169" s="73"/>
      <c r="ONZ169" s="73"/>
      <c r="OOA169" s="73"/>
      <c r="OOB169" s="73"/>
      <c r="OOC169" s="73"/>
      <c r="OOD169" s="73"/>
      <c r="OOE169" s="73"/>
      <c r="OOF169" s="73"/>
      <c r="OOG169" s="73"/>
      <c r="OOH169" s="73"/>
      <c r="OOI169" s="73"/>
      <c r="OOJ169" s="73"/>
      <c r="OOK169" s="73"/>
      <c r="OOL169" s="73"/>
      <c r="OOM169" s="73"/>
      <c r="OON169" s="73"/>
      <c r="OOO169" s="73"/>
      <c r="OOP169" s="73"/>
      <c r="OOQ169" s="73"/>
      <c r="OOR169" s="73"/>
      <c r="OOS169" s="73"/>
      <c r="OOT169" s="73"/>
      <c r="OOU169" s="73"/>
      <c r="OOV169" s="73"/>
      <c r="OOW169" s="73"/>
      <c r="OOX169" s="73"/>
      <c r="OOY169" s="73"/>
      <c r="OOZ169" s="73"/>
      <c r="OPA169" s="73"/>
      <c r="OPB169" s="73"/>
      <c r="OPC169" s="73"/>
      <c r="OPD169" s="73"/>
      <c r="OPE169" s="73"/>
      <c r="OPF169" s="73"/>
      <c r="OPG169" s="73"/>
      <c r="OPH169" s="73"/>
      <c r="OPI169" s="73"/>
      <c r="OPJ169" s="73"/>
      <c r="OPK169" s="73"/>
      <c r="OPL169" s="73"/>
      <c r="OPM169" s="73"/>
      <c r="OPN169" s="73"/>
      <c r="OPO169" s="73"/>
      <c r="OPP169" s="73"/>
      <c r="OPQ169" s="73"/>
      <c r="OPR169" s="73"/>
      <c r="OPS169" s="73"/>
      <c r="OPT169" s="73"/>
      <c r="OPU169" s="73"/>
      <c r="OPV169" s="73"/>
      <c r="OPW169" s="73"/>
      <c r="OPX169" s="73"/>
      <c r="OPY169" s="73"/>
      <c r="OPZ169" s="73"/>
      <c r="OQA169" s="73"/>
      <c r="OQB169" s="73"/>
      <c r="OQC169" s="73"/>
      <c r="OQD169" s="73"/>
      <c r="OQE169" s="73"/>
      <c r="OQF169" s="73"/>
      <c r="OQG169" s="73"/>
      <c r="OQH169" s="73"/>
      <c r="OQI169" s="73"/>
      <c r="OQJ169" s="73"/>
      <c r="OQK169" s="73"/>
      <c r="OQL169" s="73"/>
      <c r="OQM169" s="73"/>
      <c r="OQN169" s="73"/>
      <c r="OQO169" s="73"/>
      <c r="OQP169" s="73"/>
      <c r="OQQ169" s="73"/>
      <c r="OQR169" s="73"/>
      <c r="OQS169" s="73"/>
      <c r="OQT169" s="73"/>
      <c r="OQU169" s="73"/>
      <c r="OQV169" s="73"/>
      <c r="OQW169" s="73"/>
      <c r="OQX169" s="73"/>
      <c r="OQY169" s="73"/>
      <c r="OQZ169" s="73"/>
      <c r="ORA169" s="73"/>
      <c r="ORB169" s="73"/>
      <c r="ORC169" s="73"/>
      <c r="ORD169" s="73"/>
      <c r="ORE169" s="73"/>
      <c r="ORF169" s="73"/>
      <c r="ORG169" s="73"/>
      <c r="ORH169" s="73"/>
      <c r="ORI169" s="73"/>
      <c r="ORJ169" s="73"/>
      <c r="ORK169" s="73"/>
      <c r="ORL169" s="73"/>
      <c r="ORM169" s="73"/>
      <c r="ORN169" s="73"/>
      <c r="ORO169" s="73"/>
      <c r="ORP169" s="73"/>
      <c r="ORQ169" s="73"/>
      <c r="ORR169" s="73"/>
      <c r="ORS169" s="73"/>
      <c r="ORT169" s="73"/>
      <c r="ORU169" s="73"/>
      <c r="ORV169" s="73"/>
      <c r="ORW169" s="73"/>
      <c r="ORX169" s="73"/>
      <c r="ORY169" s="73"/>
      <c r="ORZ169" s="73"/>
      <c r="OSA169" s="73"/>
      <c r="OSB169" s="73"/>
      <c r="OSC169" s="73"/>
      <c r="OSD169" s="73"/>
      <c r="OSE169" s="73"/>
      <c r="OSF169" s="73"/>
      <c r="OSG169" s="73"/>
      <c r="OSH169" s="73"/>
      <c r="OSI169" s="73"/>
      <c r="OSJ169" s="73"/>
      <c r="OSK169" s="73"/>
      <c r="OSL169" s="73"/>
      <c r="OSM169" s="73"/>
      <c r="OSN169" s="73"/>
      <c r="OSO169" s="73"/>
      <c r="OSP169" s="73"/>
      <c r="OSQ169" s="73"/>
      <c r="OSR169" s="73"/>
      <c r="OSS169" s="73"/>
      <c r="OST169" s="73"/>
      <c r="OSU169" s="73"/>
      <c r="OSV169" s="73"/>
      <c r="OSW169" s="73"/>
      <c r="OSX169" s="73"/>
      <c r="OSY169" s="73"/>
      <c r="OSZ169" s="73"/>
      <c r="OTA169" s="73"/>
      <c r="OTB169" s="73"/>
      <c r="OTC169" s="73"/>
      <c r="OTD169" s="73"/>
      <c r="OTE169" s="73"/>
      <c r="OTF169" s="73"/>
      <c r="OTG169" s="73"/>
      <c r="OTH169" s="73"/>
      <c r="OTI169" s="73"/>
      <c r="OTJ169" s="73"/>
      <c r="OTK169" s="73"/>
      <c r="OTL169" s="73"/>
      <c r="OTM169" s="73"/>
      <c r="OTN169" s="73"/>
      <c r="OTO169" s="73"/>
      <c r="OTP169" s="73"/>
      <c r="OTQ169" s="73"/>
      <c r="OTR169" s="73"/>
      <c r="OTS169" s="73"/>
      <c r="OTT169" s="73"/>
      <c r="OTU169" s="73"/>
      <c r="OTV169" s="73"/>
      <c r="OTW169" s="73"/>
      <c r="OTX169" s="73"/>
      <c r="OTY169" s="73"/>
      <c r="OTZ169" s="73"/>
      <c r="OUA169" s="73"/>
      <c r="OUB169" s="73"/>
      <c r="OUC169" s="73"/>
      <c r="OUD169" s="73"/>
      <c r="OUE169" s="73"/>
      <c r="OUF169" s="73"/>
      <c r="OUG169" s="73"/>
      <c r="OUH169" s="73"/>
      <c r="OUI169" s="73"/>
      <c r="OUJ169" s="73"/>
      <c r="OUK169" s="73"/>
      <c r="OUL169" s="73"/>
      <c r="OUM169" s="73"/>
      <c r="OUN169" s="73"/>
      <c r="OUO169" s="73"/>
      <c r="OUP169" s="73"/>
      <c r="OUQ169" s="73"/>
      <c r="OUR169" s="73"/>
      <c r="OUS169" s="73"/>
      <c r="OUT169" s="73"/>
      <c r="OUU169" s="73"/>
      <c r="OUV169" s="73"/>
      <c r="OUW169" s="73"/>
      <c r="OUX169" s="73"/>
      <c r="OUY169" s="73"/>
      <c r="OUZ169" s="73"/>
      <c r="OVA169" s="73"/>
      <c r="OVB169" s="73"/>
      <c r="OVC169" s="73"/>
      <c r="OVD169" s="73"/>
      <c r="OVE169" s="73"/>
      <c r="OVF169" s="73"/>
      <c r="OVG169" s="73"/>
      <c r="OVH169" s="73"/>
      <c r="OVI169" s="73"/>
      <c r="OVJ169" s="73"/>
      <c r="OVK169" s="73"/>
      <c r="OVL169" s="73"/>
      <c r="OVM169" s="73"/>
      <c r="OVN169" s="73"/>
      <c r="OVO169" s="73"/>
      <c r="OVP169" s="73"/>
      <c r="OVQ169" s="73"/>
      <c r="OVR169" s="73"/>
      <c r="OVS169" s="73"/>
      <c r="OVT169" s="73"/>
      <c r="OVU169" s="73"/>
      <c r="OVV169" s="73"/>
      <c r="OVW169" s="73"/>
      <c r="OVX169" s="73"/>
      <c r="OVY169" s="73"/>
      <c r="OVZ169" s="73"/>
      <c r="OWA169" s="73"/>
      <c r="OWB169" s="73"/>
      <c r="OWC169" s="73"/>
      <c r="OWD169" s="73"/>
      <c r="OWE169" s="73"/>
      <c r="OWF169" s="73"/>
      <c r="OWG169" s="73"/>
      <c r="OWH169" s="73"/>
      <c r="OWI169" s="73"/>
      <c r="OWJ169" s="73"/>
      <c r="OWK169" s="73"/>
      <c r="OWL169" s="73"/>
      <c r="OWM169" s="73"/>
      <c r="OWN169" s="73"/>
      <c r="OWO169" s="73"/>
      <c r="OWP169" s="73"/>
      <c r="OWQ169" s="73"/>
      <c r="OWR169" s="73"/>
      <c r="OWS169" s="73"/>
      <c r="OWT169" s="73"/>
      <c r="OWU169" s="73"/>
      <c r="OWV169" s="73"/>
      <c r="OWW169" s="73"/>
      <c r="OWX169" s="73"/>
      <c r="OWY169" s="73"/>
      <c r="OWZ169" s="73"/>
      <c r="OXA169" s="73"/>
      <c r="OXB169" s="73"/>
      <c r="OXC169" s="73"/>
      <c r="OXD169" s="73"/>
      <c r="OXE169" s="73"/>
      <c r="OXF169" s="73"/>
      <c r="OXG169" s="73"/>
      <c r="OXH169" s="73"/>
      <c r="OXI169" s="73"/>
      <c r="OXJ169" s="73"/>
      <c r="OXK169" s="73"/>
      <c r="OXL169" s="73"/>
      <c r="OXM169" s="73"/>
      <c r="OXN169" s="73"/>
      <c r="OXO169" s="73"/>
      <c r="OXP169" s="73"/>
      <c r="OXQ169" s="73"/>
      <c r="OXR169" s="73"/>
      <c r="OXS169" s="73"/>
      <c r="OXT169" s="73"/>
      <c r="OXU169" s="73"/>
      <c r="OXV169" s="73"/>
      <c r="OXW169" s="73"/>
      <c r="OXX169" s="73"/>
      <c r="OXY169" s="73"/>
      <c r="OXZ169" s="73"/>
      <c r="OYA169" s="73"/>
      <c r="OYB169" s="73"/>
      <c r="OYC169" s="73"/>
      <c r="OYD169" s="73"/>
      <c r="OYE169" s="73"/>
      <c r="OYF169" s="73"/>
      <c r="OYG169" s="73"/>
      <c r="OYH169" s="73"/>
      <c r="OYI169" s="73"/>
      <c r="OYJ169" s="73"/>
      <c r="OYK169" s="73"/>
      <c r="OYL169" s="73"/>
      <c r="OYM169" s="73"/>
      <c r="OYN169" s="73"/>
      <c r="OYO169" s="73"/>
      <c r="OYP169" s="73"/>
      <c r="OYQ169" s="73"/>
      <c r="OYR169" s="73"/>
      <c r="OYS169" s="73"/>
      <c r="OYT169" s="73"/>
      <c r="OYU169" s="73"/>
      <c r="OYV169" s="73"/>
      <c r="OYW169" s="73"/>
      <c r="OYX169" s="73"/>
      <c r="OYY169" s="73"/>
      <c r="OYZ169" s="73"/>
      <c r="OZA169" s="73"/>
      <c r="OZB169" s="73"/>
      <c r="OZC169" s="73"/>
      <c r="OZD169" s="73"/>
      <c r="OZE169" s="73"/>
      <c r="OZF169" s="73"/>
      <c r="OZG169" s="73"/>
      <c r="OZH169" s="73"/>
      <c r="OZI169" s="73"/>
      <c r="OZJ169" s="73"/>
      <c r="OZK169" s="73"/>
      <c r="OZL169" s="73"/>
      <c r="OZM169" s="73"/>
      <c r="OZN169" s="73"/>
      <c r="OZO169" s="73"/>
      <c r="OZP169" s="73"/>
      <c r="OZQ169" s="73"/>
      <c r="OZR169" s="73"/>
      <c r="OZS169" s="73"/>
      <c r="OZT169" s="73"/>
      <c r="OZU169" s="73"/>
      <c r="OZV169" s="73"/>
      <c r="OZW169" s="73"/>
      <c r="OZX169" s="73"/>
      <c r="OZY169" s="73"/>
      <c r="OZZ169" s="73"/>
      <c r="PAA169" s="73"/>
      <c r="PAB169" s="73"/>
      <c r="PAC169" s="73"/>
      <c r="PAD169" s="73"/>
      <c r="PAE169" s="73"/>
      <c r="PAF169" s="73"/>
      <c r="PAG169" s="73"/>
      <c r="PAH169" s="73"/>
      <c r="PAI169" s="73"/>
      <c r="PAJ169" s="73"/>
      <c r="PAK169" s="73"/>
      <c r="PAL169" s="73"/>
      <c r="PAM169" s="73"/>
      <c r="PAN169" s="73"/>
      <c r="PAO169" s="73"/>
      <c r="PAP169" s="73"/>
      <c r="PAQ169" s="73"/>
      <c r="PAR169" s="73"/>
      <c r="PAS169" s="73"/>
      <c r="PAT169" s="73"/>
      <c r="PAU169" s="73"/>
      <c r="PAV169" s="73"/>
      <c r="PAW169" s="73"/>
      <c r="PAX169" s="73"/>
      <c r="PAY169" s="73"/>
      <c r="PAZ169" s="73"/>
      <c r="PBA169" s="73"/>
      <c r="PBB169" s="73"/>
      <c r="PBC169" s="73"/>
      <c r="PBD169" s="73"/>
      <c r="PBE169" s="73"/>
      <c r="PBF169" s="73"/>
      <c r="PBG169" s="73"/>
      <c r="PBH169" s="73"/>
      <c r="PBI169" s="73"/>
      <c r="PBJ169" s="73"/>
      <c r="PBK169" s="73"/>
      <c r="PBL169" s="73"/>
      <c r="PBM169" s="73"/>
      <c r="PBN169" s="73"/>
      <c r="PBO169" s="73"/>
      <c r="PBP169" s="73"/>
      <c r="PBQ169" s="73"/>
      <c r="PBR169" s="73"/>
      <c r="PBS169" s="73"/>
      <c r="PBT169" s="73"/>
      <c r="PBU169" s="73"/>
      <c r="PBV169" s="73"/>
      <c r="PBW169" s="73"/>
      <c r="PBX169" s="73"/>
      <c r="PBY169" s="73"/>
      <c r="PBZ169" s="73"/>
      <c r="PCA169" s="73"/>
      <c r="PCB169" s="73"/>
      <c r="PCC169" s="73"/>
      <c r="PCD169" s="73"/>
      <c r="PCE169" s="73"/>
      <c r="PCF169" s="73"/>
      <c r="PCG169" s="73"/>
      <c r="PCH169" s="73"/>
      <c r="PCI169" s="73"/>
      <c r="PCJ169" s="73"/>
      <c r="PCK169" s="73"/>
      <c r="PCL169" s="73"/>
      <c r="PCM169" s="73"/>
      <c r="PCN169" s="73"/>
      <c r="PCO169" s="73"/>
      <c r="PCP169" s="73"/>
      <c r="PCQ169" s="73"/>
      <c r="PCR169" s="73"/>
      <c r="PCS169" s="73"/>
      <c r="PCT169" s="73"/>
      <c r="PCU169" s="73"/>
      <c r="PCV169" s="73"/>
      <c r="PCW169" s="73"/>
      <c r="PCX169" s="73"/>
      <c r="PCY169" s="73"/>
      <c r="PCZ169" s="73"/>
      <c r="PDA169" s="73"/>
      <c r="PDB169" s="73"/>
      <c r="PDC169" s="73"/>
      <c r="PDD169" s="73"/>
      <c r="PDE169" s="73"/>
      <c r="PDF169" s="73"/>
      <c r="PDG169" s="73"/>
      <c r="PDH169" s="73"/>
      <c r="PDI169" s="73"/>
      <c r="PDJ169" s="73"/>
      <c r="PDK169" s="73"/>
      <c r="PDL169" s="73"/>
      <c r="PDM169" s="73"/>
      <c r="PDN169" s="73"/>
      <c r="PDO169" s="73"/>
      <c r="PDP169" s="73"/>
      <c r="PDQ169" s="73"/>
      <c r="PDR169" s="73"/>
      <c r="PDS169" s="73"/>
      <c r="PDT169" s="73"/>
      <c r="PDU169" s="73"/>
      <c r="PDV169" s="73"/>
      <c r="PDW169" s="73"/>
      <c r="PDX169" s="73"/>
      <c r="PDY169" s="73"/>
      <c r="PDZ169" s="73"/>
      <c r="PEA169" s="73"/>
      <c r="PEB169" s="73"/>
      <c r="PEC169" s="73"/>
      <c r="PED169" s="73"/>
      <c r="PEE169" s="73"/>
      <c r="PEF169" s="73"/>
      <c r="PEG169" s="73"/>
      <c r="PEH169" s="73"/>
      <c r="PEI169" s="73"/>
      <c r="PEJ169" s="73"/>
      <c r="PEK169" s="73"/>
      <c r="PEL169" s="73"/>
      <c r="PEM169" s="73"/>
      <c r="PEN169" s="73"/>
      <c r="PEO169" s="73"/>
      <c r="PEP169" s="73"/>
      <c r="PEQ169" s="73"/>
      <c r="PER169" s="73"/>
      <c r="PES169" s="73"/>
      <c r="PET169" s="73"/>
      <c r="PEU169" s="73"/>
      <c r="PEV169" s="73"/>
      <c r="PEW169" s="73"/>
      <c r="PEX169" s="73"/>
      <c r="PEY169" s="73"/>
      <c r="PEZ169" s="73"/>
      <c r="PFA169" s="73"/>
      <c r="PFB169" s="73"/>
      <c r="PFC169" s="73"/>
      <c r="PFD169" s="73"/>
      <c r="PFE169" s="73"/>
      <c r="PFF169" s="73"/>
      <c r="PFG169" s="73"/>
      <c r="PFH169" s="73"/>
      <c r="PFI169" s="73"/>
      <c r="PFJ169" s="73"/>
      <c r="PFK169" s="73"/>
      <c r="PFL169" s="73"/>
      <c r="PFM169" s="73"/>
      <c r="PFN169" s="73"/>
      <c r="PFO169" s="73"/>
      <c r="PFP169" s="73"/>
      <c r="PFQ169" s="73"/>
      <c r="PFR169" s="73"/>
      <c r="PFS169" s="73"/>
      <c r="PFT169" s="73"/>
      <c r="PFU169" s="73"/>
      <c r="PFV169" s="73"/>
      <c r="PFW169" s="73"/>
      <c r="PFX169" s="73"/>
      <c r="PFY169" s="73"/>
      <c r="PFZ169" s="73"/>
      <c r="PGA169" s="73"/>
      <c r="PGB169" s="73"/>
      <c r="PGC169" s="73"/>
      <c r="PGD169" s="73"/>
      <c r="PGE169" s="73"/>
      <c r="PGF169" s="73"/>
      <c r="PGG169" s="73"/>
      <c r="PGH169" s="73"/>
      <c r="PGI169" s="73"/>
      <c r="PGJ169" s="73"/>
      <c r="PGK169" s="73"/>
      <c r="PGL169" s="73"/>
      <c r="PGM169" s="73"/>
      <c r="PGN169" s="73"/>
      <c r="PGO169" s="73"/>
      <c r="PGP169" s="73"/>
      <c r="PGQ169" s="73"/>
      <c r="PGR169" s="73"/>
      <c r="PGS169" s="73"/>
      <c r="PGT169" s="73"/>
      <c r="PGU169" s="73"/>
      <c r="PGV169" s="73"/>
      <c r="PGW169" s="73"/>
      <c r="PGX169" s="73"/>
      <c r="PGY169" s="73"/>
      <c r="PGZ169" s="73"/>
      <c r="PHA169" s="73"/>
      <c r="PHB169" s="73"/>
      <c r="PHC169" s="73"/>
      <c r="PHD169" s="73"/>
      <c r="PHE169" s="73"/>
      <c r="PHF169" s="73"/>
      <c r="PHG169" s="73"/>
      <c r="PHH169" s="73"/>
      <c r="PHI169" s="73"/>
      <c r="PHJ169" s="73"/>
      <c r="PHK169" s="73"/>
      <c r="PHL169" s="73"/>
      <c r="PHM169" s="73"/>
      <c r="PHN169" s="73"/>
      <c r="PHO169" s="73"/>
      <c r="PHP169" s="73"/>
      <c r="PHQ169" s="73"/>
      <c r="PHR169" s="73"/>
      <c r="PHS169" s="73"/>
      <c r="PHT169" s="73"/>
      <c r="PHU169" s="73"/>
      <c r="PHV169" s="73"/>
      <c r="PHW169" s="73"/>
      <c r="PHX169" s="73"/>
      <c r="PHY169" s="73"/>
      <c r="PHZ169" s="73"/>
      <c r="PIA169" s="73"/>
      <c r="PIB169" s="73"/>
      <c r="PIC169" s="73"/>
      <c r="PID169" s="73"/>
      <c r="PIE169" s="73"/>
      <c r="PIF169" s="73"/>
      <c r="PIG169" s="73"/>
      <c r="PIH169" s="73"/>
      <c r="PII169" s="73"/>
      <c r="PIJ169" s="73"/>
      <c r="PIK169" s="73"/>
      <c r="PIL169" s="73"/>
      <c r="PIM169" s="73"/>
      <c r="PIN169" s="73"/>
      <c r="PIO169" s="73"/>
      <c r="PIP169" s="73"/>
      <c r="PIQ169" s="73"/>
      <c r="PIR169" s="73"/>
      <c r="PIS169" s="73"/>
      <c r="PIT169" s="73"/>
      <c r="PIU169" s="73"/>
      <c r="PIV169" s="73"/>
      <c r="PIW169" s="73"/>
      <c r="PIX169" s="73"/>
      <c r="PIY169" s="73"/>
      <c r="PIZ169" s="73"/>
      <c r="PJA169" s="73"/>
      <c r="PJB169" s="73"/>
      <c r="PJC169" s="73"/>
      <c r="PJD169" s="73"/>
      <c r="PJE169" s="73"/>
      <c r="PJF169" s="73"/>
      <c r="PJG169" s="73"/>
      <c r="PJH169" s="73"/>
      <c r="PJI169" s="73"/>
      <c r="PJJ169" s="73"/>
      <c r="PJK169" s="73"/>
      <c r="PJL169" s="73"/>
      <c r="PJM169" s="73"/>
      <c r="PJN169" s="73"/>
      <c r="PJO169" s="73"/>
      <c r="PJP169" s="73"/>
      <c r="PJQ169" s="73"/>
      <c r="PJR169" s="73"/>
      <c r="PJS169" s="73"/>
      <c r="PJT169" s="73"/>
      <c r="PJU169" s="73"/>
      <c r="PJV169" s="73"/>
      <c r="PJW169" s="73"/>
      <c r="PJX169" s="73"/>
      <c r="PJY169" s="73"/>
      <c r="PJZ169" s="73"/>
      <c r="PKA169" s="73"/>
      <c r="PKB169" s="73"/>
      <c r="PKC169" s="73"/>
      <c r="PKD169" s="73"/>
      <c r="PKE169" s="73"/>
      <c r="PKF169" s="73"/>
      <c r="PKG169" s="73"/>
      <c r="PKH169" s="73"/>
      <c r="PKI169" s="73"/>
      <c r="PKJ169" s="73"/>
      <c r="PKK169" s="73"/>
      <c r="PKL169" s="73"/>
      <c r="PKM169" s="73"/>
      <c r="PKN169" s="73"/>
      <c r="PKO169" s="73"/>
      <c r="PKP169" s="73"/>
      <c r="PKQ169" s="73"/>
      <c r="PKR169" s="73"/>
      <c r="PKS169" s="73"/>
      <c r="PKT169" s="73"/>
      <c r="PKU169" s="73"/>
      <c r="PKV169" s="73"/>
      <c r="PKW169" s="73"/>
      <c r="PKX169" s="73"/>
      <c r="PKY169" s="73"/>
      <c r="PKZ169" s="73"/>
      <c r="PLA169" s="73"/>
      <c r="PLB169" s="73"/>
      <c r="PLC169" s="73"/>
      <c r="PLD169" s="73"/>
      <c r="PLE169" s="73"/>
      <c r="PLF169" s="73"/>
      <c r="PLG169" s="73"/>
      <c r="PLH169" s="73"/>
      <c r="PLI169" s="73"/>
      <c r="PLJ169" s="73"/>
      <c r="PLK169" s="73"/>
      <c r="PLL169" s="73"/>
      <c r="PLM169" s="73"/>
      <c r="PLN169" s="73"/>
      <c r="PLO169" s="73"/>
      <c r="PLP169" s="73"/>
      <c r="PLQ169" s="73"/>
      <c r="PLR169" s="73"/>
      <c r="PLS169" s="73"/>
      <c r="PLT169" s="73"/>
      <c r="PLU169" s="73"/>
      <c r="PLV169" s="73"/>
      <c r="PLW169" s="73"/>
      <c r="PLX169" s="73"/>
      <c r="PLY169" s="73"/>
      <c r="PLZ169" s="73"/>
      <c r="PMA169" s="73"/>
      <c r="PMB169" s="73"/>
      <c r="PMC169" s="73"/>
      <c r="PMD169" s="73"/>
      <c r="PME169" s="73"/>
      <c r="PMF169" s="73"/>
      <c r="PMG169" s="73"/>
      <c r="PMH169" s="73"/>
      <c r="PMI169" s="73"/>
      <c r="PMJ169" s="73"/>
      <c r="PMK169" s="73"/>
      <c r="PML169" s="73"/>
      <c r="PMM169" s="73"/>
      <c r="PMN169" s="73"/>
      <c r="PMO169" s="73"/>
      <c r="PMP169" s="73"/>
      <c r="PMQ169" s="73"/>
      <c r="PMR169" s="73"/>
      <c r="PMS169" s="73"/>
      <c r="PMT169" s="73"/>
      <c r="PMU169" s="73"/>
      <c r="PMV169" s="73"/>
      <c r="PMW169" s="73"/>
      <c r="PMX169" s="73"/>
      <c r="PMY169" s="73"/>
      <c r="PMZ169" s="73"/>
      <c r="PNA169" s="73"/>
      <c r="PNB169" s="73"/>
      <c r="PNC169" s="73"/>
      <c r="PND169" s="73"/>
      <c r="PNE169" s="73"/>
      <c r="PNF169" s="73"/>
      <c r="PNG169" s="73"/>
      <c r="PNH169" s="73"/>
      <c r="PNI169" s="73"/>
      <c r="PNJ169" s="73"/>
      <c r="PNK169" s="73"/>
      <c r="PNL169" s="73"/>
      <c r="PNM169" s="73"/>
      <c r="PNN169" s="73"/>
      <c r="PNO169" s="73"/>
      <c r="PNP169" s="73"/>
      <c r="PNQ169" s="73"/>
      <c r="PNR169" s="73"/>
      <c r="PNS169" s="73"/>
      <c r="PNT169" s="73"/>
      <c r="PNU169" s="73"/>
      <c r="PNV169" s="73"/>
      <c r="PNW169" s="73"/>
      <c r="PNX169" s="73"/>
      <c r="PNY169" s="73"/>
      <c r="PNZ169" s="73"/>
      <c r="POA169" s="73"/>
      <c r="POB169" s="73"/>
      <c r="POC169" s="73"/>
      <c r="POD169" s="73"/>
      <c r="POE169" s="73"/>
      <c r="POF169" s="73"/>
      <c r="POG169" s="73"/>
      <c r="POH169" s="73"/>
      <c r="POI169" s="73"/>
      <c r="POJ169" s="73"/>
      <c r="POK169" s="73"/>
      <c r="POL169" s="73"/>
      <c r="POM169" s="73"/>
      <c r="PON169" s="73"/>
      <c r="POO169" s="73"/>
      <c r="POP169" s="73"/>
      <c r="POQ169" s="73"/>
      <c r="POR169" s="73"/>
      <c r="POS169" s="73"/>
      <c r="POT169" s="73"/>
      <c r="POU169" s="73"/>
      <c r="POV169" s="73"/>
      <c r="POW169" s="73"/>
      <c r="POX169" s="73"/>
      <c r="POY169" s="73"/>
      <c r="POZ169" s="73"/>
      <c r="PPA169" s="73"/>
      <c r="PPB169" s="73"/>
      <c r="PPC169" s="73"/>
      <c r="PPD169" s="73"/>
      <c r="PPE169" s="73"/>
      <c r="PPF169" s="73"/>
      <c r="PPG169" s="73"/>
      <c r="PPH169" s="73"/>
      <c r="PPI169" s="73"/>
      <c r="PPJ169" s="73"/>
      <c r="PPK169" s="73"/>
      <c r="PPL169" s="73"/>
      <c r="PPM169" s="73"/>
      <c r="PPN169" s="73"/>
      <c r="PPO169" s="73"/>
      <c r="PPP169" s="73"/>
      <c r="PPQ169" s="73"/>
      <c r="PPR169" s="73"/>
      <c r="PPS169" s="73"/>
      <c r="PPT169" s="73"/>
      <c r="PPU169" s="73"/>
      <c r="PPV169" s="73"/>
      <c r="PPW169" s="73"/>
      <c r="PPX169" s="73"/>
      <c r="PPY169" s="73"/>
      <c r="PPZ169" s="73"/>
      <c r="PQA169" s="73"/>
      <c r="PQB169" s="73"/>
      <c r="PQC169" s="73"/>
      <c r="PQD169" s="73"/>
      <c r="PQE169" s="73"/>
      <c r="PQF169" s="73"/>
      <c r="PQG169" s="73"/>
      <c r="PQH169" s="73"/>
      <c r="PQI169" s="73"/>
      <c r="PQJ169" s="73"/>
      <c r="PQK169" s="73"/>
      <c r="PQL169" s="73"/>
      <c r="PQM169" s="73"/>
      <c r="PQN169" s="73"/>
      <c r="PQO169" s="73"/>
      <c r="PQP169" s="73"/>
      <c r="PQQ169" s="73"/>
      <c r="PQR169" s="73"/>
      <c r="PQS169" s="73"/>
      <c r="PQT169" s="73"/>
      <c r="PQU169" s="73"/>
      <c r="PQV169" s="73"/>
      <c r="PQW169" s="73"/>
      <c r="PQX169" s="73"/>
      <c r="PQY169" s="73"/>
      <c r="PQZ169" s="73"/>
      <c r="PRA169" s="73"/>
      <c r="PRB169" s="73"/>
      <c r="PRC169" s="73"/>
      <c r="PRD169" s="73"/>
      <c r="PRE169" s="73"/>
      <c r="PRF169" s="73"/>
      <c r="PRG169" s="73"/>
      <c r="PRH169" s="73"/>
      <c r="PRI169" s="73"/>
      <c r="PRJ169" s="73"/>
      <c r="PRK169" s="73"/>
      <c r="PRL169" s="73"/>
      <c r="PRM169" s="73"/>
      <c r="PRN169" s="73"/>
      <c r="PRO169" s="73"/>
      <c r="PRP169" s="73"/>
      <c r="PRQ169" s="73"/>
      <c r="PRR169" s="73"/>
      <c r="PRS169" s="73"/>
      <c r="PRT169" s="73"/>
      <c r="PRU169" s="73"/>
      <c r="PRV169" s="73"/>
      <c r="PRW169" s="73"/>
      <c r="PRX169" s="73"/>
      <c r="PRY169" s="73"/>
      <c r="PRZ169" s="73"/>
      <c r="PSA169" s="73"/>
      <c r="PSB169" s="73"/>
      <c r="PSC169" s="73"/>
      <c r="PSD169" s="73"/>
      <c r="PSE169" s="73"/>
      <c r="PSF169" s="73"/>
      <c r="PSG169" s="73"/>
      <c r="PSH169" s="73"/>
      <c r="PSI169" s="73"/>
      <c r="PSJ169" s="73"/>
      <c r="PSK169" s="73"/>
      <c r="PSL169" s="73"/>
      <c r="PSM169" s="73"/>
      <c r="PSN169" s="73"/>
      <c r="PSO169" s="73"/>
      <c r="PSP169" s="73"/>
      <c r="PSQ169" s="73"/>
      <c r="PSR169" s="73"/>
      <c r="PSS169" s="73"/>
      <c r="PST169" s="73"/>
      <c r="PSU169" s="73"/>
      <c r="PSV169" s="73"/>
      <c r="PSW169" s="73"/>
      <c r="PSX169" s="73"/>
      <c r="PSY169" s="73"/>
      <c r="PSZ169" s="73"/>
      <c r="PTA169" s="73"/>
      <c r="PTB169" s="73"/>
      <c r="PTC169" s="73"/>
      <c r="PTD169" s="73"/>
      <c r="PTE169" s="73"/>
      <c r="PTF169" s="73"/>
      <c r="PTG169" s="73"/>
      <c r="PTH169" s="73"/>
      <c r="PTI169" s="73"/>
      <c r="PTJ169" s="73"/>
      <c r="PTK169" s="73"/>
      <c r="PTL169" s="73"/>
      <c r="PTM169" s="73"/>
      <c r="PTN169" s="73"/>
      <c r="PTO169" s="73"/>
      <c r="PTP169" s="73"/>
      <c r="PTQ169" s="73"/>
      <c r="PTR169" s="73"/>
      <c r="PTS169" s="73"/>
      <c r="PTT169" s="73"/>
      <c r="PTU169" s="73"/>
      <c r="PTV169" s="73"/>
      <c r="PTW169" s="73"/>
      <c r="PTX169" s="73"/>
      <c r="PTY169" s="73"/>
      <c r="PTZ169" s="73"/>
      <c r="PUA169" s="73"/>
      <c r="PUB169" s="73"/>
      <c r="PUC169" s="73"/>
      <c r="PUD169" s="73"/>
      <c r="PUE169" s="73"/>
      <c r="PUF169" s="73"/>
      <c r="PUG169" s="73"/>
      <c r="PUH169" s="73"/>
      <c r="PUI169" s="73"/>
      <c r="PUJ169" s="73"/>
      <c r="PUK169" s="73"/>
      <c r="PUL169" s="73"/>
      <c r="PUM169" s="73"/>
      <c r="PUN169" s="73"/>
      <c r="PUO169" s="73"/>
      <c r="PUP169" s="73"/>
      <c r="PUQ169" s="73"/>
      <c r="PUR169" s="73"/>
      <c r="PUS169" s="73"/>
      <c r="PUT169" s="73"/>
      <c r="PUU169" s="73"/>
      <c r="PUV169" s="73"/>
      <c r="PUW169" s="73"/>
      <c r="PUX169" s="73"/>
      <c r="PUY169" s="73"/>
      <c r="PUZ169" s="73"/>
      <c r="PVA169" s="73"/>
      <c r="PVB169" s="73"/>
      <c r="PVC169" s="73"/>
      <c r="PVD169" s="73"/>
      <c r="PVE169" s="73"/>
      <c r="PVF169" s="73"/>
      <c r="PVG169" s="73"/>
      <c r="PVH169" s="73"/>
      <c r="PVI169" s="73"/>
      <c r="PVJ169" s="73"/>
      <c r="PVK169" s="73"/>
      <c r="PVL169" s="73"/>
      <c r="PVM169" s="73"/>
      <c r="PVN169" s="73"/>
      <c r="PVO169" s="73"/>
      <c r="PVP169" s="73"/>
      <c r="PVQ169" s="73"/>
      <c r="PVR169" s="73"/>
      <c r="PVS169" s="73"/>
      <c r="PVT169" s="73"/>
      <c r="PVU169" s="73"/>
      <c r="PVV169" s="73"/>
      <c r="PVW169" s="73"/>
      <c r="PVX169" s="73"/>
      <c r="PVY169" s="73"/>
      <c r="PVZ169" s="73"/>
      <c r="PWA169" s="73"/>
      <c r="PWB169" s="73"/>
      <c r="PWC169" s="73"/>
      <c r="PWD169" s="73"/>
      <c r="PWE169" s="73"/>
      <c r="PWF169" s="73"/>
      <c r="PWG169" s="73"/>
      <c r="PWH169" s="73"/>
      <c r="PWI169" s="73"/>
      <c r="PWJ169" s="73"/>
      <c r="PWK169" s="73"/>
      <c r="PWL169" s="73"/>
      <c r="PWM169" s="73"/>
      <c r="PWN169" s="73"/>
      <c r="PWO169" s="73"/>
      <c r="PWP169" s="73"/>
      <c r="PWQ169" s="73"/>
      <c r="PWR169" s="73"/>
      <c r="PWS169" s="73"/>
      <c r="PWT169" s="73"/>
      <c r="PWU169" s="73"/>
      <c r="PWV169" s="73"/>
      <c r="PWW169" s="73"/>
      <c r="PWX169" s="73"/>
      <c r="PWY169" s="73"/>
      <c r="PWZ169" s="73"/>
      <c r="PXA169" s="73"/>
      <c r="PXB169" s="73"/>
      <c r="PXC169" s="73"/>
      <c r="PXD169" s="73"/>
      <c r="PXE169" s="73"/>
      <c r="PXF169" s="73"/>
      <c r="PXG169" s="73"/>
      <c r="PXH169" s="73"/>
      <c r="PXI169" s="73"/>
      <c r="PXJ169" s="73"/>
      <c r="PXK169" s="73"/>
      <c r="PXL169" s="73"/>
      <c r="PXM169" s="73"/>
      <c r="PXN169" s="73"/>
      <c r="PXO169" s="73"/>
      <c r="PXP169" s="73"/>
      <c r="PXQ169" s="73"/>
      <c r="PXR169" s="73"/>
      <c r="PXS169" s="73"/>
      <c r="PXT169" s="73"/>
      <c r="PXU169" s="73"/>
      <c r="PXV169" s="73"/>
      <c r="PXW169" s="73"/>
      <c r="PXX169" s="73"/>
      <c r="PXY169" s="73"/>
      <c r="PXZ169" s="73"/>
      <c r="PYA169" s="73"/>
      <c r="PYB169" s="73"/>
      <c r="PYC169" s="73"/>
      <c r="PYD169" s="73"/>
      <c r="PYE169" s="73"/>
      <c r="PYF169" s="73"/>
      <c r="PYG169" s="73"/>
      <c r="PYH169" s="73"/>
      <c r="PYI169" s="73"/>
      <c r="PYJ169" s="73"/>
      <c r="PYK169" s="73"/>
      <c r="PYL169" s="73"/>
      <c r="PYM169" s="73"/>
      <c r="PYN169" s="73"/>
      <c r="PYO169" s="73"/>
      <c r="PYP169" s="73"/>
      <c r="PYQ169" s="73"/>
      <c r="PYR169" s="73"/>
      <c r="PYS169" s="73"/>
      <c r="PYT169" s="73"/>
      <c r="PYU169" s="73"/>
      <c r="PYV169" s="73"/>
      <c r="PYW169" s="73"/>
      <c r="PYX169" s="73"/>
      <c r="PYY169" s="73"/>
      <c r="PYZ169" s="73"/>
      <c r="PZA169" s="73"/>
      <c r="PZB169" s="73"/>
      <c r="PZC169" s="73"/>
      <c r="PZD169" s="73"/>
      <c r="PZE169" s="73"/>
      <c r="PZF169" s="73"/>
      <c r="PZG169" s="73"/>
      <c r="PZH169" s="73"/>
      <c r="PZI169" s="73"/>
      <c r="PZJ169" s="73"/>
      <c r="PZK169" s="73"/>
      <c r="PZL169" s="73"/>
      <c r="PZM169" s="73"/>
      <c r="PZN169" s="73"/>
      <c r="PZO169" s="73"/>
      <c r="PZP169" s="73"/>
      <c r="PZQ169" s="73"/>
      <c r="PZR169" s="73"/>
      <c r="PZS169" s="73"/>
      <c r="PZT169" s="73"/>
      <c r="PZU169" s="73"/>
      <c r="PZV169" s="73"/>
      <c r="PZW169" s="73"/>
      <c r="PZX169" s="73"/>
      <c r="PZY169" s="73"/>
      <c r="PZZ169" s="73"/>
      <c r="QAA169" s="73"/>
      <c r="QAB169" s="73"/>
      <c r="QAC169" s="73"/>
      <c r="QAD169" s="73"/>
      <c r="QAE169" s="73"/>
      <c r="QAF169" s="73"/>
      <c r="QAG169" s="73"/>
      <c r="QAH169" s="73"/>
      <c r="QAI169" s="73"/>
      <c r="QAJ169" s="73"/>
      <c r="QAK169" s="73"/>
      <c r="QAL169" s="73"/>
      <c r="QAM169" s="73"/>
      <c r="QAN169" s="73"/>
      <c r="QAO169" s="73"/>
      <c r="QAP169" s="73"/>
      <c r="QAQ169" s="73"/>
      <c r="QAR169" s="73"/>
      <c r="QAS169" s="73"/>
      <c r="QAT169" s="73"/>
      <c r="QAU169" s="73"/>
      <c r="QAV169" s="73"/>
      <c r="QAW169" s="73"/>
      <c r="QAX169" s="73"/>
      <c r="QAY169" s="73"/>
      <c r="QAZ169" s="73"/>
      <c r="QBA169" s="73"/>
      <c r="QBB169" s="73"/>
      <c r="QBC169" s="73"/>
      <c r="QBD169" s="73"/>
      <c r="QBE169" s="73"/>
      <c r="QBF169" s="73"/>
      <c r="QBG169" s="73"/>
      <c r="QBH169" s="73"/>
      <c r="QBI169" s="73"/>
      <c r="QBJ169" s="73"/>
      <c r="QBK169" s="73"/>
      <c r="QBL169" s="73"/>
      <c r="QBM169" s="73"/>
      <c r="QBN169" s="73"/>
      <c r="QBO169" s="73"/>
      <c r="QBP169" s="73"/>
      <c r="QBQ169" s="73"/>
      <c r="QBR169" s="73"/>
      <c r="QBS169" s="73"/>
      <c r="QBT169" s="73"/>
      <c r="QBU169" s="73"/>
      <c r="QBV169" s="73"/>
      <c r="QBW169" s="73"/>
      <c r="QBX169" s="73"/>
      <c r="QBY169" s="73"/>
      <c r="QBZ169" s="73"/>
      <c r="QCA169" s="73"/>
      <c r="QCB169" s="73"/>
      <c r="QCC169" s="73"/>
      <c r="QCD169" s="73"/>
      <c r="QCE169" s="73"/>
      <c r="QCF169" s="73"/>
      <c r="QCG169" s="73"/>
      <c r="QCH169" s="73"/>
      <c r="QCI169" s="73"/>
      <c r="QCJ169" s="73"/>
      <c r="QCK169" s="73"/>
      <c r="QCL169" s="73"/>
      <c r="QCM169" s="73"/>
      <c r="QCN169" s="73"/>
      <c r="QCO169" s="73"/>
      <c r="QCP169" s="73"/>
      <c r="QCQ169" s="73"/>
      <c r="QCR169" s="73"/>
      <c r="QCS169" s="73"/>
      <c r="QCT169" s="73"/>
      <c r="QCU169" s="73"/>
      <c r="QCV169" s="73"/>
      <c r="QCW169" s="73"/>
      <c r="QCX169" s="73"/>
      <c r="QCY169" s="73"/>
      <c r="QCZ169" s="73"/>
      <c r="QDA169" s="73"/>
      <c r="QDB169" s="73"/>
      <c r="QDC169" s="73"/>
      <c r="QDD169" s="73"/>
      <c r="QDE169" s="73"/>
      <c r="QDF169" s="73"/>
      <c r="QDG169" s="73"/>
      <c r="QDH169" s="73"/>
      <c r="QDI169" s="73"/>
      <c r="QDJ169" s="73"/>
      <c r="QDK169" s="73"/>
      <c r="QDL169" s="73"/>
      <c r="QDM169" s="73"/>
      <c r="QDN169" s="73"/>
      <c r="QDO169" s="73"/>
      <c r="QDP169" s="73"/>
      <c r="QDQ169" s="73"/>
      <c r="QDR169" s="73"/>
      <c r="QDS169" s="73"/>
      <c r="QDT169" s="73"/>
      <c r="QDU169" s="73"/>
      <c r="QDV169" s="73"/>
      <c r="QDW169" s="73"/>
      <c r="QDX169" s="73"/>
      <c r="QDY169" s="73"/>
      <c r="QDZ169" s="73"/>
      <c r="QEA169" s="73"/>
      <c r="QEB169" s="73"/>
      <c r="QEC169" s="73"/>
      <c r="QED169" s="73"/>
      <c r="QEE169" s="73"/>
      <c r="QEF169" s="73"/>
      <c r="QEG169" s="73"/>
      <c r="QEH169" s="73"/>
      <c r="QEI169" s="73"/>
      <c r="QEJ169" s="73"/>
      <c r="QEK169" s="73"/>
      <c r="QEL169" s="73"/>
      <c r="QEM169" s="73"/>
      <c r="QEN169" s="73"/>
      <c r="QEO169" s="73"/>
      <c r="QEP169" s="73"/>
      <c r="QEQ169" s="73"/>
      <c r="QER169" s="73"/>
      <c r="QES169" s="73"/>
      <c r="QET169" s="73"/>
      <c r="QEU169" s="73"/>
      <c r="QEV169" s="73"/>
      <c r="QEW169" s="73"/>
      <c r="QEX169" s="73"/>
      <c r="QEY169" s="73"/>
      <c r="QEZ169" s="73"/>
      <c r="QFA169" s="73"/>
      <c r="QFB169" s="73"/>
      <c r="QFC169" s="73"/>
      <c r="QFD169" s="73"/>
      <c r="QFE169" s="73"/>
      <c r="QFF169" s="73"/>
      <c r="QFG169" s="73"/>
      <c r="QFH169" s="73"/>
      <c r="QFI169" s="73"/>
      <c r="QFJ169" s="73"/>
      <c r="QFK169" s="73"/>
      <c r="QFL169" s="73"/>
      <c r="QFM169" s="73"/>
      <c r="QFN169" s="73"/>
      <c r="QFO169" s="73"/>
      <c r="QFP169" s="73"/>
      <c r="QFQ169" s="73"/>
      <c r="QFR169" s="73"/>
      <c r="QFS169" s="73"/>
      <c r="QFT169" s="73"/>
      <c r="QFU169" s="73"/>
      <c r="QFV169" s="73"/>
      <c r="QFW169" s="73"/>
      <c r="QFX169" s="73"/>
      <c r="QFY169" s="73"/>
      <c r="QFZ169" s="73"/>
      <c r="QGA169" s="73"/>
      <c r="QGB169" s="73"/>
      <c r="QGC169" s="73"/>
      <c r="QGD169" s="73"/>
      <c r="QGE169" s="73"/>
      <c r="QGF169" s="73"/>
      <c r="QGG169" s="73"/>
      <c r="QGH169" s="73"/>
      <c r="QGI169" s="73"/>
      <c r="QGJ169" s="73"/>
      <c r="QGK169" s="73"/>
      <c r="QGL169" s="73"/>
      <c r="QGM169" s="73"/>
      <c r="QGN169" s="73"/>
      <c r="QGO169" s="73"/>
      <c r="QGP169" s="73"/>
      <c r="QGQ169" s="73"/>
      <c r="QGR169" s="73"/>
      <c r="QGS169" s="73"/>
      <c r="QGT169" s="73"/>
      <c r="QGU169" s="73"/>
      <c r="QGV169" s="73"/>
      <c r="QGW169" s="73"/>
      <c r="QGX169" s="73"/>
      <c r="QGY169" s="73"/>
      <c r="QGZ169" s="73"/>
      <c r="QHA169" s="73"/>
      <c r="QHB169" s="73"/>
      <c r="QHC169" s="73"/>
      <c r="QHD169" s="73"/>
      <c r="QHE169" s="73"/>
      <c r="QHF169" s="73"/>
      <c r="QHG169" s="73"/>
      <c r="QHH169" s="73"/>
      <c r="QHI169" s="73"/>
      <c r="QHJ169" s="73"/>
      <c r="QHK169" s="73"/>
      <c r="QHL169" s="73"/>
      <c r="QHM169" s="73"/>
      <c r="QHN169" s="73"/>
      <c r="QHO169" s="73"/>
      <c r="QHP169" s="73"/>
      <c r="QHQ169" s="73"/>
      <c r="QHR169" s="73"/>
      <c r="QHS169" s="73"/>
      <c r="QHT169" s="73"/>
      <c r="QHU169" s="73"/>
      <c r="QHV169" s="73"/>
      <c r="QHW169" s="73"/>
      <c r="QHX169" s="73"/>
      <c r="QHY169" s="73"/>
      <c r="QHZ169" s="73"/>
      <c r="QIA169" s="73"/>
      <c r="QIB169" s="73"/>
      <c r="QIC169" s="73"/>
      <c r="QID169" s="73"/>
      <c r="QIE169" s="73"/>
      <c r="QIF169" s="73"/>
      <c r="QIG169" s="73"/>
      <c r="QIH169" s="73"/>
      <c r="QII169" s="73"/>
      <c r="QIJ169" s="73"/>
      <c r="QIK169" s="73"/>
      <c r="QIL169" s="73"/>
      <c r="QIM169" s="73"/>
      <c r="QIN169" s="73"/>
      <c r="QIO169" s="73"/>
      <c r="QIP169" s="73"/>
      <c r="QIQ169" s="73"/>
      <c r="QIR169" s="73"/>
      <c r="QIS169" s="73"/>
      <c r="QIT169" s="73"/>
      <c r="QIU169" s="73"/>
      <c r="QIV169" s="73"/>
      <c r="QIW169" s="73"/>
      <c r="QIX169" s="73"/>
      <c r="QIY169" s="73"/>
      <c r="QIZ169" s="73"/>
      <c r="QJA169" s="73"/>
      <c r="QJB169" s="73"/>
      <c r="QJC169" s="73"/>
      <c r="QJD169" s="73"/>
      <c r="QJE169" s="73"/>
      <c r="QJF169" s="73"/>
      <c r="QJG169" s="73"/>
      <c r="QJH169" s="73"/>
      <c r="QJI169" s="73"/>
      <c r="QJJ169" s="73"/>
      <c r="QJK169" s="73"/>
      <c r="QJL169" s="73"/>
      <c r="QJM169" s="73"/>
      <c r="QJN169" s="73"/>
      <c r="QJO169" s="73"/>
      <c r="QJP169" s="73"/>
      <c r="QJQ169" s="73"/>
      <c r="QJR169" s="73"/>
      <c r="QJS169" s="73"/>
      <c r="QJT169" s="73"/>
      <c r="QJU169" s="73"/>
      <c r="QJV169" s="73"/>
      <c r="QJW169" s="73"/>
      <c r="QJX169" s="73"/>
      <c r="QJY169" s="73"/>
      <c r="QJZ169" s="73"/>
      <c r="QKA169" s="73"/>
      <c r="QKB169" s="73"/>
      <c r="QKC169" s="73"/>
      <c r="QKD169" s="73"/>
      <c r="QKE169" s="73"/>
      <c r="QKF169" s="73"/>
      <c r="QKG169" s="73"/>
      <c r="QKH169" s="73"/>
      <c r="QKI169" s="73"/>
      <c r="QKJ169" s="73"/>
      <c r="QKK169" s="73"/>
      <c r="QKL169" s="73"/>
      <c r="QKM169" s="73"/>
      <c r="QKN169" s="73"/>
      <c r="QKO169" s="73"/>
      <c r="QKP169" s="73"/>
      <c r="QKQ169" s="73"/>
      <c r="QKR169" s="73"/>
      <c r="QKS169" s="73"/>
      <c r="QKT169" s="73"/>
      <c r="QKU169" s="73"/>
      <c r="QKV169" s="73"/>
      <c r="QKW169" s="73"/>
      <c r="QKX169" s="73"/>
      <c r="QKY169" s="73"/>
      <c r="QKZ169" s="73"/>
      <c r="QLA169" s="73"/>
      <c r="QLB169" s="73"/>
      <c r="QLC169" s="73"/>
      <c r="QLD169" s="73"/>
      <c r="QLE169" s="73"/>
      <c r="QLF169" s="73"/>
      <c r="QLG169" s="73"/>
      <c r="QLH169" s="73"/>
      <c r="QLI169" s="73"/>
      <c r="QLJ169" s="73"/>
      <c r="QLK169" s="73"/>
      <c r="QLL169" s="73"/>
      <c r="QLM169" s="73"/>
      <c r="QLN169" s="73"/>
      <c r="QLO169" s="73"/>
      <c r="QLP169" s="73"/>
      <c r="QLQ169" s="73"/>
      <c r="QLR169" s="73"/>
      <c r="QLS169" s="73"/>
      <c r="QLT169" s="73"/>
      <c r="QLU169" s="73"/>
      <c r="QLV169" s="73"/>
      <c r="QLW169" s="73"/>
      <c r="QLX169" s="73"/>
      <c r="QLY169" s="73"/>
      <c r="QLZ169" s="73"/>
      <c r="QMA169" s="73"/>
      <c r="QMB169" s="73"/>
      <c r="QMC169" s="73"/>
      <c r="QMD169" s="73"/>
      <c r="QME169" s="73"/>
      <c r="QMF169" s="73"/>
      <c r="QMG169" s="73"/>
      <c r="QMH169" s="73"/>
      <c r="QMI169" s="73"/>
      <c r="QMJ169" s="73"/>
      <c r="QMK169" s="73"/>
      <c r="QML169" s="73"/>
      <c r="QMM169" s="73"/>
      <c r="QMN169" s="73"/>
      <c r="QMO169" s="73"/>
      <c r="QMP169" s="73"/>
      <c r="QMQ169" s="73"/>
      <c r="QMR169" s="73"/>
      <c r="QMS169" s="73"/>
      <c r="QMT169" s="73"/>
      <c r="QMU169" s="73"/>
      <c r="QMV169" s="73"/>
      <c r="QMW169" s="73"/>
      <c r="QMX169" s="73"/>
      <c r="QMY169" s="73"/>
      <c r="QMZ169" s="73"/>
      <c r="QNA169" s="73"/>
      <c r="QNB169" s="73"/>
      <c r="QNC169" s="73"/>
      <c r="QND169" s="73"/>
      <c r="QNE169" s="73"/>
      <c r="QNF169" s="73"/>
      <c r="QNG169" s="73"/>
      <c r="QNH169" s="73"/>
      <c r="QNI169" s="73"/>
      <c r="QNJ169" s="73"/>
      <c r="QNK169" s="73"/>
      <c r="QNL169" s="73"/>
      <c r="QNM169" s="73"/>
      <c r="QNN169" s="73"/>
      <c r="QNO169" s="73"/>
      <c r="QNP169" s="73"/>
      <c r="QNQ169" s="73"/>
      <c r="QNR169" s="73"/>
      <c r="QNS169" s="73"/>
      <c r="QNT169" s="73"/>
      <c r="QNU169" s="73"/>
      <c r="QNV169" s="73"/>
      <c r="QNW169" s="73"/>
      <c r="QNX169" s="73"/>
      <c r="QNY169" s="73"/>
      <c r="QNZ169" s="73"/>
      <c r="QOA169" s="73"/>
      <c r="QOB169" s="73"/>
      <c r="QOC169" s="73"/>
      <c r="QOD169" s="73"/>
      <c r="QOE169" s="73"/>
      <c r="QOF169" s="73"/>
      <c r="QOG169" s="73"/>
      <c r="QOH169" s="73"/>
      <c r="QOI169" s="73"/>
      <c r="QOJ169" s="73"/>
      <c r="QOK169" s="73"/>
      <c r="QOL169" s="73"/>
      <c r="QOM169" s="73"/>
      <c r="QON169" s="73"/>
      <c r="QOO169" s="73"/>
      <c r="QOP169" s="73"/>
      <c r="QOQ169" s="73"/>
      <c r="QOR169" s="73"/>
      <c r="QOS169" s="73"/>
      <c r="QOT169" s="73"/>
      <c r="QOU169" s="73"/>
      <c r="QOV169" s="73"/>
      <c r="QOW169" s="73"/>
      <c r="QOX169" s="73"/>
      <c r="QOY169" s="73"/>
      <c r="QOZ169" s="73"/>
      <c r="QPA169" s="73"/>
      <c r="QPB169" s="73"/>
      <c r="QPC169" s="73"/>
      <c r="QPD169" s="73"/>
      <c r="QPE169" s="73"/>
      <c r="QPF169" s="73"/>
      <c r="QPG169" s="73"/>
      <c r="QPH169" s="73"/>
      <c r="QPI169" s="73"/>
      <c r="QPJ169" s="73"/>
      <c r="QPK169" s="73"/>
      <c r="QPL169" s="73"/>
      <c r="QPM169" s="73"/>
      <c r="QPN169" s="73"/>
      <c r="QPO169" s="73"/>
      <c r="QPP169" s="73"/>
      <c r="QPQ169" s="73"/>
      <c r="QPR169" s="73"/>
      <c r="QPS169" s="73"/>
      <c r="QPT169" s="73"/>
      <c r="QPU169" s="73"/>
      <c r="QPV169" s="73"/>
      <c r="QPW169" s="73"/>
      <c r="QPX169" s="73"/>
      <c r="QPY169" s="73"/>
      <c r="QPZ169" s="73"/>
      <c r="QQA169" s="73"/>
      <c r="QQB169" s="73"/>
      <c r="QQC169" s="73"/>
      <c r="QQD169" s="73"/>
      <c r="QQE169" s="73"/>
      <c r="QQF169" s="73"/>
      <c r="QQG169" s="73"/>
      <c r="QQH169" s="73"/>
      <c r="QQI169" s="73"/>
      <c r="QQJ169" s="73"/>
      <c r="QQK169" s="73"/>
      <c r="QQL169" s="73"/>
      <c r="QQM169" s="73"/>
      <c r="QQN169" s="73"/>
      <c r="QQO169" s="73"/>
      <c r="QQP169" s="73"/>
      <c r="QQQ169" s="73"/>
      <c r="QQR169" s="73"/>
      <c r="QQS169" s="73"/>
      <c r="QQT169" s="73"/>
      <c r="QQU169" s="73"/>
      <c r="QQV169" s="73"/>
      <c r="QQW169" s="73"/>
      <c r="QQX169" s="73"/>
      <c r="QQY169" s="73"/>
      <c r="QQZ169" s="73"/>
      <c r="QRA169" s="73"/>
      <c r="QRB169" s="73"/>
      <c r="QRC169" s="73"/>
      <c r="QRD169" s="73"/>
      <c r="QRE169" s="73"/>
      <c r="QRF169" s="73"/>
      <c r="QRG169" s="73"/>
      <c r="QRH169" s="73"/>
      <c r="QRI169" s="73"/>
      <c r="QRJ169" s="73"/>
      <c r="QRK169" s="73"/>
      <c r="QRL169" s="73"/>
      <c r="QRM169" s="73"/>
      <c r="QRN169" s="73"/>
      <c r="QRO169" s="73"/>
      <c r="QRP169" s="73"/>
      <c r="QRQ169" s="73"/>
      <c r="QRR169" s="73"/>
      <c r="QRS169" s="73"/>
      <c r="QRT169" s="73"/>
      <c r="QRU169" s="73"/>
      <c r="QRV169" s="73"/>
      <c r="QRW169" s="73"/>
      <c r="QRX169" s="73"/>
      <c r="QRY169" s="73"/>
      <c r="QRZ169" s="73"/>
      <c r="QSA169" s="73"/>
      <c r="QSB169" s="73"/>
      <c r="QSC169" s="73"/>
      <c r="QSD169" s="73"/>
      <c r="QSE169" s="73"/>
      <c r="QSF169" s="73"/>
      <c r="QSG169" s="73"/>
      <c r="QSH169" s="73"/>
      <c r="QSI169" s="73"/>
      <c r="QSJ169" s="73"/>
      <c r="QSK169" s="73"/>
      <c r="QSL169" s="73"/>
      <c r="QSM169" s="73"/>
      <c r="QSN169" s="73"/>
      <c r="QSO169" s="73"/>
      <c r="QSP169" s="73"/>
      <c r="QSQ169" s="73"/>
      <c r="QSR169" s="73"/>
      <c r="QSS169" s="73"/>
      <c r="QST169" s="73"/>
      <c r="QSU169" s="73"/>
      <c r="QSV169" s="73"/>
      <c r="QSW169" s="73"/>
      <c r="QSX169" s="73"/>
      <c r="QSY169" s="73"/>
      <c r="QSZ169" s="73"/>
      <c r="QTA169" s="73"/>
      <c r="QTB169" s="73"/>
      <c r="QTC169" s="73"/>
      <c r="QTD169" s="73"/>
      <c r="QTE169" s="73"/>
      <c r="QTF169" s="73"/>
      <c r="QTG169" s="73"/>
      <c r="QTH169" s="73"/>
      <c r="QTI169" s="73"/>
      <c r="QTJ169" s="73"/>
      <c r="QTK169" s="73"/>
      <c r="QTL169" s="73"/>
      <c r="QTM169" s="73"/>
      <c r="QTN169" s="73"/>
      <c r="QTO169" s="73"/>
      <c r="QTP169" s="73"/>
      <c r="QTQ169" s="73"/>
      <c r="QTR169" s="73"/>
      <c r="QTS169" s="73"/>
      <c r="QTT169" s="73"/>
      <c r="QTU169" s="73"/>
      <c r="QTV169" s="73"/>
      <c r="QTW169" s="73"/>
      <c r="QTX169" s="73"/>
      <c r="QTY169" s="73"/>
      <c r="QTZ169" s="73"/>
      <c r="QUA169" s="73"/>
      <c r="QUB169" s="73"/>
      <c r="QUC169" s="73"/>
      <c r="QUD169" s="73"/>
      <c r="QUE169" s="73"/>
      <c r="QUF169" s="73"/>
      <c r="QUG169" s="73"/>
      <c r="QUH169" s="73"/>
      <c r="QUI169" s="73"/>
      <c r="QUJ169" s="73"/>
      <c r="QUK169" s="73"/>
      <c r="QUL169" s="73"/>
      <c r="QUM169" s="73"/>
      <c r="QUN169" s="73"/>
      <c r="QUO169" s="73"/>
      <c r="QUP169" s="73"/>
      <c r="QUQ169" s="73"/>
      <c r="QUR169" s="73"/>
      <c r="QUS169" s="73"/>
      <c r="QUT169" s="73"/>
      <c r="QUU169" s="73"/>
      <c r="QUV169" s="73"/>
      <c r="QUW169" s="73"/>
      <c r="QUX169" s="73"/>
      <c r="QUY169" s="73"/>
      <c r="QUZ169" s="73"/>
      <c r="QVA169" s="73"/>
      <c r="QVB169" s="73"/>
      <c r="QVC169" s="73"/>
      <c r="QVD169" s="73"/>
      <c r="QVE169" s="73"/>
      <c r="QVF169" s="73"/>
      <c r="QVG169" s="73"/>
      <c r="QVH169" s="73"/>
      <c r="QVI169" s="73"/>
      <c r="QVJ169" s="73"/>
      <c r="QVK169" s="73"/>
      <c r="QVL169" s="73"/>
      <c r="QVM169" s="73"/>
      <c r="QVN169" s="73"/>
      <c r="QVO169" s="73"/>
      <c r="QVP169" s="73"/>
      <c r="QVQ169" s="73"/>
      <c r="QVR169" s="73"/>
      <c r="QVS169" s="73"/>
      <c r="QVT169" s="73"/>
      <c r="QVU169" s="73"/>
      <c r="QVV169" s="73"/>
      <c r="QVW169" s="73"/>
      <c r="QVX169" s="73"/>
      <c r="QVY169" s="73"/>
      <c r="QVZ169" s="73"/>
      <c r="QWA169" s="73"/>
      <c r="QWB169" s="73"/>
      <c r="QWC169" s="73"/>
      <c r="QWD169" s="73"/>
      <c r="QWE169" s="73"/>
      <c r="QWF169" s="73"/>
      <c r="QWG169" s="73"/>
      <c r="QWH169" s="73"/>
      <c r="QWI169" s="73"/>
      <c r="QWJ169" s="73"/>
      <c r="QWK169" s="73"/>
      <c r="QWL169" s="73"/>
      <c r="QWM169" s="73"/>
      <c r="QWN169" s="73"/>
      <c r="QWO169" s="73"/>
      <c r="QWP169" s="73"/>
      <c r="QWQ169" s="73"/>
      <c r="QWR169" s="73"/>
      <c r="QWS169" s="73"/>
      <c r="QWT169" s="73"/>
      <c r="QWU169" s="73"/>
      <c r="QWV169" s="73"/>
      <c r="QWW169" s="73"/>
      <c r="QWX169" s="73"/>
      <c r="QWY169" s="73"/>
      <c r="QWZ169" s="73"/>
      <c r="QXA169" s="73"/>
      <c r="QXB169" s="73"/>
      <c r="QXC169" s="73"/>
      <c r="QXD169" s="73"/>
      <c r="QXE169" s="73"/>
      <c r="QXF169" s="73"/>
      <c r="QXG169" s="73"/>
      <c r="QXH169" s="73"/>
      <c r="QXI169" s="73"/>
      <c r="QXJ169" s="73"/>
      <c r="QXK169" s="73"/>
      <c r="QXL169" s="73"/>
      <c r="QXM169" s="73"/>
      <c r="QXN169" s="73"/>
      <c r="QXO169" s="73"/>
      <c r="QXP169" s="73"/>
      <c r="QXQ169" s="73"/>
      <c r="QXR169" s="73"/>
      <c r="QXS169" s="73"/>
      <c r="QXT169" s="73"/>
      <c r="QXU169" s="73"/>
      <c r="QXV169" s="73"/>
      <c r="QXW169" s="73"/>
      <c r="QXX169" s="73"/>
      <c r="QXY169" s="73"/>
      <c r="QXZ169" s="73"/>
      <c r="QYA169" s="73"/>
      <c r="QYB169" s="73"/>
      <c r="QYC169" s="73"/>
      <c r="QYD169" s="73"/>
      <c r="QYE169" s="73"/>
      <c r="QYF169" s="73"/>
      <c r="QYG169" s="73"/>
      <c r="QYH169" s="73"/>
      <c r="QYI169" s="73"/>
      <c r="QYJ169" s="73"/>
      <c r="QYK169" s="73"/>
      <c r="QYL169" s="73"/>
      <c r="QYM169" s="73"/>
      <c r="QYN169" s="73"/>
      <c r="QYO169" s="73"/>
      <c r="QYP169" s="73"/>
      <c r="QYQ169" s="73"/>
      <c r="QYR169" s="73"/>
      <c r="QYS169" s="73"/>
      <c r="QYT169" s="73"/>
      <c r="QYU169" s="73"/>
      <c r="QYV169" s="73"/>
      <c r="QYW169" s="73"/>
      <c r="QYX169" s="73"/>
      <c r="QYY169" s="73"/>
      <c r="QYZ169" s="73"/>
      <c r="QZA169" s="73"/>
      <c r="QZB169" s="73"/>
      <c r="QZC169" s="73"/>
      <c r="QZD169" s="73"/>
      <c r="QZE169" s="73"/>
      <c r="QZF169" s="73"/>
      <c r="QZG169" s="73"/>
      <c r="QZH169" s="73"/>
      <c r="QZI169" s="73"/>
      <c r="QZJ169" s="73"/>
      <c r="QZK169" s="73"/>
      <c r="QZL169" s="73"/>
      <c r="QZM169" s="73"/>
      <c r="QZN169" s="73"/>
      <c r="QZO169" s="73"/>
      <c r="QZP169" s="73"/>
      <c r="QZQ169" s="73"/>
      <c r="QZR169" s="73"/>
      <c r="QZS169" s="73"/>
      <c r="QZT169" s="73"/>
      <c r="QZU169" s="73"/>
      <c r="QZV169" s="73"/>
      <c r="QZW169" s="73"/>
      <c r="QZX169" s="73"/>
      <c r="QZY169" s="73"/>
      <c r="QZZ169" s="73"/>
      <c r="RAA169" s="73"/>
      <c r="RAB169" s="73"/>
      <c r="RAC169" s="73"/>
      <c r="RAD169" s="73"/>
      <c r="RAE169" s="73"/>
      <c r="RAF169" s="73"/>
      <c r="RAG169" s="73"/>
      <c r="RAH169" s="73"/>
      <c r="RAI169" s="73"/>
      <c r="RAJ169" s="73"/>
      <c r="RAK169" s="73"/>
      <c r="RAL169" s="73"/>
      <c r="RAM169" s="73"/>
      <c r="RAN169" s="73"/>
      <c r="RAO169" s="73"/>
      <c r="RAP169" s="73"/>
      <c r="RAQ169" s="73"/>
      <c r="RAR169" s="73"/>
      <c r="RAS169" s="73"/>
      <c r="RAT169" s="73"/>
      <c r="RAU169" s="73"/>
      <c r="RAV169" s="73"/>
      <c r="RAW169" s="73"/>
      <c r="RAX169" s="73"/>
      <c r="RAY169" s="73"/>
      <c r="RAZ169" s="73"/>
      <c r="RBA169" s="73"/>
      <c r="RBB169" s="73"/>
      <c r="RBC169" s="73"/>
      <c r="RBD169" s="73"/>
      <c r="RBE169" s="73"/>
      <c r="RBF169" s="73"/>
      <c r="RBG169" s="73"/>
      <c r="RBH169" s="73"/>
      <c r="RBI169" s="73"/>
      <c r="RBJ169" s="73"/>
      <c r="RBK169" s="73"/>
      <c r="RBL169" s="73"/>
      <c r="RBM169" s="73"/>
      <c r="RBN169" s="73"/>
      <c r="RBO169" s="73"/>
      <c r="RBP169" s="73"/>
      <c r="RBQ169" s="73"/>
      <c r="RBR169" s="73"/>
      <c r="RBS169" s="73"/>
      <c r="RBT169" s="73"/>
      <c r="RBU169" s="73"/>
      <c r="RBV169" s="73"/>
      <c r="RBW169" s="73"/>
      <c r="RBX169" s="73"/>
      <c r="RBY169" s="73"/>
      <c r="RBZ169" s="73"/>
      <c r="RCA169" s="73"/>
      <c r="RCB169" s="73"/>
      <c r="RCC169" s="73"/>
      <c r="RCD169" s="73"/>
      <c r="RCE169" s="73"/>
      <c r="RCF169" s="73"/>
      <c r="RCG169" s="73"/>
      <c r="RCH169" s="73"/>
      <c r="RCI169" s="73"/>
      <c r="RCJ169" s="73"/>
      <c r="RCK169" s="73"/>
      <c r="RCL169" s="73"/>
      <c r="RCM169" s="73"/>
      <c r="RCN169" s="73"/>
      <c r="RCO169" s="73"/>
      <c r="RCP169" s="73"/>
      <c r="RCQ169" s="73"/>
      <c r="RCR169" s="73"/>
      <c r="RCS169" s="73"/>
      <c r="RCT169" s="73"/>
      <c r="RCU169" s="73"/>
      <c r="RCV169" s="73"/>
      <c r="RCW169" s="73"/>
      <c r="RCX169" s="73"/>
      <c r="RCY169" s="73"/>
      <c r="RCZ169" s="73"/>
      <c r="RDA169" s="73"/>
      <c r="RDB169" s="73"/>
      <c r="RDC169" s="73"/>
      <c r="RDD169" s="73"/>
      <c r="RDE169" s="73"/>
      <c r="RDF169" s="73"/>
      <c r="RDG169" s="73"/>
      <c r="RDH169" s="73"/>
      <c r="RDI169" s="73"/>
      <c r="RDJ169" s="73"/>
      <c r="RDK169" s="73"/>
      <c r="RDL169" s="73"/>
      <c r="RDM169" s="73"/>
      <c r="RDN169" s="73"/>
      <c r="RDO169" s="73"/>
      <c r="RDP169" s="73"/>
      <c r="RDQ169" s="73"/>
      <c r="RDR169" s="73"/>
      <c r="RDS169" s="73"/>
      <c r="RDT169" s="73"/>
      <c r="RDU169" s="73"/>
      <c r="RDV169" s="73"/>
      <c r="RDW169" s="73"/>
      <c r="RDX169" s="73"/>
      <c r="RDY169" s="73"/>
      <c r="RDZ169" s="73"/>
      <c r="REA169" s="73"/>
      <c r="REB169" s="73"/>
      <c r="REC169" s="73"/>
      <c r="RED169" s="73"/>
      <c r="REE169" s="73"/>
      <c r="REF169" s="73"/>
      <c r="REG169" s="73"/>
      <c r="REH169" s="73"/>
      <c r="REI169" s="73"/>
      <c r="REJ169" s="73"/>
      <c r="REK169" s="73"/>
      <c r="REL169" s="73"/>
      <c r="REM169" s="73"/>
      <c r="REN169" s="73"/>
      <c r="REO169" s="73"/>
      <c r="REP169" s="73"/>
      <c r="REQ169" s="73"/>
      <c r="RER169" s="73"/>
      <c r="RES169" s="73"/>
      <c r="RET169" s="73"/>
      <c r="REU169" s="73"/>
      <c r="REV169" s="73"/>
      <c r="REW169" s="73"/>
      <c r="REX169" s="73"/>
      <c r="REY169" s="73"/>
      <c r="REZ169" s="73"/>
      <c r="RFA169" s="73"/>
      <c r="RFB169" s="73"/>
      <c r="RFC169" s="73"/>
      <c r="RFD169" s="73"/>
      <c r="RFE169" s="73"/>
      <c r="RFF169" s="73"/>
      <c r="RFG169" s="73"/>
      <c r="RFH169" s="73"/>
      <c r="RFI169" s="73"/>
      <c r="RFJ169" s="73"/>
      <c r="RFK169" s="73"/>
      <c r="RFL169" s="73"/>
      <c r="RFM169" s="73"/>
      <c r="RFN169" s="73"/>
      <c r="RFO169" s="73"/>
      <c r="RFP169" s="73"/>
      <c r="RFQ169" s="73"/>
      <c r="RFR169" s="73"/>
      <c r="RFS169" s="73"/>
      <c r="RFT169" s="73"/>
      <c r="RFU169" s="73"/>
      <c r="RFV169" s="73"/>
      <c r="RFW169" s="73"/>
      <c r="RFX169" s="73"/>
      <c r="RFY169" s="73"/>
      <c r="RFZ169" s="73"/>
      <c r="RGA169" s="73"/>
      <c r="RGB169" s="73"/>
      <c r="RGC169" s="73"/>
      <c r="RGD169" s="73"/>
      <c r="RGE169" s="73"/>
      <c r="RGF169" s="73"/>
      <c r="RGG169" s="73"/>
      <c r="RGH169" s="73"/>
      <c r="RGI169" s="73"/>
      <c r="RGJ169" s="73"/>
      <c r="RGK169" s="73"/>
      <c r="RGL169" s="73"/>
      <c r="RGM169" s="73"/>
      <c r="RGN169" s="73"/>
      <c r="RGO169" s="73"/>
      <c r="RGP169" s="73"/>
      <c r="RGQ169" s="73"/>
      <c r="RGR169" s="73"/>
      <c r="RGS169" s="73"/>
      <c r="RGT169" s="73"/>
      <c r="RGU169" s="73"/>
      <c r="RGV169" s="73"/>
      <c r="RGW169" s="73"/>
      <c r="RGX169" s="73"/>
      <c r="RGY169" s="73"/>
      <c r="RGZ169" s="73"/>
      <c r="RHA169" s="73"/>
      <c r="RHB169" s="73"/>
      <c r="RHC169" s="73"/>
      <c r="RHD169" s="73"/>
      <c r="RHE169" s="73"/>
      <c r="RHF169" s="73"/>
      <c r="RHG169" s="73"/>
      <c r="RHH169" s="73"/>
      <c r="RHI169" s="73"/>
      <c r="RHJ169" s="73"/>
      <c r="RHK169" s="73"/>
      <c r="RHL169" s="73"/>
      <c r="RHM169" s="73"/>
      <c r="RHN169" s="73"/>
      <c r="RHO169" s="73"/>
      <c r="RHP169" s="73"/>
      <c r="RHQ169" s="73"/>
      <c r="RHR169" s="73"/>
      <c r="RHS169" s="73"/>
      <c r="RHT169" s="73"/>
      <c r="RHU169" s="73"/>
      <c r="RHV169" s="73"/>
      <c r="RHW169" s="73"/>
      <c r="RHX169" s="73"/>
      <c r="RHY169" s="73"/>
      <c r="RHZ169" s="73"/>
      <c r="RIA169" s="73"/>
      <c r="RIB169" s="73"/>
      <c r="RIC169" s="73"/>
      <c r="RID169" s="73"/>
      <c r="RIE169" s="73"/>
      <c r="RIF169" s="73"/>
      <c r="RIG169" s="73"/>
      <c r="RIH169" s="73"/>
      <c r="RII169" s="73"/>
      <c r="RIJ169" s="73"/>
      <c r="RIK169" s="73"/>
      <c r="RIL169" s="73"/>
      <c r="RIM169" s="73"/>
      <c r="RIN169" s="73"/>
      <c r="RIO169" s="73"/>
      <c r="RIP169" s="73"/>
      <c r="RIQ169" s="73"/>
      <c r="RIR169" s="73"/>
      <c r="RIS169" s="73"/>
      <c r="RIT169" s="73"/>
      <c r="RIU169" s="73"/>
      <c r="RIV169" s="73"/>
      <c r="RIW169" s="73"/>
      <c r="RIX169" s="73"/>
      <c r="RIY169" s="73"/>
      <c r="RIZ169" s="73"/>
      <c r="RJA169" s="73"/>
      <c r="RJB169" s="73"/>
      <c r="RJC169" s="73"/>
      <c r="RJD169" s="73"/>
      <c r="RJE169" s="73"/>
      <c r="RJF169" s="73"/>
      <c r="RJG169" s="73"/>
      <c r="RJH169" s="73"/>
      <c r="RJI169" s="73"/>
      <c r="RJJ169" s="73"/>
      <c r="RJK169" s="73"/>
      <c r="RJL169" s="73"/>
      <c r="RJM169" s="73"/>
      <c r="RJN169" s="73"/>
      <c r="RJO169" s="73"/>
      <c r="RJP169" s="73"/>
      <c r="RJQ169" s="73"/>
      <c r="RJR169" s="73"/>
      <c r="RJS169" s="73"/>
      <c r="RJT169" s="73"/>
      <c r="RJU169" s="73"/>
      <c r="RJV169" s="73"/>
      <c r="RJW169" s="73"/>
      <c r="RJX169" s="73"/>
      <c r="RJY169" s="73"/>
      <c r="RJZ169" s="73"/>
      <c r="RKA169" s="73"/>
      <c r="RKB169" s="73"/>
      <c r="RKC169" s="73"/>
      <c r="RKD169" s="73"/>
      <c r="RKE169" s="73"/>
      <c r="RKF169" s="73"/>
      <c r="RKG169" s="73"/>
      <c r="RKH169" s="73"/>
      <c r="RKI169" s="73"/>
      <c r="RKJ169" s="73"/>
      <c r="RKK169" s="73"/>
      <c r="RKL169" s="73"/>
      <c r="RKM169" s="73"/>
      <c r="RKN169" s="73"/>
      <c r="RKO169" s="73"/>
      <c r="RKP169" s="73"/>
      <c r="RKQ169" s="73"/>
      <c r="RKR169" s="73"/>
      <c r="RKS169" s="73"/>
      <c r="RKT169" s="73"/>
      <c r="RKU169" s="73"/>
      <c r="RKV169" s="73"/>
      <c r="RKW169" s="73"/>
      <c r="RKX169" s="73"/>
      <c r="RKY169" s="73"/>
      <c r="RKZ169" s="73"/>
      <c r="RLA169" s="73"/>
      <c r="RLB169" s="73"/>
      <c r="RLC169" s="73"/>
      <c r="RLD169" s="73"/>
      <c r="RLE169" s="73"/>
      <c r="RLF169" s="73"/>
      <c r="RLG169" s="73"/>
      <c r="RLH169" s="73"/>
      <c r="RLI169" s="73"/>
      <c r="RLJ169" s="73"/>
      <c r="RLK169" s="73"/>
      <c r="RLL169" s="73"/>
      <c r="RLM169" s="73"/>
      <c r="RLN169" s="73"/>
      <c r="RLO169" s="73"/>
      <c r="RLP169" s="73"/>
      <c r="RLQ169" s="73"/>
      <c r="RLR169" s="73"/>
      <c r="RLS169" s="73"/>
      <c r="RLT169" s="73"/>
      <c r="RLU169" s="73"/>
      <c r="RLV169" s="73"/>
      <c r="RLW169" s="73"/>
      <c r="RLX169" s="73"/>
      <c r="RLY169" s="73"/>
      <c r="RLZ169" s="73"/>
      <c r="RMA169" s="73"/>
      <c r="RMB169" s="73"/>
      <c r="RMC169" s="73"/>
      <c r="RMD169" s="73"/>
      <c r="RME169" s="73"/>
      <c r="RMF169" s="73"/>
      <c r="RMG169" s="73"/>
      <c r="RMH169" s="73"/>
      <c r="RMI169" s="73"/>
      <c r="RMJ169" s="73"/>
      <c r="RMK169" s="73"/>
      <c r="RML169" s="73"/>
      <c r="RMM169" s="73"/>
      <c r="RMN169" s="73"/>
      <c r="RMO169" s="73"/>
      <c r="RMP169" s="73"/>
      <c r="RMQ169" s="73"/>
      <c r="RMR169" s="73"/>
      <c r="RMS169" s="73"/>
      <c r="RMT169" s="73"/>
      <c r="RMU169" s="73"/>
      <c r="RMV169" s="73"/>
      <c r="RMW169" s="73"/>
      <c r="RMX169" s="73"/>
      <c r="RMY169" s="73"/>
      <c r="RMZ169" s="73"/>
      <c r="RNA169" s="73"/>
      <c r="RNB169" s="73"/>
      <c r="RNC169" s="73"/>
      <c r="RND169" s="73"/>
      <c r="RNE169" s="73"/>
      <c r="RNF169" s="73"/>
      <c r="RNG169" s="73"/>
      <c r="RNH169" s="73"/>
      <c r="RNI169" s="73"/>
      <c r="RNJ169" s="73"/>
      <c r="RNK169" s="73"/>
      <c r="RNL169" s="73"/>
      <c r="RNM169" s="73"/>
      <c r="RNN169" s="73"/>
      <c r="RNO169" s="73"/>
      <c r="RNP169" s="73"/>
      <c r="RNQ169" s="73"/>
      <c r="RNR169" s="73"/>
      <c r="RNS169" s="73"/>
      <c r="RNT169" s="73"/>
      <c r="RNU169" s="73"/>
      <c r="RNV169" s="73"/>
      <c r="RNW169" s="73"/>
      <c r="RNX169" s="73"/>
      <c r="RNY169" s="73"/>
      <c r="RNZ169" s="73"/>
      <c r="ROA169" s="73"/>
      <c r="ROB169" s="73"/>
      <c r="ROC169" s="73"/>
      <c r="ROD169" s="73"/>
      <c r="ROE169" s="73"/>
      <c r="ROF169" s="73"/>
      <c r="ROG169" s="73"/>
      <c r="ROH169" s="73"/>
      <c r="ROI169" s="73"/>
      <c r="ROJ169" s="73"/>
      <c r="ROK169" s="73"/>
      <c r="ROL169" s="73"/>
      <c r="ROM169" s="73"/>
      <c r="RON169" s="73"/>
      <c r="ROO169" s="73"/>
      <c r="ROP169" s="73"/>
      <c r="ROQ169" s="73"/>
      <c r="ROR169" s="73"/>
      <c r="ROS169" s="73"/>
      <c r="ROT169" s="73"/>
      <c r="ROU169" s="73"/>
      <c r="ROV169" s="73"/>
      <c r="ROW169" s="73"/>
      <c r="ROX169" s="73"/>
      <c r="ROY169" s="73"/>
      <c r="ROZ169" s="73"/>
      <c r="RPA169" s="73"/>
      <c r="RPB169" s="73"/>
      <c r="RPC169" s="73"/>
      <c r="RPD169" s="73"/>
      <c r="RPE169" s="73"/>
      <c r="RPF169" s="73"/>
      <c r="RPG169" s="73"/>
      <c r="RPH169" s="73"/>
      <c r="RPI169" s="73"/>
      <c r="RPJ169" s="73"/>
      <c r="RPK169" s="73"/>
      <c r="RPL169" s="73"/>
      <c r="RPM169" s="73"/>
      <c r="RPN169" s="73"/>
      <c r="RPO169" s="73"/>
      <c r="RPP169" s="73"/>
      <c r="RPQ169" s="73"/>
      <c r="RPR169" s="73"/>
      <c r="RPS169" s="73"/>
      <c r="RPT169" s="73"/>
      <c r="RPU169" s="73"/>
      <c r="RPV169" s="73"/>
      <c r="RPW169" s="73"/>
      <c r="RPX169" s="73"/>
      <c r="RPY169" s="73"/>
      <c r="RPZ169" s="73"/>
      <c r="RQA169" s="73"/>
      <c r="RQB169" s="73"/>
      <c r="RQC169" s="73"/>
      <c r="RQD169" s="73"/>
      <c r="RQE169" s="73"/>
      <c r="RQF169" s="73"/>
      <c r="RQG169" s="73"/>
      <c r="RQH169" s="73"/>
      <c r="RQI169" s="73"/>
      <c r="RQJ169" s="73"/>
      <c r="RQK169" s="73"/>
      <c r="RQL169" s="73"/>
      <c r="RQM169" s="73"/>
      <c r="RQN169" s="73"/>
      <c r="RQO169" s="73"/>
      <c r="RQP169" s="73"/>
      <c r="RQQ169" s="73"/>
      <c r="RQR169" s="73"/>
      <c r="RQS169" s="73"/>
      <c r="RQT169" s="73"/>
      <c r="RQU169" s="73"/>
      <c r="RQV169" s="73"/>
      <c r="RQW169" s="73"/>
      <c r="RQX169" s="73"/>
      <c r="RQY169" s="73"/>
      <c r="RQZ169" s="73"/>
      <c r="RRA169" s="73"/>
      <c r="RRB169" s="73"/>
      <c r="RRC169" s="73"/>
      <c r="RRD169" s="73"/>
      <c r="RRE169" s="73"/>
      <c r="RRF169" s="73"/>
      <c r="RRG169" s="73"/>
      <c r="RRH169" s="73"/>
      <c r="RRI169" s="73"/>
      <c r="RRJ169" s="73"/>
      <c r="RRK169" s="73"/>
      <c r="RRL169" s="73"/>
      <c r="RRM169" s="73"/>
      <c r="RRN169" s="73"/>
      <c r="RRO169" s="73"/>
      <c r="RRP169" s="73"/>
      <c r="RRQ169" s="73"/>
      <c r="RRR169" s="73"/>
      <c r="RRS169" s="73"/>
      <c r="RRT169" s="73"/>
      <c r="RRU169" s="73"/>
      <c r="RRV169" s="73"/>
      <c r="RRW169" s="73"/>
      <c r="RRX169" s="73"/>
      <c r="RRY169" s="73"/>
      <c r="RRZ169" s="73"/>
      <c r="RSA169" s="73"/>
      <c r="RSB169" s="73"/>
      <c r="RSC169" s="73"/>
      <c r="RSD169" s="73"/>
      <c r="RSE169" s="73"/>
      <c r="RSF169" s="73"/>
      <c r="RSG169" s="73"/>
      <c r="RSH169" s="73"/>
      <c r="RSI169" s="73"/>
      <c r="RSJ169" s="73"/>
      <c r="RSK169" s="73"/>
      <c r="RSL169" s="73"/>
      <c r="RSM169" s="73"/>
      <c r="RSN169" s="73"/>
      <c r="RSO169" s="73"/>
      <c r="RSP169" s="73"/>
      <c r="RSQ169" s="73"/>
      <c r="RSR169" s="73"/>
      <c r="RSS169" s="73"/>
      <c r="RST169" s="73"/>
      <c r="RSU169" s="73"/>
      <c r="RSV169" s="73"/>
      <c r="RSW169" s="73"/>
      <c r="RSX169" s="73"/>
      <c r="RSY169" s="73"/>
      <c r="RSZ169" s="73"/>
      <c r="RTA169" s="73"/>
      <c r="RTB169" s="73"/>
      <c r="RTC169" s="73"/>
      <c r="RTD169" s="73"/>
      <c r="RTE169" s="73"/>
      <c r="RTF169" s="73"/>
      <c r="RTG169" s="73"/>
      <c r="RTH169" s="73"/>
      <c r="RTI169" s="73"/>
      <c r="RTJ169" s="73"/>
      <c r="RTK169" s="73"/>
      <c r="RTL169" s="73"/>
      <c r="RTM169" s="73"/>
      <c r="RTN169" s="73"/>
      <c r="RTO169" s="73"/>
      <c r="RTP169" s="73"/>
      <c r="RTQ169" s="73"/>
      <c r="RTR169" s="73"/>
      <c r="RTS169" s="73"/>
      <c r="RTT169" s="73"/>
      <c r="RTU169" s="73"/>
      <c r="RTV169" s="73"/>
      <c r="RTW169" s="73"/>
      <c r="RTX169" s="73"/>
      <c r="RTY169" s="73"/>
      <c r="RTZ169" s="73"/>
      <c r="RUA169" s="73"/>
      <c r="RUB169" s="73"/>
      <c r="RUC169" s="73"/>
      <c r="RUD169" s="73"/>
      <c r="RUE169" s="73"/>
      <c r="RUF169" s="73"/>
      <c r="RUG169" s="73"/>
      <c r="RUH169" s="73"/>
      <c r="RUI169" s="73"/>
      <c r="RUJ169" s="73"/>
      <c r="RUK169" s="73"/>
      <c r="RUL169" s="73"/>
      <c r="RUM169" s="73"/>
      <c r="RUN169" s="73"/>
      <c r="RUO169" s="73"/>
      <c r="RUP169" s="73"/>
      <c r="RUQ169" s="73"/>
      <c r="RUR169" s="73"/>
      <c r="RUS169" s="73"/>
      <c r="RUT169" s="73"/>
      <c r="RUU169" s="73"/>
      <c r="RUV169" s="73"/>
      <c r="RUW169" s="73"/>
      <c r="RUX169" s="73"/>
      <c r="RUY169" s="73"/>
      <c r="RUZ169" s="73"/>
      <c r="RVA169" s="73"/>
      <c r="RVB169" s="73"/>
      <c r="RVC169" s="73"/>
      <c r="RVD169" s="73"/>
      <c r="RVE169" s="73"/>
      <c r="RVF169" s="73"/>
      <c r="RVG169" s="73"/>
      <c r="RVH169" s="73"/>
      <c r="RVI169" s="73"/>
      <c r="RVJ169" s="73"/>
      <c r="RVK169" s="73"/>
      <c r="RVL169" s="73"/>
      <c r="RVM169" s="73"/>
      <c r="RVN169" s="73"/>
      <c r="RVO169" s="73"/>
      <c r="RVP169" s="73"/>
      <c r="RVQ169" s="73"/>
      <c r="RVR169" s="73"/>
      <c r="RVS169" s="73"/>
      <c r="RVT169" s="73"/>
      <c r="RVU169" s="73"/>
      <c r="RVV169" s="73"/>
      <c r="RVW169" s="73"/>
      <c r="RVX169" s="73"/>
      <c r="RVY169" s="73"/>
      <c r="RVZ169" s="73"/>
      <c r="RWA169" s="73"/>
      <c r="RWB169" s="73"/>
      <c r="RWC169" s="73"/>
      <c r="RWD169" s="73"/>
      <c r="RWE169" s="73"/>
      <c r="RWF169" s="73"/>
      <c r="RWG169" s="73"/>
      <c r="RWH169" s="73"/>
      <c r="RWI169" s="73"/>
      <c r="RWJ169" s="73"/>
      <c r="RWK169" s="73"/>
      <c r="RWL169" s="73"/>
      <c r="RWM169" s="73"/>
      <c r="RWN169" s="73"/>
      <c r="RWO169" s="73"/>
      <c r="RWP169" s="73"/>
      <c r="RWQ169" s="73"/>
      <c r="RWR169" s="73"/>
      <c r="RWS169" s="73"/>
      <c r="RWT169" s="73"/>
      <c r="RWU169" s="73"/>
      <c r="RWV169" s="73"/>
      <c r="RWW169" s="73"/>
      <c r="RWX169" s="73"/>
      <c r="RWY169" s="73"/>
      <c r="RWZ169" s="73"/>
      <c r="RXA169" s="73"/>
      <c r="RXB169" s="73"/>
      <c r="RXC169" s="73"/>
      <c r="RXD169" s="73"/>
      <c r="RXE169" s="73"/>
      <c r="RXF169" s="73"/>
      <c r="RXG169" s="73"/>
      <c r="RXH169" s="73"/>
      <c r="RXI169" s="73"/>
      <c r="RXJ169" s="73"/>
      <c r="RXK169" s="73"/>
      <c r="RXL169" s="73"/>
      <c r="RXM169" s="73"/>
      <c r="RXN169" s="73"/>
      <c r="RXO169" s="73"/>
      <c r="RXP169" s="73"/>
      <c r="RXQ169" s="73"/>
      <c r="RXR169" s="73"/>
      <c r="RXS169" s="73"/>
      <c r="RXT169" s="73"/>
      <c r="RXU169" s="73"/>
      <c r="RXV169" s="73"/>
      <c r="RXW169" s="73"/>
      <c r="RXX169" s="73"/>
      <c r="RXY169" s="73"/>
      <c r="RXZ169" s="73"/>
      <c r="RYA169" s="73"/>
      <c r="RYB169" s="73"/>
      <c r="RYC169" s="73"/>
      <c r="RYD169" s="73"/>
      <c r="RYE169" s="73"/>
      <c r="RYF169" s="73"/>
      <c r="RYG169" s="73"/>
      <c r="RYH169" s="73"/>
      <c r="RYI169" s="73"/>
      <c r="RYJ169" s="73"/>
      <c r="RYK169" s="73"/>
      <c r="RYL169" s="73"/>
      <c r="RYM169" s="73"/>
      <c r="RYN169" s="73"/>
      <c r="RYO169" s="73"/>
      <c r="RYP169" s="73"/>
      <c r="RYQ169" s="73"/>
      <c r="RYR169" s="73"/>
      <c r="RYS169" s="73"/>
      <c r="RYT169" s="73"/>
      <c r="RYU169" s="73"/>
      <c r="RYV169" s="73"/>
      <c r="RYW169" s="73"/>
      <c r="RYX169" s="73"/>
      <c r="RYY169" s="73"/>
      <c r="RYZ169" s="73"/>
      <c r="RZA169" s="73"/>
      <c r="RZB169" s="73"/>
      <c r="RZC169" s="73"/>
      <c r="RZD169" s="73"/>
      <c r="RZE169" s="73"/>
      <c r="RZF169" s="73"/>
      <c r="RZG169" s="73"/>
      <c r="RZH169" s="73"/>
      <c r="RZI169" s="73"/>
      <c r="RZJ169" s="73"/>
      <c r="RZK169" s="73"/>
      <c r="RZL169" s="73"/>
      <c r="RZM169" s="73"/>
      <c r="RZN169" s="73"/>
      <c r="RZO169" s="73"/>
      <c r="RZP169" s="73"/>
      <c r="RZQ169" s="73"/>
      <c r="RZR169" s="73"/>
      <c r="RZS169" s="73"/>
      <c r="RZT169" s="73"/>
      <c r="RZU169" s="73"/>
      <c r="RZV169" s="73"/>
      <c r="RZW169" s="73"/>
      <c r="RZX169" s="73"/>
      <c r="RZY169" s="73"/>
      <c r="RZZ169" s="73"/>
      <c r="SAA169" s="73"/>
      <c r="SAB169" s="73"/>
      <c r="SAC169" s="73"/>
      <c r="SAD169" s="73"/>
      <c r="SAE169" s="73"/>
      <c r="SAF169" s="73"/>
      <c r="SAG169" s="73"/>
      <c r="SAH169" s="73"/>
      <c r="SAI169" s="73"/>
      <c r="SAJ169" s="73"/>
      <c r="SAK169" s="73"/>
      <c r="SAL169" s="73"/>
      <c r="SAM169" s="73"/>
      <c r="SAN169" s="73"/>
      <c r="SAO169" s="73"/>
      <c r="SAP169" s="73"/>
      <c r="SAQ169" s="73"/>
      <c r="SAR169" s="73"/>
      <c r="SAS169" s="73"/>
      <c r="SAT169" s="73"/>
      <c r="SAU169" s="73"/>
      <c r="SAV169" s="73"/>
      <c r="SAW169" s="73"/>
      <c r="SAX169" s="73"/>
      <c r="SAY169" s="73"/>
      <c r="SAZ169" s="73"/>
      <c r="SBA169" s="73"/>
      <c r="SBB169" s="73"/>
      <c r="SBC169" s="73"/>
      <c r="SBD169" s="73"/>
      <c r="SBE169" s="73"/>
      <c r="SBF169" s="73"/>
      <c r="SBG169" s="73"/>
      <c r="SBH169" s="73"/>
      <c r="SBI169" s="73"/>
      <c r="SBJ169" s="73"/>
      <c r="SBK169" s="73"/>
      <c r="SBL169" s="73"/>
      <c r="SBM169" s="73"/>
      <c r="SBN169" s="73"/>
      <c r="SBO169" s="73"/>
      <c r="SBP169" s="73"/>
      <c r="SBQ169" s="73"/>
      <c r="SBR169" s="73"/>
      <c r="SBS169" s="73"/>
      <c r="SBT169" s="73"/>
      <c r="SBU169" s="73"/>
      <c r="SBV169" s="73"/>
      <c r="SBW169" s="73"/>
      <c r="SBX169" s="73"/>
      <c r="SBY169" s="73"/>
      <c r="SBZ169" s="73"/>
      <c r="SCA169" s="73"/>
      <c r="SCB169" s="73"/>
      <c r="SCC169" s="73"/>
      <c r="SCD169" s="73"/>
      <c r="SCE169" s="73"/>
      <c r="SCF169" s="73"/>
      <c r="SCG169" s="73"/>
      <c r="SCH169" s="73"/>
      <c r="SCI169" s="73"/>
      <c r="SCJ169" s="73"/>
      <c r="SCK169" s="73"/>
      <c r="SCL169" s="73"/>
      <c r="SCM169" s="73"/>
      <c r="SCN169" s="73"/>
      <c r="SCO169" s="73"/>
      <c r="SCP169" s="73"/>
      <c r="SCQ169" s="73"/>
      <c r="SCR169" s="73"/>
      <c r="SCS169" s="73"/>
      <c r="SCT169" s="73"/>
      <c r="SCU169" s="73"/>
      <c r="SCV169" s="73"/>
      <c r="SCW169" s="73"/>
      <c r="SCX169" s="73"/>
      <c r="SCY169" s="73"/>
      <c r="SCZ169" s="73"/>
      <c r="SDA169" s="73"/>
      <c r="SDB169" s="73"/>
      <c r="SDC169" s="73"/>
      <c r="SDD169" s="73"/>
      <c r="SDE169" s="73"/>
      <c r="SDF169" s="73"/>
      <c r="SDG169" s="73"/>
      <c r="SDH169" s="73"/>
      <c r="SDI169" s="73"/>
      <c r="SDJ169" s="73"/>
      <c r="SDK169" s="73"/>
      <c r="SDL169" s="73"/>
      <c r="SDM169" s="73"/>
      <c r="SDN169" s="73"/>
      <c r="SDO169" s="73"/>
      <c r="SDP169" s="73"/>
      <c r="SDQ169" s="73"/>
      <c r="SDR169" s="73"/>
      <c r="SDS169" s="73"/>
      <c r="SDT169" s="73"/>
      <c r="SDU169" s="73"/>
      <c r="SDV169" s="73"/>
      <c r="SDW169" s="73"/>
      <c r="SDX169" s="73"/>
      <c r="SDY169" s="73"/>
      <c r="SDZ169" s="73"/>
      <c r="SEA169" s="73"/>
      <c r="SEB169" s="73"/>
      <c r="SEC169" s="73"/>
      <c r="SED169" s="73"/>
      <c r="SEE169" s="73"/>
      <c r="SEF169" s="73"/>
      <c r="SEG169" s="73"/>
      <c r="SEH169" s="73"/>
      <c r="SEI169" s="73"/>
      <c r="SEJ169" s="73"/>
      <c r="SEK169" s="73"/>
      <c r="SEL169" s="73"/>
      <c r="SEM169" s="73"/>
      <c r="SEN169" s="73"/>
      <c r="SEO169" s="73"/>
      <c r="SEP169" s="73"/>
      <c r="SEQ169" s="73"/>
      <c r="SER169" s="73"/>
      <c r="SES169" s="73"/>
      <c r="SET169" s="73"/>
      <c r="SEU169" s="73"/>
      <c r="SEV169" s="73"/>
      <c r="SEW169" s="73"/>
      <c r="SEX169" s="73"/>
      <c r="SEY169" s="73"/>
      <c r="SEZ169" s="73"/>
      <c r="SFA169" s="73"/>
      <c r="SFB169" s="73"/>
      <c r="SFC169" s="73"/>
      <c r="SFD169" s="73"/>
      <c r="SFE169" s="73"/>
      <c r="SFF169" s="73"/>
      <c r="SFG169" s="73"/>
      <c r="SFH169" s="73"/>
      <c r="SFI169" s="73"/>
      <c r="SFJ169" s="73"/>
      <c r="SFK169" s="73"/>
      <c r="SFL169" s="73"/>
      <c r="SFM169" s="73"/>
      <c r="SFN169" s="73"/>
      <c r="SFO169" s="73"/>
      <c r="SFP169" s="73"/>
      <c r="SFQ169" s="73"/>
      <c r="SFR169" s="73"/>
      <c r="SFS169" s="73"/>
      <c r="SFT169" s="73"/>
      <c r="SFU169" s="73"/>
      <c r="SFV169" s="73"/>
      <c r="SFW169" s="73"/>
      <c r="SFX169" s="73"/>
      <c r="SFY169" s="73"/>
      <c r="SFZ169" s="73"/>
      <c r="SGA169" s="73"/>
      <c r="SGB169" s="73"/>
      <c r="SGC169" s="73"/>
      <c r="SGD169" s="73"/>
      <c r="SGE169" s="73"/>
      <c r="SGF169" s="73"/>
      <c r="SGG169" s="73"/>
      <c r="SGH169" s="73"/>
      <c r="SGI169" s="73"/>
      <c r="SGJ169" s="73"/>
      <c r="SGK169" s="73"/>
      <c r="SGL169" s="73"/>
      <c r="SGM169" s="73"/>
      <c r="SGN169" s="73"/>
      <c r="SGO169" s="73"/>
      <c r="SGP169" s="73"/>
      <c r="SGQ169" s="73"/>
      <c r="SGR169" s="73"/>
      <c r="SGS169" s="73"/>
      <c r="SGT169" s="73"/>
      <c r="SGU169" s="73"/>
      <c r="SGV169" s="73"/>
      <c r="SGW169" s="73"/>
      <c r="SGX169" s="73"/>
      <c r="SGY169" s="73"/>
      <c r="SGZ169" s="73"/>
      <c r="SHA169" s="73"/>
      <c r="SHB169" s="73"/>
      <c r="SHC169" s="73"/>
      <c r="SHD169" s="73"/>
      <c r="SHE169" s="73"/>
      <c r="SHF169" s="73"/>
      <c r="SHG169" s="73"/>
      <c r="SHH169" s="73"/>
      <c r="SHI169" s="73"/>
      <c r="SHJ169" s="73"/>
      <c r="SHK169" s="73"/>
      <c r="SHL169" s="73"/>
      <c r="SHM169" s="73"/>
      <c r="SHN169" s="73"/>
      <c r="SHO169" s="73"/>
      <c r="SHP169" s="73"/>
      <c r="SHQ169" s="73"/>
      <c r="SHR169" s="73"/>
      <c r="SHS169" s="73"/>
      <c r="SHT169" s="73"/>
      <c r="SHU169" s="73"/>
      <c r="SHV169" s="73"/>
      <c r="SHW169" s="73"/>
      <c r="SHX169" s="73"/>
      <c r="SHY169" s="73"/>
      <c r="SHZ169" s="73"/>
      <c r="SIA169" s="73"/>
      <c r="SIB169" s="73"/>
      <c r="SIC169" s="73"/>
      <c r="SID169" s="73"/>
      <c r="SIE169" s="73"/>
      <c r="SIF169" s="73"/>
      <c r="SIG169" s="73"/>
      <c r="SIH169" s="73"/>
      <c r="SII169" s="73"/>
      <c r="SIJ169" s="73"/>
      <c r="SIK169" s="73"/>
      <c r="SIL169" s="73"/>
      <c r="SIM169" s="73"/>
      <c r="SIN169" s="73"/>
      <c r="SIO169" s="73"/>
      <c r="SIP169" s="73"/>
      <c r="SIQ169" s="73"/>
      <c r="SIR169" s="73"/>
      <c r="SIS169" s="73"/>
      <c r="SIT169" s="73"/>
      <c r="SIU169" s="73"/>
      <c r="SIV169" s="73"/>
      <c r="SIW169" s="73"/>
      <c r="SIX169" s="73"/>
      <c r="SIY169" s="73"/>
      <c r="SIZ169" s="73"/>
      <c r="SJA169" s="73"/>
      <c r="SJB169" s="73"/>
      <c r="SJC169" s="73"/>
      <c r="SJD169" s="73"/>
      <c r="SJE169" s="73"/>
      <c r="SJF169" s="73"/>
      <c r="SJG169" s="73"/>
      <c r="SJH169" s="73"/>
      <c r="SJI169" s="73"/>
      <c r="SJJ169" s="73"/>
      <c r="SJK169" s="73"/>
      <c r="SJL169" s="73"/>
      <c r="SJM169" s="73"/>
      <c r="SJN169" s="73"/>
      <c r="SJO169" s="73"/>
      <c r="SJP169" s="73"/>
      <c r="SJQ169" s="73"/>
      <c r="SJR169" s="73"/>
      <c r="SJS169" s="73"/>
      <c r="SJT169" s="73"/>
      <c r="SJU169" s="73"/>
      <c r="SJV169" s="73"/>
      <c r="SJW169" s="73"/>
      <c r="SJX169" s="73"/>
      <c r="SJY169" s="73"/>
      <c r="SJZ169" s="73"/>
      <c r="SKA169" s="73"/>
      <c r="SKB169" s="73"/>
      <c r="SKC169" s="73"/>
      <c r="SKD169" s="73"/>
      <c r="SKE169" s="73"/>
      <c r="SKF169" s="73"/>
      <c r="SKG169" s="73"/>
      <c r="SKH169" s="73"/>
      <c r="SKI169" s="73"/>
      <c r="SKJ169" s="73"/>
      <c r="SKK169" s="73"/>
      <c r="SKL169" s="73"/>
      <c r="SKM169" s="73"/>
      <c r="SKN169" s="73"/>
      <c r="SKO169" s="73"/>
      <c r="SKP169" s="73"/>
      <c r="SKQ169" s="73"/>
      <c r="SKR169" s="73"/>
      <c r="SKS169" s="73"/>
      <c r="SKT169" s="73"/>
      <c r="SKU169" s="73"/>
      <c r="SKV169" s="73"/>
      <c r="SKW169" s="73"/>
      <c r="SKX169" s="73"/>
      <c r="SKY169" s="73"/>
      <c r="SKZ169" s="73"/>
      <c r="SLA169" s="73"/>
      <c r="SLB169" s="73"/>
      <c r="SLC169" s="73"/>
      <c r="SLD169" s="73"/>
      <c r="SLE169" s="73"/>
      <c r="SLF169" s="73"/>
      <c r="SLG169" s="73"/>
      <c r="SLH169" s="73"/>
      <c r="SLI169" s="73"/>
      <c r="SLJ169" s="73"/>
      <c r="SLK169" s="73"/>
      <c r="SLL169" s="73"/>
      <c r="SLM169" s="73"/>
      <c r="SLN169" s="73"/>
      <c r="SLO169" s="73"/>
      <c r="SLP169" s="73"/>
      <c r="SLQ169" s="73"/>
      <c r="SLR169" s="73"/>
      <c r="SLS169" s="73"/>
      <c r="SLT169" s="73"/>
      <c r="SLU169" s="73"/>
      <c r="SLV169" s="73"/>
      <c r="SLW169" s="73"/>
      <c r="SLX169" s="73"/>
      <c r="SLY169" s="73"/>
      <c r="SLZ169" s="73"/>
      <c r="SMA169" s="73"/>
      <c r="SMB169" s="73"/>
      <c r="SMC169" s="73"/>
      <c r="SMD169" s="73"/>
      <c r="SME169" s="73"/>
      <c r="SMF169" s="73"/>
      <c r="SMG169" s="73"/>
      <c r="SMH169" s="73"/>
      <c r="SMI169" s="73"/>
      <c r="SMJ169" s="73"/>
      <c r="SMK169" s="73"/>
      <c r="SML169" s="73"/>
      <c r="SMM169" s="73"/>
      <c r="SMN169" s="73"/>
      <c r="SMO169" s="73"/>
      <c r="SMP169" s="73"/>
      <c r="SMQ169" s="73"/>
      <c r="SMR169" s="73"/>
      <c r="SMS169" s="73"/>
      <c r="SMT169" s="73"/>
      <c r="SMU169" s="73"/>
      <c r="SMV169" s="73"/>
      <c r="SMW169" s="73"/>
      <c r="SMX169" s="73"/>
      <c r="SMY169" s="73"/>
      <c r="SMZ169" s="73"/>
      <c r="SNA169" s="73"/>
      <c r="SNB169" s="73"/>
      <c r="SNC169" s="73"/>
      <c r="SND169" s="73"/>
      <c r="SNE169" s="73"/>
      <c r="SNF169" s="73"/>
      <c r="SNG169" s="73"/>
      <c r="SNH169" s="73"/>
      <c r="SNI169" s="73"/>
      <c r="SNJ169" s="73"/>
      <c r="SNK169" s="73"/>
      <c r="SNL169" s="73"/>
      <c r="SNM169" s="73"/>
      <c r="SNN169" s="73"/>
      <c r="SNO169" s="73"/>
      <c r="SNP169" s="73"/>
      <c r="SNQ169" s="73"/>
      <c r="SNR169" s="73"/>
      <c r="SNS169" s="73"/>
      <c r="SNT169" s="73"/>
      <c r="SNU169" s="73"/>
      <c r="SNV169" s="73"/>
      <c r="SNW169" s="73"/>
      <c r="SNX169" s="73"/>
      <c r="SNY169" s="73"/>
      <c r="SNZ169" s="73"/>
      <c r="SOA169" s="73"/>
      <c r="SOB169" s="73"/>
      <c r="SOC169" s="73"/>
      <c r="SOD169" s="73"/>
      <c r="SOE169" s="73"/>
      <c r="SOF169" s="73"/>
      <c r="SOG169" s="73"/>
      <c r="SOH169" s="73"/>
      <c r="SOI169" s="73"/>
      <c r="SOJ169" s="73"/>
      <c r="SOK169" s="73"/>
      <c r="SOL169" s="73"/>
      <c r="SOM169" s="73"/>
      <c r="SON169" s="73"/>
      <c r="SOO169" s="73"/>
      <c r="SOP169" s="73"/>
      <c r="SOQ169" s="73"/>
      <c r="SOR169" s="73"/>
      <c r="SOS169" s="73"/>
      <c r="SOT169" s="73"/>
      <c r="SOU169" s="73"/>
      <c r="SOV169" s="73"/>
      <c r="SOW169" s="73"/>
      <c r="SOX169" s="73"/>
      <c r="SOY169" s="73"/>
      <c r="SOZ169" s="73"/>
      <c r="SPA169" s="73"/>
      <c r="SPB169" s="73"/>
      <c r="SPC169" s="73"/>
      <c r="SPD169" s="73"/>
      <c r="SPE169" s="73"/>
      <c r="SPF169" s="73"/>
      <c r="SPG169" s="73"/>
      <c r="SPH169" s="73"/>
      <c r="SPI169" s="73"/>
      <c r="SPJ169" s="73"/>
      <c r="SPK169" s="73"/>
      <c r="SPL169" s="73"/>
      <c r="SPM169" s="73"/>
      <c r="SPN169" s="73"/>
      <c r="SPO169" s="73"/>
      <c r="SPP169" s="73"/>
      <c r="SPQ169" s="73"/>
      <c r="SPR169" s="73"/>
      <c r="SPS169" s="73"/>
      <c r="SPT169" s="73"/>
      <c r="SPU169" s="73"/>
      <c r="SPV169" s="73"/>
      <c r="SPW169" s="73"/>
      <c r="SPX169" s="73"/>
      <c r="SPY169" s="73"/>
      <c r="SPZ169" s="73"/>
      <c r="SQA169" s="73"/>
      <c r="SQB169" s="73"/>
      <c r="SQC169" s="73"/>
      <c r="SQD169" s="73"/>
      <c r="SQE169" s="73"/>
      <c r="SQF169" s="73"/>
      <c r="SQG169" s="73"/>
      <c r="SQH169" s="73"/>
      <c r="SQI169" s="73"/>
      <c r="SQJ169" s="73"/>
      <c r="SQK169" s="73"/>
      <c r="SQL169" s="73"/>
      <c r="SQM169" s="73"/>
      <c r="SQN169" s="73"/>
      <c r="SQO169" s="73"/>
      <c r="SQP169" s="73"/>
      <c r="SQQ169" s="73"/>
      <c r="SQR169" s="73"/>
      <c r="SQS169" s="73"/>
      <c r="SQT169" s="73"/>
      <c r="SQU169" s="73"/>
      <c r="SQV169" s="73"/>
      <c r="SQW169" s="73"/>
      <c r="SQX169" s="73"/>
      <c r="SQY169" s="73"/>
      <c r="SQZ169" s="73"/>
      <c r="SRA169" s="73"/>
      <c r="SRB169" s="73"/>
      <c r="SRC169" s="73"/>
      <c r="SRD169" s="73"/>
      <c r="SRE169" s="73"/>
      <c r="SRF169" s="73"/>
      <c r="SRG169" s="73"/>
      <c r="SRH169" s="73"/>
      <c r="SRI169" s="73"/>
      <c r="SRJ169" s="73"/>
      <c r="SRK169" s="73"/>
      <c r="SRL169" s="73"/>
      <c r="SRM169" s="73"/>
      <c r="SRN169" s="73"/>
      <c r="SRO169" s="73"/>
      <c r="SRP169" s="73"/>
      <c r="SRQ169" s="73"/>
      <c r="SRR169" s="73"/>
      <c r="SRS169" s="73"/>
      <c r="SRT169" s="73"/>
      <c r="SRU169" s="73"/>
      <c r="SRV169" s="73"/>
      <c r="SRW169" s="73"/>
      <c r="SRX169" s="73"/>
      <c r="SRY169" s="73"/>
      <c r="SRZ169" s="73"/>
      <c r="SSA169" s="73"/>
      <c r="SSB169" s="73"/>
      <c r="SSC169" s="73"/>
      <c r="SSD169" s="73"/>
      <c r="SSE169" s="73"/>
      <c r="SSF169" s="73"/>
      <c r="SSG169" s="73"/>
      <c r="SSH169" s="73"/>
      <c r="SSI169" s="73"/>
      <c r="SSJ169" s="73"/>
      <c r="SSK169" s="73"/>
      <c r="SSL169" s="73"/>
      <c r="SSM169" s="73"/>
      <c r="SSN169" s="73"/>
      <c r="SSO169" s="73"/>
      <c r="SSP169" s="73"/>
      <c r="SSQ169" s="73"/>
      <c r="SSR169" s="73"/>
      <c r="SSS169" s="73"/>
      <c r="SST169" s="73"/>
      <c r="SSU169" s="73"/>
      <c r="SSV169" s="73"/>
      <c r="SSW169" s="73"/>
      <c r="SSX169" s="73"/>
      <c r="SSY169" s="73"/>
      <c r="SSZ169" s="73"/>
      <c r="STA169" s="73"/>
      <c r="STB169" s="73"/>
      <c r="STC169" s="73"/>
      <c r="STD169" s="73"/>
      <c r="STE169" s="73"/>
      <c r="STF169" s="73"/>
      <c r="STG169" s="73"/>
      <c r="STH169" s="73"/>
      <c r="STI169" s="73"/>
      <c r="STJ169" s="73"/>
      <c r="STK169" s="73"/>
      <c r="STL169" s="73"/>
      <c r="STM169" s="73"/>
      <c r="STN169" s="73"/>
      <c r="STO169" s="73"/>
      <c r="STP169" s="73"/>
      <c r="STQ169" s="73"/>
      <c r="STR169" s="73"/>
      <c r="STS169" s="73"/>
      <c r="STT169" s="73"/>
      <c r="STU169" s="73"/>
      <c r="STV169" s="73"/>
      <c r="STW169" s="73"/>
      <c r="STX169" s="73"/>
      <c r="STY169" s="73"/>
      <c r="STZ169" s="73"/>
      <c r="SUA169" s="73"/>
      <c r="SUB169" s="73"/>
      <c r="SUC169" s="73"/>
      <c r="SUD169" s="73"/>
      <c r="SUE169" s="73"/>
      <c r="SUF169" s="73"/>
      <c r="SUG169" s="73"/>
      <c r="SUH169" s="73"/>
      <c r="SUI169" s="73"/>
      <c r="SUJ169" s="73"/>
      <c r="SUK169" s="73"/>
      <c r="SUL169" s="73"/>
      <c r="SUM169" s="73"/>
      <c r="SUN169" s="73"/>
      <c r="SUO169" s="73"/>
      <c r="SUP169" s="73"/>
      <c r="SUQ169" s="73"/>
      <c r="SUR169" s="73"/>
      <c r="SUS169" s="73"/>
      <c r="SUT169" s="73"/>
      <c r="SUU169" s="73"/>
      <c r="SUV169" s="73"/>
      <c r="SUW169" s="73"/>
      <c r="SUX169" s="73"/>
      <c r="SUY169" s="73"/>
      <c r="SUZ169" s="73"/>
      <c r="SVA169" s="73"/>
      <c r="SVB169" s="73"/>
      <c r="SVC169" s="73"/>
      <c r="SVD169" s="73"/>
      <c r="SVE169" s="73"/>
      <c r="SVF169" s="73"/>
      <c r="SVG169" s="73"/>
      <c r="SVH169" s="73"/>
      <c r="SVI169" s="73"/>
      <c r="SVJ169" s="73"/>
      <c r="SVK169" s="73"/>
      <c r="SVL169" s="73"/>
      <c r="SVM169" s="73"/>
      <c r="SVN169" s="73"/>
      <c r="SVO169" s="73"/>
      <c r="SVP169" s="73"/>
      <c r="SVQ169" s="73"/>
      <c r="SVR169" s="73"/>
      <c r="SVS169" s="73"/>
      <c r="SVT169" s="73"/>
      <c r="SVU169" s="73"/>
      <c r="SVV169" s="73"/>
      <c r="SVW169" s="73"/>
      <c r="SVX169" s="73"/>
      <c r="SVY169" s="73"/>
      <c r="SVZ169" s="73"/>
      <c r="SWA169" s="73"/>
      <c r="SWB169" s="73"/>
      <c r="SWC169" s="73"/>
      <c r="SWD169" s="73"/>
      <c r="SWE169" s="73"/>
      <c r="SWF169" s="73"/>
      <c r="SWG169" s="73"/>
      <c r="SWH169" s="73"/>
      <c r="SWI169" s="73"/>
      <c r="SWJ169" s="73"/>
      <c r="SWK169" s="73"/>
      <c r="SWL169" s="73"/>
      <c r="SWM169" s="73"/>
      <c r="SWN169" s="73"/>
      <c r="SWO169" s="73"/>
      <c r="SWP169" s="73"/>
      <c r="SWQ169" s="73"/>
      <c r="SWR169" s="73"/>
      <c r="SWS169" s="73"/>
      <c r="SWT169" s="73"/>
      <c r="SWU169" s="73"/>
      <c r="SWV169" s="73"/>
      <c r="SWW169" s="73"/>
      <c r="SWX169" s="73"/>
      <c r="SWY169" s="73"/>
      <c r="SWZ169" s="73"/>
      <c r="SXA169" s="73"/>
      <c r="SXB169" s="73"/>
      <c r="SXC169" s="73"/>
      <c r="SXD169" s="73"/>
      <c r="SXE169" s="73"/>
      <c r="SXF169" s="73"/>
      <c r="SXG169" s="73"/>
      <c r="SXH169" s="73"/>
      <c r="SXI169" s="73"/>
      <c r="SXJ169" s="73"/>
      <c r="SXK169" s="73"/>
      <c r="SXL169" s="73"/>
      <c r="SXM169" s="73"/>
      <c r="SXN169" s="73"/>
      <c r="SXO169" s="73"/>
      <c r="SXP169" s="73"/>
      <c r="SXQ169" s="73"/>
      <c r="SXR169" s="73"/>
      <c r="SXS169" s="73"/>
      <c r="SXT169" s="73"/>
      <c r="SXU169" s="73"/>
      <c r="SXV169" s="73"/>
      <c r="SXW169" s="73"/>
      <c r="SXX169" s="73"/>
      <c r="SXY169" s="73"/>
      <c r="SXZ169" s="73"/>
      <c r="SYA169" s="73"/>
      <c r="SYB169" s="73"/>
      <c r="SYC169" s="73"/>
      <c r="SYD169" s="73"/>
      <c r="SYE169" s="73"/>
      <c r="SYF169" s="73"/>
      <c r="SYG169" s="73"/>
      <c r="SYH169" s="73"/>
      <c r="SYI169" s="73"/>
      <c r="SYJ169" s="73"/>
      <c r="SYK169" s="73"/>
      <c r="SYL169" s="73"/>
      <c r="SYM169" s="73"/>
      <c r="SYN169" s="73"/>
      <c r="SYO169" s="73"/>
      <c r="SYP169" s="73"/>
      <c r="SYQ169" s="73"/>
      <c r="SYR169" s="73"/>
      <c r="SYS169" s="73"/>
      <c r="SYT169" s="73"/>
      <c r="SYU169" s="73"/>
      <c r="SYV169" s="73"/>
      <c r="SYW169" s="73"/>
      <c r="SYX169" s="73"/>
      <c r="SYY169" s="73"/>
      <c r="SYZ169" s="73"/>
      <c r="SZA169" s="73"/>
      <c r="SZB169" s="73"/>
      <c r="SZC169" s="73"/>
      <c r="SZD169" s="73"/>
      <c r="SZE169" s="73"/>
      <c r="SZF169" s="73"/>
      <c r="SZG169" s="73"/>
      <c r="SZH169" s="73"/>
      <c r="SZI169" s="73"/>
      <c r="SZJ169" s="73"/>
      <c r="SZK169" s="73"/>
      <c r="SZL169" s="73"/>
      <c r="SZM169" s="73"/>
      <c r="SZN169" s="73"/>
      <c r="SZO169" s="73"/>
      <c r="SZP169" s="73"/>
      <c r="SZQ169" s="73"/>
      <c r="SZR169" s="73"/>
      <c r="SZS169" s="73"/>
      <c r="SZT169" s="73"/>
      <c r="SZU169" s="73"/>
      <c r="SZV169" s="73"/>
      <c r="SZW169" s="73"/>
      <c r="SZX169" s="73"/>
      <c r="SZY169" s="73"/>
      <c r="SZZ169" s="73"/>
      <c r="TAA169" s="73"/>
      <c r="TAB169" s="73"/>
      <c r="TAC169" s="73"/>
      <c r="TAD169" s="73"/>
      <c r="TAE169" s="73"/>
      <c r="TAF169" s="73"/>
      <c r="TAG169" s="73"/>
      <c r="TAH169" s="73"/>
      <c r="TAI169" s="73"/>
      <c r="TAJ169" s="73"/>
      <c r="TAK169" s="73"/>
      <c r="TAL169" s="73"/>
      <c r="TAM169" s="73"/>
      <c r="TAN169" s="73"/>
      <c r="TAO169" s="73"/>
      <c r="TAP169" s="73"/>
      <c r="TAQ169" s="73"/>
      <c r="TAR169" s="73"/>
      <c r="TAS169" s="73"/>
      <c r="TAT169" s="73"/>
      <c r="TAU169" s="73"/>
      <c r="TAV169" s="73"/>
      <c r="TAW169" s="73"/>
      <c r="TAX169" s="73"/>
      <c r="TAY169" s="73"/>
      <c r="TAZ169" s="73"/>
      <c r="TBA169" s="73"/>
      <c r="TBB169" s="73"/>
      <c r="TBC169" s="73"/>
      <c r="TBD169" s="73"/>
      <c r="TBE169" s="73"/>
      <c r="TBF169" s="73"/>
      <c r="TBG169" s="73"/>
      <c r="TBH169" s="73"/>
      <c r="TBI169" s="73"/>
      <c r="TBJ169" s="73"/>
      <c r="TBK169" s="73"/>
      <c r="TBL169" s="73"/>
      <c r="TBM169" s="73"/>
      <c r="TBN169" s="73"/>
      <c r="TBO169" s="73"/>
      <c r="TBP169" s="73"/>
      <c r="TBQ169" s="73"/>
      <c r="TBR169" s="73"/>
      <c r="TBS169" s="73"/>
      <c r="TBT169" s="73"/>
      <c r="TBU169" s="73"/>
      <c r="TBV169" s="73"/>
      <c r="TBW169" s="73"/>
      <c r="TBX169" s="73"/>
      <c r="TBY169" s="73"/>
      <c r="TBZ169" s="73"/>
      <c r="TCA169" s="73"/>
      <c r="TCB169" s="73"/>
      <c r="TCC169" s="73"/>
      <c r="TCD169" s="73"/>
      <c r="TCE169" s="73"/>
      <c r="TCF169" s="73"/>
      <c r="TCG169" s="73"/>
      <c r="TCH169" s="73"/>
      <c r="TCI169" s="73"/>
      <c r="TCJ169" s="73"/>
      <c r="TCK169" s="73"/>
      <c r="TCL169" s="73"/>
      <c r="TCM169" s="73"/>
      <c r="TCN169" s="73"/>
      <c r="TCO169" s="73"/>
      <c r="TCP169" s="73"/>
      <c r="TCQ169" s="73"/>
      <c r="TCR169" s="73"/>
      <c r="TCS169" s="73"/>
      <c r="TCT169" s="73"/>
      <c r="TCU169" s="73"/>
      <c r="TCV169" s="73"/>
      <c r="TCW169" s="73"/>
      <c r="TCX169" s="73"/>
      <c r="TCY169" s="73"/>
      <c r="TCZ169" s="73"/>
      <c r="TDA169" s="73"/>
      <c r="TDB169" s="73"/>
      <c r="TDC169" s="73"/>
      <c r="TDD169" s="73"/>
      <c r="TDE169" s="73"/>
      <c r="TDF169" s="73"/>
      <c r="TDG169" s="73"/>
      <c r="TDH169" s="73"/>
      <c r="TDI169" s="73"/>
      <c r="TDJ169" s="73"/>
      <c r="TDK169" s="73"/>
      <c r="TDL169" s="73"/>
      <c r="TDM169" s="73"/>
      <c r="TDN169" s="73"/>
      <c r="TDO169" s="73"/>
      <c r="TDP169" s="73"/>
      <c r="TDQ169" s="73"/>
      <c r="TDR169" s="73"/>
      <c r="TDS169" s="73"/>
      <c r="TDT169" s="73"/>
      <c r="TDU169" s="73"/>
      <c r="TDV169" s="73"/>
      <c r="TDW169" s="73"/>
      <c r="TDX169" s="73"/>
      <c r="TDY169" s="73"/>
      <c r="TDZ169" s="73"/>
      <c r="TEA169" s="73"/>
      <c r="TEB169" s="73"/>
      <c r="TEC169" s="73"/>
      <c r="TED169" s="73"/>
      <c r="TEE169" s="73"/>
      <c r="TEF169" s="73"/>
      <c r="TEG169" s="73"/>
      <c r="TEH169" s="73"/>
      <c r="TEI169" s="73"/>
      <c r="TEJ169" s="73"/>
      <c r="TEK169" s="73"/>
      <c r="TEL169" s="73"/>
      <c r="TEM169" s="73"/>
      <c r="TEN169" s="73"/>
      <c r="TEO169" s="73"/>
      <c r="TEP169" s="73"/>
      <c r="TEQ169" s="73"/>
      <c r="TER169" s="73"/>
      <c r="TES169" s="73"/>
      <c r="TET169" s="73"/>
      <c r="TEU169" s="73"/>
      <c r="TEV169" s="73"/>
      <c r="TEW169" s="73"/>
      <c r="TEX169" s="73"/>
      <c r="TEY169" s="73"/>
      <c r="TEZ169" s="73"/>
      <c r="TFA169" s="73"/>
      <c r="TFB169" s="73"/>
      <c r="TFC169" s="73"/>
      <c r="TFD169" s="73"/>
      <c r="TFE169" s="73"/>
      <c r="TFF169" s="73"/>
      <c r="TFG169" s="73"/>
      <c r="TFH169" s="73"/>
      <c r="TFI169" s="73"/>
      <c r="TFJ169" s="73"/>
      <c r="TFK169" s="73"/>
      <c r="TFL169" s="73"/>
      <c r="TFM169" s="73"/>
      <c r="TFN169" s="73"/>
      <c r="TFO169" s="73"/>
      <c r="TFP169" s="73"/>
      <c r="TFQ169" s="73"/>
      <c r="TFR169" s="73"/>
      <c r="TFS169" s="73"/>
      <c r="TFT169" s="73"/>
      <c r="TFU169" s="73"/>
      <c r="TFV169" s="73"/>
      <c r="TFW169" s="73"/>
      <c r="TFX169" s="73"/>
      <c r="TFY169" s="73"/>
      <c r="TFZ169" s="73"/>
      <c r="TGA169" s="73"/>
      <c r="TGB169" s="73"/>
      <c r="TGC169" s="73"/>
      <c r="TGD169" s="73"/>
      <c r="TGE169" s="73"/>
      <c r="TGF169" s="73"/>
      <c r="TGG169" s="73"/>
      <c r="TGH169" s="73"/>
      <c r="TGI169" s="73"/>
      <c r="TGJ169" s="73"/>
      <c r="TGK169" s="73"/>
      <c r="TGL169" s="73"/>
      <c r="TGM169" s="73"/>
      <c r="TGN169" s="73"/>
      <c r="TGO169" s="73"/>
      <c r="TGP169" s="73"/>
      <c r="TGQ169" s="73"/>
      <c r="TGR169" s="73"/>
      <c r="TGS169" s="73"/>
      <c r="TGT169" s="73"/>
      <c r="TGU169" s="73"/>
      <c r="TGV169" s="73"/>
      <c r="TGW169" s="73"/>
      <c r="TGX169" s="73"/>
      <c r="TGY169" s="73"/>
      <c r="TGZ169" s="73"/>
      <c r="THA169" s="73"/>
      <c r="THB169" s="73"/>
      <c r="THC169" s="73"/>
      <c r="THD169" s="73"/>
      <c r="THE169" s="73"/>
      <c r="THF169" s="73"/>
      <c r="THG169" s="73"/>
      <c r="THH169" s="73"/>
      <c r="THI169" s="73"/>
      <c r="THJ169" s="73"/>
      <c r="THK169" s="73"/>
      <c r="THL169" s="73"/>
      <c r="THM169" s="73"/>
      <c r="THN169" s="73"/>
      <c r="THO169" s="73"/>
      <c r="THP169" s="73"/>
      <c r="THQ169" s="73"/>
      <c r="THR169" s="73"/>
      <c r="THS169" s="73"/>
      <c r="THT169" s="73"/>
      <c r="THU169" s="73"/>
      <c r="THV169" s="73"/>
      <c r="THW169" s="73"/>
      <c r="THX169" s="73"/>
      <c r="THY169" s="73"/>
      <c r="THZ169" s="73"/>
      <c r="TIA169" s="73"/>
      <c r="TIB169" s="73"/>
      <c r="TIC169" s="73"/>
      <c r="TID169" s="73"/>
      <c r="TIE169" s="73"/>
      <c r="TIF169" s="73"/>
      <c r="TIG169" s="73"/>
      <c r="TIH169" s="73"/>
      <c r="TII169" s="73"/>
      <c r="TIJ169" s="73"/>
      <c r="TIK169" s="73"/>
      <c r="TIL169" s="73"/>
      <c r="TIM169" s="73"/>
      <c r="TIN169" s="73"/>
      <c r="TIO169" s="73"/>
      <c r="TIP169" s="73"/>
      <c r="TIQ169" s="73"/>
      <c r="TIR169" s="73"/>
      <c r="TIS169" s="73"/>
      <c r="TIT169" s="73"/>
      <c r="TIU169" s="73"/>
      <c r="TIV169" s="73"/>
      <c r="TIW169" s="73"/>
      <c r="TIX169" s="73"/>
      <c r="TIY169" s="73"/>
      <c r="TIZ169" s="73"/>
      <c r="TJA169" s="73"/>
      <c r="TJB169" s="73"/>
      <c r="TJC169" s="73"/>
      <c r="TJD169" s="73"/>
      <c r="TJE169" s="73"/>
      <c r="TJF169" s="73"/>
      <c r="TJG169" s="73"/>
      <c r="TJH169" s="73"/>
      <c r="TJI169" s="73"/>
      <c r="TJJ169" s="73"/>
      <c r="TJK169" s="73"/>
      <c r="TJL169" s="73"/>
      <c r="TJM169" s="73"/>
      <c r="TJN169" s="73"/>
      <c r="TJO169" s="73"/>
      <c r="TJP169" s="73"/>
      <c r="TJQ169" s="73"/>
      <c r="TJR169" s="73"/>
      <c r="TJS169" s="73"/>
      <c r="TJT169" s="73"/>
      <c r="TJU169" s="73"/>
      <c r="TJV169" s="73"/>
      <c r="TJW169" s="73"/>
      <c r="TJX169" s="73"/>
      <c r="TJY169" s="73"/>
      <c r="TJZ169" s="73"/>
      <c r="TKA169" s="73"/>
      <c r="TKB169" s="73"/>
      <c r="TKC169" s="73"/>
      <c r="TKD169" s="73"/>
      <c r="TKE169" s="73"/>
      <c r="TKF169" s="73"/>
      <c r="TKG169" s="73"/>
      <c r="TKH169" s="73"/>
      <c r="TKI169" s="73"/>
      <c r="TKJ169" s="73"/>
      <c r="TKK169" s="73"/>
      <c r="TKL169" s="73"/>
      <c r="TKM169" s="73"/>
      <c r="TKN169" s="73"/>
      <c r="TKO169" s="73"/>
      <c r="TKP169" s="73"/>
      <c r="TKQ169" s="73"/>
      <c r="TKR169" s="73"/>
      <c r="TKS169" s="73"/>
      <c r="TKT169" s="73"/>
      <c r="TKU169" s="73"/>
      <c r="TKV169" s="73"/>
      <c r="TKW169" s="73"/>
      <c r="TKX169" s="73"/>
      <c r="TKY169" s="73"/>
      <c r="TKZ169" s="73"/>
      <c r="TLA169" s="73"/>
      <c r="TLB169" s="73"/>
      <c r="TLC169" s="73"/>
      <c r="TLD169" s="73"/>
      <c r="TLE169" s="73"/>
      <c r="TLF169" s="73"/>
      <c r="TLG169" s="73"/>
      <c r="TLH169" s="73"/>
      <c r="TLI169" s="73"/>
      <c r="TLJ169" s="73"/>
      <c r="TLK169" s="73"/>
      <c r="TLL169" s="73"/>
      <c r="TLM169" s="73"/>
      <c r="TLN169" s="73"/>
      <c r="TLO169" s="73"/>
      <c r="TLP169" s="73"/>
      <c r="TLQ169" s="73"/>
      <c r="TLR169" s="73"/>
      <c r="TLS169" s="73"/>
      <c r="TLT169" s="73"/>
      <c r="TLU169" s="73"/>
      <c r="TLV169" s="73"/>
      <c r="TLW169" s="73"/>
      <c r="TLX169" s="73"/>
      <c r="TLY169" s="73"/>
      <c r="TLZ169" s="73"/>
      <c r="TMA169" s="73"/>
      <c r="TMB169" s="73"/>
      <c r="TMC169" s="73"/>
      <c r="TMD169" s="73"/>
      <c r="TME169" s="73"/>
      <c r="TMF169" s="73"/>
      <c r="TMG169" s="73"/>
      <c r="TMH169" s="73"/>
      <c r="TMI169" s="73"/>
      <c r="TMJ169" s="73"/>
      <c r="TMK169" s="73"/>
      <c r="TML169" s="73"/>
      <c r="TMM169" s="73"/>
      <c r="TMN169" s="73"/>
      <c r="TMO169" s="73"/>
      <c r="TMP169" s="73"/>
      <c r="TMQ169" s="73"/>
      <c r="TMR169" s="73"/>
      <c r="TMS169" s="73"/>
      <c r="TMT169" s="73"/>
      <c r="TMU169" s="73"/>
      <c r="TMV169" s="73"/>
      <c r="TMW169" s="73"/>
      <c r="TMX169" s="73"/>
      <c r="TMY169" s="73"/>
      <c r="TMZ169" s="73"/>
      <c r="TNA169" s="73"/>
      <c r="TNB169" s="73"/>
      <c r="TNC169" s="73"/>
      <c r="TND169" s="73"/>
      <c r="TNE169" s="73"/>
      <c r="TNF169" s="73"/>
      <c r="TNG169" s="73"/>
      <c r="TNH169" s="73"/>
      <c r="TNI169" s="73"/>
      <c r="TNJ169" s="73"/>
      <c r="TNK169" s="73"/>
      <c r="TNL169" s="73"/>
      <c r="TNM169" s="73"/>
      <c r="TNN169" s="73"/>
      <c r="TNO169" s="73"/>
      <c r="TNP169" s="73"/>
      <c r="TNQ169" s="73"/>
      <c r="TNR169" s="73"/>
      <c r="TNS169" s="73"/>
      <c r="TNT169" s="73"/>
      <c r="TNU169" s="73"/>
      <c r="TNV169" s="73"/>
      <c r="TNW169" s="73"/>
      <c r="TNX169" s="73"/>
      <c r="TNY169" s="73"/>
      <c r="TNZ169" s="73"/>
      <c r="TOA169" s="73"/>
      <c r="TOB169" s="73"/>
      <c r="TOC169" s="73"/>
      <c r="TOD169" s="73"/>
      <c r="TOE169" s="73"/>
      <c r="TOF169" s="73"/>
      <c r="TOG169" s="73"/>
      <c r="TOH169" s="73"/>
      <c r="TOI169" s="73"/>
      <c r="TOJ169" s="73"/>
      <c r="TOK169" s="73"/>
      <c r="TOL169" s="73"/>
      <c r="TOM169" s="73"/>
      <c r="TON169" s="73"/>
      <c r="TOO169" s="73"/>
      <c r="TOP169" s="73"/>
      <c r="TOQ169" s="73"/>
      <c r="TOR169" s="73"/>
      <c r="TOS169" s="73"/>
      <c r="TOT169" s="73"/>
      <c r="TOU169" s="73"/>
      <c r="TOV169" s="73"/>
      <c r="TOW169" s="73"/>
      <c r="TOX169" s="73"/>
      <c r="TOY169" s="73"/>
      <c r="TOZ169" s="73"/>
      <c r="TPA169" s="73"/>
      <c r="TPB169" s="73"/>
      <c r="TPC169" s="73"/>
      <c r="TPD169" s="73"/>
      <c r="TPE169" s="73"/>
      <c r="TPF169" s="73"/>
      <c r="TPG169" s="73"/>
      <c r="TPH169" s="73"/>
      <c r="TPI169" s="73"/>
      <c r="TPJ169" s="73"/>
      <c r="TPK169" s="73"/>
      <c r="TPL169" s="73"/>
      <c r="TPM169" s="73"/>
      <c r="TPN169" s="73"/>
      <c r="TPO169" s="73"/>
      <c r="TPP169" s="73"/>
      <c r="TPQ169" s="73"/>
      <c r="TPR169" s="73"/>
      <c r="TPS169" s="73"/>
      <c r="TPT169" s="73"/>
      <c r="TPU169" s="73"/>
      <c r="TPV169" s="73"/>
      <c r="TPW169" s="73"/>
      <c r="TPX169" s="73"/>
      <c r="TPY169" s="73"/>
      <c r="TPZ169" s="73"/>
      <c r="TQA169" s="73"/>
      <c r="TQB169" s="73"/>
      <c r="TQC169" s="73"/>
      <c r="TQD169" s="73"/>
      <c r="TQE169" s="73"/>
      <c r="TQF169" s="73"/>
      <c r="TQG169" s="73"/>
      <c r="TQH169" s="73"/>
      <c r="TQI169" s="73"/>
      <c r="TQJ169" s="73"/>
      <c r="TQK169" s="73"/>
      <c r="TQL169" s="73"/>
      <c r="TQM169" s="73"/>
      <c r="TQN169" s="73"/>
      <c r="TQO169" s="73"/>
      <c r="TQP169" s="73"/>
      <c r="TQQ169" s="73"/>
      <c r="TQR169" s="73"/>
      <c r="TQS169" s="73"/>
      <c r="TQT169" s="73"/>
      <c r="TQU169" s="73"/>
      <c r="TQV169" s="73"/>
      <c r="TQW169" s="73"/>
      <c r="TQX169" s="73"/>
      <c r="TQY169" s="73"/>
      <c r="TQZ169" s="73"/>
      <c r="TRA169" s="73"/>
      <c r="TRB169" s="73"/>
      <c r="TRC169" s="73"/>
      <c r="TRD169" s="73"/>
      <c r="TRE169" s="73"/>
      <c r="TRF169" s="73"/>
      <c r="TRG169" s="73"/>
      <c r="TRH169" s="73"/>
      <c r="TRI169" s="73"/>
      <c r="TRJ169" s="73"/>
      <c r="TRK169" s="73"/>
      <c r="TRL169" s="73"/>
      <c r="TRM169" s="73"/>
      <c r="TRN169" s="73"/>
      <c r="TRO169" s="73"/>
      <c r="TRP169" s="73"/>
      <c r="TRQ169" s="73"/>
      <c r="TRR169" s="73"/>
      <c r="TRS169" s="73"/>
      <c r="TRT169" s="73"/>
      <c r="TRU169" s="73"/>
      <c r="TRV169" s="73"/>
      <c r="TRW169" s="73"/>
      <c r="TRX169" s="73"/>
      <c r="TRY169" s="73"/>
      <c r="TRZ169" s="73"/>
      <c r="TSA169" s="73"/>
      <c r="TSB169" s="73"/>
      <c r="TSC169" s="73"/>
      <c r="TSD169" s="73"/>
      <c r="TSE169" s="73"/>
      <c r="TSF169" s="73"/>
      <c r="TSG169" s="73"/>
      <c r="TSH169" s="73"/>
      <c r="TSI169" s="73"/>
      <c r="TSJ169" s="73"/>
      <c r="TSK169" s="73"/>
      <c r="TSL169" s="73"/>
      <c r="TSM169" s="73"/>
      <c r="TSN169" s="73"/>
      <c r="TSO169" s="73"/>
      <c r="TSP169" s="73"/>
      <c r="TSQ169" s="73"/>
      <c r="TSR169" s="73"/>
      <c r="TSS169" s="73"/>
      <c r="TST169" s="73"/>
      <c r="TSU169" s="73"/>
      <c r="TSV169" s="73"/>
      <c r="TSW169" s="73"/>
      <c r="TSX169" s="73"/>
      <c r="TSY169" s="73"/>
      <c r="TSZ169" s="73"/>
      <c r="TTA169" s="73"/>
      <c r="TTB169" s="73"/>
      <c r="TTC169" s="73"/>
      <c r="TTD169" s="73"/>
      <c r="TTE169" s="73"/>
      <c r="TTF169" s="73"/>
      <c r="TTG169" s="73"/>
      <c r="TTH169" s="73"/>
      <c r="TTI169" s="73"/>
      <c r="TTJ169" s="73"/>
      <c r="TTK169" s="73"/>
      <c r="TTL169" s="73"/>
      <c r="TTM169" s="73"/>
      <c r="TTN169" s="73"/>
      <c r="TTO169" s="73"/>
      <c r="TTP169" s="73"/>
      <c r="TTQ169" s="73"/>
      <c r="TTR169" s="73"/>
      <c r="TTS169" s="73"/>
      <c r="TTT169" s="73"/>
      <c r="TTU169" s="73"/>
      <c r="TTV169" s="73"/>
      <c r="TTW169" s="73"/>
      <c r="TTX169" s="73"/>
      <c r="TTY169" s="73"/>
      <c r="TTZ169" s="73"/>
      <c r="TUA169" s="73"/>
      <c r="TUB169" s="73"/>
      <c r="TUC169" s="73"/>
      <c r="TUD169" s="73"/>
      <c r="TUE169" s="73"/>
      <c r="TUF169" s="73"/>
      <c r="TUG169" s="73"/>
      <c r="TUH169" s="73"/>
      <c r="TUI169" s="73"/>
      <c r="TUJ169" s="73"/>
      <c r="TUK169" s="73"/>
      <c r="TUL169" s="73"/>
      <c r="TUM169" s="73"/>
      <c r="TUN169" s="73"/>
      <c r="TUO169" s="73"/>
      <c r="TUP169" s="73"/>
      <c r="TUQ169" s="73"/>
      <c r="TUR169" s="73"/>
      <c r="TUS169" s="73"/>
      <c r="TUT169" s="73"/>
      <c r="TUU169" s="73"/>
      <c r="TUV169" s="73"/>
      <c r="TUW169" s="73"/>
      <c r="TUX169" s="73"/>
      <c r="TUY169" s="73"/>
      <c r="TUZ169" s="73"/>
      <c r="TVA169" s="73"/>
      <c r="TVB169" s="73"/>
      <c r="TVC169" s="73"/>
      <c r="TVD169" s="73"/>
      <c r="TVE169" s="73"/>
      <c r="TVF169" s="73"/>
      <c r="TVG169" s="73"/>
      <c r="TVH169" s="73"/>
      <c r="TVI169" s="73"/>
      <c r="TVJ169" s="73"/>
      <c r="TVK169" s="73"/>
      <c r="TVL169" s="73"/>
      <c r="TVM169" s="73"/>
      <c r="TVN169" s="73"/>
      <c r="TVO169" s="73"/>
      <c r="TVP169" s="73"/>
      <c r="TVQ169" s="73"/>
      <c r="TVR169" s="73"/>
      <c r="TVS169" s="73"/>
      <c r="TVT169" s="73"/>
      <c r="TVU169" s="73"/>
      <c r="TVV169" s="73"/>
      <c r="TVW169" s="73"/>
      <c r="TVX169" s="73"/>
      <c r="TVY169" s="73"/>
      <c r="TVZ169" s="73"/>
      <c r="TWA169" s="73"/>
      <c r="TWB169" s="73"/>
      <c r="TWC169" s="73"/>
      <c r="TWD169" s="73"/>
      <c r="TWE169" s="73"/>
      <c r="TWF169" s="73"/>
      <c r="TWG169" s="73"/>
      <c r="TWH169" s="73"/>
      <c r="TWI169" s="73"/>
      <c r="TWJ169" s="73"/>
      <c r="TWK169" s="73"/>
      <c r="TWL169" s="73"/>
      <c r="TWM169" s="73"/>
      <c r="TWN169" s="73"/>
      <c r="TWO169" s="73"/>
      <c r="TWP169" s="73"/>
      <c r="TWQ169" s="73"/>
      <c r="TWR169" s="73"/>
      <c r="TWS169" s="73"/>
      <c r="TWT169" s="73"/>
      <c r="TWU169" s="73"/>
      <c r="TWV169" s="73"/>
      <c r="TWW169" s="73"/>
      <c r="TWX169" s="73"/>
      <c r="TWY169" s="73"/>
      <c r="TWZ169" s="73"/>
      <c r="TXA169" s="73"/>
      <c r="TXB169" s="73"/>
      <c r="TXC169" s="73"/>
      <c r="TXD169" s="73"/>
      <c r="TXE169" s="73"/>
      <c r="TXF169" s="73"/>
      <c r="TXG169" s="73"/>
      <c r="TXH169" s="73"/>
      <c r="TXI169" s="73"/>
      <c r="TXJ169" s="73"/>
      <c r="TXK169" s="73"/>
      <c r="TXL169" s="73"/>
      <c r="TXM169" s="73"/>
      <c r="TXN169" s="73"/>
      <c r="TXO169" s="73"/>
      <c r="TXP169" s="73"/>
      <c r="TXQ169" s="73"/>
      <c r="TXR169" s="73"/>
      <c r="TXS169" s="73"/>
      <c r="TXT169" s="73"/>
      <c r="TXU169" s="73"/>
      <c r="TXV169" s="73"/>
      <c r="TXW169" s="73"/>
      <c r="TXX169" s="73"/>
      <c r="TXY169" s="73"/>
      <c r="TXZ169" s="73"/>
      <c r="TYA169" s="73"/>
      <c r="TYB169" s="73"/>
      <c r="TYC169" s="73"/>
      <c r="TYD169" s="73"/>
      <c r="TYE169" s="73"/>
      <c r="TYF169" s="73"/>
      <c r="TYG169" s="73"/>
      <c r="TYH169" s="73"/>
      <c r="TYI169" s="73"/>
      <c r="TYJ169" s="73"/>
      <c r="TYK169" s="73"/>
      <c r="TYL169" s="73"/>
      <c r="TYM169" s="73"/>
      <c r="TYN169" s="73"/>
      <c r="TYO169" s="73"/>
      <c r="TYP169" s="73"/>
      <c r="TYQ169" s="73"/>
      <c r="TYR169" s="73"/>
      <c r="TYS169" s="73"/>
      <c r="TYT169" s="73"/>
      <c r="TYU169" s="73"/>
      <c r="TYV169" s="73"/>
      <c r="TYW169" s="73"/>
      <c r="TYX169" s="73"/>
      <c r="TYY169" s="73"/>
      <c r="TYZ169" s="73"/>
      <c r="TZA169" s="73"/>
      <c r="TZB169" s="73"/>
      <c r="TZC169" s="73"/>
      <c r="TZD169" s="73"/>
      <c r="TZE169" s="73"/>
      <c r="TZF169" s="73"/>
      <c r="TZG169" s="73"/>
      <c r="TZH169" s="73"/>
      <c r="TZI169" s="73"/>
      <c r="TZJ169" s="73"/>
      <c r="TZK169" s="73"/>
      <c r="TZL169" s="73"/>
      <c r="TZM169" s="73"/>
      <c r="TZN169" s="73"/>
      <c r="TZO169" s="73"/>
      <c r="TZP169" s="73"/>
      <c r="TZQ169" s="73"/>
      <c r="TZR169" s="73"/>
      <c r="TZS169" s="73"/>
      <c r="TZT169" s="73"/>
      <c r="TZU169" s="73"/>
      <c r="TZV169" s="73"/>
      <c r="TZW169" s="73"/>
      <c r="TZX169" s="73"/>
      <c r="TZY169" s="73"/>
      <c r="TZZ169" s="73"/>
      <c r="UAA169" s="73"/>
      <c r="UAB169" s="73"/>
      <c r="UAC169" s="73"/>
      <c r="UAD169" s="73"/>
      <c r="UAE169" s="73"/>
      <c r="UAF169" s="73"/>
      <c r="UAG169" s="73"/>
      <c r="UAH169" s="73"/>
      <c r="UAI169" s="73"/>
      <c r="UAJ169" s="73"/>
      <c r="UAK169" s="73"/>
      <c r="UAL169" s="73"/>
      <c r="UAM169" s="73"/>
      <c r="UAN169" s="73"/>
      <c r="UAO169" s="73"/>
      <c r="UAP169" s="73"/>
      <c r="UAQ169" s="73"/>
      <c r="UAR169" s="73"/>
      <c r="UAS169" s="73"/>
      <c r="UAT169" s="73"/>
      <c r="UAU169" s="73"/>
      <c r="UAV169" s="73"/>
      <c r="UAW169" s="73"/>
      <c r="UAX169" s="73"/>
      <c r="UAY169" s="73"/>
      <c r="UAZ169" s="73"/>
      <c r="UBA169" s="73"/>
      <c r="UBB169" s="73"/>
      <c r="UBC169" s="73"/>
      <c r="UBD169" s="73"/>
      <c r="UBE169" s="73"/>
      <c r="UBF169" s="73"/>
      <c r="UBG169" s="73"/>
      <c r="UBH169" s="73"/>
      <c r="UBI169" s="73"/>
      <c r="UBJ169" s="73"/>
      <c r="UBK169" s="73"/>
      <c r="UBL169" s="73"/>
      <c r="UBM169" s="73"/>
      <c r="UBN169" s="73"/>
      <c r="UBO169" s="73"/>
      <c r="UBP169" s="73"/>
      <c r="UBQ169" s="73"/>
      <c r="UBR169" s="73"/>
      <c r="UBS169" s="73"/>
      <c r="UBT169" s="73"/>
      <c r="UBU169" s="73"/>
      <c r="UBV169" s="73"/>
      <c r="UBW169" s="73"/>
      <c r="UBX169" s="73"/>
      <c r="UBY169" s="73"/>
      <c r="UBZ169" s="73"/>
      <c r="UCA169" s="73"/>
      <c r="UCB169" s="73"/>
      <c r="UCC169" s="73"/>
      <c r="UCD169" s="73"/>
      <c r="UCE169" s="73"/>
      <c r="UCF169" s="73"/>
      <c r="UCG169" s="73"/>
      <c r="UCH169" s="73"/>
      <c r="UCI169" s="73"/>
      <c r="UCJ169" s="73"/>
      <c r="UCK169" s="73"/>
      <c r="UCL169" s="73"/>
      <c r="UCM169" s="73"/>
      <c r="UCN169" s="73"/>
      <c r="UCO169" s="73"/>
      <c r="UCP169" s="73"/>
      <c r="UCQ169" s="73"/>
      <c r="UCR169" s="73"/>
      <c r="UCS169" s="73"/>
      <c r="UCT169" s="73"/>
      <c r="UCU169" s="73"/>
      <c r="UCV169" s="73"/>
      <c r="UCW169" s="73"/>
      <c r="UCX169" s="73"/>
      <c r="UCY169" s="73"/>
      <c r="UCZ169" s="73"/>
      <c r="UDA169" s="73"/>
      <c r="UDB169" s="73"/>
      <c r="UDC169" s="73"/>
      <c r="UDD169" s="73"/>
      <c r="UDE169" s="73"/>
      <c r="UDF169" s="73"/>
      <c r="UDG169" s="73"/>
      <c r="UDH169" s="73"/>
      <c r="UDI169" s="73"/>
      <c r="UDJ169" s="73"/>
      <c r="UDK169" s="73"/>
      <c r="UDL169" s="73"/>
      <c r="UDM169" s="73"/>
      <c r="UDN169" s="73"/>
      <c r="UDO169" s="73"/>
      <c r="UDP169" s="73"/>
      <c r="UDQ169" s="73"/>
      <c r="UDR169" s="73"/>
      <c r="UDS169" s="73"/>
      <c r="UDT169" s="73"/>
      <c r="UDU169" s="73"/>
      <c r="UDV169" s="73"/>
      <c r="UDW169" s="73"/>
      <c r="UDX169" s="73"/>
      <c r="UDY169" s="73"/>
      <c r="UDZ169" s="73"/>
      <c r="UEA169" s="73"/>
      <c r="UEB169" s="73"/>
      <c r="UEC169" s="73"/>
      <c r="UED169" s="73"/>
      <c r="UEE169" s="73"/>
      <c r="UEF169" s="73"/>
      <c r="UEG169" s="73"/>
      <c r="UEH169" s="73"/>
      <c r="UEI169" s="73"/>
      <c r="UEJ169" s="73"/>
      <c r="UEK169" s="73"/>
      <c r="UEL169" s="73"/>
      <c r="UEM169" s="73"/>
      <c r="UEN169" s="73"/>
      <c r="UEO169" s="73"/>
      <c r="UEP169" s="73"/>
      <c r="UEQ169" s="73"/>
      <c r="UER169" s="73"/>
      <c r="UES169" s="73"/>
      <c r="UET169" s="73"/>
      <c r="UEU169" s="73"/>
      <c r="UEV169" s="73"/>
      <c r="UEW169" s="73"/>
      <c r="UEX169" s="73"/>
      <c r="UEY169" s="73"/>
      <c r="UEZ169" s="73"/>
      <c r="UFA169" s="73"/>
      <c r="UFB169" s="73"/>
      <c r="UFC169" s="73"/>
      <c r="UFD169" s="73"/>
      <c r="UFE169" s="73"/>
      <c r="UFF169" s="73"/>
      <c r="UFG169" s="73"/>
      <c r="UFH169" s="73"/>
      <c r="UFI169" s="73"/>
      <c r="UFJ169" s="73"/>
      <c r="UFK169" s="73"/>
      <c r="UFL169" s="73"/>
      <c r="UFM169" s="73"/>
      <c r="UFN169" s="73"/>
      <c r="UFO169" s="73"/>
      <c r="UFP169" s="73"/>
      <c r="UFQ169" s="73"/>
      <c r="UFR169" s="73"/>
      <c r="UFS169" s="73"/>
      <c r="UFT169" s="73"/>
      <c r="UFU169" s="73"/>
      <c r="UFV169" s="73"/>
      <c r="UFW169" s="73"/>
      <c r="UFX169" s="73"/>
      <c r="UFY169" s="73"/>
      <c r="UFZ169" s="73"/>
      <c r="UGA169" s="73"/>
      <c r="UGB169" s="73"/>
      <c r="UGC169" s="73"/>
      <c r="UGD169" s="73"/>
      <c r="UGE169" s="73"/>
      <c r="UGF169" s="73"/>
      <c r="UGG169" s="73"/>
      <c r="UGH169" s="73"/>
      <c r="UGI169" s="73"/>
      <c r="UGJ169" s="73"/>
      <c r="UGK169" s="73"/>
      <c r="UGL169" s="73"/>
      <c r="UGM169" s="73"/>
      <c r="UGN169" s="73"/>
      <c r="UGO169" s="73"/>
      <c r="UGP169" s="73"/>
      <c r="UGQ169" s="73"/>
      <c r="UGR169" s="73"/>
      <c r="UGS169" s="73"/>
      <c r="UGT169" s="73"/>
      <c r="UGU169" s="73"/>
      <c r="UGV169" s="73"/>
      <c r="UGW169" s="73"/>
      <c r="UGX169" s="73"/>
      <c r="UGY169" s="73"/>
      <c r="UGZ169" s="73"/>
      <c r="UHA169" s="73"/>
      <c r="UHB169" s="73"/>
      <c r="UHC169" s="73"/>
      <c r="UHD169" s="73"/>
      <c r="UHE169" s="73"/>
      <c r="UHF169" s="73"/>
      <c r="UHG169" s="73"/>
      <c r="UHH169" s="73"/>
      <c r="UHI169" s="73"/>
      <c r="UHJ169" s="73"/>
      <c r="UHK169" s="73"/>
      <c r="UHL169" s="73"/>
      <c r="UHM169" s="73"/>
      <c r="UHN169" s="73"/>
      <c r="UHO169" s="73"/>
      <c r="UHP169" s="73"/>
      <c r="UHQ169" s="73"/>
      <c r="UHR169" s="73"/>
      <c r="UHS169" s="73"/>
      <c r="UHT169" s="73"/>
      <c r="UHU169" s="73"/>
      <c r="UHV169" s="73"/>
      <c r="UHW169" s="73"/>
      <c r="UHX169" s="73"/>
      <c r="UHY169" s="73"/>
      <c r="UHZ169" s="73"/>
      <c r="UIA169" s="73"/>
      <c r="UIB169" s="73"/>
      <c r="UIC169" s="73"/>
      <c r="UID169" s="73"/>
      <c r="UIE169" s="73"/>
      <c r="UIF169" s="73"/>
      <c r="UIG169" s="73"/>
      <c r="UIH169" s="73"/>
      <c r="UII169" s="73"/>
      <c r="UIJ169" s="73"/>
      <c r="UIK169" s="73"/>
      <c r="UIL169" s="73"/>
      <c r="UIM169" s="73"/>
      <c r="UIN169" s="73"/>
      <c r="UIO169" s="73"/>
      <c r="UIP169" s="73"/>
      <c r="UIQ169" s="73"/>
      <c r="UIR169" s="73"/>
      <c r="UIS169" s="73"/>
      <c r="UIT169" s="73"/>
      <c r="UIU169" s="73"/>
      <c r="UIV169" s="73"/>
      <c r="UIW169" s="73"/>
      <c r="UIX169" s="73"/>
      <c r="UIY169" s="73"/>
      <c r="UIZ169" s="73"/>
      <c r="UJA169" s="73"/>
      <c r="UJB169" s="73"/>
      <c r="UJC169" s="73"/>
      <c r="UJD169" s="73"/>
      <c r="UJE169" s="73"/>
      <c r="UJF169" s="73"/>
      <c r="UJG169" s="73"/>
      <c r="UJH169" s="73"/>
      <c r="UJI169" s="73"/>
      <c r="UJJ169" s="73"/>
      <c r="UJK169" s="73"/>
      <c r="UJL169" s="73"/>
      <c r="UJM169" s="73"/>
      <c r="UJN169" s="73"/>
      <c r="UJO169" s="73"/>
      <c r="UJP169" s="73"/>
      <c r="UJQ169" s="73"/>
      <c r="UJR169" s="73"/>
      <c r="UJS169" s="73"/>
      <c r="UJT169" s="73"/>
      <c r="UJU169" s="73"/>
      <c r="UJV169" s="73"/>
      <c r="UJW169" s="73"/>
      <c r="UJX169" s="73"/>
      <c r="UJY169" s="73"/>
      <c r="UJZ169" s="73"/>
      <c r="UKA169" s="73"/>
      <c r="UKB169" s="73"/>
      <c r="UKC169" s="73"/>
      <c r="UKD169" s="73"/>
      <c r="UKE169" s="73"/>
      <c r="UKF169" s="73"/>
      <c r="UKG169" s="73"/>
      <c r="UKH169" s="73"/>
      <c r="UKI169" s="73"/>
      <c r="UKJ169" s="73"/>
      <c r="UKK169" s="73"/>
      <c r="UKL169" s="73"/>
      <c r="UKM169" s="73"/>
      <c r="UKN169" s="73"/>
      <c r="UKO169" s="73"/>
      <c r="UKP169" s="73"/>
      <c r="UKQ169" s="73"/>
      <c r="UKR169" s="73"/>
      <c r="UKS169" s="73"/>
      <c r="UKT169" s="73"/>
      <c r="UKU169" s="73"/>
      <c r="UKV169" s="73"/>
      <c r="UKW169" s="73"/>
      <c r="UKX169" s="73"/>
      <c r="UKY169" s="73"/>
      <c r="UKZ169" s="73"/>
      <c r="ULA169" s="73"/>
      <c r="ULB169" s="73"/>
      <c r="ULC169" s="73"/>
      <c r="ULD169" s="73"/>
      <c r="ULE169" s="73"/>
      <c r="ULF169" s="73"/>
      <c r="ULG169" s="73"/>
      <c r="ULH169" s="73"/>
      <c r="ULI169" s="73"/>
      <c r="ULJ169" s="73"/>
      <c r="ULK169" s="73"/>
      <c r="ULL169" s="73"/>
      <c r="ULM169" s="73"/>
      <c r="ULN169" s="73"/>
      <c r="ULO169" s="73"/>
      <c r="ULP169" s="73"/>
      <c r="ULQ169" s="73"/>
      <c r="ULR169" s="73"/>
      <c r="ULS169" s="73"/>
      <c r="ULT169" s="73"/>
      <c r="ULU169" s="73"/>
      <c r="ULV169" s="73"/>
      <c r="ULW169" s="73"/>
      <c r="ULX169" s="73"/>
      <c r="ULY169" s="73"/>
      <c r="ULZ169" s="73"/>
      <c r="UMA169" s="73"/>
      <c r="UMB169" s="73"/>
      <c r="UMC169" s="73"/>
      <c r="UMD169" s="73"/>
      <c r="UME169" s="73"/>
      <c r="UMF169" s="73"/>
      <c r="UMG169" s="73"/>
      <c r="UMH169" s="73"/>
      <c r="UMI169" s="73"/>
      <c r="UMJ169" s="73"/>
      <c r="UMK169" s="73"/>
      <c r="UML169" s="73"/>
      <c r="UMM169" s="73"/>
      <c r="UMN169" s="73"/>
      <c r="UMO169" s="73"/>
      <c r="UMP169" s="73"/>
      <c r="UMQ169" s="73"/>
      <c r="UMR169" s="73"/>
      <c r="UMS169" s="73"/>
      <c r="UMT169" s="73"/>
      <c r="UMU169" s="73"/>
      <c r="UMV169" s="73"/>
      <c r="UMW169" s="73"/>
      <c r="UMX169" s="73"/>
      <c r="UMY169" s="73"/>
      <c r="UMZ169" s="73"/>
      <c r="UNA169" s="73"/>
      <c r="UNB169" s="73"/>
      <c r="UNC169" s="73"/>
      <c r="UND169" s="73"/>
      <c r="UNE169" s="73"/>
      <c r="UNF169" s="73"/>
      <c r="UNG169" s="73"/>
      <c r="UNH169" s="73"/>
      <c r="UNI169" s="73"/>
      <c r="UNJ169" s="73"/>
      <c r="UNK169" s="73"/>
      <c r="UNL169" s="73"/>
      <c r="UNM169" s="73"/>
      <c r="UNN169" s="73"/>
      <c r="UNO169" s="73"/>
      <c r="UNP169" s="73"/>
      <c r="UNQ169" s="73"/>
      <c r="UNR169" s="73"/>
      <c r="UNS169" s="73"/>
      <c r="UNT169" s="73"/>
      <c r="UNU169" s="73"/>
      <c r="UNV169" s="73"/>
      <c r="UNW169" s="73"/>
      <c r="UNX169" s="73"/>
      <c r="UNY169" s="73"/>
      <c r="UNZ169" s="73"/>
      <c r="UOA169" s="73"/>
      <c r="UOB169" s="73"/>
      <c r="UOC169" s="73"/>
      <c r="UOD169" s="73"/>
      <c r="UOE169" s="73"/>
      <c r="UOF169" s="73"/>
      <c r="UOG169" s="73"/>
      <c r="UOH169" s="73"/>
      <c r="UOI169" s="73"/>
      <c r="UOJ169" s="73"/>
      <c r="UOK169" s="73"/>
      <c r="UOL169" s="73"/>
      <c r="UOM169" s="73"/>
      <c r="UON169" s="73"/>
      <c r="UOO169" s="73"/>
      <c r="UOP169" s="73"/>
      <c r="UOQ169" s="73"/>
      <c r="UOR169" s="73"/>
      <c r="UOS169" s="73"/>
      <c r="UOT169" s="73"/>
      <c r="UOU169" s="73"/>
      <c r="UOV169" s="73"/>
      <c r="UOW169" s="73"/>
      <c r="UOX169" s="73"/>
      <c r="UOY169" s="73"/>
      <c r="UOZ169" s="73"/>
      <c r="UPA169" s="73"/>
      <c r="UPB169" s="73"/>
      <c r="UPC169" s="73"/>
      <c r="UPD169" s="73"/>
      <c r="UPE169" s="73"/>
      <c r="UPF169" s="73"/>
      <c r="UPG169" s="73"/>
      <c r="UPH169" s="73"/>
      <c r="UPI169" s="73"/>
      <c r="UPJ169" s="73"/>
      <c r="UPK169" s="73"/>
      <c r="UPL169" s="73"/>
      <c r="UPM169" s="73"/>
      <c r="UPN169" s="73"/>
      <c r="UPO169" s="73"/>
      <c r="UPP169" s="73"/>
      <c r="UPQ169" s="73"/>
      <c r="UPR169" s="73"/>
      <c r="UPS169" s="73"/>
      <c r="UPT169" s="73"/>
      <c r="UPU169" s="73"/>
      <c r="UPV169" s="73"/>
      <c r="UPW169" s="73"/>
      <c r="UPX169" s="73"/>
      <c r="UPY169" s="73"/>
      <c r="UPZ169" s="73"/>
      <c r="UQA169" s="73"/>
      <c r="UQB169" s="73"/>
      <c r="UQC169" s="73"/>
      <c r="UQD169" s="73"/>
      <c r="UQE169" s="73"/>
      <c r="UQF169" s="73"/>
      <c r="UQG169" s="73"/>
      <c r="UQH169" s="73"/>
      <c r="UQI169" s="73"/>
      <c r="UQJ169" s="73"/>
      <c r="UQK169" s="73"/>
      <c r="UQL169" s="73"/>
      <c r="UQM169" s="73"/>
      <c r="UQN169" s="73"/>
      <c r="UQO169" s="73"/>
      <c r="UQP169" s="73"/>
      <c r="UQQ169" s="73"/>
      <c r="UQR169" s="73"/>
      <c r="UQS169" s="73"/>
      <c r="UQT169" s="73"/>
      <c r="UQU169" s="73"/>
      <c r="UQV169" s="73"/>
      <c r="UQW169" s="73"/>
      <c r="UQX169" s="73"/>
      <c r="UQY169" s="73"/>
      <c r="UQZ169" s="73"/>
      <c r="URA169" s="73"/>
      <c r="URB169" s="73"/>
      <c r="URC169" s="73"/>
      <c r="URD169" s="73"/>
      <c r="URE169" s="73"/>
      <c r="URF169" s="73"/>
      <c r="URG169" s="73"/>
      <c r="URH169" s="73"/>
      <c r="URI169" s="73"/>
      <c r="URJ169" s="73"/>
      <c r="URK169" s="73"/>
      <c r="URL169" s="73"/>
      <c r="URM169" s="73"/>
      <c r="URN169" s="73"/>
      <c r="URO169" s="73"/>
      <c r="URP169" s="73"/>
      <c r="URQ169" s="73"/>
      <c r="URR169" s="73"/>
      <c r="URS169" s="73"/>
      <c r="URT169" s="73"/>
      <c r="URU169" s="73"/>
      <c r="URV169" s="73"/>
      <c r="URW169" s="73"/>
      <c r="URX169" s="73"/>
      <c r="URY169" s="73"/>
      <c r="URZ169" s="73"/>
      <c r="USA169" s="73"/>
      <c r="USB169" s="73"/>
      <c r="USC169" s="73"/>
      <c r="USD169" s="73"/>
      <c r="USE169" s="73"/>
      <c r="USF169" s="73"/>
      <c r="USG169" s="73"/>
      <c r="USH169" s="73"/>
      <c r="USI169" s="73"/>
      <c r="USJ169" s="73"/>
      <c r="USK169" s="73"/>
      <c r="USL169" s="73"/>
      <c r="USM169" s="73"/>
      <c r="USN169" s="73"/>
      <c r="USO169" s="73"/>
      <c r="USP169" s="73"/>
      <c r="USQ169" s="73"/>
      <c r="USR169" s="73"/>
      <c r="USS169" s="73"/>
      <c r="UST169" s="73"/>
      <c r="USU169" s="73"/>
      <c r="USV169" s="73"/>
      <c r="USW169" s="73"/>
      <c r="USX169" s="73"/>
      <c r="USY169" s="73"/>
      <c r="USZ169" s="73"/>
      <c r="UTA169" s="73"/>
      <c r="UTB169" s="73"/>
      <c r="UTC169" s="73"/>
      <c r="UTD169" s="73"/>
      <c r="UTE169" s="73"/>
      <c r="UTF169" s="73"/>
      <c r="UTG169" s="73"/>
      <c r="UTH169" s="73"/>
      <c r="UTI169" s="73"/>
      <c r="UTJ169" s="73"/>
      <c r="UTK169" s="73"/>
      <c r="UTL169" s="73"/>
      <c r="UTM169" s="73"/>
      <c r="UTN169" s="73"/>
      <c r="UTO169" s="73"/>
      <c r="UTP169" s="73"/>
      <c r="UTQ169" s="73"/>
      <c r="UTR169" s="73"/>
      <c r="UTS169" s="73"/>
      <c r="UTT169" s="73"/>
      <c r="UTU169" s="73"/>
      <c r="UTV169" s="73"/>
      <c r="UTW169" s="73"/>
      <c r="UTX169" s="73"/>
      <c r="UTY169" s="73"/>
      <c r="UTZ169" s="73"/>
      <c r="UUA169" s="73"/>
      <c r="UUB169" s="73"/>
      <c r="UUC169" s="73"/>
      <c r="UUD169" s="73"/>
      <c r="UUE169" s="73"/>
      <c r="UUF169" s="73"/>
      <c r="UUG169" s="73"/>
      <c r="UUH169" s="73"/>
      <c r="UUI169" s="73"/>
      <c r="UUJ169" s="73"/>
      <c r="UUK169" s="73"/>
      <c r="UUL169" s="73"/>
      <c r="UUM169" s="73"/>
      <c r="UUN169" s="73"/>
      <c r="UUO169" s="73"/>
      <c r="UUP169" s="73"/>
      <c r="UUQ169" s="73"/>
      <c r="UUR169" s="73"/>
      <c r="UUS169" s="73"/>
      <c r="UUT169" s="73"/>
      <c r="UUU169" s="73"/>
      <c r="UUV169" s="73"/>
      <c r="UUW169" s="73"/>
      <c r="UUX169" s="73"/>
      <c r="UUY169" s="73"/>
      <c r="UUZ169" s="73"/>
      <c r="UVA169" s="73"/>
      <c r="UVB169" s="73"/>
      <c r="UVC169" s="73"/>
      <c r="UVD169" s="73"/>
      <c r="UVE169" s="73"/>
      <c r="UVF169" s="73"/>
      <c r="UVG169" s="73"/>
      <c r="UVH169" s="73"/>
      <c r="UVI169" s="73"/>
      <c r="UVJ169" s="73"/>
      <c r="UVK169" s="73"/>
      <c r="UVL169" s="73"/>
      <c r="UVM169" s="73"/>
      <c r="UVN169" s="73"/>
      <c r="UVO169" s="73"/>
      <c r="UVP169" s="73"/>
      <c r="UVQ169" s="73"/>
      <c r="UVR169" s="73"/>
      <c r="UVS169" s="73"/>
      <c r="UVT169" s="73"/>
      <c r="UVU169" s="73"/>
      <c r="UVV169" s="73"/>
      <c r="UVW169" s="73"/>
      <c r="UVX169" s="73"/>
      <c r="UVY169" s="73"/>
      <c r="UVZ169" s="73"/>
      <c r="UWA169" s="73"/>
      <c r="UWB169" s="73"/>
      <c r="UWC169" s="73"/>
      <c r="UWD169" s="73"/>
      <c r="UWE169" s="73"/>
      <c r="UWF169" s="73"/>
      <c r="UWG169" s="73"/>
      <c r="UWH169" s="73"/>
      <c r="UWI169" s="73"/>
      <c r="UWJ169" s="73"/>
      <c r="UWK169" s="73"/>
      <c r="UWL169" s="73"/>
      <c r="UWM169" s="73"/>
      <c r="UWN169" s="73"/>
      <c r="UWO169" s="73"/>
      <c r="UWP169" s="73"/>
      <c r="UWQ169" s="73"/>
      <c r="UWR169" s="73"/>
      <c r="UWS169" s="73"/>
      <c r="UWT169" s="73"/>
      <c r="UWU169" s="73"/>
      <c r="UWV169" s="73"/>
      <c r="UWW169" s="73"/>
      <c r="UWX169" s="73"/>
      <c r="UWY169" s="73"/>
      <c r="UWZ169" s="73"/>
      <c r="UXA169" s="73"/>
      <c r="UXB169" s="73"/>
      <c r="UXC169" s="73"/>
      <c r="UXD169" s="73"/>
      <c r="UXE169" s="73"/>
      <c r="UXF169" s="73"/>
      <c r="UXG169" s="73"/>
      <c r="UXH169" s="73"/>
      <c r="UXI169" s="73"/>
      <c r="UXJ169" s="73"/>
      <c r="UXK169" s="73"/>
      <c r="UXL169" s="73"/>
      <c r="UXM169" s="73"/>
      <c r="UXN169" s="73"/>
      <c r="UXO169" s="73"/>
      <c r="UXP169" s="73"/>
      <c r="UXQ169" s="73"/>
      <c r="UXR169" s="73"/>
      <c r="UXS169" s="73"/>
      <c r="UXT169" s="73"/>
      <c r="UXU169" s="73"/>
      <c r="UXV169" s="73"/>
      <c r="UXW169" s="73"/>
      <c r="UXX169" s="73"/>
      <c r="UXY169" s="73"/>
      <c r="UXZ169" s="73"/>
      <c r="UYA169" s="73"/>
      <c r="UYB169" s="73"/>
      <c r="UYC169" s="73"/>
      <c r="UYD169" s="73"/>
      <c r="UYE169" s="73"/>
      <c r="UYF169" s="73"/>
      <c r="UYG169" s="73"/>
      <c r="UYH169" s="73"/>
      <c r="UYI169" s="73"/>
      <c r="UYJ169" s="73"/>
      <c r="UYK169" s="73"/>
      <c r="UYL169" s="73"/>
      <c r="UYM169" s="73"/>
      <c r="UYN169" s="73"/>
      <c r="UYO169" s="73"/>
      <c r="UYP169" s="73"/>
      <c r="UYQ169" s="73"/>
      <c r="UYR169" s="73"/>
      <c r="UYS169" s="73"/>
      <c r="UYT169" s="73"/>
      <c r="UYU169" s="73"/>
      <c r="UYV169" s="73"/>
      <c r="UYW169" s="73"/>
      <c r="UYX169" s="73"/>
      <c r="UYY169" s="73"/>
      <c r="UYZ169" s="73"/>
      <c r="UZA169" s="73"/>
      <c r="UZB169" s="73"/>
      <c r="UZC169" s="73"/>
      <c r="UZD169" s="73"/>
      <c r="UZE169" s="73"/>
      <c r="UZF169" s="73"/>
      <c r="UZG169" s="73"/>
      <c r="UZH169" s="73"/>
      <c r="UZI169" s="73"/>
      <c r="UZJ169" s="73"/>
      <c r="UZK169" s="73"/>
      <c r="UZL169" s="73"/>
      <c r="UZM169" s="73"/>
      <c r="UZN169" s="73"/>
      <c r="UZO169" s="73"/>
      <c r="UZP169" s="73"/>
      <c r="UZQ169" s="73"/>
      <c r="UZR169" s="73"/>
      <c r="UZS169" s="73"/>
      <c r="UZT169" s="73"/>
      <c r="UZU169" s="73"/>
      <c r="UZV169" s="73"/>
      <c r="UZW169" s="73"/>
      <c r="UZX169" s="73"/>
      <c r="UZY169" s="73"/>
      <c r="UZZ169" s="73"/>
      <c r="VAA169" s="73"/>
      <c r="VAB169" s="73"/>
      <c r="VAC169" s="73"/>
      <c r="VAD169" s="73"/>
      <c r="VAE169" s="73"/>
      <c r="VAF169" s="73"/>
      <c r="VAG169" s="73"/>
      <c r="VAH169" s="73"/>
      <c r="VAI169" s="73"/>
      <c r="VAJ169" s="73"/>
      <c r="VAK169" s="73"/>
      <c r="VAL169" s="73"/>
      <c r="VAM169" s="73"/>
      <c r="VAN169" s="73"/>
      <c r="VAO169" s="73"/>
      <c r="VAP169" s="73"/>
      <c r="VAQ169" s="73"/>
      <c r="VAR169" s="73"/>
      <c r="VAS169" s="73"/>
      <c r="VAT169" s="73"/>
      <c r="VAU169" s="73"/>
      <c r="VAV169" s="73"/>
      <c r="VAW169" s="73"/>
      <c r="VAX169" s="73"/>
      <c r="VAY169" s="73"/>
      <c r="VAZ169" s="73"/>
      <c r="VBA169" s="73"/>
      <c r="VBB169" s="73"/>
      <c r="VBC169" s="73"/>
      <c r="VBD169" s="73"/>
      <c r="VBE169" s="73"/>
      <c r="VBF169" s="73"/>
      <c r="VBG169" s="73"/>
      <c r="VBH169" s="73"/>
      <c r="VBI169" s="73"/>
      <c r="VBJ169" s="73"/>
      <c r="VBK169" s="73"/>
      <c r="VBL169" s="73"/>
      <c r="VBM169" s="73"/>
      <c r="VBN169" s="73"/>
      <c r="VBO169" s="73"/>
      <c r="VBP169" s="73"/>
      <c r="VBQ169" s="73"/>
      <c r="VBR169" s="73"/>
      <c r="VBS169" s="73"/>
      <c r="VBT169" s="73"/>
      <c r="VBU169" s="73"/>
      <c r="VBV169" s="73"/>
      <c r="VBW169" s="73"/>
      <c r="VBX169" s="73"/>
      <c r="VBY169" s="73"/>
      <c r="VBZ169" s="73"/>
      <c r="VCA169" s="73"/>
      <c r="VCB169" s="73"/>
      <c r="VCC169" s="73"/>
      <c r="VCD169" s="73"/>
      <c r="VCE169" s="73"/>
      <c r="VCF169" s="73"/>
      <c r="VCG169" s="73"/>
      <c r="VCH169" s="73"/>
      <c r="VCI169" s="73"/>
      <c r="VCJ169" s="73"/>
      <c r="VCK169" s="73"/>
      <c r="VCL169" s="73"/>
      <c r="VCM169" s="73"/>
      <c r="VCN169" s="73"/>
      <c r="VCO169" s="73"/>
      <c r="VCP169" s="73"/>
      <c r="VCQ169" s="73"/>
      <c r="VCR169" s="73"/>
      <c r="VCS169" s="73"/>
      <c r="VCT169" s="73"/>
      <c r="VCU169" s="73"/>
      <c r="VCV169" s="73"/>
      <c r="VCW169" s="73"/>
      <c r="VCX169" s="73"/>
      <c r="VCY169" s="73"/>
      <c r="VCZ169" s="73"/>
      <c r="VDA169" s="73"/>
      <c r="VDB169" s="73"/>
      <c r="VDC169" s="73"/>
      <c r="VDD169" s="73"/>
      <c r="VDE169" s="73"/>
      <c r="VDF169" s="73"/>
      <c r="VDG169" s="73"/>
      <c r="VDH169" s="73"/>
      <c r="VDI169" s="73"/>
      <c r="VDJ169" s="73"/>
      <c r="VDK169" s="73"/>
      <c r="VDL169" s="73"/>
      <c r="VDM169" s="73"/>
      <c r="VDN169" s="73"/>
      <c r="VDO169" s="73"/>
      <c r="VDP169" s="73"/>
      <c r="VDQ169" s="73"/>
      <c r="VDR169" s="73"/>
      <c r="VDS169" s="73"/>
      <c r="VDT169" s="73"/>
      <c r="VDU169" s="73"/>
      <c r="VDV169" s="73"/>
      <c r="VDW169" s="73"/>
      <c r="VDX169" s="73"/>
      <c r="VDY169" s="73"/>
      <c r="VDZ169" s="73"/>
      <c r="VEA169" s="73"/>
      <c r="VEB169" s="73"/>
      <c r="VEC169" s="73"/>
      <c r="VED169" s="73"/>
      <c r="VEE169" s="73"/>
      <c r="VEF169" s="73"/>
      <c r="VEG169" s="73"/>
      <c r="VEH169" s="73"/>
      <c r="VEI169" s="73"/>
      <c r="VEJ169" s="73"/>
      <c r="VEK169" s="73"/>
      <c r="VEL169" s="73"/>
      <c r="VEM169" s="73"/>
      <c r="VEN169" s="73"/>
      <c r="VEO169" s="73"/>
      <c r="VEP169" s="73"/>
      <c r="VEQ169" s="73"/>
      <c r="VER169" s="73"/>
      <c r="VES169" s="73"/>
      <c r="VET169" s="73"/>
      <c r="VEU169" s="73"/>
      <c r="VEV169" s="73"/>
      <c r="VEW169" s="73"/>
      <c r="VEX169" s="73"/>
      <c r="VEY169" s="73"/>
      <c r="VEZ169" s="73"/>
      <c r="VFA169" s="73"/>
      <c r="VFB169" s="73"/>
      <c r="VFC169" s="73"/>
      <c r="VFD169" s="73"/>
      <c r="VFE169" s="73"/>
      <c r="VFF169" s="73"/>
      <c r="VFG169" s="73"/>
      <c r="VFH169" s="73"/>
      <c r="VFI169" s="73"/>
      <c r="VFJ169" s="73"/>
      <c r="VFK169" s="73"/>
      <c r="VFL169" s="73"/>
      <c r="VFM169" s="73"/>
      <c r="VFN169" s="73"/>
      <c r="VFO169" s="73"/>
      <c r="VFP169" s="73"/>
      <c r="VFQ169" s="73"/>
      <c r="VFR169" s="73"/>
      <c r="VFS169" s="73"/>
      <c r="VFT169" s="73"/>
      <c r="VFU169" s="73"/>
      <c r="VFV169" s="73"/>
      <c r="VFW169" s="73"/>
      <c r="VFX169" s="73"/>
      <c r="VFY169" s="73"/>
      <c r="VFZ169" s="73"/>
      <c r="VGA169" s="73"/>
      <c r="VGB169" s="73"/>
      <c r="VGC169" s="73"/>
      <c r="VGD169" s="73"/>
      <c r="VGE169" s="73"/>
      <c r="VGF169" s="73"/>
      <c r="VGG169" s="73"/>
      <c r="VGH169" s="73"/>
      <c r="VGI169" s="73"/>
      <c r="VGJ169" s="73"/>
      <c r="VGK169" s="73"/>
      <c r="VGL169" s="73"/>
      <c r="VGM169" s="73"/>
      <c r="VGN169" s="73"/>
      <c r="VGO169" s="73"/>
      <c r="VGP169" s="73"/>
      <c r="VGQ169" s="73"/>
      <c r="VGR169" s="73"/>
      <c r="VGS169" s="73"/>
      <c r="VGT169" s="73"/>
      <c r="VGU169" s="73"/>
      <c r="VGV169" s="73"/>
      <c r="VGW169" s="73"/>
      <c r="VGX169" s="73"/>
      <c r="VGY169" s="73"/>
      <c r="VGZ169" s="73"/>
      <c r="VHA169" s="73"/>
      <c r="VHB169" s="73"/>
      <c r="VHC169" s="73"/>
      <c r="VHD169" s="73"/>
      <c r="VHE169" s="73"/>
      <c r="VHF169" s="73"/>
      <c r="VHG169" s="73"/>
      <c r="VHH169" s="73"/>
      <c r="VHI169" s="73"/>
      <c r="VHJ169" s="73"/>
      <c r="VHK169" s="73"/>
      <c r="VHL169" s="73"/>
      <c r="VHM169" s="73"/>
      <c r="VHN169" s="73"/>
      <c r="VHO169" s="73"/>
      <c r="VHP169" s="73"/>
      <c r="VHQ169" s="73"/>
      <c r="VHR169" s="73"/>
      <c r="VHS169" s="73"/>
      <c r="VHT169" s="73"/>
      <c r="VHU169" s="73"/>
      <c r="VHV169" s="73"/>
      <c r="VHW169" s="73"/>
      <c r="VHX169" s="73"/>
      <c r="VHY169" s="73"/>
      <c r="VHZ169" s="73"/>
      <c r="VIA169" s="73"/>
      <c r="VIB169" s="73"/>
      <c r="VIC169" s="73"/>
      <c r="VID169" s="73"/>
      <c r="VIE169" s="73"/>
      <c r="VIF169" s="73"/>
      <c r="VIG169" s="73"/>
      <c r="VIH169" s="73"/>
      <c r="VII169" s="73"/>
      <c r="VIJ169" s="73"/>
      <c r="VIK169" s="73"/>
      <c r="VIL169" s="73"/>
      <c r="VIM169" s="73"/>
      <c r="VIN169" s="73"/>
      <c r="VIO169" s="73"/>
      <c r="VIP169" s="73"/>
      <c r="VIQ169" s="73"/>
      <c r="VIR169" s="73"/>
      <c r="VIS169" s="73"/>
      <c r="VIT169" s="73"/>
      <c r="VIU169" s="73"/>
      <c r="VIV169" s="73"/>
      <c r="VIW169" s="73"/>
      <c r="VIX169" s="73"/>
      <c r="VIY169" s="73"/>
      <c r="VIZ169" s="73"/>
      <c r="VJA169" s="73"/>
      <c r="VJB169" s="73"/>
      <c r="VJC169" s="73"/>
      <c r="VJD169" s="73"/>
      <c r="VJE169" s="73"/>
      <c r="VJF169" s="73"/>
      <c r="VJG169" s="73"/>
      <c r="VJH169" s="73"/>
      <c r="VJI169" s="73"/>
      <c r="VJJ169" s="73"/>
      <c r="VJK169" s="73"/>
      <c r="VJL169" s="73"/>
      <c r="VJM169" s="73"/>
      <c r="VJN169" s="73"/>
      <c r="VJO169" s="73"/>
      <c r="VJP169" s="73"/>
      <c r="VJQ169" s="73"/>
      <c r="VJR169" s="73"/>
      <c r="VJS169" s="73"/>
      <c r="VJT169" s="73"/>
      <c r="VJU169" s="73"/>
      <c r="VJV169" s="73"/>
      <c r="VJW169" s="73"/>
      <c r="VJX169" s="73"/>
      <c r="VJY169" s="73"/>
      <c r="VJZ169" s="73"/>
      <c r="VKA169" s="73"/>
      <c r="VKB169" s="73"/>
      <c r="VKC169" s="73"/>
      <c r="VKD169" s="73"/>
      <c r="VKE169" s="73"/>
      <c r="VKF169" s="73"/>
      <c r="VKG169" s="73"/>
      <c r="VKH169" s="73"/>
      <c r="VKI169" s="73"/>
      <c r="VKJ169" s="73"/>
      <c r="VKK169" s="73"/>
      <c r="VKL169" s="73"/>
      <c r="VKM169" s="73"/>
      <c r="VKN169" s="73"/>
      <c r="VKO169" s="73"/>
      <c r="VKP169" s="73"/>
      <c r="VKQ169" s="73"/>
      <c r="VKR169" s="73"/>
      <c r="VKS169" s="73"/>
      <c r="VKT169" s="73"/>
      <c r="VKU169" s="73"/>
      <c r="VKV169" s="73"/>
      <c r="VKW169" s="73"/>
      <c r="VKX169" s="73"/>
      <c r="VKY169" s="73"/>
      <c r="VKZ169" s="73"/>
      <c r="VLA169" s="73"/>
      <c r="VLB169" s="73"/>
      <c r="VLC169" s="73"/>
      <c r="VLD169" s="73"/>
      <c r="VLE169" s="73"/>
      <c r="VLF169" s="73"/>
      <c r="VLG169" s="73"/>
      <c r="VLH169" s="73"/>
      <c r="VLI169" s="73"/>
      <c r="VLJ169" s="73"/>
      <c r="VLK169" s="73"/>
      <c r="VLL169" s="73"/>
      <c r="VLM169" s="73"/>
      <c r="VLN169" s="73"/>
      <c r="VLO169" s="73"/>
      <c r="VLP169" s="73"/>
      <c r="VLQ169" s="73"/>
      <c r="VLR169" s="73"/>
      <c r="VLS169" s="73"/>
      <c r="VLT169" s="73"/>
      <c r="VLU169" s="73"/>
      <c r="VLV169" s="73"/>
      <c r="VLW169" s="73"/>
      <c r="VLX169" s="73"/>
      <c r="VLY169" s="73"/>
      <c r="VLZ169" s="73"/>
      <c r="VMA169" s="73"/>
      <c r="VMB169" s="73"/>
      <c r="VMC169" s="73"/>
      <c r="VMD169" s="73"/>
      <c r="VME169" s="73"/>
      <c r="VMF169" s="73"/>
      <c r="VMG169" s="73"/>
      <c r="VMH169" s="73"/>
      <c r="VMI169" s="73"/>
      <c r="VMJ169" s="73"/>
      <c r="VMK169" s="73"/>
      <c r="VML169" s="73"/>
      <c r="VMM169" s="73"/>
      <c r="VMN169" s="73"/>
      <c r="VMO169" s="73"/>
      <c r="VMP169" s="73"/>
      <c r="VMQ169" s="73"/>
      <c r="VMR169" s="73"/>
      <c r="VMS169" s="73"/>
      <c r="VMT169" s="73"/>
      <c r="VMU169" s="73"/>
      <c r="VMV169" s="73"/>
      <c r="VMW169" s="73"/>
      <c r="VMX169" s="73"/>
      <c r="VMY169" s="73"/>
      <c r="VMZ169" s="73"/>
      <c r="VNA169" s="73"/>
      <c r="VNB169" s="73"/>
      <c r="VNC169" s="73"/>
      <c r="VND169" s="73"/>
      <c r="VNE169" s="73"/>
      <c r="VNF169" s="73"/>
      <c r="VNG169" s="73"/>
      <c r="VNH169" s="73"/>
      <c r="VNI169" s="73"/>
      <c r="VNJ169" s="73"/>
      <c r="VNK169" s="73"/>
      <c r="VNL169" s="73"/>
      <c r="VNM169" s="73"/>
      <c r="VNN169" s="73"/>
      <c r="VNO169" s="73"/>
      <c r="VNP169" s="73"/>
      <c r="VNQ169" s="73"/>
      <c r="VNR169" s="73"/>
      <c r="VNS169" s="73"/>
      <c r="VNT169" s="73"/>
      <c r="VNU169" s="73"/>
      <c r="VNV169" s="73"/>
      <c r="VNW169" s="73"/>
      <c r="VNX169" s="73"/>
      <c r="VNY169" s="73"/>
      <c r="VNZ169" s="73"/>
      <c r="VOA169" s="73"/>
      <c r="VOB169" s="73"/>
      <c r="VOC169" s="73"/>
      <c r="VOD169" s="73"/>
      <c r="VOE169" s="73"/>
      <c r="VOF169" s="73"/>
      <c r="VOG169" s="73"/>
      <c r="VOH169" s="73"/>
      <c r="VOI169" s="73"/>
      <c r="VOJ169" s="73"/>
      <c r="VOK169" s="73"/>
      <c r="VOL169" s="73"/>
      <c r="VOM169" s="73"/>
      <c r="VON169" s="73"/>
      <c r="VOO169" s="73"/>
      <c r="VOP169" s="73"/>
      <c r="VOQ169" s="73"/>
      <c r="VOR169" s="73"/>
      <c r="VOS169" s="73"/>
      <c r="VOT169" s="73"/>
      <c r="VOU169" s="73"/>
      <c r="VOV169" s="73"/>
      <c r="VOW169" s="73"/>
      <c r="VOX169" s="73"/>
      <c r="VOY169" s="73"/>
      <c r="VOZ169" s="73"/>
      <c r="VPA169" s="73"/>
      <c r="VPB169" s="73"/>
      <c r="VPC169" s="73"/>
      <c r="VPD169" s="73"/>
      <c r="VPE169" s="73"/>
      <c r="VPF169" s="73"/>
      <c r="VPG169" s="73"/>
      <c r="VPH169" s="73"/>
      <c r="VPI169" s="73"/>
      <c r="VPJ169" s="73"/>
      <c r="VPK169" s="73"/>
      <c r="VPL169" s="73"/>
      <c r="VPM169" s="73"/>
      <c r="VPN169" s="73"/>
      <c r="VPO169" s="73"/>
      <c r="VPP169" s="73"/>
      <c r="VPQ169" s="73"/>
      <c r="VPR169" s="73"/>
      <c r="VPS169" s="73"/>
      <c r="VPT169" s="73"/>
      <c r="VPU169" s="73"/>
      <c r="VPV169" s="73"/>
      <c r="VPW169" s="73"/>
      <c r="VPX169" s="73"/>
      <c r="VPY169" s="73"/>
      <c r="VPZ169" s="73"/>
      <c r="VQA169" s="73"/>
      <c r="VQB169" s="73"/>
      <c r="VQC169" s="73"/>
      <c r="VQD169" s="73"/>
      <c r="VQE169" s="73"/>
      <c r="VQF169" s="73"/>
      <c r="VQG169" s="73"/>
      <c r="VQH169" s="73"/>
      <c r="VQI169" s="73"/>
      <c r="VQJ169" s="73"/>
      <c r="VQK169" s="73"/>
      <c r="VQL169" s="73"/>
      <c r="VQM169" s="73"/>
      <c r="VQN169" s="73"/>
      <c r="VQO169" s="73"/>
      <c r="VQP169" s="73"/>
      <c r="VQQ169" s="73"/>
      <c r="VQR169" s="73"/>
      <c r="VQS169" s="73"/>
      <c r="VQT169" s="73"/>
      <c r="VQU169" s="73"/>
      <c r="VQV169" s="73"/>
      <c r="VQW169" s="73"/>
      <c r="VQX169" s="73"/>
      <c r="VQY169" s="73"/>
      <c r="VQZ169" s="73"/>
      <c r="VRA169" s="73"/>
      <c r="VRB169" s="73"/>
      <c r="VRC169" s="73"/>
      <c r="VRD169" s="73"/>
      <c r="VRE169" s="73"/>
      <c r="VRF169" s="73"/>
      <c r="VRG169" s="73"/>
      <c r="VRH169" s="73"/>
      <c r="VRI169" s="73"/>
      <c r="VRJ169" s="73"/>
      <c r="VRK169" s="73"/>
      <c r="VRL169" s="73"/>
      <c r="VRM169" s="73"/>
      <c r="VRN169" s="73"/>
      <c r="VRO169" s="73"/>
      <c r="VRP169" s="73"/>
      <c r="VRQ169" s="73"/>
      <c r="VRR169" s="73"/>
      <c r="VRS169" s="73"/>
      <c r="VRT169" s="73"/>
      <c r="VRU169" s="73"/>
      <c r="VRV169" s="73"/>
      <c r="VRW169" s="73"/>
      <c r="VRX169" s="73"/>
      <c r="VRY169" s="73"/>
      <c r="VRZ169" s="73"/>
      <c r="VSA169" s="73"/>
      <c r="VSB169" s="73"/>
      <c r="VSC169" s="73"/>
      <c r="VSD169" s="73"/>
      <c r="VSE169" s="73"/>
      <c r="VSF169" s="73"/>
      <c r="VSG169" s="73"/>
      <c r="VSH169" s="73"/>
      <c r="VSI169" s="73"/>
      <c r="VSJ169" s="73"/>
      <c r="VSK169" s="73"/>
      <c r="VSL169" s="73"/>
      <c r="VSM169" s="73"/>
      <c r="VSN169" s="73"/>
      <c r="VSO169" s="73"/>
      <c r="VSP169" s="73"/>
      <c r="VSQ169" s="73"/>
      <c r="VSR169" s="73"/>
      <c r="VSS169" s="73"/>
      <c r="VST169" s="73"/>
      <c r="VSU169" s="73"/>
      <c r="VSV169" s="73"/>
      <c r="VSW169" s="73"/>
      <c r="VSX169" s="73"/>
      <c r="VSY169" s="73"/>
      <c r="VSZ169" s="73"/>
      <c r="VTA169" s="73"/>
      <c r="VTB169" s="73"/>
      <c r="VTC169" s="73"/>
      <c r="VTD169" s="73"/>
      <c r="VTE169" s="73"/>
      <c r="VTF169" s="73"/>
      <c r="VTG169" s="73"/>
      <c r="VTH169" s="73"/>
      <c r="VTI169" s="73"/>
      <c r="VTJ169" s="73"/>
      <c r="VTK169" s="73"/>
      <c r="VTL169" s="73"/>
      <c r="VTM169" s="73"/>
      <c r="VTN169" s="73"/>
      <c r="VTO169" s="73"/>
      <c r="VTP169" s="73"/>
      <c r="VTQ169" s="73"/>
      <c r="VTR169" s="73"/>
      <c r="VTS169" s="73"/>
      <c r="VTT169" s="73"/>
      <c r="VTU169" s="73"/>
      <c r="VTV169" s="73"/>
      <c r="VTW169" s="73"/>
      <c r="VTX169" s="73"/>
      <c r="VTY169" s="73"/>
      <c r="VTZ169" s="73"/>
      <c r="VUA169" s="73"/>
      <c r="VUB169" s="73"/>
      <c r="VUC169" s="73"/>
      <c r="VUD169" s="73"/>
      <c r="VUE169" s="73"/>
      <c r="VUF169" s="73"/>
      <c r="VUG169" s="73"/>
      <c r="VUH169" s="73"/>
      <c r="VUI169" s="73"/>
      <c r="VUJ169" s="73"/>
      <c r="VUK169" s="73"/>
      <c r="VUL169" s="73"/>
      <c r="VUM169" s="73"/>
      <c r="VUN169" s="73"/>
      <c r="VUO169" s="73"/>
      <c r="VUP169" s="73"/>
      <c r="VUQ169" s="73"/>
      <c r="VUR169" s="73"/>
      <c r="VUS169" s="73"/>
      <c r="VUT169" s="73"/>
      <c r="VUU169" s="73"/>
      <c r="VUV169" s="73"/>
      <c r="VUW169" s="73"/>
      <c r="VUX169" s="73"/>
      <c r="VUY169" s="73"/>
      <c r="VUZ169" s="73"/>
      <c r="VVA169" s="73"/>
      <c r="VVB169" s="73"/>
      <c r="VVC169" s="73"/>
      <c r="VVD169" s="73"/>
      <c r="VVE169" s="73"/>
      <c r="VVF169" s="73"/>
      <c r="VVG169" s="73"/>
      <c r="VVH169" s="73"/>
      <c r="VVI169" s="73"/>
      <c r="VVJ169" s="73"/>
      <c r="VVK169" s="73"/>
      <c r="VVL169" s="73"/>
      <c r="VVM169" s="73"/>
      <c r="VVN169" s="73"/>
      <c r="VVO169" s="73"/>
      <c r="VVP169" s="73"/>
      <c r="VVQ169" s="73"/>
      <c r="VVR169" s="73"/>
      <c r="VVS169" s="73"/>
      <c r="VVT169" s="73"/>
      <c r="VVU169" s="73"/>
      <c r="VVV169" s="73"/>
      <c r="VVW169" s="73"/>
      <c r="VVX169" s="73"/>
      <c r="VVY169" s="73"/>
      <c r="VVZ169" s="73"/>
      <c r="VWA169" s="73"/>
      <c r="VWB169" s="73"/>
      <c r="VWC169" s="73"/>
      <c r="VWD169" s="73"/>
      <c r="VWE169" s="73"/>
      <c r="VWF169" s="73"/>
      <c r="VWG169" s="73"/>
      <c r="VWH169" s="73"/>
      <c r="VWI169" s="73"/>
      <c r="VWJ169" s="73"/>
      <c r="VWK169" s="73"/>
      <c r="VWL169" s="73"/>
      <c r="VWM169" s="73"/>
      <c r="VWN169" s="73"/>
      <c r="VWO169" s="73"/>
      <c r="VWP169" s="73"/>
      <c r="VWQ169" s="73"/>
      <c r="VWR169" s="73"/>
      <c r="VWS169" s="73"/>
      <c r="VWT169" s="73"/>
      <c r="VWU169" s="73"/>
      <c r="VWV169" s="73"/>
      <c r="VWW169" s="73"/>
      <c r="VWX169" s="73"/>
      <c r="VWY169" s="73"/>
      <c r="VWZ169" s="73"/>
      <c r="VXA169" s="73"/>
      <c r="VXB169" s="73"/>
      <c r="VXC169" s="73"/>
      <c r="VXD169" s="73"/>
      <c r="VXE169" s="73"/>
      <c r="VXF169" s="73"/>
      <c r="VXG169" s="73"/>
      <c r="VXH169" s="73"/>
      <c r="VXI169" s="73"/>
      <c r="VXJ169" s="73"/>
      <c r="VXK169" s="73"/>
      <c r="VXL169" s="73"/>
      <c r="VXM169" s="73"/>
      <c r="VXN169" s="73"/>
      <c r="VXO169" s="73"/>
      <c r="VXP169" s="73"/>
      <c r="VXQ169" s="73"/>
      <c r="VXR169" s="73"/>
      <c r="VXS169" s="73"/>
      <c r="VXT169" s="73"/>
      <c r="VXU169" s="73"/>
      <c r="VXV169" s="73"/>
      <c r="VXW169" s="73"/>
      <c r="VXX169" s="73"/>
      <c r="VXY169" s="73"/>
      <c r="VXZ169" s="73"/>
      <c r="VYA169" s="73"/>
      <c r="VYB169" s="73"/>
      <c r="VYC169" s="73"/>
      <c r="VYD169" s="73"/>
      <c r="VYE169" s="73"/>
      <c r="VYF169" s="73"/>
      <c r="VYG169" s="73"/>
      <c r="VYH169" s="73"/>
      <c r="VYI169" s="73"/>
      <c r="VYJ169" s="73"/>
      <c r="VYK169" s="73"/>
      <c r="VYL169" s="73"/>
      <c r="VYM169" s="73"/>
      <c r="VYN169" s="73"/>
      <c r="VYO169" s="73"/>
      <c r="VYP169" s="73"/>
      <c r="VYQ169" s="73"/>
      <c r="VYR169" s="73"/>
      <c r="VYS169" s="73"/>
      <c r="VYT169" s="73"/>
      <c r="VYU169" s="73"/>
      <c r="VYV169" s="73"/>
      <c r="VYW169" s="73"/>
      <c r="VYX169" s="73"/>
      <c r="VYY169" s="73"/>
      <c r="VYZ169" s="73"/>
      <c r="VZA169" s="73"/>
      <c r="VZB169" s="73"/>
      <c r="VZC169" s="73"/>
      <c r="VZD169" s="73"/>
      <c r="VZE169" s="73"/>
      <c r="VZF169" s="73"/>
      <c r="VZG169" s="73"/>
      <c r="VZH169" s="73"/>
      <c r="VZI169" s="73"/>
      <c r="VZJ169" s="73"/>
      <c r="VZK169" s="73"/>
      <c r="VZL169" s="73"/>
      <c r="VZM169" s="73"/>
      <c r="VZN169" s="73"/>
      <c r="VZO169" s="73"/>
      <c r="VZP169" s="73"/>
      <c r="VZQ169" s="73"/>
      <c r="VZR169" s="73"/>
      <c r="VZS169" s="73"/>
      <c r="VZT169" s="73"/>
      <c r="VZU169" s="73"/>
      <c r="VZV169" s="73"/>
      <c r="VZW169" s="73"/>
      <c r="VZX169" s="73"/>
      <c r="VZY169" s="73"/>
      <c r="VZZ169" s="73"/>
      <c r="WAA169" s="73"/>
      <c r="WAB169" s="73"/>
      <c r="WAC169" s="73"/>
      <c r="WAD169" s="73"/>
      <c r="WAE169" s="73"/>
      <c r="WAF169" s="73"/>
      <c r="WAG169" s="73"/>
      <c r="WAH169" s="73"/>
      <c r="WAI169" s="73"/>
      <c r="WAJ169" s="73"/>
      <c r="WAK169" s="73"/>
      <c r="WAL169" s="73"/>
      <c r="WAM169" s="73"/>
      <c r="WAN169" s="73"/>
      <c r="WAO169" s="73"/>
      <c r="WAP169" s="73"/>
      <c r="WAQ169" s="73"/>
      <c r="WAR169" s="73"/>
      <c r="WAS169" s="73"/>
      <c r="WAT169" s="73"/>
      <c r="WAU169" s="73"/>
      <c r="WAV169" s="73"/>
      <c r="WAW169" s="73"/>
      <c r="WAX169" s="73"/>
      <c r="WAY169" s="73"/>
      <c r="WAZ169" s="73"/>
      <c r="WBA169" s="73"/>
      <c r="WBB169" s="73"/>
      <c r="WBC169" s="73"/>
      <c r="WBD169" s="73"/>
      <c r="WBE169" s="73"/>
      <c r="WBF169" s="73"/>
      <c r="WBG169" s="73"/>
      <c r="WBH169" s="73"/>
      <c r="WBI169" s="73"/>
      <c r="WBJ169" s="73"/>
      <c r="WBK169" s="73"/>
      <c r="WBL169" s="73"/>
      <c r="WBM169" s="73"/>
      <c r="WBN169" s="73"/>
      <c r="WBO169" s="73"/>
      <c r="WBP169" s="73"/>
      <c r="WBQ169" s="73"/>
      <c r="WBR169" s="73"/>
      <c r="WBS169" s="73"/>
      <c r="WBT169" s="73"/>
      <c r="WBU169" s="73"/>
      <c r="WBV169" s="73"/>
      <c r="WBW169" s="73"/>
      <c r="WBX169" s="73"/>
      <c r="WBY169" s="73"/>
      <c r="WBZ169" s="73"/>
      <c r="WCA169" s="73"/>
      <c r="WCB169" s="73"/>
      <c r="WCC169" s="73"/>
      <c r="WCD169" s="73"/>
      <c r="WCE169" s="73"/>
      <c r="WCF169" s="73"/>
      <c r="WCG169" s="73"/>
      <c r="WCH169" s="73"/>
      <c r="WCI169" s="73"/>
      <c r="WCJ169" s="73"/>
      <c r="WCK169" s="73"/>
      <c r="WCL169" s="73"/>
      <c r="WCM169" s="73"/>
      <c r="WCN169" s="73"/>
      <c r="WCO169" s="73"/>
      <c r="WCP169" s="73"/>
      <c r="WCQ169" s="73"/>
      <c r="WCR169" s="73"/>
      <c r="WCS169" s="73"/>
      <c r="WCT169" s="73"/>
      <c r="WCU169" s="73"/>
      <c r="WCV169" s="73"/>
      <c r="WCW169" s="73"/>
      <c r="WCX169" s="73"/>
      <c r="WCY169" s="73"/>
      <c r="WCZ169" s="73"/>
      <c r="WDA169" s="73"/>
      <c r="WDB169" s="73"/>
      <c r="WDC169" s="73"/>
      <c r="WDD169" s="73"/>
      <c r="WDE169" s="73"/>
      <c r="WDF169" s="73"/>
      <c r="WDG169" s="73"/>
      <c r="WDH169" s="73"/>
      <c r="WDI169" s="73"/>
      <c r="WDJ169" s="73"/>
      <c r="WDK169" s="73"/>
      <c r="WDL169" s="73"/>
      <c r="WDM169" s="73"/>
      <c r="WDN169" s="73"/>
      <c r="WDO169" s="73"/>
      <c r="WDP169" s="73"/>
      <c r="WDQ169" s="73"/>
      <c r="WDR169" s="73"/>
      <c r="WDS169" s="73"/>
      <c r="WDT169" s="73"/>
      <c r="WDU169" s="73"/>
      <c r="WDV169" s="73"/>
      <c r="WDW169" s="73"/>
      <c r="WDX169" s="73"/>
      <c r="WDY169" s="73"/>
      <c r="WDZ169" s="73"/>
      <c r="WEA169" s="73"/>
      <c r="WEB169" s="73"/>
      <c r="WEC169" s="73"/>
      <c r="WED169" s="73"/>
      <c r="WEE169" s="73"/>
      <c r="WEF169" s="73"/>
      <c r="WEG169" s="73"/>
      <c r="WEH169" s="73"/>
      <c r="WEI169" s="73"/>
      <c r="WEJ169" s="73"/>
      <c r="WEK169" s="73"/>
      <c r="WEL169" s="73"/>
      <c r="WEM169" s="73"/>
      <c r="WEN169" s="73"/>
      <c r="WEO169" s="73"/>
      <c r="WEP169" s="73"/>
      <c r="WEQ169" s="73"/>
      <c r="WER169" s="73"/>
      <c r="WES169" s="73"/>
      <c r="WET169" s="73"/>
      <c r="WEU169" s="73"/>
      <c r="WEV169" s="73"/>
      <c r="WEW169" s="73"/>
      <c r="WEX169" s="73"/>
      <c r="WEY169" s="73"/>
      <c r="WEZ169" s="73"/>
      <c r="WFA169" s="73"/>
      <c r="WFB169" s="73"/>
      <c r="WFC169" s="73"/>
      <c r="WFD169" s="73"/>
      <c r="WFE169" s="73"/>
      <c r="WFF169" s="73"/>
      <c r="WFG169" s="73"/>
      <c r="WFH169" s="73"/>
      <c r="WFI169" s="73"/>
      <c r="WFJ169" s="73"/>
      <c r="WFK169" s="73"/>
      <c r="WFL169" s="73"/>
      <c r="WFM169" s="73"/>
      <c r="WFN169" s="73"/>
      <c r="WFO169" s="73"/>
      <c r="WFP169" s="73"/>
      <c r="WFQ169" s="73"/>
      <c r="WFR169" s="73"/>
      <c r="WFS169" s="73"/>
      <c r="WFT169" s="73"/>
      <c r="WFU169" s="73"/>
      <c r="WFV169" s="73"/>
      <c r="WFW169" s="73"/>
      <c r="WFX169" s="73"/>
      <c r="WFY169" s="73"/>
      <c r="WFZ169" s="73"/>
      <c r="WGA169" s="73"/>
      <c r="WGB169" s="73"/>
      <c r="WGC169" s="73"/>
      <c r="WGD169" s="73"/>
      <c r="WGE169" s="73"/>
      <c r="WGF169" s="73"/>
      <c r="WGG169" s="73"/>
      <c r="WGH169" s="73"/>
      <c r="WGI169" s="73"/>
      <c r="WGJ169" s="73"/>
      <c r="WGK169" s="73"/>
      <c r="WGL169" s="73"/>
      <c r="WGM169" s="73"/>
      <c r="WGN169" s="73"/>
      <c r="WGO169" s="73"/>
      <c r="WGP169" s="73"/>
      <c r="WGQ169" s="73"/>
      <c r="WGR169" s="73"/>
      <c r="WGS169" s="73"/>
      <c r="WGT169" s="73"/>
      <c r="WGU169" s="73"/>
      <c r="WGV169" s="73"/>
      <c r="WGW169" s="73"/>
      <c r="WGX169" s="73"/>
      <c r="WGY169" s="73"/>
      <c r="WGZ169" s="73"/>
      <c r="WHA169" s="73"/>
      <c r="WHB169" s="73"/>
      <c r="WHC169" s="73"/>
      <c r="WHD169" s="73"/>
      <c r="WHE169" s="73"/>
      <c r="WHF169" s="73"/>
      <c r="WHG169" s="73"/>
      <c r="WHH169" s="73"/>
      <c r="WHI169" s="73"/>
      <c r="WHJ169" s="73"/>
      <c r="WHK169" s="73"/>
      <c r="WHL169" s="73"/>
      <c r="WHM169" s="73"/>
      <c r="WHN169" s="73"/>
      <c r="WHO169" s="73"/>
      <c r="WHP169" s="73"/>
      <c r="WHQ169" s="73"/>
      <c r="WHR169" s="73"/>
      <c r="WHS169" s="73"/>
      <c r="WHT169" s="73"/>
      <c r="WHU169" s="73"/>
      <c r="WHV169" s="73"/>
      <c r="WHW169" s="73"/>
      <c r="WHX169" s="73"/>
      <c r="WHY169" s="73"/>
      <c r="WHZ169" s="73"/>
      <c r="WIA169" s="73"/>
      <c r="WIB169" s="73"/>
      <c r="WIC169" s="73"/>
      <c r="WID169" s="73"/>
      <c r="WIE169" s="73"/>
      <c r="WIF169" s="73"/>
      <c r="WIG169" s="73"/>
      <c r="WIH169" s="73"/>
      <c r="WII169" s="73"/>
      <c r="WIJ169" s="73"/>
      <c r="WIK169" s="73"/>
      <c r="WIL169" s="73"/>
      <c r="WIM169" s="73"/>
      <c r="WIN169" s="73"/>
      <c r="WIO169" s="73"/>
      <c r="WIP169" s="73"/>
      <c r="WIQ169" s="73"/>
      <c r="WIR169" s="73"/>
      <c r="WIS169" s="73"/>
      <c r="WIT169" s="73"/>
      <c r="WIU169" s="73"/>
      <c r="WIV169" s="73"/>
      <c r="WIW169" s="73"/>
      <c r="WIX169" s="73"/>
      <c r="WIY169" s="73"/>
      <c r="WIZ169" s="73"/>
      <c r="WJA169" s="73"/>
      <c r="WJB169" s="73"/>
      <c r="WJC169" s="73"/>
      <c r="WJD169" s="73"/>
      <c r="WJE169" s="73"/>
      <c r="WJF169" s="73"/>
      <c r="WJG169" s="73"/>
      <c r="WJH169" s="73"/>
      <c r="WJI169" s="73"/>
      <c r="WJJ169" s="73"/>
      <c r="WJK169" s="73"/>
      <c r="WJL169" s="73"/>
      <c r="WJM169" s="73"/>
      <c r="WJN169" s="73"/>
      <c r="WJO169" s="73"/>
      <c r="WJP169" s="73"/>
      <c r="WJQ169" s="73"/>
      <c r="WJR169" s="73"/>
      <c r="WJS169" s="73"/>
      <c r="WJT169" s="73"/>
      <c r="WJU169" s="73"/>
      <c r="WJV169" s="73"/>
      <c r="WJW169" s="73"/>
      <c r="WJX169" s="73"/>
      <c r="WJY169" s="73"/>
      <c r="WJZ169" s="73"/>
      <c r="WKA169" s="73"/>
      <c r="WKB169" s="73"/>
      <c r="WKC169" s="73"/>
      <c r="WKD169" s="73"/>
      <c r="WKE169" s="73"/>
      <c r="WKF169" s="73"/>
      <c r="WKG169" s="73"/>
      <c r="WKH169" s="73"/>
      <c r="WKI169" s="73"/>
      <c r="WKJ169" s="73"/>
      <c r="WKK169" s="73"/>
      <c r="WKL169" s="73"/>
      <c r="WKM169" s="73"/>
      <c r="WKN169" s="73"/>
      <c r="WKO169" s="73"/>
      <c r="WKP169" s="73"/>
      <c r="WKQ169" s="73"/>
      <c r="WKR169" s="73"/>
      <c r="WKS169" s="73"/>
      <c r="WKT169" s="73"/>
      <c r="WKU169" s="73"/>
      <c r="WKV169" s="73"/>
      <c r="WKW169" s="73"/>
      <c r="WKX169" s="73"/>
      <c r="WKY169" s="73"/>
      <c r="WKZ169" s="73"/>
      <c r="WLA169" s="73"/>
      <c r="WLB169" s="73"/>
      <c r="WLC169" s="73"/>
      <c r="WLD169" s="73"/>
      <c r="WLE169" s="73"/>
      <c r="WLF169" s="73"/>
      <c r="WLG169" s="73"/>
      <c r="WLH169" s="73"/>
      <c r="WLI169" s="73"/>
      <c r="WLJ169" s="73"/>
      <c r="WLK169" s="73"/>
      <c r="WLL169" s="73"/>
      <c r="WLM169" s="73"/>
      <c r="WLN169" s="73"/>
      <c r="WLO169" s="73"/>
      <c r="WLP169" s="73"/>
      <c r="WLQ169" s="73"/>
      <c r="WLR169" s="73"/>
      <c r="WLS169" s="73"/>
      <c r="WLT169" s="73"/>
      <c r="WLU169" s="73"/>
      <c r="WLV169" s="73"/>
      <c r="WLW169" s="73"/>
      <c r="WLX169" s="73"/>
      <c r="WLY169" s="73"/>
      <c r="WLZ169" s="73"/>
      <c r="WMA169" s="73"/>
      <c r="WMB169" s="73"/>
      <c r="WMC169" s="73"/>
      <c r="WMD169" s="73"/>
      <c r="WME169" s="73"/>
      <c r="WMF169" s="73"/>
      <c r="WMG169" s="73"/>
      <c r="WMH169" s="73"/>
      <c r="WMI169" s="73"/>
      <c r="WMJ169" s="73"/>
      <c r="WMK169" s="73"/>
      <c r="WML169" s="73"/>
      <c r="WMM169" s="73"/>
      <c r="WMN169" s="73"/>
      <c r="WMO169" s="73"/>
      <c r="WMP169" s="73"/>
      <c r="WMQ169" s="73"/>
      <c r="WMR169" s="73"/>
      <c r="WMS169" s="73"/>
      <c r="WMT169" s="73"/>
      <c r="WMU169" s="73"/>
      <c r="WMV169" s="73"/>
      <c r="WMW169" s="73"/>
      <c r="WMX169" s="73"/>
      <c r="WMY169" s="73"/>
      <c r="WMZ169" s="73"/>
      <c r="WNA169" s="73"/>
      <c r="WNB169" s="73"/>
      <c r="WNC169" s="73"/>
      <c r="WND169" s="73"/>
      <c r="WNE169" s="73"/>
      <c r="WNF169" s="73"/>
      <c r="WNG169" s="73"/>
      <c r="WNH169" s="73"/>
      <c r="WNI169" s="73"/>
      <c r="WNJ169" s="73"/>
      <c r="WNK169" s="73"/>
      <c r="WNL169" s="73"/>
      <c r="WNM169" s="73"/>
      <c r="WNN169" s="73"/>
      <c r="WNO169" s="73"/>
      <c r="WNP169" s="73"/>
      <c r="WNQ169" s="73"/>
      <c r="WNR169" s="73"/>
      <c r="WNS169" s="73"/>
      <c r="WNT169" s="73"/>
      <c r="WNU169" s="73"/>
      <c r="WNV169" s="73"/>
      <c r="WNW169" s="73"/>
      <c r="WNX169" s="73"/>
      <c r="WNY169" s="73"/>
      <c r="WNZ169" s="73"/>
      <c r="WOA169" s="73"/>
      <c r="WOB169" s="73"/>
      <c r="WOC169" s="73"/>
      <c r="WOD169" s="73"/>
      <c r="WOE169" s="73"/>
      <c r="WOF169" s="73"/>
      <c r="WOG169" s="73"/>
      <c r="WOH169" s="73"/>
      <c r="WOI169" s="73"/>
      <c r="WOJ169" s="73"/>
      <c r="WOK169" s="73"/>
      <c r="WOL169" s="73"/>
      <c r="WOM169" s="73"/>
      <c r="WON169" s="73"/>
      <c r="WOO169" s="73"/>
      <c r="WOP169" s="73"/>
      <c r="WOQ169" s="73"/>
      <c r="WOR169" s="73"/>
      <c r="WOS169" s="73"/>
      <c r="WOT169" s="73"/>
      <c r="WOU169" s="73"/>
      <c r="WOV169" s="73"/>
      <c r="WOW169" s="73"/>
      <c r="WOX169" s="73"/>
      <c r="WOY169" s="73"/>
      <c r="WOZ169" s="73"/>
      <c r="WPA169" s="73"/>
      <c r="WPB169" s="73"/>
      <c r="WPC169" s="73"/>
      <c r="WPD169" s="73"/>
      <c r="WPE169" s="73"/>
      <c r="WPF169" s="73"/>
      <c r="WPG169" s="73"/>
      <c r="WPH169" s="73"/>
      <c r="WPI169" s="73"/>
      <c r="WPJ169" s="73"/>
      <c r="WPK169" s="73"/>
      <c r="WPL169" s="73"/>
      <c r="WPM169" s="73"/>
      <c r="WPN169" s="73"/>
      <c r="WPO169" s="73"/>
      <c r="WPP169" s="73"/>
      <c r="WPQ169" s="73"/>
      <c r="WPR169" s="73"/>
      <c r="WPS169" s="73"/>
      <c r="WPT169" s="73"/>
      <c r="WPU169" s="73"/>
      <c r="WPV169" s="73"/>
      <c r="WPW169" s="73"/>
      <c r="WPX169" s="73"/>
      <c r="WPY169" s="73"/>
      <c r="WPZ169" s="73"/>
      <c r="WQA169" s="73"/>
      <c r="WQB169" s="73"/>
      <c r="WQC169" s="73"/>
      <c r="WQD169" s="73"/>
      <c r="WQE169" s="73"/>
      <c r="WQF169" s="73"/>
      <c r="WQG169" s="73"/>
      <c r="WQH169" s="73"/>
      <c r="WQI169" s="73"/>
      <c r="WQJ169" s="73"/>
      <c r="WQK169" s="73"/>
      <c r="WQL169" s="73"/>
      <c r="WQM169" s="73"/>
      <c r="WQN169" s="73"/>
      <c r="WQO169" s="73"/>
      <c r="WQP169" s="73"/>
      <c r="WQQ169" s="73"/>
      <c r="WQR169" s="73"/>
      <c r="WQS169" s="73"/>
      <c r="WQT169" s="73"/>
      <c r="WQU169" s="73"/>
      <c r="WQV169" s="73"/>
      <c r="WQW169" s="73"/>
      <c r="WQX169" s="73"/>
      <c r="WQY169" s="73"/>
      <c r="WQZ169" s="73"/>
      <c r="WRA169" s="73"/>
      <c r="WRB169" s="73"/>
      <c r="WRC169" s="73"/>
      <c r="WRD169" s="73"/>
      <c r="WRE169" s="73"/>
      <c r="WRF169" s="73"/>
      <c r="WRG169" s="73"/>
      <c r="WRH169" s="73"/>
      <c r="WRI169" s="73"/>
      <c r="WRJ169" s="73"/>
      <c r="WRK169" s="73"/>
      <c r="WRL169" s="73"/>
      <c r="WRM169" s="73"/>
      <c r="WRN169" s="73"/>
      <c r="WRO169" s="73"/>
      <c r="WRP169" s="73"/>
      <c r="WRQ169" s="73"/>
      <c r="WRR169" s="73"/>
      <c r="WRS169" s="73"/>
      <c r="WRT169" s="73"/>
      <c r="WRU169" s="73"/>
      <c r="WRV169" s="73"/>
      <c r="WRW169" s="73"/>
      <c r="WRX169" s="73"/>
      <c r="WRY169" s="73"/>
      <c r="WRZ169" s="73"/>
      <c r="WSA169" s="73"/>
      <c r="WSB169" s="73"/>
      <c r="WSC169" s="73"/>
      <c r="WSD169" s="73"/>
      <c r="WSE169" s="73"/>
      <c r="WSF169" s="73"/>
      <c r="WSG169" s="73"/>
      <c r="WSH169" s="73"/>
      <c r="WSI169" s="73"/>
      <c r="WSJ169" s="73"/>
      <c r="WSK169" s="73"/>
      <c r="WSL169" s="73"/>
      <c r="WSM169" s="73"/>
      <c r="WSN169" s="73"/>
      <c r="WSO169" s="73"/>
      <c r="WSP169" s="73"/>
      <c r="WSQ169" s="73"/>
      <c r="WSR169" s="73"/>
      <c r="WSS169" s="73"/>
      <c r="WST169" s="73"/>
      <c r="WSU169" s="73"/>
      <c r="WSV169" s="73"/>
      <c r="WSW169" s="73"/>
      <c r="WSX169" s="73"/>
      <c r="WSY169" s="73"/>
      <c r="WSZ169" s="73"/>
      <c r="WTA169" s="73"/>
      <c r="WTB169" s="73"/>
      <c r="WTC169" s="73"/>
      <c r="WTD169" s="73"/>
      <c r="WTE169" s="73"/>
      <c r="WTF169" s="73"/>
      <c r="WTG169" s="73"/>
      <c r="WTH169" s="73"/>
      <c r="WTI169" s="73"/>
      <c r="WTJ169" s="73"/>
      <c r="WTK169" s="73"/>
      <c r="WTL169" s="73"/>
      <c r="WTM169" s="73"/>
      <c r="WTN169" s="73"/>
      <c r="WTO169" s="73"/>
      <c r="WTP169" s="73"/>
      <c r="WTQ169" s="73"/>
      <c r="WTR169" s="73"/>
      <c r="WTS169" s="73"/>
      <c r="WTT169" s="73"/>
      <c r="WTU169" s="73"/>
      <c r="WTV169" s="73"/>
      <c r="WTW169" s="73"/>
      <c r="WTX169" s="73"/>
      <c r="WTY169" s="73"/>
      <c r="WTZ169" s="73"/>
      <c r="WUA169" s="73"/>
      <c r="WUB169" s="73"/>
      <c r="WUC169" s="73"/>
      <c r="WUD169" s="73"/>
      <c r="WUE169" s="73"/>
      <c r="WUF169" s="73"/>
      <c r="WUG169" s="73"/>
      <c r="WUH169" s="73"/>
      <c r="WUI169" s="73"/>
      <c r="WUJ169" s="73"/>
      <c r="WUK169" s="73"/>
      <c r="WUL169" s="73"/>
      <c r="WUM169" s="73"/>
      <c r="WUN169" s="73"/>
      <c r="WUO169" s="73"/>
      <c r="WUP169" s="73"/>
      <c r="WUQ169" s="73"/>
      <c r="WUR169" s="73"/>
      <c r="WUS169" s="73"/>
      <c r="WUT169" s="73"/>
      <c r="WUU169" s="73"/>
      <c r="WUV169" s="73"/>
      <c r="WUW169" s="73"/>
      <c r="WUX169" s="73"/>
      <c r="WUY169" s="73"/>
      <c r="WUZ169" s="73"/>
      <c r="WVA169" s="73"/>
      <c r="WVB169" s="73"/>
      <c r="WVC169" s="73"/>
      <c r="WVD169" s="73"/>
      <c r="WVE169" s="73"/>
      <c r="WVF169" s="73"/>
      <c r="WVG169" s="73"/>
      <c r="WVH169" s="73"/>
      <c r="WVI169" s="73"/>
      <c r="WVJ169" s="73"/>
      <c r="WVK169" s="73"/>
      <c r="WVL169" s="73"/>
      <c r="WVM169" s="73"/>
      <c r="WVN169" s="73"/>
      <c r="WVO169" s="73"/>
      <c r="WVP169" s="73"/>
      <c r="WVQ169" s="73"/>
      <c r="WVR169" s="73"/>
      <c r="WVS169" s="73"/>
      <c r="WVT169" s="73"/>
      <c r="WVU169" s="73"/>
      <c r="WVV169" s="73"/>
      <c r="WVW169" s="73"/>
      <c r="WVX169" s="73"/>
      <c r="WVY169" s="73"/>
      <c r="WVZ169" s="73"/>
      <c r="WWA169" s="73"/>
      <c r="WWB169" s="73"/>
      <c r="WWC169" s="73"/>
      <c r="WWD169" s="73"/>
      <c r="WWE169" s="73"/>
      <c r="WWF169" s="73"/>
      <c r="WWG169" s="73"/>
      <c r="WWH169" s="73"/>
      <c r="WWI169" s="73"/>
      <c r="WWJ169" s="73"/>
      <c r="WWK169" s="73"/>
      <c r="WWL169" s="73"/>
      <c r="WWM169" s="73"/>
      <c r="WWN169" s="73"/>
      <c r="WWO169" s="73"/>
      <c r="WWP169" s="73"/>
      <c r="WWQ169" s="73"/>
      <c r="WWR169" s="73"/>
      <c r="WWS169" s="73"/>
      <c r="WWT169" s="73"/>
      <c r="WWU169" s="73"/>
      <c r="WWV169" s="73"/>
      <c r="WWW169" s="73"/>
      <c r="WWX169" s="73"/>
      <c r="WWY169" s="73"/>
      <c r="WWZ169" s="73"/>
      <c r="WXA169" s="73"/>
      <c r="WXB169" s="73"/>
      <c r="WXC169" s="73"/>
      <c r="WXD169" s="73"/>
      <c r="WXE169" s="73"/>
      <c r="WXF169" s="73"/>
      <c r="WXG169" s="73"/>
      <c r="WXH169" s="73"/>
      <c r="WXI169" s="73"/>
      <c r="WXJ169" s="73"/>
      <c r="WXK169" s="73"/>
      <c r="WXL169" s="73"/>
      <c r="WXM169" s="73"/>
      <c r="WXN169" s="73"/>
      <c r="WXO169" s="73"/>
      <c r="WXP169" s="73"/>
      <c r="WXQ169" s="73"/>
      <c r="WXR169" s="73"/>
      <c r="WXS169" s="73"/>
      <c r="WXT169" s="73"/>
      <c r="WXU169" s="73"/>
      <c r="WXV169" s="73"/>
      <c r="WXW169" s="73"/>
      <c r="WXX169" s="73"/>
      <c r="WXY169" s="73"/>
      <c r="WXZ169" s="73"/>
      <c r="WYA169" s="73"/>
      <c r="WYB169" s="73"/>
      <c r="WYC169" s="73"/>
      <c r="WYD169" s="73"/>
      <c r="WYE169" s="73"/>
      <c r="WYF169" s="73"/>
      <c r="WYG169" s="73"/>
      <c r="WYH169" s="73"/>
      <c r="WYI169" s="73"/>
      <c r="WYJ169" s="73"/>
      <c r="WYK169" s="73"/>
      <c r="WYL169" s="73"/>
      <c r="WYM169" s="73"/>
      <c r="WYN169" s="73"/>
      <c r="WYO169" s="73"/>
      <c r="WYP169" s="73"/>
      <c r="WYQ169" s="73"/>
      <c r="WYR169" s="73"/>
      <c r="WYS169" s="73"/>
      <c r="WYT169" s="73"/>
      <c r="WYU169" s="73"/>
      <c r="WYV169" s="73"/>
      <c r="WYW169" s="73"/>
      <c r="WYX169" s="73"/>
      <c r="WYY169" s="73"/>
      <c r="WYZ169" s="73"/>
      <c r="WZA169" s="73"/>
      <c r="WZB169" s="73"/>
      <c r="WZC169" s="73"/>
      <c r="WZD169" s="73"/>
      <c r="WZE169" s="73"/>
      <c r="WZF169" s="73"/>
      <c r="WZG169" s="73"/>
      <c r="WZH169" s="73"/>
      <c r="WZI169" s="73"/>
      <c r="WZJ169" s="73"/>
      <c r="WZK169" s="73"/>
      <c r="WZL169" s="73"/>
      <c r="WZM169" s="73"/>
      <c r="WZN169" s="73"/>
      <c r="WZO169" s="73"/>
      <c r="WZP169" s="73"/>
      <c r="WZQ169" s="73"/>
      <c r="WZR169" s="73"/>
      <c r="WZS169" s="73"/>
      <c r="WZT169" s="73"/>
      <c r="WZU169" s="73"/>
      <c r="WZV169" s="73"/>
      <c r="WZW169" s="73"/>
      <c r="WZX169" s="73"/>
      <c r="WZY169" s="73"/>
      <c r="WZZ169" s="73"/>
      <c r="XAA169" s="73"/>
      <c r="XAB169" s="73"/>
      <c r="XAC169" s="73"/>
      <c r="XAD169" s="73"/>
      <c r="XAE169" s="73"/>
      <c r="XAF169" s="73"/>
      <c r="XAG169" s="73"/>
      <c r="XAH169" s="73"/>
      <c r="XAI169" s="73"/>
      <c r="XAJ169" s="73"/>
      <c r="XAK169" s="73"/>
      <c r="XAL169" s="73"/>
      <c r="XAM169" s="73"/>
      <c r="XAN169" s="73"/>
      <c r="XAO169" s="73"/>
      <c r="XAP169" s="73"/>
      <c r="XAQ169" s="73"/>
      <c r="XAR169" s="73"/>
      <c r="XAS169" s="73"/>
      <c r="XAT169" s="73"/>
      <c r="XAU169" s="73"/>
      <c r="XAV169" s="73"/>
      <c r="XAW169" s="73"/>
      <c r="XAX169" s="73"/>
      <c r="XAY169" s="73"/>
      <c r="XAZ169" s="73"/>
      <c r="XBA169" s="73"/>
      <c r="XBB169" s="73"/>
      <c r="XBC169" s="73"/>
      <c r="XBD169" s="73"/>
      <c r="XBE169" s="73"/>
      <c r="XBF169" s="73"/>
      <c r="XBG169" s="73"/>
      <c r="XBH169" s="73"/>
      <c r="XBI169" s="73"/>
      <c r="XBJ169" s="73"/>
      <c r="XBK169" s="73"/>
      <c r="XBL169" s="73"/>
      <c r="XBM169" s="73"/>
      <c r="XBN169" s="73"/>
      <c r="XBO169" s="73"/>
      <c r="XBP169" s="73"/>
      <c r="XBQ169" s="73"/>
      <c r="XBR169" s="73"/>
      <c r="XBS169" s="73"/>
      <c r="XBT169" s="73"/>
      <c r="XBU169" s="73"/>
      <c r="XBV169" s="73"/>
      <c r="XBW169" s="73"/>
      <c r="XBX169" s="73"/>
      <c r="XBY169" s="73"/>
      <c r="XBZ169" s="73"/>
      <c r="XCA169" s="73"/>
      <c r="XCB169" s="73"/>
      <c r="XCC169" s="73"/>
      <c r="XCD169" s="73"/>
      <c r="XCE169" s="73"/>
      <c r="XCF169" s="73"/>
      <c r="XCG169" s="73"/>
      <c r="XCH169" s="73"/>
      <c r="XCI169" s="73"/>
      <c r="XCJ169" s="73"/>
      <c r="XCK169" s="73"/>
      <c r="XCL169" s="73"/>
      <c r="XCM169" s="73"/>
      <c r="XCN169" s="73"/>
      <c r="XCO169" s="73"/>
      <c r="XCP169" s="73"/>
      <c r="XCQ169" s="73"/>
      <c r="XCR169" s="73"/>
      <c r="XCS169" s="73"/>
      <c r="XCT169" s="73"/>
      <c r="XCU169" s="73"/>
      <c r="XCV169" s="73"/>
      <c r="XCW169" s="73"/>
      <c r="XCX169" s="73"/>
      <c r="XCY169" s="73"/>
      <c r="XCZ169" s="73"/>
      <c r="XDA169" s="73"/>
      <c r="XDB169" s="73"/>
      <c r="XDC169" s="73"/>
      <c r="XDD169" s="73"/>
      <c r="XDE169" s="73"/>
      <c r="XDF169" s="73"/>
      <c r="XDG169" s="73"/>
      <c r="XDH169" s="73"/>
      <c r="XDI169" s="73"/>
      <c r="XDJ169" s="73"/>
      <c r="XDK169" s="73"/>
      <c r="XDL169" s="73"/>
      <c r="XDM169" s="73"/>
      <c r="XDN169" s="73"/>
      <c r="XDO169" s="73"/>
      <c r="XDP169" s="73"/>
      <c r="XDQ169" s="73"/>
      <c r="XDR169" s="73"/>
      <c r="XDS169" s="73"/>
      <c r="XDT169" s="73"/>
      <c r="XDU169" s="73"/>
      <c r="XDV169" s="73"/>
      <c r="XDW169" s="73"/>
      <c r="XDX169" s="73"/>
      <c r="XDY169" s="73"/>
      <c r="XDZ169" s="73"/>
      <c r="XEA169" s="73"/>
      <c r="XEB169" s="73"/>
      <c r="XEC169" s="73"/>
      <c r="XED169" s="73"/>
      <c r="XEE169" s="73"/>
      <c r="XEF169" s="73"/>
      <c r="XEG169" s="73"/>
      <c r="XEH169" s="73"/>
      <c r="XEI169" s="73"/>
      <c r="XEJ169" s="73"/>
      <c r="XEK169" s="73"/>
      <c r="XEL169" s="73"/>
      <c r="XEM169" s="73"/>
      <c r="XEN169" s="73"/>
      <c r="XEO169" s="73"/>
      <c r="XEP169" s="73"/>
      <c r="XEQ169" s="73"/>
      <c r="XER169" s="73"/>
      <c r="XES169" s="73"/>
      <c r="XET169" s="73"/>
      <c r="XEU169" s="73"/>
      <c r="XEV169" s="73"/>
      <c r="XEW169" s="73"/>
      <c r="XEX169" s="73"/>
      <c r="XEY169" s="73"/>
    </row>
    <row r="170" spans="1:16379" s="55" customFormat="1" x14ac:dyDescent="0.3">
      <c r="A170" s="126" t="s">
        <v>872</v>
      </c>
      <c r="B170" s="126" t="s">
        <v>1897</v>
      </c>
      <c r="C170" s="126" t="s">
        <v>0</v>
      </c>
      <c r="D170" s="141" t="str">
        <f>IF(EquipmentListTable[[#This Row],[Supplier]]=FilterSpecs!$A$8,EquipmentListTable[[#This Row],[Mouser SKU]], EquipmentListTable[[#This Row],[Supplier SKU]])</f>
        <v>DEV-13293</v>
      </c>
      <c r="E170" s="126">
        <v>0</v>
      </c>
      <c r="F170" s="126">
        <v>0</v>
      </c>
      <c r="G170" s="126">
        <v>0</v>
      </c>
      <c r="H170" s="126">
        <f>EquipmentListTable[[#This Row],['#/Unit]]*FilterSpecs!$C$3+EquipmentListTable[[#This Row],['# Extra]]</f>
        <v>0</v>
      </c>
      <c r="I170" s="126">
        <v>0</v>
      </c>
      <c r="J170" s="126">
        <f>IF(AND(EquipmentListTable[[#This Row],[Tag]]&lt;&gt;FilterSpecs!$H$12, EquipmentListTable[[#This Row],[Tag]]&lt;&gt;FilterSpecs!$H$9), EquipmentListTable[[#This Row],['#/Unit]]*FilterSpecs!$B$3+EquipmentListTable[Init '# Extra],0)</f>
        <v>0</v>
      </c>
      <c r="K170" s="126">
        <f>EquipmentListTable[[#This Row],[Tot '#]]-EquipmentListTable[In Stock]</f>
        <v>0</v>
      </c>
      <c r="L170" s="126">
        <f>EquipmentListTable['# Left]</f>
        <v>0</v>
      </c>
      <c r="M170" s="126" t="s">
        <v>102</v>
      </c>
      <c r="N170" s="104">
        <v>12.95</v>
      </c>
      <c r="O170" s="104">
        <f>EquipmentListTable[[#This Row],['# Formatted]]*EquipmentListTable[[#This Row],[Price (USD)]]</f>
        <v>0</v>
      </c>
      <c r="P170" s="38" t="s">
        <v>1874</v>
      </c>
      <c r="Q170" s="126">
        <f t="shared" si="2"/>
        <v>156</v>
      </c>
      <c r="R170" s="141" t="s">
        <v>99</v>
      </c>
      <c r="S170" s="48">
        <f>IF(EquipmentListTable[[#This Row],[Tag]]=FilterSpecs!$H$7,EquipmentListTable[[#This Row],['#/Unit]]*EquipmentListTable[[#This Row],[Price (USD)]],0)</f>
        <v>0</v>
      </c>
      <c r="T170" s="87">
        <f>EquipmentListTable[[#This Row],[Tot '#]]*EquipmentListTable[[#This Row],[Price (USD)]]</f>
        <v>0</v>
      </c>
      <c r="U170" s="96">
        <f>EquipmentListTable[[#This Row],[In Stock]]*EquipmentListTable[[#This Row],[Price (USD)]]</f>
        <v>0</v>
      </c>
      <c r="V170" s="96">
        <f>EquipmentListTable[[#This Row],['# Left]]*EquipmentListTable[[#This Row],[Price (USD)]]</f>
        <v>0</v>
      </c>
      <c r="W170" s="96">
        <f>EquipmentListTable[[#This Row],['# Left]]*EquipmentListTable[[#This Row],[Price (USD)]]</f>
        <v>0</v>
      </c>
      <c r="X170" s="38" t="s">
        <v>100</v>
      </c>
      <c r="Y170" s="77" t="s">
        <v>101</v>
      </c>
      <c r="Z17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https://www.sparkfun.com/products/13293</v>
      </c>
      <c r="AA17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https://www.mouser.com/ProductDetail/474-DEV-13293</v>
      </c>
      <c r="AB170" s="41"/>
    </row>
    <row r="171" spans="1:16379" s="55" customFormat="1" x14ac:dyDescent="0.3">
      <c r="A171" s="126" t="s">
        <v>872</v>
      </c>
      <c r="B171" s="126" t="s">
        <v>1897</v>
      </c>
      <c r="C171" s="126" t="s">
        <v>1863</v>
      </c>
      <c r="D171" s="141">
        <f>IF(EquipmentListTable[[#This Row],[Supplier]]=FilterSpecs!$A$8,EquipmentListTable[[#This Row],[Mouser SKU]], EquipmentListTable[[#This Row],[Supplier SKU]])</f>
        <v>716</v>
      </c>
      <c r="E171" s="126">
        <v>1</v>
      </c>
      <c r="F171" s="126">
        <v>0</v>
      </c>
      <c r="G171" s="126">
        <v>0</v>
      </c>
      <c r="H171" s="126">
        <f>EquipmentListTable[[#This Row],['#/Unit]]*FilterSpecs!$C$3+EquipmentListTable[[#This Row],['# Extra]]</f>
        <v>5</v>
      </c>
      <c r="I171" s="126">
        <v>5</v>
      </c>
      <c r="J171" s="126">
        <f>IF(AND(EquipmentListTable[[#This Row],[Tag]]&lt;&gt;FilterSpecs!$H$12, EquipmentListTable[[#This Row],[Tag]]&lt;&gt;FilterSpecs!$H$9), EquipmentListTable[[#This Row],['#/Unit]]*FilterSpecs!$B$3+EquipmentListTable[Init '# Extra],0)</f>
        <v>5</v>
      </c>
      <c r="K171" s="126">
        <f>EquipmentListTable[[#This Row],[Tot '#]]-EquipmentListTable[In Stock]</f>
        <v>0</v>
      </c>
      <c r="L171" s="126">
        <f>EquipmentListTable['# Left]</f>
        <v>0</v>
      </c>
      <c r="M171" s="126" t="s">
        <v>2434</v>
      </c>
      <c r="N171" s="104">
        <v>23.95</v>
      </c>
      <c r="O171" s="104">
        <f>EquipmentListTable[[#This Row],['# Formatted]]*EquipmentListTable[[#This Row],[Price (USD)]]</f>
        <v>0</v>
      </c>
      <c r="P171" s="48" t="s">
        <v>1875</v>
      </c>
      <c r="Q171" s="126">
        <f t="shared" si="2"/>
        <v>157</v>
      </c>
      <c r="R171" s="141">
        <v>716</v>
      </c>
      <c r="S171" s="48">
        <f>IF(EquipmentListTable[[#This Row],[Tag]]=FilterSpecs!$H$7,EquipmentListTable[[#This Row],['#/Unit]]*EquipmentListTable[[#This Row],[Price (USD)]],0)</f>
        <v>23.95</v>
      </c>
      <c r="T171" s="87">
        <f>EquipmentListTable[[#This Row],[Tot '#]]*EquipmentListTable[[#This Row],[Price (USD)]]</f>
        <v>119.75</v>
      </c>
      <c r="U171" s="96">
        <f>EquipmentListTable[[#This Row],[In Stock]]*EquipmentListTable[[#This Row],[Price (USD)]]</f>
        <v>119.75</v>
      </c>
      <c r="V171" s="96">
        <f>EquipmentListTable[[#This Row],['# Left]]*EquipmentListTable[[#This Row],[Price (USD)]]</f>
        <v>0</v>
      </c>
      <c r="W171" s="96">
        <f>EquipmentListTable[[#This Row],['# Left]]*EquipmentListTable[[#This Row],[Price (USD)]]</f>
        <v>0</v>
      </c>
      <c r="X171" s="38"/>
      <c r="Y171" s="77"/>
      <c r="Z17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https://www.adafruit.com/product/716</v>
      </c>
      <c r="AA17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https://www.mouser.com/ProductDetail/485-716</v>
      </c>
      <c r="AB171" s="38"/>
    </row>
    <row r="172" spans="1:16379" s="55" customFormat="1" x14ac:dyDescent="0.3">
      <c r="A172" s="126" t="s">
        <v>872</v>
      </c>
      <c r="B172" s="126" t="s">
        <v>1897</v>
      </c>
      <c r="C172" s="126" t="s">
        <v>1863</v>
      </c>
      <c r="D172" s="141">
        <f>IF(EquipmentListTable[[#This Row],[Supplier]]=FilterSpecs!$A$8,EquipmentListTable[[#This Row],[Mouser SKU]], EquipmentListTable[[#This Row],[Supplier SKU]])</f>
        <v>772</v>
      </c>
      <c r="E172" s="126">
        <v>0</v>
      </c>
      <c r="F172" s="126">
        <v>0</v>
      </c>
      <c r="G172" s="126">
        <v>0</v>
      </c>
      <c r="H172" s="126">
        <f>EquipmentListTable[[#This Row],['#/Unit]]*FilterSpecs!$C$3+EquipmentListTable[[#This Row],['# Extra]]</f>
        <v>0</v>
      </c>
      <c r="I172" s="126">
        <v>0</v>
      </c>
      <c r="J172" s="126">
        <f>IF(AND(EquipmentListTable[[#This Row],[Tag]]&lt;&gt;FilterSpecs!$H$12, EquipmentListTable[[#This Row],[Tag]]&lt;&gt;FilterSpecs!$H$9), EquipmentListTable[[#This Row],['#/Unit]]*FilterSpecs!$B$3+EquipmentListTable[Init '# Extra],0)</f>
        <v>0</v>
      </c>
      <c r="K172" s="126">
        <f>EquipmentListTable[[#This Row],[Tot '#]]-EquipmentListTable[In Stock]</f>
        <v>0</v>
      </c>
      <c r="L172" s="126">
        <f>EquipmentListTable['# Left]</f>
        <v>0</v>
      </c>
      <c r="M172" s="126" t="s">
        <v>2435</v>
      </c>
      <c r="N172" s="104">
        <v>19.95</v>
      </c>
      <c r="O172" s="104">
        <f>EquipmentListTable[[#This Row],['# Formatted]]*EquipmentListTable[[#This Row],[Price (USD)]]</f>
        <v>0</v>
      </c>
      <c r="P172" s="48" t="s">
        <v>1875</v>
      </c>
      <c r="Q172" s="126">
        <f t="shared" si="2"/>
        <v>158</v>
      </c>
      <c r="R172" s="141">
        <v>772</v>
      </c>
      <c r="S172" s="48">
        <f>IF(EquipmentListTable[[#This Row],[Tag]]=FilterSpecs!$H$7,EquipmentListTable[[#This Row],['#/Unit]]*EquipmentListTable[[#This Row],[Price (USD)]],0)</f>
        <v>0</v>
      </c>
      <c r="T172" s="87">
        <f>EquipmentListTable[[#This Row],[Tot '#]]*EquipmentListTable[[#This Row],[Price (USD)]]</f>
        <v>0</v>
      </c>
      <c r="U172" s="96">
        <f>EquipmentListTable[[#This Row],[In Stock]]*EquipmentListTable[[#This Row],[Price (USD)]]</f>
        <v>0</v>
      </c>
      <c r="V172" s="96">
        <f>EquipmentListTable[[#This Row],['# Left]]*EquipmentListTable[[#This Row],[Price (USD)]]</f>
        <v>0</v>
      </c>
      <c r="W172" s="96">
        <f>EquipmentListTable[[#This Row],['# Left]]*EquipmentListTable[[#This Row],[Price (USD)]]</f>
        <v>0</v>
      </c>
      <c r="X172" s="38"/>
      <c r="Y172" s="77"/>
      <c r="Z17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https://www.adafruit.com/product/772</v>
      </c>
      <c r="AA17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https://www.mouser.com/ProductDetail/485-772</v>
      </c>
      <c r="AB172" s="38"/>
    </row>
    <row r="173" spans="1:16379" s="55" customFormat="1" x14ac:dyDescent="0.3">
      <c r="A173" s="126" t="s">
        <v>872</v>
      </c>
      <c r="B173" s="126" t="s">
        <v>1897</v>
      </c>
      <c r="C173" s="126" t="s">
        <v>0</v>
      </c>
      <c r="D173" s="141" t="str">
        <f>IF(EquipmentListTable[[#This Row],[Supplier]]=FilterSpecs!$A$8,EquipmentListTable[[#This Row],[Mouser SKU]], EquipmentListTable[[#This Row],[Supplier SKU]])</f>
        <v>LCD-00710</v>
      </c>
      <c r="E173" s="126">
        <v>0</v>
      </c>
      <c r="F173" s="126">
        <v>1</v>
      </c>
      <c r="G173" s="126">
        <v>0</v>
      </c>
      <c r="H173" s="126">
        <f>EquipmentListTable[[#This Row],['#/Unit]]*FilterSpecs!$C$3+EquipmentListTable[[#This Row],['# Extra]]</f>
        <v>1</v>
      </c>
      <c r="I173" s="126">
        <v>0</v>
      </c>
      <c r="J173" s="126">
        <f>IF(AND(EquipmentListTable[[#This Row],[Tag]]&lt;&gt;FilterSpecs!$H$12, EquipmentListTable[[#This Row],[Tag]]&lt;&gt;FilterSpecs!$H$9), EquipmentListTable[[#This Row],['#/Unit]]*FilterSpecs!$B$3+EquipmentListTable[Init '# Extra],0)</f>
        <v>0</v>
      </c>
      <c r="K173" s="126">
        <f>EquipmentListTable[[#This Row],[Tot '#]]-EquipmentListTable[In Stock]</f>
        <v>1</v>
      </c>
      <c r="L173" s="126">
        <f>EquipmentListTable['# Left]</f>
        <v>1</v>
      </c>
      <c r="M173" s="126" t="s">
        <v>1156</v>
      </c>
      <c r="N173" s="104">
        <v>19.95</v>
      </c>
      <c r="O173" s="104">
        <f>EquipmentListTable[[#This Row],['# Formatted]]*EquipmentListTable[[#This Row],[Price (USD)]]</f>
        <v>19.95</v>
      </c>
      <c r="P173" s="38" t="s">
        <v>1874</v>
      </c>
      <c r="Q173" s="126">
        <f t="shared" si="2"/>
        <v>159</v>
      </c>
      <c r="R173" s="141" t="s">
        <v>1153</v>
      </c>
      <c r="S173" s="48">
        <f>IF(EquipmentListTable[[#This Row],[Tag]]=FilterSpecs!$H$7,EquipmentListTable[[#This Row],['#/Unit]]*EquipmentListTable[[#This Row],[Price (USD)]],0)</f>
        <v>0</v>
      </c>
      <c r="T173" s="87">
        <f>EquipmentListTable[[#This Row],[Tot '#]]*EquipmentListTable[[#This Row],[Price (USD)]]</f>
        <v>19.95</v>
      </c>
      <c r="U173" s="96">
        <f>EquipmentListTable[[#This Row],[In Stock]]*EquipmentListTable[[#This Row],[Price (USD)]]</f>
        <v>0</v>
      </c>
      <c r="V173" s="96">
        <f>EquipmentListTable[[#This Row],['# Left]]*EquipmentListTable[[#This Row],[Price (USD)]]</f>
        <v>19.95</v>
      </c>
      <c r="W173" s="96">
        <f>EquipmentListTable[[#This Row],['# Left]]*EquipmentListTable[[#This Row],[Price (USD)]]</f>
        <v>19.95</v>
      </c>
      <c r="X173" s="38" t="s">
        <v>1154</v>
      </c>
      <c r="Y173" s="77" t="s">
        <v>1155</v>
      </c>
      <c r="Z17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https://www.sparkfun.com/products/00710</v>
      </c>
      <c r="AA17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https://www.mouser.com/ProductDetail/474-LCD-00710</v>
      </c>
      <c r="AB173" s="41"/>
    </row>
    <row r="174" spans="1:16379" s="55" customFormat="1" x14ac:dyDescent="0.3">
      <c r="A174" s="142" t="s">
        <v>872</v>
      </c>
      <c r="B174" s="142" t="s">
        <v>1897</v>
      </c>
      <c r="C174" s="126" t="s">
        <v>0</v>
      </c>
      <c r="D174" s="141" t="str">
        <f>IF(EquipmentListTable[[#This Row],[Supplier]]=FilterSpecs!$A$8,EquipmentListTable[[#This Row],[Mouser SKU]], EquipmentListTable[[#This Row],[Supplier SKU]])</f>
        <v>LCD-09568</v>
      </c>
      <c r="E174" s="126">
        <v>0</v>
      </c>
      <c r="F174" s="126">
        <v>0</v>
      </c>
      <c r="G174" s="126">
        <v>0</v>
      </c>
      <c r="H174" s="126">
        <f>EquipmentListTable[[#This Row],['#/Unit]]*FilterSpecs!$C$3+EquipmentListTable[[#This Row],['# Extra]]</f>
        <v>0</v>
      </c>
      <c r="I174" s="126">
        <v>0</v>
      </c>
      <c r="J174" s="126">
        <f>IF(AND(EquipmentListTable[[#This Row],[Tag]]&lt;&gt;FilterSpecs!$H$12, EquipmentListTable[[#This Row],[Tag]]&lt;&gt;FilterSpecs!$H$9), EquipmentListTable[[#This Row],['#/Unit]]*FilterSpecs!$B$3+EquipmentListTable[Init '# Extra],0)</f>
        <v>0</v>
      </c>
      <c r="K174" s="126">
        <f>EquipmentListTable[[#This Row],[Tot '#]]-EquipmentListTable[In Stock]</f>
        <v>0</v>
      </c>
      <c r="L174" s="126">
        <f>EquipmentListTable['# Left]</f>
        <v>0</v>
      </c>
      <c r="M174" s="126" t="s">
        <v>1494</v>
      </c>
      <c r="N174" s="104">
        <v>29.95</v>
      </c>
      <c r="O174" s="104">
        <f>EquipmentListTable[[#This Row],['# Formatted]]*EquipmentListTable[[#This Row],[Price (USD)]]</f>
        <v>0</v>
      </c>
      <c r="P174" s="38" t="s">
        <v>1874</v>
      </c>
      <c r="Q174" s="126">
        <f t="shared" si="2"/>
        <v>160</v>
      </c>
      <c r="R174" s="141" t="s">
        <v>1491</v>
      </c>
      <c r="S174" s="48">
        <f>IF(EquipmentListTable[[#This Row],[Tag]]=FilterSpecs!$H$7,EquipmentListTable[[#This Row],['#/Unit]]*EquipmentListTable[[#This Row],[Price (USD)]],0)</f>
        <v>0</v>
      </c>
      <c r="T174" s="87">
        <f>EquipmentListTable[[#This Row],[Tot '#]]*EquipmentListTable[[#This Row],[Price (USD)]]</f>
        <v>0</v>
      </c>
      <c r="U174" s="96">
        <f>EquipmentListTable[[#This Row],[In Stock]]*EquipmentListTable[[#This Row],[Price (USD)]]</f>
        <v>0</v>
      </c>
      <c r="V174" s="96">
        <f>EquipmentListTable[[#This Row],['# Left]]*EquipmentListTable[[#This Row],[Price (USD)]]</f>
        <v>0</v>
      </c>
      <c r="W174" s="96">
        <f>EquipmentListTable[[#This Row],['# Left]]*EquipmentListTable[[#This Row],[Price (USD)]]</f>
        <v>0</v>
      </c>
      <c r="X174" s="38" t="s">
        <v>1492</v>
      </c>
      <c r="Y174" s="77" t="s">
        <v>1493</v>
      </c>
      <c r="Z17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https://www.sparkfun.com/products/09568</v>
      </c>
      <c r="AA17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https://www.mouser.com/ProductDetail/474-LCD-09568</v>
      </c>
    </row>
    <row r="175" spans="1:16379" s="55" customFormat="1" x14ac:dyDescent="0.3">
      <c r="A175" s="126" t="s">
        <v>872</v>
      </c>
      <c r="B175" s="126" t="s">
        <v>1897</v>
      </c>
      <c r="C175" s="126" t="s">
        <v>1863</v>
      </c>
      <c r="D175" s="141" t="str">
        <f>IF(EquipmentListTable[[#This Row],[Supplier]]=FilterSpecs!$A$8,EquipmentListTable[[#This Row],[Mouser SKU]], EquipmentListTable[[#This Row],[Supplier SKU]])</f>
        <v>198</v>
      </c>
      <c r="E175" s="126">
        <v>0</v>
      </c>
      <c r="F175" s="126">
        <v>0</v>
      </c>
      <c r="G175" s="126">
        <v>0</v>
      </c>
      <c r="H175" s="126">
        <f>EquipmentListTable[[#This Row],['#/Unit]]*FilterSpecs!$C$3+EquipmentListTable[[#This Row],['# Extra]]</f>
        <v>0</v>
      </c>
      <c r="I175" s="126">
        <v>0</v>
      </c>
      <c r="J175" s="126">
        <f>IF(AND(EquipmentListTable[[#This Row],[Tag]]&lt;&gt;FilterSpecs!$H$12, EquipmentListTable[[#This Row],[Tag]]&lt;&gt;FilterSpecs!$H$9), EquipmentListTable[[#This Row],['#/Unit]]*FilterSpecs!$B$3+EquipmentListTable[Init '# Extra],0)</f>
        <v>0</v>
      </c>
      <c r="K175" s="126">
        <f>EquipmentListTable[[#This Row],[Tot '#]]-EquipmentListTable[In Stock]</f>
        <v>0</v>
      </c>
      <c r="L175" s="126">
        <f>EquipmentListTable['# Left]</f>
        <v>0</v>
      </c>
      <c r="M175" s="142" t="s">
        <v>1938</v>
      </c>
      <c r="N175" s="105">
        <v>17.95</v>
      </c>
      <c r="O175" s="104">
        <f>EquipmentListTable[[#This Row],['# Formatted]]*EquipmentListTable[[#This Row],[Price (USD)]]</f>
        <v>0</v>
      </c>
      <c r="P175" s="51" t="s">
        <v>1874</v>
      </c>
      <c r="Q175" s="126">
        <f t="shared" si="2"/>
        <v>161</v>
      </c>
      <c r="R175" s="141" t="s">
        <v>1939</v>
      </c>
      <c r="S175" s="48">
        <f>IF(EquipmentListTable[[#This Row],[Tag]]=FilterSpecs!$H$7,EquipmentListTable[[#This Row],['#/Unit]]*EquipmentListTable[[#This Row],[Price (USD)]],0)</f>
        <v>0</v>
      </c>
      <c r="T175" s="87">
        <f>EquipmentListTable[[#This Row],[Tot '#]]*EquipmentListTable[[#This Row],[Price (USD)]]</f>
        <v>0</v>
      </c>
      <c r="U175" s="96">
        <f>EquipmentListTable[[#This Row],[In Stock]]*EquipmentListTable[[#This Row],[Price (USD)]]</f>
        <v>0</v>
      </c>
      <c r="V175" s="96">
        <f>EquipmentListTable[[#This Row],['# Left]]*EquipmentListTable[[#This Row],[Price (USD)]]</f>
        <v>0</v>
      </c>
      <c r="W175" s="96">
        <f>EquipmentListTable[[#This Row],['# Left]]*EquipmentListTable[[#This Row],[Price (USD)]]</f>
        <v>0</v>
      </c>
      <c r="X175" s="38"/>
      <c r="Y175" s="77"/>
      <c r="Z17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https://www.adafruit.com/product/198</v>
      </c>
      <c r="AA17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https://www.mouser.com/ProductDetail/485-198</v>
      </c>
    </row>
    <row r="176" spans="1:16379" s="55" customFormat="1" x14ac:dyDescent="0.3">
      <c r="A176" s="126" t="s">
        <v>872</v>
      </c>
      <c r="B176" s="126" t="s">
        <v>1897</v>
      </c>
      <c r="C176" s="126" t="s">
        <v>1863</v>
      </c>
      <c r="D176" s="141" t="str">
        <f>IF(EquipmentListTable[[#This Row],[Supplier]]=FilterSpecs!$A$8,EquipmentListTable[[#This Row],[Mouser SKU]], EquipmentListTable[[#This Row],[Supplier SKU]])</f>
        <v>3330</v>
      </c>
      <c r="E176" s="126">
        <v>0</v>
      </c>
      <c r="F176" s="126">
        <v>0</v>
      </c>
      <c r="G176" s="126">
        <v>0</v>
      </c>
      <c r="H176" s="126">
        <f>EquipmentListTable[[#This Row],['#/Unit]]*FilterSpecs!$C$3+EquipmentListTable[[#This Row],['# Extra]]</f>
        <v>0</v>
      </c>
      <c r="I176" s="126">
        <v>0</v>
      </c>
      <c r="J176" s="126">
        <f>IF(AND(EquipmentListTable[[#This Row],[Tag]]&lt;&gt;FilterSpecs!$H$12, EquipmentListTable[[#This Row],[Tag]]&lt;&gt;FilterSpecs!$H$9), EquipmentListTable[[#This Row],['#/Unit]]*FilterSpecs!$B$3+EquipmentListTable[Init '# Extra],0)</f>
        <v>0</v>
      </c>
      <c r="K176" s="126">
        <f>EquipmentListTable[[#This Row],[Tot '#]]-EquipmentListTable[In Stock]</f>
        <v>0</v>
      </c>
      <c r="L176" s="126">
        <f>EquipmentListTable['# Left]</f>
        <v>0</v>
      </c>
      <c r="M176" s="142" t="s">
        <v>2206</v>
      </c>
      <c r="N176" s="105">
        <v>7.5</v>
      </c>
      <c r="O176" s="104">
        <f>EquipmentListTable[[#This Row],['# Formatted]]*EquipmentListTable[[#This Row],[Price (USD)]]</f>
        <v>0</v>
      </c>
      <c r="P176" s="51" t="s">
        <v>1874</v>
      </c>
      <c r="Q176" s="126">
        <f t="shared" si="2"/>
        <v>162</v>
      </c>
      <c r="R176" s="141" t="s">
        <v>2205</v>
      </c>
      <c r="S176" s="48">
        <f>IF(EquipmentListTable[[#This Row],[Tag]]=FilterSpecs!$H$7,EquipmentListTable[[#This Row],['#/Unit]]*EquipmentListTable[[#This Row],[Price (USD)]],0)</f>
        <v>0</v>
      </c>
      <c r="T176" s="87">
        <f>EquipmentListTable[[#This Row],[Tot '#]]*EquipmentListTable[[#This Row],[Price (USD)]]</f>
        <v>0</v>
      </c>
      <c r="U176" s="96">
        <f>EquipmentListTable[[#This Row],[In Stock]]*EquipmentListTable[[#This Row],[Price (USD)]]</f>
        <v>0</v>
      </c>
      <c r="V176" s="96">
        <f>EquipmentListTable[[#This Row],['# Left]]*EquipmentListTable[[#This Row],[Price (USD)]]</f>
        <v>0</v>
      </c>
      <c r="W176" s="96">
        <f>EquipmentListTable[[#This Row],['# Left]]*EquipmentListTable[[#This Row],[Price (USD)]]</f>
        <v>0</v>
      </c>
      <c r="X176" s="38"/>
      <c r="Y176" s="77"/>
      <c r="Z17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https://www.adafruit.com/product/3330</v>
      </c>
      <c r="AA17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https://www.mouser.com/ProductDetail/485-3330</v>
      </c>
    </row>
    <row r="177" spans="1:16379" s="55" customFormat="1" x14ac:dyDescent="0.3">
      <c r="A177" s="126" t="s">
        <v>872</v>
      </c>
      <c r="B177" s="126" t="s">
        <v>1897</v>
      </c>
      <c r="C177" s="126" t="s">
        <v>1863</v>
      </c>
      <c r="D177" s="141" t="str">
        <f>IF(EquipmentListTable[[#This Row],[Supplier]]=FilterSpecs!$A$8,EquipmentListTable[[#This Row],[Mouser SKU]], EquipmentListTable[[#This Row],[Supplier SKU]])</f>
        <v>1332</v>
      </c>
      <c r="E177" s="126">
        <v>0</v>
      </c>
      <c r="F177" s="126">
        <v>0</v>
      </c>
      <c r="G177" s="126">
        <v>0</v>
      </c>
      <c r="H177" s="126">
        <f>EquipmentListTable[[#This Row],['#/Unit]]*FilterSpecs!$C$3+EquipmentListTable[[#This Row],['# Extra]]</f>
        <v>0</v>
      </c>
      <c r="I177" s="126">
        <v>0</v>
      </c>
      <c r="J177" s="126">
        <f>IF(AND(EquipmentListTable[[#This Row],[Tag]]&lt;&gt;FilterSpecs!$H$12, EquipmentListTable[[#This Row],[Tag]]&lt;&gt;FilterSpecs!$H$9), EquipmentListTable[[#This Row],['#/Unit]]*FilterSpecs!$B$3+EquipmentListTable[Init '# Extra],0)</f>
        <v>0</v>
      </c>
      <c r="K177" s="126">
        <f>EquipmentListTable[[#This Row],[Tot '#]]-EquipmentListTable[In Stock]</f>
        <v>0</v>
      </c>
      <c r="L177" s="126">
        <f>EquipmentListTable['# Left]</f>
        <v>0</v>
      </c>
      <c r="M177" s="126" t="s">
        <v>2236</v>
      </c>
      <c r="N177" s="104">
        <v>2.95</v>
      </c>
      <c r="O177" s="104">
        <f>EquipmentListTable[[#This Row],['# Formatted]]*EquipmentListTable[[#This Row],[Price (USD)]]</f>
        <v>0</v>
      </c>
      <c r="P177" s="38" t="s">
        <v>1874</v>
      </c>
      <c r="Q177" s="126">
        <f t="shared" si="2"/>
        <v>163</v>
      </c>
      <c r="R177" s="141" t="s">
        <v>2235</v>
      </c>
      <c r="S177" s="48">
        <f>IF(EquipmentListTable[[#This Row],[Tag]]=FilterSpecs!$H$7,EquipmentListTable[[#This Row],['#/Unit]]*EquipmentListTable[[#This Row],[Price (USD)]],0)</f>
        <v>0</v>
      </c>
      <c r="T177" s="87">
        <f>EquipmentListTable[[#This Row],[Tot '#]]*EquipmentListTable[[#This Row],[Price (USD)]]</f>
        <v>0</v>
      </c>
      <c r="U177" s="96">
        <f>EquipmentListTable[[#This Row],[In Stock]]*EquipmentListTable[[#This Row],[Price (USD)]]</f>
        <v>0</v>
      </c>
      <c r="V177" s="96">
        <f>EquipmentListTable[[#This Row],['# Left]]*EquipmentListTable[[#This Row],[Price (USD)]]</f>
        <v>0</v>
      </c>
      <c r="W177" s="96">
        <f>EquipmentListTable[[#This Row],['# Left]]*EquipmentListTable[[#This Row],[Price (USD)]]</f>
        <v>0</v>
      </c>
      <c r="X177" s="38"/>
      <c r="Y177" s="77"/>
      <c r="Z17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https://www.adafruit.com/product/1332</v>
      </c>
      <c r="AA17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https://www.mouser.com/ProductDetail/485-1332</v>
      </c>
      <c r="AB177" s="41"/>
    </row>
    <row r="178" spans="1:16379" s="55" customFormat="1" x14ac:dyDescent="0.3">
      <c r="A178" s="126" t="s">
        <v>872</v>
      </c>
      <c r="B178" s="126" t="s">
        <v>1897</v>
      </c>
      <c r="C178" s="126" t="s">
        <v>1863</v>
      </c>
      <c r="D178" s="141" t="str">
        <f>IF(EquipmentListTable[[#This Row],[Supplier]]=FilterSpecs!$A$8,EquipmentListTable[[#This Row],[Mouser SKU]], EquipmentListTable[[#This Row],[Supplier SKU]])</f>
        <v>419</v>
      </c>
      <c r="E178" s="126">
        <v>1</v>
      </c>
      <c r="F178" s="126">
        <v>0</v>
      </c>
      <c r="G178" s="126">
        <v>0</v>
      </c>
      <c r="H178" s="126">
        <f>EquipmentListTable[[#This Row],['#/Unit]]*FilterSpecs!$C$3+EquipmentListTable[[#This Row],['# Extra]]</f>
        <v>5</v>
      </c>
      <c r="I178" s="126">
        <v>5</v>
      </c>
      <c r="J178" s="126">
        <f>IF(AND(EquipmentListTable[[#This Row],[Tag]]&lt;&gt;FilterSpecs!$H$12, EquipmentListTable[[#This Row],[Tag]]&lt;&gt;FilterSpecs!$H$9), EquipmentListTable[[#This Row],['#/Unit]]*FilterSpecs!$B$3+EquipmentListTable[Init '# Extra],0)</f>
        <v>5</v>
      </c>
      <c r="K178" s="126">
        <f>EquipmentListTable[[#This Row],[Tot '#]]-EquipmentListTable[In Stock]</f>
        <v>0</v>
      </c>
      <c r="L178" s="126">
        <f>EquipmentListTable['# Left]</f>
        <v>0</v>
      </c>
      <c r="M178" s="126" t="s">
        <v>2238</v>
      </c>
      <c r="N178" s="104">
        <v>3.95</v>
      </c>
      <c r="O178" s="104">
        <f>EquipmentListTable[[#This Row],['# Formatted]]*EquipmentListTable[[#This Row],[Price (USD)]]</f>
        <v>0</v>
      </c>
      <c r="P178" s="38" t="s">
        <v>1875</v>
      </c>
      <c r="Q178" s="126">
        <f t="shared" si="2"/>
        <v>164</v>
      </c>
      <c r="R178" s="141" t="s">
        <v>2237</v>
      </c>
      <c r="S178" s="48">
        <f>IF(EquipmentListTable[[#This Row],[Tag]]=FilterSpecs!$H$7,EquipmentListTable[[#This Row],['#/Unit]]*EquipmentListTable[[#This Row],[Price (USD)]],0)</f>
        <v>3.95</v>
      </c>
      <c r="T178" s="87">
        <f>EquipmentListTable[[#This Row],[Tot '#]]*EquipmentListTable[[#This Row],[Price (USD)]]</f>
        <v>19.75</v>
      </c>
      <c r="U178" s="96">
        <f>EquipmentListTable[[#This Row],[In Stock]]*EquipmentListTable[[#This Row],[Price (USD)]]</f>
        <v>19.75</v>
      </c>
      <c r="V178" s="96">
        <f>EquipmentListTable[[#This Row],['# Left]]*EquipmentListTable[[#This Row],[Price (USD)]]</f>
        <v>0</v>
      </c>
      <c r="W178" s="96">
        <f>EquipmentListTable[[#This Row],['# Left]]*EquipmentListTable[[#This Row],[Price (USD)]]</f>
        <v>0</v>
      </c>
      <c r="X178" s="38"/>
      <c r="Y178" s="77"/>
      <c r="Z17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https://www.adafruit.com/product/419</v>
      </c>
      <c r="AA17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https://www.mouser.com/ProductDetail/485-419</v>
      </c>
      <c r="AB178" s="41"/>
    </row>
    <row r="179" spans="1:16379" s="80" customFormat="1" x14ac:dyDescent="0.3">
      <c r="A179" s="126" t="s">
        <v>872</v>
      </c>
      <c r="B179" s="126" t="s">
        <v>1897</v>
      </c>
      <c r="C179" s="126" t="s">
        <v>0</v>
      </c>
      <c r="D179" s="141" t="str">
        <f>IF(EquipmentListTable[[#This Row],[Supplier]]=FilterSpecs!$A$8,EquipmentListTable[[#This Row],[Mouser SKU]], EquipmentListTable[[#This Row],[Supplier SKU]])</f>
        <v>DEV-11649</v>
      </c>
      <c r="E179" s="126">
        <v>0</v>
      </c>
      <c r="F179" s="126">
        <v>0</v>
      </c>
      <c r="G179" s="126">
        <v>0</v>
      </c>
      <c r="H179" s="126">
        <f>EquipmentListTable[[#This Row],['#/Unit]]*FilterSpecs!$C$3+EquipmentListTable[[#This Row],['# Extra]]</f>
        <v>0</v>
      </c>
      <c r="I179" s="126">
        <v>0</v>
      </c>
      <c r="J179" s="126">
        <f>IF(AND(EquipmentListTable[[#This Row],[Tag]]&lt;&gt;FilterSpecs!$H$12, EquipmentListTable[[#This Row],[Tag]]&lt;&gt;FilterSpecs!$H$9), EquipmentListTable[[#This Row],['#/Unit]]*FilterSpecs!$B$3+EquipmentListTable[Init '# Extra],0)</f>
        <v>0</v>
      </c>
      <c r="K179" s="126">
        <f>EquipmentListTable[[#This Row],[Tot '#]]-EquipmentListTable[In Stock]</f>
        <v>0</v>
      </c>
      <c r="L179" s="126">
        <f>EquipmentListTable['# Left]</f>
        <v>0</v>
      </c>
      <c r="M179" s="126" t="s">
        <v>1763</v>
      </c>
      <c r="N179" s="104">
        <v>29.95</v>
      </c>
      <c r="O179" s="104">
        <f>EquipmentListTable[[#This Row],['# Formatted]]*EquipmentListTable[[#This Row],[Price (USD)]]</f>
        <v>0</v>
      </c>
      <c r="P179" s="77" t="s">
        <v>2352</v>
      </c>
      <c r="Q179" s="126">
        <f t="shared" si="2"/>
        <v>165</v>
      </c>
      <c r="R179" s="141" t="s">
        <v>1760</v>
      </c>
      <c r="S179" s="79">
        <f>IF(EquipmentListTable[[#This Row],[Tag]]=FilterSpecs!$H$7,EquipmentListTable[[#This Row],['#/Unit]]*EquipmentListTable[[#This Row],[Price (USD)]],0)</f>
        <v>0</v>
      </c>
      <c r="T179" s="87">
        <f>EquipmentListTable[[#This Row],[Tot '#]]*EquipmentListTable[[#This Row],[Price (USD)]]</f>
        <v>0</v>
      </c>
      <c r="U179" s="96">
        <f>EquipmentListTable[[#This Row],[In Stock]]*EquipmentListTable[[#This Row],[Price (USD)]]</f>
        <v>0</v>
      </c>
      <c r="V179" s="96">
        <f>EquipmentListTable[[#This Row],['# Left]]*EquipmentListTable[[#This Row],[Price (USD)]]</f>
        <v>0</v>
      </c>
      <c r="W179" s="96">
        <f>EquipmentListTable[[#This Row],['# Left]]*EquipmentListTable[[#This Row],[Price (USD)]]</f>
        <v>0</v>
      </c>
      <c r="X179" s="74" t="s">
        <v>1761</v>
      </c>
      <c r="Y179" s="77" t="s">
        <v>1762</v>
      </c>
      <c r="Z17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https://www.sparkfun.com/products/11649</v>
      </c>
      <c r="AA17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https://www.mouser.com/ProductDetail/474-DEV-11649</v>
      </c>
      <c r="AB179" s="78"/>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3"/>
      <c r="BD179" s="73"/>
      <c r="BE179" s="73"/>
      <c r="BF179" s="73"/>
      <c r="BG179" s="73"/>
      <c r="BH179" s="73"/>
      <c r="BI179" s="73"/>
      <c r="BJ179" s="73"/>
      <c r="BK179" s="73"/>
      <c r="BL179" s="73"/>
      <c r="BM179" s="73"/>
      <c r="BN179" s="73"/>
      <c r="BO179" s="73"/>
      <c r="BP179" s="73"/>
      <c r="BQ179" s="73"/>
      <c r="BR179" s="73"/>
      <c r="BS179" s="73"/>
      <c r="BT179" s="73"/>
      <c r="BU179" s="73"/>
      <c r="BV179" s="73"/>
      <c r="BW179" s="73"/>
      <c r="BX179" s="73"/>
      <c r="BY179" s="73"/>
      <c r="BZ179" s="73"/>
      <c r="CA179" s="73"/>
      <c r="CB179" s="73"/>
      <c r="CC179" s="73"/>
      <c r="CD179" s="73"/>
      <c r="CE179" s="73"/>
      <c r="CF179" s="73"/>
      <c r="CG179" s="73"/>
      <c r="CH179" s="73"/>
      <c r="CI179" s="73"/>
      <c r="CJ179" s="73"/>
      <c r="CK179" s="73"/>
      <c r="CL179" s="73"/>
      <c r="CM179" s="73"/>
      <c r="CN179" s="73"/>
      <c r="CO179" s="73"/>
      <c r="CP179" s="73"/>
      <c r="CQ179" s="73"/>
      <c r="CR179" s="73"/>
      <c r="CS179" s="73"/>
      <c r="CT179" s="73"/>
      <c r="CU179" s="73"/>
      <c r="CV179" s="73"/>
      <c r="CW179" s="73"/>
      <c r="CX179" s="73"/>
      <c r="CY179" s="73"/>
      <c r="CZ179" s="73"/>
      <c r="DA179" s="73"/>
      <c r="DB179" s="73"/>
      <c r="DC179" s="73"/>
      <c r="DD179" s="73"/>
      <c r="DE179" s="73"/>
      <c r="DF179" s="73"/>
      <c r="DG179" s="73"/>
      <c r="DH179" s="73"/>
      <c r="DI179" s="73"/>
      <c r="DJ179" s="73"/>
      <c r="DK179" s="73"/>
      <c r="DL179" s="73"/>
      <c r="DM179" s="73"/>
      <c r="DN179" s="73"/>
      <c r="DO179" s="73"/>
      <c r="DP179" s="73"/>
      <c r="DQ179" s="73"/>
      <c r="DR179" s="73"/>
      <c r="DS179" s="73"/>
      <c r="DT179" s="73"/>
      <c r="DU179" s="73"/>
      <c r="DV179" s="73"/>
      <c r="DW179" s="73"/>
      <c r="DX179" s="73"/>
      <c r="DY179" s="73"/>
      <c r="DZ179" s="73"/>
      <c r="EA179" s="73"/>
      <c r="EB179" s="73"/>
      <c r="EC179" s="73"/>
      <c r="ED179" s="73"/>
      <c r="EE179" s="73"/>
      <c r="EF179" s="73"/>
      <c r="EG179" s="73"/>
      <c r="EH179" s="73"/>
      <c r="EI179" s="73"/>
      <c r="EJ179" s="73"/>
      <c r="EK179" s="73"/>
      <c r="EL179" s="73"/>
      <c r="EM179" s="73"/>
      <c r="EN179" s="73"/>
      <c r="EO179" s="73"/>
      <c r="EP179" s="73"/>
      <c r="EQ179" s="73"/>
      <c r="ER179" s="73"/>
      <c r="ES179" s="73"/>
      <c r="ET179" s="73"/>
      <c r="EU179" s="73"/>
      <c r="EV179" s="73"/>
      <c r="EW179" s="73"/>
      <c r="EX179" s="73"/>
      <c r="EY179" s="73"/>
      <c r="EZ179" s="73"/>
      <c r="FA179" s="73"/>
      <c r="FB179" s="73"/>
      <c r="FC179" s="73"/>
      <c r="FD179" s="73"/>
      <c r="FE179" s="73"/>
      <c r="FF179" s="73"/>
      <c r="FG179" s="73"/>
      <c r="FH179" s="73"/>
      <c r="FI179" s="73"/>
      <c r="FJ179" s="73"/>
      <c r="FK179" s="73"/>
      <c r="FL179" s="73"/>
      <c r="FM179" s="73"/>
      <c r="FN179" s="73"/>
      <c r="FO179" s="73"/>
      <c r="FP179" s="73"/>
      <c r="FQ179" s="73"/>
      <c r="FR179" s="73"/>
      <c r="FS179" s="73"/>
      <c r="FT179" s="73"/>
      <c r="FU179" s="73"/>
      <c r="FV179" s="73"/>
      <c r="FW179" s="73"/>
      <c r="FX179" s="73"/>
      <c r="FY179" s="73"/>
      <c r="FZ179" s="73"/>
      <c r="GA179" s="73"/>
      <c r="GB179" s="73"/>
      <c r="GC179" s="73"/>
      <c r="GD179" s="73"/>
      <c r="GE179" s="73"/>
      <c r="GF179" s="73"/>
      <c r="GG179" s="73"/>
      <c r="GH179" s="73"/>
      <c r="GI179" s="73"/>
      <c r="GJ179" s="73"/>
      <c r="GK179" s="73"/>
      <c r="GL179" s="73"/>
      <c r="GM179" s="73"/>
      <c r="GN179" s="73"/>
      <c r="GO179" s="73"/>
      <c r="GP179" s="73"/>
      <c r="GQ179" s="73"/>
      <c r="GR179" s="73"/>
      <c r="GS179" s="73"/>
      <c r="GT179" s="73"/>
      <c r="GU179" s="73"/>
      <c r="GV179" s="73"/>
      <c r="GW179" s="73"/>
      <c r="GX179" s="73"/>
      <c r="GY179" s="73"/>
      <c r="GZ179" s="73"/>
      <c r="HA179" s="73"/>
      <c r="HB179" s="73"/>
      <c r="HC179" s="73"/>
      <c r="HD179" s="73"/>
      <c r="HE179" s="73"/>
      <c r="HF179" s="73"/>
      <c r="HG179" s="73"/>
      <c r="HH179" s="73"/>
      <c r="HI179" s="73"/>
      <c r="HJ179" s="73"/>
      <c r="HK179" s="73"/>
      <c r="HL179" s="73"/>
      <c r="HM179" s="73"/>
      <c r="HN179" s="73"/>
      <c r="HO179" s="73"/>
      <c r="HP179" s="73"/>
      <c r="HQ179" s="73"/>
      <c r="HR179" s="73"/>
      <c r="HS179" s="73"/>
      <c r="HT179" s="73"/>
      <c r="HU179" s="73"/>
      <c r="HV179" s="73"/>
      <c r="HW179" s="73"/>
      <c r="HX179" s="73"/>
      <c r="HY179" s="73"/>
      <c r="HZ179" s="73"/>
      <c r="IA179" s="73"/>
      <c r="IB179" s="73"/>
      <c r="IC179" s="73"/>
      <c r="ID179" s="73"/>
      <c r="IE179" s="73"/>
      <c r="IF179" s="73"/>
      <c r="IG179" s="73"/>
      <c r="IH179" s="73"/>
      <c r="II179" s="73"/>
      <c r="IJ179" s="73"/>
      <c r="IK179" s="73"/>
      <c r="IL179" s="73"/>
      <c r="IM179" s="73"/>
      <c r="IN179" s="73"/>
      <c r="IO179" s="73"/>
      <c r="IP179" s="73"/>
      <c r="IQ179" s="73"/>
      <c r="IR179" s="73"/>
      <c r="IS179" s="73"/>
      <c r="IT179" s="73"/>
      <c r="IU179" s="73"/>
      <c r="IV179" s="73"/>
      <c r="IW179" s="73"/>
      <c r="IX179" s="73"/>
      <c r="IY179" s="73"/>
      <c r="IZ179" s="73"/>
      <c r="JA179" s="73"/>
      <c r="JB179" s="73"/>
      <c r="JC179" s="73"/>
      <c r="JD179" s="73"/>
      <c r="JE179" s="73"/>
      <c r="JF179" s="73"/>
      <c r="JG179" s="73"/>
      <c r="JH179" s="73"/>
      <c r="JI179" s="73"/>
      <c r="JJ179" s="73"/>
      <c r="JK179" s="73"/>
      <c r="JL179" s="73"/>
      <c r="JM179" s="73"/>
      <c r="JN179" s="73"/>
      <c r="JO179" s="73"/>
      <c r="JP179" s="73"/>
      <c r="JQ179" s="73"/>
      <c r="JR179" s="73"/>
      <c r="JS179" s="73"/>
      <c r="JT179" s="73"/>
      <c r="JU179" s="73"/>
      <c r="JV179" s="73"/>
      <c r="JW179" s="73"/>
      <c r="JX179" s="73"/>
      <c r="JY179" s="73"/>
      <c r="JZ179" s="73"/>
      <c r="KA179" s="73"/>
      <c r="KB179" s="73"/>
      <c r="KC179" s="73"/>
      <c r="KD179" s="73"/>
      <c r="KE179" s="73"/>
      <c r="KF179" s="73"/>
      <c r="KG179" s="73"/>
      <c r="KH179" s="73"/>
      <c r="KI179" s="73"/>
      <c r="KJ179" s="73"/>
      <c r="KK179" s="73"/>
      <c r="KL179" s="73"/>
      <c r="KM179" s="73"/>
      <c r="KN179" s="73"/>
      <c r="KO179" s="73"/>
      <c r="KP179" s="73"/>
      <c r="KQ179" s="73"/>
      <c r="KR179" s="73"/>
      <c r="KS179" s="73"/>
      <c r="KT179" s="73"/>
      <c r="KU179" s="73"/>
      <c r="KV179" s="73"/>
      <c r="KW179" s="73"/>
      <c r="KX179" s="73"/>
      <c r="KY179" s="73"/>
      <c r="KZ179" s="73"/>
      <c r="LA179" s="73"/>
      <c r="LB179" s="73"/>
      <c r="LC179" s="73"/>
      <c r="LD179" s="73"/>
      <c r="LE179" s="73"/>
      <c r="LF179" s="73"/>
      <c r="LG179" s="73"/>
      <c r="LH179" s="73"/>
      <c r="LI179" s="73"/>
      <c r="LJ179" s="73"/>
      <c r="LK179" s="73"/>
      <c r="LL179" s="73"/>
      <c r="LM179" s="73"/>
      <c r="LN179" s="73"/>
      <c r="LO179" s="73"/>
      <c r="LP179" s="73"/>
      <c r="LQ179" s="73"/>
      <c r="LR179" s="73"/>
      <c r="LS179" s="73"/>
      <c r="LT179" s="73"/>
      <c r="LU179" s="73"/>
      <c r="LV179" s="73"/>
      <c r="LW179" s="73"/>
      <c r="LX179" s="73"/>
      <c r="LY179" s="73"/>
      <c r="LZ179" s="73"/>
      <c r="MA179" s="73"/>
      <c r="MB179" s="73"/>
      <c r="MC179" s="73"/>
      <c r="MD179" s="73"/>
      <c r="ME179" s="73"/>
      <c r="MF179" s="73"/>
      <c r="MG179" s="73"/>
      <c r="MH179" s="73"/>
      <c r="MI179" s="73"/>
      <c r="MJ179" s="73"/>
      <c r="MK179" s="73"/>
      <c r="ML179" s="73"/>
      <c r="MM179" s="73"/>
      <c r="MN179" s="73"/>
      <c r="MO179" s="73"/>
      <c r="MP179" s="73"/>
      <c r="MQ179" s="73"/>
      <c r="MR179" s="73"/>
      <c r="MS179" s="73"/>
      <c r="MT179" s="73"/>
      <c r="MU179" s="73"/>
      <c r="MV179" s="73"/>
      <c r="MW179" s="73"/>
      <c r="MX179" s="73"/>
      <c r="MY179" s="73"/>
      <c r="MZ179" s="73"/>
      <c r="NA179" s="73"/>
      <c r="NB179" s="73"/>
      <c r="NC179" s="73"/>
      <c r="ND179" s="73"/>
      <c r="NE179" s="73"/>
      <c r="NF179" s="73"/>
      <c r="NG179" s="73"/>
      <c r="NH179" s="73"/>
      <c r="NI179" s="73"/>
      <c r="NJ179" s="73"/>
      <c r="NK179" s="73"/>
      <c r="NL179" s="73"/>
      <c r="NM179" s="73"/>
      <c r="NN179" s="73"/>
      <c r="NO179" s="73"/>
      <c r="NP179" s="73"/>
      <c r="NQ179" s="73"/>
      <c r="NR179" s="73"/>
      <c r="NS179" s="73"/>
      <c r="NT179" s="73"/>
      <c r="NU179" s="73"/>
      <c r="NV179" s="73"/>
      <c r="NW179" s="73"/>
      <c r="NX179" s="73"/>
      <c r="NY179" s="73"/>
      <c r="NZ179" s="73"/>
      <c r="OA179" s="73"/>
      <c r="OB179" s="73"/>
      <c r="OC179" s="73"/>
      <c r="OD179" s="73"/>
      <c r="OE179" s="73"/>
      <c r="OF179" s="73"/>
      <c r="OG179" s="73"/>
      <c r="OH179" s="73"/>
      <c r="OI179" s="73"/>
      <c r="OJ179" s="73"/>
      <c r="OK179" s="73"/>
      <c r="OL179" s="73"/>
      <c r="OM179" s="73"/>
      <c r="ON179" s="73"/>
      <c r="OO179" s="73"/>
      <c r="OP179" s="73"/>
      <c r="OQ179" s="73"/>
      <c r="OR179" s="73"/>
      <c r="OS179" s="73"/>
      <c r="OT179" s="73"/>
      <c r="OU179" s="73"/>
      <c r="OV179" s="73"/>
      <c r="OW179" s="73"/>
      <c r="OX179" s="73"/>
      <c r="OY179" s="73"/>
      <c r="OZ179" s="73"/>
      <c r="PA179" s="73"/>
      <c r="PB179" s="73"/>
      <c r="PC179" s="73"/>
      <c r="PD179" s="73"/>
      <c r="PE179" s="73"/>
      <c r="PF179" s="73"/>
      <c r="PG179" s="73"/>
      <c r="PH179" s="73"/>
      <c r="PI179" s="73"/>
      <c r="PJ179" s="73"/>
      <c r="PK179" s="73"/>
      <c r="PL179" s="73"/>
      <c r="PM179" s="73"/>
      <c r="PN179" s="73"/>
      <c r="PO179" s="73"/>
      <c r="PP179" s="73"/>
      <c r="PQ179" s="73"/>
      <c r="PR179" s="73"/>
      <c r="PS179" s="73"/>
      <c r="PT179" s="73"/>
      <c r="PU179" s="73"/>
      <c r="PV179" s="73"/>
      <c r="PW179" s="73"/>
      <c r="PX179" s="73"/>
      <c r="PY179" s="73"/>
      <c r="PZ179" s="73"/>
      <c r="QA179" s="73"/>
      <c r="QB179" s="73"/>
      <c r="QC179" s="73"/>
      <c r="QD179" s="73"/>
      <c r="QE179" s="73"/>
      <c r="QF179" s="73"/>
      <c r="QG179" s="73"/>
      <c r="QH179" s="73"/>
      <c r="QI179" s="73"/>
      <c r="QJ179" s="73"/>
      <c r="QK179" s="73"/>
      <c r="QL179" s="73"/>
      <c r="QM179" s="73"/>
      <c r="QN179" s="73"/>
      <c r="QO179" s="73"/>
      <c r="QP179" s="73"/>
      <c r="QQ179" s="73"/>
      <c r="QR179" s="73"/>
      <c r="QS179" s="73"/>
      <c r="QT179" s="73"/>
      <c r="QU179" s="73"/>
      <c r="QV179" s="73"/>
      <c r="QW179" s="73"/>
      <c r="QX179" s="73"/>
      <c r="QY179" s="73"/>
      <c r="QZ179" s="73"/>
      <c r="RA179" s="73"/>
      <c r="RB179" s="73"/>
      <c r="RC179" s="73"/>
      <c r="RD179" s="73"/>
      <c r="RE179" s="73"/>
      <c r="RF179" s="73"/>
      <c r="RG179" s="73"/>
      <c r="RH179" s="73"/>
      <c r="RI179" s="73"/>
      <c r="RJ179" s="73"/>
      <c r="RK179" s="73"/>
      <c r="RL179" s="73"/>
      <c r="RM179" s="73"/>
      <c r="RN179" s="73"/>
      <c r="RO179" s="73"/>
      <c r="RP179" s="73"/>
      <c r="RQ179" s="73"/>
      <c r="RR179" s="73"/>
      <c r="RS179" s="73"/>
      <c r="RT179" s="73"/>
      <c r="RU179" s="73"/>
      <c r="RV179" s="73"/>
      <c r="RW179" s="73"/>
      <c r="RX179" s="73"/>
      <c r="RY179" s="73"/>
      <c r="RZ179" s="73"/>
      <c r="SA179" s="73"/>
      <c r="SB179" s="73"/>
      <c r="SC179" s="73"/>
      <c r="SD179" s="73"/>
      <c r="SE179" s="73"/>
      <c r="SF179" s="73"/>
      <c r="SG179" s="73"/>
      <c r="SH179" s="73"/>
      <c r="SI179" s="73"/>
      <c r="SJ179" s="73"/>
      <c r="SK179" s="73"/>
      <c r="SL179" s="73"/>
      <c r="SM179" s="73"/>
      <c r="SN179" s="73"/>
      <c r="SO179" s="73"/>
      <c r="SP179" s="73"/>
      <c r="SQ179" s="73"/>
      <c r="SR179" s="73"/>
      <c r="SS179" s="73"/>
      <c r="ST179" s="73"/>
      <c r="SU179" s="73"/>
      <c r="SV179" s="73"/>
      <c r="SW179" s="73"/>
      <c r="SX179" s="73"/>
      <c r="SY179" s="73"/>
      <c r="SZ179" s="73"/>
      <c r="TA179" s="73"/>
      <c r="TB179" s="73"/>
      <c r="TC179" s="73"/>
      <c r="TD179" s="73"/>
      <c r="TE179" s="73"/>
      <c r="TF179" s="73"/>
      <c r="TG179" s="73"/>
      <c r="TH179" s="73"/>
      <c r="TI179" s="73"/>
      <c r="TJ179" s="73"/>
      <c r="TK179" s="73"/>
      <c r="TL179" s="73"/>
      <c r="TM179" s="73"/>
      <c r="TN179" s="73"/>
      <c r="TO179" s="73"/>
      <c r="TP179" s="73"/>
      <c r="TQ179" s="73"/>
      <c r="TR179" s="73"/>
      <c r="TS179" s="73"/>
      <c r="TT179" s="73"/>
      <c r="TU179" s="73"/>
      <c r="TV179" s="73"/>
      <c r="TW179" s="73"/>
      <c r="TX179" s="73"/>
      <c r="TY179" s="73"/>
      <c r="TZ179" s="73"/>
      <c r="UA179" s="73"/>
      <c r="UB179" s="73"/>
      <c r="UC179" s="73"/>
      <c r="UD179" s="73"/>
      <c r="UE179" s="73"/>
      <c r="UF179" s="73"/>
      <c r="UG179" s="73"/>
      <c r="UH179" s="73"/>
      <c r="UI179" s="73"/>
      <c r="UJ179" s="73"/>
      <c r="UK179" s="73"/>
      <c r="UL179" s="73"/>
      <c r="UM179" s="73"/>
      <c r="UN179" s="73"/>
      <c r="UO179" s="73"/>
      <c r="UP179" s="73"/>
      <c r="UQ179" s="73"/>
      <c r="UR179" s="73"/>
      <c r="US179" s="73"/>
      <c r="UT179" s="73"/>
      <c r="UU179" s="73"/>
      <c r="UV179" s="73"/>
      <c r="UW179" s="73"/>
      <c r="UX179" s="73"/>
      <c r="UY179" s="73"/>
      <c r="UZ179" s="73"/>
      <c r="VA179" s="73"/>
      <c r="VB179" s="73"/>
      <c r="VC179" s="73"/>
      <c r="VD179" s="73"/>
      <c r="VE179" s="73"/>
      <c r="VF179" s="73"/>
      <c r="VG179" s="73"/>
      <c r="VH179" s="73"/>
      <c r="VI179" s="73"/>
      <c r="VJ179" s="73"/>
      <c r="VK179" s="73"/>
      <c r="VL179" s="73"/>
      <c r="VM179" s="73"/>
      <c r="VN179" s="73"/>
      <c r="VO179" s="73"/>
      <c r="VP179" s="73"/>
      <c r="VQ179" s="73"/>
      <c r="VR179" s="73"/>
      <c r="VS179" s="73"/>
      <c r="VT179" s="73"/>
      <c r="VU179" s="73"/>
      <c r="VV179" s="73"/>
      <c r="VW179" s="73"/>
      <c r="VX179" s="73"/>
      <c r="VY179" s="73"/>
      <c r="VZ179" s="73"/>
      <c r="WA179" s="73"/>
      <c r="WB179" s="73"/>
      <c r="WC179" s="73"/>
      <c r="WD179" s="73"/>
      <c r="WE179" s="73"/>
      <c r="WF179" s="73"/>
      <c r="WG179" s="73"/>
      <c r="WH179" s="73"/>
      <c r="WI179" s="73"/>
      <c r="WJ179" s="73"/>
      <c r="WK179" s="73"/>
      <c r="WL179" s="73"/>
      <c r="WM179" s="73"/>
      <c r="WN179" s="73"/>
      <c r="WO179" s="73"/>
      <c r="WP179" s="73"/>
      <c r="WQ179" s="73"/>
      <c r="WR179" s="73"/>
      <c r="WS179" s="73"/>
      <c r="WT179" s="73"/>
      <c r="WU179" s="73"/>
      <c r="WV179" s="73"/>
      <c r="WW179" s="73"/>
      <c r="WX179" s="73"/>
      <c r="WY179" s="73"/>
      <c r="WZ179" s="73"/>
      <c r="XA179" s="73"/>
      <c r="XB179" s="73"/>
      <c r="XC179" s="73"/>
      <c r="XD179" s="73"/>
      <c r="XE179" s="73"/>
      <c r="XF179" s="73"/>
      <c r="XG179" s="73"/>
      <c r="XH179" s="73"/>
      <c r="XI179" s="73"/>
      <c r="XJ179" s="73"/>
      <c r="XK179" s="73"/>
      <c r="XL179" s="73"/>
      <c r="XM179" s="73"/>
      <c r="XN179" s="73"/>
      <c r="XO179" s="73"/>
      <c r="XP179" s="73"/>
      <c r="XQ179" s="73"/>
      <c r="XR179" s="73"/>
      <c r="XS179" s="73"/>
      <c r="XT179" s="73"/>
      <c r="XU179" s="73"/>
      <c r="XV179" s="73"/>
      <c r="XW179" s="73"/>
      <c r="XX179" s="73"/>
      <c r="XY179" s="73"/>
      <c r="XZ179" s="73"/>
      <c r="YA179" s="73"/>
      <c r="YB179" s="73"/>
      <c r="YC179" s="73"/>
      <c r="YD179" s="73"/>
      <c r="YE179" s="73"/>
      <c r="YF179" s="73"/>
      <c r="YG179" s="73"/>
      <c r="YH179" s="73"/>
      <c r="YI179" s="73"/>
      <c r="YJ179" s="73"/>
      <c r="YK179" s="73"/>
      <c r="YL179" s="73"/>
      <c r="YM179" s="73"/>
      <c r="YN179" s="73"/>
      <c r="YO179" s="73"/>
      <c r="YP179" s="73"/>
      <c r="YQ179" s="73"/>
      <c r="YR179" s="73"/>
      <c r="YS179" s="73"/>
      <c r="YT179" s="73"/>
      <c r="YU179" s="73"/>
      <c r="YV179" s="73"/>
      <c r="YW179" s="73"/>
      <c r="YX179" s="73"/>
      <c r="YY179" s="73"/>
      <c r="YZ179" s="73"/>
      <c r="ZA179" s="73"/>
      <c r="ZB179" s="73"/>
      <c r="ZC179" s="73"/>
      <c r="ZD179" s="73"/>
      <c r="ZE179" s="73"/>
      <c r="ZF179" s="73"/>
      <c r="ZG179" s="73"/>
      <c r="ZH179" s="73"/>
      <c r="ZI179" s="73"/>
      <c r="ZJ179" s="73"/>
      <c r="ZK179" s="73"/>
      <c r="ZL179" s="73"/>
      <c r="ZM179" s="73"/>
      <c r="ZN179" s="73"/>
      <c r="ZO179" s="73"/>
      <c r="ZP179" s="73"/>
      <c r="ZQ179" s="73"/>
      <c r="ZR179" s="73"/>
      <c r="ZS179" s="73"/>
      <c r="ZT179" s="73"/>
      <c r="ZU179" s="73"/>
      <c r="ZV179" s="73"/>
      <c r="ZW179" s="73"/>
      <c r="ZX179" s="73"/>
      <c r="ZY179" s="73"/>
      <c r="ZZ179" s="73"/>
      <c r="AAA179" s="73"/>
      <c r="AAB179" s="73"/>
      <c r="AAC179" s="73"/>
      <c r="AAD179" s="73"/>
      <c r="AAE179" s="73"/>
      <c r="AAF179" s="73"/>
      <c r="AAG179" s="73"/>
      <c r="AAH179" s="73"/>
      <c r="AAI179" s="73"/>
      <c r="AAJ179" s="73"/>
      <c r="AAK179" s="73"/>
      <c r="AAL179" s="73"/>
      <c r="AAM179" s="73"/>
      <c r="AAN179" s="73"/>
      <c r="AAO179" s="73"/>
      <c r="AAP179" s="73"/>
      <c r="AAQ179" s="73"/>
      <c r="AAR179" s="73"/>
      <c r="AAS179" s="73"/>
      <c r="AAT179" s="73"/>
      <c r="AAU179" s="73"/>
      <c r="AAV179" s="73"/>
      <c r="AAW179" s="73"/>
      <c r="AAX179" s="73"/>
      <c r="AAY179" s="73"/>
      <c r="AAZ179" s="73"/>
      <c r="ABA179" s="73"/>
      <c r="ABB179" s="73"/>
      <c r="ABC179" s="73"/>
      <c r="ABD179" s="73"/>
      <c r="ABE179" s="73"/>
      <c r="ABF179" s="73"/>
      <c r="ABG179" s="73"/>
      <c r="ABH179" s="73"/>
      <c r="ABI179" s="73"/>
      <c r="ABJ179" s="73"/>
      <c r="ABK179" s="73"/>
      <c r="ABL179" s="73"/>
      <c r="ABM179" s="73"/>
      <c r="ABN179" s="73"/>
      <c r="ABO179" s="73"/>
      <c r="ABP179" s="73"/>
      <c r="ABQ179" s="73"/>
      <c r="ABR179" s="73"/>
      <c r="ABS179" s="73"/>
      <c r="ABT179" s="73"/>
      <c r="ABU179" s="73"/>
      <c r="ABV179" s="73"/>
      <c r="ABW179" s="73"/>
      <c r="ABX179" s="73"/>
      <c r="ABY179" s="73"/>
      <c r="ABZ179" s="73"/>
      <c r="ACA179" s="73"/>
      <c r="ACB179" s="73"/>
      <c r="ACC179" s="73"/>
      <c r="ACD179" s="73"/>
      <c r="ACE179" s="73"/>
      <c r="ACF179" s="73"/>
      <c r="ACG179" s="73"/>
      <c r="ACH179" s="73"/>
      <c r="ACI179" s="73"/>
      <c r="ACJ179" s="73"/>
      <c r="ACK179" s="73"/>
      <c r="ACL179" s="73"/>
      <c r="ACM179" s="73"/>
      <c r="ACN179" s="73"/>
      <c r="ACO179" s="73"/>
      <c r="ACP179" s="73"/>
      <c r="ACQ179" s="73"/>
      <c r="ACR179" s="73"/>
      <c r="ACS179" s="73"/>
      <c r="ACT179" s="73"/>
      <c r="ACU179" s="73"/>
      <c r="ACV179" s="73"/>
      <c r="ACW179" s="73"/>
      <c r="ACX179" s="73"/>
      <c r="ACY179" s="73"/>
      <c r="ACZ179" s="73"/>
      <c r="ADA179" s="73"/>
      <c r="ADB179" s="73"/>
      <c r="ADC179" s="73"/>
      <c r="ADD179" s="73"/>
      <c r="ADE179" s="73"/>
      <c r="ADF179" s="73"/>
      <c r="ADG179" s="73"/>
      <c r="ADH179" s="73"/>
      <c r="ADI179" s="73"/>
      <c r="ADJ179" s="73"/>
      <c r="ADK179" s="73"/>
      <c r="ADL179" s="73"/>
      <c r="ADM179" s="73"/>
      <c r="ADN179" s="73"/>
      <c r="ADO179" s="73"/>
      <c r="ADP179" s="73"/>
      <c r="ADQ179" s="73"/>
      <c r="ADR179" s="73"/>
      <c r="ADS179" s="73"/>
      <c r="ADT179" s="73"/>
      <c r="ADU179" s="73"/>
      <c r="ADV179" s="73"/>
      <c r="ADW179" s="73"/>
      <c r="ADX179" s="73"/>
      <c r="ADY179" s="73"/>
      <c r="ADZ179" s="73"/>
      <c r="AEA179" s="73"/>
      <c r="AEB179" s="73"/>
      <c r="AEC179" s="73"/>
      <c r="AED179" s="73"/>
      <c r="AEE179" s="73"/>
      <c r="AEF179" s="73"/>
      <c r="AEG179" s="73"/>
      <c r="AEH179" s="73"/>
      <c r="AEI179" s="73"/>
      <c r="AEJ179" s="73"/>
      <c r="AEK179" s="73"/>
      <c r="AEL179" s="73"/>
      <c r="AEM179" s="73"/>
      <c r="AEN179" s="73"/>
      <c r="AEO179" s="73"/>
      <c r="AEP179" s="73"/>
      <c r="AEQ179" s="73"/>
      <c r="AER179" s="73"/>
      <c r="AES179" s="73"/>
      <c r="AET179" s="73"/>
      <c r="AEU179" s="73"/>
      <c r="AEV179" s="73"/>
      <c r="AEW179" s="73"/>
      <c r="AEX179" s="73"/>
      <c r="AEY179" s="73"/>
      <c r="AEZ179" s="73"/>
      <c r="AFA179" s="73"/>
      <c r="AFB179" s="73"/>
      <c r="AFC179" s="73"/>
      <c r="AFD179" s="73"/>
      <c r="AFE179" s="73"/>
      <c r="AFF179" s="73"/>
      <c r="AFG179" s="73"/>
      <c r="AFH179" s="73"/>
      <c r="AFI179" s="73"/>
      <c r="AFJ179" s="73"/>
      <c r="AFK179" s="73"/>
      <c r="AFL179" s="73"/>
      <c r="AFM179" s="73"/>
      <c r="AFN179" s="73"/>
      <c r="AFO179" s="73"/>
      <c r="AFP179" s="73"/>
      <c r="AFQ179" s="73"/>
      <c r="AFR179" s="73"/>
      <c r="AFS179" s="73"/>
      <c r="AFT179" s="73"/>
      <c r="AFU179" s="73"/>
      <c r="AFV179" s="73"/>
      <c r="AFW179" s="73"/>
      <c r="AFX179" s="73"/>
      <c r="AFY179" s="73"/>
      <c r="AFZ179" s="73"/>
      <c r="AGA179" s="73"/>
      <c r="AGB179" s="73"/>
      <c r="AGC179" s="73"/>
      <c r="AGD179" s="73"/>
      <c r="AGE179" s="73"/>
      <c r="AGF179" s="73"/>
      <c r="AGG179" s="73"/>
      <c r="AGH179" s="73"/>
      <c r="AGI179" s="73"/>
      <c r="AGJ179" s="73"/>
      <c r="AGK179" s="73"/>
      <c r="AGL179" s="73"/>
      <c r="AGM179" s="73"/>
      <c r="AGN179" s="73"/>
      <c r="AGO179" s="73"/>
      <c r="AGP179" s="73"/>
      <c r="AGQ179" s="73"/>
      <c r="AGR179" s="73"/>
      <c r="AGS179" s="73"/>
      <c r="AGT179" s="73"/>
      <c r="AGU179" s="73"/>
      <c r="AGV179" s="73"/>
      <c r="AGW179" s="73"/>
      <c r="AGX179" s="73"/>
      <c r="AGY179" s="73"/>
      <c r="AGZ179" s="73"/>
      <c r="AHA179" s="73"/>
      <c r="AHB179" s="73"/>
      <c r="AHC179" s="73"/>
      <c r="AHD179" s="73"/>
      <c r="AHE179" s="73"/>
      <c r="AHF179" s="73"/>
      <c r="AHG179" s="73"/>
      <c r="AHH179" s="73"/>
      <c r="AHI179" s="73"/>
      <c r="AHJ179" s="73"/>
      <c r="AHK179" s="73"/>
      <c r="AHL179" s="73"/>
      <c r="AHM179" s="73"/>
      <c r="AHN179" s="73"/>
      <c r="AHO179" s="73"/>
      <c r="AHP179" s="73"/>
      <c r="AHQ179" s="73"/>
      <c r="AHR179" s="73"/>
      <c r="AHS179" s="73"/>
      <c r="AHT179" s="73"/>
      <c r="AHU179" s="73"/>
      <c r="AHV179" s="73"/>
      <c r="AHW179" s="73"/>
      <c r="AHX179" s="73"/>
      <c r="AHY179" s="73"/>
      <c r="AHZ179" s="73"/>
      <c r="AIA179" s="73"/>
      <c r="AIB179" s="73"/>
      <c r="AIC179" s="73"/>
      <c r="AID179" s="73"/>
      <c r="AIE179" s="73"/>
      <c r="AIF179" s="73"/>
      <c r="AIG179" s="73"/>
      <c r="AIH179" s="73"/>
      <c r="AII179" s="73"/>
      <c r="AIJ179" s="73"/>
      <c r="AIK179" s="73"/>
      <c r="AIL179" s="73"/>
      <c r="AIM179" s="73"/>
      <c r="AIN179" s="73"/>
      <c r="AIO179" s="73"/>
      <c r="AIP179" s="73"/>
      <c r="AIQ179" s="73"/>
      <c r="AIR179" s="73"/>
      <c r="AIS179" s="73"/>
      <c r="AIT179" s="73"/>
      <c r="AIU179" s="73"/>
      <c r="AIV179" s="73"/>
      <c r="AIW179" s="73"/>
      <c r="AIX179" s="73"/>
      <c r="AIY179" s="73"/>
      <c r="AIZ179" s="73"/>
      <c r="AJA179" s="73"/>
      <c r="AJB179" s="73"/>
      <c r="AJC179" s="73"/>
      <c r="AJD179" s="73"/>
      <c r="AJE179" s="73"/>
      <c r="AJF179" s="73"/>
      <c r="AJG179" s="73"/>
      <c r="AJH179" s="73"/>
      <c r="AJI179" s="73"/>
      <c r="AJJ179" s="73"/>
      <c r="AJK179" s="73"/>
      <c r="AJL179" s="73"/>
      <c r="AJM179" s="73"/>
      <c r="AJN179" s="73"/>
      <c r="AJO179" s="73"/>
      <c r="AJP179" s="73"/>
      <c r="AJQ179" s="73"/>
      <c r="AJR179" s="73"/>
      <c r="AJS179" s="73"/>
      <c r="AJT179" s="73"/>
      <c r="AJU179" s="73"/>
      <c r="AJV179" s="73"/>
      <c r="AJW179" s="73"/>
      <c r="AJX179" s="73"/>
      <c r="AJY179" s="73"/>
      <c r="AJZ179" s="73"/>
      <c r="AKA179" s="73"/>
      <c r="AKB179" s="73"/>
      <c r="AKC179" s="73"/>
      <c r="AKD179" s="73"/>
      <c r="AKE179" s="73"/>
      <c r="AKF179" s="73"/>
      <c r="AKG179" s="73"/>
      <c r="AKH179" s="73"/>
      <c r="AKI179" s="73"/>
      <c r="AKJ179" s="73"/>
      <c r="AKK179" s="73"/>
      <c r="AKL179" s="73"/>
      <c r="AKM179" s="73"/>
      <c r="AKN179" s="73"/>
      <c r="AKO179" s="73"/>
      <c r="AKP179" s="73"/>
      <c r="AKQ179" s="73"/>
      <c r="AKR179" s="73"/>
      <c r="AKS179" s="73"/>
      <c r="AKT179" s="73"/>
      <c r="AKU179" s="73"/>
      <c r="AKV179" s="73"/>
      <c r="AKW179" s="73"/>
      <c r="AKX179" s="73"/>
      <c r="AKY179" s="73"/>
      <c r="AKZ179" s="73"/>
      <c r="ALA179" s="73"/>
      <c r="ALB179" s="73"/>
      <c r="ALC179" s="73"/>
      <c r="ALD179" s="73"/>
      <c r="ALE179" s="73"/>
      <c r="ALF179" s="73"/>
      <c r="ALG179" s="73"/>
      <c r="ALH179" s="73"/>
      <c r="ALI179" s="73"/>
      <c r="ALJ179" s="73"/>
      <c r="ALK179" s="73"/>
      <c r="ALL179" s="73"/>
      <c r="ALM179" s="73"/>
      <c r="ALN179" s="73"/>
      <c r="ALO179" s="73"/>
      <c r="ALP179" s="73"/>
      <c r="ALQ179" s="73"/>
      <c r="ALR179" s="73"/>
      <c r="ALS179" s="73"/>
      <c r="ALT179" s="73"/>
      <c r="ALU179" s="73"/>
      <c r="ALV179" s="73"/>
      <c r="ALW179" s="73"/>
      <c r="ALX179" s="73"/>
      <c r="ALY179" s="73"/>
      <c r="ALZ179" s="73"/>
      <c r="AMA179" s="73"/>
      <c r="AMB179" s="73"/>
      <c r="AMC179" s="73"/>
      <c r="AMD179" s="73"/>
      <c r="AME179" s="73"/>
      <c r="AMF179" s="73"/>
      <c r="AMG179" s="73"/>
      <c r="AMH179" s="73"/>
      <c r="AMI179" s="73"/>
      <c r="AMJ179" s="73"/>
      <c r="AMK179" s="73"/>
      <c r="AML179" s="73"/>
      <c r="AMM179" s="73"/>
      <c r="AMN179" s="73"/>
      <c r="AMO179" s="73"/>
      <c r="AMP179" s="73"/>
      <c r="AMQ179" s="73"/>
      <c r="AMR179" s="73"/>
      <c r="AMS179" s="73"/>
      <c r="AMT179" s="73"/>
      <c r="AMU179" s="73"/>
      <c r="AMV179" s="73"/>
      <c r="AMW179" s="73"/>
      <c r="AMX179" s="73"/>
      <c r="AMY179" s="73"/>
      <c r="AMZ179" s="73"/>
      <c r="ANA179" s="73"/>
      <c r="ANB179" s="73"/>
      <c r="ANC179" s="73"/>
      <c r="AND179" s="73"/>
      <c r="ANE179" s="73"/>
      <c r="ANF179" s="73"/>
      <c r="ANG179" s="73"/>
      <c r="ANH179" s="73"/>
      <c r="ANI179" s="73"/>
      <c r="ANJ179" s="73"/>
      <c r="ANK179" s="73"/>
      <c r="ANL179" s="73"/>
      <c r="ANM179" s="73"/>
      <c r="ANN179" s="73"/>
      <c r="ANO179" s="73"/>
      <c r="ANP179" s="73"/>
      <c r="ANQ179" s="73"/>
      <c r="ANR179" s="73"/>
      <c r="ANS179" s="73"/>
      <c r="ANT179" s="73"/>
      <c r="ANU179" s="73"/>
      <c r="ANV179" s="73"/>
      <c r="ANW179" s="73"/>
      <c r="ANX179" s="73"/>
      <c r="ANY179" s="73"/>
      <c r="ANZ179" s="73"/>
      <c r="AOA179" s="73"/>
      <c r="AOB179" s="73"/>
      <c r="AOC179" s="73"/>
      <c r="AOD179" s="73"/>
      <c r="AOE179" s="73"/>
      <c r="AOF179" s="73"/>
      <c r="AOG179" s="73"/>
      <c r="AOH179" s="73"/>
      <c r="AOI179" s="73"/>
      <c r="AOJ179" s="73"/>
      <c r="AOK179" s="73"/>
      <c r="AOL179" s="73"/>
      <c r="AOM179" s="73"/>
      <c r="AON179" s="73"/>
      <c r="AOO179" s="73"/>
      <c r="AOP179" s="73"/>
      <c r="AOQ179" s="73"/>
      <c r="AOR179" s="73"/>
      <c r="AOS179" s="73"/>
      <c r="AOT179" s="73"/>
      <c r="AOU179" s="73"/>
      <c r="AOV179" s="73"/>
      <c r="AOW179" s="73"/>
      <c r="AOX179" s="73"/>
      <c r="AOY179" s="73"/>
      <c r="AOZ179" s="73"/>
      <c r="APA179" s="73"/>
      <c r="APB179" s="73"/>
      <c r="APC179" s="73"/>
      <c r="APD179" s="73"/>
      <c r="APE179" s="73"/>
      <c r="APF179" s="73"/>
      <c r="APG179" s="73"/>
      <c r="APH179" s="73"/>
      <c r="API179" s="73"/>
      <c r="APJ179" s="73"/>
      <c r="APK179" s="73"/>
      <c r="APL179" s="73"/>
      <c r="APM179" s="73"/>
      <c r="APN179" s="73"/>
      <c r="APO179" s="73"/>
      <c r="APP179" s="73"/>
      <c r="APQ179" s="73"/>
      <c r="APR179" s="73"/>
      <c r="APS179" s="73"/>
      <c r="APT179" s="73"/>
      <c r="APU179" s="73"/>
      <c r="APV179" s="73"/>
      <c r="APW179" s="73"/>
      <c r="APX179" s="73"/>
      <c r="APY179" s="73"/>
      <c r="APZ179" s="73"/>
      <c r="AQA179" s="73"/>
      <c r="AQB179" s="73"/>
      <c r="AQC179" s="73"/>
      <c r="AQD179" s="73"/>
      <c r="AQE179" s="73"/>
      <c r="AQF179" s="73"/>
      <c r="AQG179" s="73"/>
      <c r="AQH179" s="73"/>
      <c r="AQI179" s="73"/>
      <c r="AQJ179" s="73"/>
      <c r="AQK179" s="73"/>
      <c r="AQL179" s="73"/>
      <c r="AQM179" s="73"/>
      <c r="AQN179" s="73"/>
      <c r="AQO179" s="73"/>
      <c r="AQP179" s="73"/>
      <c r="AQQ179" s="73"/>
      <c r="AQR179" s="73"/>
      <c r="AQS179" s="73"/>
      <c r="AQT179" s="73"/>
      <c r="AQU179" s="73"/>
      <c r="AQV179" s="73"/>
      <c r="AQW179" s="73"/>
      <c r="AQX179" s="73"/>
      <c r="AQY179" s="73"/>
      <c r="AQZ179" s="73"/>
      <c r="ARA179" s="73"/>
      <c r="ARB179" s="73"/>
      <c r="ARC179" s="73"/>
      <c r="ARD179" s="73"/>
      <c r="ARE179" s="73"/>
      <c r="ARF179" s="73"/>
      <c r="ARG179" s="73"/>
      <c r="ARH179" s="73"/>
      <c r="ARI179" s="73"/>
      <c r="ARJ179" s="73"/>
      <c r="ARK179" s="73"/>
      <c r="ARL179" s="73"/>
      <c r="ARM179" s="73"/>
      <c r="ARN179" s="73"/>
      <c r="ARO179" s="73"/>
      <c r="ARP179" s="73"/>
      <c r="ARQ179" s="73"/>
      <c r="ARR179" s="73"/>
      <c r="ARS179" s="73"/>
      <c r="ART179" s="73"/>
      <c r="ARU179" s="73"/>
      <c r="ARV179" s="73"/>
      <c r="ARW179" s="73"/>
      <c r="ARX179" s="73"/>
      <c r="ARY179" s="73"/>
      <c r="ARZ179" s="73"/>
      <c r="ASA179" s="73"/>
      <c r="ASB179" s="73"/>
      <c r="ASC179" s="73"/>
      <c r="ASD179" s="73"/>
      <c r="ASE179" s="73"/>
      <c r="ASF179" s="73"/>
      <c r="ASG179" s="73"/>
      <c r="ASH179" s="73"/>
      <c r="ASI179" s="73"/>
      <c r="ASJ179" s="73"/>
      <c r="ASK179" s="73"/>
      <c r="ASL179" s="73"/>
      <c r="ASM179" s="73"/>
      <c r="ASN179" s="73"/>
      <c r="ASO179" s="73"/>
      <c r="ASP179" s="73"/>
      <c r="ASQ179" s="73"/>
      <c r="ASR179" s="73"/>
      <c r="ASS179" s="73"/>
      <c r="AST179" s="73"/>
      <c r="ASU179" s="73"/>
      <c r="ASV179" s="73"/>
      <c r="ASW179" s="73"/>
      <c r="ASX179" s="73"/>
      <c r="ASY179" s="73"/>
      <c r="ASZ179" s="73"/>
      <c r="ATA179" s="73"/>
      <c r="ATB179" s="73"/>
      <c r="ATC179" s="73"/>
      <c r="ATD179" s="73"/>
      <c r="ATE179" s="73"/>
      <c r="ATF179" s="73"/>
      <c r="ATG179" s="73"/>
      <c r="ATH179" s="73"/>
      <c r="ATI179" s="73"/>
      <c r="ATJ179" s="73"/>
      <c r="ATK179" s="73"/>
      <c r="ATL179" s="73"/>
      <c r="ATM179" s="73"/>
      <c r="ATN179" s="73"/>
      <c r="ATO179" s="73"/>
      <c r="ATP179" s="73"/>
      <c r="ATQ179" s="73"/>
      <c r="ATR179" s="73"/>
      <c r="ATS179" s="73"/>
      <c r="ATT179" s="73"/>
      <c r="ATU179" s="73"/>
      <c r="ATV179" s="73"/>
      <c r="ATW179" s="73"/>
      <c r="ATX179" s="73"/>
      <c r="ATY179" s="73"/>
      <c r="ATZ179" s="73"/>
      <c r="AUA179" s="73"/>
      <c r="AUB179" s="73"/>
      <c r="AUC179" s="73"/>
      <c r="AUD179" s="73"/>
      <c r="AUE179" s="73"/>
      <c r="AUF179" s="73"/>
      <c r="AUG179" s="73"/>
      <c r="AUH179" s="73"/>
      <c r="AUI179" s="73"/>
      <c r="AUJ179" s="73"/>
      <c r="AUK179" s="73"/>
      <c r="AUL179" s="73"/>
      <c r="AUM179" s="73"/>
      <c r="AUN179" s="73"/>
      <c r="AUO179" s="73"/>
      <c r="AUP179" s="73"/>
      <c r="AUQ179" s="73"/>
      <c r="AUR179" s="73"/>
      <c r="AUS179" s="73"/>
      <c r="AUT179" s="73"/>
      <c r="AUU179" s="73"/>
      <c r="AUV179" s="73"/>
      <c r="AUW179" s="73"/>
      <c r="AUX179" s="73"/>
      <c r="AUY179" s="73"/>
      <c r="AUZ179" s="73"/>
      <c r="AVA179" s="73"/>
      <c r="AVB179" s="73"/>
      <c r="AVC179" s="73"/>
      <c r="AVD179" s="73"/>
      <c r="AVE179" s="73"/>
      <c r="AVF179" s="73"/>
      <c r="AVG179" s="73"/>
      <c r="AVH179" s="73"/>
      <c r="AVI179" s="73"/>
      <c r="AVJ179" s="73"/>
      <c r="AVK179" s="73"/>
      <c r="AVL179" s="73"/>
      <c r="AVM179" s="73"/>
      <c r="AVN179" s="73"/>
      <c r="AVO179" s="73"/>
      <c r="AVP179" s="73"/>
      <c r="AVQ179" s="73"/>
      <c r="AVR179" s="73"/>
      <c r="AVS179" s="73"/>
      <c r="AVT179" s="73"/>
      <c r="AVU179" s="73"/>
      <c r="AVV179" s="73"/>
      <c r="AVW179" s="73"/>
      <c r="AVX179" s="73"/>
      <c r="AVY179" s="73"/>
      <c r="AVZ179" s="73"/>
      <c r="AWA179" s="73"/>
      <c r="AWB179" s="73"/>
      <c r="AWC179" s="73"/>
      <c r="AWD179" s="73"/>
      <c r="AWE179" s="73"/>
      <c r="AWF179" s="73"/>
      <c r="AWG179" s="73"/>
      <c r="AWH179" s="73"/>
      <c r="AWI179" s="73"/>
      <c r="AWJ179" s="73"/>
      <c r="AWK179" s="73"/>
      <c r="AWL179" s="73"/>
      <c r="AWM179" s="73"/>
      <c r="AWN179" s="73"/>
      <c r="AWO179" s="73"/>
      <c r="AWP179" s="73"/>
      <c r="AWQ179" s="73"/>
      <c r="AWR179" s="73"/>
      <c r="AWS179" s="73"/>
      <c r="AWT179" s="73"/>
      <c r="AWU179" s="73"/>
      <c r="AWV179" s="73"/>
      <c r="AWW179" s="73"/>
      <c r="AWX179" s="73"/>
      <c r="AWY179" s="73"/>
      <c r="AWZ179" s="73"/>
      <c r="AXA179" s="73"/>
      <c r="AXB179" s="73"/>
      <c r="AXC179" s="73"/>
      <c r="AXD179" s="73"/>
      <c r="AXE179" s="73"/>
      <c r="AXF179" s="73"/>
      <c r="AXG179" s="73"/>
      <c r="AXH179" s="73"/>
      <c r="AXI179" s="73"/>
      <c r="AXJ179" s="73"/>
      <c r="AXK179" s="73"/>
      <c r="AXL179" s="73"/>
      <c r="AXM179" s="73"/>
      <c r="AXN179" s="73"/>
      <c r="AXO179" s="73"/>
      <c r="AXP179" s="73"/>
      <c r="AXQ179" s="73"/>
      <c r="AXR179" s="73"/>
      <c r="AXS179" s="73"/>
      <c r="AXT179" s="73"/>
      <c r="AXU179" s="73"/>
      <c r="AXV179" s="73"/>
      <c r="AXW179" s="73"/>
      <c r="AXX179" s="73"/>
      <c r="AXY179" s="73"/>
      <c r="AXZ179" s="73"/>
      <c r="AYA179" s="73"/>
      <c r="AYB179" s="73"/>
      <c r="AYC179" s="73"/>
      <c r="AYD179" s="73"/>
      <c r="AYE179" s="73"/>
      <c r="AYF179" s="73"/>
      <c r="AYG179" s="73"/>
      <c r="AYH179" s="73"/>
      <c r="AYI179" s="73"/>
      <c r="AYJ179" s="73"/>
      <c r="AYK179" s="73"/>
      <c r="AYL179" s="73"/>
      <c r="AYM179" s="73"/>
      <c r="AYN179" s="73"/>
      <c r="AYO179" s="73"/>
      <c r="AYP179" s="73"/>
      <c r="AYQ179" s="73"/>
      <c r="AYR179" s="73"/>
      <c r="AYS179" s="73"/>
      <c r="AYT179" s="73"/>
      <c r="AYU179" s="73"/>
      <c r="AYV179" s="73"/>
      <c r="AYW179" s="73"/>
      <c r="AYX179" s="73"/>
      <c r="AYY179" s="73"/>
      <c r="AYZ179" s="73"/>
      <c r="AZA179" s="73"/>
      <c r="AZB179" s="73"/>
      <c r="AZC179" s="73"/>
      <c r="AZD179" s="73"/>
      <c r="AZE179" s="73"/>
      <c r="AZF179" s="73"/>
      <c r="AZG179" s="73"/>
      <c r="AZH179" s="73"/>
      <c r="AZI179" s="73"/>
      <c r="AZJ179" s="73"/>
      <c r="AZK179" s="73"/>
      <c r="AZL179" s="73"/>
      <c r="AZM179" s="73"/>
      <c r="AZN179" s="73"/>
      <c r="AZO179" s="73"/>
      <c r="AZP179" s="73"/>
      <c r="AZQ179" s="73"/>
      <c r="AZR179" s="73"/>
      <c r="AZS179" s="73"/>
      <c r="AZT179" s="73"/>
      <c r="AZU179" s="73"/>
      <c r="AZV179" s="73"/>
      <c r="AZW179" s="73"/>
      <c r="AZX179" s="73"/>
      <c r="AZY179" s="73"/>
      <c r="AZZ179" s="73"/>
      <c r="BAA179" s="73"/>
      <c r="BAB179" s="73"/>
      <c r="BAC179" s="73"/>
      <c r="BAD179" s="73"/>
      <c r="BAE179" s="73"/>
      <c r="BAF179" s="73"/>
      <c r="BAG179" s="73"/>
      <c r="BAH179" s="73"/>
      <c r="BAI179" s="73"/>
      <c r="BAJ179" s="73"/>
      <c r="BAK179" s="73"/>
      <c r="BAL179" s="73"/>
      <c r="BAM179" s="73"/>
      <c r="BAN179" s="73"/>
      <c r="BAO179" s="73"/>
      <c r="BAP179" s="73"/>
      <c r="BAQ179" s="73"/>
      <c r="BAR179" s="73"/>
      <c r="BAS179" s="73"/>
      <c r="BAT179" s="73"/>
      <c r="BAU179" s="73"/>
      <c r="BAV179" s="73"/>
      <c r="BAW179" s="73"/>
      <c r="BAX179" s="73"/>
      <c r="BAY179" s="73"/>
      <c r="BAZ179" s="73"/>
      <c r="BBA179" s="73"/>
      <c r="BBB179" s="73"/>
      <c r="BBC179" s="73"/>
      <c r="BBD179" s="73"/>
      <c r="BBE179" s="73"/>
      <c r="BBF179" s="73"/>
      <c r="BBG179" s="73"/>
      <c r="BBH179" s="73"/>
      <c r="BBI179" s="73"/>
      <c r="BBJ179" s="73"/>
      <c r="BBK179" s="73"/>
      <c r="BBL179" s="73"/>
      <c r="BBM179" s="73"/>
      <c r="BBN179" s="73"/>
      <c r="BBO179" s="73"/>
      <c r="BBP179" s="73"/>
      <c r="BBQ179" s="73"/>
      <c r="BBR179" s="73"/>
      <c r="BBS179" s="73"/>
      <c r="BBT179" s="73"/>
      <c r="BBU179" s="73"/>
      <c r="BBV179" s="73"/>
      <c r="BBW179" s="73"/>
      <c r="BBX179" s="73"/>
      <c r="BBY179" s="73"/>
      <c r="BBZ179" s="73"/>
      <c r="BCA179" s="73"/>
      <c r="BCB179" s="73"/>
      <c r="BCC179" s="73"/>
      <c r="BCD179" s="73"/>
      <c r="BCE179" s="73"/>
      <c r="BCF179" s="73"/>
      <c r="BCG179" s="73"/>
      <c r="BCH179" s="73"/>
      <c r="BCI179" s="73"/>
      <c r="BCJ179" s="73"/>
      <c r="BCK179" s="73"/>
      <c r="BCL179" s="73"/>
      <c r="BCM179" s="73"/>
      <c r="BCN179" s="73"/>
      <c r="BCO179" s="73"/>
      <c r="BCP179" s="73"/>
      <c r="BCQ179" s="73"/>
      <c r="BCR179" s="73"/>
      <c r="BCS179" s="73"/>
      <c r="BCT179" s="73"/>
      <c r="BCU179" s="73"/>
      <c r="BCV179" s="73"/>
      <c r="BCW179" s="73"/>
      <c r="BCX179" s="73"/>
      <c r="BCY179" s="73"/>
      <c r="BCZ179" s="73"/>
      <c r="BDA179" s="73"/>
      <c r="BDB179" s="73"/>
      <c r="BDC179" s="73"/>
      <c r="BDD179" s="73"/>
      <c r="BDE179" s="73"/>
      <c r="BDF179" s="73"/>
      <c r="BDG179" s="73"/>
      <c r="BDH179" s="73"/>
      <c r="BDI179" s="73"/>
      <c r="BDJ179" s="73"/>
      <c r="BDK179" s="73"/>
      <c r="BDL179" s="73"/>
      <c r="BDM179" s="73"/>
      <c r="BDN179" s="73"/>
      <c r="BDO179" s="73"/>
      <c r="BDP179" s="73"/>
      <c r="BDQ179" s="73"/>
      <c r="BDR179" s="73"/>
      <c r="BDS179" s="73"/>
      <c r="BDT179" s="73"/>
      <c r="BDU179" s="73"/>
      <c r="BDV179" s="73"/>
      <c r="BDW179" s="73"/>
      <c r="BDX179" s="73"/>
      <c r="BDY179" s="73"/>
      <c r="BDZ179" s="73"/>
      <c r="BEA179" s="73"/>
      <c r="BEB179" s="73"/>
      <c r="BEC179" s="73"/>
      <c r="BED179" s="73"/>
      <c r="BEE179" s="73"/>
      <c r="BEF179" s="73"/>
      <c r="BEG179" s="73"/>
      <c r="BEH179" s="73"/>
      <c r="BEI179" s="73"/>
      <c r="BEJ179" s="73"/>
      <c r="BEK179" s="73"/>
      <c r="BEL179" s="73"/>
      <c r="BEM179" s="73"/>
      <c r="BEN179" s="73"/>
      <c r="BEO179" s="73"/>
      <c r="BEP179" s="73"/>
      <c r="BEQ179" s="73"/>
      <c r="BER179" s="73"/>
      <c r="BES179" s="73"/>
      <c r="BET179" s="73"/>
      <c r="BEU179" s="73"/>
      <c r="BEV179" s="73"/>
      <c r="BEW179" s="73"/>
      <c r="BEX179" s="73"/>
      <c r="BEY179" s="73"/>
      <c r="BEZ179" s="73"/>
      <c r="BFA179" s="73"/>
      <c r="BFB179" s="73"/>
      <c r="BFC179" s="73"/>
      <c r="BFD179" s="73"/>
      <c r="BFE179" s="73"/>
      <c r="BFF179" s="73"/>
      <c r="BFG179" s="73"/>
      <c r="BFH179" s="73"/>
      <c r="BFI179" s="73"/>
      <c r="BFJ179" s="73"/>
      <c r="BFK179" s="73"/>
      <c r="BFL179" s="73"/>
      <c r="BFM179" s="73"/>
      <c r="BFN179" s="73"/>
      <c r="BFO179" s="73"/>
      <c r="BFP179" s="73"/>
      <c r="BFQ179" s="73"/>
      <c r="BFR179" s="73"/>
      <c r="BFS179" s="73"/>
      <c r="BFT179" s="73"/>
      <c r="BFU179" s="73"/>
      <c r="BFV179" s="73"/>
      <c r="BFW179" s="73"/>
      <c r="BFX179" s="73"/>
      <c r="BFY179" s="73"/>
      <c r="BFZ179" s="73"/>
      <c r="BGA179" s="73"/>
      <c r="BGB179" s="73"/>
      <c r="BGC179" s="73"/>
      <c r="BGD179" s="73"/>
      <c r="BGE179" s="73"/>
      <c r="BGF179" s="73"/>
      <c r="BGG179" s="73"/>
      <c r="BGH179" s="73"/>
      <c r="BGI179" s="73"/>
      <c r="BGJ179" s="73"/>
      <c r="BGK179" s="73"/>
      <c r="BGL179" s="73"/>
      <c r="BGM179" s="73"/>
      <c r="BGN179" s="73"/>
      <c r="BGO179" s="73"/>
      <c r="BGP179" s="73"/>
      <c r="BGQ179" s="73"/>
      <c r="BGR179" s="73"/>
      <c r="BGS179" s="73"/>
      <c r="BGT179" s="73"/>
      <c r="BGU179" s="73"/>
      <c r="BGV179" s="73"/>
      <c r="BGW179" s="73"/>
      <c r="BGX179" s="73"/>
      <c r="BGY179" s="73"/>
      <c r="BGZ179" s="73"/>
      <c r="BHA179" s="73"/>
      <c r="BHB179" s="73"/>
      <c r="BHC179" s="73"/>
      <c r="BHD179" s="73"/>
      <c r="BHE179" s="73"/>
      <c r="BHF179" s="73"/>
      <c r="BHG179" s="73"/>
      <c r="BHH179" s="73"/>
      <c r="BHI179" s="73"/>
      <c r="BHJ179" s="73"/>
      <c r="BHK179" s="73"/>
      <c r="BHL179" s="73"/>
      <c r="BHM179" s="73"/>
      <c r="BHN179" s="73"/>
      <c r="BHO179" s="73"/>
      <c r="BHP179" s="73"/>
      <c r="BHQ179" s="73"/>
      <c r="BHR179" s="73"/>
      <c r="BHS179" s="73"/>
      <c r="BHT179" s="73"/>
      <c r="BHU179" s="73"/>
      <c r="BHV179" s="73"/>
      <c r="BHW179" s="73"/>
      <c r="BHX179" s="73"/>
      <c r="BHY179" s="73"/>
      <c r="BHZ179" s="73"/>
      <c r="BIA179" s="73"/>
      <c r="BIB179" s="73"/>
      <c r="BIC179" s="73"/>
      <c r="BID179" s="73"/>
      <c r="BIE179" s="73"/>
      <c r="BIF179" s="73"/>
      <c r="BIG179" s="73"/>
      <c r="BIH179" s="73"/>
      <c r="BII179" s="73"/>
      <c r="BIJ179" s="73"/>
      <c r="BIK179" s="73"/>
      <c r="BIL179" s="73"/>
      <c r="BIM179" s="73"/>
      <c r="BIN179" s="73"/>
      <c r="BIO179" s="73"/>
      <c r="BIP179" s="73"/>
      <c r="BIQ179" s="73"/>
      <c r="BIR179" s="73"/>
      <c r="BIS179" s="73"/>
      <c r="BIT179" s="73"/>
      <c r="BIU179" s="73"/>
      <c r="BIV179" s="73"/>
      <c r="BIW179" s="73"/>
      <c r="BIX179" s="73"/>
      <c r="BIY179" s="73"/>
      <c r="BIZ179" s="73"/>
      <c r="BJA179" s="73"/>
      <c r="BJB179" s="73"/>
      <c r="BJC179" s="73"/>
      <c r="BJD179" s="73"/>
      <c r="BJE179" s="73"/>
      <c r="BJF179" s="73"/>
      <c r="BJG179" s="73"/>
      <c r="BJH179" s="73"/>
      <c r="BJI179" s="73"/>
      <c r="BJJ179" s="73"/>
      <c r="BJK179" s="73"/>
      <c r="BJL179" s="73"/>
      <c r="BJM179" s="73"/>
      <c r="BJN179" s="73"/>
      <c r="BJO179" s="73"/>
      <c r="BJP179" s="73"/>
      <c r="BJQ179" s="73"/>
      <c r="BJR179" s="73"/>
      <c r="BJS179" s="73"/>
      <c r="BJT179" s="73"/>
      <c r="BJU179" s="73"/>
      <c r="BJV179" s="73"/>
      <c r="BJW179" s="73"/>
      <c r="BJX179" s="73"/>
      <c r="BJY179" s="73"/>
      <c r="BJZ179" s="73"/>
      <c r="BKA179" s="73"/>
      <c r="BKB179" s="73"/>
      <c r="BKC179" s="73"/>
      <c r="BKD179" s="73"/>
      <c r="BKE179" s="73"/>
      <c r="BKF179" s="73"/>
      <c r="BKG179" s="73"/>
      <c r="BKH179" s="73"/>
      <c r="BKI179" s="73"/>
      <c r="BKJ179" s="73"/>
      <c r="BKK179" s="73"/>
      <c r="BKL179" s="73"/>
      <c r="BKM179" s="73"/>
      <c r="BKN179" s="73"/>
      <c r="BKO179" s="73"/>
      <c r="BKP179" s="73"/>
      <c r="BKQ179" s="73"/>
      <c r="BKR179" s="73"/>
      <c r="BKS179" s="73"/>
      <c r="BKT179" s="73"/>
      <c r="BKU179" s="73"/>
      <c r="BKV179" s="73"/>
      <c r="BKW179" s="73"/>
      <c r="BKX179" s="73"/>
      <c r="BKY179" s="73"/>
      <c r="BKZ179" s="73"/>
      <c r="BLA179" s="73"/>
      <c r="BLB179" s="73"/>
      <c r="BLC179" s="73"/>
      <c r="BLD179" s="73"/>
      <c r="BLE179" s="73"/>
      <c r="BLF179" s="73"/>
      <c r="BLG179" s="73"/>
      <c r="BLH179" s="73"/>
      <c r="BLI179" s="73"/>
      <c r="BLJ179" s="73"/>
      <c r="BLK179" s="73"/>
      <c r="BLL179" s="73"/>
      <c r="BLM179" s="73"/>
      <c r="BLN179" s="73"/>
      <c r="BLO179" s="73"/>
      <c r="BLP179" s="73"/>
      <c r="BLQ179" s="73"/>
      <c r="BLR179" s="73"/>
      <c r="BLS179" s="73"/>
      <c r="BLT179" s="73"/>
      <c r="BLU179" s="73"/>
      <c r="BLV179" s="73"/>
      <c r="BLW179" s="73"/>
      <c r="BLX179" s="73"/>
      <c r="BLY179" s="73"/>
      <c r="BLZ179" s="73"/>
      <c r="BMA179" s="73"/>
      <c r="BMB179" s="73"/>
      <c r="BMC179" s="73"/>
      <c r="BMD179" s="73"/>
      <c r="BME179" s="73"/>
      <c r="BMF179" s="73"/>
      <c r="BMG179" s="73"/>
      <c r="BMH179" s="73"/>
      <c r="BMI179" s="73"/>
      <c r="BMJ179" s="73"/>
      <c r="BMK179" s="73"/>
      <c r="BML179" s="73"/>
      <c r="BMM179" s="73"/>
      <c r="BMN179" s="73"/>
      <c r="BMO179" s="73"/>
      <c r="BMP179" s="73"/>
      <c r="BMQ179" s="73"/>
      <c r="BMR179" s="73"/>
      <c r="BMS179" s="73"/>
      <c r="BMT179" s="73"/>
      <c r="BMU179" s="73"/>
      <c r="BMV179" s="73"/>
      <c r="BMW179" s="73"/>
      <c r="BMX179" s="73"/>
      <c r="BMY179" s="73"/>
      <c r="BMZ179" s="73"/>
      <c r="BNA179" s="73"/>
      <c r="BNB179" s="73"/>
      <c r="BNC179" s="73"/>
      <c r="BND179" s="73"/>
      <c r="BNE179" s="73"/>
      <c r="BNF179" s="73"/>
      <c r="BNG179" s="73"/>
      <c r="BNH179" s="73"/>
      <c r="BNI179" s="73"/>
      <c r="BNJ179" s="73"/>
      <c r="BNK179" s="73"/>
      <c r="BNL179" s="73"/>
      <c r="BNM179" s="73"/>
      <c r="BNN179" s="73"/>
      <c r="BNO179" s="73"/>
      <c r="BNP179" s="73"/>
      <c r="BNQ179" s="73"/>
      <c r="BNR179" s="73"/>
      <c r="BNS179" s="73"/>
      <c r="BNT179" s="73"/>
      <c r="BNU179" s="73"/>
      <c r="BNV179" s="73"/>
      <c r="BNW179" s="73"/>
      <c r="BNX179" s="73"/>
      <c r="BNY179" s="73"/>
      <c r="BNZ179" s="73"/>
      <c r="BOA179" s="73"/>
      <c r="BOB179" s="73"/>
      <c r="BOC179" s="73"/>
      <c r="BOD179" s="73"/>
      <c r="BOE179" s="73"/>
      <c r="BOF179" s="73"/>
      <c r="BOG179" s="73"/>
      <c r="BOH179" s="73"/>
      <c r="BOI179" s="73"/>
      <c r="BOJ179" s="73"/>
      <c r="BOK179" s="73"/>
      <c r="BOL179" s="73"/>
      <c r="BOM179" s="73"/>
      <c r="BON179" s="73"/>
      <c r="BOO179" s="73"/>
      <c r="BOP179" s="73"/>
      <c r="BOQ179" s="73"/>
      <c r="BOR179" s="73"/>
      <c r="BOS179" s="73"/>
      <c r="BOT179" s="73"/>
      <c r="BOU179" s="73"/>
      <c r="BOV179" s="73"/>
      <c r="BOW179" s="73"/>
      <c r="BOX179" s="73"/>
      <c r="BOY179" s="73"/>
      <c r="BOZ179" s="73"/>
      <c r="BPA179" s="73"/>
      <c r="BPB179" s="73"/>
      <c r="BPC179" s="73"/>
      <c r="BPD179" s="73"/>
      <c r="BPE179" s="73"/>
      <c r="BPF179" s="73"/>
      <c r="BPG179" s="73"/>
      <c r="BPH179" s="73"/>
      <c r="BPI179" s="73"/>
      <c r="BPJ179" s="73"/>
      <c r="BPK179" s="73"/>
      <c r="BPL179" s="73"/>
      <c r="BPM179" s="73"/>
      <c r="BPN179" s="73"/>
      <c r="BPO179" s="73"/>
      <c r="BPP179" s="73"/>
      <c r="BPQ179" s="73"/>
      <c r="BPR179" s="73"/>
      <c r="BPS179" s="73"/>
      <c r="BPT179" s="73"/>
      <c r="BPU179" s="73"/>
      <c r="BPV179" s="73"/>
      <c r="BPW179" s="73"/>
      <c r="BPX179" s="73"/>
      <c r="BPY179" s="73"/>
      <c r="BPZ179" s="73"/>
      <c r="BQA179" s="73"/>
      <c r="BQB179" s="73"/>
      <c r="BQC179" s="73"/>
      <c r="BQD179" s="73"/>
      <c r="BQE179" s="73"/>
      <c r="BQF179" s="73"/>
      <c r="BQG179" s="73"/>
      <c r="BQH179" s="73"/>
      <c r="BQI179" s="73"/>
      <c r="BQJ179" s="73"/>
      <c r="BQK179" s="73"/>
      <c r="BQL179" s="73"/>
      <c r="BQM179" s="73"/>
      <c r="BQN179" s="73"/>
      <c r="BQO179" s="73"/>
      <c r="BQP179" s="73"/>
      <c r="BQQ179" s="73"/>
      <c r="BQR179" s="73"/>
      <c r="BQS179" s="73"/>
      <c r="BQT179" s="73"/>
      <c r="BQU179" s="73"/>
      <c r="BQV179" s="73"/>
      <c r="BQW179" s="73"/>
      <c r="BQX179" s="73"/>
      <c r="BQY179" s="73"/>
      <c r="BQZ179" s="73"/>
      <c r="BRA179" s="73"/>
      <c r="BRB179" s="73"/>
      <c r="BRC179" s="73"/>
      <c r="BRD179" s="73"/>
      <c r="BRE179" s="73"/>
      <c r="BRF179" s="73"/>
      <c r="BRG179" s="73"/>
      <c r="BRH179" s="73"/>
      <c r="BRI179" s="73"/>
      <c r="BRJ179" s="73"/>
      <c r="BRK179" s="73"/>
      <c r="BRL179" s="73"/>
      <c r="BRM179" s="73"/>
      <c r="BRN179" s="73"/>
      <c r="BRO179" s="73"/>
      <c r="BRP179" s="73"/>
      <c r="BRQ179" s="73"/>
      <c r="BRR179" s="73"/>
      <c r="BRS179" s="73"/>
      <c r="BRT179" s="73"/>
      <c r="BRU179" s="73"/>
      <c r="BRV179" s="73"/>
      <c r="BRW179" s="73"/>
      <c r="BRX179" s="73"/>
      <c r="BRY179" s="73"/>
      <c r="BRZ179" s="73"/>
      <c r="BSA179" s="73"/>
      <c r="BSB179" s="73"/>
      <c r="BSC179" s="73"/>
      <c r="BSD179" s="73"/>
      <c r="BSE179" s="73"/>
      <c r="BSF179" s="73"/>
      <c r="BSG179" s="73"/>
      <c r="BSH179" s="73"/>
      <c r="BSI179" s="73"/>
      <c r="BSJ179" s="73"/>
      <c r="BSK179" s="73"/>
      <c r="BSL179" s="73"/>
      <c r="BSM179" s="73"/>
      <c r="BSN179" s="73"/>
      <c r="BSO179" s="73"/>
      <c r="BSP179" s="73"/>
      <c r="BSQ179" s="73"/>
      <c r="BSR179" s="73"/>
      <c r="BSS179" s="73"/>
      <c r="BST179" s="73"/>
      <c r="BSU179" s="73"/>
      <c r="BSV179" s="73"/>
      <c r="BSW179" s="73"/>
      <c r="BSX179" s="73"/>
      <c r="BSY179" s="73"/>
      <c r="BSZ179" s="73"/>
      <c r="BTA179" s="73"/>
      <c r="BTB179" s="73"/>
      <c r="BTC179" s="73"/>
      <c r="BTD179" s="73"/>
      <c r="BTE179" s="73"/>
      <c r="BTF179" s="73"/>
      <c r="BTG179" s="73"/>
      <c r="BTH179" s="73"/>
      <c r="BTI179" s="73"/>
      <c r="BTJ179" s="73"/>
      <c r="BTK179" s="73"/>
      <c r="BTL179" s="73"/>
      <c r="BTM179" s="73"/>
      <c r="BTN179" s="73"/>
      <c r="BTO179" s="73"/>
      <c r="BTP179" s="73"/>
      <c r="BTQ179" s="73"/>
      <c r="BTR179" s="73"/>
      <c r="BTS179" s="73"/>
      <c r="BTT179" s="73"/>
      <c r="BTU179" s="73"/>
      <c r="BTV179" s="73"/>
      <c r="BTW179" s="73"/>
      <c r="BTX179" s="73"/>
      <c r="BTY179" s="73"/>
      <c r="BTZ179" s="73"/>
      <c r="BUA179" s="73"/>
      <c r="BUB179" s="73"/>
      <c r="BUC179" s="73"/>
      <c r="BUD179" s="73"/>
      <c r="BUE179" s="73"/>
      <c r="BUF179" s="73"/>
      <c r="BUG179" s="73"/>
      <c r="BUH179" s="73"/>
      <c r="BUI179" s="73"/>
      <c r="BUJ179" s="73"/>
      <c r="BUK179" s="73"/>
      <c r="BUL179" s="73"/>
      <c r="BUM179" s="73"/>
      <c r="BUN179" s="73"/>
      <c r="BUO179" s="73"/>
      <c r="BUP179" s="73"/>
      <c r="BUQ179" s="73"/>
      <c r="BUR179" s="73"/>
      <c r="BUS179" s="73"/>
      <c r="BUT179" s="73"/>
      <c r="BUU179" s="73"/>
      <c r="BUV179" s="73"/>
      <c r="BUW179" s="73"/>
      <c r="BUX179" s="73"/>
      <c r="BUY179" s="73"/>
      <c r="BUZ179" s="73"/>
      <c r="BVA179" s="73"/>
      <c r="BVB179" s="73"/>
      <c r="BVC179" s="73"/>
      <c r="BVD179" s="73"/>
      <c r="BVE179" s="73"/>
      <c r="BVF179" s="73"/>
      <c r="BVG179" s="73"/>
      <c r="BVH179" s="73"/>
      <c r="BVI179" s="73"/>
      <c r="BVJ179" s="73"/>
      <c r="BVK179" s="73"/>
      <c r="BVL179" s="73"/>
      <c r="BVM179" s="73"/>
      <c r="BVN179" s="73"/>
      <c r="BVO179" s="73"/>
      <c r="BVP179" s="73"/>
      <c r="BVQ179" s="73"/>
      <c r="BVR179" s="73"/>
      <c r="BVS179" s="73"/>
      <c r="BVT179" s="73"/>
      <c r="BVU179" s="73"/>
      <c r="BVV179" s="73"/>
      <c r="BVW179" s="73"/>
      <c r="BVX179" s="73"/>
      <c r="BVY179" s="73"/>
      <c r="BVZ179" s="73"/>
      <c r="BWA179" s="73"/>
      <c r="BWB179" s="73"/>
      <c r="BWC179" s="73"/>
      <c r="BWD179" s="73"/>
      <c r="BWE179" s="73"/>
      <c r="BWF179" s="73"/>
      <c r="BWG179" s="73"/>
      <c r="BWH179" s="73"/>
      <c r="BWI179" s="73"/>
      <c r="BWJ179" s="73"/>
      <c r="BWK179" s="73"/>
      <c r="BWL179" s="73"/>
      <c r="BWM179" s="73"/>
      <c r="BWN179" s="73"/>
      <c r="BWO179" s="73"/>
      <c r="BWP179" s="73"/>
      <c r="BWQ179" s="73"/>
      <c r="BWR179" s="73"/>
      <c r="BWS179" s="73"/>
      <c r="BWT179" s="73"/>
      <c r="BWU179" s="73"/>
      <c r="BWV179" s="73"/>
      <c r="BWW179" s="73"/>
      <c r="BWX179" s="73"/>
      <c r="BWY179" s="73"/>
      <c r="BWZ179" s="73"/>
      <c r="BXA179" s="73"/>
      <c r="BXB179" s="73"/>
      <c r="BXC179" s="73"/>
      <c r="BXD179" s="73"/>
      <c r="BXE179" s="73"/>
      <c r="BXF179" s="73"/>
      <c r="BXG179" s="73"/>
      <c r="BXH179" s="73"/>
      <c r="BXI179" s="73"/>
      <c r="BXJ179" s="73"/>
      <c r="BXK179" s="73"/>
      <c r="BXL179" s="73"/>
      <c r="BXM179" s="73"/>
      <c r="BXN179" s="73"/>
      <c r="BXO179" s="73"/>
      <c r="BXP179" s="73"/>
      <c r="BXQ179" s="73"/>
      <c r="BXR179" s="73"/>
      <c r="BXS179" s="73"/>
      <c r="BXT179" s="73"/>
      <c r="BXU179" s="73"/>
      <c r="BXV179" s="73"/>
      <c r="BXW179" s="73"/>
      <c r="BXX179" s="73"/>
      <c r="BXY179" s="73"/>
      <c r="BXZ179" s="73"/>
      <c r="BYA179" s="73"/>
      <c r="BYB179" s="73"/>
      <c r="BYC179" s="73"/>
      <c r="BYD179" s="73"/>
      <c r="BYE179" s="73"/>
      <c r="BYF179" s="73"/>
      <c r="BYG179" s="73"/>
      <c r="BYH179" s="73"/>
      <c r="BYI179" s="73"/>
      <c r="BYJ179" s="73"/>
      <c r="BYK179" s="73"/>
      <c r="BYL179" s="73"/>
      <c r="BYM179" s="73"/>
      <c r="BYN179" s="73"/>
      <c r="BYO179" s="73"/>
      <c r="BYP179" s="73"/>
      <c r="BYQ179" s="73"/>
      <c r="BYR179" s="73"/>
      <c r="BYS179" s="73"/>
      <c r="BYT179" s="73"/>
      <c r="BYU179" s="73"/>
      <c r="BYV179" s="73"/>
      <c r="BYW179" s="73"/>
      <c r="BYX179" s="73"/>
      <c r="BYY179" s="73"/>
      <c r="BYZ179" s="73"/>
      <c r="BZA179" s="73"/>
      <c r="BZB179" s="73"/>
      <c r="BZC179" s="73"/>
      <c r="BZD179" s="73"/>
      <c r="BZE179" s="73"/>
      <c r="BZF179" s="73"/>
      <c r="BZG179" s="73"/>
      <c r="BZH179" s="73"/>
      <c r="BZI179" s="73"/>
      <c r="BZJ179" s="73"/>
      <c r="BZK179" s="73"/>
      <c r="BZL179" s="73"/>
      <c r="BZM179" s="73"/>
      <c r="BZN179" s="73"/>
      <c r="BZO179" s="73"/>
      <c r="BZP179" s="73"/>
      <c r="BZQ179" s="73"/>
      <c r="BZR179" s="73"/>
      <c r="BZS179" s="73"/>
      <c r="BZT179" s="73"/>
      <c r="BZU179" s="73"/>
      <c r="BZV179" s="73"/>
      <c r="BZW179" s="73"/>
      <c r="BZX179" s="73"/>
      <c r="BZY179" s="73"/>
      <c r="BZZ179" s="73"/>
      <c r="CAA179" s="73"/>
      <c r="CAB179" s="73"/>
      <c r="CAC179" s="73"/>
      <c r="CAD179" s="73"/>
      <c r="CAE179" s="73"/>
      <c r="CAF179" s="73"/>
      <c r="CAG179" s="73"/>
      <c r="CAH179" s="73"/>
      <c r="CAI179" s="73"/>
      <c r="CAJ179" s="73"/>
      <c r="CAK179" s="73"/>
      <c r="CAL179" s="73"/>
      <c r="CAM179" s="73"/>
      <c r="CAN179" s="73"/>
      <c r="CAO179" s="73"/>
      <c r="CAP179" s="73"/>
      <c r="CAQ179" s="73"/>
      <c r="CAR179" s="73"/>
      <c r="CAS179" s="73"/>
      <c r="CAT179" s="73"/>
      <c r="CAU179" s="73"/>
      <c r="CAV179" s="73"/>
      <c r="CAW179" s="73"/>
      <c r="CAX179" s="73"/>
      <c r="CAY179" s="73"/>
      <c r="CAZ179" s="73"/>
      <c r="CBA179" s="73"/>
      <c r="CBB179" s="73"/>
      <c r="CBC179" s="73"/>
      <c r="CBD179" s="73"/>
      <c r="CBE179" s="73"/>
      <c r="CBF179" s="73"/>
      <c r="CBG179" s="73"/>
      <c r="CBH179" s="73"/>
      <c r="CBI179" s="73"/>
      <c r="CBJ179" s="73"/>
      <c r="CBK179" s="73"/>
      <c r="CBL179" s="73"/>
      <c r="CBM179" s="73"/>
      <c r="CBN179" s="73"/>
      <c r="CBO179" s="73"/>
      <c r="CBP179" s="73"/>
      <c r="CBQ179" s="73"/>
      <c r="CBR179" s="73"/>
      <c r="CBS179" s="73"/>
      <c r="CBT179" s="73"/>
      <c r="CBU179" s="73"/>
      <c r="CBV179" s="73"/>
      <c r="CBW179" s="73"/>
      <c r="CBX179" s="73"/>
      <c r="CBY179" s="73"/>
      <c r="CBZ179" s="73"/>
      <c r="CCA179" s="73"/>
      <c r="CCB179" s="73"/>
      <c r="CCC179" s="73"/>
      <c r="CCD179" s="73"/>
      <c r="CCE179" s="73"/>
      <c r="CCF179" s="73"/>
      <c r="CCG179" s="73"/>
      <c r="CCH179" s="73"/>
      <c r="CCI179" s="73"/>
      <c r="CCJ179" s="73"/>
      <c r="CCK179" s="73"/>
      <c r="CCL179" s="73"/>
      <c r="CCM179" s="73"/>
      <c r="CCN179" s="73"/>
      <c r="CCO179" s="73"/>
      <c r="CCP179" s="73"/>
      <c r="CCQ179" s="73"/>
      <c r="CCR179" s="73"/>
      <c r="CCS179" s="73"/>
      <c r="CCT179" s="73"/>
      <c r="CCU179" s="73"/>
      <c r="CCV179" s="73"/>
      <c r="CCW179" s="73"/>
      <c r="CCX179" s="73"/>
      <c r="CCY179" s="73"/>
      <c r="CCZ179" s="73"/>
      <c r="CDA179" s="73"/>
      <c r="CDB179" s="73"/>
      <c r="CDC179" s="73"/>
      <c r="CDD179" s="73"/>
      <c r="CDE179" s="73"/>
      <c r="CDF179" s="73"/>
      <c r="CDG179" s="73"/>
      <c r="CDH179" s="73"/>
      <c r="CDI179" s="73"/>
      <c r="CDJ179" s="73"/>
      <c r="CDK179" s="73"/>
      <c r="CDL179" s="73"/>
      <c r="CDM179" s="73"/>
      <c r="CDN179" s="73"/>
      <c r="CDO179" s="73"/>
      <c r="CDP179" s="73"/>
      <c r="CDQ179" s="73"/>
      <c r="CDR179" s="73"/>
      <c r="CDS179" s="73"/>
      <c r="CDT179" s="73"/>
      <c r="CDU179" s="73"/>
      <c r="CDV179" s="73"/>
      <c r="CDW179" s="73"/>
      <c r="CDX179" s="73"/>
      <c r="CDY179" s="73"/>
      <c r="CDZ179" s="73"/>
      <c r="CEA179" s="73"/>
      <c r="CEB179" s="73"/>
      <c r="CEC179" s="73"/>
      <c r="CED179" s="73"/>
      <c r="CEE179" s="73"/>
      <c r="CEF179" s="73"/>
      <c r="CEG179" s="73"/>
      <c r="CEH179" s="73"/>
      <c r="CEI179" s="73"/>
      <c r="CEJ179" s="73"/>
      <c r="CEK179" s="73"/>
      <c r="CEL179" s="73"/>
      <c r="CEM179" s="73"/>
      <c r="CEN179" s="73"/>
      <c r="CEO179" s="73"/>
      <c r="CEP179" s="73"/>
      <c r="CEQ179" s="73"/>
      <c r="CER179" s="73"/>
      <c r="CES179" s="73"/>
      <c r="CET179" s="73"/>
      <c r="CEU179" s="73"/>
      <c r="CEV179" s="73"/>
      <c r="CEW179" s="73"/>
      <c r="CEX179" s="73"/>
      <c r="CEY179" s="73"/>
      <c r="CEZ179" s="73"/>
      <c r="CFA179" s="73"/>
      <c r="CFB179" s="73"/>
      <c r="CFC179" s="73"/>
      <c r="CFD179" s="73"/>
      <c r="CFE179" s="73"/>
      <c r="CFF179" s="73"/>
      <c r="CFG179" s="73"/>
      <c r="CFH179" s="73"/>
      <c r="CFI179" s="73"/>
      <c r="CFJ179" s="73"/>
      <c r="CFK179" s="73"/>
      <c r="CFL179" s="73"/>
      <c r="CFM179" s="73"/>
      <c r="CFN179" s="73"/>
      <c r="CFO179" s="73"/>
      <c r="CFP179" s="73"/>
      <c r="CFQ179" s="73"/>
      <c r="CFR179" s="73"/>
      <c r="CFS179" s="73"/>
      <c r="CFT179" s="73"/>
      <c r="CFU179" s="73"/>
      <c r="CFV179" s="73"/>
      <c r="CFW179" s="73"/>
      <c r="CFX179" s="73"/>
      <c r="CFY179" s="73"/>
      <c r="CFZ179" s="73"/>
      <c r="CGA179" s="73"/>
      <c r="CGB179" s="73"/>
      <c r="CGC179" s="73"/>
      <c r="CGD179" s="73"/>
      <c r="CGE179" s="73"/>
      <c r="CGF179" s="73"/>
      <c r="CGG179" s="73"/>
      <c r="CGH179" s="73"/>
      <c r="CGI179" s="73"/>
      <c r="CGJ179" s="73"/>
      <c r="CGK179" s="73"/>
      <c r="CGL179" s="73"/>
      <c r="CGM179" s="73"/>
      <c r="CGN179" s="73"/>
      <c r="CGO179" s="73"/>
      <c r="CGP179" s="73"/>
      <c r="CGQ179" s="73"/>
      <c r="CGR179" s="73"/>
      <c r="CGS179" s="73"/>
      <c r="CGT179" s="73"/>
      <c r="CGU179" s="73"/>
      <c r="CGV179" s="73"/>
      <c r="CGW179" s="73"/>
      <c r="CGX179" s="73"/>
      <c r="CGY179" s="73"/>
      <c r="CGZ179" s="73"/>
      <c r="CHA179" s="73"/>
      <c r="CHB179" s="73"/>
      <c r="CHC179" s="73"/>
      <c r="CHD179" s="73"/>
      <c r="CHE179" s="73"/>
      <c r="CHF179" s="73"/>
      <c r="CHG179" s="73"/>
      <c r="CHH179" s="73"/>
      <c r="CHI179" s="73"/>
      <c r="CHJ179" s="73"/>
      <c r="CHK179" s="73"/>
      <c r="CHL179" s="73"/>
      <c r="CHM179" s="73"/>
      <c r="CHN179" s="73"/>
      <c r="CHO179" s="73"/>
      <c r="CHP179" s="73"/>
      <c r="CHQ179" s="73"/>
      <c r="CHR179" s="73"/>
      <c r="CHS179" s="73"/>
      <c r="CHT179" s="73"/>
      <c r="CHU179" s="73"/>
      <c r="CHV179" s="73"/>
      <c r="CHW179" s="73"/>
      <c r="CHX179" s="73"/>
      <c r="CHY179" s="73"/>
      <c r="CHZ179" s="73"/>
      <c r="CIA179" s="73"/>
      <c r="CIB179" s="73"/>
      <c r="CIC179" s="73"/>
      <c r="CID179" s="73"/>
      <c r="CIE179" s="73"/>
      <c r="CIF179" s="73"/>
      <c r="CIG179" s="73"/>
      <c r="CIH179" s="73"/>
      <c r="CII179" s="73"/>
      <c r="CIJ179" s="73"/>
      <c r="CIK179" s="73"/>
      <c r="CIL179" s="73"/>
      <c r="CIM179" s="73"/>
      <c r="CIN179" s="73"/>
      <c r="CIO179" s="73"/>
      <c r="CIP179" s="73"/>
      <c r="CIQ179" s="73"/>
      <c r="CIR179" s="73"/>
      <c r="CIS179" s="73"/>
      <c r="CIT179" s="73"/>
      <c r="CIU179" s="73"/>
      <c r="CIV179" s="73"/>
      <c r="CIW179" s="73"/>
      <c r="CIX179" s="73"/>
      <c r="CIY179" s="73"/>
      <c r="CIZ179" s="73"/>
      <c r="CJA179" s="73"/>
      <c r="CJB179" s="73"/>
      <c r="CJC179" s="73"/>
      <c r="CJD179" s="73"/>
      <c r="CJE179" s="73"/>
      <c r="CJF179" s="73"/>
      <c r="CJG179" s="73"/>
      <c r="CJH179" s="73"/>
      <c r="CJI179" s="73"/>
      <c r="CJJ179" s="73"/>
      <c r="CJK179" s="73"/>
      <c r="CJL179" s="73"/>
      <c r="CJM179" s="73"/>
      <c r="CJN179" s="73"/>
      <c r="CJO179" s="73"/>
      <c r="CJP179" s="73"/>
      <c r="CJQ179" s="73"/>
      <c r="CJR179" s="73"/>
      <c r="CJS179" s="73"/>
      <c r="CJT179" s="73"/>
      <c r="CJU179" s="73"/>
      <c r="CJV179" s="73"/>
      <c r="CJW179" s="73"/>
      <c r="CJX179" s="73"/>
      <c r="CJY179" s="73"/>
      <c r="CJZ179" s="73"/>
      <c r="CKA179" s="73"/>
      <c r="CKB179" s="73"/>
      <c r="CKC179" s="73"/>
      <c r="CKD179" s="73"/>
      <c r="CKE179" s="73"/>
      <c r="CKF179" s="73"/>
      <c r="CKG179" s="73"/>
      <c r="CKH179" s="73"/>
      <c r="CKI179" s="73"/>
      <c r="CKJ179" s="73"/>
      <c r="CKK179" s="73"/>
      <c r="CKL179" s="73"/>
      <c r="CKM179" s="73"/>
      <c r="CKN179" s="73"/>
      <c r="CKO179" s="73"/>
      <c r="CKP179" s="73"/>
      <c r="CKQ179" s="73"/>
      <c r="CKR179" s="73"/>
      <c r="CKS179" s="73"/>
      <c r="CKT179" s="73"/>
      <c r="CKU179" s="73"/>
      <c r="CKV179" s="73"/>
      <c r="CKW179" s="73"/>
      <c r="CKX179" s="73"/>
      <c r="CKY179" s="73"/>
      <c r="CKZ179" s="73"/>
      <c r="CLA179" s="73"/>
      <c r="CLB179" s="73"/>
      <c r="CLC179" s="73"/>
      <c r="CLD179" s="73"/>
      <c r="CLE179" s="73"/>
      <c r="CLF179" s="73"/>
      <c r="CLG179" s="73"/>
      <c r="CLH179" s="73"/>
      <c r="CLI179" s="73"/>
      <c r="CLJ179" s="73"/>
      <c r="CLK179" s="73"/>
      <c r="CLL179" s="73"/>
      <c r="CLM179" s="73"/>
      <c r="CLN179" s="73"/>
      <c r="CLO179" s="73"/>
      <c r="CLP179" s="73"/>
      <c r="CLQ179" s="73"/>
      <c r="CLR179" s="73"/>
      <c r="CLS179" s="73"/>
      <c r="CLT179" s="73"/>
      <c r="CLU179" s="73"/>
      <c r="CLV179" s="73"/>
      <c r="CLW179" s="73"/>
      <c r="CLX179" s="73"/>
      <c r="CLY179" s="73"/>
      <c r="CLZ179" s="73"/>
      <c r="CMA179" s="73"/>
      <c r="CMB179" s="73"/>
      <c r="CMC179" s="73"/>
      <c r="CMD179" s="73"/>
      <c r="CME179" s="73"/>
      <c r="CMF179" s="73"/>
      <c r="CMG179" s="73"/>
      <c r="CMH179" s="73"/>
      <c r="CMI179" s="73"/>
      <c r="CMJ179" s="73"/>
      <c r="CMK179" s="73"/>
      <c r="CML179" s="73"/>
      <c r="CMM179" s="73"/>
      <c r="CMN179" s="73"/>
      <c r="CMO179" s="73"/>
      <c r="CMP179" s="73"/>
      <c r="CMQ179" s="73"/>
      <c r="CMR179" s="73"/>
      <c r="CMS179" s="73"/>
      <c r="CMT179" s="73"/>
      <c r="CMU179" s="73"/>
      <c r="CMV179" s="73"/>
      <c r="CMW179" s="73"/>
      <c r="CMX179" s="73"/>
      <c r="CMY179" s="73"/>
      <c r="CMZ179" s="73"/>
      <c r="CNA179" s="73"/>
      <c r="CNB179" s="73"/>
      <c r="CNC179" s="73"/>
      <c r="CND179" s="73"/>
      <c r="CNE179" s="73"/>
      <c r="CNF179" s="73"/>
      <c r="CNG179" s="73"/>
      <c r="CNH179" s="73"/>
      <c r="CNI179" s="73"/>
      <c r="CNJ179" s="73"/>
      <c r="CNK179" s="73"/>
      <c r="CNL179" s="73"/>
      <c r="CNM179" s="73"/>
      <c r="CNN179" s="73"/>
      <c r="CNO179" s="73"/>
      <c r="CNP179" s="73"/>
      <c r="CNQ179" s="73"/>
      <c r="CNR179" s="73"/>
      <c r="CNS179" s="73"/>
      <c r="CNT179" s="73"/>
      <c r="CNU179" s="73"/>
      <c r="CNV179" s="73"/>
      <c r="CNW179" s="73"/>
      <c r="CNX179" s="73"/>
      <c r="CNY179" s="73"/>
      <c r="CNZ179" s="73"/>
      <c r="COA179" s="73"/>
      <c r="COB179" s="73"/>
      <c r="COC179" s="73"/>
      <c r="COD179" s="73"/>
      <c r="COE179" s="73"/>
      <c r="COF179" s="73"/>
      <c r="COG179" s="73"/>
      <c r="COH179" s="73"/>
      <c r="COI179" s="73"/>
      <c r="COJ179" s="73"/>
      <c r="COK179" s="73"/>
      <c r="COL179" s="73"/>
      <c r="COM179" s="73"/>
      <c r="CON179" s="73"/>
      <c r="COO179" s="73"/>
      <c r="COP179" s="73"/>
      <c r="COQ179" s="73"/>
      <c r="COR179" s="73"/>
      <c r="COS179" s="73"/>
      <c r="COT179" s="73"/>
      <c r="COU179" s="73"/>
      <c r="COV179" s="73"/>
      <c r="COW179" s="73"/>
      <c r="COX179" s="73"/>
      <c r="COY179" s="73"/>
      <c r="COZ179" s="73"/>
      <c r="CPA179" s="73"/>
      <c r="CPB179" s="73"/>
      <c r="CPC179" s="73"/>
      <c r="CPD179" s="73"/>
      <c r="CPE179" s="73"/>
      <c r="CPF179" s="73"/>
      <c r="CPG179" s="73"/>
      <c r="CPH179" s="73"/>
      <c r="CPI179" s="73"/>
      <c r="CPJ179" s="73"/>
      <c r="CPK179" s="73"/>
      <c r="CPL179" s="73"/>
      <c r="CPM179" s="73"/>
      <c r="CPN179" s="73"/>
      <c r="CPO179" s="73"/>
      <c r="CPP179" s="73"/>
      <c r="CPQ179" s="73"/>
      <c r="CPR179" s="73"/>
      <c r="CPS179" s="73"/>
      <c r="CPT179" s="73"/>
      <c r="CPU179" s="73"/>
      <c r="CPV179" s="73"/>
      <c r="CPW179" s="73"/>
      <c r="CPX179" s="73"/>
      <c r="CPY179" s="73"/>
      <c r="CPZ179" s="73"/>
      <c r="CQA179" s="73"/>
      <c r="CQB179" s="73"/>
      <c r="CQC179" s="73"/>
      <c r="CQD179" s="73"/>
      <c r="CQE179" s="73"/>
      <c r="CQF179" s="73"/>
      <c r="CQG179" s="73"/>
      <c r="CQH179" s="73"/>
      <c r="CQI179" s="73"/>
      <c r="CQJ179" s="73"/>
      <c r="CQK179" s="73"/>
      <c r="CQL179" s="73"/>
      <c r="CQM179" s="73"/>
      <c r="CQN179" s="73"/>
      <c r="CQO179" s="73"/>
      <c r="CQP179" s="73"/>
      <c r="CQQ179" s="73"/>
      <c r="CQR179" s="73"/>
      <c r="CQS179" s="73"/>
      <c r="CQT179" s="73"/>
      <c r="CQU179" s="73"/>
      <c r="CQV179" s="73"/>
      <c r="CQW179" s="73"/>
      <c r="CQX179" s="73"/>
      <c r="CQY179" s="73"/>
      <c r="CQZ179" s="73"/>
      <c r="CRA179" s="73"/>
      <c r="CRB179" s="73"/>
      <c r="CRC179" s="73"/>
      <c r="CRD179" s="73"/>
      <c r="CRE179" s="73"/>
      <c r="CRF179" s="73"/>
      <c r="CRG179" s="73"/>
      <c r="CRH179" s="73"/>
      <c r="CRI179" s="73"/>
      <c r="CRJ179" s="73"/>
      <c r="CRK179" s="73"/>
      <c r="CRL179" s="73"/>
      <c r="CRM179" s="73"/>
      <c r="CRN179" s="73"/>
      <c r="CRO179" s="73"/>
      <c r="CRP179" s="73"/>
      <c r="CRQ179" s="73"/>
      <c r="CRR179" s="73"/>
      <c r="CRS179" s="73"/>
      <c r="CRT179" s="73"/>
      <c r="CRU179" s="73"/>
      <c r="CRV179" s="73"/>
      <c r="CRW179" s="73"/>
      <c r="CRX179" s="73"/>
      <c r="CRY179" s="73"/>
      <c r="CRZ179" s="73"/>
      <c r="CSA179" s="73"/>
      <c r="CSB179" s="73"/>
      <c r="CSC179" s="73"/>
      <c r="CSD179" s="73"/>
      <c r="CSE179" s="73"/>
      <c r="CSF179" s="73"/>
      <c r="CSG179" s="73"/>
      <c r="CSH179" s="73"/>
      <c r="CSI179" s="73"/>
      <c r="CSJ179" s="73"/>
      <c r="CSK179" s="73"/>
      <c r="CSL179" s="73"/>
      <c r="CSM179" s="73"/>
      <c r="CSN179" s="73"/>
      <c r="CSO179" s="73"/>
      <c r="CSP179" s="73"/>
      <c r="CSQ179" s="73"/>
      <c r="CSR179" s="73"/>
      <c r="CSS179" s="73"/>
      <c r="CST179" s="73"/>
      <c r="CSU179" s="73"/>
      <c r="CSV179" s="73"/>
      <c r="CSW179" s="73"/>
      <c r="CSX179" s="73"/>
      <c r="CSY179" s="73"/>
      <c r="CSZ179" s="73"/>
      <c r="CTA179" s="73"/>
      <c r="CTB179" s="73"/>
      <c r="CTC179" s="73"/>
      <c r="CTD179" s="73"/>
      <c r="CTE179" s="73"/>
      <c r="CTF179" s="73"/>
      <c r="CTG179" s="73"/>
      <c r="CTH179" s="73"/>
      <c r="CTI179" s="73"/>
      <c r="CTJ179" s="73"/>
      <c r="CTK179" s="73"/>
      <c r="CTL179" s="73"/>
      <c r="CTM179" s="73"/>
      <c r="CTN179" s="73"/>
      <c r="CTO179" s="73"/>
      <c r="CTP179" s="73"/>
      <c r="CTQ179" s="73"/>
      <c r="CTR179" s="73"/>
      <c r="CTS179" s="73"/>
      <c r="CTT179" s="73"/>
      <c r="CTU179" s="73"/>
      <c r="CTV179" s="73"/>
      <c r="CTW179" s="73"/>
      <c r="CTX179" s="73"/>
      <c r="CTY179" s="73"/>
      <c r="CTZ179" s="73"/>
      <c r="CUA179" s="73"/>
      <c r="CUB179" s="73"/>
      <c r="CUC179" s="73"/>
      <c r="CUD179" s="73"/>
      <c r="CUE179" s="73"/>
      <c r="CUF179" s="73"/>
      <c r="CUG179" s="73"/>
      <c r="CUH179" s="73"/>
      <c r="CUI179" s="73"/>
      <c r="CUJ179" s="73"/>
      <c r="CUK179" s="73"/>
      <c r="CUL179" s="73"/>
      <c r="CUM179" s="73"/>
      <c r="CUN179" s="73"/>
      <c r="CUO179" s="73"/>
      <c r="CUP179" s="73"/>
      <c r="CUQ179" s="73"/>
      <c r="CUR179" s="73"/>
      <c r="CUS179" s="73"/>
      <c r="CUT179" s="73"/>
      <c r="CUU179" s="73"/>
      <c r="CUV179" s="73"/>
      <c r="CUW179" s="73"/>
      <c r="CUX179" s="73"/>
      <c r="CUY179" s="73"/>
      <c r="CUZ179" s="73"/>
      <c r="CVA179" s="73"/>
      <c r="CVB179" s="73"/>
      <c r="CVC179" s="73"/>
      <c r="CVD179" s="73"/>
      <c r="CVE179" s="73"/>
      <c r="CVF179" s="73"/>
      <c r="CVG179" s="73"/>
      <c r="CVH179" s="73"/>
      <c r="CVI179" s="73"/>
      <c r="CVJ179" s="73"/>
      <c r="CVK179" s="73"/>
      <c r="CVL179" s="73"/>
      <c r="CVM179" s="73"/>
      <c r="CVN179" s="73"/>
      <c r="CVO179" s="73"/>
      <c r="CVP179" s="73"/>
      <c r="CVQ179" s="73"/>
      <c r="CVR179" s="73"/>
      <c r="CVS179" s="73"/>
      <c r="CVT179" s="73"/>
      <c r="CVU179" s="73"/>
      <c r="CVV179" s="73"/>
      <c r="CVW179" s="73"/>
      <c r="CVX179" s="73"/>
      <c r="CVY179" s="73"/>
      <c r="CVZ179" s="73"/>
      <c r="CWA179" s="73"/>
      <c r="CWB179" s="73"/>
      <c r="CWC179" s="73"/>
      <c r="CWD179" s="73"/>
      <c r="CWE179" s="73"/>
      <c r="CWF179" s="73"/>
      <c r="CWG179" s="73"/>
      <c r="CWH179" s="73"/>
      <c r="CWI179" s="73"/>
      <c r="CWJ179" s="73"/>
      <c r="CWK179" s="73"/>
      <c r="CWL179" s="73"/>
      <c r="CWM179" s="73"/>
      <c r="CWN179" s="73"/>
      <c r="CWO179" s="73"/>
      <c r="CWP179" s="73"/>
      <c r="CWQ179" s="73"/>
      <c r="CWR179" s="73"/>
      <c r="CWS179" s="73"/>
      <c r="CWT179" s="73"/>
      <c r="CWU179" s="73"/>
      <c r="CWV179" s="73"/>
      <c r="CWW179" s="73"/>
      <c r="CWX179" s="73"/>
      <c r="CWY179" s="73"/>
      <c r="CWZ179" s="73"/>
      <c r="CXA179" s="73"/>
      <c r="CXB179" s="73"/>
      <c r="CXC179" s="73"/>
      <c r="CXD179" s="73"/>
      <c r="CXE179" s="73"/>
      <c r="CXF179" s="73"/>
      <c r="CXG179" s="73"/>
      <c r="CXH179" s="73"/>
      <c r="CXI179" s="73"/>
      <c r="CXJ179" s="73"/>
      <c r="CXK179" s="73"/>
      <c r="CXL179" s="73"/>
      <c r="CXM179" s="73"/>
      <c r="CXN179" s="73"/>
      <c r="CXO179" s="73"/>
      <c r="CXP179" s="73"/>
      <c r="CXQ179" s="73"/>
      <c r="CXR179" s="73"/>
      <c r="CXS179" s="73"/>
      <c r="CXT179" s="73"/>
      <c r="CXU179" s="73"/>
      <c r="CXV179" s="73"/>
      <c r="CXW179" s="73"/>
      <c r="CXX179" s="73"/>
      <c r="CXY179" s="73"/>
      <c r="CXZ179" s="73"/>
      <c r="CYA179" s="73"/>
      <c r="CYB179" s="73"/>
      <c r="CYC179" s="73"/>
      <c r="CYD179" s="73"/>
      <c r="CYE179" s="73"/>
      <c r="CYF179" s="73"/>
      <c r="CYG179" s="73"/>
      <c r="CYH179" s="73"/>
      <c r="CYI179" s="73"/>
      <c r="CYJ179" s="73"/>
      <c r="CYK179" s="73"/>
      <c r="CYL179" s="73"/>
      <c r="CYM179" s="73"/>
      <c r="CYN179" s="73"/>
      <c r="CYO179" s="73"/>
      <c r="CYP179" s="73"/>
      <c r="CYQ179" s="73"/>
      <c r="CYR179" s="73"/>
      <c r="CYS179" s="73"/>
      <c r="CYT179" s="73"/>
      <c r="CYU179" s="73"/>
      <c r="CYV179" s="73"/>
      <c r="CYW179" s="73"/>
      <c r="CYX179" s="73"/>
      <c r="CYY179" s="73"/>
      <c r="CYZ179" s="73"/>
      <c r="CZA179" s="73"/>
      <c r="CZB179" s="73"/>
      <c r="CZC179" s="73"/>
      <c r="CZD179" s="73"/>
      <c r="CZE179" s="73"/>
      <c r="CZF179" s="73"/>
      <c r="CZG179" s="73"/>
      <c r="CZH179" s="73"/>
      <c r="CZI179" s="73"/>
      <c r="CZJ179" s="73"/>
      <c r="CZK179" s="73"/>
      <c r="CZL179" s="73"/>
      <c r="CZM179" s="73"/>
      <c r="CZN179" s="73"/>
      <c r="CZO179" s="73"/>
      <c r="CZP179" s="73"/>
      <c r="CZQ179" s="73"/>
      <c r="CZR179" s="73"/>
      <c r="CZS179" s="73"/>
      <c r="CZT179" s="73"/>
      <c r="CZU179" s="73"/>
      <c r="CZV179" s="73"/>
      <c r="CZW179" s="73"/>
      <c r="CZX179" s="73"/>
      <c r="CZY179" s="73"/>
      <c r="CZZ179" s="73"/>
      <c r="DAA179" s="73"/>
      <c r="DAB179" s="73"/>
      <c r="DAC179" s="73"/>
      <c r="DAD179" s="73"/>
      <c r="DAE179" s="73"/>
      <c r="DAF179" s="73"/>
      <c r="DAG179" s="73"/>
      <c r="DAH179" s="73"/>
      <c r="DAI179" s="73"/>
      <c r="DAJ179" s="73"/>
      <c r="DAK179" s="73"/>
      <c r="DAL179" s="73"/>
      <c r="DAM179" s="73"/>
      <c r="DAN179" s="73"/>
      <c r="DAO179" s="73"/>
      <c r="DAP179" s="73"/>
      <c r="DAQ179" s="73"/>
      <c r="DAR179" s="73"/>
      <c r="DAS179" s="73"/>
      <c r="DAT179" s="73"/>
      <c r="DAU179" s="73"/>
      <c r="DAV179" s="73"/>
      <c r="DAW179" s="73"/>
      <c r="DAX179" s="73"/>
      <c r="DAY179" s="73"/>
      <c r="DAZ179" s="73"/>
      <c r="DBA179" s="73"/>
      <c r="DBB179" s="73"/>
      <c r="DBC179" s="73"/>
      <c r="DBD179" s="73"/>
      <c r="DBE179" s="73"/>
      <c r="DBF179" s="73"/>
      <c r="DBG179" s="73"/>
      <c r="DBH179" s="73"/>
      <c r="DBI179" s="73"/>
      <c r="DBJ179" s="73"/>
      <c r="DBK179" s="73"/>
      <c r="DBL179" s="73"/>
      <c r="DBM179" s="73"/>
      <c r="DBN179" s="73"/>
      <c r="DBO179" s="73"/>
      <c r="DBP179" s="73"/>
      <c r="DBQ179" s="73"/>
      <c r="DBR179" s="73"/>
      <c r="DBS179" s="73"/>
      <c r="DBT179" s="73"/>
      <c r="DBU179" s="73"/>
      <c r="DBV179" s="73"/>
      <c r="DBW179" s="73"/>
      <c r="DBX179" s="73"/>
      <c r="DBY179" s="73"/>
      <c r="DBZ179" s="73"/>
      <c r="DCA179" s="73"/>
      <c r="DCB179" s="73"/>
      <c r="DCC179" s="73"/>
      <c r="DCD179" s="73"/>
      <c r="DCE179" s="73"/>
      <c r="DCF179" s="73"/>
      <c r="DCG179" s="73"/>
      <c r="DCH179" s="73"/>
      <c r="DCI179" s="73"/>
      <c r="DCJ179" s="73"/>
      <c r="DCK179" s="73"/>
      <c r="DCL179" s="73"/>
      <c r="DCM179" s="73"/>
      <c r="DCN179" s="73"/>
      <c r="DCO179" s="73"/>
      <c r="DCP179" s="73"/>
      <c r="DCQ179" s="73"/>
      <c r="DCR179" s="73"/>
      <c r="DCS179" s="73"/>
      <c r="DCT179" s="73"/>
      <c r="DCU179" s="73"/>
      <c r="DCV179" s="73"/>
      <c r="DCW179" s="73"/>
      <c r="DCX179" s="73"/>
      <c r="DCY179" s="73"/>
      <c r="DCZ179" s="73"/>
      <c r="DDA179" s="73"/>
      <c r="DDB179" s="73"/>
      <c r="DDC179" s="73"/>
      <c r="DDD179" s="73"/>
      <c r="DDE179" s="73"/>
      <c r="DDF179" s="73"/>
      <c r="DDG179" s="73"/>
      <c r="DDH179" s="73"/>
      <c r="DDI179" s="73"/>
      <c r="DDJ179" s="73"/>
      <c r="DDK179" s="73"/>
      <c r="DDL179" s="73"/>
      <c r="DDM179" s="73"/>
      <c r="DDN179" s="73"/>
      <c r="DDO179" s="73"/>
      <c r="DDP179" s="73"/>
      <c r="DDQ179" s="73"/>
      <c r="DDR179" s="73"/>
      <c r="DDS179" s="73"/>
      <c r="DDT179" s="73"/>
      <c r="DDU179" s="73"/>
      <c r="DDV179" s="73"/>
      <c r="DDW179" s="73"/>
      <c r="DDX179" s="73"/>
      <c r="DDY179" s="73"/>
      <c r="DDZ179" s="73"/>
      <c r="DEA179" s="73"/>
      <c r="DEB179" s="73"/>
      <c r="DEC179" s="73"/>
      <c r="DED179" s="73"/>
      <c r="DEE179" s="73"/>
      <c r="DEF179" s="73"/>
      <c r="DEG179" s="73"/>
      <c r="DEH179" s="73"/>
      <c r="DEI179" s="73"/>
      <c r="DEJ179" s="73"/>
      <c r="DEK179" s="73"/>
      <c r="DEL179" s="73"/>
      <c r="DEM179" s="73"/>
      <c r="DEN179" s="73"/>
      <c r="DEO179" s="73"/>
      <c r="DEP179" s="73"/>
      <c r="DEQ179" s="73"/>
      <c r="DER179" s="73"/>
      <c r="DES179" s="73"/>
      <c r="DET179" s="73"/>
      <c r="DEU179" s="73"/>
      <c r="DEV179" s="73"/>
      <c r="DEW179" s="73"/>
      <c r="DEX179" s="73"/>
      <c r="DEY179" s="73"/>
      <c r="DEZ179" s="73"/>
      <c r="DFA179" s="73"/>
      <c r="DFB179" s="73"/>
      <c r="DFC179" s="73"/>
      <c r="DFD179" s="73"/>
      <c r="DFE179" s="73"/>
      <c r="DFF179" s="73"/>
      <c r="DFG179" s="73"/>
      <c r="DFH179" s="73"/>
      <c r="DFI179" s="73"/>
      <c r="DFJ179" s="73"/>
      <c r="DFK179" s="73"/>
      <c r="DFL179" s="73"/>
      <c r="DFM179" s="73"/>
      <c r="DFN179" s="73"/>
      <c r="DFO179" s="73"/>
      <c r="DFP179" s="73"/>
      <c r="DFQ179" s="73"/>
      <c r="DFR179" s="73"/>
      <c r="DFS179" s="73"/>
      <c r="DFT179" s="73"/>
      <c r="DFU179" s="73"/>
      <c r="DFV179" s="73"/>
      <c r="DFW179" s="73"/>
      <c r="DFX179" s="73"/>
      <c r="DFY179" s="73"/>
      <c r="DFZ179" s="73"/>
      <c r="DGA179" s="73"/>
      <c r="DGB179" s="73"/>
      <c r="DGC179" s="73"/>
      <c r="DGD179" s="73"/>
      <c r="DGE179" s="73"/>
      <c r="DGF179" s="73"/>
      <c r="DGG179" s="73"/>
      <c r="DGH179" s="73"/>
      <c r="DGI179" s="73"/>
      <c r="DGJ179" s="73"/>
      <c r="DGK179" s="73"/>
      <c r="DGL179" s="73"/>
      <c r="DGM179" s="73"/>
      <c r="DGN179" s="73"/>
      <c r="DGO179" s="73"/>
      <c r="DGP179" s="73"/>
      <c r="DGQ179" s="73"/>
      <c r="DGR179" s="73"/>
      <c r="DGS179" s="73"/>
      <c r="DGT179" s="73"/>
      <c r="DGU179" s="73"/>
      <c r="DGV179" s="73"/>
      <c r="DGW179" s="73"/>
      <c r="DGX179" s="73"/>
      <c r="DGY179" s="73"/>
      <c r="DGZ179" s="73"/>
      <c r="DHA179" s="73"/>
      <c r="DHB179" s="73"/>
      <c r="DHC179" s="73"/>
      <c r="DHD179" s="73"/>
      <c r="DHE179" s="73"/>
      <c r="DHF179" s="73"/>
      <c r="DHG179" s="73"/>
      <c r="DHH179" s="73"/>
      <c r="DHI179" s="73"/>
      <c r="DHJ179" s="73"/>
      <c r="DHK179" s="73"/>
      <c r="DHL179" s="73"/>
      <c r="DHM179" s="73"/>
      <c r="DHN179" s="73"/>
      <c r="DHO179" s="73"/>
      <c r="DHP179" s="73"/>
      <c r="DHQ179" s="73"/>
      <c r="DHR179" s="73"/>
      <c r="DHS179" s="73"/>
      <c r="DHT179" s="73"/>
      <c r="DHU179" s="73"/>
      <c r="DHV179" s="73"/>
      <c r="DHW179" s="73"/>
      <c r="DHX179" s="73"/>
      <c r="DHY179" s="73"/>
      <c r="DHZ179" s="73"/>
      <c r="DIA179" s="73"/>
      <c r="DIB179" s="73"/>
      <c r="DIC179" s="73"/>
      <c r="DID179" s="73"/>
      <c r="DIE179" s="73"/>
      <c r="DIF179" s="73"/>
      <c r="DIG179" s="73"/>
      <c r="DIH179" s="73"/>
      <c r="DII179" s="73"/>
      <c r="DIJ179" s="73"/>
      <c r="DIK179" s="73"/>
      <c r="DIL179" s="73"/>
      <c r="DIM179" s="73"/>
      <c r="DIN179" s="73"/>
      <c r="DIO179" s="73"/>
      <c r="DIP179" s="73"/>
      <c r="DIQ179" s="73"/>
      <c r="DIR179" s="73"/>
      <c r="DIS179" s="73"/>
      <c r="DIT179" s="73"/>
      <c r="DIU179" s="73"/>
      <c r="DIV179" s="73"/>
      <c r="DIW179" s="73"/>
      <c r="DIX179" s="73"/>
      <c r="DIY179" s="73"/>
      <c r="DIZ179" s="73"/>
      <c r="DJA179" s="73"/>
      <c r="DJB179" s="73"/>
      <c r="DJC179" s="73"/>
      <c r="DJD179" s="73"/>
      <c r="DJE179" s="73"/>
      <c r="DJF179" s="73"/>
      <c r="DJG179" s="73"/>
      <c r="DJH179" s="73"/>
      <c r="DJI179" s="73"/>
      <c r="DJJ179" s="73"/>
      <c r="DJK179" s="73"/>
      <c r="DJL179" s="73"/>
      <c r="DJM179" s="73"/>
      <c r="DJN179" s="73"/>
      <c r="DJO179" s="73"/>
      <c r="DJP179" s="73"/>
      <c r="DJQ179" s="73"/>
      <c r="DJR179" s="73"/>
      <c r="DJS179" s="73"/>
      <c r="DJT179" s="73"/>
      <c r="DJU179" s="73"/>
      <c r="DJV179" s="73"/>
      <c r="DJW179" s="73"/>
      <c r="DJX179" s="73"/>
      <c r="DJY179" s="73"/>
      <c r="DJZ179" s="73"/>
      <c r="DKA179" s="73"/>
      <c r="DKB179" s="73"/>
      <c r="DKC179" s="73"/>
      <c r="DKD179" s="73"/>
      <c r="DKE179" s="73"/>
      <c r="DKF179" s="73"/>
      <c r="DKG179" s="73"/>
      <c r="DKH179" s="73"/>
      <c r="DKI179" s="73"/>
      <c r="DKJ179" s="73"/>
      <c r="DKK179" s="73"/>
      <c r="DKL179" s="73"/>
      <c r="DKM179" s="73"/>
      <c r="DKN179" s="73"/>
      <c r="DKO179" s="73"/>
      <c r="DKP179" s="73"/>
      <c r="DKQ179" s="73"/>
      <c r="DKR179" s="73"/>
      <c r="DKS179" s="73"/>
      <c r="DKT179" s="73"/>
      <c r="DKU179" s="73"/>
      <c r="DKV179" s="73"/>
      <c r="DKW179" s="73"/>
      <c r="DKX179" s="73"/>
      <c r="DKY179" s="73"/>
      <c r="DKZ179" s="73"/>
      <c r="DLA179" s="73"/>
      <c r="DLB179" s="73"/>
      <c r="DLC179" s="73"/>
      <c r="DLD179" s="73"/>
      <c r="DLE179" s="73"/>
      <c r="DLF179" s="73"/>
      <c r="DLG179" s="73"/>
      <c r="DLH179" s="73"/>
      <c r="DLI179" s="73"/>
      <c r="DLJ179" s="73"/>
      <c r="DLK179" s="73"/>
      <c r="DLL179" s="73"/>
      <c r="DLM179" s="73"/>
      <c r="DLN179" s="73"/>
      <c r="DLO179" s="73"/>
      <c r="DLP179" s="73"/>
      <c r="DLQ179" s="73"/>
      <c r="DLR179" s="73"/>
      <c r="DLS179" s="73"/>
      <c r="DLT179" s="73"/>
      <c r="DLU179" s="73"/>
      <c r="DLV179" s="73"/>
      <c r="DLW179" s="73"/>
      <c r="DLX179" s="73"/>
      <c r="DLY179" s="73"/>
      <c r="DLZ179" s="73"/>
      <c r="DMA179" s="73"/>
      <c r="DMB179" s="73"/>
      <c r="DMC179" s="73"/>
      <c r="DMD179" s="73"/>
      <c r="DME179" s="73"/>
      <c r="DMF179" s="73"/>
      <c r="DMG179" s="73"/>
      <c r="DMH179" s="73"/>
      <c r="DMI179" s="73"/>
      <c r="DMJ179" s="73"/>
      <c r="DMK179" s="73"/>
      <c r="DML179" s="73"/>
      <c r="DMM179" s="73"/>
      <c r="DMN179" s="73"/>
      <c r="DMO179" s="73"/>
      <c r="DMP179" s="73"/>
      <c r="DMQ179" s="73"/>
      <c r="DMR179" s="73"/>
      <c r="DMS179" s="73"/>
      <c r="DMT179" s="73"/>
      <c r="DMU179" s="73"/>
      <c r="DMV179" s="73"/>
      <c r="DMW179" s="73"/>
      <c r="DMX179" s="73"/>
      <c r="DMY179" s="73"/>
      <c r="DMZ179" s="73"/>
      <c r="DNA179" s="73"/>
      <c r="DNB179" s="73"/>
      <c r="DNC179" s="73"/>
      <c r="DND179" s="73"/>
      <c r="DNE179" s="73"/>
      <c r="DNF179" s="73"/>
      <c r="DNG179" s="73"/>
      <c r="DNH179" s="73"/>
      <c r="DNI179" s="73"/>
      <c r="DNJ179" s="73"/>
      <c r="DNK179" s="73"/>
      <c r="DNL179" s="73"/>
      <c r="DNM179" s="73"/>
      <c r="DNN179" s="73"/>
      <c r="DNO179" s="73"/>
      <c r="DNP179" s="73"/>
      <c r="DNQ179" s="73"/>
      <c r="DNR179" s="73"/>
      <c r="DNS179" s="73"/>
      <c r="DNT179" s="73"/>
      <c r="DNU179" s="73"/>
      <c r="DNV179" s="73"/>
      <c r="DNW179" s="73"/>
      <c r="DNX179" s="73"/>
      <c r="DNY179" s="73"/>
      <c r="DNZ179" s="73"/>
      <c r="DOA179" s="73"/>
      <c r="DOB179" s="73"/>
      <c r="DOC179" s="73"/>
      <c r="DOD179" s="73"/>
      <c r="DOE179" s="73"/>
      <c r="DOF179" s="73"/>
      <c r="DOG179" s="73"/>
      <c r="DOH179" s="73"/>
      <c r="DOI179" s="73"/>
      <c r="DOJ179" s="73"/>
      <c r="DOK179" s="73"/>
      <c r="DOL179" s="73"/>
      <c r="DOM179" s="73"/>
      <c r="DON179" s="73"/>
      <c r="DOO179" s="73"/>
      <c r="DOP179" s="73"/>
      <c r="DOQ179" s="73"/>
      <c r="DOR179" s="73"/>
      <c r="DOS179" s="73"/>
      <c r="DOT179" s="73"/>
      <c r="DOU179" s="73"/>
      <c r="DOV179" s="73"/>
      <c r="DOW179" s="73"/>
      <c r="DOX179" s="73"/>
      <c r="DOY179" s="73"/>
      <c r="DOZ179" s="73"/>
      <c r="DPA179" s="73"/>
      <c r="DPB179" s="73"/>
      <c r="DPC179" s="73"/>
      <c r="DPD179" s="73"/>
      <c r="DPE179" s="73"/>
      <c r="DPF179" s="73"/>
      <c r="DPG179" s="73"/>
      <c r="DPH179" s="73"/>
      <c r="DPI179" s="73"/>
      <c r="DPJ179" s="73"/>
      <c r="DPK179" s="73"/>
      <c r="DPL179" s="73"/>
      <c r="DPM179" s="73"/>
      <c r="DPN179" s="73"/>
      <c r="DPO179" s="73"/>
      <c r="DPP179" s="73"/>
      <c r="DPQ179" s="73"/>
      <c r="DPR179" s="73"/>
      <c r="DPS179" s="73"/>
      <c r="DPT179" s="73"/>
      <c r="DPU179" s="73"/>
      <c r="DPV179" s="73"/>
      <c r="DPW179" s="73"/>
      <c r="DPX179" s="73"/>
      <c r="DPY179" s="73"/>
      <c r="DPZ179" s="73"/>
      <c r="DQA179" s="73"/>
      <c r="DQB179" s="73"/>
      <c r="DQC179" s="73"/>
      <c r="DQD179" s="73"/>
      <c r="DQE179" s="73"/>
      <c r="DQF179" s="73"/>
      <c r="DQG179" s="73"/>
      <c r="DQH179" s="73"/>
      <c r="DQI179" s="73"/>
      <c r="DQJ179" s="73"/>
      <c r="DQK179" s="73"/>
      <c r="DQL179" s="73"/>
      <c r="DQM179" s="73"/>
      <c r="DQN179" s="73"/>
      <c r="DQO179" s="73"/>
      <c r="DQP179" s="73"/>
      <c r="DQQ179" s="73"/>
      <c r="DQR179" s="73"/>
      <c r="DQS179" s="73"/>
      <c r="DQT179" s="73"/>
      <c r="DQU179" s="73"/>
      <c r="DQV179" s="73"/>
      <c r="DQW179" s="73"/>
      <c r="DQX179" s="73"/>
      <c r="DQY179" s="73"/>
      <c r="DQZ179" s="73"/>
      <c r="DRA179" s="73"/>
      <c r="DRB179" s="73"/>
      <c r="DRC179" s="73"/>
      <c r="DRD179" s="73"/>
      <c r="DRE179" s="73"/>
      <c r="DRF179" s="73"/>
      <c r="DRG179" s="73"/>
      <c r="DRH179" s="73"/>
      <c r="DRI179" s="73"/>
      <c r="DRJ179" s="73"/>
      <c r="DRK179" s="73"/>
      <c r="DRL179" s="73"/>
      <c r="DRM179" s="73"/>
      <c r="DRN179" s="73"/>
      <c r="DRO179" s="73"/>
      <c r="DRP179" s="73"/>
      <c r="DRQ179" s="73"/>
      <c r="DRR179" s="73"/>
      <c r="DRS179" s="73"/>
      <c r="DRT179" s="73"/>
      <c r="DRU179" s="73"/>
      <c r="DRV179" s="73"/>
      <c r="DRW179" s="73"/>
      <c r="DRX179" s="73"/>
      <c r="DRY179" s="73"/>
      <c r="DRZ179" s="73"/>
      <c r="DSA179" s="73"/>
      <c r="DSB179" s="73"/>
      <c r="DSC179" s="73"/>
      <c r="DSD179" s="73"/>
      <c r="DSE179" s="73"/>
      <c r="DSF179" s="73"/>
      <c r="DSG179" s="73"/>
      <c r="DSH179" s="73"/>
      <c r="DSI179" s="73"/>
      <c r="DSJ179" s="73"/>
      <c r="DSK179" s="73"/>
      <c r="DSL179" s="73"/>
      <c r="DSM179" s="73"/>
      <c r="DSN179" s="73"/>
      <c r="DSO179" s="73"/>
      <c r="DSP179" s="73"/>
      <c r="DSQ179" s="73"/>
      <c r="DSR179" s="73"/>
      <c r="DSS179" s="73"/>
      <c r="DST179" s="73"/>
      <c r="DSU179" s="73"/>
      <c r="DSV179" s="73"/>
      <c r="DSW179" s="73"/>
      <c r="DSX179" s="73"/>
      <c r="DSY179" s="73"/>
      <c r="DSZ179" s="73"/>
      <c r="DTA179" s="73"/>
      <c r="DTB179" s="73"/>
      <c r="DTC179" s="73"/>
      <c r="DTD179" s="73"/>
      <c r="DTE179" s="73"/>
      <c r="DTF179" s="73"/>
      <c r="DTG179" s="73"/>
      <c r="DTH179" s="73"/>
      <c r="DTI179" s="73"/>
      <c r="DTJ179" s="73"/>
      <c r="DTK179" s="73"/>
      <c r="DTL179" s="73"/>
      <c r="DTM179" s="73"/>
      <c r="DTN179" s="73"/>
      <c r="DTO179" s="73"/>
      <c r="DTP179" s="73"/>
      <c r="DTQ179" s="73"/>
      <c r="DTR179" s="73"/>
      <c r="DTS179" s="73"/>
      <c r="DTT179" s="73"/>
      <c r="DTU179" s="73"/>
      <c r="DTV179" s="73"/>
      <c r="DTW179" s="73"/>
      <c r="DTX179" s="73"/>
      <c r="DTY179" s="73"/>
      <c r="DTZ179" s="73"/>
      <c r="DUA179" s="73"/>
      <c r="DUB179" s="73"/>
      <c r="DUC179" s="73"/>
      <c r="DUD179" s="73"/>
      <c r="DUE179" s="73"/>
      <c r="DUF179" s="73"/>
      <c r="DUG179" s="73"/>
      <c r="DUH179" s="73"/>
      <c r="DUI179" s="73"/>
      <c r="DUJ179" s="73"/>
      <c r="DUK179" s="73"/>
      <c r="DUL179" s="73"/>
      <c r="DUM179" s="73"/>
      <c r="DUN179" s="73"/>
      <c r="DUO179" s="73"/>
      <c r="DUP179" s="73"/>
      <c r="DUQ179" s="73"/>
      <c r="DUR179" s="73"/>
      <c r="DUS179" s="73"/>
      <c r="DUT179" s="73"/>
      <c r="DUU179" s="73"/>
      <c r="DUV179" s="73"/>
      <c r="DUW179" s="73"/>
      <c r="DUX179" s="73"/>
      <c r="DUY179" s="73"/>
      <c r="DUZ179" s="73"/>
      <c r="DVA179" s="73"/>
      <c r="DVB179" s="73"/>
      <c r="DVC179" s="73"/>
      <c r="DVD179" s="73"/>
      <c r="DVE179" s="73"/>
      <c r="DVF179" s="73"/>
      <c r="DVG179" s="73"/>
      <c r="DVH179" s="73"/>
      <c r="DVI179" s="73"/>
      <c r="DVJ179" s="73"/>
      <c r="DVK179" s="73"/>
      <c r="DVL179" s="73"/>
      <c r="DVM179" s="73"/>
      <c r="DVN179" s="73"/>
      <c r="DVO179" s="73"/>
      <c r="DVP179" s="73"/>
      <c r="DVQ179" s="73"/>
      <c r="DVR179" s="73"/>
      <c r="DVS179" s="73"/>
      <c r="DVT179" s="73"/>
      <c r="DVU179" s="73"/>
      <c r="DVV179" s="73"/>
      <c r="DVW179" s="73"/>
      <c r="DVX179" s="73"/>
      <c r="DVY179" s="73"/>
      <c r="DVZ179" s="73"/>
      <c r="DWA179" s="73"/>
      <c r="DWB179" s="73"/>
      <c r="DWC179" s="73"/>
      <c r="DWD179" s="73"/>
      <c r="DWE179" s="73"/>
      <c r="DWF179" s="73"/>
      <c r="DWG179" s="73"/>
      <c r="DWH179" s="73"/>
      <c r="DWI179" s="73"/>
      <c r="DWJ179" s="73"/>
      <c r="DWK179" s="73"/>
      <c r="DWL179" s="73"/>
      <c r="DWM179" s="73"/>
      <c r="DWN179" s="73"/>
      <c r="DWO179" s="73"/>
      <c r="DWP179" s="73"/>
      <c r="DWQ179" s="73"/>
      <c r="DWR179" s="73"/>
      <c r="DWS179" s="73"/>
      <c r="DWT179" s="73"/>
      <c r="DWU179" s="73"/>
      <c r="DWV179" s="73"/>
      <c r="DWW179" s="73"/>
      <c r="DWX179" s="73"/>
      <c r="DWY179" s="73"/>
      <c r="DWZ179" s="73"/>
      <c r="DXA179" s="73"/>
      <c r="DXB179" s="73"/>
      <c r="DXC179" s="73"/>
      <c r="DXD179" s="73"/>
      <c r="DXE179" s="73"/>
      <c r="DXF179" s="73"/>
      <c r="DXG179" s="73"/>
      <c r="DXH179" s="73"/>
      <c r="DXI179" s="73"/>
      <c r="DXJ179" s="73"/>
      <c r="DXK179" s="73"/>
      <c r="DXL179" s="73"/>
      <c r="DXM179" s="73"/>
      <c r="DXN179" s="73"/>
      <c r="DXO179" s="73"/>
      <c r="DXP179" s="73"/>
      <c r="DXQ179" s="73"/>
      <c r="DXR179" s="73"/>
      <c r="DXS179" s="73"/>
      <c r="DXT179" s="73"/>
      <c r="DXU179" s="73"/>
      <c r="DXV179" s="73"/>
      <c r="DXW179" s="73"/>
      <c r="DXX179" s="73"/>
      <c r="DXY179" s="73"/>
      <c r="DXZ179" s="73"/>
      <c r="DYA179" s="73"/>
      <c r="DYB179" s="73"/>
      <c r="DYC179" s="73"/>
      <c r="DYD179" s="73"/>
      <c r="DYE179" s="73"/>
      <c r="DYF179" s="73"/>
      <c r="DYG179" s="73"/>
      <c r="DYH179" s="73"/>
      <c r="DYI179" s="73"/>
      <c r="DYJ179" s="73"/>
      <c r="DYK179" s="73"/>
      <c r="DYL179" s="73"/>
      <c r="DYM179" s="73"/>
      <c r="DYN179" s="73"/>
      <c r="DYO179" s="73"/>
      <c r="DYP179" s="73"/>
      <c r="DYQ179" s="73"/>
      <c r="DYR179" s="73"/>
      <c r="DYS179" s="73"/>
      <c r="DYT179" s="73"/>
      <c r="DYU179" s="73"/>
      <c r="DYV179" s="73"/>
      <c r="DYW179" s="73"/>
      <c r="DYX179" s="73"/>
      <c r="DYY179" s="73"/>
      <c r="DYZ179" s="73"/>
      <c r="DZA179" s="73"/>
      <c r="DZB179" s="73"/>
      <c r="DZC179" s="73"/>
      <c r="DZD179" s="73"/>
      <c r="DZE179" s="73"/>
      <c r="DZF179" s="73"/>
      <c r="DZG179" s="73"/>
      <c r="DZH179" s="73"/>
      <c r="DZI179" s="73"/>
      <c r="DZJ179" s="73"/>
      <c r="DZK179" s="73"/>
      <c r="DZL179" s="73"/>
      <c r="DZM179" s="73"/>
      <c r="DZN179" s="73"/>
      <c r="DZO179" s="73"/>
      <c r="DZP179" s="73"/>
      <c r="DZQ179" s="73"/>
      <c r="DZR179" s="73"/>
      <c r="DZS179" s="73"/>
      <c r="DZT179" s="73"/>
      <c r="DZU179" s="73"/>
      <c r="DZV179" s="73"/>
      <c r="DZW179" s="73"/>
      <c r="DZX179" s="73"/>
      <c r="DZY179" s="73"/>
      <c r="DZZ179" s="73"/>
      <c r="EAA179" s="73"/>
      <c r="EAB179" s="73"/>
      <c r="EAC179" s="73"/>
      <c r="EAD179" s="73"/>
      <c r="EAE179" s="73"/>
      <c r="EAF179" s="73"/>
      <c r="EAG179" s="73"/>
      <c r="EAH179" s="73"/>
      <c r="EAI179" s="73"/>
      <c r="EAJ179" s="73"/>
      <c r="EAK179" s="73"/>
      <c r="EAL179" s="73"/>
      <c r="EAM179" s="73"/>
      <c r="EAN179" s="73"/>
      <c r="EAO179" s="73"/>
      <c r="EAP179" s="73"/>
      <c r="EAQ179" s="73"/>
      <c r="EAR179" s="73"/>
      <c r="EAS179" s="73"/>
      <c r="EAT179" s="73"/>
      <c r="EAU179" s="73"/>
      <c r="EAV179" s="73"/>
      <c r="EAW179" s="73"/>
      <c r="EAX179" s="73"/>
      <c r="EAY179" s="73"/>
      <c r="EAZ179" s="73"/>
      <c r="EBA179" s="73"/>
      <c r="EBB179" s="73"/>
      <c r="EBC179" s="73"/>
      <c r="EBD179" s="73"/>
      <c r="EBE179" s="73"/>
      <c r="EBF179" s="73"/>
      <c r="EBG179" s="73"/>
      <c r="EBH179" s="73"/>
      <c r="EBI179" s="73"/>
      <c r="EBJ179" s="73"/>
      <c r="EBK179" s="73"/>
      <c r="EBL179" s="73"/>
      <c r="EBM179" s="73"/>
      <c r="EBN179" s="73"/>
      <c r="EBO179" s="73"/>
      <c r="EBP179" s="73"/>
      <c r="EBQ179" s="73"/>
      <c r="EBR179" s="73"/>
      <c r="EBS179" s="73"/>
      <c r="EBT179" s="73"/>
      <c r="EBU179" s="73"/>
      <c r="EBV179" s="73"/>
      <c r="EBW179" s="73"/>
      <c r="EBX179" s="73"/>
      <c r="EBY179" s="73"/>
      <c r="EBZ179" s="73"/>
      <c r="ECA179" s="73"/>
      <c r="ECB179" s="73"/>
      <c r="ECC179" s="73"/>
      <c r="ECD179" s="73"/>
      <c r="ECE179" s="73"/>
      <c r="ECF179" s="73"/>
      <c r="ECG179" s="73"/>
      <c r="ECH179" s="73"/>
      <c r="ECI179" s="73"/>
      <c r="ECJ179" s="73"/>
      <c r="ECK179" s="73"/>
      <c r="ECL179" s="73"/>
      <c r="ECM179" s="73"/>
      <c r="ECN179" s="73"/>
      <c r="ECO179" s="73"/>
      <c r="ECP179" s="73"/>
      <c r="ECQ179" s="73"/>
      <c r="ECR179" s="73"/>
      <c r="ECS179" s="73"/>
      <c r="ECT179" s="73"/>
      <c r="ECU179" s="73"/>
      <c r="ECV179" s="73"/>
      <c r="ECW179" s="73"/>
      <c r="ECX179" s="73"/>
      <c r="ECY179" s="73"/>
      <c r="ECZ179" s="73"/>
      <c r="EDA179" s="73"/>
      <c r="EDB179" s="73"/>
      <c r="EDC179" s="73"/>
      <c r="EDD179" s="73"/>
      <c r="EDE179" s="73"/>
      <c r="EDF179" s="73"/>
      <c r="EDG179" s="73"/>
      <c r="EDH179" s="73"/>
      <c r="EDI179" s="73"/>
      <c r="EDJ179" s="73"/>
      <c r="EDK179" s="73"/>
      <c r="EDL179" s="73"/>
      <c r="EDM179" s="73"/>
      <c r="EDN179" s="73"/>
      <c r="EDO179" s="73"/>
      <c r="EDP179" s="73"/>
      <c r="EDQ179" s="73"/>
      <c r="EDR179" s="73"/>
      <c r="EDS179" s="73"/>
      <c r="EDT179" s="73"/>
      <c r="EDU179" s="73"/>
      <c r="EDV179" s="73"/>
      <c r="EDW179" s="73"/>
      <c r="EDX179" s="73"/>
      <c r="EDY179" s="73"/>
      <c r="EDZ179" s="73"/>
      <c r="EEA179" s="73"/>
      <c r="EEB179" s="73"/>
      <c r="EEC179" s="73"/>
      <c r="EED179" s="73"/>
      <c r="EEE179" s="73"/>
      <c r="EEF179" s="73"/>
      <c r="EEG179" s="73"/>
      <c r="EEH179" s="73"/>
      <c r="EEI179" s="73"/>
      <c r="EEJ179" s="73"/>
      <c r="EEK179" s="73"/>
      <c r="EEL179" s="73"/>
      <c r="EEM179" s="73"/>
      <c r="EEN179" s="73"/>
      <c r="EEO179" s="73"/>
      <c r="EEP179" s="73"/>
      <c r="EEQ179" s="73"/>
      <c r="EER179" s="73"/>
      <c r="EES179" s="73"/>
      <c r="EET179" s="73"/>
      <c r="EEU179" s="73"/>
      <c r="EEV179" s="73"/>
      <c r="EEW179" s="73"/>
      <c r="EEX179" s="73"/>
      <c r="EEY179" s="73"/>
      <c r="EEZ179" s="73"/>
      <c r="EFA179" s="73"/>
      <c r="EFB179" s="73"/>
      <c r="EFC179" s="73"/>
      <c r="EFD179" s="73"/>
      <c r="EFE179" s="73"/>
      <c r="EFF179" s="73"/>
      <c r="EFG179" s="73"/>
      <c r="EFH179" s="73"/>
      <c r="EFI179" s="73"/>
      <c r="EFJ179" s="73"/>
      <c r="EFK179" s="73"/>
      <c r="EFL179" s="73"/>
      <c r="EFM179" s="73"/>
      <c r="EFN179" s="73"/>
      <c r="EFO179" s="73"/>
      <c r="EFP179" s="73"/>
      <c r="EFQ179" s="73"/>
      <c r="EFR179" s="73"/>
      <c r="EFS179" s="73"/>
      <c r="EFT179" s="73"/>
      <c r="EFU179" s="73"/>
      <c r="EFV179" s="73"/>
      <c r="EFW179" s="73"/>
      <c r="EFX179" s="73"/>
      <c r="EFY179" s="73"/>
      <c r="EFZ179" s="73"/>
      <c r="EGA179" s="73"/>
      <c r="EGB179" s="73"/>
      <c r="EGC179" s="73"/>
      <c r="EGD179" s="73"/>
      <c r="EGE179" s="73"/>
      <c r="EGF179" s="73"/>
      <c r="EGG179" s="73"/>
      <c r="EGH179" s="73"/>
      <c r="EGI179" s="73"/>
      <c r="EGJ179" s="73"/>
      <c r="EGK179" s="73"/>
      <c r="EGL179" s="73"/>
      <c r="EGM179" s="73"/>
      <c r="EGN179" s="73"/>
      <c r="EGO179" s="73"/>
      <c r="EGP179" s="73"/>
      <c r="EGQ179" s="73"/>
      <c r="EGR179" s="73"/>
      <c r="EGS179" s="73"/>
      <c r="EGT179" s="73"/>
      <c r="EGU179" s="73"/>
      <c r="EGV179" s="73"/>
      <c r="EGW179" s="73"/>
      <c r="EGX179" s="73"/>
      <c r="EGY179" s="73"/>
      <c r="EGZ179" s="73"/>
      <c r="EHA179" s="73"/>
      <c r="EHB179" s="73"/>
      <c r="EHC179" s="73"/>
      <c r="EHD179" s="73"/>
      <c r="EHE179" s="73"/>
      <c r="EHF179" s="73"/>
      <c r="EHG179" s="73"/>
      <c r="EHH179" s="73"/>
      <c r="EHI179" s="73"/>
      <c r="EHJ179" s="73"/>
      <c r="EHK179" s="73"/>
      <c r="EHL179" s="73"/>
      <c r="EHM179" s="73"/>
      <c r="EHN179" s="73"/>
      <c r="EHO179" s="73"/>
      <c r="EHP179" s="73"/>
      <c r="EHQ179" s="73"/>
      <c r="EHR179" s="73"/>
      <c r="EHS179" s="73"/>
      <c r="EHT179" s="73"/>
      <c r="EHU179" s="73"/>
      <c r="EHV179" s="73"/>
      <c r="EHW179" s="73"/>
      <c r="EHX179" s="73"/>
      <c r="EHY179" s="73"/>
      <c r="EHZ179" s="73"/>
      <c r="EIA179" s="73"/>
      <c r="EIB179" s="73"/>
      <c r="EIC179" s="73"/>
      <c r="EID179" s="73"/>
      <c r="EIE179" s="73"/>
      <c r="EIF179" s="73"/>
      <c r="EIG179" s="73"/>
      <c r="EIH179" s="73"/>
      <c r="EII179" s="73"/>
      <c r="EIJ179" s="73"/>
      <c r="EIK179" s="73"/>
      <c r="EIL179" s="73"/>
      <c r="EIM179" s="73"/>
      <c r="EIN179" s="73"/>
      <c r="EIO179" s="73"/>
      <c r="EIP179" s="73"/>
      <c r="EIQ179" s="73"/>
      <c r="EIR179" s="73"/>
      <c r="EIS179" s="73"/>
      <c r="EIT179" s="73"/>
      <c r="EIU179" s="73"/>
      <c r="EIV179" s="73"/>
      <c r="EIW179" s="73"/>
      <c r="EIX179" s="73"/>
      <c r="EIY179" s="73"/>
      <c r="EIZ179" s="73"/>
      <c r="EJA179" s="73"/>
      <c r="EJB179" s="73"/>
      <c r="EJC179" s="73"/>
      <c r="EJD179" s="73"/>
      <c r="EJE179" s="73"/>
      <c r="EJF179" s="73"/>
      <c r="EJG179" s="73"/>
      <c r="EJH179" s="73"/>
      <c r="EJI179" s="73"/>
      <c r="EJJ179" s="73"/>
      <c r="EJK179" s="73"/>
      <c r="EJL179" s="73"/>
      <c r="EJM179" s="73"/>
      <c r="EJN179" s="73"/>
      <c r="EJO179" s="73"/>
      <c r="EJP179" s="73"/>
      <c r="EJQ179" s="73"/>
      <c r="EJR179" s="73"/>
      <c r="EJS179" s="73"/>
      <c r="EJT179" s="73"/>
      <c r="EJU179" s="73"/>
      <c r="EJV179" s="73"/>
      <c r="EJW179" s="73"/>
      <c r="EJX179" s="73"/>
      <c r="EJY179" s="73"/>
      <c r="EJZ179" s="73"/>
      <c r="EKA179" s="73"/>
      <c r="EKB179" s="73"/>
      <c r="EKC179" s="73"/>
      <c r="EKD179" s="73"/>
      <c r="EKE179" s="73"/>
      <c r="EKF179" s="73"/>
      <c r="EKG179" s="73"/>
      <c r="EKH179" s="73"/>
      <c r="EKI179" s="73"/>
      <c r="EKJ179" s="73"/>
      <c r="EKK179" s="73"/>
      <c r="EKL179" s="73"/>
      <c r="EKM179" s="73"/>
      <c r="EKN179" s="73"/>
      <c r="EKO179" s="73"/>
      <c r="EKP179" s="73"/>
      <c r="EKQ179" s="73"/>
      <c r="EKR179" s="73"/>
      <c r="EKS179" s="73"/>
      <c r="EKT179" s="73"/>
      <c r="EKU179" s="73"/>
      <c r="EKV179" s="73"/>
      <c r="EKW179" s="73"/>
      <c r="EKX179" s="73"/>
      <c r="EKY179" s="73"/>
      <c r="EKZ179" s="73"/>
      <c r="ELA179" s="73"/>
      <c r="ELB179" s="73"/>
      <c r="ELC179" s="73"/>
      <c r="ELD179" s="73"/>
      <c r="ELE179" s="73"/>
      <c r="ELF179" s="73"/>
      <c r="ELG179" s="73"/>
      <c r="ELH179" s="73"/>
      <c r="ELI179" s="73"/>
      <c r="ELJ179" s="73"/>
      <c r="ELK179" s="73"/>
      <c r="ELL179" s="73"/>
      <c r="ELM179" s="73"/>
      <c r="ELN179" s="73"/>
      <c r="ELO179" s="73"/>
      <c r="ELP179" s="73"/>
      <c r="ELQ179" s="73"/>
      <c r="ELR179" s="73"/>
      <c r="ELS179" s="73"/>
      <c r="ELT179" s="73"/>
      <c r="ELU179" s="73"/>
      <c r="ELV179" s="73"/>
      <c r="ELW179" s="73"/>
      <c r="ELX179" s="73"/>
      <c r="ELY179" s="73"/>
      <c r="ELZ179" s="73"/>
      <c r="EMA179" s="73"/>
      <c r="EMB179" s="73"/>
      <c r="EMC179" s="73"/>
      <c r="EMD179" s="73"/>
      <c r="EME179" s="73"/>
      <c r="EMF179" s="73"/>
      <c r="EMG179" s="73"/>
      <c r="EMH179" s="73"/>
      <c r="EMI179" s="73"/>
      <c r="EMJ179" s="73"/>
      <c r="EMK179" s="73"/>
      <c r="EML179" s="73"/>
      <c r="EMM179" s="73"/>
      <c r="EMN179" s="73"/>
      <c r="EMO179" s="73"/>
      <c r="EMP179" s="73"/>
      <c r="EMQ179" s="73"/>
      <c r="EMR179" s="73"/>
      <c r="EMS179" s="73"/>
      <c r="EMT179" s="73"/>
      <c r="EMU179" s="73"/>
      <c r="EMV179" s="73"/>
      <c r="EMW179" s="73"/>
      <c r="EMX179" s="73"/>
      <c r="EMY179" s="73"/>
      <c r="EMZ179" s="73"/>
      <c r="ENA179" s="73"/>
      <c r="ENB179" s="73"/>
      <c r="ENC179" s="73"/>
      <c r="END179" s="73"/>
      <c r="ENE179" s="73"/>
      <c r="ENF179" s="73"/>
      <c r="ENG179" s="73"/>
      <c r="ENH179" s="73"/>
      <c r="ENI179" s="73"/>
      <c r="ENJ179" s="73"/>
      <c r="ENK179" s="73"/>
      <c r="ENL179" s="73"/>
      <c r="ENM179" s="73"/>
      <c r="ENN179" s="73"/>
      <c r="ENO179" s="73"/>
      <c r="ENP179" s="73"/>
      <c r="ENQ179" s="73"/>
      <c r="ENR179" s="73"/>
      <c r="ENS179" s="73"/>
      <c r="ENT179" s="73"/>
      <c r="ENU179" s="73"/>
      <c r="ENV179" s="73"/>
      <c r="ENW179" s="73"/>
      <c r="ENX179" s="73"/>
      <c r="ENY179" s="73"/>
      <c r="ENZ179" s="73"/>
      <c r="EOA179" s="73"/>
      <c r="EOB179" s="73"/>
      <c r="EOC179" s="73"/>
      <c r="EOD179" s="73"/>
      <c r="EOE179" s="73"/>
      <c r="EOF179" s="73"/>
      <c r="EOG179" s="73"/>
      <c r="EOH179" s="73"/>
      <c r="EOI179" s="73"/>
      <c r="EOJ179" s="73"/>
      <c r="EOK179" s="73"/>
      <c r="EOL179" s="73"/>
      <c r="EOM179" s="73"/>
      <c r="EON179" s="73"/>
      <c r="EOO179" s="73"/>
      <c r="EOP179" s="73"/>
      <c r="EOQ179" s="73"/>
      <c r="EOR179" s="73"/>
      <c r="EOS179" s="73"/>
      <c r="EOT179" s="73"/>
      <c r="EOU179" s="73"/>
      <c r="EOV179" s="73"/>
      <c r="EOW179" s="73"/>
      <c r="EOX179" s="73"/>
      <c r="EOY179" s="73"/>
      <c r="EOZ179" s="73"/>
      <c r="EPA179" s="73"/>
      <c r="EPB179" s="73"/>
      <c r="EPC179" s="73"/>
      <c r="EPD179" s="73"/>
      <c r="EPE179" s="73"/>
      <c r="EPF179" s="73"/>
      <c r="EPG179" s="73"/>
      <c r="EPH179" s="73"/>
      <c r="EPI179" s="73"/>
      <c r="EPJ179" s="73"/>
      <c r="EPK179" s="73"/>
      <c r="EPL179" s="73"/>
      <c r="EPM179" s="73"/>
      <c r="EPN179" s="73"/>
      <c r="EPO179" s="73"/>
      <c r="EPP179" s="73"/>
      <c r="EPQ179" s="73"/>
      <c r="EPR179" s="73"/>
      <c r="EPS179" s="73"/>
      <c r="EPT179" s="73"/>
      <c r="EPU179" s="73"/>
      <c r="EPV179" s="73"/>
      <c r="EPW179" s="73"/>
      <c r="EPX179" s="73"/>
      <c r="EPY179" s="73"/>
      <c r="EPZ179" s="73"/>
      <c r="EQA179" s="73"/>
      <c r="EQB179" s="73"/>
      <c r="EQC179" s="73"/>
      <c r="EQD179" s="73"/>
      <c r="EQE179" s="73"/>
      <c r="EQF179" s="73"/>
      <c r="EQG179" s="73"/>
      <c r="EQH179" s="73"/>
      <c r="EQI179" s="73"/>
      <c r="EQJ179" s="73"/>
      <c r="EQK179" s="73"/>
      <c r="EQL179" s="73"/>
      <c r="EQM179" s="73"/>
      <c r="EQN179" s="73"/>
      <c r="EQO179" s="73"/>
      <c r="EQP179" s="73"/>
      <c r="EQQ179" s="73"/>
      <c r="EQR179" s="73"/>
      <c r="EQS179" s="73"/>
      <c r="EQT179" s="73"/>
      <c r="EQU179" s="73"/>
      <c r="EQV179" s="73"/>
      <c r="EQW179" s="73"/>
      <c r="EQX179" s="73"/>
      <c r="EQY179" s="73"/>
      <c r="EQZ179" s="73"/>
      <c r="ERA179" s="73"/>
      <c r="ERB179" s="73"/>
      <c r="ERC179" s="73"/>
      <c r="ERD179" s="73"/>
      <c r="ERE179" s="73"/>
      <c r="ERF179" s="73"/>
      <c r="ERG179" s="73"/>
      <c r="ERH179" s="73"/>
      <c r="ERI179" s="73"/>
      <c r="ERJ179" s="73"/>
      <c r="ERK179" s="73"/>
      <c r="ERL179" s="73"/>
      <c r="ERM179" s="73"/>
      <c r="ERN179" s="73"/>
      <c r="ERO179" s="73"/>
      <c r="ERP179" s="73"/>
      <c r="ERQ179" s="73"/>
      <c r="ERR179" s="73"/>
      <c r="ERS179" s="73"/>
      <c r="ERT179" s="73"/>
      <c r="ERU179" s="73"/>
      <c r="ERV179" s="73"/>
      <c r="ERW179" s="73"/>
      <c r="ERX179" s="73"/>
      <c r="ERY179" s="73"/>
      <c r="ERZ179" s="73"/>
      <c r="ESA179" s="73"/>
      <c r="ESB179" s="73"/>
      <c r="ESC179" s="73"/>
      <c r="ESD179" s="73"/>
      <c r="ESE179" s="73"/>
      <c r="ESF179" s="73"/>
      <c r="ESG179" s="73"/>
      <c r="ESH179" s="73"/>
      <c r="ESI179" s="73"/>
      <c r="ESJ179" s="73"/>
      <c r="ESK179" s="73"/>
      <c r="ESL179" s="73"/>
      <c r="ESM179" s="73"/>
      <c r="ESN179" s="73"/>
      <c r="ESO179" s="73"/>
      <c r="ESP179" s="73"/>
      <c r="ESQ179" s="73"/>
      <c r="ESR179" s="73"/>
      <c r="ESS179" s="73"/>
      <c r="EST179" s="73"/>
      <c r="ESU179" s="73"/>
      <c r="ESV179" s="73"/>
      <c r="ESW179" s="73"/>
      <c r="ESX179" s="73"/>
      <c r="ESY179" s="73"/>
      <c r="ESZ179" s="73"/>
      <c r="ETA179" s="73"/>
      <c r="ETB179" s="73"/>
      <c r="ETC179" s="73"/>
      <c r="ETD179" s="73"/>
      <c r="ETE179" s="73"/>
      <c r="ETF179" s="73"/>
      <c r="ETG179" s="73"/>
      <c r="ETH179" s="73"/>
      <c r="ETI179" s="73"/>
      <c r="ETJ179" s="73"/>
      <c r="ETK179" s="73"/>
      <c r="ETL179" s="73"/>
      <c r="ETM179" s="73"/>
      <c r="ETN179" s="73"/>
      <c r="ETO179" s="73"/>
      <c r="ETP179" s="73"/>
      <c r="ETQ179" s="73"/>
      <c r="ETR179" s="73"/>
      <c r="ETS179" s="73"/>
      <c r="ETT179" s="73"/>
      <c r="ETU179" s="73"/>
      <c r="ETV179" s="73"/>
      <c r="ETW179" s="73"/>
      <c r="ETX179" s="73"/>
      <c r="ETY179" s="73"/>
      <c r="ETZ179" s="73"/>
      <c r="EUA179" s="73"/>
      <c r="EUB179" s="73"/>
      <c r="EUC179" s="73"/>
      <c r="EUD179" s="73"/>
      <c r="EUE179" s="73"/>
      <c r="EUF179" s="73"/>
      <c r="EUG179" s="73"/>
      <c r="EUH179" s="73"/>
      <c r="EUI179" s="73"/>
      <c r="EUJ179" s="73"/>
      <c r="EUK179" s="73"/>
      <c r="EUL179" s="73"/>
      <c r="EUM179" s="73"/>
      <c r="EUN179" s="73"/>
      <c r="EUO179" s="73"/>
      <c r="EUP179" s="73"/>
      <c r="EUQ179" s="73"/>
      <c r="EUR179" s="73"/>
      <c r="EUS179" s="73"/>
      <c r="EUT179" s="73"/>
      <c r="EUU179" s="73"/>
      <c r="EUV179" s="73"/>
      <c r="EUW179" s="73"/>
      <c r="EUX179" s="73"/>
      <c r="EUY179" s="73"/>
      <c r="EUZ179" s="73"/>
      <c r="EVA179" s="73"/>
      <c r="EVB179" s="73"/>
      <c r="EVC179" s="73"/>
      <c r="EVD179" s="73"/>
      <c r="EVE179" s="73"/>
      <c r="EVF179" s="73"/>
      <c r="EVG179" s="73"/>
      <c r="EVH179" s="73"/>
      <c r="EVI179" s="73"/>
      <c r="EVJ179" s="73"/>
      <c r="EVK179" s="73"/>
      <c r="EVL179" s="73"/>
      <c r="EVM179" s="73"/>
      <c r="EVN179" s="73"/>
      <c r="EVO179" s="73"/>
      <c r="EVP179" s="73"/>
      <c r="EVQ179" s="73"/>
      <c r="EVR179" s="73"/>
      <c r="EVS179" s="73"/>
      <c r="EVT179" s="73"/>
      <c r="EVU179" s="73"/>
      <c r="EVV179" s="73"/>
      <c r="EVW179" s="73"/>
      <c r="EVX179" s="73"/>
      <c r="EVY179" s="73"/>
      <c r="EVZ179" s="73"/>
      <c r="EWA179" s="73"/>
      <c r="EWB179" s="73"/>
      <c r="EWC179" s="73"/>
      <c r="EWD179" s="73"/>
      <c r="EWE179" s="73"/>
      <c r="EWF179" s="73"/>
      <c r="EWG179" s="73"/>
      <c r="EWH179" s="73"/>
      <c r="EWI179" s="73"/>
      <c r="EWJ179" s="73"/>
      <c r="EWK179" s="73"/>
      <c r="EWL179" s="73"/>
      <c r="EWM179" s="73"/>
      <c r="EWN179" s="73"/>
      <c r="EWO179" s="73"/>
      <c r="EWP179" s="73"/>
      <c r="EWQ179" s="73"/>
      <c r="EWR179" s="73"/>
      <c r="EWS179" s="73"/>
      <c r="EWT179" s="73"/>
      <c r="EWU179" s="73"/>
      <c r="EWV179" s="73"/>
      <c r="EWW179" s="73"/>
      <c r="EWX179" s="73"/>
      <c r="EWY179" s="73"/>
      <c r="EWZ179" s="73"/>
      <c r="EXA179" s="73"/>
      <c r="EXB179" s="73"/>
      <c r="EXC179" s="73"/>
      <c r="EXD179" s="73"/>
      <c r="EXE179" s="73"/>
      <c r="EXF179" s="73"/>
      <c r="EXG179" s="73"/>
      <c r="EXH179" s="73"/>
      <c r="EXI179" s="73"/>
      <c r="EXJ179" s="73"/>
      <c r="EXK179" s="73"/>
      <c r="EXL179" s="73"/>
      <c r="EXM179" s="73"/>
      <c r="EXN179" s="73"/>
      <c r="EXO179" s="73"/>
      <c r="EXP179" s="73"/>
      <c r="EXQ179" s="73"/>
      <c r="EXR179" s="73"/>
      <c r="EXS179" s="73"/>
      <c r="EXT179" s="73"/>
      <c r="EXU179" s="73"/>
      <c r="EXV179" s="73"/>
      <c r="EXW179" s="73"/>
      <c r="EXX179" s="73"/>
      <c r="EXY179" s="73"/>
      <c r="EXZ179" s="73"/>
      <c r="EYA179" s="73"/>
      <c r="EYB179" s="73"/>
      <c r="EYC179" s="73"/>
      <c r="EYD179" s="73"/>
      <c r="EYE179" s="73"/>
      <c r="EYF179" s="73"/>
      <c r="EYG179" s="73"/>
      <c r="EYH179" s="73"/>
      <c r="EYI179" s="73"/>
      <c r="EYJ179" s="73"/>
      <c r="EYK179" s="73"/>
      <c r="EYL179" s="73"/>
      <c r="EYM179" s="73"/>
      <c r="EYN179" s="73"/>
      <c r="EYO179" s="73"/>
      <c r="EYP179" s="73"/>
      <c r="EYQ179" s="73"/>
      <c r="EYR179" s="73"/>
      <c r="EYS179" s="73"/>
      <c r="EYT179" s="73"/>
      <c r="EYU179" s="73"/>
      <c r="EYV179" s="73"/>
      <c r="EYW179" s="73"/>
      <c r="EYX179" s="73"/>
      <c r="EYY179" s="73"/>
      <c r="EYZ179" s="73"/>
      <c r="EZA179" s="73"/>
      <c r="EZB179" s="73"/>
      <c r="EZC179" s="73"/>
      <c r="EZD179" s="73"/>
      <c r="EZE179" s="73"/>
      <c r="EZF179" s="73"/>
      <c r="EZG179" s="73"/>
      <c r="EZH179" s="73"/>
      <c r="EZI179" s="73"/>
      <c r="EZJ179" s="73"/>
      <c r="EZK179" s="73"/>
      <c r="EZL179" s="73"/>
      <c r="EZM179" s="73"/>
      <c r="EZN179" s="73"/>
      <c r="EZO179" s="73"/>
      <c r="EZP179" s="73"/>
      <c r="EZQ179" s="73"/>
      <c r="EZR179" s="73"/>
      <c r="EZS179" s="73"/>
      <c r="EZT179" s="73"/>
      <c r="EZU179" s="73"/>
      <c r="EZV179" s="73"/>
      <c r="EZW179" s="73"/>
      <c r="EZX179" s="73"/>
      <c r="EZY179" s="73"/>
      <c r="EZZ179" s="73"/>
      <c r="FAA179" s="73"/>
      <c r="FAB179" s="73"/>
      <c r="FAC179" s="73"/>
      <c r="FAD179" s="73"/>
      <c r="FAE179" s="73"/>
      <c r="FAF179" s="73"/>
      <c r="FAG179" s="73"/>
      <c r="FAH179" s="73"/>
      <c r="FAI179" s="73"/>
      <c r="FAJ179" s="73"/>
      <c r="FAK179" s="73"/>
      <c r="FAL179" s="73"/>
      <c r="FAM179" s="73"/>
      <c r="FAN179" s="73"/>
      <c r="FAO179" s="73"/>
      <c r="FAP179" s="73"/>
      <c r="FAQ179" s="73"/>
      <c r="FAR179" s="73"/>
      <c r="FAS179" s="73"/>
      <c r="FAT179" s="73"/>
      <c r="FAU179" s="73"/>
      <c r="FAV179" s="73"/>
      <c r="FAW179" s="73"/>
      <c r="FAX179" s="73"/>
      <c r="FAY179" s="73"/>
      <c r="FAZ179" s="73"/>
      <c r="FBA179" s="73"/>
      <c r="FBB179" s="73"/>
      <c r="FBC179" s="73"/>
      <c r="FBD179" s="73"/>
      <c r="FBE179" s="73"/>
      <c r="FBF179" s="73"/>
      <c r="FBG179" s="73"/>
      <c r="FBH179" s="73"/>
      <c r="FBI179" s="73"/>
      <c r="FBJ179" s="73"/>
      <c r="FBK179" s="73"/>
      <c r="FBL179" s="73"/>
      <c r="FBM179" s="73"/>
      <c r="FBN179" s="73"/>
      <c r="FBO179" s="73"/>
      <c r="FBP179" s="73"/>
      <c r="FBQ179" s="73"/>
      <c r="FBR179" s="73"/>
      <c r="FBS179" s="73"/>
      <c r="FBT179" s="73"/>
      <c r="FBU179" s="73"/>
      <c r="FBV179" s="73"/>
      <c r="FBW179" s="73"/>
      <c r="FBX179" s="73"/>
      <c r="FBY179" s="73"/>
      <c r="FBZ179" s="73"/>
      <c r="FCA179" s="73"/>
      <c r="FCB179" s="73"/>
      <c r="FCC179" s="73"/>
      <c r="FCD179" s="73"/>
      <c r="FCE179" s="73"/>
      <c r="FCF179" s="73"/>
      <c r="FCG179" s="73"/>
      <c r="FCH179" s="73"/>
      <c r="FCI179" s="73"/>
      <c r="FCJ179" s="73"/>
      <c r="FCK179" s="73"/>
      <c r="FCL179" s="73"/>
      <c r="FCM179" s="73"/>
      <c r="FCN179" s="73"/>
      <c r="FCO179" s="73"/>
      <c r="FCP179" s="73"/>
      <c r="FCQ179" s="73"/>
      <c r="FCR179" s="73"/>
      <c r="FCS179" s="73"/>
      <c r="FCT179" s="73"/>
      <c r="FCU179" s="73"/>
      <c r="FCV179" s="73"/>
      <c r="FCW179" s="73"/>
      <c r="FCX179" s="73"/>
      <c r="FCY179" s="73"/>
      <c r="FCZ179" s="73"/>
      <c r="FDA179" s="73"/>
      <c r="FDB179" s="73"/>
      <c r="FDC179" s="73"/>
      <c r="FDD179" s="73"/>
      <c r="FDE179" s="73"/>
      <c r="FDF179" s="73"/>
      <c r="FDG179" s="73"/>
      <c r="FDH179" s="73"/>
      <c r="FDI179" s="73"/>
      <c r="FDJ179" s="73"/>
      <c r="FDK179" s="73"/>
      <c r="FDL179" s="73"/>
      <c r="FDM179" s="73"/>
      <c r="FDN179" s="73"/>
      <c r="FDO179" s="73"/>
      <c r="FDP179" s="73"/>
      <c r="FDQ179" s="73"/>
      <c r="FDR179" s="73"/>
      <c r="FDS179" s="73"/>
      <c r="FDT179" s="73"/>
      <c r="FDU179" s="73"/>
      <c r="FDV179" s="73"/>
      <c r="FDW179" s="73"/>
      <c r="FDX179" s="73"/>
      <c r="FDY179" s="73"/>
      <c r="FDZ179" s="73"/>
      <c r="FEA179" s="73"/>
      <c r="FEB179" s="73"/>
      <c r="FEC179" s="73"/>
      <c r="FED179" s="73"/>
      <c r="FEE179" s="73"/>
      <c r="FEF179" s="73"/>
      <c r="FEG179" s="73"/>
      <c r="FEH179" s="73"/>
      <c r="FEI179" s="73"/>
      <c r="FEJ179" s="73"/>
      <c r="FEK179" s="73"/>
      <c r="FEL179" s="73"/>
      <c r="FEM179" s="73"/>
      <c r="FEN179" s="73"/>
      <c r="FEO179" s="73"/>
      <c r="FEP179" s="73"/>
      <c r="FEQ179" s="73"/>
      <c r="FER179" s="73"/>
      <c r="FES179" s="73"/>
      <c r="FET179" s="73"/>
      <c r="FEU179" s="73"/>
      <c r="FEV179" s="73"/>
      <c r="FEW179" s="73"/>
      <c r="FEX179" s="73"/>
      <c r="FEY179" s="73"/>
      <c r="FEZ179" s="73"/>
      <c r="FFA179" s="73"/>
      <c r="FFB179" s="73"/>
      <c r="FFC179" s="73"/>
      <c r="FFD179" s="73"/>
      <c r="FFE179" s="73"/>
      <c r="FFF179" s="73"/>
      <c r="FFG179" s="73"/>
      <c r="FFH179" s="73"/>
      <c r="FFI179" s="73"/>
      <c r="FFJ179" s="73"/>
      <c r="FFK179" s="73"/>
      <c r="FFL179" s="73"/>
      <c r="FFM179" s="73"/>
      <c r="FFN179" s="73"/>
      <c r="FFO179" s="73"/>
      <c r="FFP179" s="73"/>
      <c r="FFQ179" s="73"/>
      <c r="FFR179" s="73"/>
      <c r="FFS179" s="73"/>
      <c r="FFT179" s="73"/>
      <c r="FFU179" s="73"/>
      <c r="FFV179" s="73"/>
      <c r="FFW179" s="73"/>
      <c r="FFX179" s="73"/>
      <c r="FFY179" s="73"/>
      <c r="FFZ179" s="73"/>
      <c r="FGA179" s="73"/>
      <c r="FGB179" s="73"/>
      <c r="FGC179" s="73"/>
      <c r="FGD179" s="73"/>
      <c r="FGE179" s="73"/>
      <c r="FGF179" s="73"/>
      <c r="FGG179" s="73"/>
      <c r="FGH179" s="73"/>
      <c r="FGI179" s="73"/>
      <c r="FGJ179" s="73"/>
      <c r="FGK179" s="73"/>
      <c r="FGL179" s="73"/>
      <c r="FGM179" s="73"/>
      <c r="FGN179" s="73"/>
      <c r="FGO179" s="73"/>
      <c r="FGP179" s="73"/>
      <c r="FGQ179" s="73"/>
      <c r="FGR179" s="73"/>
      <c r="FGS179" s="73"/>
      <c r="FGT179" s="73"/>
      <c r="FGU179" s="73"/>
      <c r="FGV179" s="73"/>
      <c r="FGW179" s="73"/>
      <c r="FGX179" s="73"/>
      <c r="FGY179" s="73"/>
      <c r="FGZ179" s="73"/>
      <c r="FHA179" s="73"/>
      <c r="FHB179" s="73"/>
      <c r="FHC179" s="73"/>
      <c r="FHD179" s="73"/>
      <c r="FHE179" s="73"/>
      <c r="FHF179" s="73"/>
      <c r="FHG179" s="73"/>
      <c r="FHH179" s="73"/>
      <c r="FHI179" s="73"/>
      <c r="FHJ179" s="73"/>
      <c r="FHK179" s="73"/>
      <c r="FHL179" s="73"/>
      <c r="FHM179" s="73"/>
      <c r="FHN179" s="73"/>
      <c r="FHO179" s="73"/>
      <c r="FHP179" s="73"/>
      <c r="FHQ179" s="73"/>
      <c r="FHR179" s="73"/>
      <c r="FHS179" s="73"/>
      <c r="FHT179" s="73"/>
      <c r="FHU179" s="73"/>
      <c r="FHV179" s="73"/>
      <c r="FHW179" s="73"/>
      <c r="FHX179" s="73"/>
      <c r="FHY179" s="73"/>
      <c r="FHZ179" s="73"/>
      <c r="FIA179" s="73"/>
      <c r="FIB179" s="73"/>
      <c r="FIC179" s="73"/>
      <c r="FID179" s="73"/>
      <c r="FIE179" s="73"/>
      <c r="FIF179" s="73"/>
      <c r="FIG179" s="73"/>
      <c r="FIH179" s="73"/>
      <c r="FII179" s="73"/>
      <c r="FIJ179" s="73"/>
      <c r="FIK179" s="73"/>
      <c r="FIL179" s="73"/>
      <c r="FIM179" s="73"/>
      <c r="FIN179" s="73"/>
      <c r="FIO179" s="73"/>
      <c r="FIP179" s="73"/>
      <c r="FIQ179" s="73"/>
      <c r="FIR179" s="73"/>
      <c r="FIS179" s="73"/>
      <c r="FIT179" s="73"/>
      <c r="FIU179" s="73"/>
      <c r="FIV179" s="73"/>
      <c r="FIW179" s="73"/>
      <c r="FIX179" s="73"/>
      <c r="FIY179" s="73"/>
      <c r="FIZ179" s="73"/>
      <c r="FJA179" s="73"/>
      <c r="FJB179" s="73"/>
      <c r="FJC179" s="73"/>
      <c r="FJD179" s="73"/>
      <c r="FJE179" s="73"/>
      <c r="FJF179" s="73"/>
      <c r="FJG179" s="73"/>
      <c r="FJH179" s="73"/>
      <c r="FJI179" s="73"/>
      <c r="FJJ179" s="73"/>
      <c r="FJK179" s="73"/>
      <c r="FJL179" s="73"/>
      <c r="FJM179" s="73"/>
      <c r="FJN179" s="73"/>
      <c r="FJO179" s="73"/>
      <c r="FJP179" s="73"/>
      <c r="FJQ179" s="73"/>
      <c r="FJR179" s="73"/>
      <c r="FJS179" s="73"/>
      <c r="FJT179" s="73"/>
      <c r="FJU179" s="73"/>
      <c r="FJV179" s="73"/>
      <c r="FJW179" s="73"/>
      <c r="FJX179" s="73"/>
      <c r="FJY179" s="73"/>
      <c r="FJZ179" s="73"/>
      <c r="FKA179" s="73"/>
      <c r="FKB179" s="73"/>
      <c r="FKC179" s="73"/>
      <c r="FKD179" s="73"/>
      <c r="FKE179" s="73"/>
      <c r="FKF179" s="73"/>
      <c r="FKG179" s="73"/>
      <c r="FKH179" s="73"/>
      <c r="FKI179" s="73"/>
      <c r="FKJ179" s="73"/>
      <c r="FKK179" s="73"/>
      <c r="FKL179" s="73"/>
      <c r="FKM179" s="73"/>
      <c r="FKN179" s="73"/>
      <c r="FKO179" s="73"/>
      <c r="FKP179" s="73"/>
      <c r="FKQ179" s="73"/>
      <c r="FKR179" s="73"/>
      <c r="FKS179" s="73"/>
      <c r="FKT179" s="73"/>
      <c r="FKU179" s="73"/>
      <c r="FKV179" s="73"/>
      <c r="FKW179" s="73"/>
      <c r="FKX179" s="73"/>
      <c r="FKY179" s="73"/>
      <c r="FKZ179" s="73"/>
      <c r="FLA179" s="73"/>
      <c r="FLB179" s="73"/>
      <c r="FLC179" s="73"/>
      <c r="FLD179" s="73"/>
      <c r="FLE179" s="73"/>
      <c r="FLF179" s="73"/>
      <c r="FLG179" s="73"/>
      <c r="FLH179" s="73"/>
      <c r="FLI179" s="73"/>
      <c r="FLJ179" s="73"/>
      <c r="FLK179" s="73"/>
      <c r="FLL179" s="73"/>
      <c r="FLM179" s="73"/>
      <c r="FLN179" s="73"/>
      <c r="FLO179" s="73"/>
      <c r="FLP179" s="73"/>
      <c r="FLQ179" s="73"/>
      <c r="FLR179" s="73"/>
      <c r="FLS179" s="73"/>
      <c r="FLT179" s="73"/>
      <c r="FLU179" s="73"/>
      <c r="FLV179" s="73"/>
      <c r="FLW179" s="73"/>
      <c r="FLX179" s="73"/>
      <c r="FLY179" s="73"/>
      <c r="FLZ179" s="73"/>
      <c r="FMA179" s="73"/>
      <c r="FMB179" s="73"/>
      <c r="FMC179" s="73"/>
      <c r="FMD179" s="73"/>
      <c r="FME179" s="73"/>
      <c r="FMF179" s="73"/>
      <c r="FMG179" s="73"/>
      <c r="FMH179" s="73"/>
      <c r="FMI179" s="73"/>
      <c r="FMJ179" s="73"/>
      <c r="FMK179" s="73"/>
      <c r="FML179" s="73"/>
      <c r="FMM179" s="73"/>
      <c r="FMN179" s="73"/>
      <c r="FMO179" s="73"/>
      <c r="FMP179" s="73"/>
      <c r="FMQ179" s="73"/>
      <c r="FMR179" s="73"/>
      <c r="FMS179" s="73"/>
      <c r="FMT179" s="73"/>
      <c r="FMU179" s="73"/>
      <c r="FMV179" s="73"/>
      <c r="FMW179" s="73"/>
      <c r="FMX179" s="73"/>
      <c r="FMY179" s="73"/>
      <c r="FMZ179" s="73"/>
      <c r="FNA179" s="73"/>
      <c r="FNB179" s="73"/>
      <c r="FNC179" s="73"/>
      <c r="FND179" s="73"/>
      <c r="FNE179" s="73"/>
      <c r="FNF179" s="73"/>
      <c r="FNG179" s="73"/>
      <c r="FNH179" s="73"/>
      <c r="FNI179" s="73"/>
      <c r="FNJ179" s="73"/>
      <c r="FNK179" s="73"/>
      <c r="FNL179" s="73"/>
      <c r="FNM179" s="73"/>
      <c r="FNN179" s="73"/>
      <c r="FNO179" s="73"/>
      <c r="FNP179" s="73"/>
      <c r="FNQ179" s="73"/>
      <c r="FNR179" s="73"/>
      <c r="FNS179" s="73"/>
      <c r="FNT179" s="73"/>
      <c r="FNU179" s="73"/>
      <c r="FNV179" s="73"/>
      <c r="FNW179" s="73"/>
      <c r="FNX179" s="73"/>
      <c r="FNY179" s="73"/>
      <c r="FNZ179" s="73"/>
      <c r="FOA179" s="73"/>
      <c r="FOB179" s="73"/>
      <c r="FOC179" s="73"/>
      <c r="FOD179" s="73"/>
      <c r="FOE179" s="73"/>
      <c r="FOF179" s="73"/>
      <c r="FOG179" s="73"/>
      <c r="FOH179" s="73"/>
      <c r="FOI179" s="73"/>
      <c r="FOJ179" s="73"/>
      <c r="FOK179" s="73"/>
      <c r="FOL179" s="73"/>
      <c r="FOM179" s="73"/>
      <c r="FON179" s="73"/>
      <c r="FOO179" s="73"/>
      <c r="FOP179" s="73"/>
      <c r="FOQ179" s="73"/>
      <c r="FOR179" s="73"/>
      <c r="FOS179" s="73"/>
      <c r="FOT179" s="73"/>
      <c r="FOU179" s="73"/>
      <c r="FOV179" s="73"/>
      <c r="FOW179" s="73"/>
      <c r="FOX179" s="73"/>
      <c r="FOY179" s="73"/>
      <c r="FOZ179" s="73"/>
      <c r="FPA179" s="73"/>
      <c r="FPB179" s="73"/>
      <c r="FPC179" s="73"/>
      <c r="FPD179" s="73"/>
      <c r="FPE179" s="73"/>
      <c r="FPF179" s="73"/>
      <c r="FPG179" s="73"/>
      <c r="FPH179" s="73"/>
      <c r="FPI179" s="73"/>
      <c r="FPJ179" s="73"/>
      <c r="FPK179" s="73"/>
      <c r="FPL179" s="73"/>
      <c r="FPM179" s="73"/>
      <c r="FPN179" s="73"/>
      <c r="FPO179" s="73"/>
      <c r="FPP179" s="73"/>
      <c r="FPQ179" s="73"/>
      <c r="FPR179" s="73"/>
      <c r="FPS179" s="73"/>
      <c r="FPT179" s="73"/>
      <c r="FPU179" s="73"/>
      <c r="FPV179" s="73"/>
      <c r="FPW179" s="73"/>
      <c r="FPX179" s="73"/>
      <c r="FPY179" s="73"/>
      <c r="FPZ179" s="73"/>
      <c r="FQA179" s="73"/>
      <c r="FQB179" s="73"/>
      <c r="FQC179" s="73"/>
      <c r="FQD179" s="73"/>
      <c r="FQE179" s="73"/>
      <c r="FQF179" s="73"/>
      <c r="FQG179" s="73"/>
      <c r="FQH179" s="73"/>
      <c r="FQI179" s="73"/>
      <c r="FQJ179" s="73"/>
      <c r="FQK179" s="73"/>
      <c r="FQL179" s="73"/>
      <c r="FQM179" s="73"/>
      <c r="FQN179" s="73"/>
      <c r="FQO179" s="73"/>
      <c r="FQP179" s="73"/>
      <c r="FQQ179" s="73"/>
      <c r="FQR179" s="73"/>
      <c r="FQS179" s="73"/>
      <c r="FQT179" s="73"/>
      <c r="FQU179" s="73"/>
      <c r="FQV179" s="73"/>
      <c r="FQW179" s="73"/>
      <c r="FQX179" s="73"/>
      <c r="FQY179" s="73"/>
      <c r="FQZ179" s="73"/>
      <c r="FRA179" s="73"/>
      <c r="FRB179" s="73"/>
      <c r="FRC179" s="73"/>
      <c r="FRD179" s="73"/>
      <c r="FRE179" s="73"/>
      <c r="FRF179" s="73"/>
      <c r="FRG179" s="73"/>
      <c r="FRH179" s="73"/>
      <c r="FRI179" s="73"/>
      <c r="FRJ179" s="73"/>
      <c r="FRK179" s="73"/>
      <c r="FRL179" s="73"/>
      <c r="FRM179" s="73"/>
      <c r="FRN179" s="73"/>
      <c r="FRO179" s="73"/>
      <c r="FRP179" s="73"/>
      <c r="FRQ179" s="73"/>
      <c r="FRR179" s="73"/>
      <c r="FRS179" s="73"/>
      <c r="FRT179" s="73"/>
      <c r="FRU179" s="73"/>
      <c r="FRV179" s="73"/>
      <c r="FRW179" s="73"/>
      <c r="FRX179" s="73"/>
      <c r="FRY179" s="73"/>
      <c r="FRZ179" s="73"/>
      <c r="FSA179" s="73"/>
      <c r="FSB179" s="73"/>
      <c r="FSC179" s="73"/>
      <c r="FSD179" s="73"/>
      <c r="FSE179" s="73"/>
      <c r="FSF179" s="73"/>
      <c r="FSG179" s="73"/>
      <c r="FSH179" s="73"/>
      <c r="FSI179" s="73"/>
      <c r="FSJ179" s="73"/>
      <c r="FSK179" s="73"/>
      <c r="FSL179" s="73"/>
      <c r="FSM179" s="73"/>
      <c r="FSN179" s="73"/>
      <c r="FSO179" s="73"/>
      <c r="FSP179" s="73"/>
      <c r="FSQ179" s="73"/>
      <c r="FSR179" s="73"/>
      <c r="FSS179" s="73"/>
      <c r="FST179" s="73"/>
      <c r="FSU179" s="73"/>
      <c r="FSV179" s="73"/>
      <c r="FSW179" s="73"/>
      <c r="FSX179" s="73"/>
      <c r="FSY179" s="73"/>
      <c r="FSZ179" s="73"/>
      <c r="FTA179" s="73"/>
      <c r="FTB179" s="73"/>
      <c r="FTC179" s="73"/>
      <c r="FTD179" s="73"/>
      <c r="FTE179" s="73"/>
      <c r="FTF179" s="73"/>
      <c r="FTG179" s="73"/>
      <c r="FTH179" s="73"/>
      <c r="FTI179" s="73"/>
      <c r="FTJ179" s="73"/>
      <c r="FTK179" s="73"/>
      <c r="FTL179" s="73"/>
      <c r="FTM179" s="73"/>
      <c r="FTN179" s="73"/>
      <c r="FTO179" s="73"/>
      <c r="FTP179" s="73"/>
      <c r="FTQ179" s="73"/>
      <c r="FTR179" s="73"/>
      <c r="FTS179" s="73"/>
      <c r="FTT179" s="73"/>
      <c r="FTU179" s="73"/>
      <c r="FTV179" s="73"/>
      <c r="FTW179" s="73"/>
      <c r="FTX179" s="73"/>
      <c r="FTY179" s="73"/>
      <c r="FTZ179" s="73"/>
      <c r="FUA179" s="73"/>
      <c r="FUB179" s="73"/>
      <c r="FUC179" s="73"/>
      <c r="FUD179" s="73"/>
      <c r="FUE179" s="73"/>
      <c r="FUF179" s="73"/>
      <c r="FUG179" s="73"/>
      <c r="FUH179" s="73"/>
      <c r="FUI179" s="73"/>
      <c r="FUJ179" s="73"/>
      <c r="FUK179" s="73"/>
      <c r="FUL179" s="73"/>
      <c r="FUM179" s="73"/>
      <c r="FUN179" s="73"/>
      <c r="FUO179" s="73"/>
      <c r="FUP179" s="73"/>
      <c r="FUQ179" s="73"/>
      <c r="FUR179" s="73"/>
      <c r="FUS179" s="73"/>
      <c r="FUT179" s="73"/>
      <c r="FUU179" s="73"/>
      <c r="FUV179" s="73"/>
      <c r="FUW179" s="73"/>
      <c r="FUX179" s="73"/>
      <c r="FUY179" s="73"/>
      <c r="FUZ179" s="73"/>
      <c r="FVA179" s="73"/>
      <c r="FVB179" s="73"/>
      <c r="FVC179" s="73"/>
      <c r="FVD179" s="73"/>
      <c r="FVE179" s="73"/>
      <c r="FVF179" s="73"/>
      <c r="FVG179" s="73"/>
      <c r="FVH179" s="73"/>
      <c r="FVI179" s="73"/>
      <c r="FVJ179" s="73"/>
      <c r="FVK179" s="73"/>
      <c r="FVL179" s="73"/>
      <c r="FVM179" s="73"/>
      <c r="FVN179" s="73"/>
      <c r="FVO179" s="73"/>
      <c r="FVP179" s="73"/>
      <c r="FVQ179" s="73"/>
      <c r="FVR179" s="73"/>
      <c r="FVS179" s="73"/>
      <c r="FVT179" s="73"/>
      <c r="FVU179" s="73"/>
      <c r="FVV179" s="73"/>
      <c r="FVW179" s="73"/>
      <c r="FVX179" s="73"/>
      <c r="FVY179" s="73"/>
      <c r="FVZ179" s="73"/>
      <c r="FWA179" s="73"/>
      <c r="FWB179" s="73"/>
      <c r="FWC179" s="73"/>
      <c r="FWD179" s="73"/>
      <c r="FWE179" s="73"/>
      <c r="FWF179" s="73"/>
      <c r="FWG179" s="73"/>
      <c r="FWH179" s="73"/>
      <c r="FWI179" s="73"/>
      <c r="FWJ179" s="73"/>
      <c r="FWK179" s="73"/>
      <c r="FWL179" s="73"/>
      <c r="FWM179" s="73"/>
      <c r="FWN179" s="73"/>
      <c r="FWO179" s="73"/>
      <c r="FWP179" s="73"/>
      <c r="FWQ179" s="73"/>
      <c r="FWR179" s="73"/>
      <c r="FWS179" s="73"/>
      <c r="FWT179" s="73"/>
      <c r="FWU179" s="73"/>
      <c r="FWV179" s="73"/>
      <c r="FWW179" s="73"/>
      <c r="FWX179" s="73"/>
      <c r="FWY179" s="73"/>
      <c r="FWZ179" s="73"/>
      <c r="FXA179" s="73"/>
      <c r="FXB179" s="73"/>
      <c r="FXC179" s="73"/>
      <c r="FXD179" s="73"/>
      <c r="FXE179" s="73"/>
      <c r="FXF179" s="73"/>
      <c r="FXG179" s="73"/>
      <c r="FXH179" s="73"/>
      <c r="FXI179" s="73"/>
      <c r="FXJ179" s="73"/>
      <c r="FXK179" s="73"/>
      <c r="FXL179" s="73"/>
      <c r="FXM179" s="73"/>
      <c r="FXN179" s="73"/>
      <c r="FXO179" s="73"/>
      <c r="FXP179" s="73"/>
      <c r="FXQ179" s="73"/>
      <c r="FXR179" s="73"/>
      <c r="FXS179" s="73"/>
      <c r="FXT179" s="73"/>
      <c r="FXU179" s="73"/>
      <c r="FXV179" s="73"/>
      <c r="FXW179" s="73"/>
      <c r="FXX179" s="73"/>
      <c r="FXY179" s="73"/>
      <c r="FXZ179" s="73"/>
      <c r="FYA179" s="73"/>
      <c r="FYB179" s="73"/>
      <c r="FYC179" s="73"/>
      <c r="FYD179" s="73"/>
      <c r="FYE179" s="73"/>
      <c r="FYF179" s="73"/>
      <c r="FYG179" s="73"/>
      <c r="FYH179" s="73"/>
      <c r="FYI179" s="73"/>
      <c r="FYJ179" s="73"/>
      <c r="FYK179" s="73"/>
      <c r="FYL179" s="73"/>
      <c r="FYM179" s="73"/>
      <c r="FYN179" s="73"/>
      <c r="FYO179" s="73"/>
      <c r="FYP179" s="73"/>
      <c r="FYQ179" s="73"/>
      <c r="FYR179" s="73"/>
      <c r="FYS179" s="73"/>
      <c r="FYT179" s="73"/>
      <c r="FYU179" s="73"/>
      <c r="FYV179" s="73"/>
      <c r="FYW179" s="73"/>
      <c r="FYX179" s="73"/>
      <c r="FYY179" s="73"/>
      <c r="FYZ179" s="73"/>
      <c r="FZA179" s="73"/>
      <c r="FZB179" s="73"/>
      <c r="FZC179" s="73"/>
      <c r="FZD179" s="73"/>
      <c r="FZE179" s="73"/>
      <c r="FZF179" s="73"/>
      <c r="FZG179" s="73"/>
      <c r="FZH179" s="73"/>
      <c r="FZI179" s="73"/>
      <c r="FZJ179" s="73"/>
      <c r="FZK179" s="73"/>
      <c r="FZL179" s="73"/>
      <c r="FZM179" s="73"/>
      <c r="FZN179" s="73"/>
      <c r="FZO179" s="73"/>
      <c r="FZP179" s="73"/>
      <c r="FZQ179" s="73"/>
      <c r="FZR179" s="73"/>
      <c r="FZS179" s="73"/>
      <c r="FZT179" s="73"/>
      <c r="FZU179" s="73"/>
      <c r="FZV179" s="73"/>
      <c r="FZW179" s="73"/>
      <c r="FZX179" s="73"/>
      <c r="FZY179" s="73"/>
      <c r="FZZ179" s="73"/>
      <c r="GAA179" s="73"/>
      <c r="GAB179" s="73"/>
      <c r="GAC179" s="73"/>
      <c r="GAD179" s="73"/>
      <c r="GAE179" s="73"/>
      <c r="GAF179" s="73"/>
      <c r="GAG179" s="73"/>
      <c r="GAH179" s="73"/>
      <c r="GAI179" s="73"/>
      <c r="GAJ179" s="73"/>
      <c r="GAK179" s="73"/>
      <c r="GAL179" s="73"/>
      <c r="GAM179" s="73"/>
      <c r="GAN179" s="73"/>
      <c r="GAO179" s="73"/>
      <c r="GAP179" s="73"/>
      <c r="GAQ179" s="73"/>
      <c r="GAR179" s="73"/>
      <c r="GAS179" s="73"/>
      <c r="GAT179" s="73"/>
      <c r="GAU179" s="73"/>
      <c r="GAV179" s="73"/>
      <c r="GAW179" s="73"/>
      <c r="GAX179" s="73"/>
      <c r="GAY179" s="73"/>
      <c r="GAZ179" s="73"/>
      <c r="GBA179" s="73"/>
      <c r="GBB179" s="73"/>
      <c r="GBC179" s="73"/>
      <c r="GBD179" s="73"/>
      <c r="GBE179" s="73"/>
      <c r="GBF179" s="73"/>
      <c r="GBG179" s="73"/>
      <c r="GBH179" s="73"/>
      <c r="GBI179" s="73"/>
      <c r="GBJ179" s="73"/>
      <c r="GBK179" s="73"/>
      <c r="GBL179" s="73"/>
      <c r="GBM179" s="73"/>
      <c r="GBN179" s="73"/>
      <c r="GBO179" s="73"/>
      <c r="GBP179" s="73"/>
      <c r="GBQ179" s="73"/>
      <c r="GBR179" s="73"/>
      <c r="GBS179" s="73"/>
      <c r="GBT179" s="73"/>
      <c r="GBU179" s="73"/>
      <c r="GBV179" s="73"/>
      <c r="GBW179" s="73"/>
      <c r="GBX179" s="73"/>
      <c r="GBY179" s="73"/>
      <c r="GBZ179" s="73"/>
      <c r="GCA179" s="73"/>
      <c r="GCB179" s="73"/>
      <c r="GCC179" s="73"/>
      <c r="GCD179" s="73"/>
      <c r="GCE179" s="73"/>
      <c r="GCF179" s="73"/>
      <c r="GCG179" s="73"/>
      <c r="GCH179" s="73"/>
      <c r="GCI179" s="73"/>
      <c r="GCJ179" s="73"/>
      <c r="GCK179" s="73"/>
      <c r="GCL179" s="73"/>
      <c r="GCM179" s="73"/>
      <c r="GCN179" s="73"/>
      <c r="GCO179" s="73"/>
      <c r="GCP179" s="73"/>
      <c r="GCQ179" s="73"/>
      <c r="GCR179" s="73"/>
      <c r="GCS179" s="73"/>
      <c r="GCT179" s="73"/>
      <c r="GCU179" s="73"/>
      <c r="GCV179" s="73"/>
      <c r="GCW179" s="73"/>
      <c r="GCX179" s="73"/>
      <c r="GCY179" s="73"/>
      <c r="GCZ179" s="73"/>
      <c r="GDA179" s="73"/>
      <c r="GDB179" s="73"/>
      <c r="GDC179" s="73"/>
      <c r="GDD179" s="73"/>
      <c r="GDE179" s="73"/>
      <c r="GDF179" s="73"/>
      <c r="GDG179" s="73"/>
      <c r="GDH179" s="73"/>
      <c r="GDI179" s="73"/>
      <c r="GDJ179" s="73"/>
      <c r="GDK179" s="73"/>
      <c r="GDL179" s="73"/>
      <c r="GDM179" s="73"/>
      <c r="GDN179" s="73"/>
      <c r="GDO179" s="73"/>
      <c r="GDP179" s="73"/>
      <c r="GDQ179" s="73"/>
      <c r="GDR179" s="73"/>
      <c r="GDS179" s="73"/>
      <c r="GDT179" s="73"/>
      <c r="GDU179" s="73"/>
      <c r="GDV179" s="73"/>
      <c r="GDW179" s="73"/>
      <c r="GDX179" s="73"/>
      <c r="GDY179" s="73"/>
      <c r="GDZ179" s="73"/>
      <c r="GEA179" s="73"/>
      <c r="GEB179" s="73"/>
      <c r="GEC179" s="73"/>
      <c r="GED179" s="73"/>
      <c r="GEE179" s="73"/>
      <c r="GEF179" s="73"/>
      <c r="GEG179" s="73"/>
      <c r="GEH179" s="73"/>
      <c r="GEI179" s="73"/>
      <c r="GEJ179" s="73"/>
      <c r="GEK179" s="73"/>
      <c r="GEL179" s="73"/>
      <c r="GEM179" s="73"/>
      <c r="GEN179" s="73"/>
      <c r="GEO179" s="73"/>
      <c r="GEP179" s="73"/>
      <c r="GEQ179" s="73"/>
      <c r="GER179" s="73"/>
      <c r="GES179" s="73"/>
      <c r="GET179" s="73"/>
      <c r="GEU179" s="73"/>
      <c r="GEV179" s="73"/>
      <c r="GEW179" s="73"/>
      <c r="GEX179" s="73"/>
      <c r="GEY179" s="73"/>
      <c r="GEZ179" s="73"/>
      <c r="GFA179" s="73"/>
      <c r="GFB179" s="73"/>
      <c r="GFC179" s="73"/>
      <c r="GFD179" s="73"/>
      <c r="GFE179" s="73"/>
      <c r="GFF179" s="73"/>
      <c r="GFG179" s="73"/>
      <c r="GFH179" s="73"/>
      <c r="GFI179" s="73"/>
      <c r="GFJ179" s="73"/>
      <c r="GFK179" s="73"/>
      <c r="GFL179" s="73"/>
      <c r="GFM179" s="73"/>
      <c r="GFN179" s="73"/>
      <c r="GFO179" s="73"/>
      <c r="GFP179" s="73"/>
      <c r="GFQ179" s="73"/>
      <c r="GFR179" s="73"/>
      <c r="GFS179" s="73"/>
      <c r="GFT179" s="73"/>
      <c r="GFU179" s="73"/>
      <c r="GFV179" s="73"/>
      <c r="GFW179" s="73"/>
      <c r="GFX179" s="73"/>
      <c r="GFY179" s="73"/>
      <c r="GFZ179" s="73"/>
      <c r="GGA179" s="73"/>
      <c r="GGB179" s="73"/>
      <c r="GGC179" s="73"/>
      <c r="GGD179" s="73"/>
      <c r="GGE179" s="73"/>
      <c r="GGF179" s="73"/>
      <c r="GGG179" s="73"/>
      <c r="GGH179" s="73"/>
      <c r="GGI179" s="73"/>
      <c r="GGJ179" s="73"/>
      <c r="GGK179" s="73"/>
      <c r="GGL179" s="73"/>
      <c r="GGM179" s="73"/>
      <c r="GGN179" s="73"/>
      <c r="GGO179" s="73"/>
      <c r="GGP179" s="73"/>
      <c r="GGQ179" s="73"/>
      <c r="GGR179" s="73"/>
      <c r="GGS179" s="73"/>
      <c r="GGT179" s="73"/>
      <c r="GGU179" s="73"/>
      <c r="GGV179" s="73"/>
      <c r="GGW179" s="73"/>
      <c r="GGX179" s="73"/>
      <c r="GGY179" s="73"/>
      <c r="GGZ179" s="73"/>
      <c r="GHA179" s="73"/>
      <c r="GHB179" s="73"/>
      <c r="GHC179" s="73"/>
      <c r="GHD179" s="73"/>
      <c r="GHE179" s="73"/>
      <c r="GHF179" s="73"/>
      <c r="GHG179" s="73"/>
      <c r="GHH179" s="73"/>
      <c r="GHI179" s="73"/>
      <c r="GHJ179" s="73"/>
      <c r="GHK179" s="73"/>
      <c r="GHL179" s="73"/>
      <c r="GHM179" s="73"/>
      <c r="GHN179" s="73"/>
      <c r="GHO179" s="73"/>
      <c r="GHP179" s="73"/>
      <c r="GHQ179" s="73"/>
      <c r="GHR179" s="73"/>
      <c r="GHS179" s="73"/>
      <c r="GHT179" s="73"/>
      <c r="GHU179" s="73"/>
      <c r="GHV179" s="73"/>
      <c r="GHW179" s="73"/>
      <c r="GHX179" s="73"/>
      <c r="GHY179" s="73"/>
      <c r="GHZ179" s="73"/>
      <c r="GIA179" s="73"/>
      <c r="GIB179" s="73"/>
      <c r="GIC179" s="73"/>
      <c r="GID179" s="73"/>
      <c r="GIE179" s="73"/>
      <c r="GIF179" s="73"/>
      <c r="GIG179" s="73"/>
      <c r="GIH179" s="73"/>
      <c r="GII179" s="73"/>
      <c r="GIJ179" s="73"/>
      <c r="GIK179" s="73"/>
      <c r="GIL179" s="73"/>
      <c r="GIM179" s="73"/>
      <c r="GIN179" s="73"/>
      <c r="GIO179" s="73"/>
      <c r="GIP179" s="73"/>
      <c r="GIQ179" s="73"/>
      <c r="GIR179" s="73"/>
      <c r="GIS179" s="73"/>
      <c r="GIT179" s="73"/>
      <c r="GIU179" s="73"/>
      <c r="GIV179" s="73"/>
      <c r="GIW179" s="73"/>
      <c r="GIX179" s="73"/>
      <c r="GIY179" s="73"/>
      <c r="GIZ179" s="73"/>
      <c r="GJA179" s="73"/>
      <c r="GJB179" s="73"/>
      <c r="GJC179" s="73"/>
      <c r="GJD179" s="73"/>
      <c r="GJE179" s="73"/>
      <c r="GJF179" s="73"/>
      <c r="GJG179" s="73"/>
      <c r="GJH179" s="73"/>
      <c r="GJI179" s="73"/>
      <c r="GJJ179" s="73"/>
      <c r="GJK179" s="73"/>
      <c r="GJL179" s="73"/>
      <c r="GJM179" s="73"/>
      <c r="GJN179" s="73"/>
      <c r="GJO179" s="73"/>
      <c r="GJP179" s="73"/>
      <c r="GJQ179" s="73"/>
      <c r="GJR179" s="73"/>
      <c r="GJS179" s="73"/>
      <c r="GJT179" s="73"/>
      <c r="GJU179" s="73"/>
      <c r="GJV179" s="73"/>
      <c r="GJW179" s="73"/>
      <c r="GJX179" s="73"/>
      <c r="GJY179" s="73"/>
      <c r="GJZ179" s="73"/>
      <c r="GKA179" s="73"/>
      <c r="GKB179" s="73"/>
      <c r="GKC179" s="73"/>
      <c r="GKD179" s="73"/>
      <c r="GKE179" s="73"/>
      <c r="GKF179" s="73"/>
      <c r="GKG179" s="73"/>
      <c r="GKH179" s="73"/>
      <c r="GKI179" s="73"/>
      <c r="GKJ179" s="73"/>
      <c r="GKK179" s="73"/>
      <c r="GKL179" s="73"/>
      <c r="GKM179" s="73"/>
      <c r="GKN179" s="73"/>
      <c r="GKO179" s="73"/>
      <c r="GKP179" s="73"/>
      <c r="GKQ179" s="73"/>
      <c r="GKR179" s="73"/>
      <c r="GKS179" s="73"/>
      <c r="GKT179" s="73"/>
      <c r="GKU179" s="73"/>
      <c r="GKV179" s="73"/>
      <c r="GKW179" s="73"/>
      <c r="GKX179" s="73"/>
      <c r="GKY179" s="73"/>
      <c r="GKZ179" s="73"/>
      <c r="GLA179" s="73"/>
      <c r="GLB179" s="73"/>
      <c r="GLC179" s="73"/>
      <c r="GLD179" s="73"/>
      <c r="GLE179" s="73"/>
      <c r="GLF179" s="73"/>
      <c r="GLG179" s="73"/>
      <c r="GLH179" s="73"/>
      <c r="GLI179" s="73"/>
      <c r="GLJ179" s="73"/>
      <c r="GLK179" s="73"/>
      <c r="GLL179" s="73"/>
      <c r="GLM179" s="73"/>
      <c r="GLN179" s="73"/>
      <c r="GLO179" s="73"/>
      <c r="GLP179" s="73"/>
      <c r="GLQ179" s="73"/>
      <c r="GLR179" s="73"/>
      <c r="GLS179" s="73"/>
      <c r="GLT179" s="73"/>
      <c r="GLU179" s="73"/>
      <c r="GLV179" s="73"/>
      <c r="GLW179" s="73"/>
      <c r="GLX179" s="73"/>
      <c r="GLY179" s="73"/>
      <c r="GLZ179" s="73"/>
      <c r="GMA179" s="73"/>
      <c r="GMB179" s="73"/>
      <c r="GMC179" s="73"/>
      <c r="GMD179" s="73"/>
      <c r="GME179" s="73"/>
      <c r="GMF179" s="73"/>
      <c r="GMG179" s="73"/>
      <c r="GMH179" s="73"/>
      <c r="GMI179" s="73"/>
      <c r="GMJ179" s="73"/>
      <c r="GMK179" s="73"/>
      <c r="GML179" s="73"/>
      <c r="GMM179" s="73"/>
      <c r="GMN179" s="73"/>
      <c r="GMO179" s="73"/>
      <c r="GMP179" s="73"/>
      <c r="GMQ179" s="73"/>
      <c r="GMR179" s="73"/>
      <c r="GMS179" s="73"/>
      <c r="GMT179" s="73"/>
      <c r="GMU179" s="73"/>
      <c r="GMV179" s="73"/>
      <c r="GMW179" s="73"/>
      <c r="GMX179" s="73"/>
      <c r="GMY179" s="73"/>
      <c r="GMZ179" s="73"/>
      <c r="GNA179" s="73"/>
      <c r="GNB179" s="73"/>
      <c r="GNC179" s="73"/>
      <c r="GND179" s="73"/>
      <c r="GNE179" s="73"/>
      <c r="GNF179" s="73"/>
      <c r="GNG179" s="73"/>
      <c r="GNH179" s="73"/>
      <c r="GNI179" s="73"/>
      <c r="GNJ179" s="73"/>
      <c r="GNK179" s="73"/>
      <c r="GNL179" s="73"/>
      <c r="GNM179" s="73"/>
      <c r="GNN179" s="73"/>
      <c r="GNO179" s="73"/>
      <c r="GNP179" s="73"/>
      <c r="GNQ179" s="73"/>
      <c r="GNR179" s="73"/>
      <c r="GNS179" s="73"/>
      <c r="GNT179" s="73"/>
      <c r="GNU179" s="73"/>
      <c r="GNV179" s="73"/>
      <c r="GNW179" s="73"/>
      <c r="GNX179" s="73"/>
      <c r="GNY179" s="73"/>
      <c r="GNZ179" s="73"/>
      <c r="GOA179" s="73"/>
      <c r="GOB179" s="73"/>
      <c r="GOC179" s="73"/>
      <c r="GOD179" s="73"/>
      <c r="GOE179" s="73"/>
      <c r="GOF179" s="73"/>
      <c r="GOG179" s="73"/>
      <c r="GOH179" s="73"/>
      <c r="GOI179" s="73"/>
      <c r="GOJ179" s="73"/>
      <c r="GOK179" s="73"/>
      <c r="GOL179" s="73"/>
      <c r="GOM179" s="73"/>
      <c r="GON179" s="73"/>
      <c r="GOO179" s="73"/>
      <c r="GOP179" s="73"/>
      <c r="GOQ179" s="73"/>
      <c r="GOR179" s="73"/>
      <c r="GOS179" s="73"/>
      <c r="GOT179" s="73"/>
      <c r="GOU179" s="73"/>
      <c r="GOV179" s="73"/>
      <c r="GOW179" s="73"/>
      <c r="GOX179" s="73"/>
      <c r="GOY179" s="73"/>
      <c r="GOZ179" s="73"/>
      <c r="GPA179" s="73"/>
      <c r="GPB179" s="73"/>
      <c r="GPC179" s="73"/>
      <c r="GPD179" s="73"/>
      <c r="GPE179" s="73"/>
      <c r="GPF179" s="73"/>
      <c r="GPG179" s="73"/>
      <c r="GPH179" s="73"/>
      <c r="GPI179" s="73"/>
      <c r="GPJ179" s="73"/>
      <c r="GPK179" s="73"/>
      <c r="GPL179" s="73"/>
      <c r="GPM179" s="73"/>
      <c r="GPN179" s="73"/>
      <c r="GPO179" s="73"/>
      <c r="GPP179" s="73"/>
      <c r="GPQ179" s="73"/>
      <c r="GPR179" s="73"/>
      <c r="GPS179" s="73"/>
      <c r="GPT179" s="73"/>
      <c r="GPU179" s="73"/>
      <c r="GPV179" s="73"/>
      <c r="GPW179" s="73"/>
      <c r="GPX179" s="73"/>
      <c r="GPY179" s="73"/>
      <c r="GPZ179" s="73"/>
      <c r="GQA179" s="73"/>
      <c r="GQB179" s="73"/>
      <c r="GQC179" s="73"/>
      <c r="GQD179" s="73"/>
      <c r="GQE179" s="73"/>
      <c r="GQF179" s="73"/>
      <c r="GQG179" s="73"/>
      <c r="GQH179" s="73"/>
      <c r="GQI179" s="73"/>
      <c r="GQJ179" s="73"/>
      <c r="GQK179" s="73"/>
      <c r="GQL179" s="73"/>
      <c r="GQM179" s="73"/>
      <c r="GQN179" s="73"/>
      <c r="GQO179" s="73"/>
      <c r="GQP179" s="73"/>
      <c r="GQQ179" s="73"/>
      <c r="GQR179" s="73"/>
      <c r="GQS179" s="73"/>
      <c r="GQT179" s="73"/>
      <c r="GQU179" s="73"/>
      <c r="GQV179" s="73"/>
      <c r="GQW179" s="73"/>
      <c r="GQX179" s="73"/>
      <c r="GQY179" s="73"/>
      <c r="GQZ179" s="73"/>
      <c r="GRA179" s="73"/>
      <c r="GRB179" s="73"/>
      <c r="GRC179" s="73"/>
      <c r="GRD179" s="73"/>
      <c r="GRE179" s="73"/>
      <c r="GRF179" s="73"/>
      <c r="GRG179" s="73"/>
      <c r="GRH179" s="73"/>
      <c r="GRI179" s="73"/>
      <c r="GRJ179" s="73"/>
      <c r="GRK179" s="73"/>
      <c r="GRL179" s="73"/>
      <c r="GRM179" s="73"/>
      <c r="GRN179" s="73"/>
      <c r="GRO179" s="73"/>
      <c r="GRP179" s="73"/>
      <c r="GRQ179" s="73"/>
      <c r="GRR179" s="73"/>
      <c r="GRS179" s="73"/>
      <c r="GRT179" s="73"/>
      <c r="GRU179" s="73"/>
      <c r="GRV179" s="73"/>
      <c r="GRW179" s="73"/>
      <c r="GRX179" s="73"/>
      <c r="GRY179" s="73"/>
      <c r="GRZ179" s="73"/>
      <c r="GSA179" s="73"/>
      <c r="GSB179" s="73"/>
      <c r="GSC179" s="73"/>
      <c r="GSD179" s="73"/>
      <c r="GSE179" s="73"/>
      <c r="GSF179" s="73"/>
      <c r="GSG179" s="73"/>
      <c r="GSH179" s="73"/>
      <c r="GSI179" s="73"/>
      <c r="GSJ179" s="73"/>
      <c r="GSK179" s="73"/>
      <c r="GSL179" s="73"/>
      <c r="GSM179" s="73"/>
      <c r="GSN179" s="73"/>
      <c r="GSO179" s="73"/>
      <c r="GSP179" s="73"/>
      <c r="GSQ179" s="73"/>
      <c r="GSR179" s="73"/>
      <c r="GSS179" s="73"/>
      <c r="GST179" s="73"/>
      <c r="GSU179" s="73"/>
      <c r="GSV179" s="73"/>
      <c r="GSW179" s="73"/>
      <c r="GSX179" s="73"/>
      <c r="GSY179" s="73"/>
      <c r="GSZ179" s="73"/>
      <c r="GTA179" s="73"/>
      <c r="GTB179" s="73"/>
      <c r="GTC179" s="73"/>
      <c r="GTD179" s="73"/>
      <c r="GTE179" s="73"/>
      <c r="GTF179" s="73"/>
      <c r="GTG179" s="73"/>
      <c r="GTH179" s="73"/>
      <c r="GTI179" s="73"/>
      <c r="GTJ179" s="73"/>
      <c r="GTK179" s="73"/>
      <c r="GTL179" s="73"/>
      <c r="GTM179" s="73"/>
      <c r="GTN179" s="73"/>
      <c r="GTO179" s="73"/>
      <c r="GTP179" s="73"/>
      <c r="GTQ179" s="73"/>
      <c r="GTR179" s="73"/>
      <c r="GTS179" s="73"/>
      <c r="GTT179" s="73"/>
      <c r="GTU179" s="73"/>
      <c r="GTV179" s="73"/>
      <c r="GTW179" s="73"/>
      <c r="GTX179" s="73"/>
      <c r="GTY179" s="73"/>
      <c r="GTZ179" s="73"/>
      <c r="GUA179" s="73"/>
      <c r="GUB179" s="73"/>
      <c r="GUC179" s="73"/>
      <c r="GUD179" s="73"/>
      <c r="GUE179" s="73"/>
      <c r="GUF179" s="73"/>
      <c r="GUG179" s="73"/>
      <c r="GUH179" s="73"/>
      <c r="GUI179" s="73"/>
      <c r="GUJ179" s="73"/>
      <c r="GUK179" s="73"/>
      <c r="GUL179" s="73"/>
      <c r="GUM179" s="73"/>
      <c r="GUN179" s="73"/>
      <c r="GUO179" s="73"/>
      <c r="GUP179" s="73"/>
      <c r="GUQ179" s="73"/>
      <c r="GUR179" s="73"/>
      <c r="GUS179" s="73"/>
      <c r="GUT179" s="73"/>
      <c r="GUU179" s="73"/>
      <c r="GUV179" s="73"/>
      <c r="GUW179" s="73"/>
      <c r="GUX179" s="73"/>
      <c r="GUY179" s="73"/>
      <c r="GUZ179" s="73"/>
      <c r="GVA179" s="73"/>
      <c r="GVB179" s="73"/>
      <c r="GVC179" s="73"/>
      <c r="GVD179" s="73"/>
      <c r="GVE179" s="73"/>
      <c r="GVF179" s="73"/>
      <c r="GVG179" s="73"/>
      <c r="GVH179" s="73"/>
      <c r="GVI179" s="73"/>
      <c r="GVJ179" s="73"/>
      <c r="GVK179" s="73"/>
      <c r="GVL179" s="73"/>
      <c r="GVM179" s="73"/>
      <c r="GVN179" s="73"/>
      <c r="GVO179" s="73"/>
      <c r="GVP179" s="73"/>
      <c r="GVQ179" s="73"/>
      <c r="GVR179" s="73"/>
      <c r="GVS179" s="73"/>
      <c r="GVT179" s="73"/>
      <c r="GVU179" s="73"/>
      <c r="GVV179" s="73"/>
      <c r="GVW179" s="73"/>
      <c r="GVX179" s="73"/>
      <c r="GVY179" s="73"/>
      <c r="GVZ179" s="73"/>
      <c r="GWA179" s="73"/>
      <c r="GWB179" s="73"/>
      <c r="GWC179" s="73"/>
      <c r="GWD179" s="73"/>
      <c r="GWE179" s="73"/>
      <c r="GWF179" s="73"/>
      <c r="GWG179" s="73"/>
      <c r="GWH179" s="73"/>
      <c r="GWI179" s="73"/>
      <c r="GWJ179" s="73"/>
      <c r="GWK179" s="73"/>
      <c r="GWL179" s="73"/>
      <c r="GWM179" s="73"/>
      <c r="GWN179" s="73"/>
      <c r="GWO179" s="73"/>
      <c r="GWP179" s="73"/>
      <c r="GWQ179" s="73"/>
      <c r="GWR179" s="73"/>
      <c r="GWS179" s="73"/>
      <c r="GWT179" s="73"/>
      <c r="GWU179" s="73"/>
      <c r="GWV179" s="73"/>
      <c r="GWW179" s="73"/>
      <c r="GWX179" s="73"/>
      <c r="GWY179" s="73"/>
      <c r="GWZ179" s="73"/>
      <c r="GXA179" s="73"/>
      <c r="GXB179" s="73"/>
      <c r="GXC179" s="73"/>
      <c r="GXD179" s="73"/>
      <c r="GXE179" s="73"/>
      <c r="GXF179" s="73"/>
      <c r="GXG179" s="73"/>
      <c r="GXH179" s="73"/>
      <c r="GXI179" s="73"/>
      <c r="GXJ179" s="73"/>
      <c r="GXK179" s="73"/>
      <c r="GXL179" s="73"/>
      <c r="GXM179" s="73"/>
      <c r="GXN179" s="73"/>
      <c r="GXO179" s="73"/>
      <c r="GXP179" s="73"/>
      <c r="GXQ179" s="73"/>
      <c r="GXR179" s="73"/>
      <c r="GXS179" s="73"/>
      <c r="GXT179" s="73"/>
      <c r="GXU179" s="73"/>
      <c r="GXV179" s="73"/>
      <c r="GXW179" s="73"/>
      <c r="GXX179" s="73"/>
      <c r="GXY179" s="73"/>
      <c r="GXZ179" s="73"/>
      <c r="GYA179" s="73"/>
      <c r="GYB179" s="73"/>
      <c r="GYC179" s="73"/>
      <c r="GYD179" s="73"/>
      <c r="GYE179" s="73"/>
      <c r="GYF179" s="73"/>
      <c r="GYG179" s="73"/>
      <c r="GYH179" s="73"/>
      <c r="GYI179" s="73"/>
      <c r="GYJ179" s="73"/>
      <c r="GYK179" s="73"/>
      <c r="GYL179" s="73"/>
      <c r="GYM179" s="73"/>
      <c r="GYN179" s="73"/>
      <c r="GYO179" s="73"/>
      <c r="GYP179" s="73"/>
      <c r="GYQ179" s="73"/>
      <c r="GYR179" s="73"/>
      <c r="GYS179" s="73"/>
      <c r="GYT179" s="73"/>
      <c r="GYU179" s="73"/>
      <c r="GYV179" s="73"/>
      <c r="GYW179" s="73"/>
      <c r="GYX179" s="73"/>
      <c r="GYY179" s="73"/>
      <c r="GYZ179" s="73"/>
      <c r="GZA179" s="73"/>
      <c r="GZB179" s="73"/>
      <c r="GZC179" s="73"/>
      <c r="GZD179" s="73"/>
      <c r="GZE179" s="73"/>
      <c r="GZF179" s="73"/>
      <c r="GZG179" s="73"/>
      <c r="GZH179" s="73"/>
      <c r="GZI179" s="73"/>
      <c r="GZJ179" s="73"/>
      <c r="GZK179" s="73"/>
      <c r="GZL179" s="73"/>
      <c r="GZM179" s="73"/>
      <c r="GZN179" s="73"/>
      <c r="GZO179" s="73"/>
      <c r="GZP179" s="73"/>
      <c r="GZQ179" s="73"/>
      <c r="GZR179" s="73"/>
      <c r="GZS179" s="73"/>
      <c r="GZT179" s="73"/>
      <c r="GZU179" s="73"/>
      <c r="GZV179" s="73"/>
      <c r="GZW179" s="73"/>
      <c r="GZX179" s="73"/>
      <c r="GZY179" s="73"/>
      <c r="GZZ179" s="73"/>
      <c r="HAA179" s="73"/>
      <c r="HAB179" s="73"/>
      <c r="HAC179" s="73"/>
      <c r="HAD179" s="73"/>
      <c r="HAE179" s="73"/>
      <c r="HAF179" s="73"/>
      <c r="HAG179" s="73"/>
      <c r="HAH179" s="73"/>
      <c r="HAI179" s="73"/>
      <c r="HAJ179" s="73"/>
      <c r="HAK179" s="73"/>
      <c r="HAL179" s="73"/>
      <c r="HAM179" s="73"/>
      <c r="HAN179" s="73"/>
      <c r="HAO179" s="73"/>
      <c r="HAP179" s="73"/>
      <c r="HAQ179" s="73"/>
      <c r="HAR179" s="73"/>
      <c r="HAS179" s="73"/>
      <c r="HAT179" s="73"/>
      <c r="HAU179" s="73"/>
      <c r="HAV179" s="73"/>
      <c r="HAW179" s="73"/>
      <c r="HAX179" s="73"/>
      <c r="HAY179" s="73"/>
      <c r="HAZ179" s="73"/>
      <c r="HBA179" s="73"/>
      <c r="HBB179" s="73"/>
      <c r="HBC179" s="73"/>
      <c r="HBD179" s="73"/>
      <c r="HBE179" s="73"/>
      <c r="HBF179" s="73"/>
      <c r="HBG179" s="73"/>
      <c r="HBH179" s="73"/>
      <c r="HBI179" s="73"/>
      <c r="HBJ179" s="73"/>
      <c r="HBK179" s="73"/>
      <c r="HBL179" s="73"/>
      <c r="HBM179" s="73"/>
      <c r="HBN179" s="73"/>
      <c r="HBO179" s="73"/>
      <c r="HBP179" s="73"/>
      <c r="HBQ179" s="73"/>
      <c r="HBR179" s="73"/>
      <c r="HBS179" s="73"/>
      <c r="HBT179" s="73"/>
      <c r="HBU179" s="73"/>
      <c r="HBV179" s="73"/>
      <c r="HBW179" s="73"/>
      <c r="HBX179" s="73"/>
      <c r="HBY179" s="73"/>
      <c r="HBZ179" s="73"/>
      <c r="HCA179" s="73"/>
      <c r="HCB179" s="73"/>
      <c r="HCC179" s="73"/>
      <c r="HCD179" s="73"/>
      <c r="HCE179" s="73"/>
      <c r="HCF179" s="73"/>
      <c r="HCG179" s="73"/>
      <c r="HCH179" s="73"/>
      <c r="HCI179" s="73"/>
      <c r="HCJ179" s="73"/>
      <c r="HCK179" s="73"/>
      <c r="HCL179" s="73"/>
      <c r="HCM179" s="73"/>
      <c r="HCN179" s="73"/>
      <c r="HCO179" s="73"/>
      <c r="HCP179" s="73"/>
      <c r="HCQ179" s="73"/>
      <c r="HCR179" s="73"/>
      <c r="HCS179" s="73"/>
      <c r="HCT179" s="73"/>
      <c r="HCU179" s="73"/>
      <c r="HCV179" s="73"/>
      <c r="HCW179" s="73"/>
      <c r="HCX179" s="73"/>
      <c r="HCY179" s="73"/>
      <c r="HCZ179" s="73"/>
      <c r="HDA179" s="73"/>
      <c r="HDB179" s="73"/>
      <c r="HDC179" s="73"/>
      <c r="HDD179" s="73"/>
      <c r="HDE179" s="73"/>
      <c r="HDF179" s="73"/>
      <c r="HDG179" s="73"/>
      <c r="HDH179" s="73"/>
      <c r="HDI179" s="73"/>
      <c r="HDJ179" s="73"/>
      <c r="HDK179" s="73"/>
      <c r="HDL179" s="73"/>
      <c r="HDM179" s="73"/>
      <c r="HDN179" s="73"/>
      <c r="HDO179" s="73"/>
      <c r="HDP179" s="73"/>
      <c r="HDQ179" s="73"/>
      <c r="HDR179" s="73"/>
      <c r="HDS179" s="73"/>
      <c r="HDT179" s="73"/>
      <c r="HDU179" s="73"/>
      <c r="HDV179" s="73"/>
      <c r="HDW179" s="73"/>
      <c r="HDX179" s="73"/>
      <c r="HDY179" s="73"/>
      <c r="HDZ179" s="73"/>
      <c r="HEA179" s="73"/>
      <c r="HEB179" s="73"/>
      <c r="HEC179" s="73"/>
      <c r="HED179" s="73"/>
      <c r="HEE179" s="73"/>
      <c r="HEF179" s="73"/>
      <c r="HEG179" s="73"/>
      <c r="HEH179" s="73"/>
      <c r="HEI179" s="73"/>
      <c r="HEJ179" s="73"/>
      <c r="HEK179" s="73"/>
      <c r="HEL179" s="73"/>
      <c r="HEM179" s="73"/>
      <c r="HEN179" s="73"/>
      <c r="HEO179" s="73"/>
      <c r="HEP179" s="73"/>
      <c r="HEQ179" s="73"/>
      <c r="HER179" s="73"/>
      <c r="HES179" s="73"/>
      <c r="HET179" s="73"/>
      <c r="HEU179" s="73"/>
      <c r="HEV179" s="73"/>
      <c r="HEW179" s="73"/>
      <c r="HEX179" s="73"/>
      <c r="HEY179" s="73"/>
      <c r="HEZ179" s="73"/>
      <c r="HFA179" s="73"/>
      <c r="HFB179" s="73"/>
      <c r="HFC179" s="73"/>
      <c r="HFD179" s="73"/>
      <c r="HFE179" s="73"/>
      <c r="HFF179" s="73"/>
      <c r="HFG179" s="73"/>
      <c r="HFH179" s="73"/>
      <c r="HFI179" s="73"/>
      <c r="HFJ179" s="73"/>
      <c r="HFK179" s="73"/>
      <c r="HFL179" s="73"/>
      <c r="HFM179" s="73"/>
      <c r="HFN179" s="73"/>
      <c r="HFO179" s="73"/>
      <c r="HFP179" s="73"/>
      <c r="HFQ179" s="73"/>
      <c r="HFR179" s="73"/>
      <c r="HFS179" s="73"/>
      <c r="HFT179" s="73"/>
      <c r="HFU179" s="73"/>
      <c r="HFV179" s="73"/>
      <c r="HFW179" s="73"/>
      <c r="HFX179" s="73"/>
      <c r="HFY179" s="73"/>
      <c r="HFZ179" s="73"/>
      <c r="HGA179" s="73"/>
      <c r="HGB179" s="73"/>
      <c r="HGC179" s="73"/>
      <c r="HGD179" s="73"/>
      <c r="HGE179" s="73"/>
      <c r="HGF179" s="73"/>
      <c r="HGG179" s="73"/>
      <c r="HGH179" s="73"/>
      <c r="HGI179" s="73"/>
      <c r="HGJ179" s="73"/>
      <c r="HGK179" s="73"/>
      <c r="HGL179" s="73"/>
      <c r="HGM179" s="73"/>
      <c r="HGN179" s="73"/>
      <c r="HGO179" s="73"/>
      <c r="HGP179" s="73"/>
      <c r="HGQ179" s="73"/>
      <c r="HGR179" s="73"/>
      <c r="HGS179" s="73"/>
      <c r="HGT179" s="73"/>
      <c r="HGU179" s="73"/>
      <c r="HGV179" s="73"/>
      <c r="HGW179" s="73"/>
      <c r="HGX179" s="73"/>
      <c r="HGY179" s="73"/>
      <c r="HGZ179" s="73"/>
      <c r="HHA179" s="73"/>
      <c r="HHB179" s="73"/>
      <c r="HHC179" s="73"/>
      <c r="HHD179" s="73"/>
      <c r="HHE179" s="73"/>
      <c r="HHF179" s="73"/>
      <c r="HHG179" s="73"/>
      <c r="HHH179" s="73"/>
      <c r="HHI179" s="73"/>
      <c r="HHJ179" s="73"/>
      <c r="HHK179" s="73"/>
      <c r="HHL179" s="73"/>
      <c r="HHM179" s="73"/>
      <c r="HHN179" s="73"/>
      <c r="HHO179" s="73"/>
      <c r="HHP179" s="73"/>
      <c r="HHQ179" s="73"/>
      <c r="HHR179" s="73"/>
      <c r="HHS179" s="73"/>
      <c r="HHT179" s="73"/>
      <c r="HHU179" s="73"/>
      <c r="HHV179" s="73"/>
      <c r="HHW179" s="73"/>
      <c r="HHX179" s="73"/>
      <c r="HHY179" s="73"/>
      <c r="HHZ179" s="73"/>
      <c r="HIA179" s="73"/>
      <c r="HIB179" s="73"/>
      <c r="HIC179" s="73"/>
      <c r="HID179" s="73"/>
      <c r="HIE179" s="73"/>
      <c r="HIF179" s="73"/>
      <c r="HIG179" s="73"/>
      <c r="HIH179" s="73"/>
      <c r="HII179" s="73"/>
      <c r="HIJ179" s="73"/>
      <c r="HIK179" s="73"/>
      <c r="HIL179" s="73"/>
      <c r="HIM179" s="73"/>
      <c r="HIN179" s="73"/>
      <c r="HIO179" s="73"/>
      <c r="HIP179" s="73"/>
      <c r="HIQ179" s="73"/>
      <c r="HIR179" s="73"/>
      <c r="HIS179" s="73"/>
      <c r="HIT179" s="73"/>
      <c r="HIU179" s="73"/>
      <c r="HIV179" s="73"/>
      <c r="HIW179" s="73"/>
      <c r="HIX179" s="73"/>
      <c r="HIY179" s="73"/>
      <c r="HIZ179" s="73"/>
      <c r="HJA179" s="73"/>
      <c r="HJB179" s="73"/>
      <c r="HJC179" s="73"/>
      <c r="HJD179" s="73"/>
      <c r="HJE179" s="73"/>
      <c r="HJF179" s="73"/>
      <c r="HJG179" s="73"/>
      <c r="HJH179" s="73"/>
      <c r="HJI179" s="73"/>
      <c r="HJJ179" s="73"/>
      <c r="HJK179" s="73"/>
      <c r="HJL179" s="73"/>
      <c r="HJM179" s="73"/>
      <c r="HJN179" s="73"/>
      <c r="HJO179" s="73"/>
      <c r="HJP179" s="73"/>
      <c r="HJQ179" s="73"/>
      <c r="HJR179" s="73"/>
      <c r="HJS179" s="73"/>
      <c r="HJT179" s="73"/>
      <c r="HJU179" s="73"/>
      <c r="HJV179" s="73"/>
      <c r="HJW179" s="73"/>
      <c r="HJX179" s="73"/>
      <c r="HJY179" s="73"/>
      <c r="HJZ179" s="73"/>
      <c r="HKA179" s="73"/>
      <c r="HKB179" s="73"/>
      <c r="HKC179" s="73"/>
      <c r="HKD179" s="73"/>
      <c r="HKE179" s="73"/>
      <c r="HKF179" s="73"/>
      <c r="HKG179" s="73"/>
      <c r="HKH179" s="73"/>
      <c r="HKI179" s="73"/>
      <c r="HKJ179" s="73"/>
      <c r="HKK179" s="73"/>
      <c r="HKL179" s="73"/>
      <c r="HKM179" s="73"/>
      <c r="HKN179" s="73"/>
      <c r="HKO179" s="73"/>
      <c r="HKP179" s="73"/>
      <c r="HKQ179" s="73"/>
      <c r="HKR179" s="73"/>
      <c r="HKS179" s="73"/>
      <c r="HKT179" s="73"/>
      <c r="HKU179" s="73"/>
      <c r="HKV179" s="73"/>
      <c r="HKW179" s="73"/>
      <c r="HKX179" s="73"/>
      <c r="HKY179" s="73"/>
      <c r="HKZ179" s="73"/>
      <c r="HLA179" s="73"/>
      <c r="HLB179" s="73"/>
      <c r="HLC179" s="73"/>
      <c r="HLD179" s="73"/>
      <c r="HLE179" s="73"/>
      <c r="HLF179" s="73"/>
      <c r="HLG179" s="73"/>
      <c r="HLH179" s="73"/>
      <c r="HLI179" s="73"/>
      <c r="HLJ179" s="73"/>
      <c r="HLK179" s="73"/>
      <c r="HLL179" s="73"/>
      <c r="HLM179" s="73"/>
      <c r="HLN179" s="73"/>
      <c r="HLO179" s="73"/>
      <c r="HLP179" s="73"/>
      <c r="HLQ179" s="73"/>
      <c r="HLR179" s="73"/>
      <c r="HLS179" s="73"/>
      <c r="HLT179" s="73"/>
      <c r="HLU179" s="73"/>
      <c r="HLV179" s="73"/>
      <c r="HLW179" s="73"/>
      <c r="HLX179" s="73"/>
      <c r="HLY179" s="73"/>
      <c r="HLZ179" s="73"/>
      <c r="HMA179" s="73"/>
      <c r="HMB179" s="73"/>
      <c r="HMC179" s="73"/>
      <c r="HMD179" s="73"/>
      <c r="HME179" s="73"/>
      <c r="HMF179" s="73"/>
      <c r="HMG179" s="73"/>
      <c r="HMH179" s="73"/>
      <c r="HMI179" s="73"/>
      <c r="HMJ179" s="73"/>
      <c r="HMK179" s="73"/>
      <c r="HML179" s="73"/>
      <c r="HMM179" s="73"/>
      <c r="HMN179" s="73"/>
      <c r="HMO179" s="73"/>
      <c r="HMP179" s="73"/>
      <c r="HMQ179" s="73"/>
      <c r="HMR179" s="73"/>
      <c r="HMS179" s="73"/>
      <c r="HMT179" s="73"/>
      <c r="HMU179" s="73"/>
      <c r="HMV179" s="73"/>
      <c r="HMW179" s="73"/>
      <c r="HMX179" s="73"/>
      <c r="HMY179" s="73"/>
      <c r="HMZ179" s="73"/>
      <c r="HNA179" s="73"/>
      <c r="HNB179" s="73"/>
      <c r="HNC179" s="73"/>
      <c r="HND179" s="73"/>
      <c r="HNE179" s="73"/>
      <c r="HNF179" s="73"/>
      <c r="HNG179" s="73"/>
      <c r="HNH179" s="73"/>
      <c r="HNI179" s="73"/>
      <c r="HNJ179" s="73"/>
      <c r="HNK179" s="73"/>
      <c r="HNL179" s="73"/>
      <c r="HNM179" s="73"/>
      <c r="HNN179" s="73"/>
      <c r="HNO179" s="73"/>
      <c r="HNP179" s="73"/>
      <c r="HNQ179" s="73"/>
      <c r="HNR179" s="73"/>
      <c r="HNS179" s="73"/>
      <c r="HNT179" s="73"/>
      <c r="HNU179" s="73"/>
      <c r="HNV179" s="73"/>
      <c r="HNW179" s="73"/>
      <c r="HNX179" s="73"/>
      <c r="HNY179" s="73"/>
      <c r="HNZ179" s="73"/>
      <c r="HOA179" s="73"/>
      <c r="HOB179" s="73"/>
      <c r="HOC179" s="73"/>
      <c r="HOD179" s="73"/>
      <c r="HOE179" s="73"/>
      <c r="HOF179" s="73"/>
      <c r="HOG179" s="73"/>
      <c r="HOH179" s="73"/>
      <c r="HOI179" s="73"/>
      <c r="HOJ179" s="73"/>
      <c r="HOK179" s="73"/>
      <c r="HOL179" s="73"/>
      <c r="HOM179" s="73"/>
      <c r="HON179" s="73"/>
      <c r="HOO179" s="73"/>
      <c r="HOP179" s="73"/>
      <c r="HOQ179" s="73"/>
      <c r="HOR179" s="73"/>
      <c r="HOS179" s="73"/>
      <c r="HOT179" s="73"/>
      <c r="HOU179" s="73"/>
      <c r="HOV179" s="73"/>
      <c r="HOW179" s="73"/>
      <c r="HOX179" s="73"/>
      <c r="HOY179" s="73"/>
      <c r="HOZ179" s="73"/>
      <c r="HPA179" s="73"/>
      <c r="HPB179" s="73"/>
      <c r="HPC179" s="73"/>
      <c r="HPD179" s="73"/>
      <c r="HPE179" s="73"/>
      <c r="HPF179" s="73"/>
      <c r="HPG179" s="73"/>
      <c r="HPH179" s="73"/>
      <c r="HPI179" s="73"/>
      <c r="HPJ179" s="73"/>
      <c r="HPK179" s="73"/>
      <c r="HPL179" s="73"/>
      <c r="HPM179" s="73"/>
      <c r="HPN179" s="73"/>
      <c r="HPO179" s="73"/>
      <c r="HPP179" s="73"/>
      <c r="HPQ179" s="73"/>
      <c r="HPR179" s="73"/>
      <c r="HPS179" s="73"/>
      <c r="HPT179" s="73"/>
      <c r="HPU179" s="73"/>
      <c r="HPV179" s="73"/>
      <c r="HPW179" s="73"/>
      <c r="HPX179" s="73"/>
      <c r="HPY179" s="73"/>
      <c r="HPZ179" s="73"/>
      <c r="HQA179" s="73"/>
      <c r="HQB179" s="73"/>
      <c r="HQC179" s="73"/>
      <c r="HQD179" s="73"/>
      <c r="HQE179" s="73"/>
      <c r="HQF179" s="73"/>
      <c r="HQG179" s="73"/>
      <c r="HQH179" s="73"/>
      <c r="HQI179" s="73"/>
      <c r="HQJ179" s="73"/>
      <c r="HQK179" s="73"/>
      <c r="HQL179" s="73"/>
      <c r="HQM179" s="73"/>
      <c r="HQN179" s="73"/>
      <c r="HQO179" s="73"/>
      <c r="HQP179" s="73"/>
      <c r="HQQ179" s="73"/>
      <c r="HQR179" s="73"/>
      <c r="HQS179" s="73"/>
      <c r="HQT179" s="73"/>
      <c r="HQU179" s="73"/>
      <c r="HQV179" s="73"/>
      <c r="HQW179" s="73"/>
      <c r="HQX179" s="73"/>
      <c r="HQY179" s="73"/>
      <c r="HQZ179" s="73"/>
      <c r="HRA179" s="73"/>
      <c r="HRB179" s="73"/>
      <c r="HRC179" s="73"/>
      <c r="HRD179" s="73"/>
      <c r="HRE179" s="73"/>
      <c r="HRF179" s="73"/>
      <c r="HRG179" s="73"/>
      <c r="HRH179" s="73"/>
      <c r="HRI179" s="73"/>
      <c r="HRJ179" s="73"/>
      <c r="HRK179" s="73"/>
      <c r="HRL179" s="73"/>
      <c r="HRM179" s="73"/>
      <c r="HRN179" s="73"/>
      <c r="HRO179" s="73"/>
      <c r="HRP179" s="73"/>
      <c r="HRQ179" s="73"/>
      <c r="HRR179" s="73"/>
      <c r="HRS179" s="73"/>
      <c r="HRT179" s="73"/>
      <c r="HRU179" s="73"/>
      <c r="HRV179" s="73"/>
      <c r="HRW179" s="73"/>
      <c r="HRX179" s="73"/>
      <c r="HRY179" s="73"/>
      <c r="HRZ179" s="73"/>
      <c r="HSA179" s="73"/>
      <c r="HSB179" s="73"/>
      <c r="HSC179" s="73"/>
      <c r="HSD179" s="73"/>
      <c r="HSE179" s="73"/>
      <c r="HSF179" s="73"/>
      <c r="HSG179" s="73"/>
      <c r="HSH179" s="73"/>
      <c r="HSI179" s="73"/>
      <c r="HSJ179" s="73"/>
      <c r="HSK179" s="73"/>
      <c r="HSL179" s="73"/>
      <c r="HSM179" s="73"/>
      <c r="HSN179" s="73"/>
      <c r="HSO179" s="73"/>
      <c r="HSP179" s="73"/>
      <c r="HSQ179" s="73"/>
      <c r="HSR179" s="73"/>
      <c r="HSS179" s="73"/>
      <c r="HST179" s="73"/>
      <c r="HSU179" s="73"/>
      <c r="HSV179" s="73"/>
      <c r="HSW179" s="73"/>
      <c r="HSX179" s="73"/>
      <c r="HSY179" s="73"/>
      <c r="HSZ179" s="73"/>
      <c r="HTA179" s="73"/>
      <c r="HTB179" s="73"/>
      <c r="HTC179" s="73"/>
      <c r="HTD179" s="73"/>
      <c r="HTE179" s="73"/>
      <c r="HTF179" s="73"/>
      <c r="HTG179" s="73"/>
      <c r="HTH179" s="73"/>
      <c r="HTI179" s="73"/>
      <c r="HTJ179" s="73"/>
      <c r="HTK179" s="73"/>
      <c r="HTL179" s="73"/>
      <c r="HTM179" s="73"/>
      <c r="HTN179" s="73"/>
      <c r="HTO179" s="73"/>
      <c r="HTP179" s="73"/>
      <c r="HTQ179" s="73"/>
      <c r="HTR179" s="73"/>
      <c r="HTS179" s="73"/>
      <c r="HTT179" s="73"/>
      <c r="HTU179" s="73"/>
      <c r="HTV179" s="73"/>
      <c r="HTW179" s="73"/>
      <c r="HTX179" s="73"/>
      <c r="HTY179" s="73"/>
      <c r="HTZ179" s="73"/>
      <c r="HUA179" s="73"/>
      <c r="HUB179" s="73"/>
      <c r="HUC179" s="73"/>
      <c r="HUD179" s="73"/>
      <c r="HUE179" s="73"/>
      <c r="HUF179" s="73"/>
      <c r="HUG179" s="73"/>
      <c r="HUH179" s="73"/>
      <c r="HUI179" s="73"/>
      <c r="HUJ179" s="73"/>
      <c r="HUK179" s="73"/>
      <c r="HUL179" s="73"/>
      <c r="HUM179" s="73"/>
      <c r="HUN179" s="73"/>
      <c r="HUO179" s="73"/>
      <c r="HUP179" s="73"/>
      <c r="HUQ179" s="73"/>
      <c r="HUR179" s="73"/>
      <c r="HUS179" s="73"/>
      <c r="HUT179" s="73"/>
      <c r="HUU179" s="73"/>
      <c r="HUV179" s="73"/>
      <c r="HUW179" s="73"/>
      <c r="HUX179" s="73"/>
      <c r="HUY179" s="73"/>
      <c r="HUZ179" s="73"/>
      <c r="HVA179" s="73"/>
      <c r="HVB179" s="73"/>
      <c r="HVC179" s="73"/>
      <c r="HVD179" s="73"/>
      <c r="HVE179" s="73"/>
      <c r="HVF179" s="73"/>
      <c r="HVG179" s="73"/>
      <c r="HVH179" s="73"/>
      <c r="HVI179" s="73"/>
      <c r="HVJ179" s="73"/>
      <c r="HVK179" s="73"/>
      <c r="HVL179" s="73"/>
      <c r="HVM179" s="73"/>
      <c r="HVN179" s="73"/>
      <c r="HVO179" s="73"/>
      <c r="HVP179" s="73"/>
      <c r="HVQ179" s="73"/>
      <c r="HVR179" s="73"/>
      <c r="HVS179" s="73"/>
      <c r="HVT179" s="73"/>
      <c r="HVU179" s="73"/>
      <c r="HVV179" s="73"/>
      <c r="HVW179" s="73"/>
      <c r="HVX179" s="73"/>
      <c r="HVY179" s="73"/>
      <c r="HVZ179" s="73"/>
      <c r="HWA179" s="73"/>
      <c r="HWB179" s="73"/>
      <c r="HWC179" s="73"/>
      <c r="HWD179" s="73"/>
      <c r="HWE179" s="73"/>
      <c r="HWF179" s="73"/>
      <c r="HWG179" s="73"/>
      <c r="HWH179" s="73"/>
      <c r="HWI179" s="73"/>
      <c r="HWJ179" s="73"/>
      <c r="HWK179" s="73"/>
      <c r="HWL179" s="73"/>
      <c r="HWM179" s="73"/>
      <c r="HWN179" s="73"/>
      <c r="HWO179" s="73"/>
      <c r="HWP179" s="73"/>
      <c r="HWQ179" s="73"/>
      <c r="HWR179" s="73"/>
      <c r="HWS179" s="73"/>
      <c r="HWT179" s="73"/>
      <c r="HWU179" s="73"/>
      <c r="HWV179" s="73"/>
      <c r="HWW179" s="73"/>
      <c r="HWX179" s="73"/>
      <c r="HWY179" s="73"/>
      <c r="HWZ179" s="73"/>
      <c r="HXA179" s="73"/>
      <c r="HXB179" s="73"/>
      <c r="HXC179" s="73"/>
      <c r="HXD179" s="73"/>
      <c r="HXE179" s="73"/>
      <c r="HXF179" s="73"/>
      <c r="HXG179" s="73"/>
      <c r="HXH179" s="73"/>
      <c r="HXI179" s="73"/>
      <c r="HXJ179" s="73"/>
      <c r="HXK179" s="73"/>
      <c r="HXL179" s="73"/>
      <c r="HXM179" s="73"/>
      <c r="HXN179" s="73"/>
      <c r="HXO179" s="73"/>
      <c r="HXP179" s="73"/>
      <c r="HXQ179" s="73"/>
      <c r="HXR179" s="73"/>
      <c r="HXS179" s="73"/>
      <c r="HXT179" s="73"/>
      <c r="HXU179" s="73"/>
      <c r="HXV179" s="73"/>
      <c r="HXW179" s="73"/>
      <c r="HXX179" s="73"/>
      <c r="HXY179" s="73"/>
      <c r="HXZ179" s="73"/>
      <c r="HYA179" s="73"/>
      <c r="HYB179" s="73"/>
      <c r="HYC179" s="73"/>
      <c r="HYD179" s="73"/>
      <c r="HYE179" s="73"/>
      <c r="HYF179" s="73"/>
      <c r="HYG179" s="73"/>
      <c r="HYH179" s="73"/>
      <c r="HYI179" s="73"/>
      <c r="HYJ179" s="73"/>
      <c r="HYK179" s="73"/>
      <c r="HYL179" s="73"/>
      <c r="HYM179" s="73"/>
      <c r="HYN179" s="73"/>
      <c r="HYO179" s="73"/>
      <c r="HYP179" s="73"/>
      <c r="HYQ179" s="73"/>
      <c r="HYR179" s="73"/>
      <c r="HYS179" s="73"/>
      <c r="HYT179" s="73"/>
      <c r="HYU179" s="73"/>
      <c r="HYV179" s="73"/>
      <c r="HYW179" s="73"/>
      <c r="HYX179" s="73"/>
      <c r="HYY179" s="73"/>
      <c r="HYZ179" s="73"/>
      <c r="HZA179" s="73"/>
      <c r="HZB179" s="73"/>
      <c r="HZC179" s="73"/>
      <c r="HZD179" s="73"/>
      <c r="HZE179" s="73"/>
      <c r="HZF179" s="73"/>
      <c r="HZG179" s="73"/>
      <c r="HZH179" s="73"/>
      <c r="HZI179" s="73"/>
      <c r="HZJ179" s="73"/>
      <c r="HZK179" s="73"/>
      <c r="HZL179" s="73"/>
      <c r="HZM179" s="73"/>
      <c r="HZN179" s="73"/>
      <c r="HZO179" s="73"/>
      <c r="HZP179" s="73"/>
      <c r="HZQ179" s="73"/>
      <c r="HZR179" s="73"/>
      <c r="HZS179" s="73"/>
      <c r="HZT179" s="73"/>
      <c r="HZU179" s="73"/>
      <c r="HZV179" s="73"/>
      <c r="HZW179" s="73"/>
      <c r="HZX179" s="73"/>
      <c r="HZY179" s="73"/>
      <c r="HZZ179" s="73"/>
      <c r="IAA179" s="73"/>
      <c r="IAB179" s="73"/>
      <c r="IAC179" s="73"/>
      <c r="IAD179" s="73"/>
      <c r="IAE179" s="73"/>
      <c r="IAF179" s="73"/>
      <c r="IAG179" s="73"/>
      <c r="IAH179" s="73"/>
      <c r="IAI179" s="73"/>
      <c r="IAJ179" s="73"/>
      <c r="IAK179" s="73"/>
      <c r="IAL179" s="73"/>
      <c r="IAM179" s="73"/>
      <c r="IAN179" s="73"/>
      <c r="IAO179" s="73"/>
      <c r="IAP179" s="73"/>
      <c r="IAQ179" s="73"/>
      <c r="IAR179" s="73"/>
      <c r="IAS179" s="73"/>
      <c r="IAT179" s="73"/>
      <c r="IAU179" s="73"/>
      <c r="IAV179" s="73"/>
      <c r="IAW179" s="73"/>
      <c r="IAX179" s="73"/>
      <c r="IAY179" s="73"/>
      <c r="IAZ179" s="73"/>
      <c r="IBA179" s="73"/>
      <c r="IBB179" s="73"/>
      <c r="IBC179" s="73"/>
      <c r="IBD179" s="73"/>
      <c r="IBE179" s="73"/>
      <c r="IBF179" s="73"/>
      <c r="IBG179" s="73"/>
      <c r="IBH179" s="73"/>
      <c r="IBI179" s="73"/>
      <c r="IBJ179" s="73"/>
      <c r="IBK179" s="73"/>
      <c r="IBL179" s="73"/>
      <c r="IBM179" s="73"/>
      <c r="IBN179" s="73"/>
      <c r="IBO179" s="73"/>
      <c r="IBP179" s="73"/>
      <c r="IBQ179" s="73"/>
      <c r="IBR179" s="73"/>
      <c r="IBS179" s="73"/>
      <c r="IBT179" s="73"/>
      <c r="IBU179" s="73"/>
      <c r="IBV179" s="73"/>
      <c r="IBW179" s="73"/>
      <c r="IBX179" s="73"/>
      <c r="IBY179" s="73"/>
      <c r="IBZ179" s="73"/>
      <c r="ICA179" s="73"/>
      <c r="ICB179" s="73"/>
      <c r="ICC179" s="73"/>
      <c r="ICD179" s="73"/>
      <c r="ICE179" s="73"/>
      <c r="ICF179" s="73"/>
      <c r="ICG179" s="73"/>
      <c r="ICH179" s="73"/>
      <c r="ICI179" s="73"/>
      <c r="ICJ179" s="73"/>
      <c r="ICK179" s="73"/>
      <c r="ICL179" s="73"/>
      <c r="ICM179" s="73"/>
      <c r="ICN179" s="73"/>
      <c r="ICO179" s="73"/>
      <c r="ICP179" s="73"/>
      <c r="ICQ179" s="73"/>
      <c r="ICR179" s="73"/>
      <c r="ICS179" s="73"/>
      <c r="ICT179" s="73"/>
      <c r="ICU179" s="73"/>
      <c r="ICV179" s="73"/>
      <c r="ICW179" s="73"/>
      <c r="ICX179" s="73"/>
      <c r="ICY179" s="73"/>
      <c r="ICZ179" s="73"/>
      <c r="IDA179" s="73"/>
      <c r="IDB179" s="73"/>
      <c r="IDC179" s="73"/>
      <c r="IDD179" s="73"/>
      <c r="IDE179" s="73"/>
      <c r="IDF179" s="73"/>
      <c r="IDG179" s="73"/>
      <c r="IDH179" s="73"/>
      <c r="IDI179" s="73"/>
      <c r="IDJ179" s="73"/>
      <c r="IDK179" s="73"/>
      <c r="IDL179" s="73"/>
      <c r="IDM179" s="73"/>
      <c r="IDN179" s="73"/>
      <c r="IDO179" s="73"/>
      <c r="IDP179" s="73"/>
      <c r="IDQ179" s="73"/>
      <c r="IDR179" s="73"/>
      <c r="IDS179" s="73"/>
      <c r="IDT179" s="73"/>
      <c r="IDU179" s="73"/>
      <c r="IDV179" s="73"/>
      <c r="IDW179" s="73"/>
      <c r="IDX179" s="73"/>
      <c r="IDY179" s="73"/>
      <c r="IDZ179" s="73"/>
      <c r="IEA179" s="73"/>
      <c r="IEB179" s="73"/>
      <c r="IEC179" s="73"/>
      <c r="IED179" s="73"/>
      <c r="IEE179" s="73"/>
      <c r="IEF179" s="73"/>
      <c r="IEG179" s="73"/>
      <c r="IEH179" s="73"/>
      <c r="IEI179" s="73"/>
      <c r="IEJ179" s="73"/>
      <c r="IEK179" s="73"/>
      <c r="IEL179" s="73"/>
      <c r="IEM179" s="73"/>
      <c r="IEN179" s="73"/>
      <c r="IEO179" s="73"/>
      <c r="IEP179" s="73"/>
      <c r="IEQ179" s="73"/>
      <c r="IER179" s="73"/>
      <c r="IES179" s="73"/>
      <c r="IET179" s="73"/>
      <c r="IEU179" s="73"/>
      <c r="IEV179" s="73"/>
      <c r="IEW179" s="73"/>
      <c r="IEX179" s="73"/>
      <c r="IEY179" s="73"/>
      <c r="IEZ179" s="73"/>
      <c r="IFA179" s="73"/>
      <c r="IFB179" s="73"/>
      <c r="IFC179" s="73"/>
      <c r="IFD179" s="73"/>
      <c r="IFE179" s="73"/>
      <c r="IFF179" s="73"/>
      <c r="IFG179" s="73"/>
      <c r="IFH179" s="73"/>
      <c r="IFI179" s="73"/>
      <c r="IFJ179" s="73"/>
      <c r="IFK179" s="73"/>
      <c r="IFL179" s="73"/>
      <c r="IFM179" s="73"/>
      <c r="IFN179" s="73"/>
      <c r="IFO179" s="73"/>
      <c r="IFP179" s="73"/>
      <c r="IFQ179" s="73"/>
      <c r="IFR179" s="73"/>
      <c r="IFS179" s="73"/>
      <c r="IFT179" s="73"/>
      <c r="IFU179" s="73"/>
      <c r="IFV179" s="73"/>
      <c r="IFW179" s="73"/>
      <c r="IFX179" s="73"/>
      <c r="IFY179" s="73"/>
      <c r="IFZ179" s="73"/>
      <c r="IGA179" s="73"/>
      <c r="IGB179" s="73"/>
      <c r="IGC179" s="73"/>
      <c r="IGD179" s="73"/>
      <c r="IGE179" s="73"/>
      <c r="IGF179" s="73"/>
      <c r="IGG179" s="73"/>
      <c r="IGH179" s="73"/>
      <c r="IGI179" s="73"/>
      <c r="IGJ179" s="73"/>
      <c r="IGK179" s="73"/>
      <c r="IGL179" s="73"/>
      <c r="IGM179" s="73"/>
      <c r="IGN179" s="73"/>
      <c r="IGO179" s="73"/>
      <c r="IGP179" s="73"/>
      <c r="IGQ179" s="73"/>
      <c r="IGR179" s="73"/>
      <c r="IGS179" s="73"/>
      <c r="IGT179" s="73"/>
      <c r="IGU179" s="73"/>
      <c r="IGV179" s="73"/>
      <c r="IGW179" s="73"/>
      <c r="IGX179" s="73"/>
      <c r="IGY179" s="73"/>
      <c r="IGZ179" s="73"/>
      <c r="IHA179" s="73"/>
      <c r="IHB179" s="73"/>
      <c r="IHC179" s="73"/>
      <c r="IHD179" s="73"/>
      <c r="IHE179" s="73"/>
      <c r="IHF179" s="73"/>
      <c r="IHG179" s="73"/>
      <c r="IHH179" s="73"/>
      <c r="IHI179" s="73"/>
      <c r="IHJ179" s="73"/>
      <c r="IHK179" s="73"/>
      <c r="IHL179" s="73"/>
      <c r="IHM179" s="73"/>
      <c r="IHN179" s="73"/>
      <c r="IHO179" s="73"/>
      <c r="IHP179" s="73"/>
      <c r="IHQ179" s="73"/>
      <c r="IHR179" s="73"/>
      <c r="IHS179" s="73"/>
      <c r="IHT179" s="73"/>
      <c r="IHU179" s="73"/>
      <c r="IHV179" s="73"/>
      <c r="IHW179" s="73"/>
      <c r="IHX179" s="73"/>
      <c r="IHY179" s="73"/>
      <c r="IHZ179" s="73"/>
      <c r="IIA179" s="73"/>
      <c r="IIB179" s="73"/>
      <c r="IIC179" s="73"/>
      <c r="IID179" s="73"/>
      <c r="IIE179" s="73"/>
      <c r="IIF179" s="73"/>
      <c r="IIG179" s="73"/>
      <c r="IIH179" s="73"/>
      <c r="III179" s="73"/>
      <c r="IIJ179" s="73"/>
      <c r="IIK179" s="73"/>
      <c r="IIL179" s="73"/>
      <c r="IIM179" s="73"/>
      <c r="IIN179" s="73"/>
      <c r="IIO179" s="73"/>
      <c r="IIP179" s="73"/>
      <c r="IIQ179" s="73"/>
      <c r="IIR179" s="73"/>
      <c r="IIS179" s="73"/>
      <c r="IIT179" s="73"/>
      <c r="IIU179" s="73"/>
      <c r="IIV179" s="73"/>
      <c r="IIW179" s="73"/>
      <c r="IIX179" s="73"/>
      <c r="IIY179" s="73"/>
      <c r="IIZ179" s="73"/>
      <c r="IJA179" s="73"/>
      <c r="IJB179" s="73"/>
      <c r="IJC179" s="73"/>
      <c r="IJD179" s="73"/>
      <c r="IJE179" s="73"/>
      <c r="IJF179" s="73"/>
      <c r="IJG179" s="73"/>
      <c r="IJH179" s="73"/>
      <c r="IJI179" s="73"/>
      <c r="IJJ179" s="73"/>
      <c r="IJK179" s="73"/>
      <c r="IJL179" s="73"/>
      <c r="IJM179" s="73"/>
      <c r="IJN179" s="73"/>
      <c r="IJO179" s="73"/>
      <c r="IJP179" s="73"/>
      <c r="IJQ179" s="73"/>
      <c r="IJR179" s="73"/>
      <c r="IJS179" s="73"/>
      <c r="IJT179" s="73"/>
      <c r="IJU179" s="73"/>
      <c r="IJV179" s="73"/>
      <c r="IJW179" s="73"/>
      <c r="IJX179" s="73"/>
      <c r="IJY179" s="73"/>
      <c r="IJZ179" s="73"/>
      <c r="IKA179" s="73"/>
      <c r="IKB179" s="73"/>
      <c r="IKC179" s="73"/>
      <c r="IKD179" s="73"/>
      <c r="IKE179" s="73"/>
      <c r="IKF179" s="73"/>
      <c r="IKG179" s="73"/>
      <c r="IKH179" s="73"/>
      <c r="IKI179" s="73"/>
      <c r="IKJ179" s="73"/>
      <c r="IKK179" s="73"/>
      <c r="IKL179" s="73"/>
      <c r="IKM179" s="73"/>
      <c r="IKN179" s="73"/>
      <c r="IKO179" s="73"/>
      <c r="IKP179" s="73"/>
      <c r="IKQ179" s="73"/>
      <c r="IKR179" s="73"/>
      <c r="IKS179" s="73"/>
      <c r="IKT179" s="73"/>
      <c r="IKU179" s="73"/>
      <c r="IKV179" s="73"/>
      <c r="IKW179" s="73"/>
      <c r="IKX179" s="73"/>
      <c r="IKY179" s="73"/>
      <c r="IKZ179" s="73"/>
      <c r="ILA179" s="73"/>
      <c r="ILB179" s="73"/>
      <c r="ILC179" s="73"/>
      <c r="ILD179" s="73"/>
      <c r="ILE179" s="73"/>
      <c r="ILF179" s="73"/>
      <c r="ILG179" s="73"/>
      <c r="ILH179" s="73"/>
      <c r="ILI179" s="73"/>
      <c r="ILJ179" s="73"/>
      <c r="ILK179" s="73"/>
      <c r="ILL179" s="73"/>
      <c r="ILM179" s="73"/>
      <c r="ILN179" s="73"/>
      <c r="ILO179" s="73"/>
      <c r="ILP179" s="73"/>
      <c r="ILQ179" s="73"/>
      <c r="ILR179" s="73"/>
      <c r="ILS179" s="73"/>
      <c r="ILT179" s="73"/>
      <c r="ILU179" s="73"/>
      <c r="ILV179" s="73"/>
      <c r="ILW179" s="73"/>
      <c r="ILX179" s="73"/>
      <c r="ILY179" s="73"/>
      <c r="ILZ179" s="73"/>
      <c r="IMA179" s="73"/>
      <c r="IMB179" s="73"/>
      <c r="IMC179" s="73"/>
      <c r="IMD179" s="73"/>
      <c r="IME179" s="73"/>
      <c r="IMF179" s="73"/>
      <c r="IMG179" s="73"/>
      <c r="IMH179" s="73"/>
      <c r="IMI179" s="73"/>
      <c r="IMJ179" s="73"/>
      <c r="IMK179" s="73"/>
      <c r="IML179" s="73"/>
      <c r="IMM179" s="73"/>
      <c r="IMN179" s="73"/>
      <c r="IMO179" s="73"/>
      <c r="IMP179" s="73"/>
      <c r="IMQ179" s="73"/>
      <c r="IMR179" s="73"/>
      <c r="IMS179" s="73"/>
      <c r="IMT179" s="73"/>
      <c r="IMU179" s="73"/>
      <c r="IMV179" s="73"/>
      <c r="IMW179" s="73"/>
      <c r="IMX179" s="73"/>
      <c r="IMY179" s="73"/>
      <c r="IMZ179" s="73"/>
      <c r="INA179" s="73"/>
      <c r="INB179" s="73"/>
      <c r="INC179" s="73"/>
      <c r="IND179" s="73"/>
      <c r="INE179" s="73"/>
      <c r="INF179" s="73"/>
      <c r="ING179" s="73"/>
      <c r="INH179" s="73"/>
      <c r="INI179" s="73"/>
      <c r="INJ179" s="73"/>
      <c r="INK179" s="73"/>
      <c r="INL179" s="73"/>
      <c r="INM179" s="73"/>
      <c r="INN179" s="73"/>
      <c r="INO179" s="73"/>
      <c r="INP179" s="73"/>
      <c r="INQ179" s="73"/>
      <c r="INR179" s="73"/>
      <c r="INS179" s="73"/>
      <c r="INT179" s="73"/>
      <c r="INU179" s="73"/>
      <c r="INV179" s="73"/>
      <c r="INW179" s="73"/>
      <c r="INX179" s="73"/>
      <c r="INY179" s="73"/>
      <c r="INZ179" s="73"/>
      <c r="IOA179" s="73"/>
      <c r="IOB179" s="73"/>
      <c r="IOC179" s="73"/>
      <c r="IOD179" s="73"/>
      <c r="IOE179" s="73"/>
      <c r="IOF179" s="73"/>
      <c r="IOG179" s="73"/>
      <c r="IOH179" s="73"/>
      <c r="IOI179" s="73"/>
      <c r="IOJ179" s="73"/>
      <c r="IOK179" s="73"/>
      <c r="IOL179" s="73"/>
      <c r="IOM179" s="73"/>
      <c r="ION179" s="73"/>
      <c r="IOO179" s="73"/>
      <c r="IOP179" s="73"/>
      <c r="IOQ179" s="73"/>
      <c r="IOR179" s="73"/>
      <c r="IOS179" s="73"/>
      <c r="IOT179" s="73"/>
      <c r="IOU179" s="73"/>
      <c r="IOV179" s="73"/>
      <c r="IOW179" s="73"/>
      <c r="IOX179" s="73"/>
      <c r="IOY179" s="73"/>
      <c r="IOZ179" s="73"/>
      <c r="IPA179" s="73"/>
      <c r="IPB179" s="73"/>
      <c r="IPC179" s="73"/>
      <c r="IPD179" s="73"/>
      <c r="IPE179" s="73"/>
      <c r="IPF179" s="73"/>
      <c r="IPG179" s="73"/>
      <c r="IPH179" s="73"/>
      <c r="IPI179" s="73"/>
      <c r="IPJ179" s="73"/>
      <c r="IPK179" s="73"/>
      <c r="IPL179" s="73"/>
      <c r="IPM179" s="73"/>
      <c r="IPN179" s="73"/>
      <c r="IPO179" s="73"/>
      <c r="IPP179" s="73"/>
      <c r="IPQ179" s="73"/>
      <c r="IPR179" s="73"/>
      <c r="IPS179" s="73"/>
      <c r="IPT179" s="73"/>
      <c r="IPU179" s="73"/>
      <c r="IPV179" s="73"/>
      <c r="IPW179" s="73"/>
      <c r="IPX179" s="73"/>
      <c r="IPY179" s="73"/>
      <c r="IPZ179" s="73"/>
      <c r="IQA179" s="73"/>
      <c r="IQB179" s="73"/>
      <c r="IQC179" s="73"/>
      <c r="IQD179" s="73"/>
      <c r="IQE179" s="73"/>
      <c r="IQF179" s="73"/>
      <c r="IQG179" s="73"/>
      <c r="IQH179" s="73"/>
      <c r="IQI179" s="73"/>
      <c r="IQJ179" s="73"/>
      <c r="IQK179" s="73"/>
      <c r="IQL179" s="73"/>
      <c r="IQM179" s="73"/>
      <c r="IQN179" s="73"/>
      <c r="IQO179" s="73"/>
      <c r="IQP179" s="73"/>
      <c r="IQQ179" s="73"/>
      <c r="IQR179" s="73"/>
      <c r="IQS179" s="73"/>
      <c r="IQT179" s="73"/>
      <c r="IQU179" s="73"/>
      <c r="IQV179" s="73"/>
      <c r="IQW179" s="73"/>
      <c r="IQX179" s="73"/>
      <c r="IQY179" s="73"/>
      <c r="IQZ179" s="73"/>
      <c r="IRA179" s="73"/>
      <c r="IRB179" s="73"/>
      <c r="IRC179" s="73"/>
      <c r="IRD179" s="73"/>
      <c r="IRE179" s="73"/>
      <c r="IRF179" s="73"/>
      <c r="IRG179" s="73"/>
      <c r="IRH179" s="73"/>
      <c r="IRI179" s="73"/>
      <c r="IRJ179" s="73"/>
      <c r="IRK179" s="73"/>
      <c r="IRL179" s="73"/>
      <c r="IRM179" s="73"/>
      <c r="IRN179" s="73"/>
      <c r="IRO179" s="73"/>
      <c r="IRP179" s="73"/>
      <c r="IRQ179" s="73"/>
      <c r="IRR179" s="73"/>
      <c r="IRS179" s="73"/>
      <c r="IRT179" s="73"/>
      <c r="IRU179" s="73"/>
      <c r="IRV179" s="73"/>
      <c r="IRW179" s="73"/>
      <c r="IRX179" s="73"/>
      <c r="IRY179" s="73"/>
      <c r="IRZ179" s="73"/>
      <c r="ISA179" s="73"/>
      <c r="ISB179" s="73"/>
      <c r="ISC179" s="73"/>
      <c r="ISD179" s="73"/>
      <c r="ISE179" s="73"/>
      <c r="ISF179" s="73"/>
      <c r="ISG179" s="73"/>
      <c r="ISH179" s="73"/>
      <c r="ISI179" s="73"/>
      <c r="ISJ179" s="73"/>
      <c r="ISK179" s="73"/>
      <c r="ISL179" s="73"/>
      <c r="ISM179" s="73"/>
      <c r="ISN179" s="73"/>
      <c r="ISO179" s="73"/>
      <c r="ISP179" s="73"/>
      <c r="ISQ179" s="73"/>
      <c r="ISR179" s="73"/>
      <c r="ISS179" s="73"/>
      <c r="IST179" s="73"/>
      <c r="ISU179" s="73"/>
      <c r="ISV179" s="73"/>
      <c r="ISW179" s="73"/>
      <c r="ISX179" s="73"/>
      <c r="ISY179" s="73"/>
      <c r="ISZ179" s="73"/>
      <c r="ITA179" s="73"/>
      <c r="ITB179" s="73"/>
      <c r="ITC179" s="73"/>
      <c r="ITD179" s="73"/>
      <c r="ITE179" s="73"/>
      <c r="ITF179" s="73"/>
      <c r="ITG179" s="73"/>
      <c r="ITH179" s="73"/>
      <c r="ITI179" s="73"/>
      <c r="ITJ179" s="73"/>
      <c r="ITK179" s="73"/>
      <c r="ITL179" s="73"/>
      <c r="ITM179" s="73"/>
      <c r="ITN179" s="73"/>
      <c r="ITO179" s="73"/>
      <c r="ITP179" s="73"/>
      <c r="ITQ179" s="73"/>
      <c r="ITR179" s="73"/>
      <c r="ITS179" s="73"/>
      <c r="ITT179" s="73"/>
      <c r="ITU179" s="73"/>
      <c r="ITV179" s="73"/>
      <c r="ITW179" s="73"/>
      <c r="ITX179" s="73"/>
      <c r="ITY179" s="73"/>
      <c r="ITZ179" s="73"/>
      <c r="IUA179" s="73"/>
      <c r="IUB179" s="73"/>
      <c r="IUC179" s="73"/>
      <c r="IUD179" s="73"/>
      <c r="IUE179" s="73"/>
      <c r="IUF179" s="73"/>
      <c r="IUG179" s="73"/>
      <c r="IUH179" s="73"/>
      <c r="IUI179" s="73"/>
      <c r="IUJ179" s="73"/>
      <c r="IUK179" s="73"/>
      <c r="IUL179" s="73"/>
      <c r="IUM179" s="73"/>
      <c r="IUN179" s="73"/>
      <c r="IUO179" s="73"/>
      <c r="IUP179" s="73"/>
      <c r="IUQ179" s="73"/>
      <c r="IUR179" s="73"/>
      <c r="IUS179" s="73"/>
      <c r="IUT179" s="73"/>
      <c r="IUU179" s="73"/>
      <c r="IUV179" s="73"/>
      <c r="IUW179" s="73"/>
      <c r="IUX179" s="73"/>
      <c r="IUY179" s="73"/>
      <c r="IUZ179" s="73"/>
      <c r="IVA179" s="73"/>
      <c r="IVB179" s="73"/>
      <c r="IVC179" s="73"/>
      <c r="IVD179" s="73"/>
      <c r="IVE179" s="73"/>
      <c r="IVF179" s="73"/>
      <c r="IVG179" s="73"/>
      <c r="IVH179" s="73"/>
      <c r="IVI179" s="73"/>
      <c r="IVJ179" s="73"/>
      <c r="IVK179" s="73"/>
      <c r="IVL179" s="73"/>
      <c r="IVM179" s="73"/>
      <c r="IVN179" s="73"/>
      <c r="IVO179" s="73"/>
      <c r="IVP179" s="73"/>
      <c r="IVQ179" s="73"/>
      <c r="IVR179" s="73"/>
      <c r="IVS179" s="73"/>
      <c r="IVT179" s="73"/>
      <c r="IVU179" s="73"/>
      <c r="IVV179" s="73"/>
      <c r="IVW179" s="73"/>
      <c r="IVX179" s="73"/>
      <c r="IVY179" s="73"/>
      <c r="IVZ179" s="73"/>
      <c r="IWA179" s="73"/>
      <c r="IWB179" s="73"/>
      <c r="IWC179" s="73"/>
      <c r="IWD179" s="73"/>
      <c r="IWE179" s="73"/>
      <c r="IWF179" s="73"/>
      <c r="IWG179" s="73"/>
      <c r="IWH179" s="73"/>
      <c r="IWI179" s="73"/>
      <c r="IWJ179" s="73"/>
      <c r="IWK179" s="73"/>
      <c r="IWL179" s="73"/>
      <c r="IWM179" s="73"/>
      <c r="IWN179" s="73"/>
      <c r="IWO179" s="73"/>
      <c r="IWP179" s="73"/>
      <c r="IWQ179" s="73"/>
      <c r="IWR179" s="73"/>
      <c r="IWS179" s="73"/>
      <c r="IWT179" s="73"/>
      <c r="IWU179" s="73"/>
      <c r="IWV179" s="73"/>
      <c r="IWW179" s="73"/>
      <c r="IWX179" s="73"/>
      <c r="IWY179" s="73"/>
      <c r="IWZ179" s="73"/>
      <c r="IXA179" s="73"/>
      <c r="IXB179" s="73"/>
      <c r="IXC179" s="73"/>
      <c r="IXD179" s="73"/>
      <c r="IXE179" s="73"/>
      <c r="IXF179" s="73"/>
      <c r="IXG179" s="73"/>
      <c r="IXH179" s="73"/>
      <c r="IXI179" s="73"/>
      <c r="IXJ179" s="73"/>
      <c r="IXK179" s="73"/>
      <c r="IXL179" s="73"/>
      <c r="IXM179" s="73"/>
      <c r="IXN179" s="73"/>
      <c r="IXO179" s="73"/>
      <c r="IXP179" s="73"/>
      <c r="IXQ179" s="73"/>
      <c r="IXR179" s="73"/>
      <c r="IXS179" s="73"/>
      <c r="IXT179" s="73"/>
      <c r="IXU179" s="73"/>
      <c r="IXV179" s="73"/>
      <c r="IXW179" s="73"/>
      <c r="IXX179" s="73"/>
      <c r="IXY179" s="73"/>
      <c r="IXZ179" s="73"/>
      <c r="IYA179" s="73"/>
      <c r="IYB179" s="73"/>
      <c r="IYC179" s="73"/>
      <c r="IYD179" s="73"/>
      <c r="IYE179" s="73"/>
      <c r="IYF179" s="73"/>
      <c r="IYG179" s="73"/>
      <c r="IYH179" s="73"/>
      <c r="IYI179" s="73"/>
      <c r="IYJ179" s="73"/>
      <c r="IYK179" s="73"/>
      <c r="IYL179" s="73"/>
      <c r="IYM179" s="73"/>
      <c r="IYN179" s="73"/>
      <c r="IYO179" s="73"/>
      <c r="IYP179" s="73"/>
      <c r="IYQ179" s="73"/>
      <c r="IYR179" s="73"/>
      <c r="IYS179" s="73"/>
      <c r="IYT179" s="73"/>
      <c r="IYU179" s="73"/>
      <c r="IYV179" s="73"/>
      <c r="IYW179" s="73"/>
      <c r="IYX179" s="73"/>
      <c r="IYY179" s="73"/>
      <c r="IYZ179" s="73"/>
      <c r="IZA179" s="73"/>
      <c r="IZB179" s="73"/>
      <c r="IZC179" s="73"/>
      <c r="IZD179" s="73"/>
      <c r="IZE179" s="73"/>
      <c r="IZF179" s="73"/>
      <c r="IZG179" s="73"/>
      <c r="IZH179" s="73"/>
      <c r="IZI179" s="73"/>
      <c r="IZJ179" s="73"/>
      <c r="IZK179" s="73"/>
      <c r="IZL179" s="73"/>
      <c r="IZM179" s="73"/>
      <c r="IZN179" s="73"/>
      <c r="IZO179" s="73"/>
      <c r="IZP179" s="73"/>
      <c r="IZQ179" s="73"/>
      <c r="IZR179" s="73"/>
      <c r="IZS179" s="73"/>
      <c r="IZT179" s="73"/>
      <c r="IZU179" s="73"/>
      <c r="IZV179" s="73"/>
      <c r="IZW179" s="73"/>
      <c r="IZX179" s="73"/>
      <c r="IZY179" s="73"/>
      <c r="IZZ179" s="73"/>
      <c r="JAA179" s="73"/>
      <c r="JAB179" s="73"/>
      <c r="JAC179" s="73"/>
      <c r="JAD179" s="73"/>
      <c r="JAE179" s="73"/>
      <c r="JAF179" s="73"/>
      <c r="JAG179" s="73"/>
      <c r="JAH179" s="73"/>
      <c r="JAI179" s="73"/>
      <c r="JAJ179" s="73"/>
      <c r="JAK179" s="73"/>
      <c r="JAL179" s="73"/>
      <c r="JAM179" s="73"/>
      <c r="JAN179" s="73"/>
      <c r="JAO179" s="73"/>
      <c r="JAP179" s="73"/>
      <c r="JAQ179" s="73"/>
      <c r="JAR179" s="73"/>
      <c r="JAS179" s="73"/>
      <c r="JAT179" s="73"/>
      <c r="JAU179" s="73"/>
      <c r="JAV179" s="73"/>
      <c r="JAW179" s="73"/>
      <c r="JAX179" s="73"/>
      <c r="JAY179" s="73"/>
      <c r="JAZ179" s="73"/>
      <c r="JBA179" s="73"/>
      <c r="JBB179" s="73"/>
      <c r="JBC179" s="73"/>
      <c r="JBD179" s="73"/>
      <c r="JBE179" s="73"/>
      <c r="JBF179" s="73"/>
      <c r="JBG179" s="73"/>
      <c r="JBH179" s="73"/>
      <c r="JBI179" s="73"/>
      <c r="JBJ179" s="73"/>
      <c r="JBK179" s="73"/>
      <c r="JBL179" s="73"/>
      <c r="JBM179" s="73"/>
      <c r="JBN179" s="73"/>
      <c r="JBO179" s="73"/>
      <c r="JBP179" s="73"/>
      <c r="JBQ179" s="73"/>
      <c r="JBR179" s="73"/>
      <c r="JBS179" s="73"/>
      <c r="JBT179" s="73"/>
      <c r="JBU179" s="73"/>
      <c r="JBV179" s="73"/>
      <c r="JBW179" s="73"/>
      <c r="JBX179" s="73"/>
      <c r="JBY179" s="73"/>
      <c r="JBZ179" s="73"/>
      <c r="JCA179" s="73"/>
      <c r="JCB179" s="73"/>
      <c r="JCC179" s="73"/>
      <c r="JCD179" s="73"/>
      <c r="JCE179" s="73"/>
      <c r="JCF179" s="73"/>
      <c r="JCG179" s="73"/>
      <c r="JCH179" s="73"/>
      <c r="JCI179" s="73"/>
      <c r="JCJ179" s="73"/>
      <c r="JCK179" s="73"/>
      <c r="JCL179" s="73"/>
      <c r="JCM179" s="73"/>
      <c r="JCN179" s="73"/>
      <c r="JCO179" s="73"/>
      <c r="JCP179" s="73"/>
      <c r="JCQ179" s="73"/>
      <c r="JCR179" s="73"/>
      <c r="JCS179" s="73"/>
      <c r="JCT179" s="73"/>
      <c r="JCU179" s="73"/>
      <c r="JCV179" s="73"/>
      <c r="JCW179" s="73"/>
      <c r="JCX179" s="73"/>
      <c r="JCY179" s="73"/>
      <c r="JCZ179" s="73"/>
      <c r="JDA179" s="73"/>
      <c r="JDB179" s="73"/>
      <c r="JDC179" s="73"/>
      <c r="JDD179" s="73"/>
      <c r="JDE179" s="73"/>
      <c r="JDF179" s="73"/>
      <c r="JDG179" s="73"/>
      <c r="JDH179" s="73"/>
      <c r="JDI179" s="73"/>
      <c r="JDJ179" s="73"/>
      <c r="JDK179" s="73"/>
      <c r="JDL179" s="73"/>
      <c r="JDM179" s="73"/>
      <c r="JDN179" s="73"/>
      <c r="JDO179" s="73"/>
      <c r="JDP179" s="73"/>
      <c r="JDQ179" s="73"/>
      <c r="JDR179" s="73"/>
      <c r="JDS179" s="73"/>
      <c r="JDT179" s="73"/>
      <c r="JDU179" s="73"/>
      <c r="JDV179" s="73"/>
      <c r="JDW179" s="73"/>
      <c r="JDX179" s="73"/>
      <c r="JDY179" s="73"/>
      <c r="JDZ179" s="73"/>
      <c r="JEA179" s="73"/>
      <c r="JEB179" s="73"/>
      <c r="JEC179" s="73"/>
      <c r="JED179" s="73"/>
      <c r="JEE179" s="73"/>
      <c r="JEF179" s="73"/>
      <c r="JEG179" s="73"/>
      <c r="JEH179" s="73"/>
      <c r="JEI179" s="73"/>
      <c r="JEJ179" s="73"/>
      <c r="JEK179" s="73"/>
      <c r="JEL179" s="73"/>
      <c r="JEM179" s="73"/>
      <c r="JEN179" s="73"/>
      <c r="JEO179" s="73"/>
      <c r="JEP179" s="73"/>
      <c r="JEQ179" s="73"/>
      <c r="JER179" s="73"/>
      <c r="JES179" s="73"/>
      <c r="JET179" s="73"/>
      <c r="JEU179" s="73"/>
      <c r="JEV179" s="73"/>
      <c r="JEW179" s="73"/>
      <c r="JEX179" s="73"/>
      <c r="JEY179" s="73"/>
      <c r="JEZ179" s="73"/>
      <c r="JFA179" s="73"/>
      <c r="JFB179" s="73"/>
      <c r="JFC179" s="73"/>
      <c r="JFD179" s="73"/>
      <c r="JFE179" s="73"/>
      <c r="JFF179" s="73"/>
      <c r="JFG179" s="73"/>
      <c r="JFH179" s="73"/>
      <c r="JFI179" s="73"/>
      <c r="JFJ179" s="73"/>
      <c r="JFK179" s="73"/>
      <c r="JFL179" s="73"/>
      <c r="JFM179" s="73"/>
      <c r="JFN179" s="73"/>
      <c r="JFO179" s="73"/>
      <c r="JFP179" s="73"/>
      <c r="JFQ179" s="73"/>
      <c r="JFR179" s="73"/>
      <c r="JFS179" s="73"/>
      <c r="JFT179" s="73"/>
      <c r="JFU179" s="73"/>
      <c r="JFV179" s="73"/>
      <c r="JFW179" s="73"/>
      <c r="JFX179" s="73"/>
      <c r="JFY179" s="73"/>
      <c r="JFZ179" s="73"/>
      <c r="JGA179" s="73"/>
      <c r="JGB179" s="73"/>
      <c r="JGC179" s="73"/>
      <c r="JGD179" s="73"/>
      <c r="JGE179" s="73"/>
      <c r="JGF179" s="73"/>
      <c r="JGG179" s="73"/>
      <c r="JGH179" s="73"/>
      <c r="JGI179" s="73"/>
      <c r="JGJ179" s="73"/>
      <c r="JGK179" s="73"/>
      <c r="JGL179" s="73"/>
      <c r="JGM179" s="73"/>
      <c r="JGN179" s="73"/>
      <c r="JGO179" s="73"/>
      <c r="JGP179" s="73"/>
      <c r="JGQ179" s="73"/>
      <c r="JGR179" s="73"/>
      <c r="JGS179" s="73"/>
      <c r="JGT179" s="73"/>
      <c r="JGU179" s="73"/>
      <c r="JGV179" s="73"/>
      <c r="JGW179" s="73"/>
      <c r="JGX179" s="73"/>
      <c r="JGY179" s="73"/>
      <c r="JGZ179" s="73"/>
      <c r="JHA179" s="73"/>
      <c r="JHB179" s="73"/>
      <c r="JHC179" s="73"/>
      <c r="JHD179" s="73"/>
      <c r="JHE179" s="73"/>
      <c r="JHF179" s="73"/>
      <c r="JHG179" s="73"/>
      <c r="JHH179" s="73"/>
      <c r="JHI179" s="73"/>
      <c r="JHJ179" s="73"/>
      <c r="JHK179" s="73"/>
      <c r="JHL179" s="73"/>
      <c r="JHM179" s="73"/>
      <c r="JHN179" s="73"/>
      <c r="JHO179" s="73"/>
      <c r="JHP179" s="73"/>
      <c r="JHQ179" s="73"/>
      <c r="JHR179" s="73"/>
      <c r="JHS179" s="73"/>
      <c r="JHT179" s="73"/>
      <c r="JHU179" s="73"/>
      <c r="JHV179" s="73"/>
      <c r="JHW179" s="73"/>
      <c r="JHX179" s="73"/>
      <c r="JHY179" s="73"/>
      <c r="JHZ179" s="73"/>
      <c r="JIA179" s="73"/>
      <c r="JIB179" s="73"/>
      <c r="JIC179" s="73"/>
      <c r="JID179" s="73"/>
      <c r="JIE179" s="73"/>
      <c r="JIF179" s="73"/>
      <c r="JIG179" s="73"/>
      <c r="JIH179" s="73"/>
      <c r="JII179" s="73"/>
      <c r="JIJ179" s="73"/>
      <c r="JIK179" s="73"/>
      <c r="JIL179" s="73"/>
      <c r="JIM179" s="73"/>
      <c r="JIN179" s="73"/>
      <c r="JIO179" s="73"/>
      <c r="JIP179" s="73"/>
      <c r="JIQ179" s="73"/>
      <c r="JIR179" s="73"/>
      <c r="JIS179" s="73"/>
      <c r="JIT179" s="73"/>
      <c r="JIU179" s="73"/>
      <c r="JIV179" s="73"/>
      <c r="JIW179" s="73"/>
      <c r="JIX179" s="73"/>
      <c r="JIY179" s="73"/>
      <c r="JIZ179" s="73"/>
      <c r="JJA179" s="73"/>
      <c r="JJB179" s="73"/>
      <c r="JJC179" s="73"/>
      <c r="JJD179" s="73"/>
      <c r="JJE179" s="73"/>
      <c r="JJF179" s="73"/>
      <c r="JJG179" s="73"/>
      <c r="JJH179" s="73"/>
      <c r="JJI179" s="73"/>
      <c r="JJJ179" s="73"/>
      <c r="JJK179" s="73"/>
      <c r="JJL179" s="73"/>
      <c r="JJM179" s="73"/>
      <c r="JJN179" s="73"/>
      <c r="JJO179" s="73"/>
      <c r="JJP179" s="73"/>
      <c r="JJQ179" s="73"/>
      <c r="JJR179" s="73"/>
      <c r="JJS179" s="73"/>
      <c r="JJT179" s="73"/>
      <c r="JJU179" s="73"/>
      <c r="JJV179" s="73"/>
      <c r="JJW179" s="73"/>
      <c r="JJX179" s="73"/>
      <c r="JJY179" s="73"/>
      <c r="JJZ179" s="73"/>
      <c r="JKA179" s="73"/>
      <c r="JKB179" s="73"/>
      <c r="JKC179" s="73"/>
      <c r="JKD179" s="73"/>
      <c r="JKE179" s="73"/>
      <c r="JKF179" s="73"/>
      <c r="JKG179" s="73"/>
      <c r="JKH179" s="73"/>
      <c r="JKI179" s="73"/>
      <c r="JKJ179" s="73"/>
      <c r="JKK179" s="73"/>
      <c r="JKL179" s="73"/>
      <c r="JKM179" s="73"/>
      <c r="JKN179" s="73"/>
      <c r="JKO179" s="73"/>
      <c r="JKP179" s="73"/>
      <c r="JKQ179" s="73"/>
      <c r="JKR179" s="73"/>
      <c r="JKS179" s="73"/>
      <c r="JKT179" s="73"/>
      <c r="JKU179" s="73"/>
      <c r="JKV179" s="73"/>
      <c r="JKW179" s="73"/>
      <c r="JKX179" s="73"/>
      <c r="JKY179" s="73"/>
      <c r="JKZ179" s="73"/>
      <c r="JLA179" s="73"/>
      <c r="JLB179" s="73"/>
      <c r="JLC179" s="73"/>
      <c r="JLD179" s="73"/>
      <c r="JLE179" s="73"/>
      <c r="JLF179" s="73"/>
      <c r="JLG179" s="73"/>
      <c r="JLH179" s="73"/>
      <c r="JLI179" s="73"/>
      <c r="JLJ179" s="73"/>
      <c r="JLK179" s="73"/>
      <c r="JLL179" s="73"/>
      <c r="JLM179" s="73"/>
      <c r="JLN179" s="73"/>
      <c r="JLO179" s="73"/>
      <c r="JLP179" s="73"/>
      <c r="JLQ179" s="73"/>
      <c r="JLR179" s="73"/>
      <c r="JLS179" s="73"/>
      <c r="JLT179" s="73"/>
      <c r="JLU179" s="73"/>
      <c r="JLV179" s="73"/>
      <c r="JLW179" s="73"/>
      <c r="JLX179" s="73"/>
      <c r="JLY179" s="73"/>
      <c r="JLZ179" s="73"/>
      <c r="JMA179" s="73"/>
      <c r="JMB179" s="73"/>
      <c r="JMC179" s="73"/>
      <c r="JMD179" s="73"/>
      <c r="JME179" s="73"/>
      <c r="JMF179" s="73"/>
      <c r="JMG179" s="73"/>
      <c r="JMH179" s="73"/>
      <c r="JMI179" s="73"/>
      <c r="JMJ179" s="73"/>
      <c r="JMK179" s="73"/>
      <c r="JML179" s="73"/>
      <c r="JMM179" s="73"/>
      <c r="JMN179" s="73"/>
      <c r="JMO179" s="73"/>
      <c r="JMP179" s="73"/>
      <c r="JMQ179" s="73"/>
      <c r="JMR179" s="73"/>
      <c r="JMS179" s="73"/>
      <c r="JMT179" s="73"/>
      <c r="JMU179" s="73"/>
      <c r="JMV179" s="73"/>
      <c r="JMW179" s="73"/>
      <c r="JMX179" s="73"/>
      <c r="JMY179" s="73"/>
      <c r="JMZ179" s="73"/>
      <c r="JNA179" s="73"/>
      <c r="JNB179" s="73"/>
      <c r="JNC179" s="73"/>
      <c r="JND179" s="73"/>
      <c r="JNE179" s="73"/>
      <c r="JNF179" s="73"/>
      <c r="JNG179" s="73"/>
      <c r="JNH179" s="73"/>
      <c r="JNI179" s="73"/>
      <c r="JNJ179" s="73"/>
      <c r="JNK179" s="73"/>
      <c r="JNL179" s="73"/>
      <c r="JNM179" s="73"/>
      <c r="JNN179" s="73"/>
      <c r="JNO179" s="73"/>
      <c r="JNP179" s="73"/>
      <c r="JNQ179" s="73"/>
      <c r="JNR179" s="73"/>
      <c r="JNS179" s="73"/>
      <c r="JNT179" s="73"/>
      <c r="JNU179" s="73"/>
      <c r="JNV179" s="73"/>
      <c r="JNW179" s="73"/>
      <c r="JNX179" s="73"/>
      <c r="JNY179" s="73"/>
      <c r="JNZ179" s="73"/>
      <c r="JOA179" s="73"/>
      <c r="JOB179" s="73"/>
      <c r="JOC179" s="73"/>
      <c r="JOD179" s="73"/>
      <c r="JOE179" s="73"/>
      <c r="JOF179" s="73"/>
      <c r="JOG179" s="73"/>
      <c r="JOH179" s="73"/>
      <c r="JOI179" s="73"/>
      <c r="JOJ179" s="73"/>
      <c r="JOK179" s="73"/>
      <c r="JOL179" s="73"/>
      <c r="JOM179" s="73"/>
      <c r="JON179" s="73"/>
      <c r="JOO179" s="73"/>
      <c r="JOP179" s="73"/>
      <c r="JOQ179" s="73"/>
      <c r="JOR179" s="73"/>
      <c r="JOS179" s="73"/>
      <c r="JOT179" s="73"/>
      <c r="JOU179" s="73"/>
      <c r="JOV179" s="73"/>
      <c r="JOW179" s="73"/>
      <c r="JOX179" s="73"/>
      <c r="JOY179" s="73"/>
      <c r="JOZ179" s="73"/>
      <c r="JPA179" s="73"/>
      <c r="JPB179" s="73"/>
      <c r="JPC179" s="73"/>
      <c r="JPD179" s="73"/>
      <c r="JPE179" s="73"/>
      <c r="JPF179" s="73"/>
      <c r="JPG179" s="73"/>
      <c r="JPH179" s="73"/>
      <c r="JPI179" s="73"/>
      <c r="JPJ179" s="73"/>
      <c r="JPK179" s="73"/>
      <c r="JPL179" s="73"/>
      <c r="JPM179" s="73"/>
      <c r="JPN179" s="73"/>
      <c r="JPO179" s="73"/>
      <c r="JPP179" s="73"/>
      <c r="JPQ179" s="73"/>
      <c r="JPR179" s="73"/>
      <c r="JPS179" s="73"/>
      <c r="JPT179" s="73"/>
      <c r="JPU179" s="73"/>
      <c r="JPV179" s="73"/>
      <c r="JPW179" s="73"/>
      <c r="JPX179" s="73"/>
      <c r="JPY179" s="73"/>
      <c r="JPZ179" s="73"/>
      <c r="JQA179" s="73"/>
      <c r="JQB179" s="73"/>
      <c r="JQC179" s="73"/>
      <c r="JQD179" s="73"/>
      <c r="JQE179" s="73"/>
      <c r="JQF179" s="73"/>
      <c r="JQG179" s="73"/>
      <c r="JQH179" s="73"/>
      <c r="JQI179" s="73"/>
      <c r="JQJ179" s="73"/>
      <c r="JQK179" s="73"/>
      <c r="JQL179" s="73"/>
      <c r="JQM179" s="73"/>
      <c r="JQN179" s="73"/>
      <c r="JQO179" s="73"/>
      <c r="JQP179" s="73"/>
      <c r="JQQ179" s="73"/>
      <c r="JQR179" s="73"/>
      <c r="JQS179" s="73"/>
      <c r="JQT179" s="73"/>
      <c r="JQU179" s="73"/>
      <c r="JQV179" s="73"/>
      <c r="JQW179" s="73"/>
      <c r="JQX179" s="73"/>
      <c r="JQY179" s="73"/>
      <c r="JQZ179" s="73"/>
      <c r="JRA179" s="73"/>
      <c r="JRB179" s="73"/>
      <c r="JRC179" s="73"/>
      <c r="JRD179" s="73"/>
      <c r="JRE179" s="73"/>
      <c r="JRF179" s="73"/>
      <c r="JRG179" s="73"/>
      <c r="JRH179" s="73"/>
      <c r="JRI179" s="73"/>
      <c r="JRJ179" s="73"/>
      <c r="JRK179" s="73"/>
      <c r="JRL179" s="73"/>
      <c r="JRM179" s="73"/>
      <c r="JRN179" s="73"/>
      <c r="JRO179" s="73"/>
      <c r="JRP179" s="73"/>
      <c r="JRQ179" s="73"/>
      <c r="JRR179" s="73"/>
      <c r="JRS179" s="73"/>
      <c r="JRT179" s="73"/>
      <c r="JRU179" s="73"/>
      <c r="JRV179" s="73"/>
      <c r="JRW179" s="73"/>
      <c r="JRX179" s="73"/>
      <c r="JRY179" s="73"/>
      <c r="JRZ179" s="73"/>
      <c r="JSA179" s="73"/>
      <c r="JSB179" s="73"/>
      <c r="JSC179" s="73"/>
      <c r="JSD179" s="73"/>
      <c r="JSE179" s="73"/>
      <c r="JSF179" s="73"/>
      <c r="JSG179" s="73"/>
      <c r="JSH179" s="73"/>
      <c r="JSI179" s="73"/>
      <c r="JSJ179" s="73"/>
      <c r="JSK179" s="73"/>
      <c r="JSL179" s="73"/>
      <c r="JSM179" s="73"/>
      <c r="JSN179" s="73"/>
      <c r="JSO179" s="73"/>
      <c r="JSP179" s="73"/>
      <c r="JSQ179" s="73"/>
      <c r="JSR179" s="73"/>
      <c r="JSS179" s="73"/>
      <c r="JST179" s="73"/>
      <c r="JSU179" s="73"/>
      <c r="JSV179" s="73"/>
      <c r="JSW179" s="73"/>
      <c r="JSX179" s="73"/>
      <c r="JSY179" s="73"/>
      <c r="JSZ179" s="73"/>
      <c r="JTA179" s="73"/>
      <c r="JTB179" s="73"/>
      <c r="JTC179" s="73"/>
      <c r="JTD179" s="73"/>
      <c r="JTE179" s="73"/>
      <c r="JTF179" s="73"/>
      <c r="JTG179" s="73"/>
      <c r="JTH179" s="73"/>
      <c r="JTI179" s="73"/>
      <c r="JTJ179" s="73"/>
      <c r="JTK179" s="73"/>
      <c r="JTL179" s="73"/>
      <c r="JTM179" s="73"/>
      <c r="JTN179" s="73"/>
      <c r="JTO179" s="73"/>
      <c r="JTP179" s="73"/>
      <c r="JTQ179" s="73"/>
      <c r="JTR179" s="73"/>
      <c r="JTS179" s="73"/>
      <c r="JTT179" s="73"/>
      <c r="JTU179" s="73"/>
      <c r="JTV179" s="73"/>
      <c r="JTW179" s="73"/>
      <c r="JTX179" s="73"/>
      <c r="JTY179" s="73"/>
      <c r="JTZ179" s="73"/>
      <c r="JUA179" s="73"/>
      <c r="JUB179" s="73"/>
      <c r="JUC179" s="73"/>
      <c r="JUD179" s="73"/>
      <c r="JUE179" s="73"/>
      <c r="JUF179" s="73"/>
      <c r="JUG179" s="73"/>
      <c r="JUH179" s="73"/>
      <c r="JUI179" s="73"/>
      <c r="JUJ179" s="73"/>
      <c r="JUK179" s="73"/>
      <c r="JUL179" s="73"/>
      <c r="JUM179" s="73"/>
      <c r="JUN179" s="73"/>
      <c r="JUO179" s="73"/>
      <c r="JUP179" s="73"/>
      <c r="JUQ179" s="73"/>
      <c r="JUR179" s="73"/>
      <c r="JUS179" s="73"/>
      <c r="JUT179" s="73"/>
      <c r="JUU179" s="73"/>
      <c r="JUV179" s="73"/>
      <c r="JUW179" s="73"/>
      <c r="JUX179" s="73"/>
      <c r="JUY179" s="73"/>
      <c r="JUZ179" s="73"/>
      <c r="JVA179" s="73"/>
      <c r="JVB179" s="73"/>
      <c r="JVC179" s="73"/>
      <c r="JVD179" s="73"/>
      <c r="JVE179" s="73"/>
      <c r="JVF179" s="73"/>
      <c r="JVG179" s="73"/>
      <c r="JVH179" s="73"/>
      <c r="JVI179" s="73"/>
      <c r="JVJ179" s="73"/>
      <c r="JVK179" s="73"/>
      <c r="JVL179" s="73"/>
      <c r="JVM179" s="73"/>
      <c r="JVN179" s="73"/>
      <c r="JVO179" s="73"/>
      <c r="JVP179" s="73"/>
      <c r="JVQ179" s="73"/>
      <c r="JVR179" s="73"/>
      <c r="JVS179" s="73"/>
      <c r="JVT179" s="73"/>
      <c r="JVU179" s="73"/>
      <c r="JVV179" s="73"/>
      <c r="JVW179" s="73"/>
      <c r="JVX179" s="73"/>
      <c r="JVY179" s="73"/>
      <c r="JVZ179" s="73"/>
      <c r="JWA179" s="73"/>
      <c r="JWB179" s="73"/>
      <c r="JWC179" s="73"/>
      <c r="JWD179" s="73"/>
      <c r="JWE179" s="73"/>
      <c r="JWF179" s="73"/>
      <c r="JWG179" s="73"/>
      <c r="JWH179" s="73"/>
      <c r="JWI179" s="73"/>
      <c r="JWJ179" s="73"/>
      <c r="JWK179" s="73"/>
      <c r="JWL179" s="73"/>
      <c r="JWM179" s="73"/>
      <c r="JWN179" s="73"/>
      <c r="JWO179" s="73"/>
      <c r="JWP179" s="73"/>
      <c r="JWQ179" s="73"/>
      <c r="JWR179" s="73"/>
      <c r="JWS179" s="73"/>
      <c r="JWT179" s="73"/>
      <c r="JWU179" s="73"/>
      <c r="JWV179" s="73"/>
      <c r="JWW179" s="73"/>
      <c r="JWX179" s="73"/>
      <c r="JWY179" s="73"/>
      <c r="JWZ179" s="73"/>
      <c r="JXA179" s="73"/>
      <c r="JXB179" s="73"/>
      <c r="JXC179" s="73"/>
      <c r="JXD179" s="73"/>
      <c r="JXE179" s="73"/>
      <c r="JXF179" s="73"/>
      <c r="JXG179" s="73"/>
      <c r="JXH179" s="73"/>
      <c r="JXI179" s="73"/>
      <c r="JXJ179" s="73"/>
      <c r="JXK179" s="73"/>
      <c r="JXL179" s="73"/>
      <c r="JXM179" s="73"/>
      <c r="JXN179" s="73"/>
      <c r="JXO179" s="73"/>
      <c r="JXP179" s="73"/>
      <c r="JXQ179" s="73"/>
      <c r="JXR179" s="73"/>
      <c r="JXS179" s="73"/>
      <c r="JXT179" s="73"/>
      <c r="JXU179" s="73"/>
      <c r="JXV179" s="73"/>
      <c r="JXW179" s="73"/>
      <c r="JXX179" s="73"/>
      <c r="JXY179" s="73"/>
      <c r="JXZ179" s="73"/>
      <c r="JYA179" s="73"/>
      <c r="JYB179" s="73"/>
      <c r="JYC179" s="73"/>
      <c r="JYD179" s="73"/>
      <c r="JYE179" s="73"/>
      <c r="JYF179" s="73"/>
      <c r="JYG179" s="73"/>
      <c r="JYH179" s="73"/>
      <c r="JYI179" s="73"/>
      <c r="JYJ179" s="73"/>
      <c r="JYK179" s="73"/>
      <c r="JYL179" s="73"/>
      <c r="JYM179" s="73"/>
      <c r="JYN179" s="73"/>
      <c r="JYO179" s="73"/>
      <c r="JYP179" s="73"/>
      <c r="JYQ179" s="73"/>
      <c r="JYR179" s="73"/>
      <c r="JYS179" s="73"/>
      <c r="JYT179" s="73"/>
      <c r="JYU179" s="73"/>
      <c r="JYV179" s="73"/>
      <c r="JYW179" s="73"/>
      <c r="JYX179" s="73"/>
      <c r="JYY179" s="73"/>
      <c r="JYZ179" s="73"/>
      <c r="JZA179" s="73"/>
      <c r="JZB179" s="73"/>
      <c r="JZC179" s="73"/>
      <c r="JZD179" s="73"/>
      <c r="JZE179" s="73"/>
      <c r="JZF179" s="73"/>
      <c r="JZG179" s="73"/>
      <c r="JZH179" s="73"/>
      <c r="JZI179" s="73"/>
      <c r="JZJ179" s="73"/>
      <c r="JZK179" s="73"/>
      <c r="JZL179" s="73"/>
      <c r="JZM179" s="73"/>
      <c r="JZN179" s="73"/>
      <c r="JZO179" s="73"/>
      <c r="JZP179" s="73"/>
      <c r="JZQ179" s="73"/>
      <c r="JZR179" s="73"/>
      <c r="JZS179" s="73"/>
      <c r="JZT179" s="73"/>
      <c r="JZU179" s="73"/>
      <c r="JZV179" s="73"/>
      <c r="JZW179" s="73"/>
      <c r="JZX179" s="73"/>
      <c r="JZY179" s="73"/>
      <c r="JZZ179" s="73"/>
      <c r="KAA179" s="73"/>
      <c r="KAB179" s="73"/>
      <c r="KAC179" s="73"/>
      <c r="KAD179" s="73"/>
      <c r="KAE179" s="73"/>
      <c r="KAF179" s="73"/>
      <c r="KAG179" s="73"/>
      <c r="KAH179" s="73"/>
      <c r="KAI179" s="73"/>
      <c r="KAJ179" s="73"/>
      <c r="KAK179" s="73"/>
      <c r="KAL179" s="73"/>
      <c r="KAM179" s="73"/>
      <c r="KAN179" s="73"/>
      <c r="KAO179" s="73"/>
      <c r="KAP179" s="73"/>
      <c r="KAQ179" s="73"/>
      <c r="KAR179" s="73"/>
      <c r="KAS179" s="73"/>
      <c r="KAT179" s="73"/>
      <c r="KAU179" s="73"/>
      <c r="KAV179" s="73"/>
      <c r="KAW179" s="73"/>
      <c r="KAX179" s="73"/>
      <c r="KAY179" s="73"/>
      <c r="KAZ179" s="73"/>
      <c r="KBA179" s="73"/>
      <c r="KBB179" s="73"/>
      <c r="KBC179" s="73"/>
      <c r="KBD179" s="73"/>
      <c r="KBE179" s="73"/>
      <c r="KBF179" s="73"/>
      <c r="KBG179" s="73"/>
      <c r="KBH179" s="73"/>
      <c r="KBI179" s="73"/>
      <c r="KBJ179" s="73"/>
      <c r="KBK179" s="73"/>
      <c r="KBL179" s="73"/>
      <c r="KBM179" s="73"/>
      <c r="KBN179" s="73"/>
      <c r="KBO179" s="73"/>
      <c r="KBP179" s="73"/>
      <c r="KBQ179" s="73"/>
      <c r="KBR179" s="73"/>
      <c r="KBS179" s="73"/>
      <c r="KBT179" s="73"/>
      <c r="KBU179" s="73"/>
      <c r="KBV179" s="73"/>
      <c r="KBW179" s="73"/>
      <c r="KBX179" s="73"/>
      <c r="KBY179" s="73"/>
      <c r="KBZ179" s="73"/>
      <c r="KCA179" s="73"/>
      <c r="KCB179" s="73"/>
      <c r="KCC179" s="73"/>
      <c r="KCD179" s="73"/>
      <c r="KCE179" s="73"/>
      <c r="KCF179" s="73"/>
      <c r="KCG179" s="73"/>
      <c r="KCH179" s="73"/>
      <c r="KCI179" s="73"/>
      <c r="KCJ179" s="73"/>
      <c r="KCK179" s="73"/>
      <c r="KCL179" s="73"/>
      <c r="KCM179" s="73"/>
      <c r="KCN179" s="73"/>
      <c r="KCO179" s="73"/>
      <c r="KCP179" s="73"/>
      <c r="KCQ179" s="73"/>
      <c r="KCR179" s="73"/>
      <c r="KCS179" s="73"/>
      <c r="KCT179" s="73"/>
      <c r="KCU179" s="73"/>
      <c r="KCV179" s="73"/>
      <c r="KCW179" s="73"/>
      <c r="KCX179" s="73"/>
      <c r="KCY179" s="73"/>
      <c r="KCZ179" s="73"/>
      <c r="KDA179" s="73"/>
      <c r="KDB179" s="73"/>
      <c r="KDC179" s="73"/>
      <c r="KDD179" s="73"/>
      <c r="KDE179" s="73"/>
      <c r="KDF179" s="73"/>
      <c r="KDG179" s="73"/>
      <c r="KDH179" s="73"/>
      <c r="KDI179" s="73"/>
      <c r="KDJ179" s="73"/>
      <c r="KDK179" s="73"/>
      <c r="KDL179" s="73"/>
      <c r="KDM179" s="73"/>
      <c r="KDN179" s="73"/>
      <c r="KDO179" s="73"/>
      <c r="KDP179" s="73"/>
      <c r="KDQ179" s="73"/>
      <c r="KDR179" s="73"/>
      <c r="KDS179" s="73"/>
      <c r="KDT179" s="73"/>
      <c r="KDU179" s="73"/>
      <c r="KDV179" s="73"/>
      <c r="KDW179" s="73"/>
      <c r="KDX179" s="73"/>
      <c r="KDY179" s="73"/>
      <c r="KDZ179" s="73"/>
      <c r="KEA179" s="73"/>
      <c r="KEB179" s="73"/>
      <c r="KEC179" s="73"/>
      <c r="KED179" s="73"/>
      <c r="KEE179" s="73"/>
      <c r="KEF179" s="73"/>
      <c r="KEG179" s="73"/>
      <c r="KEH179" s="73"/>
      <c r="KEI179" s="73"/>
      <c r="KEJ179" s="73"/>
      <c r="KEK179" s="73"/>
      <c r="KEL179" s="73"/>
      <c r="KEM179" s="73"/>
      <c r="KEN179" s="73"/>
      <c r="KEO179" s="73"/>
      <c r="KEP179" s="73"/>
      <c r="KEQ179" s="73"/>
      <c r="KER179" s="73"/>
      <c r="KES179" s="73"/>
      <c r="KET179" s="73"/>
      <c r="KEU179" s="73"/>
      <c r="KEV179" s="73"/>
      <c r="KEW179" s="73"/>
      <c r="KEX179" s="73"/>
      <c r="KEY179" s="73"/>
      <c r="KEZ179" s="73"/>
      <c r="KFA179" s="73"/>
      <c r="KFB179" s="73"/>
      <c r="KFC179" s="73"/>
      <c r="KFD179" s="73"/>
      <c r="KFE179" s="73"/>
      <c r="KFF179" s="73"/>
      <c r="KFG179" s="73"/>
      <c r="KFH179" s="73"/>
      <c r="KFI179" s="73"/>
      <c r="KFJ179" s="73"/>
      <c r="KFK179" s="73"/>
      <c r="KFL179" s="73"/>
      <c r="KFM179" s="73"/>
      <c r="KFN179" s="73"/>
      <c r="KFO179" s="73"/>
      <c r="KFP179" s="73"/>
      <c r="KFQ179" s="73"/>
      <c r="KFR179" s="73"/>
      <c r="KFS179" s="73"/>
      <c r="KFT179" s="73"/>
      <c r="KFU179" s="73"/>
      <c r="KFV179" s="73"/>
      <c r="KFW179" s="73"/>
      <c r="KFX179" s="73"/>
      <c r="KFY179" s="73"/>
      <c r="KFZ179" s="73"/>
      <c r="KGA179" s="73"/>
      <c r="KGB179" s="73"/>
      <c r="KGC179" s="73"/>
      <c r="KGD179" s="73"/>
      <c r="KGE179" s="73"/>
      <c r="KGF179" s="73"/>
      <c r="KGG179" s="73"/>
      <c r="KGH179" s="73"/>
      <c r="KGI179" s="73"/>
      <c r="KGJ179" s="73"/>
      <c r="KGK179" s="73"/>
      <c r="KGL179" s="73"/>
      <c r="KGM179" s="73"/>
      <c r="KGN179" s="73"/>
      <c r="KGO179" s="73"/>
      <c r="KGP179" s="73"/>
      <c r="KGQ179" s="73"/>
      <c r="KGR179" s="73"/>
      <c r="KGS179" s="73"/>
      <c r="KGT179" s="73"/>
      <c r="KGU179" s="73"/>
      <c r="KGV179" s="73"/>
      <c r="KGW179" s="73"/>
      <c r="KGX179" s="73"/>
      <c r="KGY179" s="73"/>
      <c r="KGZ179" s="73"/>
      <c r="KHA179" s="73"/>
      <c r="KHB179" s="73"/>
      <c r="KHC179" s="73"/>
      <c r="KHD179" s="73"/>
      <c r="KHE179" s="73"/>
      <c r="KHF179" s="73"/>
      <c r="KHG179" s="73"/>
      <c r="KHH179" s="73"/>
      <c r="KHI179" s="73"/>
      <c r="KHJ179" s="73"/>
      <c r="KHK179" s="73"/>
      <c r="KHL179" s="73"/>
      <c r="KHM179" s="73"/>
      <c r="KHN179" s="73"/>
      <c r="KHO179" s="73"/>
      <c r="KHP179" s="73"/>
      <c r="KHQ179" s="73"/>
      <c r="KHR179" s="73"/>
      <c r="KHS179" s="73"/>
      <c r="KHT179" s="73"/>
      <c r="KHU179" s="73"/>
      <c r="KHV179" s="73"/>
      <c r="KHW179" s="73"/>
      <c r="KHX179" s="73"/>
      <c r="KHY179" s="73"/>
      <c r="KHZ179" s="73"/>
      <c r="KIA179" s="73"/>
      <c r="KIB179" s="73"/>
      <c r="KIC179" s="73"/>
      <c r="KID179" s="73"/>
      <c r="KIE179" s="73"/>
      <c r="KIF179" s="73"/>
      <c r="KIG179" s="73"/>
      <c r="KIH179" s="73"/>
      <c r="KII179" s="73"/>
      <c r="KIJ179" s="73"/>
      <c r="KIK179" s="73"/>
      <c r="KIL179" s="73"/>
      <c r="KIM179" s="73"/>
      <c r="KIN179" s="73"/>
      <c r="KIO179" s="73"/>
      <c r="KIP179" s="73"/>
      <c r="KIQ179" s="73"/>
      <c r="KIR179" s="73"/>
      <c r="KIS179" s="73"/>
      <c r="KIT179" s="73"/>
      <c r="KIU179" s="73"/>
      <c r="KIV179" s="73"/>
      <c r="KIW179" s="73"/>
      <c r="KIX179" s="73"/>
      <c r="KIY179" s="73"/>
      <c r="KIZ179" s="73"/>
      <c r="KJA179" s="73"/>
      <c r="KJB179" s="73"/>
      <c r="KJC179" s="73"/>
      <c r="KJD179" s="73"/>
      <c r="KJE179" s="73"/>
      <c r="KJF179" s="73"/>
      <c r="KJG179" s="73"/>
      <c r="KJH179" s="73"/>
      <c r="KJI179" s="73"/>
      <c r="KJJ179" s="73"/>
      <c r="KJK179" s="73"/>
      <c r="KJL179" s="73"/>
      <c r="KJM179" s="73"/>
      <c r="KJN179" s="73"/>
      <c r="KJO179" s="73"/>
      <c r="KJP179" s="73"/>
      <c r="KJQ179" s="73"/>
      <c r="KJR179" s="73"/>
      <c r="KJS179" s="73"/>
      <c r="KJT179" s="73"/>
      <c r="KJU179" s="73"/>
      <c r="KJV179" s="73"/>
      <c r="KJW179" s="73"/>
      <c r="KJX179" s="73"/>
      <c r="KJY179" s="73"/>
      <c r="KJZ179" s="73"/>
      <c r="KKA179" s="73"/>
      <c r="KKB179" s="73"/>
      <c r="KKC179" s="73"/>
      <c r="KKD179" s="73"/>
      <c r="KKE179" s="73"/>
      <c r="KKF179" s="73"/>
      <c r="KKG179" s="73"/>
      <c r="KKH179" s="73"/>
      <c r="KKI179" s="73"/>
      <c r="KKJ179" s="73"/>
      <c r="KKK179" s="73"/>
      <c r="KKL179" s="73"/>
      <c r="KKM179" s="73"/>
      <c r="KKN179" s="73"/>
      <c r="KKO179" s="73"/>
      <c r="KKP179" s="73"/>
      <c r="KKQ179" s="73"/>
      <c r="KKR179" s="73"/>
      <c r="KKS179" s="73"/>
      <c r="KKT179" s="73"/>
      <c r="KKU179" s="73"/>
      <c r="KKV179" s="73"/>
      <c r="KKW179" s="73"/>
      <c r="KKX179" s="73"/>
      <c r="KKY179" s="73"/>
      <c r="KKZ179" s="73"/>
      <c r="KLA179" s="73"/>
      <c r="KLB179" s="73"/>
      <c r="KLC179" s="73"/>
      <c r="KLD179" s="73"/>
      <c r="KLE179" s="73"/>
      <c r="KLF179" s="73"/>
      <c r="KLG179" s="73"/>
      <c r="KLH179" s="73"/>
      <c r="KLI179" s="73"/>
      <c r="KLJ179" s="73"/>
      <c r="KLK179" s="73"/>
      <c r="KLL179" s="73"/>
      <c r="KLM179" s="73"/>
      <c r="KLN179" s="73"/>
      <c r="KLO179" s="73"/>
      <c r="KLP179" s="73"/>
      <c r="KLQ179" s="73"/>
      <c r="KLR179" s="73"/>
      <c r="KLS179" s="73"/>
      <c r="KLT179" s="73"/>
      <c r="KLU179" s="73"/>
      <c r="KLV179" s="73"/>
      <c r="KLW179" s="73"/>
      <c r="KLX179" s="73"/>
      <c r="KLY179" s="73"/>
      <c r="KLZ179" s="73"/>
      <c r="KMA179" s="73"/>
      <c r="KMB179" s="73"/>
      <c r="KMC179" s="73"/>
      <c r="KMD179" s="73"/>
      <c r="KME179" s="73"/>
      <c r="KMF179" s="73"/>
      <c r="KMG179" s="73"/>
      <c r="KMH179" s="73"/>
      <c r="KMI179" s="73"/>
      <c r="KMJ179" s="73"/>
      <c r="KMK179" s="73"/>
      <c r="KML179" s="73"/>
      <c r="KMM179" s="73"/>
      <c r="KMN179" s="73"/>
      <c r="KMO179" s="73"/>
      <c r="KMP179" s="73"/>
      <c r="KMQ179" s="73"/>
      <c r="KMR179" s="73"/>
      <c r="KMS179" s="73"/>
      <c r="KMT179" s="73"/>
      <c r="KMU179" s="73"/>
      <c r="KMV179" s="73"/>
      <c r="KMW179" s="73"/>
      <c r="KMX179" s="73"/>
      <c r="KMY179" s="73"/>
      <c r="KMZ179" s="73"/>
      <c r="KNA179" s="73"/>
      <c r="KNB179" s="73"/>
      <c r="KNC179" s="73"/>
      <c r="KND179" s="73"/>
      <c r="KNE179" s="73"/>
      <c r="KNF179" s="73"/>
      <c r="KNG179" s="73"/>
      <c r="KNH179" s="73"/>
      <c r="KNI179" s="73"/>
      <c r="KNJ179" s="73"/>
      <c r="KNK179" s="73"/>
      <c r="KNL179" s="73"/>
      <c r="KNM179" s="73"/>
      <c r="KNN179" s="73"/>
      <c r="KNO179" s="73"/>
      <c r="KNP179" s="73"/>
      <c r="KNQ179" s="73"/>
      <c r="KNR179" s="73"/>
      <c r="KNS179" s="73"/>
      <c r="KNT179" s="73"/>
      <c r="KNU179" s="73"/>
      <c r="KNV179" s="73"/>
      <c r="KNW179" s="73"/>
      <c r="KNX179" s="73"/>
      <c r="KNY179" s="73"/>
      <c r="KNZ179" s="73"/>
      <c r="KOA179" s="73"/>
      <c r="KOB179" s="73"/>
      <c r="KOC179" s="73"/>
      <c r="KOD179" s="73"/>
      <c r="KOE179" s="73"/>
      <c r="KOF179" s="73"/>
      <c r="KOG179" s="73"/>
      <c r="KOH179" s="73"/>
      <c r="KOI179" s="73"/>
      <c r="KOJ179" s="73"/>
      <c r="KOK179" s="73"/>
      <c r="KOL179" s="73"/>
      <c r="KOM179" s="73"/>
      <c r="KON179" s="73"/>
      <c r="KOO179" s="73"/>
      <c r="KOP179" s="73"/>
      <c r="KOQ179" s="73"/>
      <c r="KOR179" s="73"/>
      <c r="KOS179" s="73"/>
      <c r="KOT179" s="73"/>
      <c r="KOU179" s="73"/>
      <c r="KOV179" s="73"/>
      <c r="KOW179" s="73"/>
      <c r="KOX179" s="73"/>
      <c r="KOY179" s="73"/>
      <c r="KOZ179" s="73"/>
      <c r="KPA179" s="73"/>
      <c r="KPB179" s="73"/>
      <c r="KPC179" s="73"/>
      <c r="KPD179" s="73"/>
      <c r="KPE179" s="73"/>
      <c r="KPF179" s="73"/>
      <c r="KPG179" s="73"/>
      <c r="KPH179" s="73"/>
      <c r="KPI179" s="73"/>
      <c r="KPJ179" s="73"/>
      <c r="KPK179" s="73"/>
      <c r="KPL179" s="73"/>
      <c r="KPM179" s="73"/>
      <c r="KPN179" s="73"/>
      <c r="KPO179" s="73"/>
      <c r="KPP179" s="73"/>
      <c r="KPQ179" s="73"/>
      <c r="KPR179" s="73"/>
      <c r="KPS179" s="73"/>
      <c r="KPT179" s="73"/>
      <c r="KPU179" s="73"/>
      <c r="KPV179" s="73"/>
      <c r="KPW179" s="73"/>
      <c r="KPX179" s="73"/>
      <c r="KPY179" s="73"/>
      <c r="KPZ179" s="73"/>
      <c r="KQA179" s="73"/>
      <c r="KQB179" s="73"/>
      <c r="KQC179" s="73"/>
      <c r="KQD179" s="73"/>
      <c r="KQE179" s="73"/>
      <c r="KQF179" s="73"/>
      <c r="KQG179" s="73"/>
      <c r="KQH179" s="73"/>
      <c r="KQI179" s="73"/>
      <c r="KQJ179" s="73"/>
      <c r="KQK179" s="73"/>
      <c r="KQL179" s="73"/>
      <c r="KQM179" s="73"/>
      <c r="KQN179" s="73"/>
      <c r="KQO179" s="73"/>
      <c r="KQP179" s="73"/>
      <c r="KQQ179" s="73"/>
      <c r="KQR179" s="73"/>
      <c r="KQS179" s="73"/>
      <c r="KQT179" s="73"/>
      <c r="KQU179" s="73"/>
      <c r="KQV179" s="73"/>
      <c r="KQW179" s="73"/>
      <c r="KQX179" s="73"/>
      <c r="KQY179" s="73"/>
      <c r="KQZ179" s="73"/>
      <c r="KRA179" s="73"/>
      <c r="KRB179" s="73"/>
      <c r="KRC179" s="73"/>
      <c r="KRD179" s="73"/>
      <c r="KRE179" s="73"/>
      <c r="KRF179" s="73"/>
      <c r="KRG179" s="73"/>
      <c r="KRH179" s="73"/>
      <c r="KRI179" s="73"/>
      <c r="KRJ179" s="73"/>
      <c r="KRK179" s="73"/>
      <c r="KRL179" s="73"/>
      <c r="KRM179" s="73"/>
      <c r="KRN179" s="73"/>
      <c r="KRO179" s="73"/>
      <c r="KRP179" s="73"/>
      <c r="KRQ179" s="73"/>
      <c r="KRR179" s="73"/>
      <c r="KRS179" s="73"/>
      <c r="KRT179" s="73"/>
      <c r="KRU179" s="73"/>
      <c r="KRV179" s="73"/>
      <c r="KRW179" s="73"/>
      <c r="KRX179" s="73"/>
      <c r="KRY179" s="73"/>
      <c r="KRZ179" s="73"/>
      <c r="KSA179" s="73"/>
      <c r="KSB179" s="73"/>
      <c r="KSC179" s="73"/>
      <c r="KSD179" s="73"/>
      <c r="KSE179" s="73"/>
      <c r="KSF179" s="73"/>
      <c r="KSG179" s="73"/>
      <c r="KSH179" s="73"/>
      <c r="KSI179" s="73"/>
      <c r="KSJ179" s="73"/>
      <c r="KSK179" s="73"/>
      <c r="KSL179" s="73"/>
      <c r="KSM179" s="73"/>
      <c r="KSN179" s="73"/>
      <c r="KSO179" s="73"/>
      <c r="KSP179" s="73"/>
      <c r="KSQ179" s="73"/>
      <c r="KSR179" s="73"/>
      <c r="KSS179" s="73"/>
      <c r="KST179" s="73"/>
      <c r="KSU179" s="73"/>
      <c r="KSV179" s="73"/>
      <c r="KSW179" s="73"/>
      <c r="KSX179" s="73"/>
      <c r="KSY179" s="73"/>
      <c r="KSZ179" s="73"/>
      <c r="KTA179" s="73"/>
      <c r="KTB179" s="73"/>
      <c r="KTC179" s="73"/>
      <c r="KTD179" s="73"/>
      <c r="KTE179" s="73"/>
      <c r="KTF179" s="73"/>
      <c r="KTG179" s="73"/>
      <c r="KTH179" s="73"/>
      <c r="KTI179" s="73"/>
      <c r="KTJ179" s="73"/>
      <c r="KTK179" s="73"/>
      <c r="KTL179" s="73"/>
      <c r="KTM179" s="73"/>
      <c r="KTN179" s="73"/>
      <c r="KTO179" s="73"/>
      <c r="KTP179" s="73"/>
      <c r="KTQ179" s="73"/>
      <c r="KTR179" s="73"/>
      <c r="KTS179" s="73"/>
      <c r="KTT179" s="73"/>
      <c r="KTU179" s="73"/>
      <c r="KTV179" s="73"/>
      <c r="KTW179" s="73"/>
      <c r="KTX179" s="73"/>
      <c r="KTY179" s="73"/>
      <c r="KTZ179" s="73"/>
      <c r="KUA179" s="73"/>
      <c r="KUB179" s="73"/>
      <c r="KUC179" s="73"/>
      <c r="KUD179" s="73"/>
      <c r="KUE179" s="73"/>
      <c r="KUF179" s="73"/>
      <c r="KUG179" s="73"/>
      <c r="KUH179" s="73"/>
      <c r="KUI179" s="73"/>
      <c r="KUJ179" s="73"/>
      <c r="KUK179" s="73"/>
      <c r="KUL179" s="73"/>
      <c r="KUM179" s="73"/>
      <c r="KUN179" s="73"/>
      <c r="KUO179" s="73"/>
      <c r="KUP179" s="73"/>
      <c r="KUQ179" s="73"/>
      <c r="KUR179" s="73"/>
      <c r="KUS179" s="73"/>
      <c r="KUT179" s="73"/>
      <c r="KUU179" s="73"/>
      <c r="KUV179" s="73"/>
      <c r="KUW179" s="73"/>
      <c r="KUX179" s="73"/>
      <c r="KUY179" s="73"/>
      <c r="KUZ179" s="73"/>
      <c r="KVA179" s="73"/>
      <c r="KVB179" s="73"/>
      <c r="KVC179" s="73"/>
      <c r="KVD179" s="73"/>
      <c r="KVE179" s="73"/>
      <c r="KVF179" s="73"/>
      <c r="KVG179" s="73"/>
      <c r="KVH179" s="73"/>
      <c r="KVI179" s="73"/>
      <c r="KVJ179" s="73"/>
      <c r="KVK179" s="73"/>
      <c r="KVL179" s="73"/>
      <c r="KVM179" s="73"/>
      <c r="KVN179" s="73"/>
      <c r="KVO179" s="73"/>
      <c r="KVP179" s="73"/>
      <c r="KVQ179" s="73"/>
      <c r="KVR179" s="73"/>
      <c r="KVS179" s="73"/>
      <c r="KVT179" s="73"/>
      <c r="KVU179" s="73"/>
      <c r="KVV179" s="73"/>
      <c r="KVW179" s="73"/>
      <c r="KVX179" s="73"/>
      <c r="KVY179" s="73"/>
      <c r="KVZ179" s="73"/>
      <c r="KWA179" s="73"/>
      <c r="KWB179" s="73"/>
      <c r="KWC179" s="73"/>
      <c r="KWD179" s="73"/>
      <c r="KWE179" s="73"/>
      <c r="KWF179" s="73"/>
      <c r="KWG179" s="73"/>
      <c r="KWH179" s="73"/>
      <c r="KWI179" s="73"/>
      <c r="KWJ179" s="73"/>
      <c r="KWK179" s="73"/>
      <c r="KWL179" s="73"/>
      <c r="KWM179" s="73"/>
      <c r="KWN179" s="73"/>
      <c r="KWO179" s="73"/>
      <c r="KWP179" s="73"/>
      <c r="KWQ179" s="73"/>
      <c r="KWR179" s="73"/>
      <c r="KWS179" s="73"/>
      <c r="KWT179" s="73"/>
      <c r="KWU179" s="73"/>
      <c r="KWV179" s="73"/>
      <c r="KWW179" s="73"/>
      <c r="KWX179" s="73"/>
      <c r="KWY179" s="73"/>
      <c r="KWZ179" s="73"/>
      <c r="KXA179" s="73"/>
      <c r="KXB179" s="73"/>
      <c r="KXC179" s="73"/>
      <c r="KXD179" s="73"/>
      <c r="KXE179" s="73"/>
      <c r="KXF179" s="73"/>
      <c r="KXG179" s="73"/>
      <c r="KXH179" s="73"/>
      <c r="KXI179" s="73"/>
      <c r="KXJ179" s="73"/>
      <c r="KXK179" s="73"/>
      <c r="KXL179" s="73"/>
      <c r="KXM179" s="73"/>
      <c r="KXN179" s="73"/>
      <c r="KXO179" s="73"/>
      <c r="KXP179" s="73"/>
      <c r="KXQ179" s="73"/>
      <c r="KXR179" s="73"/>
      <c r="KXS179" s="73"/>
      <c r="KXT179" s="73"/>
      <c r="KXU179" s="73"/>
      <c r="KXV179" s="73"/>
      <c r="KXW179" s="73"/>
      <c r="KXX179" s="73"/>
      <c r="KXY179" s="73"/>
      <c r="KXZ179" s="73"/>
      <c r="KYA179" s="73"/>
      <c r="KYB179" s="73"/>
      <c r="KYC179" s="73"/>
      <c r="KYD179" s="73"/>
      <c r="KYE179" s="73"/>
      <c r="KYF179" s="73"/>
      <c r="KYG179" s="73"/>
      <c r="KYH179" s="73"/>
      <c r="KYI179" s="73"/>
      <c r="KYJ179" s="73"/>
      <c r="KYK179" s="73"/>
      <c r="KYL179" s="73"/>
      <c r="KYM179" s="73"/>
      <c r="KYN179" s="73"/>
      <c r="KYO179" s="73"/>
      <c r="KYP179" s="73"/>
      <c r="KYQ179" s="73"/>
      <c r="KYR179" s="73"/>
      <c r="KYS179" s="73"/>
      <c r="KYT179" s="73"/>
      <c r="KYU179" s="73"/>
      <c r="KYV179" s="73"/>
      <c r="KYW179" s="73"/>
      <c r="KYX179" s="73"/>
      <c r="KYY179" s="73"/>
      <c r="KYZ179" s="73"/>
      <c r="KZA179" s="73"/>
      <c r="KZB179" s="73"/>
      <c r="KZC179" s="73"/>
      <c r="KZD179" s="73"/>
      <c r="KZE179" s="73"/>
      <c r="KZF179" s="73"/>
      <c r="KZG179" s="73"/>
      <c r="KZH179" s="73"/>
      <c r="KZI179" s="73"/>
      <c r="KZJ179" s="73"/>
      <c r="KZK179" s="73"/>
      <c r="KZL179" s="73"/>
      <c r="KZM179" s="73"/>
      <c r="KZN179" s="73"/>
      <c r="KZO179" s="73"/>
      <c r="KZP179" s="73"/>
      <c r="KZQ179" s="73"/>
      <c r="KZR179" s="73"/>
      <c r="KZS179" s="73"/>
      <c r="KZT179" s="73"/>
      <c r="KZU179" s="73"/>
      <c r="KZV179" s="73"/>
      <c r="KZW179" s="73"/>
      <c r="KZX179" s="73"/>
      <c r="KZY179" s="73"/>
      <c r="KZZ179" s="73"/>
      <c r="LAA179" s="73"/>
      <c r="LAB179" s="73"/>
      <c r="LAC179" s="73"/>
      <c r="LAD179" s="73"/>
      <c r="LAE179" s="73"/>
      <c r="LAF179" s="73"/>
      <c r="LAG179" s="73"/>
      <c r="LAH179" s="73"/>
      <c r="LAI179" s="73"/>
      <c r="LAJ179" s="73"/>
      <c r="LAK179" s="73"/>
      <c r="LAL179" s="73"/>
      <c r="LAM179" s="73"/>
      <c r="LAN179" s="73"/>
      <c r="LAO179" s="73"/>
      <c r="LAP179" s="73"/>
      <c r="LAQ179" s="73"/>
      <c r="LAR179" s="73"/>
      <c r="LAS179" s="73"/>
      <c r="LAT179" s="73"/>
      <c r="LAU179" s="73"/>
      <c r="LAV179" s="73"/>
      <c r="LAW179" s="73"/>
      <c r="LAX179" s="73"/>
      <c r="LAY179" s="73"/>
      <c r="LAZ179" s="73"/>
      <c r="LBA179" s="73"/>
      <c r="LBB179" s="73"/>
      <c r="LBC179" s="73"/>
      <c r="LBD179" s="73"/>
      <c r="LBE179" s="73"/>
      <c r="LBF179" s="73"/>
      <c r="LBG179" s="73"/>
      <c r="LBH179" s="73"/>
      <c r="LBI179" s="73"/>
      <c r="LBJ179" s="73"/>
      <c r="LBK179" s="73"/>
      <c r="LBL179" s="73"/>
      <c r="LBM179" s="73"/>
      <c r="LBN179" s="73"/>
      <c r="LBO179" s="73"/>
      <c r="LBP179" s="73"/>
      <c r="LBQ179" s="73"/>
      <c r="LBR179" s="73"/>
      <c r="LBS179" s="73"/>
      <c r="LBT179" s="73"/>
      <c r="LBU179" s="73"/>
      <c r="LBV179" s="73"/>
      <c r="LBW179" s="73"/>
      <c r="LBX179" s="73"/>
      <c r="LBY179" s="73"/>
      <c r="LBZ179" s="73"/>
      <c r="LCA179" s="73"/>
      <c r="LCB179" s="73"/>
      <c r="LCC179" s="73"/>
      <c r="LCD179" s="73"/>
      <c r="LCE179" s="73"/>
      <c r="LCF179" s="73"/>
      <c r="LCG179" s="73"/>
      <c r="LCH179" s="73"/>
      <c r="LCI179" s="73"/>
      <c r="LCJ179" s="73"/>
      <c r="LCK179" s="73"/>
      <c r="LCL179" s="73"/>
      <c r="LCM179" s="73"/>
      <c r="LCN179" s="73"/>
      <c r="LCO179" s="73"/>
      <c r="LCP179" s="73"/>
      <c r="LCQ179" s="73"/>
      <c r="LCR179" s="73"/>
      <c r="LCS179" s="73"/>
      <c r="LCT179" s="73"/>
      <c r="LCU179" s="73"/>
      <c r="LCV179" s="73"/>
      <c r="LCW179" s="73"/>
      <c r="LCX179" s="73"/>
      <c r="LCY179" s="73"/>
      <c r="LCZ179" s="73"/>
      <c r="LDA179" s="73"/>
      <c r="LDB179" s="73"/>
      <c r="LDC179" s="73"/>
      <c r="LDD179" s="73"/>
      <c r="LDE179" s="73"/>
      <c r="LDF179" s="73"/>
      <c r="LDG179" s="73"/>
      <c r="LDH179" s="73"/>
      <c r="LDI179" s="73"/>
      <c r="LDJ179" s="73"/>
      <c r="LDK179" s="73"/>
      <c r="LDL179" s="73"/>
      <c r="LDM179" s="73"/>
      <c r="LDN179" s="73"/>
      <c r="LDO179" s="73"/>
      <c r="LDP179" s="73"/>
      <c r="LDQ179" s="73"/>
      <c r="LDR179" s="73"/>
      <c r="LDS179" s="73"/>
      <c r="LDT179" s="73"/>
      <c r="LDU179" s="73"/>
      <c r="LDV179" s="73"/>
      <c r="LDW179" s="73"/>
      <c r="LDX179" s="73"/>
      <c r="LDY179" s="73"/>
      <c r="LDZ179" s="73"/>
      <c r="LEA179" s="73"/>
      <c r="LEB179" s="73"/>
      <c r="LEC179" s="73"/>
      <c r="LED179" s="73"/>
      <c r="LEE179" s="73"/>
      <c r="LEF179" s="73"/>
      <c r="LEG179" s="73"/>
      <c r="LEH179" s="73"/>
      <c r="LEI179" s="73"/>
      <c r="LEJ179" s="73"/>
      <c r="LEK179" s="73"/>
      <c r="LEL179" s="73"/>
      <c r="LEM179" s="73"/>
      <c r="LEN179" s="73"/>
      <c r="LEO179" s="73"/>
      <c r="LEP179" s="73"/>
      <c r="LEQ179" s="73"/>
      <c r="LER179" s="73"/>
      <c r="LES179" s="73"/>
      <c r="LET179" s="73"/>
      <c r="LEU179" s="73"/>
      <c r="LEV179" s="73"/>
      <c r="LEW179" s="73"/>
      <c r="LEX179" s="73"/>
      <c r="LEY179" s="73"/>
      <c r="LEZ179" s="73"/>
      <c r="LFA179" s="73"/>
      <c r="LFB179" s="73"/>
      <c r="LFC179" s="73"/>
      <c r="LFD179" s="73"/>
      <c r="LFE179" s="73"/>
      <c r="LFF179" s="73"/>
      <c r="LFG179" s="73"/>
      <c r="LFH179" s="73"/>
      <c r="LFI179" s="73"/>
      <c r="LFJ179" s="73"/>
      <c r="LFK179" s="73"/>
      <c r="LFL179" s="73"/>
      <c r="LFM179" s="73"/>
      <c r="LFN179" s="73"/>
      <c r="LFO179" s="73"/>
      <c r="LFP179" s="73"/>
      <c r="LFQ179" s="73"/>
      <c r="LFR179" s="73"/>
      <c r="LFS179" s="73"/>
      <c r="LFT179" s="73"/>
      <c r="LFU179" s="73"/>
      <c r="LFV179" s="73"/>
      <c r="LFW179" s="73"/>
      <c r="LFX179" s="73"/>
      <c r="LFY179" s="73"/>
      <c r="LFZ179" s="73"/>
      <c r="LGA179" s="73"/>
      <c r="LGB179" s="73"/>
      <c r="LGC179" s="73"/>
      <c r="LGD179" s="73"/>
      <c r="LGE179" s="73"/>
      <c r="LGF179" s="73"/>
      <c r="LGG179" s="73"/>
      <c r="LGH179" s="73"/>
      <c r="LGI179" s="73"/>
      <c r="LGJ179" s="73"/>
      <c r="LGK179" s="73"/>
      <c r="LGL179" s="73"/>
      <c r="LGM179" s="73"/>
      <c r="LGN179" s="73"/>
      <c r="LGO179" s="73"/>
      <c r="LGP179" s="73"/>
      <c r="LGQ179" s="73"/>
      <c r="LGR179" s="73"/>
      <c r="LGS179" s="73"/>
      <c r="LGT179" s="73"/>
      <c r="LGU179" s="73"/>
      <c r="LGV179" s="73"/>
      <c r="LGW179" s="73"/>
      <c r="LGX179" s="73"/>
      <c r="LGY179" s="73"/>
      <c r="LGZ179" s="73"/>
      <c r="LHA179" s="73"/>
      <c r="LHB179" s="73"/>
      <c r="LHC179" s="73"/>
      <c r="LHD179" s="73"/>
      <c r="LHE179" s="73"/>
      <c r="LHF179" s="73"/>
      <c r="LHG179" s="73"/>
      <c r="LHH179" s="73"/>
      <c r="LHI179" s="73"/>
      <c r="LHJ179" s="73"/>
      <c r="LHK179" s="73"/>
      <c r="LHL179" s="73"/>
      <c r="LHM179" s="73"/>
      <c r="LHN179" s="73"/>
      <c r="LHO179" s="73"/>
      <c r="LHP179" s="73"/>
      <c r="LHQ179" s="73"/>
      <c r="LHR179" s="73"/>
      <c r="LHS179" s="73"/>
      <c r="LHT179" s="73"/>
      <c r="LHU179" s="73"/>
      <c r="LHV179" s="73"/>
      <c r="LHW179" s="73"/>
      <c r="LHX179" s="73"/>
      <c r="LHY179" s="73"/>
      <c r="LHZ179" s="73"/>
      <c r="LIA179" s="73"/>
      <c r="LIB179" s="73"/>
      <c r="LIC179" s="73"/>
      <c r="LID179" s="73"/>
      <c r="LIE179" s="73"/>
      <c r="LIF179" s="73"/>
      <c r="LIG179" s="73"/>
      <c r="LIH179" s="73"/>
      <c r="LII179" s="73"/>
      <c r="LIJ179" s="73"/>
      <c r="LIK179" s="73"/>
      <c r="LIL179" s="73"/>
      <c r="LIM179" s="73"/>
      <c r="LIN179" s="73"/>
      <c r="LIO179" s="73"/>
      <c r="LIP179" s="73"/>
      <c r="LIQ179" s="73"/>
      <c r="LIR179" s="73"/>
      <c r="LIS179" s="73"/>
      <c r="LIT179" s="73"/>
      <c r="LIU179" s="73"/>
      <c r="LIV179" s="73"/>
      <c r="LIW179" s="73"/>
      <c r="LIX179" s="73"/>
      <c r="LIY179" s="73"/>
      <c r="LIZ179" s="73"/>
      <c r="LJA179" s="73"/>
      <c r="LJB179" s="73"/>
      <c r="LJC179" s="73"/>
      <c r="LJD179" s="73"/>
      <c r="LJE179" s="73"/>
      <c r="LJF179" s="73"/>
      <c r="LJG179" s="73"/>
      <c r="LJH179" s="73"/>
      <c r="LJI179" s="73"/>
      <c r="LJJ179" s="73"/>
      <c r="LJK179" s="73"/>
      <c r="LJL179" s="73"/>
      <c r="LJM179" s="73"/>
      <c r="LJN179" s="73"/>
      <c r="LJO179" s="73"/>
      <c r="LJP179" s="73"/>
      <c r="LJQ179" s="73"/>
      <c r="LJR179" s="73"/>
      <c r="LJS179" s="73"/>
      <c r="LJT179" s="73"/>
      <c r="LJU179" s="73"/>
      <c r="LJV179" s="73"/>
      <c r="LJW179" s="73"/>
      <c r="LJX179" s="73"/>
      <c r="LJY179" s="73"/>
      <c r="LJZ179" s="73"/>
      <c r="LKA179" s="73"/>
      <c r="LKB179" s="73"/>
      <c r="LKC179" s="73"/>
      <c r="LKD179" s="73"/>
      <c r="LKE179" s="73"/>
      <c r="LKF179" s="73"/>
      <c r="LKG179" s="73"/>
      <c r="LKH179" s="73"/>
      <c r="LKI179" s="73"/>
      <c r="LKJ179" s="73"/>
      <c r="LKK179" s="73"/>
      <c r="LKL179" s="73"/>
      <c r="LKM179" s="73"/>
      <c r="LKN179" s="73"/>
      <c r="LKO179" s="73"/>
      <c r="LKP179" s="73"/>
      <c r="LKQ179" s="73"/>
      <c r="LKR179" s="73"/>
      <c r="LKS179" s="73"/>
      <c r="LKT179" s="73"/>
      <c r="LKU179" s="73"/>
      <c r="LKV179" s="73"/>
      <c r="LKW179" s="73"/>
      <c r="LKX179" s="73"/>
      <c r="LKY179" s="73"/>
      <c r="LKZ179" s="73"/>
      <c r="LLA179" s="73"/>
      <c r="LLB179" s="73"/>
      <c r="LLC179" s="73"/>
      <c r="LLD179" s="73"/>
      <c r="LLE179" s="73"/>
      <c r="LLF179" s="73"/>
      <c r="LLG179" s="73"/>
      <c r="LLH179" s="73"/>
      <c r="LLI179" s="73"/>
      <c r="LLJ179" s="73"/>
      <c r="LLK179" s="73"/>
      <c r="LLL179" s="73"/>
      <c r="LLM179" s="73"/>
      <c r="LLN179" s="73"/>
      <c r="LLO179" s="73"/>
      <c r="LLP179" s="73"/>
      <c r="LLQ179" s="73"/>
      <c r="LLR179" s="73"/>
      <c r="LLS179" s="73"/>
      <c r="LLT179" s="73"/>
      <c r="LLU179" s="73"/>
      <c r="LLV179" s="73"/>
      <c r="LLW179" s="73"/>
      <c r="LLX179" s="73"/>
      <c r="LLY179" s="73"/>
      <c r="LLZ179" s="73"/>
      <c r="LMA179" s="73"/>
      <c r="LMB179" s="73"/>
      <c r="LMC179" s="73"/>
      <c r="LMD179" s="73"/>
      <c r="LME179" s="73"/>
      <c r="LMF179" s="73"/>
      <c r="LMG179" s="73"/>
      <c r="LMH179" s="73"/>
      <c r="LMI179" s="73"/>
      <c r="LMJ179" s="73"/>
      <c r="LMK179" s="73"/>
      <c r="LML179" s="73"/>
      <c r="LMM179" s="73"/>
      <c r="LMN179" s="73"/>
      <c r="LMO179" s="73"/>
      <c r="LMP179" s="73"/>
      <c r="LMQ179" s="73"/>
      <c r="LMR179" s="73"/>
      <c r="LMS179" s="73"/>
      <c r="LMT179" s="73"/>
      <c r="LMU179" s="73"/>
      <c r="LMV179" s="73"/>
      <c r="LMW179" s="73"/>
      <c r="LMX179" s="73"/>
      <c r="LMY179" s="73"/>
      <c r="LMZ179" s="73"/>
      <c r="LNA179" s="73"/>
      <c r="LNB179" s="73"/>
      <c r="LNC179" s="73"/>
      <c r="LND179" s="73"/>
      <c r="LNE179" s="73"/>
      <c r="LNF179" s="73"/>
      <c r="LNG179" s="73"/>
      <c r="LNH179" s="73"/>
      <c r="LNI179" s="73"/>
      <c r="LNJ179" s="73"/>
      <c r="LNK179" s="73"/>
      <c r="LNL179" s="73"/>
      <c r="LNM179" s="73"/>
      <c r="LNN179" s="73"/>
      <c r="LNO179" s="73"/>
      <c r="LNP179" s="73"/>
      <c r="LNQ179" s="73"/>
      <c r="LNR179" s="73"/>
      <c r="LNS179" s="73"/>
      <c r="LNT179" s="73"/>
      <c r="LNU179" s="73"/>
      <c r="LNV179" s="73"/>
      <c r="LNW179" s="73"/>
      <c r="LNX179" s="73"/>
      <c r="LNY179" s="73"/>
      <c r="LNZ179" s="73"/>
      <c r="LOA179" s="73"/>
      <c r="LOB179" s="73"/>
      <c r="LOC179" s="73"/>
      <c r="LOD179" s="73"/>
      <c r="LOE179" s="73"/>
      <c r="LOF179" s="73"/>
      <c r="LOG179" s="73"/>
      <c r="LOH179" s="73"/>
      <c r="LOI179" s="73"/>
      <c r="LOJ179" s="73"/>
      <c r="LOK179" s="73"/>
      <c r="LOL179" s="73"/>
      <c r="LOM179" s="73"/>
      <c r="LON179" s="73"/>
      <c r="LOO179" s="73"/>
      <c r="LOP179" s="73"/>
      <c r="LOQ179" s="73"/>
      <c r="LOR179" s="73"/>
      <c r="LOS179" s="73"/>
      <c r="LOT179" s="73"/>
      <c r="LOU179" s="73"/>
      <c r="LOV179" s="73"/>
      <c r="LOW179" s="73"/>
      <c r="LOX179" s="73"/>
      <c r="LOY179" s="73"/>
      <c r="LOZ179" s="73"/>
      <c r="LPA179" s="73"/>
      <c r="LPB179" s="73"/>
      <c r="LPC179" s="73"/>
      <c r="LPD179" s="73"/>
      <c r="LPE179" s="73"/>
      <c r="LPF179" s="73"/>
      <c r="LPG179" s="73"/>
      <c r="LPH179" s="73"/>
      <c r="LPI179" s="73"/>
      <c r="LPJ179" s="73"/>
      <c r="LPK179" s="73"/>
      <c r="LPL179" s="73"/>
      <c r="LPM179" s="73"/>
      <c r="LPN179" s="73"/>
      <c r="LPO179" s="73"/>
      <c r="LPP179" s="73"/>
      <c r="LPQ179" s="73"/>
      <c r="LPR179" s="73"/>
      <c r="LPS179" s="73"/>
      <c r="LPT179" s="73"/>
      <c r="LPU179" s="73"/>
      <c r="LPV179" s="73"/>
      <c r="LPW179" s="73"/>
      <c r="LPX179" s="73"/>
      <c r="LPY179" s="73"/>
      <c r="LPZ179" s="73"/>
      <c r="LQA179" s="73"/>
      <c r="LQB179" s="73"/>
      <c r="LQC179" s="73"/>
      <c r="LQD179" s="73"/>
      <c r="LQE179" s="73"/>
      <c r="LQF179" s="73"/>
      <c r="LQG179" s="73"/>
      <c r="LQH179" s="73"/>
      <c r="LQI179" s="73"/>
      <c r="LQJ179" s="73"/>
      <c r="LQK179" s="73"/>
      <c r="LQL179" s="73"/>
      <c r="LQM179" s="73"/>
      <c r="LQN179" s="73"/>
      <c r="LQO179" s="73"/>
      <c r="LQP179" s="73"/>
      <c r="LQQ179" s="73"/>
      <c r="LQR179" s="73"/>
      <c r="LQS179" s="73"/>
      <c r="LQT179" s="73"/>
      <c r="LQU179" s="73"/>
      <c r="LQV179" s="73"/>
      <c r="LQW179" s="73"/>
      <c r="LQX179" s="73"/>
      <c r="LQY179" s="73"/>
      <c r="LQZ179" s="73"/>
      <c r="LRA179" s="73"/>
      <c r="LRB179" s="73"/>
      <c r="LRC179" s="73"/>
      <c r="LRD179" s="73"/>
      <c r="LRE179" s="73"/>
      <c r="LRF179" s="73"/>
      <c r="LRG179" s="73"/>
      <c r="LRH179" s="73"/>
      <c r="LRI179" s="73"/>
      <c r="LRJ179" s="73"/>
      <c r="LRK179" s="73"/>
      <c r="LRL179" s="73"/>
      <c r="LRM179" s="73"/>
      <c r="LRN179" s="73"/>
      <c r="LRO179" s="73"/>
      <c r="LRP179" s="73"/>
      <c r="LRQ179" s="73"/>
      <c r="LRR179" s="73"/>
      <c r="LRS179" s="73"/>
      <c r="LRT179" s="73"/>
      <c r="LRU179" s="73"/>
      <c r="LRV179" s="73"/>
      <c r="LRW179" s="73"/>
      <c r="LRX179" s="73"/>
      <c r="LRY179" s="73"/>
      <c r="LRZ179" s="73"/>
      <c r="LSA179" s="73"/>
      <c r="LSB179" s="73"/>
      <c r="LSC179" s="73"/>
      <c r="LSD179" s="73"/>
      <c r="LSE179" s="73"/>
      <c r="LSF179" s="73"/>
      <c r="LSG179" s="73"/>
      <c r="LSH179" s="73"/>
      <c r="LSI179" s="73"/>
      <c r="LSJ179" s="73"/>
      <c r="LSK179" s="73"/>
      <c r="LSL179" s="73"/>
      <c r="LSM179" s="73"/>
      <c r="LSN179" s="73"/>
      <c r="LSO179" s="73"/>
      <c r="LSP179" s="73"/>
      <c r="LSQ179" s="73"/>
      <c r="LSR179" s="73"/>
      <c r="LSS179" s="73"/>
      <c r="LST179" s="73"/>
      <c r="LSU179" s="73"/>
      <c r="LSV179" s="73"/>
      <c r="LSW179" s="73"/>
      <c r="LSX179" s="73"/>
      <c r="LSY179" s="73"/>
      <c r="LSZ179" s="73"/>
      <c r="LTA179" s="73"/>
      <c r="LTB179" s="73"/>
      <c r="LTC179" s="73"/>
      <c r="LTD179" s="73"/>
      <c r="LTE179" s="73"/>
      <c r="LTF179" s="73"/>
      <c r="LTG179" s="73"/>
      <c r="LTH179" s="73"/>
      <c r="LTI179" s="73"/>
      <c r="LTJ179" s="73"/>
      <c r="LTK179" s="73"/>
      <c r="LTL179" s="73"/>
      <c r="LTM179" s="73"/>
      <c r="LTN179" s="73"/>
      <c r="LTO179" s="73"/>
      <c r="LTP179" s="73"/>
      <c r="LTQ179" s="73"/>
      <c r="LTR179" s="73"/>
      <c r="LTS179" s="73"/>
      <c r="LTT179" s="73"/>
      <c r="LTU179" s="73"/>
      <c r="LTV179" s="73"/>
      <c r="LTW179" s="73"/>
      <c r="LTX179" s="73"/>
      <c r="LTY179" s="73"/>
      <c r="LTZ179" s="73"/>
      <c r="LUA179" s="73"/>
      <c r="LUB179" s="73"/>
      <c r="LUC179" s="73"/>
      <c r="LUD179" s="73"/>
      <c r="LUE179" s="73"/>
      <c r="LUF179" s="73"/>
      <c r="LUG179" s="73"/>
      <c r="LUH179" s="73"/>
      <c r="LUI179" s="73"/>
      <c r="LUJ179" s="73"/>
      <c r="LUK179" s="73"/>
      <c r="LUL179" s="73"/>
      <c r="LUM179" s="73"/>
      <c r="LUN179" s="73"/>
      <c r="LUO179" s="73"/>
      <c r="LUP179" s="73"/>
      <c r="LUQ179" s="73"/>
      <c r="LUR179" s="73"/>
      <c r="LUS179" s="73"/>
      <c r="LUT179" s="73"/>
      <c r="LUU179" s="73"/>
      <c r="LUV179" s="73"/>
      <c r="LUW179" s="73"/>
      <c r="LUX179" s="73"/>
      <c r="LUY179" s="73"/>
      <c r="LUZ179" s="73"/>
      <c r="LVA179" s="73"/>
      <c r="LVB179" s="73"/>
      <c r="LVC179" s="73"/>
      <c r="LVD179" s="73"/>
      <c r="LVE179" s="73"/>
      <c r="LVF179" s="73"/>
      <c r="LVG179" s="73"/>
      <c r="LVH179" s="73"/>
      <c r="LVI179" s="73"/>
      <c r="LVJ179" s="73"/>
      <c r="LVK179" s="73"/>
      <c r="LVL179" s="73"/>
      <c r="LVM179" s="73"/>
      <c r="LVN179" s="73"/>
      <c r="LVO179" s="73"/>
      <c r="LVP179" s="73"/>
      <c r="LVQ179" s="73"/>
      <c r="LVR179" s="73"/>
      <c r="LVS179" s="73"/>
      <c r="LVT179" s="73"/>
      <c r="LVU179" s="73"/>
      <c r="LVV179" s="73"/>
      <c r="LVW179" s="73"/>
      <c r="LVX179" s="73"/>
      <c r="LVY179" s="73"/>
      <c r="LVZ179" s="73"/>
      <c r="LWA179" s="73"/>
      <c r="LWB179" s="73"/>
      <c r="LWC179" s="73"/>
      <c r="LWD179" s="73"/>
      <c r="LWE179" s="73"/>
      <c r="LWF179" s="73"/>
      <c r="LWG179" s="73"/>
      <c r="LWH179" s="73"/>
      <c r="LWI179" s="73"/>
      <c r="LWJ179" s="73"/>
      <c r="LWK179" s="73"/>
      <c r="LWL179" s="73"/>
      <c r="LWM179" s="73"/>
      <c r="LWN179" s="73"/>
      <c r="LWO179" s="73"/>
      <c r="LWP179" s="73"/>
      <c r="LWQ179" s="73"/>
      <c r="LWR179" s="73"/>
      <c r="LWS179" s="73"/>
      <c r="LWT179" s="73"/>
      <c r="LWU179" s="73"/>
      <c r="LWV179" s="73"/>
      <c r="LWW179" s="73"/>
      <c r="LWX179" s="73"/>
      <c r="LWY179" s="73"/>
      <c r="LWZ179" s="73"/>
      <c r="LXA179" s="73"/>
      <c r="LXB179" s="73"/>
      <c r="LXC179" s="73"/>
      <c r="LXD179" s="73"/>
      <c r="LXE179" s="73"/>
      <c r="LXF179" s="73"/>
      <c r="LXG179" s="73"/>
      <c r="LXH179" s="73"/>
      <c r="LXI179" s="73"/>
      <c r="LXJ179" s="73"/>
      <c r="LXK179" s="73"/>
      <c r="LXL179" s="73"/>
      <c r="LXM179" s="73"/>
      <c r="LXN179" s="73"/>
      <c r="LXO179" s="73"/>
      <c r="LXP179" s="73"/>
      <c r="LXQ179" s="73"/>
      <c r="LXR179" s="73"/>
      <c r="LXS179" s="73"/>
      <c r="LXT179" s="73"/>
      <c r="LXU179" s="73"/>
      <c r="LXV179" s="73"/>
      <c r="LXW179" s="73"/>
      <c r="LXX179" s="73"/>
      <c r="LXY179" s="73"/>
      <c r="LXZ179" s="73"/>
      <c r="LYA179" s="73"/>
      <c r="LYB179" s="73"/>
      <c r="LYC179" s="73"/>
      <c r="LYD179" s="73"/>
      <c r="LYE179" s="73"/>
      <c r="LYF179" s="73"/>
      <c r="LYG179" s="73"/>
      <c r="LYH179" s="73"/>
      <c r="LYI179" s="73"/>
      <c r="LYJ179" s="73"/>
      <c r="LYK179" s="73"/>
      <c r="LYL179" s="73"/>
      <c r="LYM179" s="73"/>
      <c r="LYN179" s="73"/>
      <c r="LYO179" s="73"/>
      <c r="LYP179" s="73"/>
      <c r="LYQ179" s="73"/>
      <c r="LYR179" s="73"/>
      <c r="LYS179" s="73"/>
      <c r="LYT179" s="73"/>
      <c r="LYU179" s="73"/>
      <c r="LYV179" s="73"/>
      <c r="LYW179" s="73"/>
      <c r="LYX179" s="73"/>
      <c r="LYY179" s="73"/>
      <c r="LYZ179" s="73"/>
      <c r="LZA179" s="73"/>
      <c r="LZB179" s="73"/>
      <c r="LZC179" s="73"/>
      <c r="LZD179" s="73"/>
      <c r="LZE179" s="73"/>
      <c r="LZF179" s="73"/>
      <c r="LZG179" s="73"/>
      <c r="LZH179" s="73"/>
      <c r="LZI179" s="73"/>
      <c r="LZJ179" s="73"/>
      <c r="LZK179" s="73"/>
      <c r="LZL179" s="73"/>
      <c r="LZM179" s="73"/>
      <c r="LZN179" s="73"/>
      <c r="LZO179" s="73"/>
      <c r="LZP179" s="73"/>
      <c r="LZQ179" s="73"/>
      <c r="LZR179" s="73"/>
      <c r="LZS179" s="73"/>
      <c r="LZT179" s="73"/>
      <c r="LZU179" s="73"/>
      <c r="LZV179" s="73"/>
      <c r="LZW179" s="73"/>
      <c r="LZX179" s="73"/>
      <c r="LZY179" s="73"/>
      <c r="LZZ179" s="73"/>
      <c r="MAA179" s="73"/>
      <c r="MAB179" s="73"/>
      <c r="MAC179" s="73"/>
      <c r="MAD179" s="73"/>
      <c r="MAE179" s="73"/>
      <c r="MAF179" s="73"/>
      <c r="MAG179" s="73"/>
      <c r="MAH179" s="73"/>
      <c r="MAI179" s="73"/>
      <c r="MAJ179" s="73"/>
      <c r="MAK179" s="73"/>
      <c r="MAL179" s="73"/>
      <c r="MAM179" s="73"/>
      <c r="MAN179" s="73"/>
      <c r="MAO179" s="73"/>
      <c r="MAP179" s="73"/>
      <c r="MAQ179" s="73"/>
      <c r="MAR179" s="73"/>
      <c r="MAS179" s="73"/>
      <c r="MAT179" s="73"/>
      <c r="MAU179" s="73"/>
      <c r="MAV179" s="73"/>
      <c r="MAW179" s="73"/>
      <c r="MAX179" s="73"/>
      <c r="MAY179" s="73"/>
      <c r="MAZ179" s="73"/>
      <c r="MBA179" s="73"/>
      <c r="MBB179" s="73"/>
      <c r="MBC179" s="73"/>
      <c r="MBD179" s="73"/>
      <c r="MBE179" s="73"/>
      <c r="MBF179" s="73"/>
      <c r="MBG179" s="73"/>
      <c r="MBH179" s="73"/>
      <c r="MBI179" s="73"/>
      <c r="MBJ179" s="73"/>
      <c r="MBK179" s="73"/>
      <c r="MBL179" s="73"/>
      <c r="MBM179" s="73"/>
      <c r="MBN179" s="73"/>
      <c r="MBO179" s="73"/>
      <c r="MBP179" s="73"/>
      <c r="MBQ179" s="73"/>
      <c r="MBR179" s="73"/>
      <c r="MBS179" s="73"/>
      <c r="MBT179" s="73"/>
      <c r="MBU179" s="73"/>
      <c r="MBV179" s="73"/>
      <c r="MBW179" s="73"/>
      <c r="MBX179" s="73"/>
      <c r="MBY179" s="73"/>
      <c r="MBZ179" s="73"/>
      <c r="MCA179" s="73"/>
      <c r="MCB179" s="73"/>
      <c r="MCC179" s="73"/>
      <c r="MCD179" s="73"/>
      <c r="MCE179" s="73"/>
      <c r="MCF179" s="73"/>
      <c r="MCG179" s="73"/>
      <c r="MCH179" s="73"/>
      <c r="MCI179" s="73"/>
      <c r="MCJ179" s="73"/>
      <c r="MCK179" s="73"/>
      <c r="MCL179" s="73"/>
      <c r="MCM179" s="73"/>
      <c r="MCN179" s="73"/>
      <c r="MCO179" s="73"/>
      <c r="MCP179" s="73"/>
      <c r="MCQ179" s="73"/>
      <c r="MCR179" s="73"/>
      <c r="MCS179" s="73"/>
      <c r="MCT179" s="73"/>
      <c r="MCU179" s="73"/>
      <c r="MCV179" s="73"/>
      <c r="MCW179" s="73"/>
      <c r="MCX179" s="73"/>
      <c r="MCY179" s="73"/>
      <c r="MCZ179" s="73"/>
      <c r="MDA179" s="73"/>
      <c r="MDB179" s="73"/>
      <c r="MDC179" s="73"/>
      <c r="MDD179" s="73"/>
      <c r="MDE179" s="73"/>
      <c r="MDF179" s="73"/>
      <c r="MDG179" s="73"/>
      <c r="MDH179" s="73"/>
      <c r="MDI179" s="73"/>
      <c r="MDJ179" s="73"/>
      <c r="MDK179" s="73"/>
      <c r="MDL179" s="73"/>
      <c r="MDM179" s="73"/>
      <c r="MDN179" s="73"/>
      <c r="MDO179" s="73"/>
      <c r="MDP179" s="73"/>
      <c r="MDQ179" s="73"/>
      <c r="MDR179" s="73"/>
      <c r="MDS179" s="73"/>
      <c r="MDT179" s="73"/>
      <c r="MDU179" s="73"/>
      <c r="MDV179" s="73"/>
      <c r="MDW179" s="73"/>
      <c r="MDX179" s="73"/>
      <c r="MDY179" s="73"/>
      <c r="MDZ179" s="73"/>
      <c r="MEA179" s="73"/>
      <c r="MEB179" s="73"/>
      <c r="MEC179" s="73"/>
      <c r="MED179" s="73"/>
      <c r="MEE179" s="73"/>
      <c r="MEF179" s="73"/>
      <c r="MEG179" s="73"/>
      <c r="MEH179" s="73"/>
      <c r="MEI179" s="73"/>
      <c r="MEJ179" s="73"/>
      <c r="MEK179" s="73"/>
      <c r="MEL179" s="73"/>
      <c r="MEM179" s="73"/>
      <c r="MEN179" s="73"/>
      <c r="MEO179" s="73"/>
      <c r="MEP179" s="73"/>
      <c r="MEQ179" s="73"/>
      <c r="MER179" s="73"/>
      <c r="MES179" s="73"/>
      <c r="MET179" s="73"/>
      <c r="MEU179" s="73"/>
      <c r="MEV179" s="73"/>
      <c r="MEW179" s="73"/>
      <c r="MEX179" s="73"/>
      <c r="MEY179" s="73"/>
      <c r="MEZ179" s="73"/>
      <c r="MFA179" s="73"/>
      <c r="MFB179" s="73"/>
      <c r="MFC179" s="73"/>
      <c r="MFD179" s="73"/>
      <c r="MFE179" s="73"/>
      <c r="MFF179" s="73"/>
      <c r="MFG179" s="73"/>
      <c r="MFH179" s="73"/>
      <c r="MFI179" s="73"/>
      <c r="MFJ179" s="73"/>
      <c r="MFK179" s="73"/>
      <c r="MFL179" s="73"/>
      <c r="MFM179" s="73"/>
      <c r="MFN179" s="73"/>
      <c r="MFO179" s="73"/>
      <c r="MFP179" s="73"/>
      <c r="MFQ179" s="73"/>
      <c r="MFR179" s="73"/>
      <c r="MFS179" s="73"/>
      <c r="MFT179" s="73"/>
      <c r="MFU179" s="73"/>
      <c r="MFV179" s="73"/>
      <c r="MFW179" s="73"/>
      <c r="MFX179" s="73"/>
      <c r="MFY179" s="73"/>
      <c r="MFZ179" s="73"/>
      <c r="MGA179" s="73"/>
      <c r="MGB179" s="73"/>
      <c r="MGC179" s="73"/>
      <c r="MGD179" s="73"/>
      <c r="MGE179" s="73"/>
      <c r="MGF179" s="73"/>
      <c r="MGG179" s="73"/>
      <c r="MGH179" s="73"/>
      <c r="MGI179" s="73"/>
      <c r="MGJ179" s="73"/>
      <c r="MGK179" s="73"/>
      <c r="MGL179" s="73"/>
      <c r="MGM179" s="73"/>
      <c r="MGN179" s="73"/>
      <c r="MGO179" s="73"/>
      <c r="MGP179" s="73"/>
      <c r="MGQ179" s="73"/>
      <c r="MGR179" s="73"/>
      <c r="MGS179" s="73"/>
      <c r="MGT179" s="73"/>
      <c r="MGU179" s="73"/>
      <c r="MGV179" s="73"/>
      <c r="MGW179" s="73"/>
      <c r="MGX179" s="73"/>
      <c r="MGY179" s="73"/>
      <c r="MGZ179" s="73"/>
      <c r="MHA179" s="73"/>
      <c r="MHB179" s="73"/>
      <c r="MHC179" s="73"/>
      <c r="MHD179" s="73"/>
      <c r="MHE179" s="73"/>
      <c r="MHF179" s="73"/>
      <c r="MHG179" s="73"/>
      <c r="MHH179" s="73"/>
      <c r="MHI179" s="73"/>
      <c r="MHJ179" s="73"/>
      <c r="MHK179" s="73"/>
      <c r="MHL179" s="73"/>
      <c r="MHM179" s="73"/>
      <c r="MHN179" s="73"/>
      <c r="MHO179" s="73"/>
      <c r="MHP179" s="73"/>
      <c r="MHQ179" s="73"/>
      <c r="MHR179" s="73"/>
      <c r="MHS179" s="73"/>
      <c r="MHT179" s="73"/>
      <c r="MHU179" s="73"/>
      <c r="MHV179" s="73"/>
      <c r="MHW179" s="73"/>
      <c r="MHX179" s="73"/>
      <c r="MHY179" s="73"/>
      <c r="MHZ179" s="73"/>
      <c r="MIA179" s="73"/>
      <c r="MIB179" s="73"/>
      <c r="MIC179" s="73"/>
      <c r="MID179" s="73"/>
      <c r="MIE179" s="73"/>
      <c r="MIF179" s="73"/>
      <c r="MIG179" s="73"/>
      <c r="MIH179" s="73"/>
      <c r="MII179" s="73"/>
      <c r="MIJ179" s="73"/>
      <c r="MIK179" s="73"/>
      <c r="MIL179" s="73"/>
      <c r="MIM179" s="73"/>
      <c r="MIN179" s="73"/>
      <c r="MIO179" s="73"/>
      <c r="MIP179" s="73"/>
      <c r="MIQ179" s="73"/>
      <c r="MIR179" s="73"/>
      <c r="MIS179" s="73"/>
      <c r="MIT179" s="73"/>
      <c r="MIU179" s="73"/>
      <c r="MIV179" s="73"/>
      <c r="MIW179" s="73"/>
      <c r="MIX179" s="73"/>
      <c r="MIY179" s="73"/>
      <c r="MIZ179" s="73"/>
      <c r="MJA179" s="73"/>
      <c r="MJB179" s="73"/>
      <c r="MJC179" s="73"/>
      <c r="MJD179" s="73"/>
      <c r="MJE179" s="73"/>
      <c r="MJF179" s="73"/>
      <c r="MJG179" s="73"/>
      <c r="MJH179" s="73"/>
      <c r="MJI179" s="73"/>
      <c r="MJJ179" s="73"/>
      <c r="MJK179" s="73"/>
      <c r="MJL179" s="73"/>
      <c r="MJM179" s="73"/>
      <c r="MJN179" s="73"/>
      <c r="MJO179" s="73"/>
      <c r="MJP179" s="73"/>
      <c r="MJQ179" s="73"/>
      <c r="MJR179" s="73"/>
      <c r="MJS179" s="73"/>
      <c r="MJT179" s="73"/>
      <c r="MJU179" s="73"/>
      <c r="MJV179" s="73"/>
      <c r="MJW179" s="73"/>
      <c r="MJX179" s="73"/>
      <c r="MJY179" s="73"/>
      <c r="MJZ179" s="73"/>
      <c r="MKA179" s="73"/>
      <c r="MKB179" s="73"/>
      <c r="MKC179" s="73"/>
      <c r="MKD179" s="73"/>
      <c r="MKE179" s="73"/>
      <c r="MKF179" s="73"/>
      <c r="MKG179" s="73"/>
      <c r="MKH179" s="73"/>
      <c r="MKI179" s="73"/>
      <c r="MKJ179" s="73"/>
      <c r="MKK179" s="73"/>
      <c r="MKL179" s="73"/>
      <c r="MKM179" s="73"/>
      <c r="MKN179" s="73"/>
      <c r="MKO179" s="73"/>
      <c r="MKP179" s="73"/>
      <c r="MKQ179" s="73"/>
      <c r="MKR179" s="73"/>
      <c r="MKS179" s="73"/>
      <c r="MKT179" s="73"/>
      <c r="MKU179" s="73"/>
      <c r="MKV179" s="73"/>
      <c r="MKW179" s="73"/>
      <c r="MKX179" s="73"/>
      <c r="MKY179" s="73"/>
      <c r="MKZ179" s="73"/>
      <c r="MLA179" s="73"/>
      <c r="MLB179" s="73"/>
      <c r="MLC179" s="73"/>
      <c r="MLD179" s="73"/>
      <c r="MLE179" s="73"/>
      <c r="MLF179" s="73"/>
      <c r="MLG179" s="73"/>
      <c r="MLH179" s="73"/>
      <c r="MLI179" s="73"/>
      <c r="MLJ179" s="73"/>
      <c r="MLK179" s="73"/>
      <c r="MLL179" s="73"/>
      <c r="MLM179" s="73"/>
      <c r="MLN179" s="73"/>
      <c r="MLO179" s="73"/>
      <c r="MLP179" s="73"/>
      <c r="MLQ179" s="73"/>
      <c r="MLR179" s="73"/>
      <c r="MLS179" s="73"/>
      <c r="MLT179" s="73"/>
      <c r="MLU179" s="73"/>
      <c r="MLV179" s="73"/>
      <c r="MLW179" s="73"/>
      <c r="MLX179" s="73"/>
      <c r="MLY179" s="73"/>
      <c r="MLZ179" s="73"/>
      <c r="MMA179" s="73"/>
      <c r="MMB179" s="73"/>
      <c r="MMC179" s="73"/>
      <c r="MMD179" s="73"/>
      <c r="MME179" s="73"/>
      <c r="MMF179" s="73"/>
      <c r="MMG179" s="73"/>
      <c r="MMH179" s="73"/>
      <c r="MMI179" s="73"/>
      <c r="MMJ179" s="73"/>
      <c r="MMK179" s="73"/>
      <c r="MML179" s="73"/>
      <c r="MMM179" s="73"/>
      <c r="MMN179" s="73"/>
      <c r="MMO179" s="73"/>
      <c r="MMP179" s="73"/>
      <c r="MMQ179" s="73"/>
      <c r="MMR179" s="73"/>
      <c r="MMS179" s="73"/>
      <c r="MMT179" s="73"/>
      <c r="MMU179" s="73"/>
      <c r="MMV179" s="73"/>
      <c r="MMW179" s="73"/>
      <c r="MMX179" s="73"/>
      <c r="MMY179" s="73"/>
      <c r="MMZ179" s="73"/>
      <c r="MNA179" s="73"/>
      <c r="MNB179" s="73"/>
      <c r="MNC179" s="73"/>
      <c r="MND179" s="73"/>
      <c r="MNE179" s="73"/>
      <c r="MNF179" s="73"/>
      <c r="MNG179" s="73"/>
      <c r="MNH179" s="73"/>
      <c r="MNI179" s="73"/>
      <c r="MNJ179" s="73"/>
      <c r="MNK179" s="73"/>
      <c r="MNL179" s="73"/>
      <c r="MNM179" s="73"/>
      <c r="MNN179" s="73"/>
      <c r="MNO179" s="73"/>
      <c r="MNP179" s="73"/>
      <c r="MNQ179" s="73"/>
      <c r="MNR179" s="73"/>
      <c r="MNS179" s="73"/>
      <c r="MNT179" s="73"/>
      <c r="MNU179" s="73"/>
      <c r="MNV179" s="73"/>
      <c r="MNW179" s="73"/>
      <c r="MNX179" s="73"/>
      <c r="MNY179" s="73"/>
      <c r="MNZ179" s="73"/>
      <c r="MOA179" s="73"/>
      <c r="MOB179" s="73"/>
      <c r="MOC179" s="73"/>
      <c r="MOD179" s="73"/>
      <c r="MOE179" s="73"/>
      <c r="MOF179" s="73"/>
      <c r="MOG179" s="73"/>
      <c r="MOH179" s="73"/>
      <c r="MOI179" s="73"/>
      <c r="MOJ179" s="73"/>
      <c r="MOK179" s="73"/>
      <c r="MOL179" s="73"/>
      <c r="MOM179" s="73"/>
      <c r="MON179" s="73"/>
      <c r="MOO179" s="73"/>
      <c r="MOP179" s="73"/>
      <c r="MOQ179" s="73"/>
      <c r="MOR179" s="73"/>
      <c r="MOS179" s="73"/>
      <c r="MOT179" s="73"/>
      <c r="MOU179" s="73"/>
      <c r="MOV179" s="73"/>
      <c r="MOW179" s="73"/>
      <c r="MOX179" s="73"/>
      <c r="MOY179" s="73"/>
      <c r="MOZ179" s="73"/>
      <c r="MPA179" s="73"/>
      <c r="MPB179" s="73"/>
      <c r="MPC179" s="73"/>
      <c r="MPD179" s="73"/>
      <c r="MPE179" s="73"/>
      <c r="MPF179" s="73"/>
      <c r="MPG179" s="73"/>
      <c r="MPH179" s="73"/>
      <c r="MPI179" s="73"/>
      <c r="MPJ179" s="73"/>
      <c r="MPK179" s="73"/>
      <c r="MPL179" s="73"/>
      <c r="MPM179" s="73"/>
      <c r="MPN179" s="73"/>
      <c r="MPO179" s="73"/>
      <c r="MPP179" s="73"/>
      <c r="MPQ179" s="73"/>
      <c r="MPR179" s="73"/>
      <c r="MPS179" s="73"/>
      <c r="MPT179" s="73"/>
      <c r="MPU179" s="73"/>
      <c r="MPV179" s="73"/>
      <c r="MPW179" s="73"/>
      <c r="MPX179" s="73"/>
      <c r="MPY179" s="73"/>
      <c r="MPZ179" s="73"/>
      <c r="MQA179" s="73"/>
      <c r="MQB179" s="73"/>
      <c r="MQC179" s="73"/>
      <c r="MQD179" s="73"/>
      <c r="MQE179" s="73"/>
      <c r="MQF179" s="73"/>
      <c r="MQG179" s="73"/>
      <c r="MQH179" s="73"/>
      <c r="MQI179" s="73"/>
      <c r="MQJ179" s="73"/>
      <c r="MQK179" s="73"/>
      <c r="MQL179" s="73"/>
      <c r="MQM179" s="73"/>
      <c r="MQN179" s="73"/>
      <c r="MQO179" s="73"/>
      <c r="MQP179" s="73"/>
      <c r="MQQ179" s="73"/>
      <c r="MQR179" s="73"/>
      <c r="MQS179" s="73"/>
      <c r="MQT179" s="73"/>
      <c r="MQU179" s="73"/>
      <c r="MQV179" s="73"/>
      <c r="MQW179" s="73"/>
      <c r="MQX179" s="73"/>
      <c r="MQY179" s="73"/>
      <c r="MQZ179" s="73"/>
      <c r="MRA179" s="73"/>
      <c r="MRB179" s="73"/>
      <c r="MRC179" s="73"/>
      <c r="MRD179" s="73"/>
      <c r="MRE179" s="73"/>
      <c r="MRF179" s="73"/>
      <c r="MRG179" s="73"/>
      <c r="MRH179" s="73"/>
      <c r="MRI179" s="73"/>
      <c r="MRJ179" s="73"/>
      <c r="MRK179" s="73"/>
      <c r="MRL179" s="73"/>
      <c r="MRM179" s="73"/>
      <c r="MRN179" s="73"/>
      <c r="MRO179" s="73"/>
      <c r="MRP179" s="73"/>
      <c r="MRQ179" s="73"/>
      <c r="MRR179" s="73"/>
      <c r="MRS179" s="73"/>
      <c r="MRT179" s="73"/>
      <c r="MRU179" s="73"/>
      <c r="MRV179" s="73"/>
      <c r="MRW179" s="73"/>
      <c r="MRX179" s="73"/>
      <c r="MRY179" s="73"/>
      <c r="MRZ179" s="73"/>
      <c r="MSA179" s="73"/>
      <c r="MSB179" s="73"/>
      <c r="MSC179" s="73"/>
      <c r="MSD179" s="73"/>
      <c r="MSE179" s="73"/>
      <c r="MSF179" s="73"/>
      <c r="MSG179" s="73"/>
      <c r="MSH179" s="73"/>
      <c r="MSI179" s="73"/>
      <c r="MSJ179" s="73"/>
      <c r="MSK179" s="73"/>
      <c r="MSL179" s="73"/>
      <c r="MSM179" s="73"/>
      <c r="MSN179" s="73"/>
      <c r="MSO179" s="73"/>
      <c r="MSP179" s="73"/>
      <c r="MSQ179" s="73"/>
      <c r="MSR179" s="73"/>
      <c r="MSS179" s="73"/>
      <c r="MST179" s="73"/>
      <c r="MSU179" s="73"/>
      <c r="MSV179" s="73"/>
      <c r="MSW179" s="73"/>
      <c r="MSX179" s="73"/>
      <c r="MSY179" s="73"/>
      <c r="MSZ179" s="73"/>
      <c r="MTA179" s="73"/>
      <c r="MTB179" s="73"/>
      <c r="MTC179" s="73"/>
      <c r="MTD179" s="73"/>
      <c r="MTE179" s="73"/>
      <c r="MTF179" s="73"/>
      <c r="MTG179" s="73"/>
      <c r="MTH179" s="73"/>
      <c r="MTI179" s="73"/>
      <c r="MTJ179" s="73"/>
      <c r="MTK179" s="73"/>
      <c r="MTL179" s="73"/>
      <c r="MTM179" s="73"/>
      <c r="MTN179" s="73"/>
      <c r="MTO179" s="73"/>
      <c r="MTP179" s="73"/>
      <c r="MTQ179" s="73"/>
      <c r="MTR179" s="73"/>
      <c r="MTS179" s="73"/>
      <c r="MTT179" s="73"/>
      <c r="MTU179" s="73"/>
      <c r="MTV179" s="73"/>
      <c r="MTW179" s="73"/>
      <c r="MTX179" s="73"/>
      <c r="MTY179" s="73"/>
      <c r="MTZ179" s="73"/>
      <c r="MUA179" s="73"/>
      <c r="MUB179" s="73"/>
      <c r="MUC179" s="73"/>
      <c r="MUD179" s="73"/>
      <c r="MUE179" s="73"/>
      <c r="MUF179" s="73"/>
      <c r="MUG179" s="73"/>
      <c r="MUH179" s="73"/>
      <c r="MUI179" s="73"/>
      <c r="MUJ179" s="73"/>
      <c r="MUK179" s="73"/>
      <c r="MUL179" s="73"/>
      <c r="MUM179" s="73"/>
      <c r="MUN179" s="73"/>
      <c r="MUO179" s="73"/>
      <c r="MUP179" s="73"/>
      <c r="MUQ179" s="73"/>
      <c r="MUR179" s="73"/>
      <c r="MUS179" s="73"/>
      <c r="MUT179" s="73"/>
      <c r="MUU179" s="73"/>
      <c r="MUV179" s="73"/>
      <c r="MUW179" s="73"/>
      <c r="MUX179" s="73"/>
      <c r="MUY179" s="73"/>
      <c r="MUZ179" s="73"/>
      <c r="MVA179" s="73"/>
      <c r="MVB179" s="73"/>
      <c r="MVC179" s="73"/>
      <c r="MVD179" s="73"/>
      <c r="MVE179" s="73"/>
      <c r="MVF179" s="73"/>
      <c r="MVG179" s="73"/>
      <c r="MVH179" s="73"/>
      <c r="MVI179" s="73"/>
      <c r="MVJ179" s="73"/>
      <c r="MVK179" s="73"/>
      <c r="MVL179" s="73"/>
      <c r="MVM179" s="73"/>
      <c r="MVN179" s="73"/>
      <c r="MVO179" s="73"/>
      <c r="MVP179" s="73"/>
      <c r="MVQ179" s="73"/>
      <c r="MVR179" s="73"/>
      <c r="MVS179" s="73"/>
      <c r="MVT179" s="73"/>
      <c r="MVU179" s="73"/>
      <c r="MVV179" s="73"/>
      <c r="MVW179" s="73"/>
      <c r="MVX179" s="73"/>
      <c r="MVY179" s="73"/>
      <c r="MVZ179" s="73"/>
      <c r="MWA179" s="73"/>
      <c r="MWB179" s="73"/>
      <c r="MWC179" s="73"/>
      <c r="MWD179" s="73"/>
      <c r="MWE179" s="73"/>
      <c r="MWF179" s="73"/>
      <c r="MWG179" s="73"/>
      <c r="MWH179" s="73"/>
      <c r="MWI179" s="73"/>
      <c r="MWJ179" s="73"/>
      <c r="MWK179" s="73"/>
      <c r="MWL179" s="73"/>
      <c r="MWM179" s="73"/>
      <c r="MWN179" s="73"/>
      <c r="MWO179" s="73"/>
      <c r="MWP179" s="73"/>
      <c r="MWQ179" s="73"/>
      <c r="MWR179" s="73"/>
      <c r="MWS179" s="73"/>
      <c r="MWT179" s="73"/>
      <c r="MWU179" s="73"/>
      <c r="MWV179" s="73"/>
      <c r="MWW179" s="73"/>
      <c r="MWX179" s="73"/>
      <c r="MWY179" s="73"/>
      <c r="MWZ179" s="73"/>
      <c r="MXA179" s="73"/>
      <c r="MXB179" s="73"/>
      <c r="MXC179" s="73"/>
      <c r="MXD179" s="73"/>
      <c r="MXE179" s="73"/>
      <c r="MXF179" s="73"/>
      <c r="MXG179" s="73"/>
      <c r="MXH179" s="73"/>
      <c r="MXI179" s="73"/>
      <c r="MXJ179" s="73"/>
      <c r="MXK179" s="73"/>
      <c r="MXL179" s="73"/>
      <c r="MXM179" s="73"/>
      <c r="MXN179" s="73"/>
      <c r="MXO179" s="73"/>
      <c r="MXP179" s="73"/>
      <c r="MXQ179" s="73"/>
      <c r="MXR179" s="73"/>
      <c r="MXS179" s="73"/>
      <c r="MXT179" s="73"/>
      <c r="MXU179" s="73"/>
      <c r="MXV179" s="73"/>
      <c r="MXW179" s="73"/>
      <c r="MXX179" s="73"/>
      <c r="MXY179" s="73"/>
      <c r="MXZ179" s="73"/>
      <c r="MYA179" s="73"/>
      <c r="MYB179" s="73"/>
      <c r="MYC179" s="73"/>
      <c r="MYD179" s="73"/>
      <c r="MYE179" s="73"/>
      <c r="MYF179" s="73"/>
      <c r="MYG179" s="73"/>
      <c r="MYH179" s="73"/>
      <c r="MYI179" s="73"/>
      <c r="MYJ179" s="73"/>
      <c r="MYK179" s="73"/>
      <c r="MYL179" s="73"/>
      <c r="MYM179" s="73"/>
      <c r="MYN179" s="73"/>
      <c r="MYO179" s="73"/>
      <c r="MYP179" s="73"/>
      <c r="MYQ179" s="73"/>
      <c r="MYR179" s="73"/>
      <c r="MYS179" s="73"/>
      <c r="MYT179" s="73"/>
      <c r="MYU179" s="73"/>
      <c r="MYV179" s="73"/>
      <c r="MYW179" s="73"/>
      <c r="MYX179" s="73"/>
      <c r="MYY179" s="73"/>
      <c r="MYZ179" s="73"/>
      <c r="MZA179" s="73"/>
      <c r="MZB179" s="73"/>
      <c r="MZC179" s="73"/>
      <c r="MZD179" s="73"/>
      <c r="MZE179" s="73"/>
      <c r="MZF179" s="73"/>
      <c r="MZG179" s="73"/>
      <c r="MZH179" s="73"/>
      <c r="MZI179" s="73"/>
      <c r="MZJ179" s="73"/>
      <c r="MZK179" s="73"/>
      <c r="MZL179" s="73"/>
      <c r="MZM179" s="73"/>
      <c r="MZN179" s="73"/>
      <c r="MZO179" s="73"/>
      <c r="MZP179" s="73"/>
      <c r="MZQ179" s="73"/>
      <c r="MZR179" s="73"/>
      <c r="MZS179" s="73"/>
      <c r="MZT179" s="73"/>
      <c r="MZU179" s="73"/>
      <c r="MZV179" s="73"/>
      <c r="MZW179" s="73"/>
      <c r="MZX179" s="73"/>
      <c r="MZY179" s="73"/>
      <c r="MZZ179" s="73"/>
      <c r="NAA179" s="73"/>
      <c r="NAB179" s="73"/>
      <c r="NAC179" s="73"/>
      <c r="NAD179" s="73"/>
      <c r="NAE179" s="73"/>
      <c r="NAF179" s="73"/>
      <c r="NAG179" s="73"/>
      <c r="NAH179" s="73"/>
      <c r="NAI179" s="73"/>
      <c r="NAJ179" s="73"/>
      <c r="NAK179" s="73"/>
      <c r="NAL179" s="73"/>
      <c r="NAM179" s="73"/>
      <c r="NAN179" s="73"/>
      <c r="NAO179" s="73"/>
      <c r="NAP179" s="73"/>
      <c r="NAQ179" s="73"/>
      <c r="NAR179" s="73"/>
      <c r="NAS179" s="73"/>
      <c r="NAT179" s="73"/>
      <c r="NAU179" s="73"/>
      <c r="NAV179" s="73"/>
      <c r="NAW179" s="73"/>
      <c r="NAX179" s="73"/>
      <c r="NAY179" s="73"/>
      <c r="NAZ179" s="73"/>
      <c r="NBA179" s="73"/>
      <c r="NBB179" s="73"/>
      <c r="NBC179" s="73"/>
      <c r="NBD179" s="73"/>
      <c r="NBE179" s="73"/>
      <c r="NBF179" s="73"/>
      <c r="NBG179" s="73"/>
      <c r="NBH179" s="73"/>
      <c r="NBI179" s="73"/>
      <c r="NBJ179" s="73"/>
      <c r="NBK179" s="73"/>
      <c r="NBL179" s="73"/>
      <c r="NBM179" s="73"/>
      <c r="NBN179" s="73"/>
      <c r="NBO179" s="73"/>
      <c r="NBP179" s="73"/>
      <c r="NBQ179" s="73"/>
      <c r="NBR179" s="73"/>
      <c r="NBS179" s="73"/>
      <c r="NBT179" s="73"/>
      <c r="NBU179" s="73"/>
      <c r="NBV179" s="73"/>
      <c r="NBW179" s="73"/>
      <c r="NBX179" s="73"/>
      <c r="NBY179" s="73"/>
      <c r="NBZ179" s="73"/>
      <c r="NCA179" s="73"/>
      <c r="NCB179" s="73"/>
      <c r="NCC179" s="73"/>
      <c r="NCD179" s="73"/>
      <c r="NCE179" s="73"/>
      <c r="NCF179" s="73"/>
      <c r="NCG179" s="73"/>
      <c r="NCH179" s="73"/>
      <c r="NCI179" s="73"/>
      <c r="NCJ179" s="73"/>
      <c r="NCK179" s="73"/>
      <c r="NCL179" s="73"/>
      <c r="NCM179" s="73"/>
      <c r="NCN179" s="73"/>
      <c r="NCO179" s="73"/>
      <c r="NCP179" s="73"/>
      <c r="NCQ179" s="73"/>
      <c r="NCR179" s="73"/>
      <c r="NCS179" s="73"/>
      <c r="NCT179" s="73"/>
      <c r="NCU179" s="73"/>
      <c r="NCV179" s="73"/>
      <c r="NCW179" s="73"/>
      <c r="NCX179" s="73"/>
      <c r="NCY179" s="73"/>
      <c r="NCZ179" s="73"/>
      <c r="NDA179" s="73"/>
      <c r="NDB179" s="73"/>
      <c r="NDC179" s="73"/>
      <c r="NDD179" s="73"/>
      <c r="NDE179" s="73"/>
      <c r="NDF179" s="73"/>
      <c r="NDG179" s="73"/>
      <c r="NDH179" s="73"/>
      <c r="NDI179" s="73"/>
      <c r="NDJ179" s="73"/>
      <c r="NDK179" s="73"/>
      <c r="NDL179" s="73"/>
      <c r="NDM179" s="73"/>
      <c r="NDN179" s="73"/>
      <c r="NDO179" s="73"/>
      <c r="NDP179" s="73"/>
      <c r="NDQ179" s="73"/>
      <c r="NDR179" s="73"/>
      <c r="NDS179" s="73"/>
      <c r="NDT179" s="73"/>
      <c r="NDU179" s="73"/>
      <c r="NDV179" s="73"/>
      <c r="NDW179" s="73"/>
      <c r="NDX179" s="73"/>
      <c r="NDY179" s="73"/>
      <c r="NDZ179" s="73"/>
      <c r="NEA179" s="73"/>
      <c r="NEB179" s="73"/>
      <c r="NEC179" s="73"/>
      <c r="NED179" s="73"/>
      <c r="NEE179" s="73"/>
      <c r="NEF179" s="73"/>
      <c r="NEG179" s="73"/>
      <c r="NEH179" s="73"/>
      <c r="NEI179" s="73"/>
      <c r="NEJ179" s="73"/>
      <c r="NEK179" s="73"/>
      <c r="NEL179" s="73"/>
      <c r="NEM179" s="73"/>
      <c r="NEN179" s="73"/>
      <c r="NEO179" s="73"/>
      <c r="NEP179" s="73"/>
      <c r="NEQ179" s="73"/>
      <c r="NER179" s="73"/>
      <c r="NES179" s="73"/>
      <c r="NET179" s="73"/>
      <c r="NEU179" s="73"/>
      <c r="NEV179" s="73"/>
      <c r="NEW179" s="73"/>
      <c r="NEX179" s="73"/>
      <c r="NEY179" s="73"/>
      <c r="NEZ179" s="73"/>
      <c r="NFA179" s="73"/>
      <c r="NFB179" s="73"/>
      <c r="NFC179" s="73"/>
      <c r="NFD179" s="73"/>
      <c r="NFE179" s="73"/>
      <c r="NFF179" s="73"/>
      <c r="NFG179" s="73"/>
      <c r="NFH179" s="73"/>
      <c r="NFI179" s="73"/>
      <c r="NFJ179" s="73"/>
      <c r="NFK179" s="73"/>
      <c r="NFL179" s="73"/>
      <c r="NFM179" s="73"/>
      <c r="NFN179" s="73"/>
      <c r="NFO179" s="73"/>
      <c r="NFP179" s="73"/>
      <c r="NFQ179" s="73"/>
      <c r="NFR179" s="73"/>
      <c r="NFS179" s="73"/>
      <c r="NFT179" s="73"/>
      <c r="NFU179" s="73"/>
      <c r="NFV179" s="73"/>
      <c r="NFW179" s="73"/>
      <c r="NFX179" s="73"/>
      <c r="NFY179" s="73"/>
      <c r="NFZ179" s="73"/>
      <c r="NGA179" s="73"/>
      <c r="NGB179" s="73"/>
      <c r="NGC179" s="73"/>
      <c r="NGD179" s="73"/>
      <c r="NGE179" s="73"/>
      <c r="NGF179" s="73"/>
      <c r="NGG179" s="73"/>
      <c r="NGH179" s="73"/>
      <c r="NGI179" s="73"/>
      <c r="NGJ179" s="73"/>
      <c r="NGK179" s="73"/>
      <c r="NGL179" s="73"/>
      <c r="NGM179" s="73"/>
      <c r="NGN179" s="73"/>
      <c r="NGO179" s="73"/>
      <c r="NGP179" s="73"/>
      <c r="NGQ179" s="73"/>
      <c r="NGR179" s="73"/>
      <c r="NGS179" s="73"/>
      <c r="NGT179" s="73"/>
      <c r="NGU179" s="73"/>
      <c r="NGV179" s="73"/>
      <c r="NGW179" s="73"/>
      <c r="NGX179" s="73"/>
      <c r="NGY179" s="73"/>
      <c r="NGZ179" s="73"/>
      <c r="NHA179" s="73"/>
      <c r="NHB179" s="73"/>
      <c r="NHC179" s="73"/>
      <c r="NHD179" s="73"/>
      <c r="NHE179" s="73"/>
      <c r="NHF179" s="73"/>
      <c r="NHG179" s="73"/>
      <c r="NHH179" s="73"/>
      <c r="NHI179" s="73"/>
      <c r="NHJ179" s="73"/>
      <c r="NHK179" s="73"/>
      <c r="NHL179" s="73"/>
      <c r="NHM179" s="73"/>
      <c r="NHN179" s="73"/>
      <c r="NHO179" s="73"/>
      <c r="NHP179" s="73"/>
      <c r="NHQ179" s="73"/>
      <c r="NHR179" s="73"/>
      <c r="NHS179" s="73"/>
      <c r="NHT179" s="73"/>
      <c r="NHU179" s="73"/>
      <c r="NHV179" s="73"/>
      <c r="NHW179" s="73"/>
      <c r="NHX179" s="73"/>
      <c r="NHY179" s="73"/>
      <c r="NHZ179" s="73"/>
      <c r="NIA179" s="73"/>
      <c r="NIB179" s="73"/>
      <c r="NIC179" s="73"/>
      <c r="NID179" s="73"/>
      <c r="NIE179" s="73"/>
      <c r="NIF179" s="73"/>
      <c r="NIG179" s="73"/>
      <c r="NIH179" s="73"/>
      <c r="NII179" s="73"/>
      <c r="NIJ179" s="73"/>
      <c r="NIK179" s="73"/>
      <c r="NIL179" s="73"/>
      <c r="NIM179" s="73"/>
      <c r="NIN179" s="73"/>
      <c r="NIO179" s="73"/>
      <c r="NIP179" s="73"/>
      <c r="NIQ179" s="73"/>
      <c r="NIR179" s="73"/>
      <c r="NIS179" s="73"/>
      <c r="NIT179" s="73"/>
      <c r="NIU179" s="73"/>
      <c r="NIV179" s="73"/>
      <c r="NIW179" s="73"/>
      <c r="NIX179" s="73"/>
      <c r="NIY179" s="73"/>
      <c r="NIZ179" s="73"/>
      <c r="NJA179" s="73"/>
      <c r="NJB179" s="73"/>
      <c r="NJC179" s="73"/>
      <c r="NJD179" s="73"/>
      <c r="NJE179" s="73"/>
      <c r="NJF179" s="73"/>
      <c r="NJG179" s="73"/>
      <c r="NJH179" s="73"/>
      <c r="NJI179" s="73"/>
      <c r="NJJ179" s="73"/>
      <c r="NJK179" s="73"/>
      <c r="NJL179" s="73"/>
      <c r="NJM179" s="73"/>
      <c r="NJN179" s="73"/>
      <c r="NJO179" s="73"/>
      <c r="NJP179" s="73"/>
      <c r="NJQ179" s="73"/>
      <c r="NJR179" s="73"/>
      <c r="NJS179" s="73"/>
      <c r="NJT179" s="73"/>
      <c r="NJU179" s="73"/>
      <c r="NJV179" s="73"/>
      <c r="NJW179" s="73"/>
      <c r="NJX179" s="73"/>
      <c r="NJY179" s="73"/>
      <c r="NJZ179" s="73"/>
      <c r="NKA179" s="73"/>
      <c r="NKB179" s="73"/>
      <c r="NKC179" s="73"/>
      <c r="NKD179" s="73"/>
      <c r="NKE179" s="73"/>
      <c r="NKF179" s="73"/>
      <c r="NKG179" s="73"/>
      <c r="NKH179" s="73"/>
      <c r="NKI179" s="73"/>
      <c r="NKJ179" s="73"/>
      <c r="NKK179" s="73"/>
      <c r="NKL179" s="73"/>
      <c r="NKM179" s="73"/>
      <c r="NKN179" s="73"/>
      <c r="NKO179" s="73"/>
      <c r="NKP179" s="73"/>
      <c r="NKQ179" s="73"/>
      <c r="NKR179" s="73"/>
      <c r="NKS179" s="73"/>
      <c r="NKT179" s="73"/>
      <c r="NKU179" s="73"/>
      <c r="NKV179" s="73"/>
      <c r="NKW179" s="73"/>
      <c r="NKX179" s="73"/>
      <c r="NKY179" s="73"/>
      <c r="NKZ179" s="73"/>
      <c r="NLA179" s="73"/>
      <c r="NLB179" s="73"/>
      <c r="NLC179" s="73"/>
      <c r="NLD179" s="73"/>
      <c r="NLE179" s="73"/>
      <c r="NLF179" s="73"/>
      <c r="NLG179" s="73"/>
      <c r="NLH179" s="73"/>
      <c r="NLI179" s="73"/>
      <c r="NLJ179" s="73"/>
      <c r="NLK179" s="73"/>
      <c r="NLL179" s="73"/>
      <c r="NLM179" s="73"/>
      <c r="NLN179" s="73"/>
      <c r="NLO179" s="73"/>
      <c r="NLP179" s="73"/>
      <c r="NLQ179" s="73"/>
      <c r="NLR179" s="73"/>
      <c r="NLS179" s="73"/>
      <c r="NLT179" s="73"/>
      <c r="NLU179" s="73"/>
      <c r="NLV179" s="73"/>
      <c r="NLW179" s="73"/>
      <c r="NLX179" s="73"/>
      <c r="NLY179" s="73"/>
      <c r="NLZ179" s="73"/>
      <c r="NMA179" s="73"/>
      <c r="NMB179" s="73"/>
      <c r="NMC179" s="73"/>
      <c r="NMD179" s="73"/>
      <c r="NME179" s="73"/>
      <c r="NMF179" s="73"/>
      <c r="NMG179" s="73"/>
      <c r="NMH179" s="73"/>
      <c r="NMI179" s="73"/>
      <c r="NMJ179" s="73"/>
      <c r="NMK179" s="73"/>
      <c r="NML179" s="73"/>
      <c r="NMM179" s="73"/>
      <c r="NMN179" s="73"/>
      <c r="NMO179" s="73"/>
      <c r="NMP179" s="73"/>
      <c r="NMQ179" s="73"/>
      <c r="NMR179" s="73"/>
      <c r="NMS179" s="73"/>
      <c r="NMT179" s="73"/>
      <c r="NMU179" s="73"/>
      <c r="NMV179" s="73"/>
      <c r="NMW179" s="73"/>
      <c r="NMX179" s="73"/>
      <c r="NMY179" s="73"/>
      <c r="NMZ179" s="73"/>
      <c r="NNA179" s="73"/>
      <c r="NNB179" s="73"/>
      <c r="NNC179" s="73"/>
      <c r="NND179" s="73"/>
      <c r="NNE179" s="73"/>
      <c r="NNF179" s="73"/>
      <c r="NNG179" s="73"/>
      <c r="NNH179" s="73"/>
      <c r="NNI179" s="73"/>
      <c r="NNJ179" s="73"/>
      <c r="NNK179" s="73"/>
      <c r="NNL179" s="73"/>
      <c r="NNM179" s="73"/>
      <c r="NNN179" s="73"/>
      <c r="NNO179" s="73"/>
      <c r="NNP179" s="73"/>
      <c r="NNQ179" s="73"/>
      <c r="NNR179" s="73"/>
      <c r="NNS179" s="73"/>
      <c r="NNT179" s="73"/>
      <c r="NNU179" s="73"/>
      <c r="NNV179" s="73"/>
      <c r="NNW179" s="73"/>
      <c r="NNX179" s="73"/>
      <c r="NNY179" s="73"/>
      <c r="NNZ179" s="73"/>
      <c r="NOA179" s="73"/>
      <c r="NOB179" s="73"/>
      <c r="NOC179" s="73"/>
      <c r="NOD179" s="73"/>
      <c r="NOE179" s="73"/>
      <c r="NOF179" s="73"/>
      <c r="NOG179" s="73"/>
      <c r="NOH179" s="73"/>
      <c r="NOI179" s="73"/>
      <c r="NOJ179" s="73"/>
      <c r="NOK179" s="73"/>
      <c r="NOL179" s="73"/>
      <c r="NOM179" s="73"/>
      <c r="NON179" s="73"/>
      <c r="NOO179" s="73"/>
      <c r="NOP179" s="73"/>
      <c r="NOQ179" s="73"/>
      <c r="NOR179" s="73"/>
      <c r="NOS179" s="73"/>
      <c r="NOT179" s="73"/>
      <c r="NOU179" s="73"/>
      <c r="NOV179" s="73"/>
      <c r="NOW179" s="73"/>
      <c r="NOX179" s="73"/>
      <c r="NOY179" s="73"/>
      <c r="NOZ179" s="73"/>
      <c r="NPA179" s="73"/>
      <c r="NPB179" s="73"/>
      <c r="NPC179" s="73"/>
      <c r="NPD179" s="73"/>
      <c r="NPE179" s="73"/>
      <c r="NPF179" s="73"/>
      <c r="NPG179" s="73"/>
      <c r="NPH179" s="73"/>
      <c r="NPI179" s="73"/>
      <c r="NPJ179" s="73"/>
      <c r="NPK179" s="73"/>
      <c r="NPL179" s="73"/>
      <c r="NPM179" s="73"/>
      <c r="NPN179" s="73"/>
      <c r="NPO179" s="73"/>
      <c r="NPP179" s="73"/>
      <c r="NPQ179" s="73"/>
      <c r="NPR179" s="73"/>
      <c r="NPS179" s="73"/>
      <c r="NPT179" s="73"/>
      <c r="NPU179" s="73"/>
      <c r="NPV179" s="73"/>
      <c r="NPW179" s="73"/>
      <c r="NPX179" s="73"/>
      <c r="NPY179" s="73"/>
      <c r="NPZ179" s="73"/>
      <c r="NQA179" s="73"/>
      <c r="NQB179" s="73"/>
      <c r="NQC179" s="73"/>
      <c r="NQD179" s="73"/>
      <c r="NQE179" s="73"/>
      <c r="NQF179" s="73"/>
      <c r="NQG179" s="73"/>
      <c r="NQH179" s="73"/>
      <c r="NQI179" s="73"/>
      <c r="NQJ179" s="73"/>
      <c r="NQK179" s="73"/>
      <c r="NQL179" s="73"/>
      <c r="NQM179" s="73"/>
      <c r="NQN179" s="73"/>
      <c r="NQO179" s="73"/>
      <c r="NQP179" s="73"/>
      <c r="NQQ179" s="73"/>
      <c r="NQR179" s="73"/>
      <c r="NQS179" s="73"/>
      <c r="NQT179" s="73"/>
      <c r="NQU179" s="73"/>
      <c r="NQV179" s="73"/>
      <c r="NQW179" s="73"/>
      <c r="NQX179" s="73"/>
      <c r="NQY179" s="73"/>
      <c r="NQZ179" s="73"/>
      <c r="NRA179" s="73"/>
      <c r="NRB179" s="73"/>
      <c r="NRC179" s="73"/>
      <c r="NRD179" s="73"/>
      <c r="NRE179" s="73"/>
      <c r="NRF179" s="73"/>
      <c r="NRG179" s="73"/>
      <c r="NRH179" s="73"/>
      <c r="NRI179" s="73"/>
      <c r="NRJ179" s="73"/>
      <c r="NRK179" s="73"/>
      <c r="NRL179" s="73"/>
      <c r="NRM179" s="73"/>
      <c r="NRN179" s="73"/>
      <c r="NRO179" s="73"/>
      <c r="NRP179" s="73"/>
      <c r="NRQ179" s="73"/>
      <c r="NRR179" s="73"/>
      <c r="NRS179" s="73"/>
      <c r="NRT179" s="73"/>
      <c r="NRU179" s="73"/>
      <c r="NRV179" s="73"/>
      <c r="NRW179" s="73"/>
      <c r="NRX179" s="73"/>
      <c r="NRY179" s="73"/>
      <c r="NRZ179" s="73"/>
      <c r="NSA179" s="73"/>
      <c r="NSB179" s="73"/>
      <c r="NSC179" s="73"/>
      <c r="NSD179" s="73"/>
      <c r="NSE179" s="73"/>
      <c r="NSF179" s="73"/>
      <c r="NSG179" s="73"/>
      <c r="NSH179" s="73"/>
      <c r="NSI179" s="73"/>
      <c r="NSJ179" s="73"/>
      <c r="NSK179" s="73"/>
      <c r="NSL179" s="73"/>
      <c r="NSM179" s="73"/>
      <c r="NSN179" s="73"/>
      <c r="NSO179" s="73"/>
      <c r="NSP179" s="73"/>
      <c r="NSQ179" s="73"/>
      <c r="NSR179" s="73"/>
      <c r="NSS179" s="73"/>
      <c r="NST179" s="73"/>
      <c r="NSU179" s="73"/>
      <c r="NSV179" s="73"/>
      <c r="NSW179" s="73"/>
      <c r="NSX179" s="73"/>
      <c r="NSY179" s="73"/>
      <c r="NSZ179" s="73"/>
      <c r="NTA179" s="73"/>
      <c r="NTB179" s="73"/>
      <c r="NTC179" s="73"/>
      <c r="NTD179" s="73"/>
      <c r="NTE179" s="73"/>
      <c r="NTF179" s="73"/>
      <c r="NTG179" s="73"/>
      <c r="NTH179" s="73"/>
      <c r="NTI179" s="73"/>
      <c r="NTJ179" s="73"/>
      <c r="NTK179" s="73"/>
      <c r="NTL179" s="73"/>
      <c r="NTM179" s="73"/>
      <c r="NTN179" s="73"/>
      <c r="NTO179" s="73"/>
      <c r="NTP179" s="73"/>
      <c r="NTQ179" s="73"/>
      <c r="NTR179" s="73"/>
      <c r="NTS179" s="73"/>
      <c r="NTT179" s="73"/>
      <c r="NTU179" s="73"/>
      <c r="NTV179" s="73"/>
      <c r="NTW179" s="73"/>
      <c r="NTX179" s="73"/>
      <c r="NTY179" s="73"/>
      <c r="NTZ179" s="73"/>
      <c r="NUA179" s="73"/>
      <c r="NUB179" s="73"/>
      <c r="NUC179" s="73"/>
      <c r="NUD179" s="73"/>
      <c r="NUE179" s="73"/>
      <c r="NUF179" s="73"/>
      <c r="NUG179" s="73"/>
      <c r="NUH179" s="73"/>
      <c r="NUI179" s="73"/>
      <c r="NUJ179" s="73"/>
      <c r="NUK179" s="73"/>
      <c r="NUL179" s="73"/>
      <c r="NUM179" s="73"/>
      <c r="NUN179" s="73"/>
      <c r="NUO179" s="73"/>
      <c r="NUP179" s="73"/>
      <c r="NUQ179" s="73"/>
      <c r="NUR179" s="73"/>
      <c r="NUS179" s="73"/>
      <c r="NUT179" s="73"/>
      <c r="NUU179" s="73"/>
      <c r="NUV179" s="73"/>
      <c r="NUW179" s="73"/>
      <c r="NUX179" s="73"/>
      <c r="NUY179" s="73"/>
      <c r="NUZ179" s="73"/>
      <c r="NVA179" s="73"/>
      <c r="NVB179" s="73"/>
      <c r="NVC179" s="73"/>
      <c r="NVD179" s="73"/>
      <c r="NVE179" s="73"/>
      <c r="NVF179" s="73"/>
      <c r="NVG179" s="73"/>
      <c r="NVH179" s="73"/>
      <c r="NVI179" s="73"/>
      <c r="NVJ179" s="73"/>
      <c r="NVK179" s="73"/>
      <c r="NVL179" s="73"/>
      <c r="NVM179" s="73"/>
      <c r="NVN179" s="73"/>
      <c r="NVO179" s="73"/>
      <c r="NVP179" s="73"/>
      <c r="NVQ179" s="73"/>
      <c r="NVR179" s="73"/>
      <c r="NVS179" s="73"/>
      <c r="NVT179" s="73"/>
      <c r="NVU179" s="73"/>
      <c r="NVV179" s="73"/>
      <c r="NVW179" s="73"/>
      <c r="NVX179" s="73"/>
      <c r="NVY179" s="73"/>
      <c r="NVZ179" s="73"/>
      <c r="NWA179" s="73"/>
      <c r="NWB179" s="73"/>
      <c r="NWC179" s="73"/>
      <c r="NWD179" s="73"/>
      <c r="NWE179" s="73"/>
      <c r="NWF179" s="73"/>
      <c r="NWG179" s="73"/>
      <c r="NWH179" s="73"/>
      <c r="NWI179" s="73"/>
      <c r="NWJ179" s="73"/>
      <c r="NWK179" s="73"/>
      <c r="NWL179" s="73"/>
      <c r="NWM179" s="73"/>
      <c r="NWN179" s="73"/>
      <c r="NWO179" s="73"/>
      <c r="NWP179" s="73"/>
      <c r="NWQ179" s="73"/>
      <c r="NWR179" s="73"/>
      <c r="NWS179" s="73"/>
      <c r="NWT179" s="73"/>
      <c r="NWU179" s="73"/>
      <c r="NWV179" s="73"/>
      <c r="NWW179" s="73"/>
      <c r="NWX179" s="73"/>
      <c r="NWY179" s="73"/>
      <c r="NWZ179" s="73"/>
      <c r="NXA179" s="73"/>
      <c r="NXB179" s="73"/>
      <c r="NXC179" s="73"/>
      <c r="NXD179" s="73"/>
      <c r="NXE179" s="73"/>
      <c r="NXF179" s="73"/>
      <c r="NXG179" s="73"/>
      <c r="NXH179" s="73"/>
      <c r="NXI179" s="73"/>
      <c r="NXJ179" s="73"/>
      <c r="NXK179" s="73"/>
      <c r="NXL179" s="73"/>
      <c r="NXM179" s="73"/>
      <c r="NXN179" s="73"/>
      <c r="NXO179" s="73"/>
      <c r="NXP179" s="73"/>
      <c r="NXQ179" s="73"/>
      <c r="NXR179" s="73"/>
      <c r="NXS179" s="73"/>
      <c r="NXT179" s="73"/>
      <c r="NXU179" s="73"/>
      <c r="NXV179" s="73"/>
      <c r="NXW179" s="73"/>
      <c r="NXX179" s="73"/>
      <c r="NXY179" s="73"/>
      <c r="NXZ179" s="73"/>
      <c r="NYA179" s="73"/>
      <c r="NYB179" s="73"/>
      <c r="NYC179" s="73"/>
      <c r="NYD179" s="73"/>
      <c r="NYE179" s="73"/>
      <c r="NYF179" s="73"/>
      <c r="NYG179" s="73"/>
      <c r="NYH179" s="73"/>
      <c r="NYI179" s="73"/>
      <c r="NYJ179" s="73"/>
      <c r="NYK179" s="73"/>
      <c r="NYL179" s="73"/>
      <c r="NYM179" s="73"/>
      <c r="NYN179" s="73"/>
      <c r="NYO179" s="73"/>
      <c r="NYP179" s="73"/>
      <c r="NYQ179" s="73"/>
      <c r="NYR179" s="73"/>
      <c r="NYS179" s="73"/>
      <c r="NYT179" s="73"/>
      <c r="NYU179" s="73"/>
      <c r="NYV179" s="73"/>
      <c r="NYW179" s="73"/>
      <c r="NYX179" s="73"/>
      <c r="NYY179" s="73"/>
      <c r="NYZ179" s="73"/>
      <c r="NZA179" s="73"/>
      <c r="NZB179" s="73"/>
      <c r="NZC179" s="73"/>
      <c r="NZD179" s="73"/>
      <c r="NZE179" s="73"/>
      <c r="NZF179" s="73"/>
      <c r="NZG179" s="73"/>
      <c r="NZH179" s="73"/>
      <c r="NZI179" s="73"/>
      <c r="NZJ179" s="73"/>
      <c r="NZK179" s="73"/>
      <c r="NZL179" s="73"/>
      <c r="NZM179" s="73"/>
      <c r="NZN179" s="73"/>
      <c r="NZO179" s="73"/>
      <c r="NZP179" s="73"/>
      <c r="NZQ179" s="73"/>
      <c r="NZR179" s="73"/>
      <c r="NZS179" s="73"/>
      <c r="NZT179" s="73"/>
      <c r="NZU179" s="73"/>
      <c r="NZV179" s="73"/>
      <c r="NZW179" s="73"/>
      <c r="NZX179" s="73"/>
      <c r="NZY179" s="73"/>
      <c r="NZZ179" s="73"/>
      <c r="OAA179" s="73"/>
      <c r="OAB179" s="73"/>
      <c r="OAC179" s="73"/>
      <c r="OAD179" s="73"/>
      <c r="OAE179" s="73"/>
      <c r="OAF179" s="73"/>
      <c r="OAG179" s="73"/>
      <c r="OAH179" s="73"/>
      <c r="OAI179" s="73"/>
      <c r="OAJ179" s="73"/>
      <c r="OAK179" s="73"/>
      <c r="OAL179" s="73"/>
      <c r="OAM179" s="73"/>
      <c r="OAN179" s="73"/>
      <c r="OAO179" s="73"/>
      <c r="OAP179" s="73"/>
      <c r="OAQ179" s="73"/>
      <c r="OAR179" s="73"/>
      <c r="OAS179" s="73"/>
      <c r="OAT179" s="73"/>
      <c r="OAU179" s="73"/>
      <c r="OAV179" s="73"/>
      <c r="OAW179" s="73"/>
      <c r="OAX179" s="73"/>
      <c r="OAY179" s="73"/>
      <c r="OAZ179" s="73"/>
      <c r="OBA179" s="73"/>
      <c r="OBB179" s="73"/>
      <c r="OBC179" s="73"/>
      <c r="OBD179" s="73"/>
      <c r="OBE179" s="73"/>
      <c r="OBF179" s="73"/>
      <c r="OBG179" s="73"/>
      <c r="OBH179" s="73"/>
      <c r="OBI179" s="73"/>
      <c r="OBJ179" s="73"/>
      <c r="OBK179" s="73"/>
      <c r="OBL179" s="73"/>
      <c r="OBM179" s="73"/>
      <c r="OBN179" s="73"/>
      <c r="OBO179" s="73"/>
      <c r="OBP179" s="73"/>
      <c r="OBQ179" s="73"/>
      <c r="OBR179" s="73"/>
      <c r="OBS179" s="73"/>
      <c r="OBT179" s="73"/>
      <c r="OBU179" s="73"/>
      <c r="OBV179" s="73"/>
      <c r="OBW179" s="73"/>
      <c r="OBX179" s="73"/>
      <c r="OBY179" s="73"/>
      <c r="OBZ179" s="73"/>
      <c r="OCA179" s="73"/>
      <c r="OCB179" s="73"/>
      <c r="OCC179" s="73"/>
      <c r="OCD179" s="73"/>
      <c r="OCE179" s="73"/>
      <c r="OCF179" s="73"/>
      <c r="OCG179" s="73"/>
      <c r="OCH179" s="73"/>
      <c r="OCI179" s="73"/>
      <c r="OCJ179" s="73"/>
      <c r="OCK179" s="73"/>
      <c r="OCL179" s="73"/>
      <c r="OCM179" s="73"/>
      <c r="OCN179" s="73"/>
      <c r="OCO179" s="73"/>
      <c r="OCP179" s="73"/>
      <c r="OCQ179" s="73"/>
      <c r="OCR179" s="73"/>
      <c r="OCS179" s="73"/>
      <c r="OCT179" s="73"/>
      <c r="OCU179" s="73"/>
      <c r="OCV179" s="73"/>
      <c r="OCW179" s="73"/>
      <c r="OCX179" s="73"/>
      <c r="OCY179" s="73"/>
      <c r="OCZ179" s="73"/>
      <c r="ODA179" s="73"/>
      <c r="ODB179" s="73"/>
      <c r="ODC179" s="73"/>
      <c r="ODD179" s="73"/>
      <c r="ODE179" s="73"/>
      <c r="ODF179" s="73"/>
      <c r="ODG179" s="73"/>
      <c r="ODH179" s="73"/>
      <c r="ODI179" s="73"/>
      <c r="ODJ179" s="73"/>
      <c r="ODK179" s="73"/>
      <c r="ODL179" s="73"/>
      <c r="ODM179" s="73"/>
      <c r="ODN179" s="73"/>
      <c r="ODO179" s="73"/>
      <c r="ODP179" s="73"/>
      <c r="ODQ179" s="73"/>
      <c r="ODR179" s="73"/>
      <c r="ODS179" s="73"/>
      <c r="ODT179" s="73"/>
      <c r="ODU179" s="73"/>
      <c r="ODV179" s="73"/>
      <c r="ODW179" s="73"/>
      <c r="ODX179" s="73"/>
      <c r="ODY179" s="73"/>
      <c r="ODZ179" s="73"/>
      <c r="OEA179" s="73"/>
      <c r="OEB179" s="73"/>
      <c r="OEC179" s="73"/>
      <c r="OED179" s="73"/>
      <c r="OEE179" s="73"/>
      <c r="OEF179" s="73"/>
      <c r="OEG179" s="73"/>
      <c r="OEH179" s="73"/>
      <c r="OEI179" s="73"/>
      <c r="OEJ179" s="73"/>
      <c r="OEK179" s="73"/>
      <c r="OEL179" s="73"/>
      <c r="OEM179" s="73"/>
      <c r="OEN179" s="73"/>
      <c r="OEO179" s="73"/>
      <c r="OEP179" s="73"/>
      <c r="OEQ179" s="73"/>
      <c r="OER179" s="73"/>
      <c r="OES179" s="73"/>
      <c r="OET179" s="73"/>
      <c r="OEU179" s="73"/>
      <c r="OEV179" s="73"/>
      <c r="OEW179" s="73"/>
      <c r="OEX179" s="73"/>
      <c r="OEY179" s="73"/>
      <c r="OEZ179" s="73"/>
      <c r="OFA179" s="73"/>
      <c r="OFB179" s="73"/>
      <c r="OFC179" s="73"/>
      <c r="OFD179" s="73"/>
      <c r="OFE179" s="73"/>
      <c r="OFF179" s="73"/>
      <c r="OFG179" s="73"/>
      <c r="OFH179" s="73"/>
      <c r="OFI179" s="73"/>
      <c r="OFJ179" s="73"/>
      <c r="OFK179" s="73"/>
      <c r="OFL179" s="73"/>
      <c r="OFM179" s="73"/>
      <c r="OFN179" s="73"/>
      <c r="OFO179" s="73"/>
      <c r="OFP179" s="73"/>
      <c r="OFQ179" s="73"/>
      <c r="OFR179" s="73"/>
      <c r="OFS179" s="73"/>
      <c r="OFT179" s="73"/>
      <c r="OFU179" s="73"/>
      <c r="OFV179" s="73"/>
      <c r="OFW179" s="73"/>
      <c r="OFX179" s="73"/>
      <c r="OFY179" s="73"/>
      <c r="OFZ179" s="73"/>
      <c r="OGA179" s="73"/>
      <c r="OGB179" s="73"/>
      <c r="OGC179" s="73"/>
      <c r="OGD179" s="73"/>
      <c r="OGE179" s="73"/>
      <c r="OGF179" s="73"/>
      <c r="OGG179" s="73"/>
      <c r="OGH179" s="73"/>
      <c r="OGI179" s="73"/>
      <c r="OGJ179" s="73"/>
      <c r="OGK179" s="73"/>
      <c r="OGL179" s="73"/>
      <c r="OGM179" s="73"/>
      <c r="OGN179" s="73"/>
      <c r="OGO179" s="73"/>
      <c r="OGP179" s="73"/>
      <c r="OGQ179" s="73"/>
      <c r="OGR179" s="73"/>
      <c r="OGS179" s="73"/>
      <c r="OGT179" s="73"/>
      <c r="OGU179" s="73"/>
      <c r="OGV179" s="73"/>
      <c r="OGW179" s="73"/>
      <c r="OGX179" s="73"/>
      <c r="OGY179" s="73"/>
      <c r="OGZ179" s="73"/>
      <c r="OHA179" s="73"/>
      <c r="OHB179" s="73"/>
      <c r="OHC179" s="73"/>
      <c r="OHD179" s="73"/>
      <c r="OHE179" s="73"/>
      <c r="OHF179" s="73"/>
      <c r="OHG179" s="73"/>
      <c r="OHH179" s="73"/>
      <c r="OHI179" s="73"/>
      <c r="OHJ179" s="73"/>
      <c r="OHK179" s="73"/>
      <c r="OHL179" s="73"/>
      <c r="OHM179" s="73"/>
      <c r="OHN179" s="73"/>
      <c r="OHO179" s="73"/>
      <c r="OHP179" s="73"/>
      <c r="OHQ179" s="73"/>
      <c r="OHR179" s="73"/>
      <c r="OHS179" s="73"/>
      <c r="OHT179" s="73"/>
      <c r="OHU179" s="73"/>
      <c r="OHV179" s="73"/>
      <c r="OHW179" s="73"/>
      <c r="OHX179" s="73"/>
      <c r="OHY179" s="73"/>
      <c r="OHZ179" s="73"/>
      <c r="OIA179" s="73"/>
      <c r="OIB179" s="73"/>
      <c r="OIC179" s="73"/>
      <c r="OID179" s="73"/>
      <c r="OIE179" s="73"/>
      <c r="OIF179" s="73"/>
      <c r="OIG179" s="73"/>
      <c r="OIH179" s="73"/>
      <c r="OII179" s="73"/>
      <c r="OIJ179" s="73"/>
      <c r="OIK179" s="73"/>
      <c r="OIL179" s="73"/>
      <c r="OIM179" s="73"/>
      <c r="OIN179" s="73"/>
      <c r="OIO179" s="73"/>
      <c r="OIP179" s="73"/>
      <c r="OIQ179" s="73"/>
      <c r="OIR179" s="73"/>
      <c r="OIS179" s="73"/>
      <c r="OIT179" s="73"/>
      <c r="OIU179" s="73"/>
      <c r="OIV179" s="73"/>
      <c r="OIW179" s="73"/>
      <c r="OIX179" s="73"/>
      <c r="OIY179" s="73"/>
      <c r="OIZ179" s="73"/>
      <c r="OJA179" s="73"/>
      <c r="OJB179" s="73"/>
      <c r="OJC179" s="73"/>
      <c r="OJD179" s="73"/>
      <c r="OJE179" s="73"/>
      <c r="OJF179" s="73"/>
      <c r="OJG179" s="73"/>
      <c r="OJH179" s="73"/>
      <c r="OJI179" s="73"/>
      <c r="OJJ179" s="73"/>
      <c r="OJK179" s="73"/>
      <c r="OJL179" s="73"/>
      <c r="OJM179" s="73"/>
      <c r="OJN179" s="73"/>
      <c r="OJO179" s="73"/>
      <c r="OJP179" s="73"/>
      <c r="OJQ179" s="73"/>
      <c r="OJR179" s="73"/>
      <c r="OJS179" s="73"/>
      <c r="OJT179" s="73"/>
      <c r="OJU179" s="73"/>
      <c r="OJV179" s="73"/>
      <c r="OJW179" s="73"/>
      <c r="OJX179" s="73"/>
      <c r="OJY179" s="73"/>
      <c r="OJZ179" s="73"/>
      <c r="OKA179" s="73"/>
      <c r="OKB179" s="73"/>
      <c r="OKC179" s="73"/>
      <c r="OKD179" s="73"/>
      <c r="OKE179" s="73"/>
      <c r="OKF179" s="73"/>
      <c r="OKG179" s="73"/>
      <c r="OKH179" s="73"/>
      <c r="OKI179" s="73"/>
      <c r="OKJ179" s="73"/>
      <c r="OKK179" s="73"/>
      <c r="OKL179" s="73"/>
      <c r="OKM179" s="73"/>
      <c r="OKN179" s="73"/>
      <c r="OKO179" s="73"/>
      <c r="OKP179" s="73"/>
      <c r="OKQ179" s="73"/>
      <c r="OKR179" s="73"/>
      <c r="OKS179" s="73"/>
      <c r="OKT179" s="73"/>
      <c r="OKU179" s="73"/>
      <c r="OKV179" s="73"/>
      <c r="OKW179" s="73"/>
      <c r="OKX179" s="73"/>
      <c r="OKY179" s="73"/>
      <c r="OKZ179" s="73"/>
      <c r="OLA179" s="73"/>
      <c r="OLB179" s="73"/>
      <c r="OLC179" s="73"/>
      <c r="OLD179" s="73"/>
      <c r="OLE179" s="73"/>
      <c r="OLF179" s="73"/>
      <c r="OLG179" s="73"/>
      <c r="OLH179" s="73"/>
      <c r="OLI179" s="73"/>
      <c r="OLJ179" s="73"/>
      <c r="OLK179" s="73"/>
      <c r="OLL179" s="73"/>
      <c r="OLM179" s="73"/>
      <c r="OLN179" s="73"/>
      <c r="OLO179" s="73"/>
      <c r="OLP179" s="73"/>
      <c r="OLQ179" s="73"/>
      <c r="OLR179" s="73"/>
      <c r="OLS179" s="73"/>
      <c r="OLT179" s="73"/>
      <c r="OLU179" s="73"/>
      <c r="OLV179" s="73"/>
      <c r="OLW179" s="73"/>
      <c r="OLX179" s="73"/>
      <c r="OLY179" s="73"/>
      <c r="OLZ179" s="73"/>
      <c r="OMA179" s="73"/>
      <c r="OMB179" s="73"/>
      <c r="OMC179" s="73"/>
      <c r="OMD179" s="73"/>
      <c r="OME179" s="73"/>
      <c r="OMF179" s="73"/>
      <c r="OMG179" s="73"/>
      <c r="OMH179" s="73"/>
      <c r="OMI179" s="73"/>
      <c r="OMJ179" s="73"/>
      <c r="OMK179" s="73"/>
      <c r="OML179" s="73"/>
      <c r="OMM179" s="73"/>
      <c r="OMN179" s="73"/>
      <c r="OMO179" s="73"/>
      <c r="OMP179" s="73"/>
      <c r="OMQ179" s="73"/>
      <c r="OMR179" s="73"/>
      <c r="OMS179" s="73"/>
      <c r="OMT179" s="73"/>
      <c r="OMU179" s="73"/>
      <c r="OMV179" s="73"/>
      <c r="OMW179" s="73"/>
      <c r="OMX179" s="73"/>
      <c r="OMY179" s="73"/>
      <c r="OMZ179" s="73"/>
      <c r="ONA179" s="73"/>
      <c r="ONB179" s="73"/>
      <c r="ONC179" s="73"/>
      <c r="OND179" s="73"/>
      <c r="ONE179" s="73"/>
      <c r="ONF179" s="73"/>
      <c r="ONG179" s="73"/>
      <c r="ONH179" s="73"/>
      <c r="ONI179" s="73"/>
      <c r="ONJ179" s="73"/>
      <c r="ONK179" s="73"/>
      <c r="ONL179" s="73"/>
      <c r="ONM179" s="73"/>
      <c r="ONN179" s="73"/>
      <c r="ONO179" s="73"/>
      <c r="ONP179" s="73"/>
      <c r="ONQ179" s="73"/>
      <c r="ONR179" s="73"/>
      <c r="ONS179" s="73"/>
      <c r="ONT179" s="73"/>
      <c r="ONU179" s="73"/>
      <c r="ONV179" s="73"/>
      <c r="ONW179" s="73"/>
      <c r="ONX179" s="73"/>
      <c r="ONY179" s="73"/>
      <c r="ONZ179" s="73"/>
      <c r="OOA179" s="73"/>
      <c r="OOB179" s="73"/>
      <c r="OOC179" s="73"/>
      <c r="OOD179" s="73"/>
      <c r="OOE179" s="73"/>
      <c r="OOF179" s="73"/>
      <c r="OOG179" s="73"/>
      <c r="OOH179" s="73"/>
      <c r="OOI179" s="73"/>
      <c r="OOJ179" s="73"/>
      <c r="OOK179" s="73"/>
      <c r="OOL179" s="73"/>
      <c r="OOM179" s="73"/>
      <c r="OON179" s="73"/>
      <c r="OOO179" s="73"/>
      <c r="OOP179" s="73"/>
      <c r="OOQ179" s="73"/>
      <c r="OOR179" s="73"/>
      <c r="OOS179" s="73"/>
      <c r="OOT179" s="73"/>
      <c r="OOU179" s="73"/>
      <c r="OOV179" s="73"/>
      <c r="OOW179" s="73"/>
      <c r="OOX179" s="73"/>
      <c r="OOY179" s="73"/>
      <c r="OOZ179" s="73"/>
      <c r="OPA179" s="73"/>
      <c r="OPB179" s="73"/>
      <c r="OPC179" s="73"/>
      <c r="OPD179" s="73"/>
      <c r="OPE179" s="73"/>
      <c r="OPF179" s="73"/>
      <c r="OPG179" s="73"/>
      <c r="OPH179" s="73"/>
      <c r="OPI179" s="73"/>
      <c r="OPJ179" s="73"/>
      <c r="OPK179" s="73"/>
      <c r="OPL179" s="73"/>
      <c r="OPM179" s="73"/>
      <c r="OPN179" s="73"/>
      <c r="OPO179" s="73"/>
      <c r="OPP179" s="73"/>
      <c r="OPQ179" s="73"/>
      <c r="OPR179" s="73"/>
      <c r="OPS179" s="73"/>
      <c r="OPT179" s="73"/>
      <c r="OPU179" s="73"/>
      <c r="OPV179" s="73"/>
      <c r="OPW179" s="73"/>
      <c r="OPX179" s="73"/>
      <c r="OPY179" s="73"/>
      <c r="OPZ179" s="73"/>
      <c r="OQA179" s="73"/>
      <c r="OQB179" s="73"/>
      <c r="OQC179" s="73"/>
      <c r="OQD179" s="73"/>
      <c r="OQE179" s="73"/>
      <c r="OQF179" s="73"/>
      <c r="OQG179" s="73"/>
      <c r="OQH179" s="73"/>
      <c r="OQI179" s="73"/>
      <c r="OQJ179" s="73"/>
      <c r="OQK179" s="73"/>
      <c r="OQL179" s="73"/>
      <c r="OQM179" s="73"/>
      <c r="OQN179" s="73"/>
      <c r="OQO179" s="73"/>
      <c r="OQP179" s="73"/>
      <c r="OQQ179" s="73"/>
      <c r="OQR179" s="73"/>
      <c r="OQS179" s="73"/>
      <c r="OQT179" s="73"/>
      <c r="OQU179" s="73"/>
      <c r="OQV179" s="73"/>
      <c r="OQW179" s="73"/>
      <c r="OQX179" s="73"/>
      <c r="OQY179" s="73"/>
      <c r="OQZ179" s="73"/>
      <c r="ORA179" s="73"/>
      <c r="ORB179" s="73"/>
      <c r="ORC179" s="73"/>
      <c r="ORD179" s="73"/>
      <c r="ORE179" s="73"/>
      <c r="ORF179" s="73"/>
      <c r="ORG179" s="73"/>
      <c r="ORH179" s="73"/>
      <c r="ORI179" s="73"/>
      <c r="ORJ179" s="73"/>
      <c r="ORK179" s="73"/>
      <c r="ORL179" s="73"/>
      <c r="ORM179" s="73"/>
      <c r="ORN179" s="73"/>
      <c r="ORO179" s="73"/>
      <c r="ORP179" s="73"/>
      <c r="ORQ179" s="73"/>
      <c r="ORR179" s="73"/>
      <c r="ORS179" s="73"/>
      <c r="ORT179" s="73"/>
      <c r="ORU179" s="73"/>
      <c r="ORV179" s="73"/>
      <c r="ORW179" s="73"/>
      <c r="ORX179" s="73"/>
      <c r="ORY179" s="73"/>
      <c r="ORZ179" s="73"/>
      <c r="OSA179" s="73"/>
      <c r="OSB179" s="73"/>
      <c r="OSC179" s="73"/>
      <c r="OSD179" s="73"/>
      <c r="OSE179" s="73"/>
      <c r="OSF179" s="73"/>
      <c r="OSG179" s="73"/>
      <c r="OSH179" s="73"/>
      <c r="OSI179" s="73"/>
      <c r="OSJ179" s="73"/>
      <c r="OSK179" s="73"/>
      <c r="OSL179" s="73"/>
      <c r="OSM179" s="73"/>
      <c r="OSN179" s="73"/>
      <c r="OSO179" s="73"/>
      <c r="OSP179" s="73"/>
      <c r="OSQ179" s="73"/>
      <c r="OSR179" s="73"/>
      <c r="OSS179" s="73"/>
      <c r="OST179" s="73"/>
      <c r="OSU179" s="73"/>
      <c r="OSV179" s="73"/>
      <c r="OSW179" s="73"/>
      <c r="OSX179" s="73"/>
      <c r="OSY179" s="73"/>
      <c r="OSZ179" s="73"/>
      <c r="OTA179" s="73"/>
      <c r="OTB179" s="73"/>
      <c r="OTC179" s="73"/>
      <c r="OTD179" s="73"/>
      <c r="OTE179" s="73"/>
      <c r="OTF179" s="73"/>
      <c r="OTG179" s="73"/>
      <c r="OTH179" s="73"/>
      <c r="OTI179" s="73"/>
      <c r="OTJ179" s="73"/>
      <c r="OTK179" s="73"/>
      <c r="OTL179" s="73"/>
      <c r="OTM179" s="73"/>
      <c r="OTN179" s="73"/>
      <c r="OTO179" s="73"/>
      <c r="OTP179" s="73"/>
      <c r="OTQ179" s="73"/>
      <c r="OTR179" s="73"/>
      <c r="OTS179" s="73"/>
      <c r="OTT179" s="73"/>
      <c r="OTU179" s="73"/>
      <c r="OTV179" s="73"/>
      <c r="OTW179" s="73"/>
      <c r="OTX179" s="73"/>
      <c r="OTY179" s="73"/>
      <c r="OTZ179" s="73"/>
      <c r="OUA179" s="73"/>
      <c r="OUB179" s="73"/>
      <c r="OUC179" s="73"/>
      <c r="OUD179" s="73"/>
      <c r="OUE179" s="73"/>
      <c r="OUF179" s="73"/>
      <c r="OUG179" s="73"/>
      <c r="OUH179" s="73"/>
      <c r="OUI179" s="73"/>
      <c r="OUJ179" s="73"/>
      <c r="OUK179" s="73"/>
      <c r="OUL179" s="73"/>
      <c r="OUM179" s="73"/>
      <c r="OUN179" s="73"/>
      <c r="OUO179" s="73"/>
      <c r="OUP179" s="73"/>
      <c r="OUQ179" s="73"/>
      <c r="OUR179" s="73"/>
      <c r="OUS179" s="73"/>
      <c r="OUT179" s="73"/>
      <c r="OUU179" s="73"/>
      <c r="OUV179" s="73"/>
      <c r="OUW179" s="73"/>
      <c r="OUX179" s="73"/>
      <c r="OUY179" s="73"/>
      <c r="OUZ179" s="73"/>
      <c r="OVA179" s="73"/>
      <c r="OVB179" s="73"/>
      <c r="OVC179" s="73"/>
      <c r="OVD179" s="73"/>
      <c r="OVE179" s="73"/>
      <c r="OVF179" s="73"/>
      <c r="OVG179" s="73"/>
      <c r="OVH179" s="73"/>
      <c r="OVI179" s="73"/>
      <c r="OVJ179" s="73"/>
      <c r="OVK179" s="73"/>
      <c r="OVL179" s="73"/>
      <c r="OVM179" s="73"/>
      <c r="OVN179" s="73"/>
      <c r="OVO179" s="73"/>
      <c r="OVP179" s="73"/>
      <c r="OVQ179" s="73"/>
      <c r="OVR179" s="73"/>
      <c r="OVS179" s="73"/>
      <c r="OVT179" s="73"/>
      <c r="OVU179" s="73"/>
      <c r="OVV179" s="73"/>
      <c r="OVW179" s="73"/>
      <c r="OVX179" s="73"/>
      <c r="OVY179" s="73"/>
      <c r="OVZ179" s="73"/>
      <c r="OWA179" s="73"/>
      <c r="OWB179" s="73"/>
      <c r="OWC179" s="73"/>
      <c r="OWD179" s="73"/>
      <c r="OWE179" s="73"/>
      <c r="OWF179" s="73"/>
      <c r="OWG179" s="73"/>
      <c r="OWH179" s="73"/>
      <c r="OWI179" s="73"/>
      <c r="OWJ179" s="73"/>
      <c r="OWK179" s="73"/>
      <c r="OWL179" s="73"/>
      <c r="OWM179" s="73"/>
      <c r="OWN179" s="73"/>
      <c r="OWO179" s="73"/>
      <c r="OWP179" s="73"/>
      <c r="OWQ179" s="73"/>
      <c r="OWR179" s="73"/>
      <c r="OWS179" s="73"/>
      <c r="OWT179" s="73"/>
      <c r="OWU179" s="73"/>
      <c r="OWV179" s="73"/>
      <c r="OWW179" s="73"/>
      <c r="OWX179" s="73"/>
      <c r="OWY179" s="73"/>
      <c r="OWZ179" s="73"/>
      <c r="OXA179" s="73"/>
      <c r="OXB179" s="73"/>
      <c r="OXC179" s="73"/>
      <c r="OXD179" s="73"/>
      <c r="OXE179" s="73"/>
      <c r="OXF179" s="73"/>
      <c r="OXG179" s="73"/>
      <c r="OXH179" s="73"/>
      <c r="OXI179" s="73"/>
      <c r="OXJ179" s="73"/>
      <c r="OXK179" s="73"/>
      <c r="OXL179" s="73"/>
      <c r="OXM179" s="73"/>
      <c r="OXN179" s="73"/>
      <c r="OXO179" s="73"/>
      <c r="OXP179" s="73"/>
      <c r="OXQ179" s="73"/>
      <c r="OXR179" s="73"/>
      <c r="OXS179" s="73"/>
      <c r="OXT179" s="73"/>
      <c r="OXU179" s="73"/>
      <c r="OXV179" s="73"/>
      <c r="OXW179" s="73"/>
      <c r="OXX179" s="73"/>
      <c r="OXY179" s="73"/>
      <c r="OXZ179" s="73"/>
      <c r="OYA179" s="73"/>
      <c r="OYB179" s="73"/>
      <c r="OYC179" s="73"/>
      <c r="OYD179" s="73"/>
      <c r="OYE179" s="73"/>
      <c r="OYF179" s="73"/>
      <c r="OYG179" s="73"/>
      <c r="OYH179" s="73"/>
      <c r="OYI179" s="73"/>
      <c r="OYJ179" s="73"/>
      <c r="OYK179" s="73"/>
      <c r="OYL179" s="73"/>
      <c r="OYM179" s="73"/>
      <c r="OYN179" s="73"/>
      <c r="OYO179" s="73"/>
      <c r="OYP179" s="73"/>
      <c r="OYQ179" s="73"/>
      <c r="OYR179" s="73"/>
      <c r="OYS179" s="73"/>
      <c r="OYT179" s="73"/>
      <c r="OYU179" s="73"/>
      <c r="OYV179" s="73"/>
      <c r="OYW179" s="73"/>
      <c r="OYX179" s="73"/>
      <c r="OYY179" s="73"/>
      <c r="OYZ179" s="73"/>
      <c r="OZA179" s="73"/>
      <c r="OZB179" s="73"/>
      <c r="OZC179" s="73"/>
      <c r="OZD179" s="73"/>
      <c r="OZE179" s="73"/>
      <c r="OZF179" s="73"/>
      <c r="OZG179" s="73"/>
      <c r="OZH179" s="73"/>
      <c r="OZI179" s="73"/>
      <c r="OZJ179" s="73"/>
      <c r="OZK179" s="73"/>
      <c r="OZL179" s="73"/>
      <c r="OZM179" s="73"/>
      <c r="OZN179" s="73"/>
      <c r="OZO179" s="73"/>
      <c r="OZP179" s="73"/>
      <c r="OZQ179" s="73"/>
      <c r="OZR179" s="73"/>
      <c r="OZS179" s="73"/>
      <c r="OZT179" s="73"/>
      <c r="OZU179" s="73"/>
      <c r="OZV179" s="73"/>
      <c r="OZW179" s="73"/>
      <c r="OZX179" s="73"/>
      <c r="OZY179" s="73"/>
      <c r="OZZ179" s="73"/>
      <c r="PAA179" s="73"/>
      <c r="PAB179" s="73"/>
      <c r="PAC179" s="73"/>
      <c r="PAD179" s="73"/>
      <c r="PAE179" s="73"/>
      <c r="PAF179" s="73"/>
      <c r="PAG179" s="73"/>
      <c r="PAH179" s="73"/>
      <c r="PAI179" s="73"/>
      <c r="PAJ179" s="73"/>
      <c r="PAK179" s="73"/>
      <c r="PAL179" s="73"/>
      <c r="PAM179" s="73"/>
      <c r="PAN179" s="73"/>
      <c r="PAO179" s="73"/>
      <c r="PAP179" s="73"/>
      <c r="PAQ179" s="73"/>
      <c r="PAR179" s="73"/>
      <c r="PAS179" s="73"/>
      <c r="PAT179" s="73"/>
      <c r="PAU179" s="73"/>
      <c r="PAV179" s="73"/>
      <c r="PAW179" s="73"/>
      <c r="PAX179" s="73"/>
      <c r="PAY179" s="73"/>
      <c r="PAZ179" s="73"/>
      <c r="PBA179" s="73"/>
      <c r="PBB179" s="73"/>
      <c r="PBC179" s="73"/>
      <c r="PBD179" s="73"/>
      <c r="PBE179" s="73"/>
      <c r="PBF179" s="73"/>
      <c r="PBG179" s="73"/>
      <c r="PBH179" s="73"/>
      <c r="PBI179" s="73"/>
      <c r="PBJ179" s="73"/>
      <c r="PBK179" s="73"/>
      <c r="PBL179" s="73"/>
      <c r="PBM179" s="73"/>
      <c r="PBN179" s="73"/>
      <c r="PBO179" s="73"/>
      <c r="PBP179" s="73"/>
      <c r="PBQ179" s="73"/>
      <c r="PBR179" s="73"/>
      <c r="PBS179" s="73"/>
      <c r="PBT179" s="73"/>
      <c r="PBU179" s="73"/>
      <c r="PBV179" s="73"/>
      <c r="PBW179" s="73"/>
      <c r="PBX179" s="73"/>
      <c r="PBY179" s="73"/>
      <c r="PBZ179" s="73"/>
      <c r="PCA179" s="73"/>
      <c r="PCB179" s="73"/>
      <c r="PCC179" s="73"/>
      <c r="PCD179" s="73"/>
      <c r="PCE179" s="73"/>
      <c r="PCF179" s="73"/>
      <c r="PCG179" s="73"/>
      <c r="PCH179" s="73"/>
      <c r="PCI179" s="73"/>
      <c r="PCJ179" s="73"/>
      <c r="PCK179" s="73"/>
      <c r="PCL179" s="73"/>
      <c r="PCM179" s="73"/>
      <c r="PCN179" s="73"/>
      <c r="PCO179" s="73"/>
      <c r="PCP179" s="73"/>
      <c r="PCQ179" s="73"/>
      <c r="PCR179" s="73"/>
      <c r="PCS179" s="73"/>
      <c r="PCT179" s="73"/>
      <c r="PCU179" s="73"/>
      <c r="PCV179" s="73"/>
      <c r="PCW179" s="73"/>
      <c r="PCX179" s="73"/>
      <c r="PCY179" s="73"/>
      <c r="PCZ179" s="73"/>
      <c r="PDA179" s="73"/>
      <c r="PDB179" s="73"/>
      <c r="PDC179" s="73"/>
      <c r="PDD179" s="73"/>
      <c r="PDE179" s="73"/>
      <c r="PDF179" s="73"/>
      <c r="PDG179" s="73"/>
      <c r="PDH179" s="73"/>
      <c r="PDI179" s="73"/>
      <c r="PDJ179" s="73"/>
      <c r="PDK179" s="73"/>
      <c r="PDL179" s="73"/>
      <c r="PDM179" s="73"/>
      <c r="PDN179" s="73"/>
      <c r="PDO179" s="73"/>
      <c r="PDP179" s="73"/>
      <c r="PDQ179" s="73"/>
      <c r="PDR179" s="73"/>
      <c r="PDS179" s="73"/>
      <c r="PDT179" s="73"/>
      <c r="PDU179" s="73"/>
      <c r="PDV179" s="73"/>
      <c r="PDW179" s="73"/>
      <c r="PDX179" s="73"/>
      <c r="PDY179" s="73"/>
      <c r="PDZ179" s="73"/>
      <c r="PEA179" s="73"/>
      <c r="PEB179" s="73"/>
      <c r="PEC179" s="73"/>
      <c r="PED179" s="73"/>
      <c r="PEE179" s="73"/>
      <c r="PEF179" s="73"/>
      <c r="PEG179" s="73"/>
      <c r="PEH179" s="73"/>
      <c r="PEI179" s="73"/>
      <c r="PEJ179" s="73"/>
      <c r="PEK179" s="73"/>
      <c r="PEL179" s="73"/>
      <c r="PEM179" s="73"/>
      <c r="PEN179" s="73"/>
      <c r="PEO179" s="73"/>
      <c r="PEP179" s="73"/>
      <c r="PEQ179" s="73"/>
      <c r="PER179" s="73"/>
      <c r="PES179" s="73"/>
      <c r="PET179" s="73"/>
      <c r="PEU179" s="73"/>
      <c r="PEV179" s="73"/>
      <c r="PEW179" s="73"/>
      <c r="PEX179" s="73"/>
      <c r="PEY179" s="73"/>
      <c r="PEZ179" s="73"/>
      <c r="PFA179" s="73"/>
      <c r="PFB179" s="73"/>
      <c r="PFC179" s="73"/>
      <c r="PFD179" s="73"/>
      <c r="PFE179" s="73"/>
      <c r="PFF179" s="73"/>
      <c r="PFG179" s="73"/>
      <c r="PFH179" s="73"/>
      <c r="PFI179" s="73"/>
      <c r="PFJ179" s="73"/>
      <c r="PFK179" s="73"/>
      <c r="PFL179" s="73"/>
      <c r="PFM179" s="73"/>
      <c r="PFN179" s="73"/>
      <c r="PFO179" s="73"/>
      <c r="PFP179" s="73"/>
      <c r="PFQ179" s="73"/>
      <c r="PFR179" s="73"/>
      <c r="PFS179" s="73"/>
      <c r="PFT179" s="73"/>
      <c r="PFU179" s="73"/>
      <c r="PFV179" s="73"/>
      <c r="PFW179" s="73"/>
      <c r="PFX179" s="73"/>
      <c r="PFY179" s="73"/>
      <c r="PFZ179" s="73"/>
      <c r="PGA179" s="73"/>
      <c r="PGB179" s="73"/>
      <c r="PGC179" s="73"/>
      <c r="PGD179" s="73"/>
      <c r="PGE179" s="73"/>
      <c r="PGF179" s="73"/>
      <c r="PGG179" s="73"/>
      <c r="PGH179" s="73"/>
      <c r="PGI179" s="73"/>
      <c r="PGJ179" s="73"/>
      <c r="PGK179" s="73"/>
      <c r="PGL179" s="73"/>
      <c r="PGM179" s="73"/>
      <c r="PGN179" s="73"/>
      <c r="PGO179" s="73"/>
      <c r="PGP179" s="73"/>
      <c r="PGQ179" s="73"/>
      <c r="PGR179" s="73"/>
      <c r="PGS179" s="73"/>
      <c r="PGT179" s="73"/>
      <c r="PGU179" s="73"/>
      <c r="PGV179" s="73"/>
      <c r="PGW179" s="73"/>
      <c r="PGX179" s="73"/>
      <c r="PGY179" s="73"/>
      <c r="PGZ179" s="73"/>
      <c r="PHA179" s="73"/>
      <c r="PHB179" s="73"/>
      <c r="PHC179" s="73"/>
      <c r="PHD179" s="73"/>
      <c r="PHE179" s="73"/>
      <c r="PHF179" s="73"/>
      <c r="PHG179" s="73"/>
      <c r="PHH179" s="73"/>
      <c r="PHI179" s="73"/>
      <c r="PHJ179" s="73"/>
      <c r="PHK179" s="73"/>
      <c r="PHL179" s="73"/>
      <c r="PHM179" s="73"/>
      <c r="PHN179" s="73"/>
      <c r="PHO179" s="73"/>
      <c r="PHP179" s="73"/>
      <c r="PHQ179" s="73"/>
      <c r="PHR179" s="73"/>
      <c r="PHS179" s="73"/>
      <c r="PHT179" s="73"/>
      <c r="PHU179" s="73"/>
      <c r="PHV179" s="73"/>
      <c r="PHW179" s="73"/>
      <c r="PHX179" s="73"/>
      <c r="PHY179" s="73"/>
      <c r="PHZ179" s="73"/>
      <c r="PIA179" s="73"/>
      <c r="PIB179" s="73"/>
      <c r="PIC179" s="73"/>
      <c r="PID179" s="73"/>
      <c r="PIE179" s="73"/>
      <c r="PIF179" s="73"/>
      <c r="PIG179" s="73"/>
      <c r="PIH179" s="73"/>
      <c r="PII179" s="73"/>
      <c r="PIJ179" s="73"/>
      <c r="PIK179" s="73"/>
      <c r="PIL179" s="73"/>
      <c r="PIM179" s="73"/>
      <c r="PIN179" s="73"/>
      <c r="PIO179" s="73"/>
      <c r="PIP179" s="73"/>
      <c r="PIQ179" s="73"/>
      <c r="PIR179" s="73"/>
      <c r="PIS179" s="73"/>
      <c r="PIT179" s="73"/>
      <c r="PIU179" s="73"/>
      <c r="PIV179" s="73"/>
      <c r="PIW179" s="73"/>
      <c r="PIX179" s="73"/>
      <c r="PIY179" s="73"/>
      <c r="PIZ179" s="73"/>
      <c r="PJA179" s="73"/>
      <c r="PJB179" s="73"/>
      <c r="PJC179" s="73"/>
      <c r="PJD179" s="73"/>
      <c r="PJE179" s="73"/>
      <c r="PJF179" s="73"/>
      <c r="PJG179" s="73"/>
      <c r="PJH179" s="73"/>
      <c r="PJI179" s="73"/>
      <c r="PJJ179" s="73"/>
      <c r="PJK179" s="73"/>
      <c r="PJL179" s="73"/>
      <c r="PJM179" s="73"/>
      <c r="PJN179" s="73"/>
      <c r="PJO179" s="73"/>
      <c r="PJP179" s="73"/>
      <c r="PJQ179" s="73"/>
      <c r="PJR179" s="73"/>
      <c r="PJS179" s="73"/>
      <c r="PJT179" s="73"/>
      <c r="PJU179" s="73"/>
      <c r="PJV179" s="73"/>
      <c r="PJW179" s="73"/>
      <c r="PJX179" s="73"/>
      <c r="PJY179" s="73"/>
      <c r="PJZ179" s="73"/>
      <c r="PKA179" s="73"/>
      <c r="PKB179" s="73"/>
      <c r="PKC179" s="73"/>
      <c r="PKD179" s="73"/>
      <c r="PKE179" s="73"/>
      <c r="PKF179" s="73"/>
      <c r="PKG179" s="73"/>
      <c r="PKH179" s="73"/>
      <c r="PKI179" s="73"/>
      <c r="PKJ179" s="73"/>
      <c r="PKK179" s="73"/>
      <c r="PKL179" s="73"/>
      <c r="PKM179" s="73"/>
      <c r="PKN179" s="73"/>
      <c r="PKO179" s="73"/>
      <c r="PKP179" s="73"/>
      <c r="PKQ179" s="73"/>
      <c r="PKR179" s="73"/>
      <c r="PKS179" s="73"/>
      <c r="PKT179" s="73"/>
      <c r="PKU179" s="73"/>
      <c r="PKV179" s="73"/>
      <c r="PKW179" s="73"/>
      <c r="PKX179" s="73"/>
      <c r="PKY179" s="73"/>
      <c r="PKZ179" s="73"/>
      <c r="PLA179" s="73"/>
      <c r="PLB179" s="73"/>
      <c r="PLC179" s="73"/>
      <c r="PLD179" s="73"/>
      <c r="PLE179" s="73"/>
      <c r="PLF179" s="73"/>
      <c r="PLG179" s="73"/>
      <c r="PLH179" s="73"/>
      <c r="PLI179" s="73"/>
      <c r="PLJ179" s="73"/>
      <c r="PLK179" s="73"/>
      <c r="PLL179" s="73"/>
      <c r="PLM179" s="73"/>
      <c r="PLN179" s="73"/>
      <c r="PLO179" s="73"/>
      <c r="PLP179" s="73"/>
      <c r="PLQ179" s="73"/>
      <c r="PLR179" s="73"/>
      <c r="PLS179" s="73"/>
      <c r="PLT179" s="73"/>
      <c r="PLU179" s="73"/>
      <c r="PLV179" s="73"/>
      <c r="PLW179" s="73"/>
      <c r="PLX179" s="73"/>
      <c r="PLY179" s="73"/>
      <c r="PLZ179" s="73"/>
      <c r="PMA179" s="73"/>
      <c r="PMB179" s="73"/>
      <c r="PMC179" s="73"/>
      <c r="PMD179" s="73"/>
      <c r="PME179" s="73"/>
      <c r="PMF179" s="73"/>
      <c r="PMG179" s="73"/>
      <c r="PMH179" s="73"/>
      <c r="PMI179" s="73"/>
      <c r="PMJ179" s="73"/>
      <c r="PMK179" s="73"/>
      <c r="PML179" s="73"/>
      <c r="PMM179" s="73"/>
      <c r="PMN179" s="73"/>
      <c r="PMO179" s="73"/>
      <c r="PMP179" s="73"/>
      <c r="PMQ179" s="73"/>
      <c r="PMR179" s="73"/>
      <c r="PMS179" s="73"/>
      <c r="PMT179" s="73"/>
      <c r="PMU179" s="73"/>
      <c r="PMV179" s="73"/>
      <c r="PMW179" s="73"/>
      <c r="PMX179" s="73"/>
      <c r="PMY179" s="73"/>
      <c r="PMZ179" s="73"/>
      <c r="PNA179" s="73"/>
      <c r="PNB179" s="73"/>
      <c r="PNC179" s="73"/>
      <c r="PND179" s="73"/>
      <c r="PNE179" s="73"/>
      <c r="PNF179" s="73"/>
      <c r="PNG179" s="73"/>
      <c r="PNH179" s="73"/>
      <c r="PNI179" s="73"/>
      <c r="PNJ179" s="73"/>
      <c r="PNK179" s="73"/>
      <c r="PNL179" s="73"/>
      <c r="PNM179" s="73"/>
      <c r="PNN179" s="73"/>
      <c r="PNO179" s="73"/>
      <c r="PNP179" s="73"/>
      <c r="PNQ179" s="73"/>
      <c r="PNR179" s="73"/>
      <c r="PNS179" s="73"/>
      <c r="PNT179" s="73"/>
      <c r="PNU179" s="73"/>
      <c r="PNV179" s="73"/>
      <c r="PNW179" s="73"/>
      <c r="PNX179" s="73"/>
      <c r="PNY179" s="73"/>
      <c r="PNZ179" s="73"/>
      <c r="POA179" s="73"/>
      <c r="POB179" s="73"/>
      <c r="POC179" s="73"/>
      <c r="POD179" s="73"/>
      <c r="POE179" s="73"/>
      <c r="POF179" s="73"/>
      <c r="POG179" s="73"/>
      <c r="POH179" s="73"/>
      <c r="POI179" s="73"/>
      <c r="POJ179" s="73"/>
      <c r="POK179" s="73"/>
      <c r="POL179" s="73"/>
      <c r="POM179" s="73"/>
      <c r="PON179" s="73"/>
      <c r="POO179" s="73"/>
      <c r="POP179" s="73"/>
      <c r="POQ179" s="73"/>
      <c r="POR179" s="73"/>
      <c r="POS179" s="73"/>
      <c r="POT179" s="73"/>
      <c r="POU179" s="73"/>
      <c r="POV179" s="73"/>
      <c r="POW179" s="73"/>
      <c r="POX179" s="73"/>
      <c r="POY179" s="73"/>
      <c r="POZ179" s="73"/>
      <c r="PPA179" s="73"/>
      <c r="PPB179" s="73"/>
      <c r="PPC179" s="73"/>
      <c r="PPD179" s="73"/>
      <c r="PPE179" s="73"/>
      <c r="PPF179" s="73"/>
      <c r="PPG179" s="73"/>
      <c r="PPH179" s="73"/>
      <c r="PPI179" s="73"/>
      <c r="PPJ179" s="73"/>
      <c r="PPK179" s="73"/>
      <c r="PPL179" s="73"/>
      <c r="PPM179" s="73"/>
      <c r="PPN179" s="73"/>
      <c r="PPO179" s="73"/>
      <c r="PPP179" s="73"/>
      <c r="PPQ179" s="73"/>
      <c r="PPR179" s="73"/>
      <c r="PPS179" s="73"/>
      <c r="PPT179" s="73"/>
      <c r="PPU179" s="73"/>
      <c r="PPV179" s="73"/>
      <c r="PPW179" s="73"/>
      <c r="PPX179" s="73"/>
      <c r="PPY179" s="73"/>
      <c r="PPZ179" s="73"/>
      <c r="PQA179" s="73"/>
      <c r="PQB179" s="73"/>
      <c r="PQC179" s="73"/>
      <c r="PQD179" s="73"/>
      <c r="PQE179" s="73"/>
      <c r="PQF179" s="73"/>
      <c r="PQG179" s="73"/>
      <c r="PQH179" s="73"/>
      <c r="PQI179" s="73"/>
      <c r="PQJ179" s="73"/>
      <c r="PQK179" s="73"/>
      <c r="PQL179" s="73"/>
      <c r="PQM179" s="73"/>
      <c r="PQN179" s="73"/>
      <c r="PQO179" s="73"/>
      <c r="PQP179" s="73"/>
      <c r="PQQ179" s="73"/>
      <c r="PQR179" s="73"/>
      <c r="PQS179" s="73"/>
      <c r="PQT179" s="73"/>
      <c r="PQU179" s="73"/>
      <c r="PQV179" s="73"/>
      <c r="PQW179" s="73"/>
      <c r="PQX179" s="73"/>
      <c r="PQY179" s="73"/>
      <c r="PQZ179" s="73"/>
      <c r="PRA179" s="73"/>
      <c r="PRB179" s="73"/>
      <c r="PRC179" s="73"/>
      <c r="PRD179" s="73"/>
      <c r="PRE179" s="73"/>
      <c r="PRF179" s="73"/>
      <c r="PRG179" s="73"/>
      <c r="PRH179" s="73"/>
      <c r="PRI179" s="73"/>
      <c r="PRJ179" s="73"/>
      <c r="PRK179" s="73"/>
      <c r="PRL179" s="73"/>
      <c r="PRM179" s="73"/>
      <c r="PRN179" s="73"/>
      <c r="PRO179" s="73"/>
      <c r="PRP179" s="73"/>
      <c r="PRQ179" s="73"/>
      <c r="PRR179" s="73"/>
      <c r="PRS179" s="73"/>
      <c r="PRT179" s="73"/>
      <c r="PRU179" s="73"/>
      <c r="PRV179" s="73"/>
      <c r="PRW179" s="73"/>
      <c r="PRX179" s="73"/>
      <c r="PRY179" s="73"/>
      <c r="PRZ179" s="73"/>
      <c r="PSA179" s="73"/>
      <c r="PSB179" s="73"/>
      <c r="PSC179" s="73"/>
      <c r="PSD179" s="73"/>
      <c r="PSE179" s="73"/>
      <c r="PSF179" s="73"/>
      <c r="PSG179" s="73"/>
      <c r="PSH179" s="73"/>
      <c r="PSI179" s="73"/>
      <c r="PSJ179" s="73"/>
      <c r="PSK179" s="73"/>
      <c r="PSL179" s="73"/>
      <c r="PSM179" s="73"/>
      <c r="PSN179" s="73"/>
      <c r="PSO179" s="73"/>
      <c r="PSP179" s="73"/>
      <c r="PSQ179" s="73"/>
      <c r="PSR179" s="73"/>
      <c r="PSS179" s="73"/>
      <c r="PST179" s="73"/>
      <c r="PSU179" s="73"/>
      <c r="PSV179" s="73"/>
      <c r="PSW179" s="73"/>
      <c r="PSX179" s="73"/>
      <c r="PSY179" s="73"/>
      <c r="PSZ179" s="73"/>
      <c r="PTA179" s="73"/>
      <c r="PTB179" s="73"/>
      <c r="PTC179" s="73"/>
      <c r="PTD179" s="73"/>
      <c r="PTE179" s="73"/>
      <c r="PTF179" s="73"/>
      <c r="PTG179" s="73"/>
      <c r="PTH179" s="73"/>
      <c r="PTI179" s="73"/>
      <c r="PTJ179" s="73"/>
      <c r="PTK179" s="73"/>
      <c r="PTL179" s="73"/>
      <c r="PTM179" s="73"/>
      <c r="PTN179" s="73"/>
      <c r="PTO179" s="73"/>
      <c r="PTP179" s="73"/>
      <c r="PTQ179" s="73"/>
      <c r="PTR179" s="73"/>
      <c r="PTS179" s="73"/>
      <c r="PTT179" s="73"/>
      <c r="PTU179" s="73"/>
      <c r="PTV179" s="73"/>
      <c r="PTW179" s="73"/>
      <c r="PTX179" s="73"/>
      <c r="PTY179" s="73"/>
      <c r="PTZ179" s="73"/>
      <c r="PUA179" s="73"/>
      <c r="PUB179" s="73"/>
      <c r="PUC179" s="73"/>
      <c r="PUD179" s="73"/>
      <c r="PUE179" s="73"/>
      <c r="PUF179" s="73"/>
      <c r="PUG179" s="73"/>
      <c r="PUH179" s="73"/>
      <c r="PUI179" s="73"/>
      <c r="PUJ179" s="73"/>
      <c r="PUK179" s="73"/>
      <c r="PUL179" s="73"/>
      <c r="PUM179" s="73"/>
      <c r="PUN179" s="73"/>
      <c r="PUO179" s="73"/>
      <c r="PUP179" s="73"/>
      <c r="PUQ179" s="73"/>
      <c r="PUR179" s="73"/>
      <c r="PUS179" s="73"/>
      <c r="PUT179" s="73"/>
      <c r="PUU179" s="73"/>
      <c r="PUV179" s="73"/>
      <c r="PUW179" s="73"/>
      <c r="PUX179" s="73"/>
      <c r="PUY179" s="73"/>
      <c r="PUZ179" s="73"/>
      <c r="PVA179" s="73"/>
      <c r="PVB179" s="73"/>
      <c r="PVC179" s="73"/>
      <c r="PVD179" s="73"/>
      <c r="PVE179" s="73"/>
      <c r="PVF179" s="73"/>
      <c r="PVG179" s="73"/>
      <c r="PVH179" s="73"/>
      <c r="PVI179" s="73"/>
      <c r="PVJ179" s="73"/>
      <c r="PVK179" s="73"/>
      <c r="PVL179" s="73"/>
      <c r="PVM179" s="73"/>
      <c r="PVN179" s="73"/>
      <c r="PVO179" s="73"/>
      <c r="PVP179" s="73"/>
      <c r="PVQ179" s="73"/>
      <c r="PVR179" s="73"/>
      <c r="PVS179" s="73"/>
      <c r="PVT179" s="73"/>
      <c r="PVU179" s="73"/>
      <c r="PVV179" s="73"/>
      <c r="PVW179" s="73"/>
      <c r="PVX179" s="73"/>
      <c r="PVY179" s="73"/>
      <c r="PVZ179" s="73"/>
      <c r="PWA179" s="73"/>
      <c r="PWB179" s="73"/>
      <c r="PWC179" s="73"/>
      <c r="PWD179" s="73"/>
      <c r="PWE179" s="73"/>
      <c r="PWF179" s="73"/>
      <c r="PWG179" s="73"/>
      <c r="PWH179" s="73"/>
      <c r="PWI179" s="73"/>
      <c r="PWJ179" s="73"/>
      <c r="PWK179" s="73"/>
      <c r="PWL179" s="73"/>
      <c r="PWM179" s="73"/>
      <c r="PWN179" s="73"/>
      <c r="PWO179" s="73"/>
      <c r="PWP179" s="73"/>
      <c r="PWQ179" s="73"/>
      <c r="PWR179" s="73"/>
      <c r="PWS179" s="73"/>
      <c r="PWT179" s="73"/>
      <c r="PWU179" s="73"/>
      <c r="PWV179" s="73"/>
      <c r="PWW179" s="73"/>
      <c r="PWX179" s="73"/>
      <c r="PWY179" s="73"/>
      <c r="PWZ179" s="73"/>
      <c r="PXA179" s="73"/>
      <c r="PXB179" s="73"/>
      <c r="PXC179" s="73"/>
      <c r="PXD179" s="73"/>
      <c r="PXE179" s="73"/>
      <c r="PXF179" s="73"/>
      <c r="PXG179" s="73"/>
      <c r="PXH179" s="73"/>
      <c r="PXI179" s="73"/>
      <c r="PXJ179" s="73"/>
      <c r="PXK179" s="73"/>
      <c r="PXL179" s="73"/>
      <c r="PXM179" s="73"/>
      <c r="PXN179" s="73"/>
      <c r="PXO179" s="73"/>
      <c r="PXP179" s="73"/>
      <c r="PXQ179" s="73"/>
      <c r="PXR179" s="73"/>
      <c r="PXS179" s="73"/>
      <c r="PXT179" s="73"/>
      <c r="PXU179" s="73"/>
      <c r="PXV179" s="73"/>
      <c r="PXW179" s="73"/>
      <c r="PXX179" s="73"/>
      <c r="PXY179" s="73"/>
      <c r="PXZ179" s="73"/>
      <c r="PYA179" s="73"/>
      <c r="PYB179" s="73"/>
      <c r="PYC179" s="73"/>
      <c r="PYD179" s="73"/>
      <c r="PYE179" s="73"/>
      <c r="PYF179" s="73"/>
      <c r="PYG179" s="73"/>
      <c r="PYH179" s="73"/>
      <c r="PYI179" s="73"/>
      <c r="PYJ179" s="73"/>
      <c r="PYK179" s="73"/>
      <c r="PYL179" s="73"/>
      <c r="PYM179" s="73"/>
      <c r="PYN179" s="73"/>
      <c r="PYO179" s="73"/>
      <c r="PYP179" s="73"/>
      <c r="PYQ179" s="73"/>
      <c r="PYR179" s="73"/>
      <c r="PYS179" s="73"/>
      <c r="PYT179" s="73"/>
      <c r="PYU179" s="73"/>
      <c r="PYV179" s="73"/>
      <c r="PYW179" s="73"/>
      <c r="PYX179" s="73"/>
      <c r="PYY179" s="73"/>
      <c r="PYZ179" s="73"/>
      <c r="PZA179" s="73"/>
      <c r="PZB179" s="73"/>
      <c r="PZC179" s="73"/>
      <c r="PZD179" s="73"/>
      <c r="PZE179" s="73"/>
      <c r="PZF179" s="73"/>
      <c r="PZG179" s="73"/>
      <c r="PZH179" s="73"/>
      <c r="PZI179" s="73"/>
      <c r="PZJ179" s="73"/>
      <c r="PZK179" s="73"/>
      <c r="PZL179" s="73"/>
      <c r="PZM179" s="73"/>
      <c r="PZN179" s="73"/>
      <c r="PZO179" s="73"/>
      <c r="PZP179" s="73"/>
      <c r="PZQ179" s="73"/>
      <c r="PZR179" s="73"/>
      <c r="PZS179" s="73"/>
      <c r="PZT179" s="73"/>
      <c r="PZU179" s="73"/>
      <c r="PZV179" s="73"/>
      <c r="PZW179" s="73"/>
      <c r="PZX179" s="73"/>
      <c r="PZY179" s="73"/>
      <c r="PZZ179" s="73"/>
      <c r="QAA179" s="73"/>
      <c r="QAB179" s="73"/>
      <c r="QAC179" s="73"/>
      <c r="QAD179" s="73"/>
      <c r="QAE179" s="73"/>
      <c r="QAF179" s="73"/>
      <c r="QAG179" s="73"/>
      <c r="QAH179" s="73"/>
      <c r="QAI179" s="73"/>
      <c r="QAJ179" s="73"/>
      <c r="QAK179" s="73"/>
      <c r="QAL179" s="73"/>
      <c r="QAM179" s="73"/>
      <c r="QAN179" s="73"/>
      <c r="QAO179" s="73"/>
      <c r="QAP179" s="73"/>
      <c r="QAQ179" s="73"/>
      <c r="QAR179" s="73"/>
      <c r="QAS179" s="73"/>
      <c r="QAT179" s="73"/>
      <c r="QAU179" s="73"/>
      <c r="QAV179" s="73"/>
      <c r="QAW179" s="73"/>
      <c r="QAX179" s="73"/>
      <c r="QAY179" s="73"/>
      <c r="QAZ179" s="73"/>
      <c r="QBA179" s="73"/>
      <c r="QBB179" s="73"/>
      <c r="QBC179" s="73"/>
      <c r="QBD179" s="73"/>
      <c r="QBE179" s="73"/>
      <c r="QBF179" s="73"/>
      <c r="QBG179" s="73"/>
      <c r="QBH179" s="73"/>
      <c r="QBI179" s="73"/>
      <c r="QBJ179" s="73"/>
      <c r="QBK179" s="73"/>
      <c r="QBL179" s="73"/>
      <c r="QBM179" s="73"/>
      <c r="QBN179" s="73"/>
      <c r="QBO179" s="73"/>
      <c r="QBP179" s="73"/>
      <c r="QBQ179" s="73"/>
      <c r="QBR179" s="73"/>
      <c r="QBS179" s="73"/>
      <c r="QBT179" s="73"/>
      <c r="QBU179" s="73"/>
      <c r="QBV179" s="73"/>
      <c r="QBW179" s="73"/>
      <c r="QBX179" s="73"/>
      <c r="QBY179" s="73"/>
      <c r="QBZ179" s="73"/>
      <c r="QCA179" s="73"/>
      <c r="QCB179" s="73"/>
      <c r="QCC179" s="73"/>
      <c r="QCD179" s="73"/>
      <c r="QCE179" s="73"/>
      <c r="QCF179" s="73"/>
      <c r="QCG179" s="73"/>
      <c r="QCH179" s="73"/>
      <c r="QCI179" s="73"/>
      <c r="QCJ179" s="73"/>
      <c r="QCK179" s="73"/>
      <c r="QCL179" s="73"/>
      <c r="QCM179" s="73"/>
      <c r="QCN179" s="73"/>
      <c r="QCO179" s="73"/>
      <c r="QCP179" s="73"/>
      <c r="QCQ179" s="73"/>
      <c r="QCR179" s="73"/>
      <c r="QCS179" s="73"/>
      <c r="QCT179" s="73"/>
      <c r="QCU179" s="73"/>
      <c r="QCV179" s="73"/>
      <c r="QCW179" s="73"/>
      <c r="QCX179" s="73"/>
      <c r="QCY179" s="73"/>
      <c r="QCZ179" s="73"/>
      <c r="QDA179" s="73"/>
      <c r="QDB179" s="73"/>
      <c r="QDC179" s="73"/>
      <c r="QDD179" s="73"/>
      <c r="QDE179" s="73"/>
      <c r="QDF179" s="73"/>
      <c r="QDG179" s="73"/>
      <c r="QDH179" s="73"/>
      <c r="QDI179" s="73"/>
      <c r="QDJ179" s="73"/>
      <c r="QDK179" s="73"/>
      <c r="QDL179" s="73"/>
      <c r="QDM179" s="73"/>
      <c r="QDN179" s="73"/>
      <c r="QDO179" s="73"/>
      <c r="QDP179" s="73"/>
      <c r="QDQ179" s="73"/>
      <c r="QDR179" s="73"/>
      <c r="QDS179" s="73"/>
      <c r="QDT179" s="73"/>
      <c r="QDU179" s="73"/>
      <c r="QDV179" s="73"/>
      <c r="QDW179" s="73"/>
      <c r="QDX179" s="73"/>
      <c r="QDY179" s="73"/>
      <c r="QDZ179" s="73"/>
      <c r="QEA179" s="73"/>
      <c r="QEB179" s="73"/>
      <c r="QEC179" s="73"/>
      <c r="QED179" s="73"/>
      <c r="QEE179" s="73"/>
      <c r="QEF179" s="73"/>
      <c r="QEG179" s="73"/>
      <c r="QEH179" s="73"/>
      <c r="QEI179" s="73"/>
      <c r="QEJ179" s="73"/>
      <c r="QEK179" s="73"/>
      <c r="QEL179" s="73"/>
      <c r="QEM179" s="73"/>
      <c r="QEN179" s="73"/>
      <c r="QEO179" s="73"/>
      <c r="QEP179" s="73"/>
      <c r="QEQ179" s="73"/>
      <c r="QER179" s="73"/>
      <c r="QES179" s="73"/>
      <c r="QET179" s="73"/>
      <c r="QEU179" s="73"/>
      <c r="QEV179" s="73"/>
      <c r="QEW179" s="73"/>
      <c r="QEX179" s="73"/>
      <c r="QEY179" s="73"/>
      <c r="QEZ179" s="73"/>
      <c r="QFA179" s="73"/>
      <c r="QFB179" s="73"/>
      <c r="QFC179" s="73"/>
      <c r="QFD179" s="73"/>
      <c r="QFE179" s="73"/>
      <c r="QFF179" s="73"/>
      <c r="QFG179" s="73"/>
      <c r="QFH179" s="73"/>
      <c r="QFI179" s="73"/>
      <c r="QFJ179" s="73"/>
      <c r="QFK179" s="73"/>
      <c r="QFL179" s="73"/>
      <c r="QFM179" s="73"/>
      <c r="QFN179" s="73"/>
      <c r="QFO179" s="73"/>
      <c r="QFP179" s="73"/>
      <c r="QFQ179" s="73"/>
      <c r="QFR179" s="73"/>
      <c r="QFS179" s="73"/>
      <c r="QFT179" s="73"/>
      <c r="QFU179" s="73"/>
      <c r="QFV179" s="73"/>
      <c r="QFW179" s="73"/>
      <c r="QFX179" s="73"/>
      <c r="QFY179" s="73"/>
      <c r="QFZ179" s="73"/>
      <c r="QGA179" s="73"/>
      <c r="QGB179" s="73"/>
      <c r="QGC179" s="73"/>
      <c r="QGD179" s="73"/>
      <c r="QGE179" s="73"/>
      <c r="QGF179" s="73"/>
      <c r="QGG179" s="73"/>
      <c r="QGH179" s="73"/>
      <c r="QGI179" s="73"/>
      <c r="QGJ179" s="73"/>
      <c r="QGK179" s="73"/>
      <c r="QGL179" s="73"/>
      <c r="QGM179" s="73"/>
      <c r="QGN179" s="73"/>
      <c r="QGO179" s="73"/>
      <c r="QGP179" s="73"/>
      <c r="QGQ179" s="73"/>
      <c r="QGR179" s="73"/>
      <c r="QGS179" s="73"/>
      <c r="QGT179" s="73"/>
      <c r="QGU179" s="73"/>
      <c r="QGV179" s="73"/>
      <c r="QGW179" s="73"/>
      <c r="QGX179" s="73"/>
      <c r="QGY179" s="73"/>
      <c r="QGZ179" s="73"/>
      <c r="QHA179" s="73"/>
      <c r="QHB179" s="73"/>
      <c r="QHC179" s="73"/>
      <c r="QHD179" s="73"/>
      <c r="QHE179" s="73"/>
      <c r="QHF179" s="73"/>
      <c r="QHG179" s="73"/>
      <c r="QHH179" s="73"/>
      <c r="QHI179" s="73"/>
      <c r="QHJ179" s="73"/>
      <c r="QHK179" s="73"/>
      <c r="QHL179" s="73"/>
      <c r="QHM179" s="73"/>
      <c r="QHN179" s="73"/>
      <c r="QHO179" s="73"/>
      <c r="QHP179" s="73"/>
      <c r="QHQ179" s="73"/>
      <c r="QHR179" s="73"/>
      <c r="QHS179" s="73"/>
      <c r="QHT179" s="73"/>
      <c r="QHU179" s="73"/>
      <c r="QHV179" s="73"/>
      <c r="QHW179" s="73"/>
      <c r="QHX179" s="73"/>
      <c r="QHY179" s="73"/>
      <c r="QHZ179" s="73"/>
      <c r="QIA179" s="73"/>
      <c r="QIB179" s="73"/>
      <c r="QIC179" s="73"/>
      <c r="QID179" s="73"/>
      <c r="QIE179" s="73"/>
      <c r="QIF179" s="73"/>
      <c r="QIG179" s="73"/>
      <c r="QIH179" s="73"/>
      <c r="QII179" s="73"/>
      <c r="QIJ179" s="73"/>
      <c r="QIK179" s="73"/>
      <c r="QIL179" s="73"/>
      <c r="QIM179" s="73"/>
      <c r="QIN179" s="73"/>
      <c r="QIO179" s="73"/>
      <c r="QIP179" s="73"/>
      <c r="QIQ179" s="73"/>
      <c r="QIR179" s="73"/>
      <c r="QIS179" s="73"/>
      <c r="QIT179" s="73"/>
      <c r="QIU179" s="73"/>
      <c r="QIV179" s="73"/>
      <c r="QIW179" s="73"/>
      <c r="QIX179" s="73"/>
      <c r="QIY179" s="73"/>
      <c r="QIZ179" s="73"/>
      <c r="QJA179" s="73"/>
      <c r="QJB179" s="73"/>
      <c r="QJC179" s="73"/>
      <c r="QJD179" s="73"/>
      <c r="QJE179" s="73"/>
      <c r="QJF179" s="73"/>
      <c r="QJG179" s="73"/>
      <c r="QJH179" s="73"/>
      <c r="QJI179" s="73"/>
      <c r="QJJ179" s="73"/>
      <c r="QJK179" s="73"/>
      <c r="QJL179" s="73"/>
      <c r="QJM179" s="73"/>
      <c r="QJN179" s="73"/>
      <c r="QJO179" s="73"/>
      <c r="QJP179" s="73"/>
      <c r="QJQ179" s="73"/>
      <c r="QJR179" s="73"/>
      <c r="QJS179" s="73"/>
      <c r="QJT179" s="73"/>
      <c r="QJU179" s="73"/>
      <c r="QJV179" s="73"/>
      <c r="QJW179" s="73"/>
      <c r="QJX179" s="73"/>
      <c r="QJY179" s="73"/>
      <c r="QJZ179" s="73"/>
      <c r="QKA179" s="73"/>
      <c r="QKB179" s="73"/>
      <c r="QKC179" s="73"/>
      <c r="QKD179" s="73"/>
      <c r="QKE179" s="73"/>
      <c r="QKF179" s="73"/>
      <c r="QKG179" s="73"/>
      <c r="QKH179" s="73"/>
      <c r="QKI179" s="73"/>
      <c r="QKJ179" s="73"/>
      <c r="QKK179" s="73"/>
      <c r="QKL179" s="73"/>
      <c r="QKM179" s="73"/>
      <c r="QKN179" s="73"/>
      <c r="QKO179" s="73"/>
      <c r="QKP179" s="73"/>
      <c r="QKQ179" s="73"/>
      <c r="QKR179" s="73"/>
      <c r="QKS179" s="73"/>
      <c r="QKT179" s="73"/>
      <c r="QKU179" s="73"/>
      <c r="QKV179" s="73"/>
      <c r="QKW179" s="73"/>
      <c r="QKX179" s="73"/>
      <c r="QKY179" s="73"/>
      <c r="QKZ179" s="73"/>
      <c r="QLA179" s="73"/>
      <c r="QLB179" s="73"/>
      <c r="QLC179" s="73"/>
      <c r="QLD179" s="73"/>
      <c r="QLE179" s="73"/>
      <c r="QLF179" s="73"/>
      <c r="QLG179" s="73"/>
      <c r="QLH179" s="73"/>
      <c r="QLI179" s="73"/>
      <c r="QLJ179" s="73"/>
      <c r="QLK179" s="73"/>
      <c r="QLL179" s="73"/>
      <c r="QLM179" s="73"/>
      <c r="QLN179" s="73"/>
      <c r="QLO179" s="73"/>
      <c r="QLP179" s="73"/>
      <c r="QLQ179" s="73"/>
      <c r="QLR179" s="73"/>
      <c r="QLS179" s="73"/>
      <c r="QLT179" s="73"/>
      <c r="QLU179" s="73"/>
      <c r="QLV179" s="73"/>
      <c r="QLW179" s="73"/>
      <c r="QLX179" s="73"/>
      <c r="QLY179" s="73"/>
      <c r="QLZ179" s="73"/>
      <c r="QMA179" s="73"/>
      <c r="QMB179" s="73"/>
      <c r="QMC179" s="73"/>
      <c r="QMD179" s="73"/>
      <c r="QME179" s="73"/>
      <c r="QMF179" s="73"/>
      <c r="QMG179" s="73"/>
      <c r="QMH179" s="73"/>
      <c r="QMI179" s="73"/>
      <c r="QMJ179" s="73"/>
      <c r="QMK179" s="73"/>
      <c r="QML179" s="73"/>
      <c r="QMM179" s="73"/>
      <c r="QMN179" s="73"/>
      <c r="QMO179" s="73"/>
      <c r="QMP179" s="73"/>
      <c r="QMQ179" s="73"/>
      <c r="QMR179" s="73"/>
      <c r="QMS179" s="73"/>
      <c r="QMT179" s="73"/>
      <c r="QMU179" s="73"/>
      <c r="QMV179" s="73"/>
      <c r="QMW179" s="73"/>
      <c r="QMX179" s="73"/>
      <c r="QMY179" s="73"/>
      <c r="QMZ179" s="73"/>
      <c r="QNA179" s="73"/>
      <c r="QNB179" s="73"/>
      <c r="QNC179" s="73"/>
      <c r="QND179" s="73"/>
      <c r="QNE179" s="73"/>
      <c r="QNF179" s="73"/>
      <c r="QNG179" s="73"/>
      <c r="QNH179" s="73"/>
      <c r="QNI179" s="73"/>
      <c r="QNJ179" s="73"/>
      <c r="QNK179" s="73"/>
      <c r="QNL179" s="73"/>
      <c r="QNM179" s="73"/>
      <c r="QNN179" s="73"/>
      <c r="QNO179" s="73"/>
      <c r="QNP179" s="73"/>
      <c r="QNQ179" s="73"/>
      <c r="QNR179" s="73"/>
      <c r="QNS179" s="73"/>
      <c r="QNT179" s="73"/>
      <c r="QNU179" s="73"/>
      <c r="QNV179" s="73"/>
      <c r="QNW179" s="73"/>
      <c r="QNX179" s="73"/>
      <c r="QNY179" s="73"/>
      <c r="QNZ179" s="73"/>
      <c r="QOA179" s="73"/>
      <c r="QOB179" s="73"/>
      <c r="QOC179" s="73"/>
      <c r="QOD179" s="73"/>
      <c r="QOE179" s="73"/>
      <c r="QOF179" s="73"/>
      <c r="QOG179" s="73"/>
      <c r="QOH179" s="73"/>
      <c r="QOI179" s="73"/>
      <c r="QOJ179" s="73"/>
      <c r="QOK179" s="73"/>
      <c r="QOL179" s="73"/>
      <c r="QOM179" s="73"/>
      <c r="QON179" s="73"/>
      <c r="QOO179" s="73"/>
      <c r="QOP179" s="73"/>
      <c r="QOQ179" s="73"/>
      <c r="QOR179" s="73"/>
      <c r="QOS179" s="73"/>
      <c r="QOT179" s="73"/>
      <c r="QOU179" s="73"/>
      <c r="QOV179" s="73"/>
      <c r="QOW179" s="73"/>
      <c r="QOX179" s="73"/>
      <c r="QOY179" s="73"/>
      <c r="QOZ179" s="73"/>
      <c r="QPA179" s="73"/>
      <c r="QPB179" s="73"/>
      <c r="QPC179" s="73"/>
      <c r="QPD179" s="73"/>
      <c r="QPE179" s="73"/>
      <c r="QPF179" s="73"/>
      <c r="QPG179" s="73"/>
      <c r="QPH179" s="73"/>
      <c r="QPI179" s="73"/>
      <c r="QPJ179" s="73"/>
      <c r="QPK179" s="73"/>
      <c r="QPL179" s="73"/>
      <c r="QPM179" s="73"/>
      <c r="QPN179" s="73"/>
      <c r="QPO179" s="73"/>
      <c r="QPP179" s="73"/>
      <c r="QPQ179" s="73"/>
      <c r="QPR179" s="73"/>
      <c r="QPS179" s="73"/>
      <c r="QPT179" s="73"/>
      <c r="QPU179" s="73"/>
      <c r="QPV179" s="73"/>
      <c r="QPW179" s="73"/>
      <c r="QPX179" s="73"/>
      <c r="QPY179" s="73"/>
      <c r="QPZ179" s="73"/>
      <c r="QQA179" s="73"/>
      <c r="QQB179" s="73"/>
      <c r="QQC179" s="73"/>
      <c r="QQD179" s="73"/>
      <c r="QQE179" s="73"/>
      <c r="QQF179" s="73"/>
      <c r="QQG179" s="73"/>
      <c r="QQH179" s="73"/>
      <c r="QQI179" s="73"/>
      <c r="QQJ179" s="73"/>
      <c r="QQK179" s="73"/>
      <c r="QQL179" s="73"/>
      <c r="QQM179" s="73"/>
      <c r="QQN179" s="73"/>
      <c r="QQO179" s="73"/>
      <c r="QQP179" s="73"/>
      <c r="QQQ179" s="73"/>
      <c r="QQR179" s="73"/>
      <c r="QQS179" s="73"/>
      <c r="QQT179" s="73"/>
      <c r="QQU179" s="73"/>
      <c r="QQV179" s="73"/>
      <c r="QQW179" s="73"/>
      <c r="QQX179" s="73"/>
      <c r="QQY179" s="73"/>
      <c r="QQZ179" s="73"/>
      <c r="QRA179" s="73"/>
      <c r="QRB179" s="73"/>
      <c r="QRC179" s="73"/>
      <c r="QRD179" s="73"/>
      <c r="QRE179" s="73"/>
      <c r="QRF179" s="73"/>
      <c r="QRG179" s="73"/>
      <c r="QRH179" s="73"/>
      <c r="QRI179" s="73"/>
      <c r="QRJ179" s="73"/>
      <c r="QRK179" s="73"/>
      <c r="QRL179" s="73"/>
      <c r="QRM179" s="73"/>
      <c r="QRN179" s="73"/>
      <c r="QRO179" s="73"/>
      <c r="QRP179" s="73"/>
      <c r="QRQ179" s="73"/>
      <c r="QRR179" s="73"/>
      <c r="QRS179" s="73"/>
      <c r="QRT179" s="73"/>
      <c r="QRU179" s="73"/>
      <c r="QRV179" s="73"/>
      <c r="QRW179" s="73"/>
      <c r="QRX179" s="73"/>
      <c r="QRY179" s="73"/>
      <c r="QRZ179" s="73"/>
      <c r="QSA179" s="73"/>
      <c r="QSB179" s="73"/>
      <c r="QSC179" s="73"/>
      <c r="QSD179" s="73"/>
      <c r="QSE179" s="73"/>
      <c r="QSF179" s="73"/>
      <c r="QSG179" s="73"/>
      <c r="QSH179" s="73"/>
      <c r="QSI179" s="73"/>
      <c r="QSJ179" s="73"/>
      <c r="QSK179" s="73"/>
      <c r="QSL179" s="73"/>
      <c r="QSM179" s="73"/>
      <c r="QSN179" s="73"/>
      <c r="QSO179" s="73"/>
      <c r="QSP179" s="73"/>
      <c r="QSQ179" s="73"/>
      <c r="QSR179" s="73"/>
      <c r="QSS179" s="73"/>
      <c r="QST179" s="73"/>
      <c r="QSU179" s="73"/>
      <c r="QSV179" s="73"/>
      <c r="QSW179" s="73"/>
      <c r="QSX179" s="73"/>
      <c r="QSY179" s="73"/>
      <c r="QSZ179" s="73"/>
      <c r="QTA179" s="73"/>
      <c r="QTB179" s="73"/>
      <c r="QTC179" s="73"/>
      <c r="QTD179" s="73"/>
      <c r="QTE179" s="73"/>
      <c r="QTF179" s="73"/>
      <c r="QTG179" s="73"/>
      <c r="QTH179" s="73"/>
      <c r="QTI179" s="73"/>
      <c r="QTJ179" s="73"/>
      <c r="QTK179" s="73"/>
      <c r="QTL179" s="73"/>
      <c r="QTM179" s="73"/>
      <c r="QTN179" s="73"/>
      <c r="QTO179" s="73"/>
      <c r="QTP179" s="73"/>
      <c r="QTQ179" s="73"/>
      <c r="QTR179" s="73"/>
      <c r="QTS179" s="73"/>
      <c r="QTT179" s="73"/>
      <c r="QTU179" s="73"/>
      <c r="QTV179" s="73"/>
      <c r="QTW179" s="73"/>
      <c r="QTX179" s="73"/>
      <c r="QTY179" s="73"/>
      <c r="QTZ179" s="73"/>
      <c r="QUA179" s="73"/>
      <c r="QUB179" s="73"/>
      <c r="QUC179" s="73"/>
      <c r="QUD179" s="73"/>
      <c r="QUE179" s="73"/>
      <c r="QUF179" s="73"/>
      <c r="QUG179" s="73"/>
      <c r="QUH179" s="73"/>
      <c r="QUI179" s="73"/>
      <c r="QUJ179" s="73"/>
      <c r="QUK179" s="73"/>
      <c r="QUL179" s="73"/>
      <c r="QUM179" s="73"/>
      <c r="QUN179" s="73"/>
      <c r="QUO179" s="73"/>
      <c r="QUP179" s="73"/>
      <c r="QUQ179" s="73"/>
      <c r="QUR179" s="73"/>
      <c r="QUS179" s="73"/>
      <c r="QUT179" s="73"/>
      <c r="QUU179" s="73"/>
      <c r="QUV179" s="73"/>
      <c r="QUW179" s="73"/>
      <c r="QUX179" s="73"/>
      <c r="QUY179" s="73"/>
      <c r="QUZ179" s="73"/>
      <c r="QVA179" s="73"/>
      <c r="QVB179" s="73"/>
      <c r="QVC179" s="73"/>
      <c r="QVD179" s="73"/>
      <c r="QVE179" s="73"/>
      <c r="QVF179" s="73"/>
      <c r="QVG179" s="73"/>
      <c r="QVH179" s="73"/>
      <c r="QVI179" s="73"/>
      <c r="QVJ179" s="73"/>
      <c r="QVK179" s="73"/>
      <c r="QVL179" s="73"/>
      <c r="QVM179" s="73"/>
      <c r="QVN179" s="73"/>
      <c r="QVO179" s="73"/>
      <c r="QVP179" s="73"/>
      <c r="QVQ179" s="73"/>
      <c r="QVR179" s="73"/>
      <c r="QVS179" s="73"/>
      <c r="QVT179" s="73"/>
      <c r="QVU179" s="73"/>
      <c r="QVV179" s="73"/>
      <c r="QVW179" s="73"/>
      <c r="QVX179" s="73"/>
      <c r="QVY179" s="73"/>
      <c r="QVZ179" s="73"/>
      <c r="QWA179" s="73"/>
      <c r="QWB179" s="73"/>
      <c r="QWC179" s="73"/>
      <c r="QWD179" s="73"/>
      <c r="QWE179" s="73"/>
      <c r="QWF179" s="73"/>
      <c r="QWG179" s="73"/>
      <c r="QWH179" s="73"/>
      <c r="QWI179" s="73"/>
      <c r="QWJ179" s="73"/>
      <c r="QWK179" s="73"/>
      <c r="QWL179" s="73"/>
      <c r="QWM179" s="73"/>
      <c r="QWN179" s="73"/>
      <c r="QWO179" s="73"/>
      <c r="QWP179" s="73"/>
      <c r="QWQ179" s="73"/>
      <c r="QWR179" s="73"/>
      <c r="QWS179" s="73"/>
      <c r="QWT179" s="73"/>
      <c r="QWU179" s="73"/>
      <c r="QWV179" s="73"/>
      <c r="QWW179" s="73"/>
      <c r="QWX179" s="73"/>
      <c r="QWY179" s="73"/>
      <c r="QWZ179" s="73"/>
      <c r="QXA179" s="73"/>
      <c r="QXB179" s="73"/>
      <c r="QXC179" s="73"/>
      <c r="QXD179" s="73"/>
      <c r="QXE179" s="73"/>
      <c r="QXF179" s="73"/>
      <c r="QXG179" s="73"/>
      <c r="QXH179" s="73"/>
      <c r="QXI179" s="73"/>
      <c r="QXJ179" s="73"/>
      <c r="QXK179" s="73"/>
      <c r="QXL179" s="73"/>
      <c r="QXM179" s="73"/>
      <c r="QXN179" s="73"/>
      <c r="QXO179" s="73"/>
      <c r="QXP179" s="73"/>
      <c r="QXQ179" s="73"/>
      <c r="QXR179" s="73"/>
      <c r="QXS179" s="73"/>
      <c r="QXT179" s="73"/>
      <c r="QXU179" s="73"/>
      <c r="QXV179" s="73"/>
      <c r="QXW179" s="73"/>
      <c r="QXX179" s="73"/>
      <c r="QXY179" s="73"/>
      <c r="QXZ179" s="73"/>
      <c r="QYA179" s="73"/>
      <c r="QYB179" s="73"/>
      <c r="QYC179" s="73"/>
      <c r="QYD179" s="73"/>
      <c r="QYE179" s="73"/>
      <c r="QYF179" s="73"/>
      <c r="QYG179" s="73"/>
      <c r="QYH179" s="73"/>
      <c r="QYI179" s="73"/>
      <c r="QYJ179" s="73"/>
      <c r="QYK179" s="73"/>
      <c r="QYL179" s="73"/>
      <c r="QYM179" s="73"/>
      <c r="QYN179" s="73"/>
      <c r="QYO179" s="73"/>
      <c r="QYP179" s="73"/>
      <c r="QYQ179" s="73"/>
      <c r="QYR179" s="73"/>
      <c r="QYS179" s="73"/>
      <c r="QYT179" s="73"/>
      <c r="QYU179" s="73"/>
      <c r="QYV179" s="73"/>
      <c r="QYW179" s="73"/>
      <c r="QYX179" s="73"/>
      <c r="QYY179" s="73"/>
      <c r="QYZ179" s="73"/>
      <c r="QZA179" s="73"/>
      <c r="QZB179" s="73"/>
      <c r="QZC179" s="73"/>
      <c r="QZD179" s="73"/>
      <c r="QZE179" s="73"/>
      <c r="QZF179" s="73"/>
      <c r="QZG179" s="73"/>
      <c r="QZH179" s="73"/>
      <c r="QZI179" s="73"/>
      <c r="QZJ179" s="73"/>
      <c r="QZK179" s="73"/>
      <c r="QZL179" s="73"/>
      <c r="QZM179" s="73"/>
      <c r="QZN179" s="73"/>
      <c r="QZO179" s="73"/>
      <c r="QZP179" s="73"/>
      <c r="QZQ179" s="73"/>
      <c r="QZR179" s="73"/>
      <c r="QZS179" s="73"/>
      <c r="QZT179" s="73"/>
      <c r="QZU179" s="73"/>
      <c r="QZV179" s="73"/>
      <c r="QZW179" s="73"/>
      <c r="QZX179" s="73"/>
      <c r="QZY179" s="73"/>
      <c r="QZZ179" s="73"/>
      <c r="RAA179" s="73"/>
      <c r="RAB179" s="73"/>
      <c r="RAC179" s="73"/>
      <c r="RAD179" s="73"/>
      <c r="RAE179" s="73"/>
      <c r="RAF179" s="73"/>
      <c r="RAG179" s="73"/>
      <c r="RAH179" s="73"/>
      <c r="RAI179" s="73"/>
      <c r="RAJ179" s="73"/>
      <c r="RAK179" s="73"/>
      <c r="RAL179" s="73"/>
      <c r="RAM179" s="73"/>
      <c r="RAN179" s="73"/>
      <c r="RAO179" s="73"/>
      <c r="RAP179" s="73"/>
      <c r="RAQ179" s="73"/>
      <c r="RAR179" s="73"/>
      <c r="RAS179" s="73"/>
      <c r="RAT179" s="73"/>
      <c r="RAU179" s="73"/>
      <c r="RAV179" s="73"/>
      <c r="RAW179" s="73"/>
      <c r="RAX179" s="73"/>
      <c r="RAY179" s="73"/>
      <c r="RAZ179" s="73"/>
      <c r="RBA179" s="73"/>
      <c r="RBB179" s="73"/>
      <c r="RBC179" s="73"/>
      <c r="RBD179" s="73"/>
      <c r="RBE179" s="73"/>
      <c r="RBF179" s="73"/>
      <c r="RBG179" s="73"/>
      <c r="RBH179" s="73"/>
      <c r="RBI179" s="73"/>
      <c r="RBJ179" s="73"/>
      <c r="RBK179" s="73"/>
      <c r="RBL179" s="73"/>
      <c r="RBM179" s="73"/>
      <c r="RBN179" s="73"/>
      <c r="RBO179" s="73"/>
      <c r="RBP179" s="73"/>
      <c r="RBQ179" s="73"/>
      <c r="RBR179" s="73"/>
      <c r="RBS179" s="73"/>
      <c r="RBT179" s="73"/>
      <c r="RBU179" s="73"/>
      <c r="RBV179" s="73"/>
      <c r="RBW179" s="73"/>
      <c r="RBX179" s="73"/>
      <c r="RBY179" s="73"/>
      <c r="RBZ179" s="73"/>
      <c r="RCA179" s="73"/>
      <c r="RCB179" s="73"/>
      <c r="RCC179" s="73"/>
      <c r="RCD179" s="73"/>
      <c r="RCE179" s="73"/>
      <c r="RCF179" s="73"/>
      <c r="RCG179" s="73"/>
      <c r="RCH179" s="73"/>
      <c r="RCI179" s="73"/>
      <c r="RCJ179" s="73"/>
      <c r="RCK179" s="73"/>
      <c r="RCL179" s="73"/>
      <c r="RCM179" s="73"/>
      <c r="RCN179" s="73"/>
      <c r="RCO179" s="73"/>
      <c r="RCP179" s="73"/>
      <c r="RCQ179" s="73"/>
      <c r="RCR179" s="73"/>
      <c r="RCS179" s="73"/>
      <c r="RCT179" s="73"/>
      <c r="RCU179" s="73"/>
      <c r="RCV179" s="73"/>
      <c r="RCW179" s="73"/>
      <c r="RCX179" s="73"/>
      <c r="RCY179" s="73"/>
      <c r="RCZ179" s="73"/>
      <c r="RDA179" s="73"/>
      <c r="RDB179" s="73"/>
      <c r="RDC179" s="73"/>
      <c r="RDD179" s="73"/>
      <c r="RDE179" s="73"/>
      <c r="RDF179" s="73"/>
      <c r="RDG179" s="73"/>
      <c r="RDH179" s="73"/>
      <c r="RDI179" s="73"/>
      <c r="RDJ179" s="73"/>
      <c r="RDK179" s="73"/>
      <c r="RDL179" s="73"/>
      <c r="RDM179" s="73"/>
      <c r="RDN179" s="73"/>
      <c r="RDO179" s="73"/>
      <c r="RDP179" s="73"/>
      <c r="RDQ179" s="73"/>
      <c r="RDR179" s="73"/>
      <c r="RDS179" s="73"/>
      <c r="RDT179" s="73"/>
      <c r="RDU179" s="73"/>
      <c r="RDV179" s="73"/>
      <c r="RDW179" s="73"/>
      <c r="RDX179" s="73"/>
      <c r="RDY179" s="73"/>
      <c r="RDZ179" s="73"/>
      <c r="REA179" s="73"/>
      <c r="REB179" s="73"/>
      <c r="REC179" s="73"/>
      <c r="RED179" s="73"/>
      <c r="REE179" s="73"/>
      <c r="REF179" s="73"/>
      <c r="REG179" s="73"/>
      <c r="REH179" s="73"/>
      <c r="REI179" s="73"/>
      <c r="REJ179" s="73"/>
      <c r="REK179" s="73"/>
      <c r="REL179" s="73"/>
      <c r="REM179" s="73"/>
      <c r="REN179" s="73"/>
      <c r="REO179" s="73"/>
      <c r="REP179" s="73"/>
      <c r="REQ179" s="73"/>
      <c r="RER179" s="73"/>
      <c r="RES179" s="73"/>
      <c r="RET179" s="73"/>
      <c r="REU179" s="73"/>
      <c r="REV179" s="73"/>
      <c r="REW179" s="73"/>
      <c r="REX179" s="73"/>
      <c r="REY179" s="73"/>
      <c r="REZ179" s="73"/>
      <c r="RFA179" s="73"/>
      <c r="RFB179" s="73"/>
      <c r="RFC179" s="73"/>
      <c r="RFD179" s="73"/>
      <c r="RFE179" s="73"/>
      <c r="RFF179" s="73"/>
      <c r="RFG179" s="73"/>
      <c r="RFH179" s="73"/>
      <c r="RFI179" s="73"/>
      <c r="RFJ179" s="73"/>
      <c r="RFK179" s="73"/>
      <c r="RFL179" s="73"/>
      <c r="RFM179" s="73"/>
      <c r="RFN179" s="73"/>
      <c r="RFO179" s="73"/>
      <c r="RFP179" s="73"/>
      <c r="RFQ179" s="73"/>
      <c r="RFR179" s="73"/>
      <c r="RFS179" s="73"/>
      <c r="RFT179" s="73"/>
      <c r="RFU179" s="73"/>
      <c r="RFV179" s="73"/>
      <c r="RFW179" s="73"/>
      <c r="RFX179" s="73"/>
      <c r="RFY179" s="73"/>
      <c r="RFZ179" s="73"/>
      <c r="RGA179" s="73"/>
      <c r="RGB179" s="73"/>
      <c r="RGC179" s="73"/>
      <c r="RGD179" s="73"/>
      <c r="RGE179" s="73"/>
      <c r="RGF179" s="73"/>
      <c r="RGG179" s="73"/>
      <c r="RGH179" s="73"/>
      <c r="RGI179" s="73"/>
      <c r="RGJ179" s="73"/>
      <c r="RGK179" s="73"/>
      <c r="RGL179" s="73"/>
      <c r="RGM179" s="73"/>
      <c r="RGN179" s="73"/>
      <c r="RGO179" s="73"/>
      <c r="RGP179" s="73"/>
      <c r="RGQ179" s="73"/>
      <c r="RGR179" s="73"/>
      <c r="RGS179" s="73"/>
      <c r="RGT179" s="73"/>
      <c r="RGU179" s="73"/>
      <c r="RGV179" s="73"/>
      <c r="RGW179" s="73"/>
      <c r="RGX179" s="73"/>
      <c r="RGY179" s="73"/>
      <c r="RGZ179" s="73"/>
      <c r="RHA179" s="73"/>
      <c r="RHB179" s="73"/>
      <c r="RHC179" s="73"/>
      <c r="RHD179" s="73"/>
      <c r="RHE179" s="73"/>
      <c r="RHF179" s="73"/>
      <c r="RHG179" s="73"/>
      <c r="RHH179" s="73"/>
      <c r="RHI179" s="73"/>
      <c r="RHJ179" s="73"/>
      <c r="RHK179" s="73"/>
      <c r="RHL179" s="73"/>
      <c r="RHM179" s="73"/>
      <c r="RHN179" s="73"/>
      <c r="RHO179" s="73"/>
      <c r="RHP179" s="73"/>
      <c r="RHQ179" s="73"/>
      <c r="RHR179" s="73"/>
      <c r="RHS179" s="73"/>
      <c r="RHT179" s="73"/>
      <c r="RHU179" s="73"/>
      <c r="RHV179" s="73"/>
      <c r="RHW179" s="73"/>
      <c r="RHX179" s="73"/>
      <c r="RHY179" s="73"/>
      <c r="RHZ179" s="73"/>
      <c r="RIA179" s="73"/>
      <c r="RIB179" s="73"/>
      <c r="RIC179" s="73"/>
      <c r="RID179" s="73"/>
      <c r="RIE179" s="73"/>
      <c r="RIF179" s="73"/>
      <c r="RIG179" s="73"/>
      <c r="RIH179" s="73"/>
      <c r="RII179" s="73"/>
      <c r="RIJ179" s="73"/>
      <c r="RIK179" s="73"/>
      <c r="RIL179" s="73"/>
      <c r="RIM179" s="73"/>
      <c r="RIN179" s="73"/>
      <c r="RIO179" s="73"/>
      <c r="RIP179" s="73"/>
      <c r="RIQ179" s="73"/>
      <c r="RIR179" s="73"/>
      <c r="RIS179" s="73"/>
      <c r="RIT179" s="73"/>
      <c r="RIU179" s="73"/>
      <c r="RIV179" s="73"/>
      <c r="RIW179" s="73"/>
      <c r="RIX179" s="73"/>
      <c r="RIY179" s="73"/>
      <c r="RIZ179" s="73"/>
      <c r="RJA179" s="73"/>
      <c r="RJB179" s="73"/>
      <c r="RJC179" s="73"/>
      <c r="RJD179" s="73"/>
      <c r="RJE179" s="73"/>
      <c r="RJF179" s="73"/>
      <c r="RJG179" s="73"/>
      <c r="RJH179" s="73"/>
      <c r="RJI179" s="73"/>
      <c r="RJJ179" s="73"/>
      <c r="RJK179" s="73"/>
      <c r="RJL179" s="73"/>
      <c r="RJM179" s="73"/>
      <c r="RJN179" s="73"/>
      <c r="RJO179" s="73"/>
      <c r="RJP179" s="73"/>
      <c r="RJQ179" s="73"/>
      <c r="RJR179" s="73"/>
      <c r="RJS179" s="73"/>
      <c r="RJT179" s="73"/>
      <c r="RJU179" s="73"/>
      <c r="RJV179" s="73"/>
      <c r="RJW179" s="73"/>
      <c r="RJX179" s="73"/>
      <c r="RJY179" s="73"/>
      <c r="RJZ179" s="73"/>
      <c r="RKA179" s="73"/>
      <c r="RKB179" s="73"/>
      <c r="RKC179" s="73"/>
      <c r="RKD179" s="73"/>
      <c r="RKE179" s="73"/>
      <c r="RKF179" s="73"/>
      <c r="RKG179" s="73"/>
      <c r="RKH179" s="73"/>
      <c r="RKI179" s="73"/>
      <c r="RKJ179" s="73"/>
      <c r="RKK179" s="73"/>
      <c r="RKL179" s="73"/>
      <c r="RKM179" s="73"/>
      <c r="RKN179" s="73"/>
      <c r="RKO179" s="73"/>
      <c r="RKP179" s="73"/>
      <c r="RKQ179" s="73"/>
      <c r="RKR179" s="73"/>
      <c r="RKS179" s="73"/>
      <c r="RKT179" s="73"/>
      <c r="RKU179" s="73"/>
      <c r="RKV179" s="73"/>
      <c r="RKW179" s="73"/>
      <c r="RKX179" s="73"/>
      <c r="RKY179" s="73"/>
      <c r="RKZ179" s="73"/>
      <c r="RLA179" s="73"/>
      <c r="RLB179" s="73"/>
      <c r="RLC179" s="73"/>
      <c r="RLD179" s="73"/>
      <c r="RLE179" s="73"/>
      <c r="RLF179" s="73"/>
      <c r="RLG179" s="73"/>
      <c r="RLH179" s="73"/>
      <c r="RLI179" s="73"/>
      <c r="RLJ179" s="73"/>
      <c r="RLK179" s="73"/>
      <c r="RLL179" s="73"/>
      <c r="RLM179" s="73"/>
      <c r="RLN179" s="73"/>
      <c r="RLO179" s="73"/>
      <c r="RLP179" s="73"/>
      <c r="RLQ179" s="73"/>
      <c r="RLR179" s="73"/>
      <c r="RLS179" s="73"/>
      <c r="RLT179" s="73"/>
      <c r="RLU179" s="73"/>
      <c r="RLV179" s="73"/>
      <c r="RLW179" s="73"/>
      <c r="RLX179" s="73"/>
      <c r="RLY179" s="73"/>
      <c r="RLZ179" s="73"/>
      <c r="RMA179" s="73"/>
      <c r="RMB179" s="73"/>
      <c r="RMC179" s="73"/>
      <c r="RMD179" s="73"/>
      <c r="RME179" s="73"/>
      <c r="RMF179" s="73"/>
      <c r="RMG179" s="73"/>
      <c r="RMH179" s="73"/>
      <c r="RMI179" s="73"/>
      <c r="RMJ179" s="73"/>
      <c r="RMK179" s="73"/>
      <c r="RML179" s="73"/>
      <c r="RMM179" s="73"/>
      <c r="RMN179" s="73"/>
      <c r="RMO179" s="73"/>
      <c r="RMP179" s="73"/>
      <c r="RMQ179" s="73"/>
      <c r="RMR179" s="73"/>
      <c r="RMS179" s="73"/>
      <c r="RMT179" s="73"/>
      <c r="RMU179" s="73"/>
      <c r="RMV179" s="73"/>
      <c r="RMW179" s="73"/>
      <c r="RMX179" s="73"/>
      <c r="RMY179" s="73"/>
      <c r="RMZ179" s="73"/>
      <c r="RNA179" s="73"/>
      <c r="RNB179" s="73"/>
      <c r="RNC179" s="73"/>
      <c r="RND179" s="73"/>
      <c r="RNE179" s="73"/>
      <c r="RNF179" s="73"/>
      <c r="RNG179" s="73"/>
      <c r="RNH179" s="73"/>
      <c r="RNI179" s="73"/>
      <c r="RNJ179" s="73"/>
      <c r="RNK179" s="73"/>
      <c r="RNL179" s="73"/>
      <c r="RNM179" s="73"/>
      <c r="RNN179" s="73"/>
      <c r="RNO179" s="73"/>
      <c r="RNP179" s="73"/>
      <c r="RNQ179" s="73"/>
      <c r="RNR179" s="73"/>
      <c r="RNS179" s="73"/>
      <c r="RNT179" s="73"/>
      <c r="RNU179" s="73"/>
      <c r="RNV179" s="73"/>
      <c r="RNW179" s="73"/>
      <c r="RNX179" s="73"/>
      <c r="RNY179" s="73"/>
      <c r="RNZ179" s="73"/>
      <c r="ROA179" s="73"/>
      <c r="ROB179" s="73"/>
      <c r="ROC179" s="73"/>
      <c r="ROD179" s="73"/>
      <c r="ROE179" s="73"/>
      <c r="ROF179" s="73"/>
      <c r="ROG179" s="73"/>
      <c r="ROH179" s="73"/>
      <c r="ROI179" s="73"/>
      <c r="ROJ179" s="73"/>
      <c r="ROK179" s="73"/>
      <c r="ROL179" s="73"/>
      <c r="ROM179" s="73"/>
      <c r="RON179" s="73"/>
      <c r="ROO179" s="73"/>
      <c r="ROP179" s="73"/>
      <c r="ROQ179" s="73"/>
      <c r="ROR179" s="73"/>
      <c r="ROS179" s="73"/>
      <c r="ROT179" s="73"/>
      <c r="ROU179" s="73"/>
      <c r="ROV179" s="73"/>
      <c r="ROW179" s="73"/>
      <c r="ROX179" s="73"/>
      <c r="ROY179" s="73"/>
      <c r="ROZ179" s="73"/>
      <c r="RPA179" s="73"/>
      <c r="RPB179" s="73"/>
      <c r="RPC179" s="73"/>
      <c r="RPD179" s="73"/>
      <c r="RPE179" s="73"/>
      <c r="RPF179" s="73"/>
      <c r="RPG179" s="73"/>
      <c r="RPH179" s="73"/>
      <c r="RPI179" s="73"/>
      <c r="RPJ179" s="73"/>
      <c r="RPK179" s="73"/>
      <c r="RPL179" s="73"/>
      <c r="RPM179" s="73"/>
      <c r="RPN179" s="73"/>
      <c r="RPO179" s="73"/>
      <c r="RPP179" s="73"/>
      <c r="RPQ179" s="73"/>
      <c r="RPR179" s="73"/>
      <c r="RPS179" s="73"/>
      <c r="RPT179" s="73"/>
      <c r="RPU179" s="73"/>
      <c r="RPV179" s="73"/>
      <c r="RPW179" s="73"/>
      <c r="RPX179" s="73"/>
      <c r="RPY179" s="73"/>
      <c r="RPZ179" s="73"/>
      <c r="RQA179" s="73"/>
      <c r="RQB179" s="73"/>
      <c r="RQC179" s="73"/>
      <c r="RQD179" s="73"/>
      <c r="RQE179" s="73"/>
      <c r="RQF179" s="73"/>
      <c r="RQG179" s="73"/>
      <c r="RQH179" s="73"/>
      <c r="RQI179" s="73"/>
      <c r="RQJ179" s="73"/>
      <c r="RQK179" s="73"/>
      <c r="RQL179" s="73"/>
      <c r="RQM179" s="73"/>
      <c r="RQN179" s="73"/>
      <c r="RQO179" s="73"/>
      <c r="RQP179" s="73"/>
      <c r="RQQ179" s="73"/>
      <c r="RQR179" s="73"/>
      <c r="RQS179" s="73"/>
      <c r="RQT179" s="73"/>
      <c r="RQU179" s="73"/>
      <c r="RQV179" s="73"/>
      <c r="RQW179" s="73"/>
      <c r="RQX179" s="73"/>
      <c r="RQY179" s="73"/>
      <c r="RQZ179" s="73"/>
      <c r="RRA179" s="73"/>
      <c r="RRB179" s="73"/>
      <c r="RRC179" s="73"/>
      <c r="RRD179" s="73"/>
      <c r="RRE179" s="73"/>
      <c r="RRF179" s="73"/>
      <c r="RRG179" s="73"/>
      <c r="RRH179" s="73"/>
      <c r="RRI179" s="73"/>
      <c r="RRJ179" s="73"/>
      <c r="RRK179" s="73"/>
      <c r="RRL179" s="73"/>
      <c r="RRM179" s="73"/>
      <c r="RRN179" s="73"/>
      <c r="RRO179" s="73"/>
      <c r="RRP179" s="73"/>
      <c r="RRQ179" s="73"/>
      <c r="RRR179" s="73"/>
      <c r="RRS179" s="73"/>
      <c r="RRT179" s="73"/>
      <c r="RRU179" s="73"/>
      <c r="RRV179" s="73"/>
      <c r="RRW179" s="73"/>
      <c r="RRX179" s="73"/>
      <c r="RRY179" s="73"/>
      <c r="RRZ179" s="73"/>
      <c r="RSA179" s="73"/>
      <c r="RSB179" s="73"/>
      <c r="RSC179" s="73"/>
      <c r="RSD179" s="73"/>
      <c r="RSE179" s="73"/>
      <c r="RSF179" s="73"/>
      <c r="RSG179" s="73"/>
      <c r="RSH179" s="73"/>
      <c r="RSI179" s="73"/>
      <c r="RSJ179" s="73"/>
      <c r="RSK179" s="73"/>
      <c r="RSL179" s="73"/>
      <c r="RSM179" s="73"/>
      <c r="RSN179" s="73"/>
      <c r="RSO179" s="73"/>
      <c r="RSP179" s="73"/>
      <c r="RSQ179" s="73"/>
      <c r="RSR179" s="73"/>
      <c r="RSS179" s="73"/>
      <c r="RST179" s="73"/>
      <c r="RSU179" s="73"/>
      <c r="RSV179" s="73"/>
      <c r="RSW179" s="73"/>
      <c r="RSX179" s="73"/>
      <c r="RSY179" s="73"/>
      <c r="RSZ179" s="73"/>
      <c r="RTA179" s="73"/>
      <c r="RTB179" s="73"/>
      <c r="RTC179" s="73"/>
      <c r="RTD179" s="73"/>
      <c r="RTE179" s="73"/>
      <c r="RTF179" s="73"/>
      <c r="RTG179" s="73"/>
      <c r="RTH179" s="73"/>
      <c r="RTI179" s="73"/>
      <c r="RTJ179" s="73"/>
      <c r="RTK179" s="73"/>
      <c r="RTL179" s="73"/>
      <c r="RTM179" s="73"/>
      <c r="RTN179" s="73"/>
      <c r="RTO179" s="73"/>
      <c r="RTP179" s="73"/>
      <c r="RTQ179" s="73"/>
      <c r="RTR179" s="73"/>
      <c r="RTS179" s="73"/>
      <c r="RTT179" s="73"/>
      <c r="RTU179" s="73"/>
      <c r="RTV179" s="73"/>
      <c r="RTW179" s="73"/>
      <c r="RTX179" s="73"/>
      <c r="RTY179" s="73"/>
      <c r="RTZ179" s="73"/>
      <c r="RUA179" s="73"/>
      <c r="RUB179" s="73"/>
      <c r="RUC179" s="73"/>
      <c r="RUD179" s="73"/>
      <c r="RUE179" s="73"/>
      <c r="RUF179" s="73"/>
      <c r="RUG179" s="73"/>
      <c r="RUH179" s="73"/>
      <c r="RUI179" s="73"/>
      <c r="RUJ179" s="73"/>
      <c r="RUK179" s="73"/>
      <c r="RUL179" s="73"/>
      <c r="RUM179" s="73"/>
      <c r="RUN179" s="73"/>
      <c r="RUO179" s="73"/>
      <c r="RUP179" s="73"/>
      <c r="RUQ179" s="73"/>
      <c r="RUR179" s="73"/>
      <c r="RUS179" s="73"/>
      <c r="RUT179" s="73"/>
      <c r="RUU179" s="73"/>
      <c r="RUV179" s="73"/>
      <c r="RUW179" s="73"/>
      <c r="RUX179" s="73"/>
      <c r="RUY179" s="73"/>
      <c r="RUZ179" s="73"/>
      <c r="RVA179" s="73"/>
      <c r="RVB179" s="73"/>
      <c r="RVC179" s="73"/>
      <c r="RVD179" s="73"/>
      <c r="RVE179" s="73"/>
      <c r="RVF179" s="73"/>
      <c r="RVG179" s="73"/>
      <c r="RVH179" s="73"/>
      <c r="RVI179" s="73"/>
      <c r="RVJ179" s="73"/>
      <c r="RVK179" s="73"/>
      <c r="RVL179" s="73"/>
      <c r="RVM179" s="73"/>
      <c r="RVN179" s="73"/>
      <c r="RVO179" s="73"/>
      <c r="RVP179" s="73"/>
      <c r="RVQ179" s="73"/>
      <c r="RVR179" s="73"/>
      <c r="RVS179" s="73"/>
      <c r="RVT179" s="73"/>
      <c r="RVU179" s="73"/>
      <c r="RVV179" s="73"/>
      <c r="RVW179" s="73"/>
      <c r="RVX179" s="73"/>
      <c r="RVY179" s="73"/>
      <c r="RVZ179" s="73"/>
      <c r="RWA179" s="73"/>
      <c r="RWB179" s="73"/>
      <c r="RWC179" s="73"/>
      <c r="RWD179" s="73"/>
      <c r="RWE179" s="73"/>
      <c r="RWF179" s="73"/>
      <c r="RWG179" s="73"/>
      <c r="RWH179" s="73"/>
      <c r="RWI179" s="73"/>
      <c r="RWJ179" s="73"/>
      <c r="RWK179" s="73"/>
      <c r="RWL179" s="73"/>
      <c r="RWM179" s="73"/>
      <c r="RWN179" s="73"/>
      <c r="RWO179" s="73"/>
      <c r="RWP179" s="73"/>
      <c r="RWQ179" s="73"/>
      <c r="RWR179" s="73"/>
      <c r="RWS179" s="73"/>
      <c r="RWT179" s="73"/>
      <c r="RWU179" s="73"/>
      <c r="RWV179" s="73"/>
      <c r="RWW179" s="73"/>
      <c r="RWX179" s="73"/>
      <c r="RWY179" s="73"/>
      <c r="RWZ179" s="73"/>
      <c r="RXA179" s="73"/>
      <c r="RXB179" s="73"/>
      <c r="RXC179" s="73"/>
      <c r="RXD179" s="73"/>
      <c r="RXE179" s="73"/>
      <c r="RXF179" s="73"/>
      <c r="RXG179" s="73"/>
      <c r="RXH179" s="73"/>
      <c r="RXI179" s="73"/>
      <c r="RXJ179" s="73"/>
      <c r="RXK179" s="73"/>
      <c r="RXL179" s="73"/>
      <c r="RXM179" s="73"/>
      <c r="RXN179" s="73"/>
      <c r="RXO179" s="73"/>
      <c r="RXP179" s="73"/>
      <c r="RXQ179" s="73"/>
      <c r="RXR179" s="73"/>
      <c r="RXS179" s="73"/>
      <c r="RXT179" s="73"/>
      <c r="RXU179" s="73"/>
      <c r="RXV179" s="73"/>
      <c r="RXW179" s="73"/>
      <c r="RXX179" s="73"/>
      <c r="RXY179" s="73"/>
      <c r="RXZ179" s="73"/>
      <c r="RYA179" s="73"/>
      <c r="RYB179" s="73"/>
      <c r="RYC179" s="73"/>
      <c r="RYD179" s="73"/>
      <c r="RYE179" s="73"/>
      <c r="RYF179" s="73"/>
      <c r="RYG179" s="73"/>
      <c r="RYH179" s="73"/>
      <c r="RYI179" s="73"/>
      <c r="RYJ179" s="73"/>
      <c r="RYK179" s="73"/>
      <c r="RYL179" s="73"/>
      <c r="RYM179" s="73"/>
      <c r="RYN179" s="73"/>
      <c r="RYO179" s="73"/>
      <c r="RYP179" s="73"/>
      <c r="RYQ179" s="73"/>
      <c r="RYR179" s="73"/>
      <c r="RYS179" s="73"/>
      <c r="RYT179" s="73"/>
      <c r="RYU179" s="73"/>
      <c r="RYV179" s="73"/>
      <c r="RYW179" s="73"/>
      <c r="RYX179" s="73"/>
      <c r="RYY179" s="73"/>
      <c r="RYZ179" s="73"/>
      <c r="RZA179" s="73"/>
      <c r="RZB179" s="73"/>
      <c r="RZC179" s="73"/>
      <c r="RZD179" s="73"/>
      <c r="RZE179" s="73"/>
      <c r="RZF179" s="73"/>
      <c r="RZG179" s="73"/>
      <c r="RZH179" s="73"/>
      <c r="RZI179" s="73"/>
      <c r="RZJ179" s="73"/>
      <c r="RZK179" s="73"/>
      <c r="RZL179" s="73"/>
      <c r="RZM179" s="73"/>
      <c r="RZN179" s="73"/>
      <c r="RZO179" s="73"/>
      <c r="RZP179" s="73"/>
      <c r="RZQ179" s="73"/>
      <c r="RZR179" s="73"/>
      <c r="RZS179" s="73"/>
      <c r="RZT179" s="73"/>
      <c r="RZU179" s="73"/>
      <c r="RZV179" s="73"/>
      <c r="RZW179" s="73"/>
      <c r="RZX179" s="73"/>
      <c r="RZY179" s="73"/>
      <c r="RZZ179" s="73"/>
      <c r="SAA179" s="73"/>
      <c r="SAB179" s="73"/>
      <c r="SAC179" s="73"/>
      <c r="SAD179" s="73"/>
      <c r="SAE179" s="73"/>
      <c r="SAF179" s="73"/>
      <c r="SAG179" s="73"/>
      <c r="SAH179" s="73"/>
      <c r="SAI179" s="73"/>
      <c r="SAJ179" s="73"/>
      <c r="SAK179" s="73"/>
      <c r="SAL179" s="73"/>
      <c r="SAM179" s="73"/>
      <c r="SAN179" s="73"/>
      <c r="SAO179" s="73"/>
      <c r="SAP179" s="73"/>
      <c r="SAQ179" s="73"/>
      <c r="SAR179" s="73"/>
      <c r="SAS179" s="73"/>
      <c r="SAT179" s="73"/>
      <c r="SAU179" s="73"/>
      <c r="SAV179" s="73"/>
      <c r="SAW179" s="73"/>
      <c r="SAX179" s="73"/>
      <c r="SAY179" s="73"/>
      <c r="SAZ179" s="73"/>
      <c r="SBA179" s="73"/>
      <c r="SBB179" s="73"/>
      <c r="SBC179" s="73"/>
      <c r="SBD179" s="73"/>
      <c r="SBE179" s="73"/>
      <c r="SBF179" s="73"/>
      <c r="SBG179" s="73"/>
      <c r="SBH179" s="73"/>
      <c r="SBI179" s="73"/>
      <c r="SBJ179" s="73"/>
      <c r="SBK179" s="73"/>
      <c r="SBL179" s="73"/>
      <c r="SBM179" s="73"/>
      <c r="SBN179" s="73"/>
      <c r="SBO179" s="73"/>
      <c r="SBP179" s="73"/>
      <c r="SBQ179" s="73"/>
      <c r="SBR179" s="73"/>
      <c r="SBS179" s="73"/>
      <c r="SBT179" s="73"/>
      <c r="SBU179" s="73"/>
      <c r="SBV179" s="73"/>
      <c r="SBW179" s="73"/>
      <c r="SBX179" s="73"/>
      <c r="SBY179" s="73"/>
      <c r="SBZ179" s="73"/>
      <c r="SCA179" s="73"/>
      <c r="SCB179" s="73"/>
      <c r="SCC179" s="73"/>
      <c r="SCD179" s="73"/>
      <c r="SCE179" s="73"/>
      <c r="SCF179" s="73"/>
      <c r="SCG179" s="73"/>
      <c r="SCH179" s="73"/>
      <c r="SCI179" s="73"/>
      <c r="SCJ179" s="73"/>
      <c r="SCK179" s="73"/>
      <c r="SCL179" s="73"/>
      <c r="SCM179" s="73"/>
      <c r="SCN179" s="73"/>
      <c r="SCO179" s="73"/>
      <c r="SCP179" s="73"/>
      <c r="SCQ179" s="73"/>
      <c r="SCR179" s="73"/>
      <c r="SCS179" s="73"/>
      <c r="SCT179" s="73"/>
      <c r="SCU179" s="73"/>
      <c r="SCV179" s="73"/>
      <c r="SCW179" s="73"/>
      <c r="SCX179" s="73"/>
      <c r="SCY179" s="73"/>
      <c r="SCZ179" s="73"/>
      <c r="SDA179" s="73"/>
      <c r="SDB179" s="73"/>
      <c r="SDC179" s="73"/>
      <c r="SDD179" s="73"/>
      <c r="SDE179" s="73"/>
      <c r="SDF179" s="73"/>
      <c r="SDG179" s="73"/>
      <c r="SDH179" s="73"/>
      <c r="SDI179" s="73"/>
      <c r="SDJ179" s="73"/>
      <c r="SDK179" s="73"/>
      <c r="SDL179" s="73"/>
      <c r="SDM179" s="73"/>
      <c r="SDN179" s="73"/>
      <c r="SDO179" s="73"/>
      <c r="SDP179" s="73"/>
      <c r="SDQ179" s="73"/>
      <c r="SDR179" s="73"/>
      <c r="SDS179" s="73"/>
      <c r="SDT179" s="73"/>
      <c r="SDU179" s="73"/>
      <c r="SDV179" s="73"/>
      <c r="SDW179" s="73"/>
      <c r="SDX179" s="73"/>
      <c r="SDY179" s="73"/>
      <c r="SDZ179" s="73"/>
      <c r="SEA179" s="73"/>
      <c r="SEB179" s="73"/>
      <c r="SEC179" s="73"/>
      <c r="SED179" s="73"/>
      <c r="SEE179" s="73"/>
      <c r="SEF179" s="73"/>
      <c r="SEG179" s="73"/>
      <c r="SEH179" s="73"/>
      <c r="SEI179" s="73"/>
      <c r="SEJ179" s="73"/>
      <c r="SEK179" s="73"/>
      <c r="SEL179" s="73"/>
      <c r="SEM179" s="73"/>
      <c r="SEN179" s="73"/>
      <c r="SEO179" s="73"/>
      <c r="SEP179" s="73"/>
      <c r="SEQ179" s="73"/>
      <c r="SER179" s="73"/>
      <c r="SES179" s="73"/>
      <c r="SET179" s="73"/>
      <c r="SEU179" s="73"/>
      <c r="SEV179" s="73"/>
      <c r="SEW179" s="73"/>
      <c r="SEX179" s="73"/>
      <c r="SEY179" s="73"/>
      <c r="SEZ179" s="73"/>
      <c r="SFA179" s="73"/>
      <c r="SFB179" s="73"/>
      <c r="SFC179" s="73"/>
      <c r="SFD179" s="73"/>
      <c r="SFE179" s="73"/>
      <c r="SFF179" s="73"/>
      <c r="SFG179" s="73"/>
      <c r="SFH179" s="73"/>
      <c r="SFI179" s="73"/>
      <c r="SFJ179" s="73"/>
      <c r="SFK179" s="73"/>
      <c r="SFL179" s="73"/>
      <c r="SFM179" s="73"/>
      <c r="SFN179" s="73"/>
      <c r="SFO179" s="73"/>
      <c r="SFP179" s="73"/>
      <c r="SFQ179" s="73"/>
      <c r="SFR179" s="73"/>
      <c r="SFS179" s="73"/>
      <c r="SFT179" s="73"/>
      <c r="SFU179" s="73"/>
      <c r="SFV179" s="73"/>
      <c r="SFW179" s="73"/>
      <c r="SFX179" s="73"/>
      <c r="SFY179" s="73"/>
      <c r="SFZ179" s="73"/>
      <c r="SGA179" s="73"/>
      <c r="SGB179" s="73"/>
      <c r="SGC179" s="73"/>
      <c r="SGD179" s="73"/>
      <c r="SGE179" s="73"/>
      <c r="SGF179" s="73"/>
      <c r="SGG179" s="73"/>
      <c r="SGH179" s="73"/>
      <c r="SGI179" s="73"/>
      <c r="SGJ179" s="73"/>
      <c r="SGK179" s="73"/>
      <c r="SGL179" s="73"/>
      <c r="SGM179" s="73"/>
      <c r="SGN179" s="73"/>
      <c r="SGO179" s="73"/>
      <c r="SGP179" s="73"/>
      <c r="SGQ179" s="73"/>
      <c r="SGR179" s="73"/>
      <c r="SGS179" s="73"/>
      <c r="SGT179" s="73"/>
      <c r="SGU179" s="73"/>
      <c r="SGV179" s="73"/>
      <c r="SGW179" s="73"/>
      <c r="SGX179" s="73"/>
      <c r="SGY179" s="73"/>
      <c r="SGZ179" s="73"/>
      <c r="SHA179" s="73"/>
      <c r="SHB179" s="73"/>
      <c r="SHC179" s="73"/>
      <c r="SHD179" s="73"/>
      <c r="SHE179" s="73"/>
      <c r="SHF179" s="73"/>
      <c r="SHG179" s="73"/>
      <c r="SHH179" s="73"/>
      <c r="SHI179" s="73"/>
      <c r="SHJ179" s="73"/>
      <c r="SHK179" s="73"/>
      <c r="SHL179" s="73"/>
      <c r="SHM179" s="73"/>
      <c r="SHN179" s="73"/>
      <c r="SHO179" s="73"/>
      <c r="SHP179" s="73"/>
      <c r="SHQ179" s="73"/>
      <c r="SHR179" s="73"/>
      <c r="SHS179" s="73"/>
      <c r="SHT179" s="73"/>
      <c r="SHU179" s="73"/>
      <c r="SHV179" s="73"/>
      <c r="SHW179" s="73"/>
      <c r="SHX179" s="73"/>
      <c r="SHY179" s="73"/>
      <c r="SHZ179" s="73"/>
      <c r="SIA179" s="73"/>
      <c r="SIB179" s="73"/>
      <c r="SIC179" s="73"/>
      <c r="SID179" s="73"/>
      <c r="SIE179" s="73"/>
      <c r="SIF179" s="73"/>
      <c r="SIG179" s="73"/>
      <c r="SIH179" s="73"/>
      <c r="SII179" s="73"/>
      <c r="SIJ179" s="73"/>
      <c r="SIK179" s="73"/>
      <c r="SIL179" s="73"/>
      <c r="SIM179" s="73"/>
      <c r="SIN179" s="73"/>
      <c r="SIO179" s="73"/>
      <c r="SIP179" s="73"/>
      <c r="SIQ179" s="73"/>
      <c r="SIR179" s="73"/>
      <c r="SIS179" s="73"/>
      <c r="SIT179" s="73"/>
      <c r="SIU179" s="73"/>
      <c r="SIV179" s="73"/>
      <c r="SIW179" s="73"/>
      <c r="SIX179" s="73"/>
      <c r="SIY179" s="73"/>
      <c r="SIZ179" s="73"/>
      <c r="SJA179" s="73"/>
      <c r="SJB179" s="73"/>
      <c r="SJC179" s="73"/>
      <c r="SJD179" s="73"/>
      <c r="SJE179" s="73"/>
      <c r="SJF179" s="73"/>
      <c r="SJG179" s="73"/>
      <c r="SJH179" s="73"/>
      <c r="SJI179" s="73"/>
      <c r="SJJ179" s="73"/>
      <c r="SJK179" s="73"/>
      <c r="SJL179" s="73"/>
      <c r="SJM179" s="73"/>
      <c r="SJN179" s="73"/>
      <c r="SJO179" s="73"/>
      <c r="SJP179" s="73"/>
      <c r="SJQ179" s="73"/>
      <c r="SJR179" s="73"/>
      <c r="SJS179" s="73"/>
      <c r="SJT179" s="73"/>
      <c r="SJU179" s="73"/>
      <c r="SJV179" s="73"/>
      <c r="SJW179" s="73"/>
      <c r="SJX179" s="73"/>
      <c r="SJY179" s="73"/>
      <c r="SJZ179" s="73"/>
      <c r="SKA179" s="73"/>
      <c r="SKB179" s="73"/>
      <c r="SKC179" s="73"/>
      <c r="SKD179" s="73"/>
      <c r="SKE179" s="73"/>
      <c r="SKF179" s="73"/>
      <c r="SKG179" s="73"/>
      <c r="SKH179" s="73"/>
      <c r="SKI179" s="73"/>
      <c r="SKJ179" s="73"/>
      <c r="SKK179" s="73"/>
      <c r="SKL179" s="73"/>
      <c r="SKM179" s="73"/>
      <c r="SKN179" s="73"/>
      <c r="SKO179" s="73"/>
      <c r="SKP179" s="73"/>
      <c r="SKQ179" s="73"/>
      <c r="SKR179" s="73"/>
      <c r="SKS179" s="73"/>
      <c r="SKT179" s="73"/>
      <c r="SKU179" s="73"/>
      <c r="SKV179" s="73"/>
      <c r="SKW179" s="73"/>
      <c r="SKX179" s="73"/>
      <c r="SKY179" s="73"/>
      <c r="SKZ179" s="73"/>
      <c r="SLA179" s="73"/>
      <c r="SLB179" s="73"/>
      <c r="SLC179" s="73"/>
      <c r="SLD179" s="73"/>
      <c r="SLE179" s="73"/>
      <c r="SLF179" s="73"/>
      <c r="SLG179" s="73"/>
      <c r="SLH179" s="73"/>
      <c r="SLI179" s="73"/>
      <c r="SLJ179" s="73"/>
      <c r="SLK179" s="73"/>
      <c r="SLL179" s="73"/>
      <c r="SLM179" s="73"/>
      <c r="SLN179" s="73"/>
      <c r="SLO179" s="73"/>
      <c r="SLP179" s="73"/>
      <c r="SLQ179" s="73"/>
      <c r="SLR179" s="73"/>
      <c r="SLS179" s="73"/>
      <c r="SLT179" s="73"/>
      <c r="SLU179" s="73"/>
      <c r="SLV179" s="73"/>
      <c r="SLW179" s="73"/>
      <c r="SLX179" s="73"/>
      <c r="SLY179" s="73"/>
      <c r="SLZ179" s="73"/>
      <c r="SMA179" s="73"/>
      <c r="SMB179" s="73"/>
      <c r="SMC179" s="73"/>
      <c r="SMD179" s="73"/>
      <c r="SME179" s="73"/>
      <c r="SMF179" s="73"/>
      <c r="SMG179" s="73"/>
      <c r="SMH179" s="73"/>
      <c r="SMI179" s="73"/>
      <c r="SMJ179" s="73"/>
      <c r="SMK179" s="73"/>
      <c r="SML179" s="73"/>
      <c r="SMM179" s="73"/>
      <c r="SMN179" s="73"/>
      <c r="SMO179" s="73"/>
      <c r="SMP179" s="73"/>
      <c r="SMQ179" s="73"/>
      <c r="SMR179" s="73"/>
      <c r="SMS179" s="73"/>
      <c r="SMT179" s="73"/>
      <c r="SMU179" s="73"/>
      <c r="SMV179" s="73"/>
      <c r="SMW179" s="73"/>
      <c r="SMX179" s="73"/>
      <c r="SMY179" s="73"/>
      <c r="SMZ179" s="73"/>
      <c r="SNA179" s="73"/>
      <c r="SNB179" s="73"/>
      <c r="SNC179" s="73"/>
      <c r="SND179" s="73"/>
      <c r="SNE179" s="73"/>
      <c r="SNF179" s="73"/>
      <c r="SNG179" s="73"/>
      <c r="SNH179" s="73"/>
      <c r="SNI179" s="73"/>
      <c r="SNJ179" s="73"/>
      <c r="SNK179" s="73"/>
      <c r="SNL179" s="73"/>
      <c r="SNM179" s="73"/>
      <c r="SNN179" s="73"/>
      <c r="SNO179" s="73"/>
      <c r="SNP179" s="73"/>
      <c r="SNQ179" s="73"/>
      <c r="SNR179" s="73"/>
      <c r="SNS179" s="73"/>
      <c r="SNT179" s="73"/>
      <c r="SNU179" s="73"/>
      <c r="SNV179" s="73"/>
      <c r="SNW179" s="73"/>
      <c r="SNX179" s="73"/>
      <c r="SNY179" s="73"/>
      <c r="SNZ179" s="73"/>
      <c r="SOA179" s="73"/>
      <c r="SOB179" s="73"/>
      <c r="SOC179" s="73"/>
      <c r="SOD179" s="73"/>
      <c r="SOE179" s="73"/>
      <c r="SOF179" s="73"/>
      <c r="SOG179" s="73"/>
      <c r="SOH179" s="73"/>
      <c r="SOI179" s="73"/>
      <c r="SOJ179" s="73"/>
      <c r="SOK179" s="73"/>
      <c r="SOL179" s="73"/>
      <c r="SOM179" s="73"/>
      <c r="SON179" s="73"/>
      <c r="SOO179" s="73"/>
      <c r="SOP179" s="73"/>
      <c r="SOQ179" s="73"/>
      <c r="SOR179" s="73"/>
      <c r="SOS179" s="73"/>
      <c r="SOT179" s="73"/>
      <c r="SOU179" s="73"/>
      <c r="SOV179" s="73"/>
      <c r="SOW179" s="73"/>
      <c r="SOX179" s="73"/>
      <c r="SOY179" s="73"/>
      <c r="SOZ179" s="73"/>
      <c r="SPA179" s="73"/>
      <c r="SPB179" s="73"/>
      <c r="SPC179" s="73"/>
      <c r="SPD179" s="73"/>
      <c r="SPE179" s="73"/>
      <c r="SPF179" s="73"/>
      <c r="SPG179" s="73"/>
      <c r="SPH179" s="73"/>
      <c r="SPI179" s="73"/>
      <c r="SPJ179" s="73"/>
      <c r="SPK179" s="73"/>
      <c r="SPL179" s="73"/>
      <c r="SPM179" s="73"/>
      <c r="SPN179" s="73"/>
      <c r="SPO179" s="73"/>
      <c r="SPP179" s="73"/>
      <c r="SPQ179" s="73"/>
      <c r="SPR179" s="73"/>
      <c r="SPS179" s="73"/>
      <c r="SPT179" s="73"/>
      <c r="SPU179" s="73"/>
      <c r="SPV179" s="73"/>
      <c r="SPW179" s="73"/>
      <c r="SPX179" s="73"/>
      <c r="SPY179" s="73"/>
      <c r="SPZ179" s="73"/>
      <c r="SQA179" s="73"/>
      <c r="SQB179" s="73"/>
      <c r="SQC179" s="73"/>
      <c r="SQD179" s="73"/>
      <c r="SQE179" s="73"/>
      <c r="SQF179" s="73"/>
      <c r="SQG179" s="73"/>
      <c r="SQH179" s="73"/>
      <c r="SQI179" s="73"/>
      <c r="SQJ179" s="73"/>
      <c r="SQK179" s="73"/>
      <c r="SQL179" s="73"/>
      <c r="SQM179" s="73"/>
      <c r="SQN179" s="73"/>
      <c r="SQO179" s="73"/>
      <c r="SQP179" s="73"/>
      <c r="SQQ179" s="73"/>
      <c r="SQR179" s="73"/>
      <c r="SQS179" s="73"/>
      <c r="SQT179" s="73"/>
      <c r="SQU179" s="73"/>
      <c r="SQV179" s="73"/>
      <c r="SQW179" s="73"/>
      <c r="SQX179" s="73"/>
      <c r="SQY179" s="73"/>
      <c r="SQZ179" s="73"/>
      <c r="SRA179" s="73"/>
      <c r="SRB179" s="73"/>
      <c r="SRC179" s="73"/>
      <c r="SRD179" s="73"/>
      <c r="SRE179" s="73"/>
      <c r="SRF179" s="73"/>
      <c r="SRG179" s="73"/>
      <c r="SRH179" s="73"/>
      <c r="SRI179" s="73"/>
      <c r="SRJ179" s="73"/>
      <c r="SRK179" s="73"/>
      <c r="SRL179" s="73"/>
      <c r="SRM179" s="73"/>
      <c r="SRN179" s="73"/>
      <c r="SRO179" s="73"/>
      <c r="SRP179" s="73"/>
      <c r="SRQ179" s="73"/>
      <c r="SRR179" s="73"/>
      <c r="SRS179" s="73"/>
      <c r="SRT179" s="73"/>
      <c r="SRU179" s="73"/>
      <c r="SRV179" s="73"/>
      <c r="SRW179" s="73"/>
      <c r="SRX179" s="73"/>
      <c r="SRY179" s="73"/>
      <c r="SRZ179" s="73"/>
      <c r="SSA179" s="73"/>
      <c r="SSB179" s="73"/>
      <c r="SSC179" s="73"/>
      <c r="SSD179" s="73"/>
      <c r="SSE179" s="73"/>
      <c r="SSF179" s="73"/>
      <c r="SSG179" s="73"/>
      <c r="SSH179" s="73"/>
      <c r="SSI179" s="73"/>
      <c r="SSJ179" s="73"/>
      <c r="SSK179" s="73"/>
      <c r="SSL179" s="73"/>
      <c r="SSM179" s="73"/>
      <c r="SSN179" s="73"/>
      <c r="SSO179" s="73"/>
      <c r="SSP179" s="73"/>
      <c r="SSQ179" s="73"/>
      <c r="SSR179" s="73"/>
      <c r="SSS179" s="73"/>
      <c r="SST179" s="73"/>
      <c r="SSU179" s="73"/>
      <c r="SSV179" s="73"/>
      <c r="SSW179" s="73"/>
      <c r="SSX179" s="73"/>
      <c r="SSY179" s="73"/>
      <c r="SSZ179" s="73"/>
      <c r="STA179" s="73"/>
      <c r="STB179" s="73"/>
      <c r="STC179" s="73"/>
      <c r="STD179" s="73"/>
      <c r="STE179" s="73"/>
      <c r="STF179" s="73"/>
      <c r="STG179" s="73"/>
      <c r="STH179" s="73"/>
      <c r="STI179" s="73"/>
      <c r="STJ179" s="73"/>
      <c r="STK179" s="73"/>
      <c r="STL179" s="73"/>
      <c r="STM179" s="73"/>
      <c r="STN179" s="73"/>
      <c r="STO179" s="73"/>
      <c r="STP179" s="73"/>
      <c r="STQ179" s="73"/>
      <c r="STR179" s="73"/>
      <c r="STS179" s="73"/>
      <c r="STT179" s="73"/>
      <c r="STU179" s="73"/>
      <c r="STV179" s="73"/>
      <c r="STW179" s="73"/>
      <c r="STX179" s="73"/>
      <c r="STY179" s="73"/>
      <c r="STZ179" s="73"/>
      <c r="SUA179" s="73"/>
      <c r="SUB179" s="73"/>
      <c r="SUC179" s="73"/>
      <c r="SUD179" s="73"/>
      <c r="SUE179" s="73"/>
      <c r="SUF179" s="73"/>
      <c r="SUG179" s="73"/>
      <c r="SUH179" s="73"/>
      <c r="SUI179" s="73"/>
      <c r="SUJ179" s="73"/>
      <c r="SUK179" s="73"/>
      <c r="SUL179" s="73"/>
      <c r="SUM179" s="73"/>
      <c r="SUN179" s="73"/>
      <c r="SUO179" s="73"/>
      <c r="SUP179" s="73"/>
      <c r="SUQ179" s="73"/>
      <c r="SUR179" s="73"/>
      <c r="SUS179" s="73"/>
      <c r="SUT179" s="73"/>
      <c r="SUU179" s="73"/>
      <c r="SUV179" s="73"/>
      <c r="SUW179" s="73"/>
      <c r="SUX179" s="73"/>
      <c r="SUY179" s="73"/>
      <c r="SUZ179" s="73"/>
      <c r="SVA179" s="73"/>
      <c r="SVB179" s="73"/>
      <c r="SVC179" s="73"/>
      <c r="SVD179" s="73"/>
      <c r="SVE179" s="73"/>
      <c r="SVF179" s="73"/>
      <c r="SVG179" s="73"/>
      <c r="SVH179" s="73"/>
      <c r="SVI179" s="73"/>
      <c r="SVJ179" s="73"/>
      <c r="SVK179" s="73"/>
      <c r="SVL179" s="73"/>
      <c r="SVM179" s="73"/>
      <c r="SVN179" s="73"/>
      <c r="SVO179" s="73"/>
      <c r="SVP179" s="73"/>
      <c r="SVQ179" s="73"/>
      <c r="SVR179" s="73"/>
      <c r="SVS179" s="73"/>
      <c r="SVT179" s="73"/>
      <c r="SVU179" s="73"/>
      <c r="SVV179" s="73"/>
      <c r="SVW179" s="73"/>
      <c r="SVX179" s="73"/>
      <c r="SVY179" s="73"/>
      <c r="SVZ179" s="73"/>
      <c r="SWA179" s="73"/>
      <c r="SWB179" s="73"/>
      <c r="SWC179" s="73"/>
      <c r="SWD179" s="73"/>
      <c r="SWE179" s="73"/>
      <c r="SWF179" s="73"/>
      <c r="SWG179" s="73"/>
      <c r="SWH179" s="73"/>
      <c r="SWI179" s="73"/>
      <c r="SWJ179" s="73"/>
      <c r="SWK179" s="73"/>
      <c r="SWL179" s="73"/>
      <c r="SWM179" s="73"/>
      <c r="SWN179" s="73"/>
      <c r="SWO179" s="73"/>
      <c r="SWP179" s="73"/>
      <c r="SWQ179" s="73"/>
      <c r="SWR179" s="73"/>
      <c r="SWS179" s="73"/>
      <c r="SWT179" s="73"/>
      <c r="SWU179" s="73"/>
      <c r="SWV179" s="73"/>
      <c r="SWW179" s="73"/>
      <c r="SWX179" s="73"/>
      <c r="SWY179" s="73"/>
      <c r="SWZ179" s="73"/>
      <c r="SXA179" s="73"/>
      <c r="SXB179" s="73"/>
      <c r="SXC179" s="73"/>
      <c r="SXD179" s="73"/>
      <c r="SXE179" s="73"/>
      <c r="SXF179" s="73"/>
      <c r="SXG179" s="73"/>
      <c r="SXH179" s="73"/>
      <c r="SXI179" s="73"/>
      <c r="SXJ179" s="73"/>
      <c r="SXK179" s="73"/>
      <c r="SXL179" s="73"/>
      <c r="SXM179" s="73"/>
      <c r="SXN179" s="73"/>
      <c r="SXO179" s="73"/>
      <c r="SXP179" s="73"/>
      <c r="SXQ179" s="73"/>
      <c r="SXR179" s="73"/>
      <c r="SXS179" s="73"/>
      <c r="SXT179" s="73"/>
      <c r="SXU179" s="73"/>
      <c r="SXV179" s="73"/>
      <c r="SXW179" s="73"/>
      <c r="SXX179" s="73"/>
      <c r="SXY179" s="73"/>
      <c r="SXZ179" s="73"/>
      <c r="SYA179" s="73"/>
      <c r="SYB179" s="73"/>
      <c r="SYC179" s="73"/>
      <c r="SYD179" s="73"/>
      <c r="SYE179" s="73"/>
      <c r="SYF179" s="73"/>
      <c r="SYG179" s="73"/>
      <c r="SYH179" s="73"/>
      <c r="SYI179" s="73"/>
      <c r="SYJ179" s="73"/>
      <c r="SYK179" s="73"/>
      <c r="SYL179" s="73"/>
      <c r="SYM179" s="73"/>
      <c r="SYN179" s="73"/>
      <c r="SYO179" s="73"/>
      <c r="SYP179" s="73"/>
      <c r="SYQ179" s="73"/>
      <c r="SYR179" s="73"/>
      <c r="SYS179" s="73"/>
      <c r="SYT179" s="73"/>
      <c r="SYU179" s="73"/>
      <c r="SYV179" s="73"/>
      <c r="SYW179" s="73"/>
      <c r="SYX179" s="73"/>
      <c r="SYY179" s="73"/>
      <c r="SYZ179" s="73"/>
      <c r="SZA179" s="73"/>
      <c r="SZB179" s="73"/>
      <c r="SZC179" s="73"/>
      <c r="SZD179" s="73"/>
      <c r="SZE179" s="73"/>
      <c r="SZF179" s="73"/>
      <c r="SZG179" s="73"/>
      <c r="SZH179" s="73"/>
      <c r="SZI179" s="73"/>
      <c r="SZJ179" s="73"/>
      <c r="SZK179" s="73"/>
      <c r="SZL179" s="73"/>
      <c r="SZM179" s="73"/>
      <c r="SZN179" s="73"/>
      <c r="SZO179" s="73"/>
      <c r="SZP179" s="73"/>
      <c r="SZQ179" s="73"/>
      <c r="SZR179" s="73"/>
      <c r="SZS179" s="73"/>
      <c r="SZT179" s="73"/>
      <c r="SZU179" s="73"/>
      <c r="SZV179" s="73"/>
      <c r="SZW179" s="73"/>
      <c r="SZX179" s="73"/>
      <c r="SZY179" s="73"/>
      <c r="SZZ179" s="73"/>
      <c r="TAA179" s="73"/>
      <c r="TAB179" s="73"/>
      <c r="TAC179" s="73"/>
      <c r="TAD179" s="73"/>
      <c r="TAE179" s="73"/>
      <c r="TAF179" s="73"/>
      <c r="TAG179" s="73"/>
      <c r="TAH179" s="73"/>
      <c r="TAI179" s="73"/>
      <c r="TAJ179" s="73"/>
      <c r="TAK179" s="73"/>
      <c r="TAL179" s="73"/>
      <c r="TAM179" s="73"/>
      <c r="TAN179" s="73"/>
      <c r="TAO179" s="73"/>
      <c r="TAP179" s="73"/>
      <c r="TAQ179" s="73"/>
      <c r="TAR179" s="73"/>
      <c r="TAS179" s="73"/>
      <c r="TAT179" s="73"/>
      <c r="TAU179" s="73"/>
      <c r="TAV179" s="73"/>
      <c r="TAW179" s="73"/>
      <c r="TAX179" s="73"/>
      <c r="TAY179" s="73"/>
      <c r="TAZ179" s="73"/>
      <c r="TBA179" s="73"/>
      <c r="TBB179" s="73"/>
      <c r="TBC179" s="73"/>
      <c r="TBD179" s="73"/>
      <c r="TBE179" s="73"/>
      <c r="TBF179" s="73"/>
      <c r="TBG179" s="73"/>
      <c r="TBH179" s="73"/>
      <c r="TBI179" s="73"/>
      <c r="TBJ179" s="73"/>
      <c r="TBK179" s="73"/>
      <c r="TBL179" s="73"/>
      <c r="TBM179" s="73"/>
      <c r="TBN179" s="73"/>
      <c r="TBO179" s="73"/>
      <c r="TBP179" s="73"/>
      <c r="TBQ179" s="73"/>
      <c r="TBR179" s="73"/>
      <c r="TBS179" s="73"/>
      <c r="TBT179" s="73"/>
      <c r="TBU179" s="73"/>
      <c r="TBV179" s="73"/>
      <c r="TBW179" s="73"/>
      <c r="TBX179" s="73"/>
      <c r="TBY179" s="73"/>
      <c r="TBZ179" s="73"/>
      <c r="TCA179" s="73"/>
      <c r="TCB179" s="73"/>
      <c r="TCC179" s="73"/>
      <c r="TCD179" s="73"/>
      <c r="TCE179" s="73"/>
      <c r="TCF179" s="73"/>
      <c r="TCG179" s="73"/>
      <c r="TCH179" s="73"/>
      <c r="TCI179" s="73"/>
      <c r="TCJ179" s="73"/>
      <c r="TCK179" s="73"/>
      <c r="TCL179" s="73"/>
      <c r="TCM179" s="73"/>
      <c r="TCN179" s="73"/>
      <c r="TCO179" s="73"/>
      <c r="TCP179" s="73"/>
      <c r="TCQ179" s="73"/>
      <c r="TCR179" s="73"/>
      <c r="TCS179" s="73"/>
      <c r="TCT179" s="73"/>
      <c r="TCU179" s="73"/>
      <c r="TCV179" s="73"/>
      <c r="TCW179" s="73"/>
      <c r="TCX179" s="73"/>
      <c r="TCY179" s="73"/>
      <c r="TCZ179" s="73"/>
      <c r="TDA179" s="73"/>
      <c r="TDB179" s="73"/>
      <c r="TDC179" s="73"/>
      <c r="TDD179" s="73"/>
      <c r="TDE179" s="73"/>
      <c r="TDF179" s="73"/>
      <c r="TDG179" s="73"/>
      <c r="TDH179" s="73"/>
      <c r="TDI179" s="73"/>
      <c r="TDJ179" s="73"/>
      <c r="TDK179" s="73"/>
      <c r="TDL179" s="73"/>
      <c r="TDM179" s="73"/>
      <c r="TDN179" s="73"/>
      <c r="TDO179" s="73"/>
      <c r="TDP179" s="73"/>
      <c r="TDQ179" s="73"/>
      <c r="TDR179" s="73"/>
      <c r="TDS179" s="73"/>
      <c r="TDT179" s="73"/>
      <c r="TDU179" s="73"/>
      <c r="TDV179" s="73"/>
      <c r="TDW179" s="73"/>
      <c r="TDX179" s="73"/>
      <c r="TDY179" s="73"/>
      <c r="TDZ179" s="73"/>
      <c r="TEA179" s="73"/>
      <c r="TEB179" s="73"/>
      <c r="TEC179" s="73"/>
      <c r="TED179" s="73"/>
      <c r="TEE179" s="73"/>
      <c r="TEF179" s="73"/>
      <c r="TEG179" s="73"/>
      <c r="TEH179" s="73"/>
      <c r="TEI179" s="73"/>
      <c r="TEJ179" s="73"/>
      <c r="TEK179" s="73"/>
      <c r="TEL179" s="73"/>
      <c r="TEM179" s="73"/>
      <c r="TEN179" s="73"/>
      <c r="TEO179" s="73"/>
      <c r="TEP179" s="73"/>
      <c r="TEQ179" s="73"/>
      <c r="TER179" s="73"/>
      <c r="TES179" s="73"/>
      <c r="TET179" s="73"/>
      <c r="TEU179" s="73"/>
      <c r="TEV179" s="73"/>
      <c r="TEW179" s="73"/>
      <c r="TEX179" s="73"/>
      <c r="TEY179" s="73"/>
      <c r="TEZ179" s="73"/>
      <c r="TFA179" s="73"/>
      <c r="TFB179" s="73"/>
      <c r="TFC179" s="73"/>
      <c r="TFD179" s="73"/>
      <c r="TFE179" s="73"/>
      <c r="TFF179" s="73"/>
      <c r="TFG179" s="73"/>
      <c r="TFH179" s="73"/>
      <c r="TFI179" s="73"/>
      <c r="TFJ179" s="73"/>
      <c r="TFK179" s="73"/>
      <c r="TFL179" s="73"/>
      <c r="TFM179" s="73"/>
      <c r="TFN179" s="73"/>
      <c r="TFO179" s="73"/>
      <c r="TFP179" s="73"/>
      <c r="TFQ179" s="73"/>
      <c r="TFR179" s="73"/>
      <c r="TFS179" s="73"/>
      <c r="TFT179" s="73"/>
      <c r="TFU179" s="73"/>
      <c r="TFV179" s="73"/>
      <c r="TFW179" s="73"/>
      <c r="TFX179" s="73"/>
      <c r="TFY179" s="73"/>
      <c r="TFZ179" s="73"/>
      <c r="TGA179" s="73"/>
      <c r="TGB179" s="73"/>
      <c r="TGC179" s="73"/>
      <c r="TGD179" s="73"/>
      <c r="TGE179" s="73"/>
      <c r="TGF179" s="73"/>
      <c r="TGG179" s="73"/>
      <c r="TGH179" s="73"/>
      <c r="TGI179" s="73"/>
      <c r="TGJ179" s="73"/>
      <c r="TGK179" s="73"/>
      <c r="TGL179" s="73"/>
      <c r="TGM179" s="73"/>
      <c r="TGN179" s="73"/>
      <c r="TGO179" s="73"/>
      <c r="TGP179" s="73"/>
      <c r="TGQ179" s="73"/>
      <c r="TGR179" s="73"/>
      <c r="TGS179" s="73"/>
      <c r="TGT179" s="73"/>
      <c r="TGU179" s="73"/>
      <c r="TGV179" s="73"/>
      <c r="TGW179" s="73"/>
      <c r="TGX179" s="73"/>
      <c r="TGY179" s="73"/>
      <c r="TGZ179" s="73"/>
      <c r="THA179" s="73"/>
      <c r="THB179" s="73"/>
      <c r="THC179" s="73"/>
      <c r="THD179" s="73"/>
      <c r="THE179" s="73"/>
      <c r="THF179" s="73"/>
      <c r="THG179" s="73"/>
      <c r="THH179" s="73"/>
      <c r="THI179" s="73"/>
      <c r="THJ179" s="73"/>
      <c r="THK179" s="73"/>
      <c r="THL179" s="73"/>
      <c r="THM179" s="73"/>
      <c r="THN179" s="73"/>
      <c r="THO179" s="73"/>
      <c r="THP179" s="73"/>
      <c r="THQ179" s="73"/>
      <c r="THR179" s="73"/>
      <c r="THS179" s="73"/>
      <c r="THT179" s="73"/>
      <c r="THU179" s="73"/>
      <c r="THV179" s="73"/>
      <c r="THW179" s="73"/>
      <c r="THX179" s="73"/>
      <c r="THY179" s="73"/>
      <c r="THZ179" s="73"/>
      <c r="TIA179" s="73"/>
      <c r="TIB179" s="73"/>
      <c r="TIC179" s="73"/>
      <c r="TID179" s="73"/>
      <c r="TIE179" s="73"/>
      <c r="TIF179" s="73"/>
      <c r="TIG179" s="73"/>
      <c r="TIH179" s="73"/>
      <c r="TII179" s="73"/>
      <c r="TIJ179" s="73"/>
      <c r="TIK179" s="73"/>
      <c r="TIL179" s="73"/>
      <c r="TIM179" s="73"/>
      <c r="TIN179" s="73"/>
      <c r="TIO179" s="73"/>
      <c r="TIP179" s="73"/>
      <c r="TIQ179" s="73"/>
      <c r="TIR179" s="73"/>
      <c r="TIS179" s="73"/>
      <c r="TIT179" s="73"/>
      <c r="TIU179" s="73"/>
      <c r="TIV179" s="73"/>
      <c r="TIW179" s="73"/>
      <c r="TIX179" s="73"/>
      <c r="TIY179" s="73"/>
      <c r="TIZ179" s="73"/>
      <c r="TJA179" s="73"/>
      <c r="TJB179" s="73"/>
      <c r="TJC179" s="73"/>
      <c r="TJD179" s="73"/>
      <c r="TJE179" s="73"/>
      <c r="TJF179" s="73"/>
      <c r="TJG179" s="73"/>
      <c r="TJH179" s="73"/>
      <c r="TJI179" s="73"/>
      <c r="TJJ179" s="73"/>
      <c r="TJK179" s="73"/>
      <c r="TJL179" s="73"/>
      <c r="TJM179" s="73"/>
      <c r="TJN179" s="73"/>
      <c r="TJO179" s="73"/>
      <c r="TJP179" s="73"/>
      <c r="TJQ179" s="73"/>
      <c r="TJR179" s="73"/>
      <c r="TJS179" s="73"/>
      <c r="TJT179" s="73"/>
      <c r="TJU179" s="73"/>
      <c r="TJV179" s="73"/>
      <c r="TJW179" s="73"/>
      <c r="TJX179" s="73"/>
      <c r="TJY179" s="73"/>
      <c r="TJZ179" s="73"/>
      <c r="TKA179" s="73"/>
      <c r="TKB179" s="73"/>
      <c r="TKC179" s="73"/>
      <c r="TKD179" s="73"/>
      <c r="TKE179" s="73"/>
      <c r="TKF179" s="73"/>
      <c r="TKG179" s="73"/>
      <c r="TKH179" s="73"/>
      <c r="TKI179" s="73"/>
      <c r="TKJ179" s="73"/>
      <c r="TKK179" s="73"/>
      <c r="TKL179" s="73"/>
      <c r="TKM179" s="73"/>
      <c r="TKN179" s="73"/>
      <c r="TKO179" s="73"/>
      <c r="TKP179" s="73"/>
      <c r="TKQ179" s="73"/>
      <c r="TKR179" s="73"/>
      <c r="TKS179" s="73"/>
      <c r="TKT179" s="73"/>
      <c r="TKU179" s="73"/>
      <c r="TKV179" s="73"/>
      <c r="TKW179" s="73"/>
      <c r="TKX179" s="73"/>
      <c r="TKY179" s="73"/>
      <c r="TKZ179" s="73"/>
      <c r="TLA179" s="73"/>
      <c r="TLB179" s="73"/>
      <c r="TLC179" s="73"/>
      <c r="TLD179" s="73"/>
      <c r="TLE179" s="73"/>
      <c r="TLF179" s="73"/>
      <c r="TLG179" s="73"/>
      <c r="TLH179" s="73"/>
      <c r="TLI179" s="73"/>
      <c r="TLJ179" s="73"/>
      <c r="TLK179" s="73"/>
      <c r="TLL179" s="73"/>
      <c r="TLM179" s="73"/>
      <c r="TLN179" s="73"/>
      <c r="TLO179" s="73"/>
      <c r="TLP179" s="73"/>
      <c r="TLQ179" s="73"/>
      <c r="TLR179" s="73"/>
      <c r="TLS179" s="73"/>
      <c r="TLT179" s="73"/>
      <c r="TLU179" s="73"/>
      <c r="TLV179" s="73"/>
      <c r="TLW179" s="73"/>
      <c r="TLX179" s="73"/>
      <c r="TLY179" s="73"/>
      <c r="TLZ179" s="73"/>
      <c r="TMA179" s="73"/>
      <c r="TMB179" s="73"/>
      <c r="TMC179" s="73"/>
      <c r="TMD179" s="73"/>
      <c r="TME179" s="73"/>
      <c r="TMF179" s="73"/>
      <c r="TMG179" s="73"/>
      <c r="TMH179" s="73"/>
      <c r="TMI179" s="73"/>
      <c r="TMJ179" s="73"/>
      <c r="TMK179" s="73"/>
      <c r="TML179" s="73"/>
      <c r="TMM179" s="73"/>
      <c r="TMN179" s="73"/>
      <c r="TMO179" s="73"/>
      <c r="TMP179" s="73"/>
      <c r="TMQ179" s="73"/>
      <c r="TMR179" s="73"/>
      <c r="TMS179" s="73"/>
      <c r="TMT179" s="73"/>
      <c r="TMU179" s="73"/>
      <c r="TMV179" s="73"/>
      <c r="TMW179" s="73"/>
      <c r="TMX179" s="73"/>
      <c r="TMY179" s="73"/>
      <c r="TMZ179" s="73"/>
      <c r="TNA179" s="73"/>
      <c r="TNB179" s="73"/>
      <c r="TNC179" s="73"/>
      <c r="TND179" s="73"/>
      <c r="TNE179" s="73"/>
      <c r="TNF179" s="73"/>
      <c r="TNG179" s="73"/>
      <c r="TNH179" s="73"/>
      <c r="TNI179" s="73"/>
      <c r="TNJ179" s="73"/>
      <c r="TNK179" s="73"/>
      <c r="TNL179" s="73"/>
      <c r="TNM179" s="73"/>
      <c r="TNN179" s="73"/>
      <c r="TNO179" s="73"/>
      <c r="TNP179" s="73"/>
      <c r="TNQ179" s="73"/>
      <c r="TNR179" s="73"/>
      <c r="TNS179" s="73"/>
      <c r="TNT179" s="73"/>
      <c r="TNU179" s="73"/>
      <c r="TNV179" s="73"/>
      <c r="TNW179" s="73"/>
      <c r="TNX179" s="73"/>
      <c r="TNY179" s="73"/>
      <c r="TNZ179" s="73"/>
      <c r="TOA179" s="73"/>
      <c r="TOB179" s="73"/>
      <c r="TOC179" s="73"/>
      <c r="TOD179" s="73"/>
      <c r="TOE179" s="73"/>
      <c r="TOF179" s="73"/>
      <c r="TOG179" s="73"/>
      <c r="TOH179" s="73"/>
      <c r="TOI179" s="73"/>
      <c r="TOJ179" s="73"/>
      <c r="TOK179" s="73"/>
      <c r="TOL179" s="73"/>
      <c r="TOM179" s="73"/>
      <c r="TON179" s="73"/>
      <c r="TOO179" s="73"/>
      <c r="TOP179" s="73"/>
      <c r="TOQ179" s="73"/>
      <c r="TOR179" s="73"/>
      <c r="TOS179" s="73"/>
      <c r="TOT179" s="73"/>
      <c r="TOU179" s="73"/>
      <c r="TOV179" s="73"/>
      <c r="TOW179" s="73"/>
      <c r="TOX179" s="73"/>
      <c r="TOY179" s="73"/>
      <c r="TOZ179" s="73"/>
      <c r="TPA179" s="73"/>
      <c r="TPB179" s="73"/>
      <c r="TPC179" s="73"/>
      <c r="TPD179" s="73"/>
      <c r="TPE179" s="73"/>
      <c r="TPF179" s="73"/>
      <c r="TPG179" s="73"/>
      <c r="TPH179" s="73"/>
      <c r="TPI179" s="73"/>
      <c r="TPJ179" s="73"/>
      <c r="TPK179" s="73"/>
      <c r="TPL179" s="73"/>
      <c r="TPM179" s="73"/>
      <c r="TPN179" s="73"/>
      <c r="TPO179" s="73"/>
      <c r="TPP179" s="73"/>
      <c r="TPQ179" s="73"/>
      <c r="TPR179" s="73"/>
      <c r="TPS179" s="73"/>
      <c r="TPT179" s="73"/>
      <c r="TPU179" s="73"/>
      <c r="TPV179" s="73"/>
      <c r="TPW179" s="73"/>
      <c r="TPX179" s="73"/>
      <c r="TPY179" s="73"/>
      <c r="TPZ179" s="73"/>
      <c r="TQA179" s="73"/>
      <c r="TQB179" s="73"/>
      <c r="TQC179" s="73"/>
      <c r="TQD179" s="73"/>
      <c r="TQE179" s="73"/>
      <c r="TQF179" s="73"/>
      <c r="TQG179" s="73"/>
      <c r="TQH179" s="73"/>
      <c r="TQI179" s="73"/>
      <c r="TQJ179" s="73"/>
      <c r="TQK179" s="73"/>
      <c r="TQL179" s="73"/>
      <c r="TQM179" s="73"/>
      <c r="TQN179" s="73"/>
      <c r="TQO179" s="73"/>
      <c r="TQP179" s="73"/>
      <c r="TQQ179" s="73"/>
      <c r="TQR179" s="73"/>
      <c r="TQS179" s="73"/>
      <c r="TQT179" s="73"/>
      <c r="TQU179" s="73"/>
      <c r="TQV179" s="73"/>
      <c r="TQW179" s="73"/>
      <c r="TQX179" s="73"/>
      <c r="TQY179" s="73"/>
      <c r="TQZ179" s="73"/>
      <c r="TRA179" s="73"/>
      <c r="TRB179" s="73"/>
      <c r="TRC179" s="73"/>
      <c r="TRD179" s="73"/>
      <c r="TRE179" s="73"/>
      <c r="TRF179" s="73"/>
      <c r="TRG179" s="73"/>
      <c r="TRH179" s="73"/>
      <c r="TRI179" s="73"/>
      <c r="TRJ179" s="73"/>
      <c r="TRK179" s="73"/>
      <c r="TRL179" s="73"/>
      <c r="TRM179" s="73"/>
      <c r="TRN179" s="73"/>
      <c r="TRO179" s="73"/>
      <c r="TRP179" s="73"/>
      <c r="TRQ179" s="73"/>
      <c r="TRR179" s="73"/>
      <c r="TRS179" s="73"/>
      <c r="TRT179" s="73"/>
      <c r="TRU179" s="73"/>
      <c r="TRV179" s="73"/>
      <c r="TRW179" s="73"/>
      <c r="TRX179" s="73"/>
      <c r="TRY179" s="73"/>
      <c r="TRZ179" s="73"/>
      <c r="TSA179" s="73"/>
      <c r="TSB179" s="73"/>
      <c r="TSC179" s="73"/>
      <c r="TSD179" s="73"/>
      <c r="TSE179" s="73"/>
      <c r="TSF179" s="73"/>
      <c r="TSG179" s="73"/>
      <c r="TSH179" s="73"/>
      <c r="TSI179" s="73"/>
      <c r="TSJ179" s="73"/>
      <c r="TSK179" s="73"/>
      <c r="TSL179" s="73"/>
      <c r="TSM179" s="73"/>
      <c r="TSN179" s="73"/>
      <c r="TSO179" s="73"/>
      <c r="TSP179" s="73"/>
      <c r="TSQ179" s="73"/>
      <c r="TSR179" s="73"/>
      <c r="TSS179" s="73"/>
      <c r="TST179" s="73"/>
      <c r="TSU179" s="73"/>
      <c r="TSV179" s="73"/>
      <c r="TSW179" s="73"/>
      <c r="TSX179" s="73"/>
      <c r="TSY179" s="73"/>
      <c r="TSZ179" s="73"/>
      <c r="TTA179" s="73"/>
      <c r="TTB179" s="73"/>
      <c r="TTC179" s="73"/>
      <c r="TTD179" s="73"/>
      <c r="TTE179" s="73"/>
      <c r="TTF179" s="73"/>
      <c r="TTG179" s="73"/>
      <c r="TTH179" s="73"/>
      <c r="TTI179" s="73"/>
      <c r="TTJ179" s="73"/>
      <c r="TTK179" s="73"/>
      <c r="TTL179" s="73"/>
      <c r="TTM179" s="73"/>
      <c r="TTN179" s="73"/>
      <c r="TTO179" s="73"/>
      <c r="TTP179" s="73"/>
      <c r="TTQ179" s="73"/>
      <c r="TTR179" s="73"/>
      <c r="TTS179" s="73"/>
      <c r="TTT179" s="73"/>
      <c r="TTU179" s="73"/>
      <c r="TTV179" s="73"/>
      <c r="TTW179" s="73"/>
      <c r="TTX179" s="73"/>
      <c r="TTY179" s="73"/>
      <c r="TTZ179" s="73"/>
      <c r="TUA179" s="73"/>
      <c r="TUB179" s="73"/>
      <c r="TUC179" s="73"/>
      <c r="TUD179" s="73"/>
      <c r="TUE179" s="73"/>
      <c r="TUF179" s="73"/>
      <c r="TUG179" s="73"/>
      <c r="TUH179" s="73"/>
      <c r="TUI179" s="73"/>
      <c r="TUJ179" s="73"/>
      <c r="TUK179" s="73"/>
      <c r="TUL179" s="73"/>
      <c r="TUM179" s="73"/>
      <c r="TUN179" s="73"/>
      <c r="TUO179" s="73"/>
      <c r="TUP179" s="73"/>
      <c r="TUQ179" s="73"/>
      <c r="TUR179" s="73"/>
      <c r="TUS179" s="73"/>
      <c r="TUT179" s="73"/>
      <c r="TUU179" s="73"/>
      <c r="TUV179" s="73"/>
      <c r="TUW179" s="73"/>
      <c r="TUX179" s="73"/>
      <c r="TUY179" s="73"/>
      <c r="TUZ179" s="73"/>
      <c r="TVA179" s="73"/>
      <c r="TVB179" s="73"/>
      <c r="TVC179" s="73"/>
      <c r="TVD179" s="73"/>
      <c r="TVE179" s="73"/>
      <c r="TVF179" s="73"/>
      <c r="TVG179" s="73"/>
      <c r="TVH179" s="73"/>
      <c r="TVI179" s="73"/>
      <c r="TVJ179" s="73"/>
      <c r="TVK179" s="73"/>
      <c r="TVL179" s="73"/>
      <c r="TVM179" s="73"/>
      <c r="TVN179" s="73"/>
      <c r="TVO179" s="73"/>
      <c r="TVP179" s="73"/>
      <c r="TVQ179" s="73"/>
      <c r="TVR179" s="73"/>
      <c r="TVS179" s="73"/>
      <c r="TVT179" s="73"/>
      <c r="TVU179" s="73"/>
      <c r="TVV179" s="73"/>
      <c r="TVW179" s="73"/>
      <c r="TVX179" s="73"/>
      <c r="TVY179" s="73"/>
      <c r="TVZ179" s="73"/>
      <c r="TWA179" s="73"/>
      <c r="TWB179" s="73"/>
      <c r="TWC179" s="73"/>
      <c r="TWD179" s="73"/>
      <c r="TWE179" s="73"/>
      <c r="TWF179" s="73"/>
      <c r="TWG179" s="73"/>
      <c r="TWH179" s="73"/>
      <c r="TWI179" s="73"/>
      <c r="TWJ179" s="73"/>
      <c r="TWK179" s="73"/>
      <c r="TWL179" s="73"/>
      <c r="TWM179" s="73"/>
      <c r="TWN179" s="73"/>
      <c r="TWO179" s="73"/>
      <c r="TWP179" s="73"/>
      <c r="TWQ179" s="73"/>
      <c r="TWR179" s="73"/>
      <c r="TWS179" s="73"/>
      <c r="TWT179" s="73"/>
      <c r="TWU179" s="73"/>
      <c r="TWV179" s="73"/>
      <c r="TWW179" s="73"/>
      <c r="TWX179" s="73"/>
      <c r="TWY179" s="73"/>
      <c r="TWZ179" s="73"/>
      <c r="TXA179" s="73"/>
      <c r="TXB179" s="73"/>
      <c r="TXC179" s="73"/>
      <c r="TXD179" s="73"/>
      <c r="TXE179" s="73"/>
      <c r="TXF179" s="73"/>
      <c r="TXG179" s="73"/>
      <c r="TXH179" s="73"/>
      <c r="TXI179" s="73"/>
      <c r="TXJ179" s="73"/>
      <c r="TXK179" s="73"/>
      <c r="TXL179" s="73"/>
      <c r="TXM179" s="73"/>
      <c r="TXN179" s="73"/>
      <c r="TXO179" s="73"/>
      <c r="TXP179" s="73"/>
      <c r="TXQ179" s="73"/>
      <c r="TXR179" s="73"/>
      <c r="TXS179" s="73"/>
      <c r="TXT179" s="73"/>
      <c r="TXU179" s="73"/>
      <c r="TXV179" s="73"/>
      <c r="TXW179" s="73"/>
      <c r="TXX179" s="73"/>
      <c r="TXY179" s="73"/>
      <c r="TXZ179" s="73"/>
      <c r="TYA179" s="73"/>
      <c r="TYB179" s="73"/>
      <c r="TYC179" s="73"/>
      <c r="TYD179" s="73"/>
      <c r="TYE179" s="73"/>
      <c r="TYF179" s="73"/>
      <c r="TYG179" s="73"/>
      <c r="TYH179" s="73"/>
      <c r="TYI179" s="73"/>
      <c r="TYJ179" s="73"/>
      <c r="TYK179" s="73"/>
      <c r="TYL179" s="73"/>
      <c r="TYM179" s="73"/>
      <c r="TYN179" s="73"/>
      <c r="TYO179" s="73"/>
      <c r="TYP179" s="73"/>
      <c r="TYQ179" s="73"/>
      <c r="TYR179" s="73"/>
      <c r="TYS179" s="73"/>
      <c r="TYT179" s="73"/>
      <c r="TYU179" s="73"/>
      <c r="TYV179" s="73"/>
      <c r="TYW179" s="73"/>
      <c r="TYX179" s="73"/>
      <c r="TYY179" s="73"/>
      <c r="TYZ179" s="73"/>
      <c r="TZA179" s="73"/>
      <c r="TZB179" s="73"/>
      <c r="TZC179" s="73"/>
      <c r="TZD179" s="73"/>
      <c r="TZE179" s="73"/>
      <c r="TZF179" s="73"/>
      <c r="TZG179" s="73"/>
      <c r="TZH179" s="73"/>
      <c r="TZI179" s="73"/>
      <c r="TZJ179" s="73"/>
      <c r="TZK179" s="73"/>
      <c r="TZL179" s="73"/>
      <c r="TZM179" s="73"/>
      <c r="TZN179" s="73"/>
      <c r="TZO179" s="73"/>
      <c r="TZP179" s="73"/>
      <c r="TZQ179" s="73"/>
      <c r="TZR179" s="73"/>
      <c r="TZS179" s="73"/>
      <c r="TZT179" s="73"/>
      <c r="TZU179" s="73"/>
      <c r="TZV179" s="73"/>
      <c r="TZW179" s="73"/>
      <c r="TZX179" s="73"/>
      <c r="TZY179" s="73"/>
      <c r="TZZ179" s="73"/>
      <c r="UAA179" s="73"/>
      <c r="UAB179" s="73"/>
      <c r="UAC179" s="73"/>
      <c r="UAD179" s="73"/>
      <c r="UAE179" s="73"/>
      <c r="UAF179" s="73"/>
      <c r="UAG179" s="73"/>
      <c r="UAH179" s="73"/>
      <c r="UAI179" s="73"/>
      <c r="UAJ179" s="73"/>
      <c r="UAK179" s="73"/>
      <c r="UAL179" s="73"/>
      <c r="UAM179" s="73"/>
      <c r="UAN179" s="73"/>
      <c r="UAO179" s="73"/>
      <c r="UAP179" s="73"/>
      <c r="UAQ179" s="73"/>
      <c r="UAR179" s="73"/>
      <c r="UAS179" s="73"/>
      <c r="UAT179" s="73"/>
      <c r="UAU179" s="73"/>
      <c r="UAV179" s="73"/>
      <c r="UAW179" s="73"/>
      <c r="UAX179" s="73"/>
      <c r="UAY179" s="73"/>
      <c r="UAZ179" s="73"/>
      <c r="UBA179" s="73"/>
      <c r="UBB179" s="73"/>
      <c r="UBC179" s="73"/>
      <c r="UBD179" s="73"/>
      <c r="UBE179" s="73"/>
      <c r="UBF179" s="73"/>
      <c r="UBG179" s="73"/>
      <c r="UBH179" s="73"/>
      <c r="UBI179" s="73"/>
      <c r="UBJ179" s="73"/>
      <c r="UBK179" s="73"/>
      <c r="UBL179" s="73"/>
      <c r="UBM179" s="73"/>
      <c r="UBN179" s="73"/>
      <c r="UBO179" s="73"/>
      <c r="UBP179" s="73"/>
      <c r="UBQ179" s="73"/>
      <c r="UBR179" s="73"/>
      <c r="UBS179" s="73"/>
      <c r="UBT179" s="73"/>
      <c r="UBU179" s="73"/>
      <c r="UBV179" s="73"/>
      <c r="UBW179" s="73"/>
      <c r="UBX179" s="73"/>
      <c r="UBY179" s="73"/>
      <c r="UBZ179" s="73"/>
      <c r="UCA179" s="73"/>
      <c r="UCB179" s="73"/>
      <c r="UCC179" s="73"/>
      <c r="UCD179" s="73"/>
      <c r="UCE179" s="73"/>
      <c r="UCF179" s="73"/>
      <c r="UCG179" s="73"/>
      <c r="UCH179" s="73"/>
      <c r="UCI179" s="73"/>
      <c r="UCJ179" s="73"/>
      <c r="UCK179" s="73"/>
      <c r="UCL179" s="73"/>
      <c r="UCM179" s="73"/>
      <c r="UCN179" s="73"/>
      <c r="UCO179" s="73"/>
      <c r="UCP179" s="73"/>
      <c r="UCQ179" s="73"/>
      <c r="UCR179" s="73"/>
      <c r="UCS179" s="73"/>
      <c r="UCT179" s="73"/>
      <c r="UCU179" s="73"/>
      <c r="UCV179" s="73"/>
      <c r="UCW179" s="73"/>
      <c r="UCX179" s="73"/>
      <c r="UCY179" s="73"/>
      <c r="UCZ179" s="73"/>
      <c r="UDA179" s="73"/>
      <c r="UDB179" s="73"/>
      <c r="UDC179" s="73"/>
      <c r="UDD179" s="73"/>
      <c r="UDE179" s="73"/>
      <c r="UDF179" s="73"/>
      <c r="UDG179" s="73"/>
      <c r="UDH179" s="73"/>
      <c r="UDI179" s="73"/>
      <c r="UDJ179" s="73"/>
      <c r="UDK179" s="73"/>
      <c r="UDL179" s="73"/>
      <c r="UDM179" s="73"/>
      <c r="UDN179" s="73"/>
      <c r="UDO179" s="73"/>
      <c r="UDP179" s="73"/>
      <c r="UDQ179" s="73"/>
      <c r="UDR179" s="73"/>
      <c r="UDS179" s="73"/>
      <c r="UDT179" s="73"/>
      <c r="UDU179" s="73"/>
      <c r="UDV179" s="73"/>
      <c r="UDW179" s="73"/>
      <c r="UDX179" s="73"/>
      <c r="UDY179" s="73"/>
      <c r="UDZ179" s="73"/>
      <c r="UEA179" s="73"/>
      <c r="UEB179" s="73"/>
      <c r="UEC179" s="73"/>
      <c r="UED179" s="73"/>
      <c r="UEE179" s="73"/>
      <c r="UEF179" s="73"/>
      <c r="UEG179" s="73"/>
      <c r="UEH179" s="73"/>
      <c r="UEI179" s="73"/>
      <c r="UEJ179" s="73"/>
      <c r="UEK179" s="73"/>
      <c r="UEL179" s="73"/>
      <c r="UEM179" s="73"/>
      <c r="UEN179" s="73"/>
      <c r="UEO179" s="73"/>
      <c r="UEP179" s="73"/>
      <c r="UEQ179" s="73"/>
      <c r="UER179" s="73"/>
      <c r="UES179" s="73"/>
      <c r="UET179" s="73"/>
      <c r="UEU179" s="73"/>
      <c r="UEV179" s="73"/>
      <c r="UEW179" s="73"/>
      <c r="UEX179" s="73"/>
      <c r="UEY179" s="73"/>
      <c r="UEZ179" s="73"/>
      <c r="UFA179" s="73"/>
      <c r="UFB179" s="73"/>
      <c r="UFC179" s="73"/>
      <c r="UFD179" s="73"/>
      <c r="UFE179" s="73"/>
      <c r="UFF179" s="73"/>
      <c r="UFG179" s="73"/>
      <c r="UFH179" s="73"/>
      <c r="UFI179" s="73"/>
      <c r="UFJ179" s="73"/>
      <c r="UFK179" s="73"/>
      <c r="UFL179" s="73"/>
      <c r="UFM179" s="73"/>
      <c r="UFN179" s="73"/>
      <c r="UFO179" s="73"/>
      <c r="UFP179" s="73"/>
      <c r="UFQ179" s="73"/>
      <c r="UFR179" s="73"/>
      <c r="UFS179" s="73"/>
      <c r="UFT179" s="73"/>
      <c r="UFU179" s="73"/>
      <c r="UFV179" s="73"/>
      <c r="UFW179" s="73"/>
      <c r="UFX179" s="73"/>
      <c r="UFY179" s="73"/>
      <c r="UFZ179" s="73"/>
      <c r="UGA179" s="73"/>
      <c r="UGB179" s="73"/>
      <c r="UGC179" s="73"/>
      <c r="UGD179" s="73"/>
      <c r="UGE179" s="73"/>
      <c r="UGF179" s="73"/>
      <c r="UGG179" s="73"/>
      <c r="UGH179" s="73"/>
      <c r="UGI179" s="73"/>
      <c r="UGJ179" s="73"/>
      <c r="UGK179" s="73"/>
      <c r="UGL179" s="73"/>
      <c r="UGM179" s="73"/>
      <c r="UGN179" s="73"/>
      <c r="UGO179" s="73"/>
      <c r="UGP179" s="73"/>
      <c r="UGQ179" s="73"/>
      <c r="UGR179" s="73"/>
      <c r="UGS179" s="73"/>
      <c r="UGT179" s="73"/>
      <c r="UGU179" s="73"/>
      <c r="UGV179" s="73"/>
      <c r="UGW179" s="73"/>
      <c r="UGX179" s="73"/>
      <c r="UGY179" s="73"/>
      <c r="UGZ179" s="73"/>
      <c r="UHA179" s="73"/>
      <c r="UHB179" s="73"/>
      <c r="UHC179" s="73"/>
      <c r="UHD179" s="73"/>
      <c r="UHE179" s="73"/>
      <c r="UHF179" s="73"/>
      <c r="UHG179" s="73"/>
      <c r="UHH179" s="73"/>
      <c r="UHI179" s="73"/>
      <c r="UHJ179" s="73"/>
      <c r="UHK179" s="73"/>
      <c r="UHL179" s="73"/>
      <c r="UHM179" s="73"/>
      <c r="UHN179" s="73"/>
      <c r="UHO179" s="73"/>
      <c r="UHP179" s="73"/>
      <c r="UHQ179" s="73"/>
      <c r="UHR179" s="73"/>
      <c r="UHS179" s="73"/>
      <c r="UHT179" s="73"/>
      <c r="UHU179" s="73"/>
      <c r="UHV179" s="73"/>
      <c r="UHW179" s="73"/>
      <c r="UHX179" s="73"/>
      <c r="UHY179" s="73"/>
      <c r="UHZ179" s="73"/>
      <c r="UIA179" s="73"/>
      <c r="UIB179" s="73"/>
      <c r="UIC179" s="73"/>
      <c r="UID179" s="73"/>
      <c r="UIE179" s="73"/>
      <c r="UIF179" s="73"/>
      <c r="UIG179" s="73"/>
      <c r="UIH179" s="73"/>
      <c r="UII179" s="73"/>
      <c r="UIJ179" s="73"/>
      <c r="UIK179" s="73"/>
      <c r="UIL179" s="73"/>
      <c r="UIM179" s="73"/>
      <c r="UIN179" s="73"/>
      <c r="UIO179" s="73"/>
      <c r="UIP179" s="73"/>
      <c r="UIQ179" s="73"/>
      <c r="UIR179" s="73"/>
      <c r="UIS179" s="73"/>
      <c r="UIT179" s="73"/>
      <c r="UIU179" s="73"/>
      <c r="UIV179" s="73"/>
      <c r="UIW179" s="73"/>
      <c r="UIX179" s="73"/>
      <c r="UIY179" s="73"/>
      <c r="UIZ179" s="73"/>
      <c r="UJA179" s="73"/>
      <c r="UJB179" s="73"/>
      <c r="UJC179" s="73"/>
      <c r="UJD179" s="73"/>
      <c r="UJE179" s="73"/>
      <c r="UJF179" s="73"/>
      <c r="UJG179" s="73"/>
      <c r="UJH179" s="73"/>
      <c r="UJI179" s="73"/>
      <c r="UJJ179" s="73"/>
      <c r="UJK179" s="73"/>
      <c r="UJL179" s="73"/>
      <c r="UJM179" s="73"/>
      <c r="UJN179" s="73"/>
      <c r="UJO179" s="73"/>
      <c r="UJP179" s="73"/>
      <c r="UJQ179" s="73"/>
      <c r="UJR179" s="73"/>
      <c r="UJS179" s="73"/>
      <c r="UJT179" s="73"/>
      <c r="UJU179" s="73"/>
      <c r="UJV179" s="73"/>
      <c r="UJW179" s="73"/>
      <c r="UJX179" s="73"/>
      <c r="UJY179" s="73"/>
      <c r="UJZ179" s="73"/>
      <c r="UKA179" s="73"/>
      <c r="UKB179" s="73"/>
      <c r="UKC179" s="73"/>
      <c r="UKD179" s="73"/>
      <c r="UKE179" s="73"/>
      <c r="UKF179" s="73"/>
      <c r="UKG179" s="73"/>
      <c r="UKH179" s="73"/>
      <c r="UKI179" s="73"/>
      <c r="UKJ179" s="73"/>
      <c r="UKK179" s="73"/>
      <c r="UKL179" s="73"/>
      <c r="UKM179" s="73"/>
      <c r="UKN179" s="73"/>
      <c r="UKO179" s="73"/>
      <c r="UKP179" s="73"/>
      <c r="UKQ179" s="73"/>
      <c r="UKR179" s="73"/>
      <c r="UKS179" s="73"/>
      <c r="UKT179" s="73"/>
      <c r="UKU179" s="73"/>
      <c r="UKV179" s="73"/>
      <c r="UKW179" s="73"/>
      <c r="UKX179" s="73"/>
      <c r="UKY179" s="73"/>
      <c r="UKZ179" s="73"/>
      <c r="ULA179" s="73"/>
      <c r="ULB179" s="73"/>
      <c r="ULC179" s="73"/>
      <c r="ULD179" s="73"/>
      <c r="ULE179" s="73"/>
      <c r="ULF179" s="73"/>
      <c r="ULG179" s="73"/>
      <c r="ULH179" s="73"/>
      <c r="ULI179" s="73"/>
      <c r="ULJ179" s="73"/>
      <c r="ULK179" s="73"/>
      <c r="ULL179" s="73"/>
      <c r="ULM179" s="73"/>
      <c r="ULN179" s="73"/>
      <c r="ULO179" s="73"/>
      <c r="ULP179" s="73"/>
      <c r="ULQ179" s="73"/>
      <c r="ULR179" s="73"/>
      <c r="ULS179" s="73"/>
      <c r="ULT179" s="73"/>
      <c r="ULU179" s="73"/>
      <c r="ULV179" s="73"/>
      <c r="ULW179" s="73"/>
      <c r="ULX179" s="73"/>
      <c r="ULY179" s="73"/>
      <c r="ULZ179" s="73"/>
      <c r="UMA179" s="73"/>
      <c r="UMB179" s="73"/>
      <c r="UMC179" s="73"/>
      <c r="UMD179" s="73"/>
      <c r="UME179" s="73"/>
      <c r="UMF179" s="73"/>
      <c r="UMG179" s="73"/>
      <c r="UMH179" s="73"/>
      <c r="UMI179" s="73"/>
      <c r="UMJ179" s="73"/>
      <c r="UMK179" s="73"/>
      <c r="UML179" s="73"/>
      <c r="UMM179" s="73"/>
      <c r="UMN179" s="73"/>
      <c r="UMO179" s="73"/>
      <c r="UMP179" s="73"/>
      <c r="UMQ179" s="73"/>
      <c r="UMR179" s="73"/>
      <c r="UMS179" s="73"/>
      <c r="UMT179" s="73"/>
      <c r="UMU179" s="73"/>
      <c r="UMV179" s="73"/>
      <c r="UMW179" s="73"/>
      <c r="UMX179" s="73"/>
      <c r="UMY179" s="73"/>
      <c r="UMZ179" s="73"/>
      <c r="UNA179" s="73"/>
      <c r="UNB179" s="73"/>
      <c r="UNC179" s="73"/>
      <c r="UND179" s="73"/>
      <c r="UNE179" s="73"/>
      <c r="UNF179" s="73"/>
      <c r="UNG179" s="73"/>
      <c r="UNH179" s="73"/>
      <c r="UNI179" s="73"/>
      <c r="UNJ179" s="73"/>
      <c r="UNK179" s="73"/>
      <c r="UNL179" s="73"/>
      <c r="UNM179" s="73"/>
      <c r="UNN179" s="73"/>
      <c r="UNO179" s="73"/>
      <c r="UNP179" s="73"/>
      <c r="UNQ179" s="73"/>
      <c r="UNR179" s="73"/>
      <c r="UNS179" s="73"/>
      <c r="UNT179" s="73"/>
      <c r="UNU179" s="73"/>
      <c r="UNV179" s="73"/>
      <c r="UNW179" s="73"/>
      <c r="UNX179" s="73"/>
      <c r="UNY179" s="73"/>
      <c r="UNZ179" s="73"/>
      <c r="UOA179" s="73"/>
      <c r="UOB179" s="73"/>
      <c r="UOC179" s="73"/>
      <c r="UOD179" s="73"/>
      <c r="UOE179" s="73"/>
      <c r="UOF179" s="73"/>
      <c r="UOG179" s="73"/>
      <c r="UOH179" s="73"/>
      <c r="UOI179" s="73"/>
      <c r="UOJ179" s="73"/>
      <c r="UOK179" s="73"/>
      <c r="UOL179" s="73"/>
      <c r="UOM179" s="73"/>
      <c r="UON179" s="73"/>
      <c r="UOO179" s="73"/>
      <c r="UOP179" s="73"/>
      <c r="UOQ179" s="73"/>
      <c r="UOR179" s="73"/>
      <c r="UOS179" s="73"/>
      <c r="UOT179" s="73"/>
      <c r="UOU179" s="73"/>
      <c r="UOV179" s="73"/>
      <c r="UOW179" s="73"/>
      <c r="UOX179" s="73"/>
      <c r="UOY179" s="73"/>
      <c r="UOZ179" s="73"/>
      <c r="UPA179" s="73"/>
      <c r="UPB179" s="73"/>
      <c r="UPC179" s="73"/>
      <c r="UPD179" s="73"/>
      <c r="UPE179" s="73"/>
      <c r="UPF179" s="73"/>
      <c r="UPG179" s="73"/>
      <c r="UPH179" s="73"/>
      <c r="UPI179" s="73"/>
      <c r="UPJ179" s="73"/>
      <c r="UPK179" s="73"/>
      <c r="UPL179" s="73"/>
      <c r="UPM179" s="73"/>
      <c r="UPN179" s="73"/>
      <c r="UPO179" s="73"/>
      <c r="UPP179" s="73"/>
      <c r="UPQ179" s="73"/>
      <c r="UPR179" s="73"/>
      <c r="UPS179" s="73"/>
      <c r="UPT179" s="73"/>
      <c r="UPU179" s="73"/>
      <c r="UPV179" s="73"/>
      <c r="UPW179" s="73"/>
      <c r="UPX179" s="73"/>
      <c r="UPY179" s="73"/>
      <c r="UPZ179" s="73"/>
      <c r="UQA179" s="73"/>
      <c r="UQB179" s="73"/>
      <c r="UQC179" s="73"/>
      <c r="UQD179" s="73"/>
      <c r="UQE179" s="73"/>
      <c r="UQF179" s="73"/>
      <c r="UQG179" s="73"/>
      <c r="UQH179" s="73"/>
      <c r="UQI179" s="73"/>
      <c r="UQJ179" s="73"/>
      <c r="UQK179" s="73"/>
      <c r="UQL179" s="73"/>
      <c r="UQM179" s="73"/>
      <c r="UQN179" s="73"/>
      <c r="UQO179" s="73"/>
      <c r="UQP179" s="73"/>
      <c r="UQQ179" s="73"/>
      <c r="UQR179" s="73"/>
      <c r="UQS179" s="73"/>
      <c r="UQT179" s="73"/>
      <c r="UQU179" s="73"/>
      <c r="UQV179" s="73"/>
      <c r="UQW179" s="73"/>
      <c r="UQX179" s="73"/>
      <c r="UQY179" s="73"/>
      <c r="UQZ179" s="73"/>
      <c r="URA179" s="73"/>
      <c r="URB179" s="73"/>
      <c r="URC179" s="73"/>
      <c r="URD179" s="73"/>
      <c r="URE179" s="73"/>
      <c r="URF179" s="73"/>
      <c r="URG179" s="73"/>
      <c r="URH179" s="73"/>
      <c r="URI179" s="73"/>
      <c r="URJ179" s="73"/>
      <c r="URK179" s="73"/>
      <c r="URL179" s="73"/>
      <c r="URM179" s="73"/>
      <c r="URN179" s="73"/>
      <c r="URO179" s="73"/>
      <c r="URP179" s="73"/>
      <c r="URQ179" s="73"/>
      <c r="URR179" s="73"/>
      <c r="URS179" s="73"/>
      <c r="URT179" s="73"/>
      <c r="URU179" s="73"/>
      <c r="URV179" s="73"/>
      <c r="URW179" s="73"/>
      <c r="URX179" s="73"/>
      <c r="URY179" s="73"/>
      <c r="URZ179" s="73"/>
      <c r="USA179" s="73"/>
      <c r="USB179" s="73"/>
      <c r="USC179" s="73"/>
      <c r="USD179" s="73"/>
      <c r="USE179" s="73"/>
      <c r="USF179" s="73"/>
      <c r="USG179" s="73"/>
      <c r="USH179" s="73"/>
      <c r="USI179" s="73"/>
      <c r="USJ179" s="73"/>
      <c r="USK179" s="73"/>
      <c r="USL179" s="73"/>
      <c r="USM179" s="73"/>
      <c r="USN179" s="73"/>
      <c r="USO179" s="73"/>
      <c r="USP179" s="73"/>
      <c r="USQ179" s="73"/>
      <c r="USR179" s="73"/>
      <c r="USS179" s="73"/>
      <c r="UST179" s="73"/>
      <c r="USU179" s="73"/>
      <c r="USV179" s="73"/>
      <c r="USW179" s="73"/>
      <c r="USX179" s="73"/>
      <c r="USY179" s="73"/>
      <c r="USZ179" s="73"/>
      <c r="UTA179" s="73"/>
      <c r="UTB179" s="73"/>
      <c r="UTC179" s="73"/>
      <c r="UTD179" s="73"/>
      <c r="UTE179" s="73"/>
      <c r="UTF179" s="73"/>
      <c r="UTG179" s="73"/>
      <c r="UTH179" s="73"/>
      <c r="UTI179" s="73"/>
      <c r="UTJ179" s="73"/>
      <c r="UTK179" s="73"/>
      <c r="UTL179" s="73"/>
      <c r="UTM179" s="73"/>
      <c r="UTN179" s="73"/>
      <c r="UTO179" s="73"/>
      <c r="UTP179" s="73"/>
      <c r="UTQ179" s="73"/>
      <c r="UTR179" s="73"/>
      <c r="UTS179" s="73"/>
      <c r="UTT179" s="73"/>
      <c r="UTU179" s="73"/>
      <c r="UTV179" s="73"/>
      <c r="UTW179" s="73"/>
      <c r="UTX179" s="73"/>
      <c r="UTY179" s="73"/>
      <c r="UTZ179" s="73"/>
      <c r="UUA179" s="73"/>
      <c r="UUB179" s="73"/>
      <c r="UUC179" s="73"/>
      <c r="UUD179" s="73"/>
      <c r="UUE179" s="73"/>
      <c r="UUF179" s="73"/>
      <c r="UUG179" s="73"/>
      <c r="UUH179" s="73"/>
      <c r="UUI179" s="73"/>
      <c r="UUJ179" s="73"/>
      <c r="UUK179" s="73"/>
      <c r="UUL179" s="73"/>
      <c r="UUM179" s="73"/>
      <c r="UUN179" s="73"/>
      <c r="UUO179" s="73"/>
      <c r="UUP179" s="73"/>
      <c r="UUQ179" s="73"/>
      <c r="UUR179" s="73"/>
      <c r="UUS179" s="73"/>
      <c r="UUT179" s="73"/>
      <c r="UUU179" s="73"/>
      <c r="UUV179" s="73"/>
      <c r="UUW179" s="73"/>
      <c r="UUX179" s="73"/>
      <c r="UUY179" s="73"/>
      <c r="UUZ179" s="73"/>
      <c r="UVA179" s="73"/>
      <c r="UVB179" s="73"/>
      <c r="UVC179" s="73"/>
      <c r="UVD179" s="73"/>
      <c r="UVE179" s="73"/>
      <c r="UVF179" s="73"/>
      <c r="UVG179" s="73"/>
      <c r="UVH179" s="73"/>
      <c r="UVI179" s="73"/>
      <c r="UVJ179" s="73"/>
      <c r="UVK179" s="73"/>
      <c r="UVL179" s="73"/>
      <c r="UVM179" s="73"/>
      <c r="UVN179" s="73"/>
      <c r="UVO179" s="73"/>
      <c r="UVP179" s="73"/>
      <c r="UVQ179" s="73"/>
      <c r="UVR179" s="73"/>
      <c r="UVS179" s="73"/>
      <c r="UVT179" s="73"/>
      <c r="UVU179" s="73"/>
      <c r="UVV179" s="73"/>
      <c r="UVW179" s="73"/>
      <c r="UVX179" s="73"/>
      <c r="UVY179" s="73"/>
      <c r="UVZ179" s="73"/>
      <c r="UWA179" s="73"/>
      <c r="UWB179" s="73"/>
      <c r="UWC179" s="73"/>
      <c r="UWD179" s="73"/>
      <c r="UWE179" s="73"/>
      <c r="UWF179" s="73"/>
      <c r="UWG179" s="73"/>
      <c r="UWH179" s="73"/>
      <c r="UWI179" s="73"/>
      <c r="UWJ179" s="73"/>
      <c r="UWK179" s="73"/>
      <c r="UWL179" s="73"/>
      <c r="UWM179" s="73"/>
      <c r="UWN179" s="73"/>
      <c r="UWO179" s="73"/>
      <c r="UWP179" s="73"/>
      <c r="UWQ179" s="73"/>
      <c r="UWR179" s="73"/>
      <c r="UWS179" s="73"/>
      <c r="UWT179" s="73"/>
      <c r="UWU179" s="73"/>
      <c r="UWV179" s="73"/>
      <c r="UWW179" s="73"/>
      <c r="UWX179" s="73"/>
      <c r="UWY179" s="73"/>
      <c r="UWZ179" s="73"/>
      <c r="UXA179" s="73"/>
      <c r="UXB179" s="73"/>
      <c r="UXC179" s="73"/>
      <c r="UXD179" s="73"/>
      <c r="UXE179" s="73"/>
      <c r="UXF179" s="73"/>
      <c r="UXG179" s="73"/>
      <c r="UXH179" s="73"/>
      <c r="UXI179" s="73"/>
      <c r="UXJ179" s="73"/>
      <c r="UXK179" s="73"/>
      <c r="UXL179" s="73"/>
      <c r="UXM179" s="73"/>
      <c r="UXN179" s="73"/>
      <c r="UXO179" s="73"/>
      <c r="UXP179" s="73"/>
      <c r="UXQ179" s="73"/>
      <c r="UXR179" s="73"/>
      <c r="UXS179" s="73"/>
      <c r="UXT179" s="73"/>
      <c r="UXU179" s="73"/>
      <c r="UXV179" s="73"/>
      <c r="UXW179" s="73"/>
      <c r="UXX179" s="73"/>
      <c r="UXY179" s="73"/>
      <c r="UXZ179" s="73"/>
      <c r="UYA179" s="73"/>
      <c r="UYB179" s="73"/>
      <c r="UYC179" s="73"/>
      <c r="UYD179" s="73"/>
      <c r="UYE179" s="73"/>
      <c r="UYF179" s="73"/>
      <c r="UYG179" s="73"/>
      <c r="UYH179" s="73"/>
      <c r="UYI179" s="73"/>
      <c r="UYJ179" s="73"/>
      <c r="UYK179" s="73"/>
      <c r="UYL179" s="73"/>
      <c r="UYM179" s="73"/>
      <c r="UYN179" s="73"/>
      <c r="UYO179" s="73"/>
      <c r="UYP179" s="73"/>
      <c r="UYQ179" s="73"/>
      <c r="UYR179" s="73"/>
      <c r="UYS179" s="73"/>
      <c r="UYT179" s="73"/>
      <c r="UYU179" s="73"/>
      <c r="UYV179" s="73"/>
      <c r="UYW179" s="73"/>
      <c r="UYX179" s="73"/>
      <c r="UYY179" s="73"/>
      <c r="UYZ179" s="73"/>
      <c r="UZA179" s="73"/>
      <c r="UZB179" s="73"/>
      <c r="UZC179" s="73"/>
      <c r="UZD179" s="73"/>
      <c r="UZE179" s="73"/>
      <c r="UZF179" s="73"/>
      <c r="UZG179" s="73"/>
      <c r="UZH179" s="73"/>
      <c r="UZI179" s="73"/>
      <c r="UZJ179" s="73"/>
      <c r="UZK179" s="73"/>
      <c r="UZL179" s="73"/>
      <c r="UZM179" s="73"/>
      <c r="UZN179" s="73"/>
      <c r="UZO179" s="73"/>
      <c r="UZP179" s="73"/>
      <c r="UZQ179" s="73"/>
      <c r="UZR179" s="73"/>
      <c r="UZS179" s="73"/>
      <c r="UZT179" s="73"/>
      <c r="UZU179" s="73"/>
      <c r="UZV179" s="73"/>
      <c r="UZW179" s="73"/>
      <c r="UZX179" s="73"/>
      <c r="UZY179" s="73"/>
      <c r="UZZ179" s="73"/>
      <c r="VAA179" s="73"/>
      <c r="VAB179" s="73"/>
      <c r="VAC179" s="73"/>
      <c r="VAD179" s="73"/>
      <c r="VAE179" s="73"/>
      <c r="VAF179" s="73"/>
      <c r="VAG179" s="73"/>
      <c r="VAH179" s="73"/>
      <c r="VAI179" s="73"/>
      <c r="VAJ179" s="73"/>
      <c r="VAK179" s="73"/>
      <c r="VAL179" s="73"/>
      <c r="VAM179" s="73"/>
      <c r="VAN179" s="73"/>
      <c r="VAO179" s="73"/>
      <c r="VAP179" s="73"/>
      <c r="VAQ179" s="73"/>
      <c r="VAR179" s="73"/>
      <c r="VAS179" s="73"/>
      <c r="VAT179" s="73"/>
      <c r="VAU179" s="73"/>
      <c r="VAV179" s="73"/>
      <c r="VAW179" s="73"/>
      <c r="VAX179" s="73"/>
      <c r="VAY179" s="73"/>
      <c r="VAZ179" s="73"/>
      <c r="VBA179" s="73"/>
      <c r="VBB179" s="73"/>
      <c r="VBC179" s="73"/>
      <c r="VBD179" s="73"/>
      <c r="VBE179" s="73"/>
      <c r="VBF179" s="73"/>
      <c r="VBG179" s="73"/>
      <c r="VBH179" s="73"/>
      <c r="VBI179" s="73"/>
      <c r="VBJ179" s="73"/>
      <c r="VBK179" s="73"/>
      <c r="VBL179" s="73"/>
      <c r="VBM179" s="73"/>
      <c r="VBN179" s="73"/>
      <c r="VBO179" s="73"/>
      <c r="VBP179" s="73"/>
      <c r="VBQ179" s="73"/>
      <c r="VBR179" s="73"/>
      <c r="VBS179" s="73"/>
      <c r="VBT179" s="73"/>
      <c r="VBU179" s="73"/>
      <c r="VBV179" s="73"/>
      <c r="VBW179" s="73"/>
      <c r="VBX179" s="73"/>
      <c r="VBY179" s="73"/>
      <c r="VBZ179" s="73"/>
      <c r="VCA179" s="73"/>
      <c r="VCB179" s="73"/>
      <c r="VCC179" s="73"/>
      <c r="VCD179" s="73"/>
      <c r="VCE179" s="73"/>
      <c r="VCF179" s="73"/>
      <c r="VCG179" s="73"/>
      <c r="VCH179" s="73"/>
      <c r="VCI179" s="73"/>
      <c r="VCJ179" s="73"/>
      <c r="VCK179" s="73"/>
      <c r="VCL179" s="73"/>
      <c r="VCM179" s="73"/>
      <c r="VCN179" s="73"/>
      <c r="VCO179" s="73"/>
      <c r="VCP179" s="73"/>
      <c r="VCQ179" s="73"/>
      <c r="VCR179" s="73"/>
      <c r="VCS179" s="73"/>
      <c r="VCT179" s="73"/>
      <c r="VCU179" s="73"/>
      <c r="VCV179" s="73"/>
      <c r="VCW179" s="73"/>
      <c r="VCX179" s="73"/>
      <c r="VCY179" s="73"/>
      <c r="VCZ179" s="73"/>
      <c r="VDA179" s="73"/>
      <c r="VDB179" s="73"/>
      <c r="VDC179" s="73"/>
      <c r="VDD179" s="73"/>
      <c r="VDE179" s="73"/>
      <c r="VDF179" s="73"/>
      <c r="VDG179" s="73"/>
      <c r="VDH179" s="73"/>
      <c r="VDI179" s="73"/>
      <c r="VDJ179" s="73"/>
      <c r="VDK179" s="73"/>
      <c r="VDL179" s="73"/>
      <c r="VDM179" s="73"/>
      <c r="VDN179" s="73"/>
      <c r="VDO179" s="73"/>
      <c r="VDP179" s="73"/>
      <c r="VDQ179" s="73"/>
      <c r="VDR179" s="73"/>
      <c r="VDS179" s="73"/>
      <c r="VDT179" s="73"/>
      <c r="VDU179" s="73"/>
      <c r="VDV179" s="73"/>
      <c r="VDW179" s="73"/>
      <c r="VDX179" s="73"/>
      <c r="VDY179" s="73"/>
      <c r="VDZ179" s="73"/>
      <c r="VEA179" s="73"/>
      <c r="VEB179" s="73"/>
      <c r="VEC179" s="73"/>
      <c r="VED179" s="73"/>
      <c r="VEE179" s="73"/>
      <c r="VEF179" s="73"/>
      <c r="VEG179" s="73"/>
      <c r="VEH179" s="73"/>
      <c r="VEI179" s="73"/>
      <c r="VEJ179" s="73"/>
      <c r="VEK179" s="73"/>
      <c r="VEL179" s="73"/>
      <c r="VEM179" s="73"/>
      <c r="VEN179" s="73"/>
      <c r="VEO179" s="73"/>
      <c r="VEP179" s="73"/>
      <c r="VEQ179" s="73"/>
      <c r="VER179" s="73"/>
      <c r="VES179" s="73"/>
      <c r="VET179" s="73"/>
      <c r="VEU179" s="73"/>
      <c r="VEV179" s="73"/>
      <c r="VEW179" s="73"/>
      <c r="VEX179" s="73"/>
      <c r="VEY179" s="73"/>
      <c r="VEZ179" s="73"/>
      <c r="VFA179" s="73"/>
      <c r="VFB179" s="73"/>
      <c r="VFC179" s="73"/>
      <c r="VFD179" s="73"/>
      <c r="VFE179" s="73"/>
      <c r="VFF179" s="73"/>
      <c r="VFG179" s="73"/>
      <c r="VFH179" s="73"/>
      <c r="VFI179" s="73"/>
      <c r="VFJ179" s="73"/>
      <c r="VFK179" s="73"/>
      <c r="VFL179" s="73"/>
      <c r="VFM179" s="73"/>
      <c r="VFN179" s="73"/>
      <c r="VFO179" s="73"/>
      <c r="VFP179" s="73"/>
      <c r="VFQ179" s="73"/>
      <c r="VFR179" s="73"/>
      <c r="VFS179" s="73"/>
      <c r="VFT179" s="73"/>
      <c r="VFU179" s="73"/>
      <c r="VFV179" s="73"/>
      <c r="VFW179" s="73"/>
      <c r="VFX179" s="73"/>
      <c r="VFY179" s="73"/>
      <c r="VFZ179" s="73"/>
      <c r="VGA179" s="73"/>
      <c r="VGB179" s="73"/>
      <c r="VGC179" s="73"/>
      <c r="VGD179" s="73"/>
      <c r="VGE179" s="73"/>
      <c r="VGF179" s="73"/>
      <c r="VGG179" s="73"/>
      <c r="VGH179" s="73"/>
      <c r="VGI179" s="73"/>
      <c r="VGJ179" s="73"/>
      <c r="VGK179" s="73"/>
      <c r="VGL179" s="73"/>
      <c r="VGM179" s="73"/>
      <c r="VGN179" s="73"/>
      <c r="VGO179" s="73"/>
      <c r="VGP179" s="73"/>
      <c r="VGQ179" s="73"/>
      <c r="VGR179" s="73"/>
      <c r="VGS179" s="73"/>
      <c r="VGT179" s="73"/>
      <c r="VGU179" s="73"/>
      <c r="VGV179" s="73"/>
      <c r="VGW179" s="73"/>
      <c r="VGX179" s="73"/>
      <c r="VGY179" s="73"/>
      <c r="VGZ179" s="73"/>
      <c r="VHA179" s="73"/>
      <c r="VHB179" s="73"/>
      <c r="VHC179" s="73"/>
      <c r="VHD179" s="73"/>
      <c r="VHE179" s="73"/>
      <c r="VHF179" s="73"/>
      <c r="VHG179" s="73"/>
      <c r="VHH179" s="73"/>
      <c r="VHI179" s="73"/>
      <c r="VHJ179" s="73"/>
      <c r="VHK179" s="73"/>
      <c r="VHL179" s="73"/>
      <c r="VHM179" s="73"/>
      <c r="VHN179" s="73"/>
      <c r="VHO179" s="73"/>
      <c r="VHP179" s="73"/>
      <c r="VHQ179" s="73"/>
      <c r="VHR179" s="73"/>
      <c r="VHS179" s="73"/>
      <c r="VHT179" s="73"/>
      <c r="VHU179" s="73"/>
      <c r="VHV179" s="73"/>
      <c r="VHW179" s="73"/>
      <c r="VHX179" s="73"/>
      <c r="VHY179" s="73"/>
      <c r="VHZ179" s="73"/>
      <c r="VIA179" s="73"/>
      <c r="VIB179" s="73"/>
      <c r="VIC179" s="73"/>
      <c r="VID179" s="73"/>
      <c r="VIE179" s="73"/>
      <c r="VIF179" s="73"/>
      <c r="VIG179" s="73"/>
      <c r="VIH179" s="73"/>
      <c r="VII179" s="73"/>
      <c r="VIJ179" s="73"/>
      <c r="VIK179" s="73"/>
      <c r="VIL179" s="73"/>
      <c r="VIM179" s="73"/>
      <c r="VIN179" s="73"/>
      <c r="VIO179" s="73"/>
      <c r="VIP179" s="73"/>
      <c r="VIQ179" s="73"/>
      <c r="VIR179" s="73"/>
      <c r="VIS179" s="73"/>
      <c r="VIT179" s="73"/>
      <c r="VIU179" s="73"/>
      <c r="VIV179" s="73"/>
      <c r="VIW179" s="73"/>
      <c r="VIX179" s="73"/>
      <c r="VIY179" s="73"/>
      <c r="VIZ179" s="73"/>
      <c r="VJA179" s="73"/>
      <c r="VJB179" s="73"/>
      <c r="VJC179" s="73"/>
      <c r="VJD179" s="73"/>
      <c r="VJE179" s="73"/>
      <c r="VJF179" s="73"/>
      <c r="VJG179" s="73"/>
      <c r="VJH179" s="73"/>
      <c r="VJI179" s="73"/>
      <c r="VJJ179" s="73"/>
      <c r="VJK179" s="73"/>
      <c r="VJL179" s="73"/>
      <c r="VJM179" s="73"/>
      <c r="VJN179" s="73"/>
      <c r="VJO179" s="73"/>
      <c r="VJP179" s="73"/>
      <c r="VJQ179" s="73"/>
      <c r="VJR179" s="73"/>
      <c r="VJS179" s="73"/>
      <c r="VJT179" s="73"/>
      <c r="VJU179" s="73"/>
      <c r="VJV179" s="73"/>
      <c r="VJW179" s="73"/>
      <c r="VJX179" s="73"/>
      <c r="VJY179" s="73"/>
      <c r="VJZ179" s="73"/>
      <c r="VKA179" s="73"/>
      <c r="VKB179" s="73"/>
      <c r="VKC179" s="73"/>
      <c r="VKD179" s="73"/>
      <c r="VKE179" s="73"/>
      <c r="VKF179" s="73"/>
      <c r="VKG179" s="73"/>
      <c r="VKH179" s="73"/>
      <c r="VKI179" s="73"/>
      <c r="VKJ179" s="73"/>
      <c r="VKK179" s="73"/>
      <c r="VKL179" s="73"/>
      <c r="VKM179" s="73"/>
      <c r="VKN179" s="73"/>
      <c r="VKO179" s="73"/>
      <c r="VKP179" s="73"/>
      <c r="VKQ179" s="73"/>
      <c r="VKR179" s="73"/>
      <c r="VKS179" s="73"/>
      <c r="VKT179" s="73"/>
      <c r="VKU179" s="73"/>
      <c r="VKV179" s="73"/>
      <c r="VKW179" s="73"/>
      <c r="VKX179" s="73"/>
      <c r="VKY179" s="73"/>
      <c r="VKZ179" s="73"/>
      <c r="VLA179" s="73"/>
      <c r="VLB179" s="73"/>
      <c r="VLC179" s="73"/>
      <c r="VLD179" s="73"/>
      <c r="VLE179" s="73"/>
      <c r="VLF179" s="73"/>
      <c r="VLG179" s="73"/>
      <c r="VLH179" s="73"/>
      <c r="VLI179" s="73"/>
      <c r="VLJ179" s="73"/>
      <c r="VLK179" s="73"/>
      <c r="VLL179" s="73"/>
      <c r="VLM179" s="73"/>
      <c r="VLN179" s="73"/>
      <c r="VLO179" s="73"/>
      <c r="VLP179" s="73"/>
      <c r="VLQ179" s="73"/>
      <c r="VLR179" s="73"/>
      <c r="VLS179" s="73"/>
      <c r="VLT179" s="73"/>
      <c r="VLU179" s="73"/>
      <c r="VLV179" s="73"/>
      <c r="VLW179" s="73"/>
      <c r="VLX179" s="73"/>
      <c r="VLY179" s="73"/>
      <c r="VLZ179" s="73"/>
      <c r="VMA179" s="73"/>
      <c r="VMB179" s="73"/>
      <c r="VMC179" s="73"/>
      <c r="VMD179" s="73"/>
      <c r="VME179" s="73"/>
      <c r="VMF179" s="73"/>
      <c r="VMG179" s="73"/>
      <c r="VMH179" s="73"/>
      <c r="VMI179" s="73"/>
      <c r="VMJ179" s="73"/>
      <c r="VMK179" s="73"/>
      <c r="VML179" s="73"/>
      <c r="VMM179" s="73"/>
      <c r="VMN179" s="73"/>
      <c r="VMO179" s="73"/>
      <c r="VMP179" s="73"/>
      <c r="VMQ179" s="73"/>
      <c r="VMR179" s="73"/>
      <c r="VMS179" s="73"/>
      <c r="VMT179" s="73"/>
      <c r="VMU179" s="73"/>
      <c r="VMV179" s="73"/>
      <c r="VMW179" s="73"/>
      <c r="VMX179" s="73"/>
      <c r="VMY179" s="73"/>
      <c r="VMZ179" s="73"/>
      <c r="VNA179" s="73"/>
      <c r="VNB179" s="73"/>
      <c r="VNC179" s="73"/>
      <c r="VND179" s="73"/>
      <c r="VNE179" s="73"/>
      <c r="VNF179" s="73"/>
      <c r="VNG179" s="73"/>
      <c r="VNH179" s="73"/>
      <c r="VNI179" s="73"/>
      <c r="VNJ179" s="73"/>
      <c r="VNK179" s="73"/>
      <c r="VNL179" s="73"/>
      <c r="VNM179" s="73"/>
      <c r="VNN179" s="73"/>
      <c r="VNO179" s="73"/>
      <c r="VNP179" s="73"/>
      <c r="VNQ179" s="73"/>
      <c r="VNR179" s="73"/>
      <c r="VNS179" s="73"/>
      <c r="VNT179" s="73"/>
      <c r="VNU179" s="73"/>
      <c r="VNV179" s="73"/>
      <c r="VNW179" s="73"/>
      <c r="VNX179" s="73"/>
      <c r="VNY179" s="73"/>
      <c r="VNZ179" s="73"/>
      <c r="VOA179" s="73"/>
      <c r="VOB179" s="73"/>
      <c r="VOC179" s="73"/>
      <c r="VOD179" s="73"/>
      <c r="VOE179" s="73"/>
      <c r="VOF179" s="73"/>
      <c r="VOG179" s="73"/>
      <c r="VOH179" s="73"/>
      <c r="VOI179" s="73"/>
      <c r="VOJ179" s="73"/>
      <c r="VOK179" s="73"/>
      <c r="VOL179" s="73"/>
      <c r="VOM179" s="73"/>
      <c r="VON179" s="73"/>
      <c r="VOO179" s="73"/>
      <c r="VOP179" s="73"/>
      <c r="VOQ179" s="73"/>
      <c r="VOR179" s="73"/>
      <c r="VOS179" s="73"/>
      <c r="VOT179" s="73"/>
      <c r="VOU179" s="73"/>
      <c r="VOV179" s="73"/>
      <c r="VOW179" s="73"/>
      <c r="VOX179" s="73"/>
      <c r="VOY179" s="73"/>
      <c r="VOZ179" s="73"/>
      <c r="VPA179" s="73"/>
      <c r="VPB179" s="73"/>
      <c r="VPC179" s="73"/>
      <c r="VPD179" s="73"/>
      <c r="VPE179" s="73"/>
      <c r="VPF179" s="73"/>
      <c r="VPG179" s="73"/>
      <c r="VPH179" s="73"/>
      <c r="VPI179" s="73"/>
      <c r="VPJ179" s="73"/>
      <c r="VPK179" s="73"/>
      <c r="VPL179" s="73"/>
      <c r="VPM179" s="73"/>
      <c r="VPN179" s="73"/>
      <c r="VPO179" s="73"/>
      <c r="VPP179" s="73"/>
      <c r="VPQ179" s="73"/>
      <c r="VPR179" s="73"/>
      <c r="VPS179" s="73"/>
      <c r="VPT179" s="73"/>
      <c r="VPU179" s="73"/>
      <c r="VPV179" s="73"/>
      <c r="VPW179" s="73"/>
      <c r="VPX179" s="73"/>
      <c r="VPY179" s="73"/>
      <c r="VPZ179" s="73"/>
      <c r="VQA179" s="73"/>
      <c r="VQB179" s="73"/>
      <c r="VQC179" s="73"/>
      <c r="VQD179" s="73"/>
      <c r="VQE179" s="73"/>
      <c r="VQF179" s="73"/>
      <c r="VQG179" s="73"/>
      <c r="VQH179" s="73"/>
      <c r="VQI179" s="73"/>
      <c r="VQJ179" s="73"/>
      <c r="VQK179" s="73"/>
      <c r="VQL179" s="73"/>
      <c r="VQM179" s="73"/>
      <c r="VQN179" s="73"/>
      <c r="VQO179" s="73"/>
      <c r="VQP179" s="73"/>
      <c r="VQQ179" s="73"/>
      <c r="VQR179" s="73"/>
      <c r="VQS179" s="73"/>
      <c r="VQT179" s="73"/>
      <c r="VQU179" s="73"/>
      <c r="VQV179" s="73"/>
      <c r="VQW179" s="73"/>
      <c r="VQX179" s="73"/>
      <c r="VQY179" s="73"/>
      <c r="VQZ179" s="73"/>
      <c r="VRA179" s="73"/>
      <c r="VRB179" s="73"/>
      <c r="VRC179" s="73"/>
      <c r="VRD179" s="73"/>
      <c r="VRE179" s="73"/>
      <c r="VRF179" s="73"/>
      <c r="VRG179" s="73"/>
      <c r="VRH179" s="73"/>
      <c r="VRI179" s="73"/>
      <c r="VRJ179" s="73"/>
      <c r="VRK179" s="73"/>
      <c r="VRL179" s="73"/>
      <c r="VRM179" s="73"/>
      <c r="VRN179" s="73"/>
      <c r="VRO179" s="73"/>
      <c r="VRP179" s="73"/>
      <c r="VRQ179" s="73"/>
      <c r="VRR179" s="73"/>
      <c r="VRS179" s="73"/>
      <c r="VRT179" s="73"/>
      <c r="VRU179" s="73"/>
      <c r="VRV179" s="73"/>
      <c r="VRW179" s="73"/>
      <c r="VRX179" s="73"/>
      <c r="VRY179" s="73"/>
      <c r="VRZ179" s="73"/>
      <c r="VSA179" s="73"/>
      <c r="VSB179" s="73"/>
      <c r="VSC179" s="73"/>
      <c r="VSD179" s="73"/>
      <c r="VSE179" s="73"/>
      <c r="VSF179" s="73"/>
      <c r="VSG179" s="73"/>
      <c r="VSH179" s="73"/>
      <c r="VSI179" s="73"/>
      <c r="VSJ179" s="73"/>
      <c r="VSK179" s="73"/>
      <c r="VSL179" s="73"/>
      <c r="VSM179" s="73"/>
      <c r="VSN179" s="73"/>
      <c r="VSO179" s="73"/>
      <c r="VSP179" s="73"/>
      <c r="VSQ179" s="73"/>
      <c r="VSR179" s="73"/>
      <c r="VSS179" s="73"/>
      <c r="VST179" s="73"/>
      <c r="VSU179" s="73"/>
      <c r="VSV179" s="73"/>
      <c r="VSW179" s="73"/>
      <c r="VSX179" s="73"/>
      <c r="VSY179" s="73"/>
      <c r="VSZ179" s="73"/>
      <c r="VTA179" s="73"/>
      <c r="VTB179" s="73"/>
      <c r="VTC179" s="73"/>
      <c r="VTD179" s="73"/>
      <c r="VTE179" s="73"/>
      <c r="VTF179" s="73"/>
      <c r="VTG179" s="73"/>
      <c r="VTH179" s="73"/>
      <c r="VTI179" s="73"/>
      <c r="VTJ179" s="73"/>
      <c r="VTK179" s="73"/>
      <c r="VTL179" s="73"/>
      <c r="VTM179" s="73"/>
      <c r="VTN179" s="73"/>
      <c r="VTO179" s="73"/>
      <c r="VTP179" s="73"/>
      <c r="VTQ179" s="73"/>
      <c r="VTR179" s="73"/>
      <c r="VTS179" s="73"/>
      <c r="VTT179" s="73"/>
      <c r="VTU179" s="73"/>
      <c r="VTV179" s="73"/>
      <c r="VTW179" s="73"/>
      <c r="VTX179" s="73"/>
      <c r="VTY179" s="73"/>
      <c r="VTZ179" s="73"/>
      <c r="VUA179" s="73"/>
      <c r="VUB179" s="73"/>
      <c r="VUC179" s="73"/>
      <c r="VUD179" s="73"/>
      <c r="VUE179" s="73"/>
      <c r="VUF179" s="73"/>
      <c r="VUG179" s="73"/>
      <c r="VUH179" s="73"/>
      <c r="VUI179" s="73"/>
      <c r="VUJ179" s="73"/>
      <c r="VUK179" s="73"/>
      <c r="VUL179" s="73"/>
      <c r="VUM179" s="73"/>
      <c r="VUN179" s="73"/>
      <c r="VUO179" s="73"/>
      <c r="VUP179" s="73"/>
      <c r="VUQ179" s="73"/>
      <c r="VUR179" s="73"/>
      <c r="VUS179" s="73"/>
      <c r="VUT179" s="73"/>
      <c r="VUU179" s="73"/>
      <c r="VUV179" s="73"/>
      <c r="VUW179" s="73"/>
      <c r="VUX179" s="73"/>
      <c r="VUY179" s="73"/>
      <c r="VUZ179" s="73"/>
      <c r="VVA179" s="73"/>
      <c r="VVB179" s="73"/>
      <c r="VVC179" s="73"/>
      <c r="VVD179" s="73"/>
      <c r="VVE179" s="73"/>
      <c r="VVF179" s="73"/>
      <c r="VVG179" s="73"/>
      <c r="VVH179" s="73"/>
      <c r="VVI179" s="73"/>
      <c r="VVJ179" s="73"/>
      <c r="VVK179" s="73"/>
      <c r="VVL179" s="73"/>
      <c r="VVM179" s="73"/>
      <c r="VVN179" s="73"/>
      <c r="VVO179" s="73"/>
      <c r="VVP179" s="73"/>
      <c r="VVQ179" s="73"/>
      <c r="VVR179" s="73"/>
      <c r="VVS179" s="73"/>
      <c r="VVT179" s="73"/>
      <c r="VVU179" s="73"/>
      <c r="VVV179" s="73"/>
      <c r="VVW179" s="73"/>
      <c r="VVX179" s="73"/>
      <c r="VVY179" s="73"/>
      <c r="VVZ179" s="73"/>
      <c r="VWA179" s="73"/>
      <c r="VWB179" s="73"/>
      <c r="VWC179" s="73"/>
      <c r="VWD179" s="73"/>
      <c r="VWE179" s="73"/>
      <c r="VWF179" s="73"/>
      <c r="VWG179" s="73"/>
      <c r="VWH179" s="73"/>
      <c r="VWI179" s="73"/>
      <c r="VWJ179" s="73"/>
      <c r="VWK179" s="73"/>
      <c r="VWL179" s="73"/>
      <c r="VWM179" s="73"/>
      <c r="VWN179" s="73"/>
      <c r="VWO179" s="73"/>
      <c r="VWP179" s="73"/>
      <c r="VWQ179" s="73"/>
      <c r="VWR179" s="73"/>
      <c r="VWS179" s="73"/>
      <c r="VWT179" s="73"/>
      <c r="VWU179" s="73"/>
      <c r="VWV179" s="73"/>
      <c r="VWW179" s="73"/>
      <c r="VWX179" s="73"/>
      <c r="VWY179" s="73"/>
      <c r="VWZ179" s="73"/>
      <c r="VXA179" s="73"/>
      <c r="VXB179" s="73"/>
      <c r="VXC179" s="73"/>
      <c r="VXD179" s="73"/>
      <c r="VXE179" s="73"/>
      <c r="VXF179" s="73"/>
      <c r="VXG179" s="73"/>
      <c r="VXH179" s="73"/>
      <c r="VXI179" s="73"/>
      <c r="VXJ179" s="73"/>
      <c r="VXK179" s="73"/>
      <c r="VXL179" s="73"/>
      <c r="VXM179" s="73"/>
      <c r="VXN179" s="73"/>
      <c r="VXO179" s="73"/>
      <c r="VXP179" s="73"/>
      <c r="VXQ179" s="73"/>
      <c r="VXR179" s="73"/>
      <c r="VXS179" s="73"/>
      <c r="VXT179" s="73"/>
      <c r="VXU179" s="73"/>
      <c r="VXV179" s="73"/>
      <c r="VXW179" s="73"/>
      <c r="VXX179" s="73"/>
      <c r="VXY179" s="73"/>
      <c r="VXZ179" s="73"/>
      <c r="VYA179" s="73"/>
      <c r="VYB179" s="73"/>
      <c r="VYC179" s="73"/>
      <c r="VYD179" s="73"/>
      <c r="VYE179" s="73"/>
      <c r="VYF179" s="73"/>
      <c r="VYG179" s="73"/>
      <c r="VYH179" s="73"/>
      <c r="VYI179" s="73"/>
      <c r="VYJ179" s="73"/>
      <c r="VYK179" s="73"/>
      <c r="VYL179" s="73"/>
      <c r="VYM179" s="73"/>
      <c r="VYN179" s="73"/>
      <c r="VYO179" s="73"/>
      <c r="VYP179" s="73"/>
      <c r="VYQ179" s="73"/>
      <c r="VYR179" s="73"/>
      <c r="VYS179" s="73"/>
      <c r="VYT179" s="73"/>
      <c r="VYU179" s="73"/>
      <c r="VYV179" s="73"/>
      <c r="VYW179" s="73"/>
      <c r="VYX179" s="73"/>
      <c r="VYY179" s="73"/>
      <c r="VYZ179" s="73"/>
      <c r="VZA179" s="73"/>
      <c r="VZB179" s="73"/>
      <c r="VZC179" s="73"/>
      <c r="VZD179" s="73"/>
      <c r="VZE179" s="73"/>
      <c r="VZF179" s="73"/>
      <c r="VZG179" s="73"/>
      <c r="VZH179" s="73"/>
      <c r="VZI179" s="73"/>
      <c r="VZJ179" s="73"/>
      <c r="VZK179" s="73"/>
      <c r="VZL179" s="73"/>
      <c r="VZM179" s="73"/>
      <c r="VZN179" s="73"/>
      <c r="VZO179" s="73"/>
      <c r="VZP179" s="73"/>
      <c r="VZQ179" s="73"/>
      <c r="VZR179" s="73"/>
      <c r="VZS179" s="73"/>
      <c r="VZT179" s="73"/>
      <c r="VZU179" s="73"/>
      <c r="VZV179" s="73"/>
      <c r="VZW179" s="73"/>
      <c r="VZX179" s="73"/>
      <c r="VZY179" s="73"/>
      <c r="VZZ179" s="73"/>
      <c r="WAA179" s="73"/>
      <c r="WAB179" s="73"/>
      <c r="WAC179" s="73"/>
      <c r="WAD179" s="73"/>
      <c r="WAE179" s="73"/>
      <c r="WAF179" s="73"/>
      <c r="WAG179" s="73"/>
      <c r="WAH179" s="73"/>
      <c r="WAI179" s="73"/>
      <c r="WAJ179" s="73"/>
      <c r="WAK179" s="73"/>
      <c r="WAL179" s="73"/>
      <c r="WAM179" s="73"/>
      <c r="WAN179" s="73"/>
      <c r="WAO179" s="73"/>
      <c r="WAP179" s="73"/>
      <c r="WAQ179" s="73"/>
      <c r="WAR179" s="73"/>
      <c r="WAS179" s="73"/>
      <c r="WAT179" s="73"/>
      <c r="WAU179" s="73"/>
      <c r="WAV179" s="73"/>
      <c r="WAW179" s="73"/>
      <c r="WAX179" s="73"/>
      <c r="WAY179" s="73"/>
      <c r="WAZ179" s="73"/>
      <c r="WBA179" s="73"/>
      <c r="WBB179" s="73"/>
      <c r="WBC179" s="73"/>
      <c r="WBD179" s="73"/>
      <c r="WBE179" s="73"/>
      <c r="WBF179" s="73"/>
      <c r="WBG179" s="73"/>
      <c r="WBH179" s="73"/>
      <c r="WBI179" s="73"/>
      <c r="WBJ179" s="73"/>
      <c r="WBK179" s="73"/>
      <c r="WBL179" s="73"/>
      <c r="WBM179" s="73"/>
      <c r="WBN179" s="73"/>
      <c r="WBO179" s="73"/>
      <c r="WBP179" s="73"/>
      <c r="WBQ179" s="73"/>
      <c r="WBR179" s="73"/>
      <c r="WBS179" s="73"/>
      <c r="WBT179" s="73"/>
      <c r="WBU179" s="73"/>
      <c r="WBV179" s="73"/>
      <c r="WBW179" s="73"/>
      <c r="WBX179" s="73"/>
      <c r="WBY179" s="73"/>
      <c r="WBZ179" s="73"/>
      <c r="WCA179" s="73"/>
      <c r="WCB179" s="73"/>
      <c r="WCC179" s="73"/>
      <c r="WCD179" s="73"/>
      <c r="WCE179" s="73"/>
      <c r="WCF179" s="73"/>
      <c r="WCG179" s="73"/>
      <c r="WCH179" s="73"/>
      <c r="WCI179" s="73"/>
      <c r="WCJ179" s="73"/>
      <c r="WCK179" s="73"/>
      <c r="WCL179" s="73"/>
      <c r="WCM179" s="73"/>
      <c r="WCN179" s="73"/>
      <c r="WCO179" s="73"/>
      <c r="WCP179" s="73"/>
      <c r="WCQ179" s="73"/>
      <c r="WCR179" s="73"/>
      <c r="WCS179" s="73"/>
      <c r="WCT179" s="73"/>
      <c r="WCU179" s="73"/>
      <c r="WCV179" s="73"/>
      <c r="WCW179" s="73"/>
      <c r="WCX179" s="73"/>
      <c r="WCY179" s="73"/>
      <c r="WCZ179" s="73"/>
      <c r="WDA179" s="73"/>
      <c r="WDB179" s="73"/>
      <c r="WDC179" s="73"/>
      <c r="WDD179" s="73"/>
      <c r="WDE179" s="73"/>
      <c r="WDF179" s="73"/>
      <c r="WDG179" s="73"/>
      <c r="WDH179" s="73"/>
      <c r="WDI179" s="73"/>
      <c r="WDJ179" s="73"/>
      <c r="WDK179" s="73"/>
      <c r="WDL179" s="73"/>
      <c r="WDM179" s="73"/>
      <c r="WDN179" s="73"/>
      <c r="WDO179" s="73"/>
      <c r="WDP179" s="73"/>
      <c r="WDQ179" s="73"/>
      <c r="WDR179" s="73"/>
      <c r="WDS179" s="73"/>
      <c r="WDT179" s="73"/>
      <c r="WDU179" s="73"/>
      <c r="WDV179" s="73"/>
      <c r="WDW179" s="73"/>
      <c r="WDX179" s="73"/>
      <c r="WDY179" s="73"/>
      <c r="WDZ179" s="73"/>
      <c r="WEA179" s="73"/>
      <c r="WEB179" s="73"/>
      <c r="WEC179" s="73"/>
      <c r="WED179" s="73"/>
      <c r="WEE179" s="73"/>
      <c r="WEF179" s="73"/>
      <c r="WEG179" s="73"/>
      <c r="WEH179" s="73"/>
      <c r="WEI179" s="73"/>
      <c r="WEJ179" s="73"/>
      <c r="WEK179" s="73"/>
      <c r="WEL179" s="73"/>
      <c r="WEM179" s="73"/>
      <c r="WEN179" s="73"/>
      <c r="WEO179" s="73"/>
      <c r="WEP179" s="73"/>
      <c r="WEQ179" s="73"/>
      <c r="WER179" s="73"/>
      <c r="WES179" s="73"/>
      <c r="WET179" s="73"/>
      <c r="WEU179" s="73"/>
      <c r="WEV179" s="73"/>
      <c r="WEW179" s="73"/>
      <c r="WEX179" s="73"/>
      <c r="WEY179" s="73"/>
      <c r="WEZ179" s="73"/>
      <c r="WFA179" s="73"/>
      <c r="WFB179" s="73"/>
      <c r="WFC179" s="73"/>
      <c r="WFD179" s="73"/>
      <c r="WFE179" s="73"/>
      <c r="WFF179" s="73"/>
      <c r="WFG179" s="73"/>
      <c r="WFH179" s="73"/>
      <c r="WFI179" s="73"/>
      <c r="WFJ179" s="73"/>
      <c r="WFK179" s="73"/>
      <c r="WFL179" s="73"/>
      <c r="WFM179" s="73"/>
      <c r="WFN179" s="73"/>
      <c r="WFO179" s="73"/>
      <c r="WFP179" s="73"/>
      <c r="WFQ179" s="73"/>
      <c r="WFR179" s="73"/>
      <c r="WFS179" s="73"/>
      <c r="WFT179" s="73"/>
      <c r="WFU179" s="73"/>
      <c r="WFV179" s="73"/>
      <c r="WFW179" s="73"/>
      <c r="WFX179" s="73"/>
      <c r="WFY179" s="73"/>
      <c r="WFZ179" s="73"/>
      <c r="WGA179" s="73"/>
      <c r="WGB179" s="73"/>
      <c r="WGC179" s="73"/>
      <c r="WGD179" s="73"/>
      <c r="WGE179" s="73"/>
      <c r="WGF179" s="73"/>
      <c r="WGG179" s="73"/>
      <c r="WGH179" s="73"/>
      <c r="WGI179" s="73"/>
      <c r="WGJ179" s="73"/>
      <c r="WGK179" s="73"/>
      <c r="WGL179" s="73"/>
      <c r="WGM179" s="73"/>
      <c r="WGN179" s="73"/>
      <c r="WGO179" s="73"/>
      <c r="WGP179" s="73"/>
      <c r="WGQ179" s="73"/>
      <c r="WGR179" s="73"/>
      <c r="WGS179" s="73"/>
      <c r="WGT179" s="73"/>
      <c r="WGU179" s="73"/>
      <c r="WGV179" s="73"/>
      <c r="WGW179" s="73"/>
      <c r="WGX179" s="73"/>
      <c r="WGY179" s="73"/>
      <c r="WGZ179" s="73"/>
      <c r="WHA179" s="73"/>
      <c r="WHB179" s="73"/>
      <c r="WHC179" s="73"/>
      <c r="WHD179" s="73"/>
      <c r="WHE179" s="73"/>
      <c r="WHF179" s="73"/>
      <c r="WHG179" s="73"/>
      <c r="WHH179" s="73"/>
      <c r="WHI179" s="73"/>
      <c r="WHJ179" s="73"/>
      <c r="WHK179" s="73"/>
      <c r="WHL179" s="73"/>
      <c r="WHM179" s="73"/>
      <c r="WHN179" s="73"/>
      <c r="WHO179" s="73"/>
      <c r="WHP179" s="73"/>
      <c r="WHQ179" s="73"/>
      <c r="WHR179" s="73"/>
      <c r="WHS179" s="73"/>
      <c r="WHT179" s="73"/>
      <c r="WHU179" s="73"/>
      <c r="WHV179" s="73"/>
      <c r="WHW179" s="73"/>
      <c r="WHX179" s="73"/>
      <c r="WHY179" s="73"/>
      <c r="WHZ179" s="73"/>
      <c r="WIA179" s="73"/>
      <c r="WIB179" s="73"/>
      <c r="WIC179" s="73"/>
      <c r="WID179" s="73"/>
      <c r="WIE179" s="73"/>
      <c r="WIF179" s="73"/>
      <c r="WIG179" s="73"/>
      <c r="WIH179" s="73"/>
      <c r="WII179" s="73"/>
      <c r="WIJ179" s="73"/>
      <c r="WIK179" s="73"/>
      <c r="WIL179" s="73"/>
      <c r="WIM179" s="73"/>
      <c r="WIN179" s="73"/>
      <c r="WIO179" s="73"/>
      <c r="WIP179" s="73"/>
      <c r="WIQ179" s="73"/>
      <c r="WIR179" s="73"/>
      <c r="WIS179" s="73"/>
      <c r="WIT179" s="73"/>
      <c r="WIU179" s="73"/>
      <c r="WIV179" s="73"/>
      <c r="WIW179" s="73"/>
      <c r="WIX179" s="73"/>
      <c r="WIY179" s="73"/>
      <c r="WIZ179" s="73"/>
      <c r="WJA179" s="73"/>
      <c r="WJB179" s="73"/>
      <c r="WJC179" s="73"/>
      <c r="WJD179" s="73"/>
      <c r="WJE179" s="73"/>
      <c r="WJF179" s="73"/>
      <c r="WJG179" s="73"/>
      <c r="WJH179" s="73"/>
      <c r="WJI179" s="73"/>
      <c r="WJJ179" s="73"/>
      <c r="WJK179" s="73"/>
      <c r="WJL179" s="73"/>
      <c r="WJM179" s="73"/>
      <c r="WJN179" s="73"/>
      <c r="WJO179" s="73"/>
      <c r="WJP179" s="73"/>
      <c r="WJQ179" s="73"/>
      <c r="WJR179" s="73"/>
      <c r="WJS179" s="73"/>
      <c r="WJT179" s="73"/>
      <c r="WJU179" s="73"/>
      <c r="WJV179" s="73"/>
      <c r="WJW179" s="73"/>
      <c r="WJX179" s="73"/>
      <c r="WJY179" s="73"/>
      <c r="WJZ179" s="73"/>
      <c r="WKA179" s="73"/>
      <c r="WKB179" s="73"/>
      <c r="WKC179" s="73"/>
      <c r="WKD179" s="73"/>
      <c r="WKE179" s="73"/>
      <c r="WKF179" s="73"/>
      <c r="WKG179" s="73"/>
      <c r="WKH179" s="73"/>
      <c r="WKI179" s="73"/>
      <c r="WKJ179" s="73"/>
      <c r="WKK179" s="73"/>
      <c r="WKL179" s="73"/>
      <c r="WKM179" s="73"/>
      <c r="WKN179" s="73"/>
      <c r="WKO179" s="73"/>
      <c r="WKP179" s="73"/>
      <c r="WKQ179" s="73"/>
      <c r="WKR179" s="73"/>
      <c r="WKS179" s="73"/>
      <c r="WKT179" s="73"/>
      <c r="WKU179" s="73"/>
      <c r="WKV179" s="73"/>
      <c r="WKW179" s="73"/>
      <c r="WKX179" s="73"/>
      <c r="WKY179" s="73"/>
      <c r="WKZ179" s="73"/>
      <c r="WLA179" s="73"/>
      <c r="WLB179" s="73"/>
      <c r="WLC179" s="73"/>
      <c r="WLD179" s="73"/>
      <c r="WLE179" s="73"/>
      <c r="WLF179" s="73"/>
      <c r="WLG179" s="73"/>
      <c r="WLH179" s="73"/>
      <c r="WLI179" s="73"/>
      <c r="WLJ179" s="73"/>
      <c r="WLK179" s="73"/>
      <c r="WLL179" s="73"/>
      <c r="WLM179" s="73"/>
      <c r="WLN179" s="73"/>
      <c r="WLO179" s="73"/>
      <c r="WLP179" s="73"/>
      <c r="WLQ179" s="73"/>
      <c r="WLR179" s="73"/>
      <c r="WLS179" s="73"/>
      <c r="WLT179" s="73"/>
      <c r="WLU179" s="73"/>
      <c r="WLV179" s="73"/>
      <c r="WLW179" s="73"/>
      <c r="WLX179" s="73"/>
      <c r="WLY179" s="73"/>
      <c r="WLZ179" s="73"/>
      <c r="WMA179" s="73"/>
      <c r="WMB179" s="73"/>
      <c r="WMC179" s="73"/>
      <c r="WMD179" s="73"/>
      <c r="WME179" s="73"/>
      <c r="WMF179" s="73"/>
      <c r="WMG179" s="73"/>
      <c r="WMH179" s="73"/>
      <c r="WMI179" s="73"/>
      <c r="WMJ179" s="73"/>
      <c r="WMK179" s="73"/>
      <c r="WML179" s="73"/>
      <c r="WMM179" s="73"/>
      <c r="WMN179" s="73"/>
      <c r="WMO179" s="73"/>
      <c r="WMP179" s="73"/>
      <c r="WMQ179" s="73"/>
      <c r="WMR179" s="73"/>
      <c r="WMS179" s="73"/>
      <c r="WMT179" s="73"/>
      <c r="WMU179" s="73"/>
      <c r="WMV179" s="73"/>
      <c r="WMW179" s="73"/>
      <c r="WMX179" s="73"/>
      <c r="WMY179" s="73"/>
      <c r="WMZ179" s="73"/>
      <c r="WNA179" s="73"/>
      <c r="WNB179" s="73"/>
      <c r="WNC179" s="73"/>
      <c r="WND179" s="73"/>
      <c r="WNE179" s="73"/>
      <c r="WNF179" s="73"/>
      <c r="WNG179" s="73"/>
      <c r="WNH179" s="73"/>
      <c r="WNI179" s="73"/>
      <c r="WNJ179" s="73"/>
      <c r="WNK179" s="73"/>
      <c r="WNL179" s="73"/>
      <c r="WNM179" s="73"/>
      <c r="WNN179" s="73"/>
      <c r="WNO179" s="73"/>
      <c r="WNP179" s="73"/>
      <c r="WNQ179" s="73"/>
      <c r="WNR179" s="73"/>
      <c r="WNS179" s="73"/>
      <c r="WNT179" s="73"/>
      <c r="WNU179" s="73"/>
      <c r="WNV179" s="73"/>
      <c r="WNW179" s="73"/>
      <c r="WNX179" s="73"/>
      <c r="WNY179" s="73"/>
      <c r="WNZ179" s="73"/>
      <c r="WOA179" s="73"/>
      <c r="WOB179" s="73"/>
      <c r="WOC179" s="73"/>
      <c r="WOD179" s="73"/>
      <c r="WOE179" s="73"/>
      <c r="WOF179" s="73"/>
      <c r="WOG179" s="73"/>
      <c r="WOH179" s="73"/>
      <c r="WOI179" s="73"/>
      <c r="WOJ179" s="73"/>
      <c r="WOK179" s="73"/>
      <c r="WOL179" s="73"/>
      <c r="WOM179" s="73"/>
      <c r="WON179" s="73"/>
      <c r="WOO179" s="73"/>
      <c r="WOP179" s="73"/>
      <c r="WOQ179" s="73"/>
      <c r="WOR179" s="73"/>
      <c r="WOS179" s="73"/>
      <c r="WOT179" s="73"/>
      <c r="WOU179" s="73"/>
      <c r="WOV179" s="73"/>
      <c r="WOW179" s="73"/>
      <c r="WOX179" s="73"/>
      <c r="WOY179" s="73"/>
      <c r="WOZ179" s="73"/>
      <c r="WPA179" s="73"/>
      <c r="WPB179" s="73"/>
      <c r="WPC179" s="73"/>
      <c r="WPD179" s="73"/>
      <c r="WPE179" s="73"/>
      <c r="WPF179" s="73"/>
      <c r="WPG179" s="73"/>
      <c r="WPH179" s="73"/>
      <c r="WPI179" s="73"/>
      <c r="WPJ179" s="73"/>
      <c r="WPK179" s="73"/>
      <c r="WPL179" s="73"/>
      <c r="WPM179" s="73"/>
      <c r="WPN179" s="73"/>
      <c r="WPO179" s="73"/>
      <c r="WPP179" s="73"/>
      <c r="WPQ179" s="73"/>
      <c r="WPR179" s="73"/>
      <c r="WPS179" s="73"/>
      <c r="WPT179" s="73"/>
      <c r="WPU179" s="73"/>
      <c r="WPV179" s="73"/>
      <c r="WPW179" s="73"/>
      <c r="WPX179" s="73"/>
      <c r="WPY179" s="73"/>
      <c r="WPZ179" s="73"/>
      <c r="WQA179" s="73"/>
      <c r="WQB179" s="73"/>
      <c r="WQC179" s="73"/>
      <c r="WQD179" s="73"/>
      <c r="WQE179" s="73"/>
      <c r="WQF179" s="73"/>
      <c r="WQG179" s="73"/>
      <c r="WQH179" s="73"/>
      <c r="WQI179" s="73"/>
      <c r="WQJ179" s="73"/>
      <c r="WQK179" s="73"/>
      <c r="WQL179" s="73"/>
      <c r="WQM179" s="73"/>
      <c r="WQN179" s="73"/>
      <c r="WQO179" s="73"/>
      <c r="WQP179" s="73"/>
      <c r="WQQ179" s="73"/>
      <c r="WQR179" s="73"/>
      <c r="WQS179" s="73"/>
      <c r="WQT179" s="73"/>
      <c r="WQU179" s="73"/>
      <c r="WQV179" s="73"/>
      <c r="WQW179" s="73"/>
      <c r="WQX179" s="73"/>
      <c r="WQY179" s="73"/>
      <c r="WQZ179" s="73"/>
      <c r="WRA179" s="73"/>
      <c r="WRB179" s="73"/>
      <c r="WRC179" s="73"/>
      <c r="WRD179" s="73"/>
      <c r="WRE179" s="73"/>
      <c r="WRF179" s="73"/>
      <c r="WRG179" s="73"/>
      <c r="WRH179" s="73"/>
      <c r="WRI179" s="73"/>
      <c r="WRJ179" s="73"/>
      <c r="WRK179" s="73"/>
      <c r="WRL179" s="73"/>
      <c r="WRM179" s="73"/>
      <c r="WRN179" s="73"/>
      <c r="WRO179" s="73"/>
      <c r="WRP179" s="73"/>
      <c r="WRQ179" s="73"/>
      <c r="WRR179" s="73"/>
      <c r="WRS179" s="73"/>
      <c r="WRT179" s="73"/>
      <c r="WRU179" s="73"/>
      <c r="WRV179" s="73"/>
      <c r="WRW179" s="73"/>
      <c r="WRX179" s="73"/>
      <c r="WRY179" s="73"/>
      <c r="WRZ179" s="73"/>
      <c r="WSA179" s="73"/>
      <c r="WSB179" s="73"/>
      <c r="WSC179" s="73"/>
      <c r="WSD179" s="73"/>
      <c r="WSE179" s="73"/>
      <c r="WSF179" s="73"/>
      <c r="WSG179" s="73"/>
      <c r="WSH179" s="73"/>
      <c r="WSI179" s="73"/>
      <c r="WSJ179" s="73"/>
      <c r="WSK179" s="73"/>
      <c r="WSL179" s="73"/>
      <c r="WSM179" s="73"/>
      <c r="WSN179" s="73"/>
      <c r="WSO179" s="73"/>
      <c r="WSP179" s="73"/>
      <c r="WSQ179" s="73"/>
      <c r="WSR179" s="73"/>
      <c r="WSS179" s="73"/>
      <c r="WST179" s="73"/>
      <c r="WSU179" s="73"/>
      <c r="WSV179" s="73"/>
      <c r="WSW179" s="73"/>
      <c r="WSX179" s="73"/>
      <c r="WSY179" s="73"/>
      <c r="WSZ179" s="73"/>
      <c r="WTA179" s="73"/>
      <c r="WTB179" s="73"/>
      <c r="WTC179" s="73"/>
      <c r="WTD179" s="73"/>
      <c r="WTE179" s="73"/>
      <c r="WTF179" s="73"/>
      <c r="WTG179" s="73"/>
      <c r="WTH179" s="73"/>
      <c r="WTI179" s="73"/>
      <c r="WTJ179" s="73"/>
      <c r="WTK179" s="73"/>
      <c r="WTL179" s="73"/>
      <c r="WTM179" s="73"/>
      <c r="WTN179" s="73"/>
      <c r="WTO179" s="73"/>
      <c r="WTP179" s="73"/>
      <c r="WTQ179" s="73"/>
      <c r="WTR179" s="73"/>
      <c r="WTS179" s="73"/>
      <c r="WTT179" s="73"/>
      <c r="WTU179" s="73"/>
      <c r="WTV179" s="73"/>
      <c r="WTW179" s="73"/>
      <c r="WTX179" s="73"/>
      <c r="WTY179" s="73"/>
      <c r="WTZ179" s="73"/>
      <c r="WUA179" s="73"/>
      <c r="WUB179" s="73"/>
      <c r="WUC179" s="73"/>
      <c r="WUD179" s="73"/>
      <c r="WUE179" s="73"/>
      <c r="WUF179" s="73"/>
      <c r="WUG179" s="73"/>
      <c r="WUH179" s="73"/>
      <c r="WUI179" s="73"/>
      <c r="WUJ179" s="73"/>
      <c r="WUK179" s="73"/>
      <c r="WUL179" s="73"/>
      <c r="WUM179" s="73"/>
      <c r="WUN179" s="73"/>
      <c r="WUO179" s="73"/>
      <c r="WUP179" s="73"/>
      <c r="WUQ179" s="73"/>
      <c r="WUR179" s="73"/>
      <c r="WUS179" s="73"/>
      <c r="WUT179" s="73"/>
      <c r="WUU179" s="73"/>
      <c r="WUV179" s="73"/>
      <c r="WUW179" s="73"/>
      <c r="WUX179" s="73"/>
      <c r="WUY179" s="73"/>
      <c r="WUZ179" s="73"/>
      <c r="WVA179" s="73"/>
      <c r="WVB179" s="73"/>
      <c r="WVC179" s="73"/>
      <c r="WVD179" s="73"/>
      <c r="WVE179" s="73"/>
      <c r="WVF179" s="73"/>
      <c r="WVG179" s="73"/>
      <c r="WVH179" s="73"/>
      <c r="WVI179" s="73"/>
      <c r="WVJ179" s="73"/>
      <c r="WVK179" s="73"/>
      <c r="WVL179" s="73"/>
      <c r="WVM179" s="73"/>
      <c r="WVN179" s="73"/>
      <c r="WVO179" s="73"/>
      <c r="WVP179" s="73"/>
      <c r="WVQ179" s="73"/>
      <c r="WVR179" s="73"/>
      <c r="WVS179" s="73"/>
      <c r="WVT179" s="73"/>
      <c r="WVU179" s="73"/>
      <c r="WVV179" s="73"/>
      <c r="WVW179" s="73"/>
      <c r="WVX179" s="73"/>
      <c r="WVY179" s="73"/>
      <c r="WVZ179" s="73"/>
      <c r="WWA179" s="73"/>
      <c r="WWB179" s="73"/>
      <c r="WWC179" s="73"/>
      <c r="WWD179" s="73"/>
      <c r="WWE179" s="73"/>
      <c r="WWF179" s="73"/>
      <c r="WWG179" s="73"/>
      <c r="WWH179" s="73"/>
      <c r="WWI179" s="73"/>
      <c r="WWJ179" s="73"/>
      <c r="WWK179" s="73"/>
      <c r="WWL179" s="73"/>
      <c r="WWM179" s="73"/>
      <c r="WWN179" s="73"/>
      <c r="WWO179" s="73"/>
      <c r="WWP179" s="73"/>
      <c r="WWQ179" s="73"/>
      <c r="WWR179" s="73"/>
      <c r="WWS179" s="73"/>
      <c r="WWT179" s="73"/>
      <c r="WWU179" s="73"/>
      <c r="WWV179" s="73"/>
      <c r="WWW179" s="73"/>
      <c r="WWX179" s="73"/>
      <c r="WWY179" s="73"/>
      <c r="WWZ179" s="73"/>
      <c r="WXA179" s="73"/>
      <c r="WXB179" s="73"/>
      <c r="WXC179" s="73"/>
      <c r="WXD179" s="73"/>
      <c r="WXE179" s="73"/>
      <c r="WXF179" s="73"/>
      <c r="WXG179" s="73"/>
      <c r="WXH179" s="73"/>
      <c r="WXI179" s="73"/>
      <c r="WXJ179" s="73"/>
      <c r="WXK179" s="73"/>
      <c r="WXL179" s="73"/>
      <c r="WXM179" s="73"/>
      <c r="WXN179" s="73"/>
      <c r="WXO179" s="73"/>
      <c r="WXP179" s="73"/>
      <c r="WXQ179" s="73"/>
      <c r="WXR179" s="73"/>
      <c r="WXS179" s="73"/>
      <c r="WXT179" s="73"/>
      <c r="WXU179" s="73"/>
      <c r="WXV179" s="73"/>
      <c r="WXW179" s="73"/>
      <c r="WXX179" s="73"/>
      <c r="WXY179" s="73"/>
      <c r="WXZ179" s="73"/>
      <c r="WYA179" s="73"/>
      <c r="WYB179" s="73"/>
      <c r="WYC179" s="73"/>
      <c r="WYD179" s="73"/>
      <c r="WYE179" s="73"/>
      <c r="WYF179" s="73"/>
      <c r="WYG179" s="73"/>
      <c r="WYH179" s="73"/>
      <c r="WYI179" s="73"/>
      <c r="WYJ179" s="73"/>
      <c r="WYK179" s="73"/>
      <c r="WYL179" s="73"/>
      <c r="WYM179" s="73"/>
      <c r="WYN179" s="73"/>
      <c r="WYO179" s="73"/>
      <c r="WYP179" s="73"/>
      <c r="WYQ179" s="73"/>
      <c r="WYR179" s="73"/>
      <c r="WYS179" s="73"/>
      <c r="WYT179" s="73"/>
      <c r="WYU179" s="73"/>
      <c r="WYV179" s="73"/>
      <c r="WYW179" s="73"/>
      <c r="WYX179" s="73"/>
      <c r="WYY179" s="73"/>
      <c r="WYZ179" s="73"/>
      <c r="WZA179" s="73"/>
      <c r="WZB179" s="73"/>
      <c r="WZC179" s="73"/>
      <c r="WZD179" s="73"/>
      <c r="WZE179" s="73"/>
      <c r="WZF179" s="73"/>
      <c r="WZG179" s="73"/>
      <c r="WZH179" s="73"/>
      <c r="WZI179" s="73"/>
      <c r="WZJ179" s="73"/>
      <c r="WZK179" s="73"/>
      <c r="WZL179" s="73"/>
      <c r="WZM179" s="73"/>
      <c r="WZN179" s="73"/>
      <c r="WZO179" s="73"/>
      <c r="WZP179" s="73"/>
      <c r="WZQ179" s="73"/>
      <c r="WZR179" s="73"/>
      <c r="WZS179" s="73"/>
      <c r="WZT179" s="73"/>
      <c r="WZU179" s="73"/>
      <c r="WZV179" s="73"/>
      <c r="WZW179" s="73"/>
      <c r="WZX179" s="73"/>
      <c r="WZY179" s="73"/>
      <c r="WZZ179" s="73"/>
      <c r="XAA179" s="73"/>
      <c r="XAB179" s="73"/>
      <c r="XAC179" s="73"/>
      <c r="XAD179" s="73"/>
      <c r="XAE179" s="73"/>
      <c r="XAF179" s="73"/>
      <c r="XAG179" s="73"/>
      <c r="XAH179" s="73"/>
      <c r="XAI179" s="73"/>
      <c r="XAJ179" s="73"/>
      <c r="XAK179" s="73"/>
      <c r="XAL179" s="73"/>
      <c r="XAM179" s="73"/>
      <c r="XAN179" s="73"/>
      <c r="XAO179" s="73"/>
      <c r="XAP179" s="73"/>
      <c r="XAQ179" s="73"/>
      <c r="XAR179" s="73"/>
      <c r="XAS179" s="73"/>
      <c r="XAT179" s="73"/>
      <c r="XAU179" s="73"/>
      <c r="XAV179" s="73"/>
      <c r="XAW179" s="73"/>
      <c r="XAX179" s="73"/>
      <c r="XAY179" s="73"/>
      <c r="XAZ179" s="73"/>
      <c r="XBA179" s="73"/>
      <c r="XBB179" s="73"/>
      <c r="XBC179" s="73"/>
      <c r="XBD179" s="73"/>
      <c r="XBE179" s="73"/>
      <c r="XBF179" s="73"/>
      <c r="XBG179" s="73"/>
      <c r="XBH179" s="73"/>
      <c r="XBI179" s="73"/>
      <c r="XBJ179" s="73"/>
      <c r="XBK179" s="73"/>
      <c r="XBL179" s="73"/>
      <c r="XBM179" s="73"/>
      <c r="XBN179" s="73"/>
      <c r="XBO179" s="73"/>
      <c r="XBP179" s="73"/>
      <c r="XBQ179" s="73"/>
      <c r="XBR179" s="73"/>
      <c r="XBS179" s="73"/>
      <c r="XBT179" s="73"/>
      <c r="XBU179" s="73"/>
      <c r="XBV179" s="73"/>
      <c r="XBW179" s="73"/>
      <c r="XBX179" s="73"/>
      <c r="XBY179" s="73"/>
      <c r="XBZ179" s="73"/>
      <c r="XCA179" s="73"/>
      <c r="XCB179" s="73"/>
      <c r="XCC179" s="73"/>
      <c r="XCD179" s="73"/>
      <c r="XCE179" s="73"/>
      <c r="XCF179" s="73"/>
      <c r="XCG179" s="73"/>
      <c r="XCH179" s="73"/>
      <c r="XCI179" s="73"/>
      <c r="XCJ179" s="73"/>
      <c r="XCK179" s="73"/>
      <c r="XCL179" s="73"/>
      <c r="XCM179" s="73"/>
      <c r="XCN179" s="73"/>
      <c r="XCO179" s="73"/>
      <c r="XCP179" s="73"/>
      <c r="XCQ179" s="73"/>
      <c r="XCR179" s="73"/>
      <c r="XCS179" s="73"/>
      <c r="XCT179" s="73"/>
      <c r="XCU179" s="73"/>
      <c r="XCV179" s="73"/>
      <c r="XCW179" s="73"/>
      <c r="XCX179" s="73"/>
      <c r="XCY179" s="73"/>
      <c r="XCZ179" s="73"/>
      <c r="XDA179" s="73"/>
      <c r="XDB179" s="73"/>
      <c r="XDC179" s="73"/>
      <c r="XDD179" s="73"/>
      <c r="XDE179" s="73"/>
      <c r="XDF179" s="73"/>
      <c r="XDG179" s="73"/>
      <c r="XDH179" s="73"/>
      <c r="XDI179" s="73"/>
      <c r="XDJ179" s="73"/>
      <c r="XDK179" s="73"/>
      <c r="XDL179" s="73"/>
      <c r="XDM179" s="73"/>
      <c r="XDN179" s="73"/>
      <c r="XDO179" s="73"/>
      <c r="XDP179" s="73"/>
      <c r="XDQ179" s="73"/>
      <c r="XDR179" s="73"/>
      <c r="XDS179" s="73"/>
      <c r="XDT179" s="73"/>
      <c r="XDU179" s="73"/>
      <c r="XDV179" s="73"/>
      <c r="XDW179" s="73"/>
      <c r="XDX179" s="73"/>
      <c r="XDY179" s="73"/>
      <c r="XDZ179" s="73"/>
      <c r="XEA179" s="73"/>
      <c r="XEB179" s="73"/>
      <c r="XEC179" s="73"/>
      <c r="XED179" s="73"/>
      <c r="XEE179" s="73"/>
      <c r="XEF179" s="73"/>
      <c r="XEG179" s="73"/>
      <c r="XEH179" s="73"/>
      <c r="XEI179" s="73"/>
      <c r="XEJ179" s="73"/>
      <c r="XEK179" s="73"/>
      <c r="XEL179" s="73"/>
      <c r="XEM179" s="73"/>
      <c r="XEN179" s="73"/>
      <c r="XEO179" s="73"/>
      <c r="XEP179" s="73"/>
      <c r="XEQ179" s="73"/>
      <c r="XER179" s="73"/>
      <c r="XES179" s="73"/>
      <c r="XET179" s="73"/>
      <c r="XEU179" s="73"/>
      <c r="XEV179" s="73"/>
      <c r="XEW179" s="73"/>
      <c r="XEX179" s="73"/>
      <c r="XEY179" s="73"/>
    </row>
    <row r="180" spans="1:16379" s="55" customFormat="1" x14ac:dyDescent="0.3">
      <c r="A180" s="126" t="s">
        <v>872</v>
      </c>
      <c r="B180" s="126" t="s">
        <v>876</v>
      </c>
      <c r="C180" s="126" t="s">
        <v>0</v>
      </c>
      <c r="D180" s="141" t="str">
        <f>IF(EquipmentListTable[[#This Row],[Supplier]]=FilterSpecs!$A$8,EquipmentListTable[[#This Row],[Mouser SKU]], EquipmentListTable[[#This Row],[Supplier SKU]])</f>
        <v>SEN-14348</v>
      </c>
      <c r="E180" s="126">
        <v>0</v>
      </c>
      <c r="F180" s="126">
        <v>1</v>
      </c>
      <c r="G180" s="126">
        <v>0</v>
      </c>
      <c r="H180" s="126">
        <f>EquipmentListTable[[#This Row],['#/Unit]]*FilterSpecs!$C$3+EquipmentListTable[[#This Row],['# Extra]]</f>
        <v>1</v>
      </c>
      <c r="I180" s="126">
        <v>0</v>
      </c>
      <c r="J180" s="126">
        <f>IF(AND(EquipmentListTable[[#This Row],[Tag]]&lt;&gt;FilterSpecs!$H$12, EquipmentListTable[[#This Row],[Tag]]&lt;&gt;FilterSpecs!$H$9), EquipmentListTable[[#This Row],['#/Unit]]*FilterSpecs!$B$3+EquipmentListTable[Init '# Extra],0)</f>
        <v>0</v>
      </c>
      <c r="K180" s="126">
        <f>EquipmentListTable[[#This Row],[Tot '#]]-EquipmentListTable[In Stock]</f>
        <v>1</v>
      </c>
      <c r="L180" s="126">
        <f>EquipmentListTable['# Left]</f>
        <v>1</v>
      </c>
      <c r="M180" s="126" t="s">
        <v>665</v>
      </c>
      <c r="N180" s="104">
        <v>34.950000000000003</v>
      </c>
      <c r="O180" s="104">
        <f>EquipmentListTable[[#This Row],['# Formatted]]*EquipmentListTable[[#This Row],[Price (USD)]]</f>
        <v>34.950000000000003</v>
      </c>
      <c r="P180" s="38" t="s">
        <v>1874</v>
      </c>
      <c r="Q180" s="126">
        <f t="shared" si="2"/>
        <v>166</v>
      </c>
      <c r="R180" s="141" t="s">
        <v>662</v>
      </c>
      <c r="S180" s="48">
        <f>IF(EquipmentListTable[[#This Row],[Tag]]=FilterSpecs!$H$7,EquipmentListTable[[#This Row],['#/Unit]]*EquipmentListTable[[#This Row],[Price (USD)]],0)</f>
        <v>0</v>
      </c>
      <c r="T180" s="87">
        <f>EquipmentListTable[[#This Row],[Tot '#]]*EquipmentListTable[[#This Row],[Price (USD)]]</f>
        <v>34.950000000000003</v>
      </c>
      <c r="U180" s="96">
        <f>EquipmentListTable[[#This Row],[In Stock]]*EquipmentListTable[[#This Row],[Price (USD)]]</f>
        <v>0</v>
      </c>
      <c r="V180" s="96">
        <f>EquipmentListTable[[#This Row],['# Left]]*EquipmentListTable[[#This Row],[Price (USD)]]</f>
        <v>34.950000000000003</v>
      </c>
      <c r="W180" s="96">
        <f>EquipmentListTable[[#This Row],['# Left]]*EquipmentListTable[[#This Row],[Price (USD)]]</f>
        <v>34.950000000000003</v>
      </c>
      <c r="X180" s="38" t="s">
        <v>663</v>
      </c>
      <c r="Y180" s="77" t="s">
        <v>664</v>
      </c>
      <c r="Z18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https://www.sparkfun.com/products/14348</v>
      </c>
      <c r="AA18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https://www.mouser.com/ProductDetail/474-SEN-14348</v>
      </c>
      <c r="AB180" s="41"/>
    </row>
    <row r="181" spans="1:16379" s="55" customFormat="1" x14ac:dyDescent="0.3">
      <c r="A181" s="126" t="s">
        <v>872</v>
      </c>
      <c r="B181" s="126" t="s">
        <v>876</v>
      </c>
      <c r="C181" s="126" t="s">
        <v>0</v>
      </c>
      <c r="D181" s="141" t="str">
        <f>IF(EquipmentListTable[[#This Row],[Supplier]]=FilterSpecs!$A$8,EquipmentListTable[[#This Row],[Mouser SKU]], EquipmentListTable[[#This Row],[Supplier SKU]])</f>
        <v>SEN-14045</v>
      </c>
      <c r="E181" s="126">
        <v>0</v>
      </c>
      <c r="F181" s="126">
        <v>1</v>
      </c>
      <c r="G181" s="126">
        <v>0</v>
      </c>
      <c r="H181" s="126">
        <f>EquipmentListTable[[#This Row],['#/Unit]]*FilterSpecs!$C$3+EquipmentListTable[[#This Row],['# Extra]]</f>
        <v>1</v>
      </c>
      <c r="I181" s="126">
        <v>0</v>
      </c>
      <c r="J181" s="126">
        <f>IF(AND(EquipmentListTable[[#This Row],[Tag]]&lt;&gt;FilterSpecs!$H$12, EquipmentListTable[[#This Row],[Tag]]&lt;&gt;FilterSpecs!$H$9), EquipmentListTable[[#This Row],['#/Unit]]*FilterSpecs!$B$3+EquipmentListTable[Init '# Extra],0)</f>
        <v>0</v>
      </c>
      <c r="K181" s="126">
        <f>EquipmentListTable[[#This Row],[Tot '#]]-EquipmentListTable[In Stock]</f>
        <v>1</v>
      </c>
      <c r="L181" s="126">
        <f>EquipmentListTable['# Left]</f>
        <v>1</v>
      </c>
      <c r="M181" s="126" t="s">
        <v>669</v>
      </c>
      <c r="N181" s="104">
        <v>12.95</v>
      </c>
      <c r="O181" s="104">
        <f>EquipmentListTable[[#This Row],['# Formatted]]*EquipmentListTable[[#This Row],[Price (USD)]]</f>
        <v>12.95</v>
      </c>
      <c r="P181" s="38" t="s">
        <v>1874</v>
      </c>
      <c r="Q181" s="126">
        <f t="shared" si="2"/>
        <v>167</v>
      </c>
      <c r="R181" s="141" t="s">
        <v>666</v>
      </c>
      <c r="S181" s="48">
        <f>IF(EquipmentListTable[[#This Row],[Tag]]=FilterSpecs!$H$7,EquipmentListTable[[#This Row],['#/Unit]]*EquipmentListTable[[#This Row],[Price (USD)]],0)</f>
        <v>0</v>
      </c>
      <c r="T181" s="87">
        <f>EquipmentListTable[[#This Row],[Tot '#]]*EquipmentListTable[[#This Row],[Price (USD)]]</f>
        <v>12.95</v>
      </c>
      <c r="U181" s="96">
        <f>EquipmentListTable[[#This Row],[In Stock]]*EquipmentListTable[[#This Row],[Price (USD)]]</f>
        <v>0</v>
      </c>
      <c r="V181" s="96">
        <f>EquipmentListTable[[#This Row],['# Left]]*EquipmentListTable[[#This Row],[Price (USD)]]</f>
        <v>12.95</v>
      </c>
      <c r="W181" s="96">
        <f>EquipmentListTable[[#This Row],['# Left]]*EquipmentListTable[[#This Row],[Price (USD)]]</f>
        <v>12.95</v>
      </c>
      <c r="X181" s="38" t="s">
        <v>667</v>
      </c>
      <c r="Y181" s="77" t="s">
        <v>668</v>
      </c>
      <c r="Z18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https://www.sparkfun.com/products/14045</v>
      </c>
      <c r="AA18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https://www.mouser.com/ProductDetail/474-SEN-14045</v>
      </c>
      <c r="AB181" s="41"/>
    </row>
    <row r="182" spans="1:16379" s="55" customFormat="1" x14ac:dyDescent="0.3">
      <c r="A182" s="126" t="s">
        <v>872</v>
      </c>
      <c r="B182" s="126" t="s">
        <v>876</v>
      </c>
      <c r="C182" s="126" t="s">
        <v>0</v>
      </c>
      <c r="D182" s="141" t="str">
        <f>IF(EquipmentListTable[[#This Row],[Supplier]]=FilterSpecs!$A$8,EquipmentListTable[[#This Row],[Mouser SKU]], EquipmentListTable[[#This Row],[Supplier SKU]])</f>
        <v>BOB-08891</v>
      </c>
      <c r="E182" s="126">
        <v>0</v>
      </c>
      <c r="F182" s="126">
        <v>1</v>
      </c>
      <c r="G182" s="126">
        <v>0</v>
      </c>
      <c r="H182" s="126">
        <f>EquipmentListTable[[#This Row],['#/Unit]]*FilterSpecs!$C$3+EquipmentListTable[[#This Row],['# Extra]]</f>
        <v>1</v>
      </c>
      <c r="I182" s="126">
        <v>0</v>
      </c>
      <c r="J182" s="126">
        <f>IF(AND(EquipmentListTable[[#This Row],[Tag]]&lt;&gt;FilterSpecs!$H$12, EquipmentListTable[[#This Row],[Tag]]&lt;&gt;FilterSpecs!$H$9), EquipmentListTable[[#This Row],['#/Unit]]*FilterSpecs!$B$3+EquipmentListTable[Init '# Extra],0)</f>
        <v>0</v>
      </c>
      <c r="K182" s="126">
        <f>EquipmentListTable[[#This Row],[Tot '#]]-EquipmentListTable[In Stock]</f>
        <v>1</v>
      </c>
      <c r="L182" s="126">
        <f>EquipmentListTable['# Left]</f>
        <v>1</v>
      </c>
      <c r="M182" s="126" t="s">
        <v>673</v>
      </c>
      <c r="N182" s="104">
        <v>0.95</v>
      </c>
      <c r="O182" s="104">
        <f>EquipmentListTable[[#This Row],['# Formatted]]*EquipmentListTable[[#This Row],[Price (USD)]]</f>
        <v>0.95</v>
      </c>
      <c r="P182" s="38" t="s">
        <v>1874</v>
      </c>
      <c r="Q182" s="126">
        <f t="shared" si="2"/>
        <v>168</v>
      </c>
      <c r="R182" s="141" t="s">
        <v>670</v>
      </c>
      <c r="S182" s="48">
        <f>IF(EquipmentListTable[[#This Row],[Tag]]=FilterSpecs!$H$7,EquipmentListTable[[#This Row],['#/Unit]]*EquipmentListTable[[#This Row],[Price (USD)]],0)</f>
        <v>0</v>
      </c>
      <c r="T182" s="87">
        <f>EquipmentListTable[[#This Row],[Tot '#]]*EquipmentListTable[[#This Row],[Price (USD)]]</f>
        <v>0.95</v>
      </c>
      <c r="U182" s="96">
        <f>EquipmentListTable[[#This Row],[In Stock]]*EquipmentListTable[[#This Row],[Price (USD)]]</f>
        <v>0</v>
      </c>
      <c r="V182" s="96">
        <f>EquipmentListTable[[#This Row],['# Left]]*EquipmentListTable[[#This Row],[Price (USD)]]</f>
        <v>0.95</v>
      </c>
      <c r="W182" s="96">
        <f>EquipmentListTable[[#This Row],['# Left]]*EquipmentListTable[[#This Row],[Price (USD)]]</f>
        <v>0.95</v>
      </c>
      <c r="X182" s="38" t="s">
        <v>671</v>
      </c>
      <c r="Y182" s="77" t="s">
        <v>672</v>
      </c>
      <c r="Z18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https://www.sparkfun.com/products/08891</v>
      </c>
      <c r="AA18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https://www.mouser.com/ProductDetail/474-BOB-08891</v>
      </c>
      <c r="AB182" s="41"/>
    </row>
    <row r="183" spans="1:16379" s="55" customFormat="1" x14ac:dyDescent="0.3">
      <c r="A183" s="126" t="s">
        <v>872</v>
      </c>
      <c r="B183" s="126" t="s">
        <v>876</v>
      </c>
      <c r="C183" s="126" t="s">
        <v>0</v>
      </c>
      <c r="D183" s="141" t="str">
        <f>IF(EquipmentListTable[[#This Row],[Supplier]]=FilterSpecs!$A$8,EquipmentListTable[[#This Row],[Mouser SKU]], EquipmentListTable[[#This Row],[Supplier SKU]])</f>
        <v>SEN-09403</v>
      </c>
      <c r="E183" s="126">
        <v>0</v>
      </c>
      <c r="F183" s="126">
        <v>1</v>
      </c>
      <c r="G183" s="126">
        <v>0</v>
      </c>
      <c r="H183" s="126">
        <f>EquipmentListTable[[#This Row],['#/Unit]]*FilterSpecs!$C$3+EquipmentListTable[[#This Row],['# Extra]]</f>
        <v>1</v>
      </c>
      <c r="I183" s="126">
        <v>0</v>
      </c>
      <c r="J183" s="126">
        <f>IF(AND(EquipmentListTable[[#This Row],[Tag]]&lt;&gt;FilterSpecs!$H$12, EquipmentListTable[[#This Row],[Tag]]&lt;&gt;FilterSpecs!$H$9), EquipmentListTable[[#This Row],['#/Unit]]*FilterSpecs!$B$3+EquipmentListTable[Init '# Extra],0)</f>
        <v>0</v>
      </c>
      <c r="K183" s="126">
        <f>EquipmentListTable[[#This Row],[Tot '#]]-EquipmentListTable[In Stock]</f>
        <v>1</v>
      </c>
      <c r="L183" s="126">
        <f>EquipmentListTable['# Left]</f>
        <v>1</v>
      </c>
      <c r="M183" s="126" t="s">
        <v>677</v>
      </c>
      <c r="N183" s="104">
        <v>7.25</v>
      </c>
      <c r="O183" s="104">
        <f>EquipmentListTable[[#This Row],['# Formatted]]*EquipmentListTable[[#This Row],[Price (USD)]]</f>
        <v>7.25</v>
      </c>
      <c r="P183" s="38" t="s">
        <v>1874</v>
      </c>
      <c r="Q183" s="126">
        <f t="shared" si="2"/>
        <v>169</v>
      </c>
      <c r="R183" s="141" t="s">
        <v>674</v>
      </c>
      <c r="S183" s="48">
        <f>IF(EquipmentListTable[[#This Row],[Tag]]=FilterSpecs!$H$7,EquipmentListTable[[#This Row],['#/Unit]]*EquipmentListTable[[#This Row],[Price (USD)]],0)</f>
        <v>0</v>
      </c>
      <c r="T183" s="87">
        <f>EquipmentListTable[[#This Row],[Tot '#]]*EquipmentListTable[[#This Row],[Price (USD)]]</f>
        <v>7.25</v>
      </c>
      <c r="U183" s="96">
        <f>EquipmentListTable[[#This Row],[In Stock]]*EquipmentListTable[[#This Row],[Price (USD)]]</f>
        <v>0</v>
      </c>
      <c r="V183" s="96">
        <f>EquipmentListTable[[#This Row],['# Left]]*EquipmentListTable[[#This Row],[Price (USD)]]</f>
        <v>7.25</v>
      </c>
      <c r="W183" s="96">
        <f>EquipmentListTable[[#This Row],['# Left]]*EquipmentListTable[[#This Row],[Price (USD)]]</f>
        <v>7.25</v>
      </c>
      <c r="X183" s="38" t="s">
        <v>675</v>
      </c>
      <c r="Y183" s="77" t="s">
        <v>676</v>
      </c>
      <c r="Z18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https://www.sparkfun.com/products/09403</v>
      </c>
      <c r="AA18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https://www.mouser.com/ProductDetail/474-SEN-09403</v>
      </c>
      <c r="AB183" s="41"/>
    </row>
    <row r="184" spans="1:16379" s="55" customFormat="1" x14ac:dyDescent="0.3">
      <c r="A184" s="142" t="s">
        <v>872</v>
      </c>
      <c r="B184" s="142" t="s">
        <v>876</v>
      </c>
      <c r="C184" s="126" t="s">
        <v>0</v>
      </c>
      <c r="D184" s="141" t="str">
        <f>IF(EquipmentListTable[[#This Row],[Supplier]]=FilterSpecs!$A$8,EquipmentListTable[[#This Row],[Mouser SKU]], EquipmentListTable[[#This Row],[Supplier SKU]])</f>
        <v>SEN-12055</v>
      </c>
      <c r="E184" s="126">
        <v>0</v>
      </c>
      <c r="F184" s="126">
        <v>0</v>
      </c>
      <c r="G184" s="126">
        <v>0</v>
      </c>
      <c r="H184" s="126">
        <f>EquipmentListTable[[#This Row],['#/Unit]]*FilterSpecs!$C$3+EquipmentListTable[[#This Row],['# Extra]]</f>
        <v>0</v>
      </c>
      <c r="I184" s="126">
        <v>0</v>
      </c>
      <c r="J184" s="126">
        <f>IF(AND(EquipmentListTable[[#This Row],[Tag]]&lt;&gt;FilterSpecs!$H$12, EquipmentListTable[[#This Row],[Tag]]&lt;&gt;FilterSpecs!$H$9), EquipmentListTable[[#This Row],['#/Unit]]*FilterSpecs!$B$3+EquipmentListTable[Init '# Extra],0)</f>
        <v>0</v>
      </c>
      <c r="K184" s="126">
        <f>EquipmentListTable[[#This Row],[Tot '#]]-EquipmentListTable[In Stock]</f>
        <v>0</v>
      </c>
      <c r="L184" s="126">
        <f>EquipmentListTable['# Left]</f>
        <v>0</v>
      </c>
      <c r="M184" s="126" t="s">
        <v>192</v>
      </c>
      <c r="N184" s="104">
        <v>5.95</v>
      </c>
      <c r="O184" s="104">
        <f>EquipmentListTable[[#This Row],['# Formatted]]*EquipmentListTable[[#This Row],[Price (USD)]]</f>
        <v>0</v>
      </c>
      <c r="P184" s="38" t="s">
        <v>2349</v>
      </c>
      <c r="Q184" s="126">
        <f t="shared" si="2"/>
        <v>170</v>
      </c>
      <c r="R184" s="141" t="s">
        <v>806</v>
      </c>
      <c r="S184" s="48">
        <f>IF(EquipmentListTable[[#This Row],[Tag]]=FilterSpecs!$H$7,EquipmentListTable[[#This Row],['#/Unit]]*EquipmentListTable[[#This Row],[Price (USD)]],0)</f>
        <v>0</v>
      </c>
      <c r="T184" s="87">
        <f>EquipmentListTable[[#This Row],[Tot '#]]*EquipmentListTable[[#This Row],[Price (USD)]]</f>
        <v>0</v>
      </c>
      <c r="U184" s="96">
        <f>EquipmentListTable[[#This Row],[In Stock]]*EquipmentListTable[[#This Row],[Price (USD)]]</f>
        <v>0</v>
      </c>
      <c r="V184" s="96">
        <f>EquipmentListTable[[#This Row],['# Left]]*EquipmentListTable[[#This Row],[Price (USD)]]</f>
        <v>0</v>
      </c>
      <c r="W184" s="96">
        <f>EquipmentListTable[[#This Row],['# Left]]*EquipmentListTable[[#This Row],[Price (USD)]]</f>
        <v>0</v>
      </c>
      <c r="X184" s="38" t="s">
        <v>807</v>
      </c>
      <c r="Y184" s="77" t="s">
        <v>808</v>
      </c>
      <c r="Z18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https://www.sparkfun.com/products/12055</v>
      </c>
      <c r="AA18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https://www.mouser.com/ProductDetail/474-SEN-12055</v>
      </c>
    </row>
    <row r="185" spans="1:16379" s="55" customFormat="1" x14ac:dyDescent="0.3">
      <c r="A185" s="126" t="s">
        <v>872</v>
      </c>
      <c r="B185" s="126" t="s">
        <v>876</v>
      </c>
      <c r="C185" s="126" t="s">
        <v>0</v>
      </c>
      <c r="D185" s="141" t="str">
        <f>IF(EquipmentListTable[[#This Row],[Supplier]]=FilterSpecs!$A$8,EquipmentListTable[[#This Row],[Mouser SKU]], EquipmentListTable[[#This Row],[Supplier SKU]])</f>
        <v>BOB-08688</v>
      </c>
      <c r="E185" s="126">
        <v>0</v>
      </c>
      <c r="F185" s="126">
        <v>2</v>
      </c>
      <c r="G185" s="126">
        <v>0</v>
      </c>
      <c r="H185" s="126">
        <f>EquipmentListTable[[#This Row],['#/Unit]]*FilterSpecs!$C$3+EquipmentListTable[[#This Row],['# Extra]]</f>
        <v>2</v>
      </c>
      <c r="I185" s="126">
        <v>0</v>
      </c>
      <c r="J185" s="126">
        <f>IF(AND(EquipmentListTable[[#This Row],[Tag]]&lt;&gt;FilterSpecs!$H$12, EquipmentListTable[[#This Row],[Tag]]&lt;&gt;FilterSpecs!$H$9), EquipmentListTable[[#This Row],['#/Unit]]*FilterSpecs!$B$3+EquipmentListTable[Init '# Extra],0)</f>
        <v>0</v>
      </c>
      <c r="K185" s="126">
        <f>EquipmentListTable[[#This Row],[Tot '#]]-EquipmentListTable[In Stock]</f>
        <v>2</v>
      </c>
      <c r="L185" s="126">
        <f>EquipmentListTable['# Left]</f>
        <v>2</v>
      </c>
      <c r="M185" s="126" t="s">
        <v>200</v>
      </c>
      <c r="N185" s="104">
        <v>3.95</v>
      </c>
      <c r="O185" s="104">
        <f>EquipmentListTable[[#This Row],['# Formatted]]*EquipmentListTable[[#This Row],[Price (USD)]]</f>
        <v>7.9</v>
      </c>
      <c r="P185" s="38" t="s">
        <v>1874</v>
      </c>
      <c r="Q185" s="126">
        <f t="shared" si="2"/>
        <v>171</v>
      </c>
      <c r="R185" s="141" t="s">
        <v>809</v>
      </c>
      <c r="S185" s="48">
        <f>IF(EquipmentListTable[[#This Row],[Tag]]=FilterSpecs!$H$7,EquipmentListTable[[#This Row],['#/Unit]]*EquipmentListTable[[#This Row],[Price (USD)]],0)</f>
        <v>0</v>
      </c>
      <c r="T185" s="87">
        <f>EquipmentListTable[[#This Row],[Tot '#]]*EquipmentListTable[[#This Row],[Price (USD)]]</f>
        <v>7.9</v>
      </c>
      <c r="U185" s="96">
        <f>EquipmentListTable[[#This Row],[In Stock]]*EquipmentListTable[[#This Row],[Price (USD)]]</f>
        <v>0</v>
      </c>
      <c r="V185" s="96">
        <f>EquipmentListTable[[#This Row],['# Left]]*EquipmentListTable[[#This Row],[Price (USD)]]</f>
        <v>7.9</v>
      </c>
      <c r="W185" s="96">
        <f>EquipmentListTable[[#This Row],['# Left]]*EquipmentListTable[[#This Row],[Price (USD)]]</f>
        <v>7.9</v>
      </c>
      <c r="X185" s="38" t="s">
        <v>810</v>
      </c>
      <c r="Y185" s="77" t="s">
        <v>811</v>
      </c>
      <c r="Z18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https://www.sparkfun.com/products/08688</v>
      </c>
      <c r="AA18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https://www.mouser.com/ProductDetail/474-BOB-08688</v>
      </c>
      <c r="AB185" s="41"/>
    </row>
    <row r="186" spans="1:16379" s="55" customFormat="1" x14ac:dyDescent="0.3">
      <c r="A186" s="126" t="s">
        <v>872</v>
      </c>
      <c r="B186" s="126" t="s">
        <v>3</v>
      </c>
      <c r="C186" s="126" t="s">
        <v>0</v>
      </c>
      <c r="D186" s="141" t="str">
        <f>IF(EquipmentListTable[[#This Row],[Supplier]]=FilterSpecs!$A$8,EquipmentListTable[[#This Row],[Mouser SKU]], EquipmentListTable[[#This Row],[Supplier SKU]])</f>
        <v>WRL-13677</v>
      </c>
      <c r="E186" s="126">
        <v>0</v>
      </c>
      <c r="F186" s="126">
        <v>0</v>
      </c>
      <c r="G186" s="126">
        <v>0</v>
      </c>
      <c r="H186" s="126">
        <f>EquipmentListTable[[#This Row],['#/Unit]]*FilterSpecs!$C$3+EquipmentListTable[[#This Row],['# Extra]]</f>
        <v>0</v>
      </c>
      <c r="I186" s="126">
        <v>0</v>
      </c>
      <c r="J186" s="126">
        <f>IF(AND(EquipmentListTable[[#This Row],[Tag]]&lt;&gt;FilterSpecs!$H$12, EquipmentListTable[[#This Row],[Tag]]&lt;&gt;FilterSpecs!$H$9), EquipmentListTable[[#This Row],['#/Unit]]*FilterSpecs!$B$3+EquipmentListTable[Init '# Extra],0)</f>
        <v>0</v>
      </c>
      <c r="K186" s="126">
        <f>EquipmentListTable[[#This Row],[Tot '#]]-EquipmentListTable[In Stock]</f>
        <v>0</v>
      </c>
      <c r="L186" s="126">
        <f>EquipmentListTable['# Left]</f>
        <v>0</v>
      </c>
      <c r="M186" s="126" t="s">
        <v>239</v>
      </c>
      <c r="N186" s="104">
        <v>14.95</v>
      </c>
      <c r="O186" s="104">
        <f>EquipmentListTable[[#This Row],['# Formatted]]*EquipmentListTable[[#This Row],[Price (USD)]]</f>
        <v>0</v>
      </c>
      <c r="P186" s="38" t="s">
        <v>2352</v>
      </c>
      <c r="Q186" s="126">
        <f t="shared" si="2"/>
        <v>172</v>
      </c>
      <c r="R186" s="141" t="s">
        <v>236</v>
      </c>
      <c r="S186" s="48">
        <f>IF(EquipmentListTable[[#This Row],[Tag]]=FilterSpecs!$H$7,EquipmentListTable[[#This Row],['#/Unit]]*EquipmentListTable[[#This Row],[Price (USD)]],0)</f>
        <v>0</v>
      </c>
      <c r="T186" s="87">
        <f>EquipmentListTable[[#This Row],[Tot '#]]*EquipmentListTable[[#This Row],[Price (USD)]]</f>
        <v>0</v>
      </c>
      <c r="U186" s="96">
        <f>EquipmentListTable[[#This Row],[In Stock]]*EquipmentListTable[[#This Row],[Price (USD)]]</f>
        <v>0</v>
      </c>
      <c r="V186" s="96">
        <f>EquipmentListTable[[#This Row],['# Left]]*EquipmentListTable[[#This Row],[Price (USD)]]</f>
        <v>0</v>
      </c>
      <c r="W186" s="96">
        <f>EquipmentListTable[[#This Row],['# Left]]*EquipmentListTable[[#This Row],[Price (USD)]]</f>
        <v>0</v>
      </c>
      <c r="X186" s="38" t="s">
        <v>237</v>
      </c>
      <c r="Y186" s="77" t="s">
        <v>238</v>
      </c>
      <c r="Z18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https://www.sparkfun.com/products/13677</v>
      </c>
      <c r="AA18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https://www.mouser.com/ProductDetail/474-WRL-13677</v>
      </c>
      <c r="AB186" s="41"/>
    </row>
    <row r="187" spans="1:16379" s="55" customFormat="1" x14ac:dyDescent="0.3">
      <c r="A187" s="142" t="s">
        <v>872</v>
      </c>
      <c r="B187" s="126" t="s">
        <v>3</v>
      </c>
      <c r="C187" s="126" t="s">
        <v>0</v>
      </c>
      <c r="D187" s="141" t="str">
        <f>IF(EquipmentListTable[[#This Row],[Supplier]]=FilterSpecs!$A$8,EquipmentListTable[[#This Row],[Mouser SKU]], EquipmentListTable[[#This Row],[Supplier SKU]])</f>
        <v>WRL-13678</v>
      </c>
      <c r="E187" s="126">
        <v>1</v>
      </c>
      <c r="F187" s="126">
        <v>0</v>
      </c>
      <c r="G187" s="126">
        <v>0</v>
      </c>
      <c r="H187" s="126">
        <f>EquipmentListTable[[#This Row],['#/Unit]]*FilterSpecs!$C$3+EquipmentListTable[[#This Row],['# Extra]]</f>
        <v>5</v>
      </c>
      <c r="I187" s="126">
        <v>0</v>
      </c>
      <c r="J187" s="126">
        <f>IF(AND(EquipmentListTable[[#This Row],[Tag]]&lt;&gt;FilterSpecs!$H$12, EquipmentListTable[[#This Row],[Tag]]&lt;&gt;FilterSpecs!$H$9), EquipmentListTable[[#This Row],['#/Unit]]*FilterSpecs!$B$3+EquipmentListTable[Init '# Extra],0)</f>
        <v>5</v>
      </c>
      <c r="K187" s="126">
        <f>EquipmentListTable[[#This Row],[Tot '#]]-EquipmentListTable[In Stock]</f>
        <v>5</v>
      </c>
      <c r="L187" s="126">
        <f>EquipmentListTable['# Left]</f>
        <v>5</v>
      </c>
      <c r="M187" s="126" t="s">
        <v>243</v>
      </c>
      <c r="N187" s="104">
        <v>6.95</v>
      </c>
      <c r="O187" s="104">
        <f>EquipmentListTable[[#This Row],['# Formatted]]*EquipmentListTable[[#This Row],[Price (USD)]]</f>
        <v>34.75</v>
      </c>
      <c r="P187" s="38" t="s">
        <v>1875</v>
      </c>
      <c r="Q187" s="126">
        <f t="shared" si="2"/>
        <v>173</v>
      </c>
      <c r="R187" s="141" t="s">
        <v>240</v>
      </c>
      <c r="S187" s="48">
        <f>IF(EquipmentListTable[[#This Row],[Tag]]=FilterSpecs!$H$7,EquipmentListTable[[#This Row],['#/Unit]]*EquipmentListTable[[#This Row],[Price (USD)]],0)</f>
        <v>6.95</v>
      </c>
      <c r="T187" s="87">
        <f>EquipmentListTable[[#This Row],[Tot '#]]*EquipmentListTable[[#This Row],[Price (USD)]]</f>
        <v>34.75</v>
      </c>
      <c r="U187" s="96">
        <f>EquipmentListTable[[#This Row],[In Stock]]*EquipmentListTable[[#This Row],[Price (USD)]]</f>
        <v>0</v>
      </c>
      <c r="V187" s="96">
        <f>EquipmentListTable[[#This Row],['# Left]]*EquipmentListTable[[#This Row],[Price (USD)]]</f>
        <v>34.75</v>
      </c>
      <c r="W187" s="96">
        <f>EquipmentListTable[[#This Row],['# Left]]*EquipmentListTable[[#This Row],[Price (USD)]]</f>
        <v>34.75</v>
      </c>
      <c r="X187" s="38" t="s">
        <v>241</v>
      </c>
      <c r="Y187" s="77" t="s">
        <v>242</v>
      </c>
      <c r="Z18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https://www.sparkfun.com/products/13678</v>
      </c>
      <c r="AA18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https://www.mouser.com/ProductDetail/474-WRL-13678</v>
      </c>
    </row>
    <row r="188" spans="1:16379" s="55" customFormat="1" x14ac:dyDescent="0.3">
      <c r="A188" s="142" t="s">
        <v>872</v>
      </c>
      <c r="B188" s="126" t="s">
        <v>3</v>
      </c>
      <c r="C188" s="126" t="s">
        <v>2427</v>
      </c>
      <c r="D188" s="141" t="str">
        <f>IF(EquipmentListTable[[#This Row],[Supplier]]=FilterSpecs!$A$8,EquipmentListTable[[#This Row],[Mouser SKU]], EquipmentListTable[[#This Row],[Supplier SKU]])</f>
        <v>OPT-UP-WF-002</v>
      </c>
      <c r="E188" s="126">
        <v>0</v>
      </c>
      <c r="F188" s="126">
        <v>0</v>
      </c>
      <c r="G188" s="126">
        <v>0</v>
      </c>
      <c r="H188" s="126">
        <f>EquipmentListTable[[#This Row],['#/Unit]]*FilterSpecs!$C$3+EquipmentListTable[[#This Row],['# Extra]]</f>
        <v>0</v>
      </c>
      <c r="I188" s="126">
        <v>0</v>
      </c>
      <c r="J188" s="126">
        <f>IF(AND(EquipmentListTable[[#This Row],[Tag]]&lt;&gt;FilterSpecs!$H$12, EquipmentListTable[[#This Row],[Tag]]&lt;&gt;FilterSpecs!$H$9), EquipmentListTable[[#This Row],['#/Unit]]*FilterSpecs!$B$3+EquipmentListTable[Init '# Extra],0)</f>
        <v>0</v>
      </c>
      <c r="K188" s="126">
        <f>EquipmentListTable[[#This Row],[Tot '#]]-EquipmentListTable[In Stock]</f>
        <v>0</v>
      </c>
      <c r="L188" s="126">
        <f>EquipmentListTable['# Left]</f>
        <v>0</v>
      </c>
      <c r="M188" s="126" t="s">
        <v>2426</v>
      </c>
      <c r="N188" s="104">
        <v>9.99</v>
      </c>
      <c r="O188" s="104">
        <f>EquipmentListTable[[#This Row],['# Formatted]]*EquipmentListTable[[#This Row],[Price (USD)]]</f>
        <v>0</v>
      </c>
      <c r="P188" s="48" t="s">
        <v>1874</v>
      </c>
      <c r="Q188" s="126">
        <f t="shared" si="2"/>
        <v>174</v>
      </c>
      <c r="R188" s="141" t="s">
        <v>2428</v>
      </c>
      <c r="S188" s="48">
        <f>IF(EquipmentListTable[[#This Row],[Tag]]=FilterSpecs!$H$7,EquipmentListTable[[#This Row],['#/Unit]]*EquipmentListTable[[#This Row],[Price (USD)]],0)</f>
        <v>0</v>
      </c>
      <c r="T188" s="87">
        <f>EquipmentListTable[[#This Row],[Tot '#]]*EquipmentListTable[[#This Row],[Price (USD)]]</f>
        <v>0</v>
      </c>
      <c r="U188" s="96">
        <f>EquipmentListTable[[#This Row],[In Stock]]*EquipmentListTable[[#This Row],[Price (USD)]]</f>
        <v>0</v>
      </c>
      <c r="V188" s="96">
        <f>EquipmentListTable[[#This Row],['# Left]]*EquipmentListTable[[#This Row],[Price (USD)]]</f>
        <v>0</v>
      </c>
      <c r="W188" s="96">
        <f>EquipmentListTable[[#This Row],['# Left]]*EquipmentListTable[[#This Row],[Price (USD)]]</f>
        <v>0</v>
      </c>
      <c r="X188" s="38"/>
      <c r="Y188" s="77"/>
      <c r="Z188" s="150" t="e">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#N/A</v>
      </c>
      <c r="AA18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https://www.mouser.com/ProductDetail/409-OPT-UP-WF-002</v>
      </c>
      <c r="AB188" s="38" t="s">
        <v>2430</v>
      </c>
    </row>
    <row r="189" spans="1:16379" s="55" customFormat="1" x14ac:dyDescent="0.3">
      <c r="A189" s="142" t="s">
        <v>872</v>
      </c>
      <c r="B189" s="142" t="s">
        <v>3</v>
      </c>
      <c r="C189" s="126" t="s">
        <v>1863</v>
      </c>
      <c r="D189" s="141">
        <f>IF(EquipmentListTable[[#This Row],[Supplier]]=FilterSpecs!$A$8,EquipmentListTable[[#This Row],[Mouser SKU]], EquipmentListTable[[#This Row],[Supplier SKU]])</f>
        <v>2810</v>
      </c>
      <c r="E189" s="126">
        <v>0</v>
      </c>
      <c r="F189" s="126">
        <v>0</v>
      </c>
      <c r="G189" s="126">
        <v>0</v>
      </c>
      <c r="H189" s="126">
        <f>EquipmentListTable[[#This Row],['#/Unit]]*FilterSpecs!$C$3+EquipmentListTable[[#This Row],['# Extra]]</f>
        <v>0</v>
      </c>
      <c r="I189" s="126">
        <v>0</v>
      </c>
      <c r="J189" s="126">
        <f>IF(AND(EquipmentListTable[[#This Row],[Tag]]&lt;&gt;FilterSpecs!$H$12, EquipmentListTable[[#This Row],[Tag]]&lt;&gt;FilterSpecs!$H$9), EquipmentListTable[[#This Row],['#/Unit]]*FilterSpecs!$B$3+EquipmentListTable[Init '# Extra],0)</f>
        <v>0</v>
      </c>
      <c r="K189" s="126">
        <f>EquipmentListTable[[#This Row],[Tot '#]]-EquipmentListTable[In Stock]</f>
        <v>0</v>
      </c>
      <c r="L189" s="126">
        <f>EquipmentListTable['# Left]</f>
        <v>0</v>
      </c>
      <c r="M189" s="126" t="s">
        <v>2424</v>
      </c>
      <c r="N189" s="104">
        <v>11.99</v>
      </c>
      <c r="O189" s="104">
        <f>EquipmentListTable[[#This Row],['# Formatted]]*EquipmentListTable[[#This Row],[Price (USD)]]</f>
        <v>0</v>
      </c>
      <c r="P189" s="48" t="s">
        <v>1874</v>
      </c>
      <c r="Q189" s="126">
        <f t="shared" si="2"/>
        <v>175</v>
      </c>
      <c r="R189" s="141">
        <v>2810</v>
      </c>
      <c r="S189" s="48">
        <f>IF(EquipmentListTable[[#This Row],[Tag]]=FilterSpecs!$H$7,EquipmentListTable[[#This Row],['#/Unit]]*EquipmentListTable[[#This Row],[Price (USD)]],0)</f>
        <v>0</v>
      </c>
      <c r="T189" s="87">
        <f>EquipmentListTable[[#This Row],[Tot '#]]*EquipmentListTable[[#This Row],[Price (USD)]]</f>
        <v>0</v>
      </c>
      <c r="U189" s="96">
        <f>EquipmentListTable[[#This Row],[In Stock]]*EquipmentListTable[[#This Row],[Price (USD)]]</f>
        <v>0</v>
      </c>
      <c r="V189" s="96">
        <f>EquipmentListTable[[#This Row],['# Left]]*EquipmentListTable[[#This Row],[Price (USD)]]</f>
        <v>0</v>
      </c>
      <c r="W189" s="96">
        <f>EquipmentListTable[[#This Row],['# Left]]*EquipmentListTable[[#This Row],[Price (USD)]]</f>
        <v>0</v>
      </c>
      <c r="X189" s="38"/>
      <c r="Y189" s="77"/>
      <c r="Z18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https://www.adafruit.com/product/2810</v>
      </c>
      <c r="AA18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https://www.mouser.com/ProductDetail/485-2810</v>
      </c>
      <c r="AB189" s="38" t="s">
        <v>2431</v>
      </c>
    </row>
    <row r="190" spans="1:16379" s="55" customFormat="1" x14ac:dyDescent="0.3">
      <c r="A190" s="142" t="s">
        <v>872</v>
      </c>
      <c r="B190" s="142" t="s">
        <v>3</v>
      </c>
      <c r="C190" s="126" t="s">
        <v>1863</v>
      </c>
      <c r="D190" s="141">
        <f>IF(EquipmentListTable[[#This Row],[Supplier]]=FilterSpecs!$A$8,EquipmentListTable[[#This Row],[Mouser SKU]], EquipmentListTable[[#This Row],[Supplier SKU]])</f>
        <v>2649</v>
      </c>
      <c r="E190" s="126">
        <v>1</v>
      </c>
      <c r="F190" s="126">
        <v>0</v>
      </c>
      <c r="G190" s="126">
        <v>0</v>
      </c>
      <c r="H190" s="126">
        <f>EquipmentListTable[[#This Row],['#/Unit]]*FilterSpecs!$C$3+EquipmentListTable[[#This Row],['# Extra]]</f>
        <v>5</v>
      </c>
      <c r="I190" s="126">
        <v>5</v>
      </c>
      <c r="J190" s="126">
        <f>IF(AND(EquipmentListTable[[#This Row],[Tag]]&lt;&gt;FilterSpecs!$H$12, EquipmentListTable[[#This Row],[Tag]]&lt;&gt;FilterSpecs!$H$9), EquipmentListTable[[#This Row],['#/Unit]]*FilterSpecs!$B$3+EquipmentListTable[Init '# Extra],0)</f>
        <v>5</v>
      </c>
      <c r="K190" s="126">
        <f>EquipmentListTable[[#This Row],[Tot '#]]-EquipmentListTable[In Stock]</f>
        <v>0</v>
      </c>
      <c r="L190" s="126">
        <f>EquipmentListTable['# Left]</f>
        <v>0</v>
      </c>
      <c r="M190" s="126" t="s">
        <v>2425</v>
      </c>
      <c r="N190" s="104">
        <v>19.95</v>
      </c>
      <c r="O190" s="104">
        <f>EquipmentListTable[[#This Row],['# Formatted]]*EquipmentListTable[[#This Row],[Price (USD)]]</f>
        <v>0</v>
      </c>
      <c r="P190" s="48" t="s">
        <v>1875</v>
      </c>
      <c r="Q190" s="126">
        <f t="shared" si="2"/>
        <v>176</v>
      </c>
      <c r="R190" s="141">
        <v>2649</v>
      </c>
      <c r="S190" s="48">
        <f>IF(EquipmentListTable[[#This Row],[Tag]]=FilterSpecs!$H$7,EquipmentListTable[[#This Row],['#/Unit]]*EquipmentListTable[[#This Row],[Price (USD)]],0)</f>
        <v>19.95</v>
      </c>
      <c r="T190" s="87">
        <f>EquipmentListTable[[#This Row],[Tot '#]]*EquipmentListTable[[#This Row],[Price (USD)]]</f>
        <v>99.75</v>
      </c>
      <c r="U190" s="96">
        <f>EquipmentListTable[[#This Row],[In Stock]]*EquipmentListTable[[#This Row],[Price (USD)]]</f>
        <v>99.75</v>
      </c>
      <c r="V190" s="96">
        <f>EquipmentListTable[[#This Row],['# Left]]*EquipmentListTable[[#This Row],[Price (USD)]]</f>
        <v>0</v>
      </c>
      <c r="W190" s="96">
        <f>EquipmentListTable[[#This Row],['# Left]]*EquipmentListTable[[#This Row],[Price (USD)]]</f>
        <v>0</v>
      </c>
      <c r="X190" s="38"/>
      <c r="Y190" s="77"/>
      <c r="Z19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https://www.adafruit.com/product/2649</v>
      </c>
      <c r="AA19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https://www.mouser.com/ProductDetail/485-2649</v>
      </c>
      <c r="AB190" s="38" t="s">
        <v>2432</v>
      </c>
    </row>
    <row r="191" spans="1:16379" s="54" customFormat="1" x14ac:dyDescent="0.3">
      <c r="A191" s="142" t="s">
        <v>872</v>
      </c>
      <c r="B191" s="142" t="s">
        <v>3</v>
      </c>
      <c r="C191" s="126" t="s">
        <v>0</v>
      </c>
      <c r="D191" s="141" t="str">
        <f>IF(EquipmentListTable[[#This Row],[Supplier]]=FilterSpecs!$A$8,EquipmentListTable[[#This Row],[Mouser SKU]], EquipmentListTable[[#This Row],[Supplier SKU]])</f>
        <v>WRL-12579</v>
      </c>
      <c r="E191" s="126">
        <v>0</v>
      </c>
      <c r="F191" s="126">
        <v>0</v>
      </c>
      <c r="G191" s="126">
        <v>0</v>
      </c>
      <c r="H191" s="126">
        <f>EquipmentListTable[[#This Row],['#/Unit]]*FilterSpecs!$C$3+EquipmentListTable[[#This Row],['# Extra]]</f>
        <v>0</v>
      </c>
      <c r="I191" s="126">
        <v>0</v>
      </c>
      <c r="J191" s="126">
        <f>IF(AND(EquipmentListTable[[#This Row],[Tag]]&lt;&gt;FilterSpecs!$H$12, EquipmentListTable[[#This Row],[Tag]]&lt;&gt;FilterSpecs!$H$9), EquipmentListTable[[#This Row],['#/Unit]]*FilterSpecs!$B$3+EquipmentListTable[Init '# Extra],0)</f>
        <v>0</v>
      </c>
      <c r="K191" s="126">
        <f>EquipmentListTable[[#This Row],[Tot '#]]-EquipmentListTable[In Stock]</f>
        <v>0</v>
      </c>
      <c r="L191" s="126">
        <f>EquipmentListTable['# Left]</f>
        <v>0</v>
      </c>
      <c r="M191" s="126" t="s">
        <v>2394</v>
      </c>
      <c r="N191" s="104">
        <v>34.950000000000003</v>
      </c>
      <c r="O191" s="104">
        <f>EquipmentListTable[[#This Row],['# Formatted]]*EquipmentListTable[[#This Row],[Price (USD)]]</f>
        <v>0</v>
      </c>
      <c r="P191" s="38" t="s">
        <v>1874</v>
      </c>
      <c r="Q191" s="126">
        <f t="shared" si="2"/>
        <v>177</v>
      </c>
      <c r="R191" s="141" t="s">
        <v>2391</v>
      </c>
      <c r="S191" s="48">
        <f>IF(EquipmentListTable[[#This Row],[Tag]]=FilterSpecs!$H$7,EquipmentListTable[[#This Row],['#/Unit]]*EquipmentListTable[[#This Row],[Price (USD)]],0)</f>
        <v>0</v>
      </c>
      <c r="T191" s="87">
        <f>EquipmentListTable[[#This Row],[Tot '#]]*EquipmentListTable[[#This Row],[Price (USD)]]</f>
        <v>0</v>
      </c>
      <c r="U191" s="96">
        <f>EquipmentListTable[[#This Row],[In Stock]]*EquipmentListTable[[#This Row],[Price (USD)]]</f>
        <v>0</v>
      </c>
      <c r="V191" s="96">
        <f>EquipmentListTable[[#This Row],['# Left]]*EquipmentListTable[[#This Row],[Price (USD)]]</f>
        <v>0</v>
      </c>
      <c r="W191" s="96">
        <f>EquipmentListTable[[#This Row],['# Left]]*EquipmentListTable[[#This Row],[Price (USD)]]</f>
        <v>0</v>
      </c>
      <c r="X191" s="38" t="s">
        <v>2392</v>
      </c>
      <c r="Y191" s="77" t="s">
        <v>2393</v>
      </c>
      <c r="Z19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https://www.sparkfun.com/products/12579</v>
      </c>
      <c r="AA19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https://www.mouser.com/ProductDetail/474-WRL-12579</v>
      </c>
      <c r="AB191" s="38"/>
    </row>
    <row r="192" spans="1:16379" s="54" customFormat="1" x14ac:dyDescent="0.3">
      <c r="A192" s="142" t="s">
        <v>872</v>
      </c>
      <c r="B192" s="142" t="s">
        <v>3</v>
      </c>
      <c r="C192" s="126" t="s">
        <v>0</v>
      </c>
      <c r="D192" s="141" t="str">
        <f>IF(EquipmentListTable[[#This Row],[Supplier]]=FilterSpecs!$A$8,EquipmentListTable[[#This Row],[Mouser SKU]], EquipmentListTable[[#This Row],[Supplier SKU]])</f>
        <v>WRL-11048</v>
      </c>
      <c r="E192" s="126">
        <v>0</v>
      </c>
      <c r="F192" s="126">
        <v>0</v>
      </c>
      <c r="G192" s="126">
        <v>0</v>
      </c>
      <c r="H192" s="126">
        <f>EquipmentListTable[[#This Row],['#/Unit]]*FilterSpecs!$C$3+EquipmentListTable[[#This Row],['# Extra]]</f>
        <v>0</v>
      </c>
      <c r="I192" s="126">
        <v>0</v>
      </c>
      <c r="J192" s="126">
        <f>IF(AND(EquipmentListTable[[#This Row],[Tag]]&lt;&gt;FilterSpecs!$H$12, EquipmentListTable[[#This Row],[Tag]]&lt;&gt;FilterSpecs!$H$9), EquipmentListTable[[#This Row],['#/Unit]]*FilterSpecs!$B$3+EquipmentListTable[Init '# Extra],0)</f>
        <v>0</v>
      </c>
      <c r="K192" s="126">
        <f>EquipmentListTable[[#This Row],[Tot '#]]-EquipmentListTable[In Stock]</f>
        <v>0</v>
      </c>
      <c r="L192" s="126">
        <f>EquipmentListTable['# Left]</f>
        <v>0</v>
      </c>
      <c r="M192" s="126" t="s">
        <v>2398</v>
      </c>
      <c r="N192" s="104">
        <v>34.950000000000003</v>
      </c>
      <c r="O192" s="104">
        <f>EquipmentListTable[[#This Row],['# Formatted]]*EquipmentListTable[[#This Row],[Price (USD)]]</f>
        <v>0</v>
      </c>
      <c r="P192" s="38" t="s">
        <v>1874</v>
      </c>
      <c r="Q192" s="126">
        <f t="shared" si="2"/>
        <v>178</v>
      </c>
      <c r="R192" s="141" t="s">
        <v>2395</v>
      </c>
      <c r="S192" s="48">
        <f>IF(EquipmentListTable[[#This Row],[Tag]]=FilterSpecs!$H$7,EquipmentListTable[[#This Row],['#/Unit]]*EquipmentListTable[[#This Row],[Price (USD)]],0)</f>
        <v>0</v>
      </c>
      <c r="T192" s="87">
        <f>EquipmentListTable[[#This Row],[Tot '#]]*EquipmentListTable[[#This Row],[Price (USD)]]</f>
        <v>0</v>
      </c>
      <c r="U192" s="96">
        <f>EquipmentListTable[[#This Row],[In Stock]]*EquipmentListTable[[#This Row],[Price (USD)]]</f>
        <v>0</v>
      </c>
      <c r="V192" s="96">
        <f>EquipmentListTable[[#This Row],['# Left]]*EquipmentListTable[[#This Row],[Price (USD)]]</f>
        <v>0</v>
      </c>
      <c r="W192" s="96">
        <f>EquipmentListTable[[#This Row],['# Left]]*EquipmentListTable[[#This Row],[Price (USD)]]</f>
        <v>0</v>
      </c>
      <c r="X192" s="38" t="s">
        <v>2396</v>
      </c>
      <c r="Y192" s="77" t="s">
        <v>2397</v>
      </c>
      <c r="Z19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https://www.sparkfun.com/products/11048</v>
      </c>
      <c r="AA19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https://www.mouser.com/ProductDetail/474-WRL-11048</v>
      </c>
      <c r="AB192" s="38"/>
    </row>
    <row r="193" spans="1:28" s="54" customFormat="1" x14ac:dyDescent="0.3">
      <c r="A193" s="126" t="s">
        <v>872</v>
      </c>
      <c r="B193" s="126" t="s">
        <v>3</v>
      </c>
      <c r="C193" s="126" t="s">
        <v>0</v>
      </c>
      <c r="D193" s="141" t="str">
        <f>IF(EquipmentListTable[[#This Row],[Supplier]]=FilterSpecs!$A$8,EquipmentListTable[[#This Row],[Mouser SKU]], EquipmentListTable[[#This Row],[Supplier SKU]])</f>
        <v>WRL-11320</v>
      </c>
      <c r="E193" s="126">
        <v>1</v>
      </c>
      <c r="F193" s="126">
        <v>0</v>
      </c>
      <c r="G193" s="126">
        <v>0</v>
      </c>
      <c r="H193" s="126">
        <f>EquipmentListTable[[#This Row],['#/Unit]]*FilterSpecs!$C$3+EquipmentListTable[[#This Row],['# Extra]]</f>
        <v>5</v>
      </c>
      <c r="I193" s="126">
        <v>5</v>
      </c>
      <c r="J193" s="126">
        <f>IF(AND(EquipmentListTable[[#This Row],[Tag]]&lt;&gt;FilterSpecs!$H$12, EquipmentListTable[[#This Row],[Tag]]&lt;&gt;FilterSpecs!$H$9), EquipmentListTable[[#This Row],['#/Unit]]*FilterSpecs!$B$3+EquipmentListTable[Init '# Extra],0)</f>
        <v>5</v>
      </c>
      <c r="K193" s="126">
        <f>EquipmentListTable[[#This Row],[Tot '#]]-EquipmentListTable[In Stock]</f>
        <v>0</v>
      </c>
      <c r="L193" s="126">
        <f>EquipmentListTable['# Left]</f>
        <v>0</v>
      </c>
      <c r="M193" s="126" t="s">
        <v>2402</v>
      </c>
      <c r="N193" s="104">
        <v>5</v>
      </c>
      <c r="O193" s="104">
        <f>EquipmentListTable[[#This Row],['# Formatted]]*EquipmentListTable[[#This Row],[Price (USD)]]</f>
        <v>0</v>
      </c>
      <c r="P193" s="38" t="s">
        <v>1875</v>
      </c>
      <c r="Q193" s="126">
        <f t="shared" si="2"/>
        <v>179</v>
      </c>
      <c r="R193" s="141" t="s">
        <v>2399</v>
      </c>
      <c r="S193" s="48">
        <f>IF(EquipmentListTable[[#This Row],[Tag]]=FilterSpecs!$H$7,EquipmentListTable[[#This Row],['#/Unit]]*EquipmentListTable[[#This Row],[Price (USD)]],0)</f>
        <v>5</v>
      </c>
      <c r="T193" s="87">
        <f>EquipmentListTable[[#This Row],[Tot '#]]*EquipmentListTable[[#This Row],[Price (USD)]]</f>
        <v>25</v>
      </c>
      <c r="U193" s="96">
        <f>EquipmentListTable[[#This Row],[In Stock]]*EquipmentListTable[[#This Row],[Price (USD)]]</f>
        <v>25</v>
      </c>
      <c r="V193" s="96">
        <f>EquipmentListTable[[#This Row],['# Left]]*EquipmentListTable[[#This Row],[Price (USD)]]</f>
        <v>0</v>
      </c>
      <c r="W193" s="96">
        <f>EquipmentListTable[[#This Row],['# Left]]*EquipmentListTable[[#This Row],[Price (USD)]]</f>
        <v>0</v>
      </c>
      <c r="X193" s="38" t="s">
        <v>2400</v>
      </c>
      <c r="Y193" s="77" t="s">
        <v>2401</v>
      </c>
      <c r="Z19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https://www.sparkfun.com/products/11320</v>
      </c>
      <c r="AA19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https://www.mouser.com/ProductDetail/474-WRL-11320</v>
      </c>
      <c r="AB193" s="41"/>
    </row>
    <row r="194" spans="1:28" s="54" customFormat="1" x14ac:dyDescent="0.3">
      <c r="A194" s="126" t="s">
        <v>872</v>
      </c>
      <c r="B194" s="126" t="s">
        <v>3</v>
      </c>
      <c r="C194" s="126" t="s">
        <v>0</v>
      </c>
      <c r="D194" s="141" t="str">
        <f>IF(EquipmentListTable[[#This Row],[Supplier]]=FilterSpecs!$A$8,EquipmentListTable[[#This Row],[Mouser SKU]], EquipmentListTable[[#This Row],[Supplier SKU]])</f>
        <v>WRL-13287</v>
      </c>
      <c r="E194" s="126">
        <v>1</v>
      </c>
      <c r="F194" s="126">
        <v>0</v>
      </c>
      <c r="G194" s="126">
        <v>0</v>
      </c>
      <c r="H194" s="126">
        <f>EquipmentListTable[[#This Row],['#/Unit]]*FilterSpecs!$C$3+EquipmentListTable[[#This Row],['# Extra]]</f>
        <v>5</v>
      </c>
      <c r="I194" s="126">
        <v>5</v>
      </c>
      <c r="J194" s="126">
        <f>IF(AND(EquipmentListTable[[#This Row],[Tag]]&lt;&gt;FilterSpecs!$H$12, EquipmentListTable[[#This Row],[Tag]]&lt;&gt;FilterSpecs!$H$9), EquipmentListTable[[#This Row],['#/Unit]]*FilterSpecs!$B$3+EquipmentListTable[Init '# Extra],0)</f>
        <v>5</v>
      </c>
      <c r="K194" s="126">
        <f>EquipmentListTable[[#This Row],[Tot '#]]-EquipmentListTable[In Stock]</f>
        <v>0</v>
      </c>
      <c r="L194" s="126">
        <f>EquipmentListTable['# Left]</f>
        <v>0</v>
      </c>
      <c r="M194" s="141" t="s">
        <v>2406</v>
      </c>
      <c r="N194" s="104">
        <v>14.95</v>
      </c>
      <c r="O194" s="104">
        <f>EquipmentListTable[[#This Row],['# Formatted]]*EquipmentListTable[[#This Row],[Price (USD)]]</f>
        <v>0</v>
      </c>
      <c r="P194" s="38" t="s">
        <v>1875</v>
      </c>
      <c r="Q194" s="126">
        <f t="shared" si="2"/>
        <v>180</v>
      </c>
      <c r="R194" s="141" t="s">
        <v>2403</v>
      </c>
      <c r="S194" s="48">
        <f>IF(EquipmentListTable[[#This Row],[Tag]]=FilterSpecs!$H$7,EquipmentListTable[[#This Row],['#/Unit]]*EquipmentListTable[[#This Row],[Price (USD)]],0)</f>
        <v>14.95</v>
      </c>
      <c r="T194" s="87">
        <f>EquipmentListTable[[#This Row],[Tot '#]]*EquipmentListTable[[#This Row],[Price (USD)]]</f>
        <v>74.75</v>
      </c>
      <c r="U194" s="96">
        <f>EquipmentListTable[[#This Row],[In Stock]]*EquipmentListTable[[#This Row],[Price (USD)]]</f>
        <v>74.75</v>
      </c>
      <c r="V194" s="96">
        <f>EquipmentListTable[[#This Row],['# Left]]*EquipmentListTable[[#This Row],[Price (USD)]]</f>
        <v>0</v>
      </c>
      <c r="W194" s="96">
        <f>EquipmentListTable[[#This Row],['# Left]]*EquipmentListTable[[#This Row],[Price (USD)]]</f>
        <v>0</v>
      </c>
      <c r="X194" s="38" t="s">
        <v>2404</v>
      </c>
      <c r="Y194" s="77" t="s">
        <v>2405</v>
      </c>
      <c r="Z19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https://www.sparkfun.com/products/13287</v>
      </c>
      <c r="AA19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https://www.mouser.com/ProductDetail/474-WRL-13287</v>
      </c>
      <c r="AB194" s="41"/>
    </row>
    <row r="195" spans="1:28" s="55" customFormat="1" x14ac:dyDescent="0.3">
      <c r="A195" s="126" t="s">
        <v>873</v>
      </c>
      <c r="B195" s="126" t="s">
        <v>1574</v>
      </c>
      <c r="C195" s="126" t="s">
        <v>0</v>
      </c>
      <c r="D195" s="141" t="str">
        <f>IF(EquipmentListTable[[#This Row],[Supplier]]=FilterSpecs!$A$8,EquipmentListTable[[#This Row],[Mouser SKU]], EquipmentListTable[[#This Row],[Supplier SKU]])</f>
        <v>KIT-11591</v>
      </c>
      <c r="E195" s="126">
        <v>0</v>
      </c>
      <c r="F195" s="126">
        <v>1</v>
      </c>
      <c r="G195" s="126">
        <v>0</v>
      </c>
      <c r="H195" s="126">
        <f>EquipmentListTable[[#This Row],['#/Unit]]*FilterSpecs!$C$3+EquipmentListTable[[#This Row],['# Extra]]</f>
        <v>1</v>
      </c>
      <c r="I195" s="126">
        <v>0</v>
      </c>
      <c r="J195" s="126">
        <f>IF(AND(EquipmentListTable[[#This Row],[Tag]]&lt;&gt;FilterSpecs!$H$12, EquipmentListTable[[#This Row],[Tag]]&lt;&gt;FilterSpecs!$H$9), EquipmentListTable[[#This Row],['#/Unit]]*FilterSpecs!$B$3+EquipmentListTable[Init '# Extra],0)</f>
        <v>0</v>
      </c>
      <c r="K195" s="126">
        <f>EquipmentListTable[[#This Row],[Tot '#]]-EquipmentListTable[In Stock]</f>
        <v>1</v>
      </c>
      <c r="L195" s="126">
        <f>EquipmentListTable['# Left]</f>
        <v>1</v>
      </c>
      <c r="M195" s="126" t="s">
        <v>1518</v>
      </c>
      <c r="N195" s="104">
        <v>9.9499999999999993</v>
      </c>
      <c r="O195" s="104">
        <f>EquipmentListTable[[#This Row],['# Formatted]]*EquipmentListTable[[#This Row],[Price (USD)]]</f>
        <v>9.9499999999999993</v>
      </c>
      <c r="P195" s="38" t="s">
        <v>1874</v>
      </c>
      <c r="Q195" s="126">
        <f t="shared" si="2"/>
        <v>181</v>
      </c>
      <c r="R195" s="141" t="s">
        <v>1515</v>
      </c>
      <c r="S195" s="48">
        <f>IF(EquipmentListTable[[#This Row],[Tag]]=FilterSpecs!$H$7,EquipmentListTable[[#This Row],['#/Unit]]*EquipmentListTable[[#This Row],[Price (USD)]],0)</f>
        <v>0</v>
      </c>
      <c r="T195" s="87">
        <f>EquipmentListTable[[#This Row],[Tot '#]]*EquipmentListTable[[#This Row],[Price (USD)]]</f>
        <v>9.9499999999999993</v>
      </c>
      <c r="U195" s="96">
        <f>EquipmentListTable[[#This Row],[In Stock]]*EquipmentListTable[[#This Row],[Price (USD)]]</f>
        <v>0</v>
      </c>
      <c r="V195" s="96">
        <f>EquipmentListTable[[#This Row],['# Left]]*EquipmentListTable[[#This Row],[Price (USD)]]</f>
        <v>9.9499999999999993</v>
      </c>
      <c r="W195" s="96">
        <f>EquipmentListTable[[#This Row],['# Left]]*EquipmentListTable[[#This Row],[Price (USD)]]</f>
        <v>9.9499999999999993</v>
      </c>
      <c r="X195" s="38" t="s">
        <v>1516</v>
      </c>
      <c r="Y195" s="77" t="s">
        <v>1517</v>
      </c>
      <c r="Z19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https://www.sparkfun.com/products/11591</v>
      </c>
      <c r="AA19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https://www.mouser.com/ProductDetail/474-KIT-11591</v>
      </c>
      <c r="AB195" s="41"/>
    </row>
    <row r="196" spans="1:28" s="55" customFormat="1" x14ac:dyDescent="0.3">
      <c r="A196" s="126" t="s">
        <v>873</v>
      </c>
      <c r="B196" s="126" t="s">
        <v>1574</v>
      </c>
      <c r="C196" s="126" t="s">
        <v>0</v>
      </c>
      <c r="D196" s="141" t="str">
        <f>IF(EquipmentListTable[[#This Row],[Supplier]]=FilterSpecs!$A$8,EquipmentListTable[[#This Row],[Mouser SKU]], EquipmentListTable[[#This Row],[Supplier SKU]])</f>
        <v>DEV-09215</v>
      </c>
      <c r="E196" s="126">
        <v>0</v>
      </c>
      <c r="F196" s="126">
        <v>1</v>
      </c>
      <c r="G196" s="126">
        <v>0</v>
      </c>
      <c r="H196" s="126">
        <f>EquipmentListTable[[#This Row],['#/Unit]]*FilterSpecs!$C$3+EquipmentListTable[[#This Row],['# Extra]]</f>
        <v>1</v>
      </c>
      <c r="I196" s="126">
        <v>0</v>
      </c>
      <c r="J196" s="126">
        <f>IF(AND(EquipmentListTable[[#This Row],[Tag]]&lt;&gt;FilterSpecs!$H$12, EquipmentListTable[[#This Row],[Tag]]&lt;&gt;FilterSpecs!$H$9), EquipmentListTable[[#This Row],['#/Unit]]*FilterSpecs!$B$3+EquipmentListTable[Init '# Extra],0)</f>
        <v>0</v>
      </c>
      <c r="K196" s="126">
        <f>EquipmentListTable[[#This Row],[Tot '#]]-EquipmentListTable[In Stock]</f>
        <v>1</v>
      </c>
      <c r="L196" s="126">
        <f>EquipmentListTable['# Left]</f>
        <v>1</v>
      </c>
      <c r="M196" s="126" t="s">
        <v>1514</v>
      </c>
      <c r="N196" s="104">
        <v>1.95</v>
      </c>
      <c r="O196" s="104">
        <f>EquipmentListTable[[#This Row],['# Formatted]]*EquipmentListTable[[#This Row],[Price (USD)]]</f>
        <v>1.95</v>
      </c>
      <c r="P196" s="38" t="s">
        <v>1874</v>
      </c>
      <c r="Q196" s="126">
        <f t="shared" si="2"/>
        <v>182</v>
      </c>
      <c r="R196" s="141" t="s">
        <v>1511</v>
      </c>
      <c r="S196" s="48">
        <f>IF(EquipmentListTable[[#This Row],[Tag]]=FilterSpecs!$H$7,EquipmentListTable[[#This Row],['#/Unit]]*EquipmentListTable[[#This Row],[Price (USD)]],0)</f>
        <v>0</v>
      </c>
      <c r="T196" s="87">
        <f>EquipmentListTable[[#This Row],[Tot '#]]*EquipmentListTable[[#This Row],[Price (USD)]]</f>
        <v>1.95</v>
      </c>
      <c r="U196" s="96">
        <f>EquipmentListTable[[#This Row],[In Stock]]*EquipmentListTable[[#This Row],[Price (USD)]]</f>
        <v>0</v>
      </c>
      <c r="V196" s="96">
        <f>EquipmentListTable[[#This Row],['# Left]]*EquipmentListTable[[#This Row],[Price (USD)]]</f>
        <v>1.95</v>
      </c>
      <c r="W196" s="96">
        <f>EquipmentListTable[[#This Row],['# Left]]*EquipmentListTable[[#This Row],[Price (USD)]]</f>
        <v>1.95</v>
      </c>
      <c r="X196" s="38" t="s">
        <v>1512</v>
      </c>
      <c r="Y196" s="77" t="s">
        <v>1513</v>
      </c>
      <c r="Z19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https://www.sparkfun.com/products/09215</v>
      </c>
      <c r="AA19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https://www.mouser.com/ProductDetail/474-DEV-09215</v>
      </c>
      <c r="AB196" s="41"/>
    </row>
    <row r="197" spans="1:28" s="55" customFormat="1" x14ac:dyDescent="0.3">
      <c r="A197" s="126" t="s">
        <v>873</v>
      </c>
      <c r="B197" s="126" t="s">
        <v>6</v>
      </c>
      <c r="C197" s="126" t="s">
        <v>0</v>
      </c>
      <c r="D197" s="141" t="str">
        <f>IF(EquipmentListTable[[#This Row],[Supplier]]=FilterSpecs!$A$8,EquipmentListTable[[#This Row],[Mouser SKU]], EquipmentListTable[[#This Row],[Supplier SKU]])</f>
        <v>BOB-12009</v>
      </c>
      <c r="E197" s="126">
        <v>3</v>
      </c>
      <c r="F197" s="126">
        <v>0</v>
      </c>
      <c r="G197" s="126">
        <v>0</v>
      </c>
      <c r="H197" s="126">
        <f>EquipmentListTable[[#This Row],['#/Unit]]*FilterSpecs!$C$3+EquipmentListTable[[#This Row],['# Extra]]</f>
        <v>15</v>
      </c>
      <c r="I197" s="126">
        <v>15</v>
      </c>
      <c r="J197" s="126">
        <f>IF(AND(EquipmentListTable[[#This Row],[Tag]]&lt;&gt;FilterSpecs!$H$12, EquipmentListTable[[#This Row],[Tag]]&lt;&gt;FilterSpecs!$H$9), EquipmentListTable[[#This Row],['#/Unit]]*FilterSpecs!$B$3+EquipmentListTable[Init '# Extra],0)</f>
        <v>15</v>
      </c>
      <c r="K197" s="126">
        <f>EquipmentListTable[[#This Row],[Tot '#]]-EquipmentListTable[In Stock]</f>
        <v>0</v>
      </c>
      <c r="L197" s="126">
        <f>EquipmentListTable['# Left]</f>
        <v>0</v>
      </c>
      <c r="M197" s="126" t="s">
        <v>247</v>
      </c>
      <c r="N197" s="104">
        <v>2.95</v>
      </c>
      <c r="O197" s="104">
        <f>EquipmentListTable[[#This Row],['# Formatted]]*EquipmentListTable[[#This Row],[Price (USD)]]</f>
        <v>0</v>
      </c>
      <c r="P197" s="38" t="s">
        <v>1875</v>
      </c>
      <c r="Q197" s="126">
        <f t="shared" si="2"/>
        <v>183</v>
      </c>
      <c r="R197" s="141" t="s">
        <v>244</v>
      </c>
      <c r="S197" s="48">
        <f>IF(EquipmentListTable[[#This Row],[Tag]]=FilterSpecs!$H$7,EquipmentListTable[[#This Row],['#/Unit]]*EquipmentListTable[[#This Row],[Price (USD)]],0)</f>
        <v>8.8500000000000014</v>
      </c>
      <c r="T197" s="87">
        <f>EquipmentListTable[[#This Row],[Tot '#]]*EquipmentListTable[[#This Row],[Price (USD)]]</f>
        <v>44.25</v>
      </c>
      <c r="U197" s="96">
        <f>EquipmentListTable[[#This Row],[In Stock]]*EquipmentListTable[[#This Row],[Price (USD)]]</f>
        <v>44.25</v>
      </c>
      <c r="V197" s="96">
        <f>EquipmentListTable[[#This Row],['# Left]]*EquipmentListTable[[#This Row],[Price (USD)]]</f>
        <v>0</v>
      </c>
      <c r="W197" s="96">
        <f>EquipmentListTable[[#This Row],['# Left]]*EquipmentListTable[[#This Row],[Price (USD)]]</f>
        <v>0</v>
      </c>
      <c r="X197" s="38" t="s">
        <v>245</v>
      </c>
      <c r="Y197" s="77" t="s">
        <v>246</v>
      </c>
      <c r="Z19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https://www.sparkfun.com/products/12009</v>
      </c>
      <c r="AA19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https://www.mouser.com/ProductDetail/474-BOB-12009</v>
      </c>
      <c r="AB197" s="38"/>
    </row>
    <row r="198" spans="1:28" s="55" customFormat="1" x14ac:dyDescent="0.3">
      <c r="A198" s="126" t="s">
        <v>873</v>
      </c>
      <c r="B198" s="126" t="s">
        <v>6</v>
      </c>
      <c r="C198" s="126" t="s">
        <v>0</v>
      </c>
      <c r="D198" s="141" t="str">
        <f>IF(EquipmentListTable[[#This Row],[Supplier]]=FilterSpecs!$A$8,EquipmentListTable[[#This Row],[Mouser SKU]], EquipmentListTable[[#This Row],[Supplier SKU]])</f>
        <v>BOB-11955</v>
      </c>
      <c r="E198" s="126">
        <v>2</v>
      </c>
      <c r="F198" s="126">
        <v>0</v>
      </c>
      <c r="G198" s="126">
        <v>0</v>
      </c>
      <c r="H198" s="126">
        <f>EquipmentListTable[[#This Row],['#/Unit]]*FilterSpecs!$C$3+EquipmentListTable[[#This Row],['# Extra]]</f>
        <v>10</v>
      </c>
      <c r="I198" s="126">
        <v>5</v>
      </c>
      <c r="J198" s="126">
        <f>IF(AND(EquipmentListTable[[#This Row],[Tag]]&lt;&gt;FilterSpecs!$H$12, EquipmentListTable[[#This Row],[Tag]]&lt;&gt;FilterSpecs!$H$9), EquipmentListTable[[#This Row],['#/Unit]]*FilterSpecs!$B$3+EquipmentListTable[Init '# Extra],0)</f>
        <v>10</v>
      </c>
      <c r="K198" s="126">
        <f>EquipmentListTable[[#This Row],[Tot '#]]-EquipmentListTable[In Stock]</f>
        <v>5</v>
      </c>
      <c r="L198" s="126">
        <f>EquipmentListTable['# Left]</f>
        <v>5</v>
      </c>
      <c r="M198" s="126" t="s">
        <v>276</v>
      </c>
      <c r="N198" s="104">
        <v>6.95</v>
      </c>
      <c r="O198" s="104">
        <f>EquipmentListTable[[#This Row],['# Formatted]]*EquipmentListTable[[#This Row],[Price (USD)]]</f>
        <v>34.75</v>
      </c>
      <c r="P198" s="38" t="s">
        <v>1875</v>
      </c>
      <c r="Q198" s="126">
        <f t="shared" si="2"/>
        <v>184</v>
      </c>
      <c r="R198" s="141" t="s">
        <v>273</v>
      </c>
      <c r="S198" s="48">
        <f>IF(EquipmentListTable[[#This Row],[Tag]]=FilterSpecs!$H$7,EquipmentListTable[[#This Row],['#/Unit]]*EquipmentListTable[[#This Row],[Price (USD)]],0)</f>
        <v>13.9</v>
      </c>
      <c r="T198" s="87">
        <f>EquipmentListTable[[#This Row],[Tot '#]]*EquipmentListTable[[#This Row],[Price (USD)]]</f>
        <v>69.5</v>
      </c>
      <c r="U198" s="96">
        <f>EquipmentListTable[[#This Row],[In Stock]]*EquipmentListTable[[#This Row],[Price (USD)]]</f>
        <v>34.75</v>
      </c>
      <c r="V198" s="96">
        <f>EquipmentListTable[[#This Row],['# Left]]*EquipmentListTable[[#This Row],[Price (USD)]]</f>
        <v>34.75</v>
      </c>
      <c r="W198" s="96">
        <f>EquipmentListTable[[#This Row],['# Left]]*EquipmentListTable[[#This Row],[Price (USD)]]</f>
        <v>34.75</v>
      </c>
      <c r="X198" s="38" t="s">
        <v>274</v>
      </c>
      <c r="Y198" s="77" t="s">
        <v>275</v>
      </c>
      <c r="Z19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https://www.sparkfun.com/products/11955</v>
      </c>
      <c r="AA19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https://www.mouser.com/ProductDetail/474-BOB-11955</v>
      </c>
      <c r="AB198" s="38"/>
    </row>
    <row r="199" spans="1:28" s="55" customFormat="1" x14ac:dyDescent="0.3">
      <c r="A199" s="126" t="s">
        <v>873</v>
      </c>
      <c r="B199" s="126" t="s">
        <v>6</v>
      </c>
      <c r="C199" s="126" t="s">
        <v>0</v>
      </c>
      <c r="D199" s="141" t="str">
        <f>IF(EquipmentListTable[[#This Row],[Supplier]]=FilterSpecs!$A$8,EquipmentListTable[[#This Row],[Mouser SKU]], EquipmentListTable[[#This Row],[Supplier SKU]])</f>
        <v>BOB-11771</v>
      </c>
      <c r="E199" s="126">
        <v>2</v>
      </c>
      <c r="F199" s="126">
        <v>0</v>
      </c>
      <c r="G199" s="126">
        <v>0</v>
      </c>
      <c r="H199" s="126">
        <f>EquipmentListTable[[#This Row],['#/Unit]]*FilterSpecs!$C$3+EquipmentListTable[[#This Row],['# Extra]]</f>
        <v>10</v>
      </c>
      <c r="I199" s="126">
        <v>5</v>
      </c>
      <c r="J199" s="126">
        <f>IF(AND(EquipmentListTable[[#This Row],[Tag]]&lt;&gt;FilterSpecs!$H$12, EquipmentListTable[[#This Row],[Tag]]&lt;&gt;FilterSpecs!$H$9), EquipmentListTable[[#This Row],['#/Unit]]*FilterSpecs!$B$3+EquipmentListTable[Init '# Extra],0)</f>
        <v>10</v>
      </c>
      <c r="K199" s="126">
        <f>EquipmentListTable[[#This Row],[Tot '#]]-EquipmentListTable[In Stock]</f>
        <v>5</v>
      </c>
      <c r="L199" s="126">
        <f>EquipmentListTable['# Left]</f>
        <v>5</v>
      </c>
      <c r="M199" s="126" t="s">
        <v>196</v>
      </c>
      <c r="N199" s="104">
        <v>3.95</v>
      </c>
      <c r="O199" s="104">
        <f>EquipmentListTable[[#This Row],['# Formatted]]*EquipmentListTable[[#This Row],[Price (USD)]]</f>
        <v>19.75</v>
      </c>
      <c r="P199" s="38" t="s">
        <v>1875</v>
      </c>
      <c r="Q199" s="126">
        <f t="shared" si="2"/>
        <v>185</v>
      </c>
      <c r="R199" s="141" t="s">
        <v>277</v>
      </c>
      <c r="S199" s="48">
        <f>IF(EquipmentListTable[[#This Row],[Tag]]=FilterSpecs!$H$7,EquipmentListTable[[#This Row],['#/Unit]]*EquipmentListTable[[#This Row],[Price (USD)]],0)</f>
        <v>7.9</v>
      </c>
      <c r="T199" s="87">
        <f>EquipmentListTable[[#This Row],[Tot '#]]*EquipmentListTable[[#This Row],[Price (USD)]]</f>
        <v>39.5</v>
      </c>
      <c r="U199" s="96">
        <f>EquipmentListTable[[#This Row],[In Stock]]*EquipmentListTable[[#This Row],[Price (USD)]]</f>
        <v>19.75</v>
      </c>
      <c r="V199" s="96">
        <f>EquipmentListTable[[#This Row],['# Left]]*EquipmentListTable[[#This Row],[Price (USD)]]</f>
        <v>19.75</v>
      </c>
      <c r="W199" s="96">
        <f>EquipmentListTable[[#This Row],['# Left]]*EquipmentListTable[[#This Row],[Price (USD)]]</f>
        <v>19.75</v>
      </c>
      <c r="X199" s="38" t="s">
        <v>278</v>
      </c>
      <c r="Y199" s="77" t="s">
        <v>279</v>
      </c>
      <c r="Z19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https://www.sparkfun.com/products/11771</v>
      </c>
      <c r="AA19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https://www.mouser.com/ProductDetail/474-BOB-11771</v>
      </c>
      <c r="AB199" s="38"/>
    </row>
    <row r="200" spans="1:28" s="55" customFormat="1" x14ac:dyDescent="0.3">
      <c r="A200" s="126" t="s">
        <v>873</v>
      </c>
      <c r="B200" s="126" t="s">
        <v>6</v>
      </c>
      <c r="C200" s="126" t="s">
        <v>0</v>
      </c>
      <c r="D200" s="141" t="str">
        <f>IF(EquipmentListTable[[#This Row],[Supplier]]=FilterSpecs!$A$8,EquipmentListTable[[#This Row],[Mouser SKU]], EquipmentListTable[[#This Row],[Supplier SKU]])</f>
        <v>BOB-12918</v>
      </c>
      <c r="E200" s="126">
        <v>1</v>
      </c>
      <c r="F200" s="126">
        <v>0</v>
      </c>
      <c r="G200" s="126">
        <v>0</v>
      </c>
      <c r="H200" s="126">
        <f>EquipmentListTable[[#This Row],['#/Unit]]*FilterSpecs!$C$3+EquipmentListTable[[#This Row],['# Extra]]</f>
        <v>5</v>
      </c>
      <c r="I200" s="126">
        <v>5</v>
      </c>
      <c r="J200" s="126">
        <f>IF(AND(EquipmentListTable[[#This Row],[Tag]]&lt;&gt;FilterSpecs!$H$12, EquipmentListTable[[#This Row],[Tag]]&lt;&gt;FilterSpecs!$H$9), EquipmentListTable[[#This Row],['#/Unit]]*FilterSpecs!$B$3+EquipmentListTable[Init '# Extra],0)</f>
        <v>5</v>
      </c>
      <c r="K200" s="126">
        <f>EquipmentListTable[[#This Row],[Tot '#]]-EquipmentListTable[In Stock]</f>
        <v>0</v>
      </c>
      <c r="L200" s="126">
        <f>EquipmentListTable['# Left]</f>
        <v>0</v>
      </c>
      <c r="M200" s="126" t="s">
        <v>193</v>
      </c>
      <c r="N200" s="104">
        <v>4.95</v>
      </c>
      <c r="O200" s="104">
        <f>EquipmentListTable[[#This Row],['# Formatted]]*EquipmentListTable[[#This Row],[Price (USD)]]</f>
        <v>0</v>
      </c>
      <c r="P200" s="38" t="s">
        <v>1875</v>
      </c>
      <c r="Q200" s="126">
        <f t="shared" si="2"/>
        <v>186</v>
      </c>
      <c r="R200" s="141" t="s">
        <v>324</v>
      </c>
      <c r="S200" s="48">
        <f>IF(EquipmentListTable[[#This Row],[Tag]]=FilterSpecs!$H$7,EquipmentListTable[[#This Row],['#/Unit]]*EquipmentListTable[[#This Row],[Price (USD)]],0)</f>
        <v>4.95</v>
      </c>
      <c r="T200" s="87">
        <f>EquipmentListTable[[#This Row],[Tot '#]]*EquipmentListTable[[#This Row],[Price (USD)]]</f>
        <v>24.75</v>
      </c>
      <c r="U200" s="96">
        <f>EquipmentListTable[[#This Row],[In Stock]]*EquipmentListTable[[#This Row],[Price (USD)]]</f>
        <v>24.75</v>
      </c>
      <c r="V200" s="96">
        <f>EquipmentListTable[[#This Row],['# Left]]*EquipmentListTable[[#This Row],[Price (USD)]]</f>
        <v>0</v>
      </c>
      <c r="W200" s="96">
        <f>EquipmentListTable[[#This Row],['# Left]]*EquipmentListTable[[#This Row],[Price (USD)]]</f>
        <v>0</v>
      </c>
      <c r="X200" s="38" t="s">
        <v>325</v>
      </c>
      <c r="Y200" s="77" t="s">
        <v>326</v>
      </c>
      <c r="Z20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https://www.sparkfun.com/products/12918</v>
      </c>
      <c r="AA20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https://www.mouser.com/ProductDetail/474-BOB-12918</v>
      </c>
      <c r="AB200" s="38"/>
    </row>
    <row r="201" spans="1:28" s="55" customFormat="1" x14ac:dyDescent="0.3">
      <c r="A201" s="142" t="s">
        <v>873</v>
      </c>
      <c r="B201" s="142" t="s">
        <v>6</v>
      </c>
      <c r="C201" s="126" t="s">
        <v>1863</v>
      </c>
      <c r="D201" s="141" t="str">
        <f>IF(EquipmentListTable[[#This Row],[Supplier]]=FilterSpecs!$A$8,EquipmentListTable[[#This Row],[Mouser SKU]], EquipmentListTable[[#This Row],[Supplier SKU]])</f>
        <v>935</v>
      </c>
      <c r="E201" s="126">
        <v>0</v>
      </c>
      <c r="F201" s="126">
        <v>0</v>
      </c>
      <c r="G201" s="126">
        <v>0</v>
      </c>
      <c r="H201" s="126">
        <f>EquipmentListTable[[#This Row],['#/Unit]]*FilterSpecs!$C$3+EquipmentListTable[[#This Row],['# Extra]]</f>
        <v>0</v>
      </c>
      <c r="I201" s="126">
        <v>0</v>
      </c>
      <c r="J201" s="126">
        <f>IF(AND(EquipmentListTable[[#This Row],[Tag]]&lt;&gt;FilterSpecs!$H$12, EquipmentListTable[[#This Row],[Tag]]&lt;&gt;FilterSpecs!$H$9), EquipmentListTable[[#This Row],['#/Unit]]*FilterSpecs!$B$3+EquipmentListTable[Init '# Extra],0)</f>
        <v>0</v>
      </c>
      <c r="K201" s="126">
        <f>EquipmentListTable[[#This Row],[Tot '#]]-EquipmentListTable[In Stock]</f>
        <v>0</v>
      </c>
      <c r="L201" s="126">
        <f>EquipmentListTable['# Left]</f>
        <v>0</v>
      </c>
      <c r="M201" s="127" t="s">
        <v>2020</v>
      </c>
      <c r="N201" s="105">
        <v>4.95</v>
      </c>
      <c r="O201" s="104">
        <f>EquipmentListTable[[#This Row],['# Formatted]]*EquipmentListTable[[#This Row],[Price (USD)]]</f>
        <v>0</v>
      </c>
      <c r="P201" s="55" t="s">
        <v>1874</v>
      </c>
      <c r="Q201" s="126">
        <f t="shared" si="2"/>
        <v>187</v>
      </c>
      <c r="R201" s="141" t="s">
        <v>2019</v>
      </c>
      <c r="S201" s="48">
        <f>IF(EquipmentListTable[[#This Row],[Tag]]=FilterSpecs!$H$7,EquipmentListTable[[#This Row],['#/Unit]]*EquipmentListTable[[#This Row],[Price (USD)]],0)</f>
        <v>0</v>
      </c>
      <c r="T201" s="87">
        <f>EquipmentListTable[[#This Row],[Tot '#]]*EquipmentListTable[[#This Row],[Price (USD)]]</f>
        <v>0</v>
      </c>
      <c r="U201" s="96">
        <f>EquipmentListTable[[#This Row],[In Stock]]*EquipmentListTable[[#This Row],[Price (USD)]]</f>
        <v>0</v>
      </c>
      <c r="V201" s="96">
        <f>EquipmentListTable[[#This Row],['# Left]]*EquipmentListTable[[#This Row],[Price (USD)]]</f>
        <v>0</v>
      </c>
      <c r="W201" s="96">
        <f>EquipmentListTable[[#This Row],['# Left]]*EquipmentListTable[[#This Row],[Price (USD)]]</f>
        <v>0</v>
      </c>
      <c r="X201" s="38"/>
      <c r="Y201" s="77"/>
      <c r="Z20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https://www.adafruit.com/product/935</v>
      </c>
      <c r="AA20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https://www.mouser.com/ProductDetail/485-935</v>
      </c>
    </row>
    <row r="202" spans="1:28" s="54" customFormat="1" x14ac:dyDescent="0.3">
      <c r="A202" s="126" t="s">
        <v>873</v>
      </c>
      <c r="B202" s="142" t="s">
        <v>6</v>
      </c>
      <c r="C202" s="126" t="s">
        <v>1863</v>
      </c>
      <c r="D202" s="141" t="str">
        <f>IF(EquipmentListTable[[#This Row],[Supplier]]=FilterSpecs!$A$8,EquipmentListTable[[#This Row],[Mouser SKU]], EquipmentListTable[[#This Row],[Supplier SKU]])</f>
        <v>1895</v>
      </c>
      <c r="E202" s="126">
        <v>0</v>
      </c>
      <c r="F202" s="126">
        <v>0</v>
      </c>
      <c r="G202" s="126">
        <v>0</v>
      </c>
      <c r="H202" s="126">
        <f>EquipmentListTable[[#This Row],['#/Unit]]*FilterSpecs!$C$3+EquipmentListTable[[#This Row],['# Extra]]</f>
        <v>0</v>
      </c>
      <c r="I202" s="126">
        <v>0</v>
      </c>
      <c r="J202" s="126">
        <f>IF(AND(EquipmentListTable[[#This Row],[Tag]]&lt;&gt;FilterSpecs!$H$12, EquipmentListTable[[#This Row],[Tag]]&lt;&gt;FilterSpecs!$H$9), EquipmentListTable[[#This Row],['#/Unit]]*FilterSpecs!$B$3+EquipmentListTable[Init '# Extra],0)</f>
        <v>0</v>
      </c>
      <c r="K202" s="126">
        <f>EquipmentListTable[[#This Row],[Tot '#]]-EquipmentListTable[In Stock]</f>
        <v>0</v>
      </c>
      <c r="L202" s="126">
        <f>EquipmentListTable['# Left]</f>
        <v>0</v>
      </c>
      <c r="M202" s="142" t="s">
        <v>2220</v>
      </c>
      <c r="N202" s="105">
        <v>9.9499999999999993</v>
      </c>
      <c r="O202" s="104">
        <f>EquipmentListTable[[#This Row],['# Formatted]]*EquipmentListTable[[#This Row],[Price (USD)]]</f>
        <v>0</v>
      </c>
      <c r="P202" s="51" t="s">
        <v>1874</v>
      </c>
      <c r="Q202" s="126">
        <f t="shared" si="2"/>
        <v>188</v>
      </c>
      <c r="R202" s="141" t="s">
        <v>2219</v>
      </c>
      <c r="S202" s="48">
        <f>IF(EquipmentListTable[[#This Row],[Tag]]=FilterSpecs!$H$7,EquipmentListTable[[#This Row],['#/Unit]]*EquipmentListTable[[#This Row],[Price (USD)]],0)</f>
        <v>0</v>
      </c>
      <c r="T202" s="87">
        <f>EquipmentListTable[[#This Row],[Tot '#]]*EquipmentListTable[[#This Row],[Price (USD)]]</f>
        <v>0</v>
      </c>
      <c r="U202" s="96">
        <f>EquipmentListTable[[#This Row],[In Stock]]*EquipmentListTable[[#This Row],[Price (USD)]]</f>
        <v>0</v>
      </c>
      <c r="V202" s="96">
        <f>EquipmentListTable[[#This Row],['# Left]]*EquipmentListTable[[#This Row],[Price (USD)]]</f>
        <v>0</v>
      </c>
      <c r="W202" s="96">
        <f>EquipmentListTable[[#This Row],['# Left]]*EquipmentListTable[[#This Row],[Price (USD)]]</f>
        <v>0</v>
      </c>
      <c r="X202" s="38"/>
      <c r="Y202" s="77"/>
      <c r="Z20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https://www.adafruit.com/product/1895</v>
      </c>
      <c r="AA20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https://www.mouser.com/ProductDetail/485-1895</v>
      </c>
      <c r="AB202" s="55"/>
    </row>
    <row r="203" spans="1:28" s="54" customFormat="1" x14ac:dyDescent="0.3">
      <c r="A203" s="126" t="s">
        <v>873</v>
      </c>
      <c r="B203" s="142" t="s">
        <v>6</v>
      </c>
      <c r="C203" s="126" t="s">
        <v>1863</v>
      </c>
      <c r="D203" s="141" t="str">
        <f>IF(EquipmentListTable[[#This Row],[Supplier]]=FilterSpecs!$A$8,EquipmentListTable[[#This Row],[Mouser SKU]], EquipmentListTable[[#This Row],[Supplier SKU]])</f>
        <v>1897</v>
      </c>
      <c r="E203" s="126">
        <v>0</v>
      </c>
      <c r="F203" s="126">
        <v>0</v>
      </c>
      <c r="G203" s="126">
        <v>0</v>
      </c>
      <c r="H203" s="126">
        <f>EquipmentListTable[[#This Row],['#/Unit]]*FilterSpecs!$C$3+EquipmentListTable[[#This Row],['# Extra]]</f>
        <v>0</v>
      </c>
      <c r="I203" s="126">
        <v>0</v>
      </c>
      <c r="J203" s="126">
        <f>IF(AND(EquipmentListTable[[#This Row],[Tag]]&lt;&gt;FilterSpecs!$H$12, EquipmentListTable[[#This Row],[Tag]]&lt;&gt;FilterSpecs!$H$9), EquipmentListTable[[#This Row],['#/Unit]]*FilterSpecs!$B$3+EquipmentListTable[Init '# Extra],0)</f>
        <v>0</v>
      </c>
      <c r="K203" s="126">
        <f>EquipmentListTable[[#This Row],[Tot '#]]-EquipmentListTable[In Stock]</f>
        <v>0</v>
      </c>
      <c r="L203" s="126">
        <f>EquipmentListTable['# Left]</f>
        <v>0</v>
      </c>
      <c r="M203" s="142" t="s">
        <v>2222</v>
      </c>
      <c r="N203" s="105">
        <v>5.95</v>
      </c>
      <c r="O203" s="104">
        <f>EquipmentListTable[[#This Row],['# Formatted]]*EquipmentListTable[[#This Row],[Price (USD)]]</f>
        <v>0</v>
      </c>
      <c r="P203" s="51" t="s">
        <v>1874</v>
      </c>
      <c r="Q203" s="126">
        <f t="shared" si="2"/>
        <v>189</v>
      </c>
      <c r="R203" s="141" t="s">
        <v>2221</v>
      </c>
      <c r="S203" s="48">
        <f>IF(EquipmentListTable[[#This Row],[Tag]]=FilterSpecs!$H$7,EquipmentListTable[[#This Row],['#/Unit]]*EquipmentListTable[[#This Row],[Price (USD)]],0)</f>
        <v>0</v>
      </c>
      <c r="T203" s="87">
        <f>EquipmentListTable[[#This Row],[Tot '#]]*EquipmentListTable[[#This Row],[Price (USD)]]</f>
        <v>0</v>
      </c>
      <c r="U203" s="96">
        <f>EquipmentListTable[[#This Row],[In Stock]]*EquipmentListTable[[#This Row],[Price (USD)]]</f>
        <v>0</v>
      </c>
      <c r="V203" s="96">
        <f>EquipmentListTable[[#This Row],['# Left]]*EquipmentListTable[[#This Row],[Price (USD)]]</f>
        <v>0</v>
      </c>
      <c r="W203" s="96">
        <f>EquipmentListTable[[#This Row],['# Left]]*EquipmentListTable[[#This Row],[Price (USD)]]</f>
        <v>0</v>
      </c>
      <c r="X203" s="38"/>
      <c r="Y203" s="77"/>
      <c r="Z20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https://www.adafruit.com/product/1897</v>
      </c>
      <c r="AA20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https://www.mouser.com/ProductDetail/485-1897</v>
      </c>
      <c r="AB203" s="55"/>
    </row>
    <row r="204" spans="1:28" s="73" customFormat="1" x14ac:dyDescent="0.3">
      <c r="A204" s="126" t="s">
        <v>873</v>
      </c>
      <c r="B204" s="142" t="s">
        <v>6</v>
      </c>
      <c r="C204" s="126" t="s">
        <v>0</v>
      </c>
      <c r="D204" s="141" t="str">
        <f>IF(EquipmentListTable[[#This Row],[Supplier]]=FilterSpecs!$A$8,EquipmentListTable[[#This Row],[Mouser SKU]], EquipmentListTable[[#This Row],[Supplier SKU]])</f>
        <v>BOB-00717</v>
      </c>
      <c r="E204" s="126">
        <v>0</v>
      </c>
      <c r="F204" s="126">
        <v>0</v>
      </c>
      <c r="G204" s="126">
        <v>0</v>
      </c>
      <c r="H204" s="126">
        <f>EquipmentListTable[[#This Row],['#/Unit]]*FilterSpecs!$C$3+EquipmentListTable[[#This Row],['# Extra]]</f>
        <v>0</v>
      </c>
      <c r="I204" s="126">
        <v>0</v>
      </c>
      <c r="J204" s="126">
        <f>IF(AND(EquipmentListTable[[#This Row],[Tag]]&lt;&gt;FilterSpecs!$H$12, EquipmentListTable[[#This Row],[Tag]]&lt;&gt;FilterSpecs!$H$9), EquipmentListTable[[#This Row],['#/Unit]]*FilterSpecs!$B$3+EquipmentListTable[Init '# Extra],0)</f>
        <v>0</v>
      </c>
      <c r="K204" s="126">
        <f>EquipmentListTable[[#This Row],[Tot '#]]-EquipmentListTable[In Stock]</f>
        <v>0</v>
      </c>
      <c r="L204" s="126">
        <f>EquipmentListTable['# Left]</f>
        <v>0</v>
      </c>
      <c r="M204" s="142" t="s">
        <v>1254</v>
      </c>
      <c r="N204" s="105">
        <v>0.95</v>
      </c>
      <c r="O204" s="104">
        <f>EquipmentListTable[[#This Row],['# Formatted]]*EquipmentListTable[[#This Row],[Price (USD)]]</f>
        <v>0</v>
      </c>
      <c r="P204" s="51" t="s">
        <v>1874</v>
      </c>
      <c r="Q204" s="126">
        <f t="shared" si="2"/>
        <v>190</v>
      </c>
      <c r="R204" s="141" t="s">
        <v>1251</v>
      </c>
      <c r="S204" s="79">
        <f>IF(EquipmentListTable[[#This Row],[Tag]]=FilterSpecs!$H$7,EquipmentListTable[[#This Row],['#/Unit]]*EquipmentListTable[[#This Row],[Price (USD)]],0)</f>
        <v>0</v>
      </c>
      <c r="T204" s="87">
        <f>EquipmentListTable[[#This Row],[Tot '#]]*EquipmentListTable[[#This Row],[Price (USD)]]</f>
        <v>0</v>
      </c>
      <c r="U204" s="96">
        <f>EquipmentListTable[[#This Row],[In Stock]]*EquipmentListTable[[#This Row],[Price (USD)]]</f>
        <v>0</v>
      </c>
      <c r="V204" s="96">
        <f>EquipmentListTable[[#This Row],['# Left]]*EquipmentListTable[[#This Row],[Price (USD)]]</f>
        <v>0</v>
      </c>
      <c r="W204" s="96">
        <f>EquipmentListTable[[#This Row],['# Left]]*EquipmentListTable[[#This Row],[Price (USD)]]</f>
        <v>0</v>
      </c>
      <c r="X204" s="74" t="s">
        <v>1252</v>
      </c>
      <c r="Y204" s="77" t="s">
        <v>1253</v>
      </c>
      <c r="Z20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https://www.sparkfun.com/products/00717</v>
      </c>
      <c r="AA20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https://www.mouser.com/ProductDetail/474-BOB-00717</v>
      </c>
      <c r="AB204" s="80"/>
    </row>
    <row r="205" spans="1:28" s="73" customFormat="1" x14ac:dyDescent="0.3">
      <c r="A205" s="126" t="s">
        <v>873</v>
      </c>
      <c r="B205" s="142" t="s">
        <v>6</v>
      </c>
      <c r="C205" s="126" t="s">
        <v>0</v>
      </c>
      <c r="D205" s="141" t="str">
        <f>IF(EquipmentListTable[[#This Row],[Supplier]]=FilterSpecs!$A$8,EquipmentListTable[[#This Row],[Mouser SKU]], EquipmentListTable[[#This Row],[Supplier SKU]])</f>
        <v>BOB-13655</v>
      </c>
      <c r="E205" s="126">
        <v>0</v>
      </c>
      <c r="F205" s="126">
        <v>0</v>
      </c>
      <c r="G205" s="126">
        <v>0</v>
      </c>
      <c r="H205" s="126">
        <f>EquipmentListTable[[#This Row],['#/Unit]]*FilterSpecs!$C$3+EquipmentListTable[[#This Row],['# Extra]]</f>
        <v>0</v>
      </c>
      <c r="I205" s="126">
        <v>0</v>
      </c>
      <c r="J205" s="126">
        <f>IF(AND(EquipmentListTable[[#This Row],[Tag]]&lt;&gt;FilterSpecs!$H$12, EquipmentListTable[[#This Row],[Tag]]&lt;&gt;FilterSpecs!$H$9), EquipmentListTable[[#This Row],['#/Unit]]*FilterSpecs!$B$3+EquipmentListTable[Init '# Extra],0)</f>
        <v>0</v>
      </c>
      <c r="K205" s="126">
        <f>EquipmentListTable[[#This Row],[Tot '#]]-EquipmentListTable[In Stock]</f>
        <v>0</v>
      </c>
      <c r="L205" s="126">
        <f>EquipmentListTable['# Left]</f>
        <v>0</v>
      </c>
      <c r="M205" s="142" t="s">
        <v>1429</v>
      </c>
      <c r="N205" s="105">
        <v>2.95</v>
      </c>
      <c r="O205" s="104">
        <f>EquipmentListTable[[#This Row],['# Formatted]]*EquipmentListTable[[#This Row],[Price (USD)]]</f>
        <v>0</v>
      </c>
      <c r="P205" s="51" t="s">
        <v>1874</v>
      </c>
      <c r="Q205" s="126">
        <f t="shared" si="2"/>
        <v>191</v>
      </c>
      <c r="R205" s="141" t="s">
        <v>1426</v>
      </c>
      <c r="S205" s="79">
        <f>IF(EquipmentListTable[[#This Row],[Tag]]=FilterSpecs!$H$7,EquipmentListTable[[#This Row],['#/Unit]]*EquipmentListTable[[#This Row],[Price (USD)]],0)</f>
        <v>0</v>
      </c>
      <c r="T205" s="87">
        <f>EquipmentListTable[[#This Row],[Tot '#]]*EquipmentListTable[[#This Row],[Price (USD)]]</f>
        <v>0</v>
      </c>
      <c r="U205" s="96">
        <f>EquipmentListTable[[#This Row],[In Stock]]*EquipmentListTable[[#This Row],[Price (USD)]]</f>
        <v>0</v>
      </c>
      <c r="V205" s="96">
        <f>EquipmentListTable[[#This Row],['# Left]]*EquipmentListTable[[#This Row],[Price (USD)]]</f>
        <v>0</v>
      </c>
      <c r="W205" s="96">
        <f>EquipmentListTable[[#This Row],['# Left]]*EquipmentListTable[[#This Row],[Price (USD)]]</f>
        <v>0</v>
      </c>
      <c r="X205" s="74" t="s">
        <v>1427</v>
      </c>
      <c r="Y205" s="77" t="s">
        <v>1428</v>
      </c>
      <c r="Z20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https://www.sparkfun.com/products/13655</v>
      </c>
      <c r="AA20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https://www.mouser.com/ProductDetail/474-BOB-13655</v>
      </c>
      <c r="AB205" s="80"/>
    </row>
    <row r="206" spans="1:28" s="73" customFormat="1" x14ac:dyDescent="0.3">
      <c r="A206" s="126" t="s">
        <v>873</v>
      </c>
      <c r="B206" s="142" t="s">
        <v>6</v>
      </c>
      <c r="C206" s="126" t="s">
        <v>0</v>
      </c>
      <c r="D206" s="141" t="str">
        <f>IF(EquipmentListTable[[#This Row],[Supplier]]=FilterSpecs!$A$8,EquipmentListTable[[#This Row],[Mouser SKU]], EquipmentListTable[[#This Row],[Supplier SKU]])</f>
        <v>BOB-00497</v>
      </c>
      <c r="E206" s="126">
        <v>0</v>
      </c>
      <c r="F206" s="126">
        <v>0</v>
      </c>
      <c r="G206" s="126">
        <v>0</v>
      </c>
      <c r="H206" s="126">
        <f>EquipmentListTable[[#This Row],['#/Unit]]*FilterSpecs!$C$3+EquipmentListTable[[#This Row],['# Extra]]</f>
        <v>0</v>
      </c>
      <c r="I206" s="126">
        <v>0</v>
      </c>
      <c r="J206" s="126">
        <f>IF(AND(EquipmentListTable[[#This Row],[Tag]]&lt;&gt;FilterSpecs!$H$12, EquipmentListTable[[#This Row],[Tag]]&lt;&gt;FilterSpecs!$H$9), EquipmentListTable[[#This Row],['#/Unit]]*FilterSpecs!$B$3+EquipmentListTable[Init '# Extra],0)</f>
        <v>0</v>
      </c>
      <c r="K206" s="126">
        <f>EquipmentListTable[[#This Row],[Tot '#]]-EquipmentListTable[In Stock]</f>
        <v>0</v>
      </c>
      <c r="L206" s="126">
        <f>EquipmentListTable['# Left]</f>
        <v>0</v>
      </c>
      <c r="M206" s="142" t="s">
        <v>1441</v>
      </c>
      <c r="N206" s="105">
        <v>2.95</v>
      </c>
      <c r="O206" s="104">
        <f>EquipmentListTable[[#This Row],['# Formatted]]*EquipmentListTable[[#This Row],[Price (USD)]]</f>
        <v>0</v>
      </c>
      <c r="P206" s="51" t="s">
        <v>1874</v>
      </c>
      <c r="Q206" s="126">
        <f t="shared" si="2"/>
        <v>192</v>
      </c>
      <c r="R206" s="141" t="s">
        <v>1438</v>
      </c>
      <c r="S206" s="79">
        <f>IF(EquipmentListTable[[#This Row],[Tag]]=FilterSpecs!$H$7,EquipmentListTable[[#This Row],['#/Unit]]*EquipmentListTable[[#This Row],[Price (USD)]],0)</f>
        <v>0</v>
      </c>
      <c r="T206" s="87">
        <f>EquipmentListTable[[#This Row],[Tot '#]]*EquipmentListTable[[#This Row],[Price (USD)]]</f>
        <v>0</v>
      </c>
      <c r="U206" s="96">
        <f>EquipmentListTable[[#This Row],[In Stock]]*EquipmentListTable[[#This Row],[Price (USD)]]</f>
        <v>0</v>
      </c>
      <c r="V206" s="96">
        <f>EquipmentListTable[[#This Row],['# Left]]*EquipmentListTable[[#This Row],[Price (USD)]]</f>
        <v>0</v>
      </c>
      <c r="W206" s="96">
        <f>EquipmentListTable[[#This Row],['# Left]]*EquipmentListTable[[#This Row],[Price (USD)]]</f>
        <v>0</v>
      </c>
      <c r="X206" s="74" t="s">
        <v>1439</v>
      </c>
      <c r="Y206" s="77" t="s">
        <v>1440</v>
      </c>
      <c r="Z20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https://www.sparkfun.com/products/00497</v>
      </c>
      <c r="AA20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https://www.mouser.com/ProductDetail/474-BOB-00497</v>
      </c>
      <c r="AB206" s="80"/>
    </row>
    <row r="207" spans="1:28" s="73" customFormat="1" x14ac:dyDescent="0.3">
      <c r="A207" s="126" t="s">
        <v>873</v>
      </c>
      <c r="B207" s="142" t="s">
        <v>6</v>
      </c>
      <c r="C207" s="126" t="s">
        <v>0</v>
      </c>
      <c r="D207" s="141" t="str">
        <f>IF(EquipmentListTable[[#This Row],[Supplier]]=FilterSpecs!$A$8,EquipmentListTable[[#This Row],[Mouser SKU]], EquipmentListTable[[#This Row],[Supplier SKU]])</f>
        <v>BOB-13994</v>
      </c>
      <c r="E207" s="126">
        <v>0</v>
      </c>
      <c r="F207" s="126">
        <v>0</v>
      </c>
      <c r="G207" s="126">
        <v>0</v>
      </c>
      <c r="H207" s="126">
        <f>EquipmentListTable[[#This Row],['#/Unit]]*FilterSpecs!$C$3+EquipmentListTable[[#This Row],['# Extra]]</f>
        <v>0</v>
      </c>
      <c r="I207" s="126">
        <v>0</v>
      </c>
      <c r="J207" s="126">
        <f>IF(AND(EquipmentListTable[[#This Row],[Tag]]&lt;&gt;FilterSpecs!$H$12, EquipmentListTable[[#This Row],[Tag]]&lt;&gt;FilterSpecs!$H$9), EquipmentListTable[[#This Row],['#/Unit]]*FilterSpecs!$B$3+EquipmentListTable[Init '# Extra],0)</f>
        <v>0</v>
      </c>
      <c r="K207" s="126">
        <f>EquipmentListTable[[#This Row],[Tot '#]]-EquipmentListTable[In Stock]</f>
        <v>0</v>
      </c>
      <c r="L207" s="126">
        <f>EquipmentListTable['# Left]</f>
        <v>0</v>
      </c>
      <c r="M207" s="142" t="s">
        <v>1437</v>
      </c>
      <c r="N207" s="105">
        <v>2.95</v>
      </c>
      <c r="O207" s="104">
        <f>EquipmentListTable[[#This Row],['# Formatted]]*EquipmentListTable[[#This Row],[Price (USD)]]</f>
        <v>0</v>
      </c>
      <c r="P207" s="51" t="s">
        <v>1874</v>
      </c>
      <c r="Q207" s="126">
        <f t="shared" si="2"/>
        <v>193</v>
      </c>
      <c r="R207" s="141" t="s">
        <v>1434</v>
      </c>
      <c r="S207" s="79">
        <f>IF(EquipmentListTable[[#This Row],[Tag]]=FilterSpecs!$H$7,EquipmentListTable[[#This Row],['#/Unit]]*EquipmentListTable[[#This Row],[Price (USD)]],0)</f>
        <v>0</v>
      </c>
      <c r="T207" s="87">
        <f>EquipmentListTable[[#This Row],[Tot '#]]*EquipmentListTable[[#This Row],[Price (USD)]]</f>
        <v>0</v>
      </c>
      <c r="U207" s="96">
        <f>EquipmentListTable[[#This Row],[In Stock]]*EquipmentListTable[[#This Row],[Price (USD)]]</f>
        <v>0</v>
      </c>
      <c r="V207" s="96">
        <f>EquipmentListTable[[#This Row],['# Left]]*EquipmentListTable[[#This Row],[Price (USD)]]</f>
        <v>0</v>
      </c>
      <c r="W207" s="96">
        <f>EquipmentListTable[[#This Row],['# Left]]*EquipmentListTable[[#This Row],[Price (USD)]]</f>
        <v>0</v>
      </c>
      <c r="X207" s="74" t="s">
        <v>1435</v>
      </c>
      <c r="Y207" s="77" t="s">
        <v>1436</v>
      </c>
      <c r="Z20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https://www.sparkfun.com/products/13994</v>
      </c>
      <c r="AA20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https://www.mouser.com/ProductDetail/474-BOB-13994</v>
      </c>
      <c r="AB207" s="80"/>
    </row>
    <row r="208" spans="1:28" s="73" customFormat="1" x14ac:dyDescent="0.3">
      <c r="A208" s="126" t="s">
        <v>873</v>
      </c>
      <c r="B208" s="142" t="s">
        <v>6</v>
      </c>
      <c r="C208" s="126" t="s">
        <v>0</v>
      </c>
      <c r="D208" s="141" t="str">
        <f>IF(EquipmentListTable[[#This Row],[Supplier]]=FilterSpecs!$A$8,EquipmentListTable[[#This Row],[Mouser SKU]], EquipmentListTable[[#This Row],[Supplier SKU]])</f>
        <v>BOB-00495</v>
      </c>
      <c r="E208" s="126">
        <v>0</v>
      </c>
      <c r="F208" s="126">
        <v>0</v>
      </c>
      <c r="G208" s="126">
        <v>0</v>
      </c>
      <c r="H208" s="126">
        <f>EquipmentListTable[[#This Row],['#/Unit]]*FilterSpecs!$C$3+EquipmentListTable[[#This Row],['# Extra]]</f>
        <v>0</v>
      </c>
      <c r="I208" s="126">
        <v>0</v>
      </c>
      <c r="J208" s="126">
        <f>IF(AND(EquipmentListTable[[#This Row],[Tag]]&lt;&gt;FilterSpecs!$H$12, EquipmentListTable[[#This Row],[Tag]]&lt;&gt;FilterSpecs!$H$9), EquipmentListTable[[#This Row],['#/Unit]]*FilterSpecs!$B$3+EquipmentListTable[Init '# Extra],0)</f>
        <v>0</v>
      </c>
      <c r="K208" s="126">
        <f>EquipmentListTable[[#This Row],[Tot '#]]-EquipmentListTable[In Stock]</f>
        <v>0</v>
      </c>
      <c r="L208" s="126">
        <f>EquipmentListTable['# Left]</f>
        <v>0</v>
      </c>
      <c r="M208" s="142" t="s">
        <v>1433</v>
      </c>
      <c r="N208" s="105">
        <v>3.95</v>
      </c>
      <c r="O208" s="104">
        <f>EquipmentListTable[[#This Row],['# Formatted]]*EquipmentListTable[[#This Row],[Price (USD)]]</f>
        <v>0</v>
      </c>
      <c r="P208" s="51" t="s">
        <v>1874</v>
      </c>
      <c r="Q208" s="126">
        <f t="shared" si="2"/>
        <v>194</v>
      </c>
      <c r="R208" s="141" t="s">
        <v>1430</v>
      </c>
      <c r="S208" s="79">
        <f>IF(EquipmentListTable[[#This Row],[Tag]]=FilterSpecs!$H$7,EquipmentListTable[[#This Row],['#/Unit]]*EquipmentListTable[[#This Row],[Price (USD)]],0)</f>
        <v>0</v>
      </c>
      <c r="T208" s="87">
        <f>EquipmentListTable[[#This Row],[Tot '#]]*EquipmentListTable[[#This Row],[Price (USD)]]</f>
        <v>0</v>
      </c>
      <c r="U208" s="96">
        <f>EquipmentListTable[[#This Row],[In Stock]]*EquipmentListTable[[#This Row],[Price (USD)]]</f>
        <v>0</v>
      </c>
      <c r="V208" s="96">
        <f>EquipmentListTable[[#This Row],['# Left]]*EquipmentListTable[[#This Row],[Price (USD)]]</f>
        <v>0</v>
      </c>
      <c r="W208" s="96">
        <f>EquipmentListTable[[#This Row],['# Left]]*EquipmentListTable[[#This Row],[Price (USD)]]</f>
        <v>0</v>
      </c>
      <c r="X208" s="74" t="s">
        <v>1431</v>
      </c>
      <c r="Y208" s="77" t="s">
        <v>1432</v>
      </c>
      <c r="Z20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https://www.sparkfun.com/products/00495</v>
      </c>
      <c r="AA20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https://www.mouser.com/ProductDetail/474-BOB-00495</v>
      </c>
      <c r="AB208" s="80"/>
    </row>
    <row r="209" spans="1:28" s="73" customFormat="1" x14ac:dyDescent="0.3">
      <c r="A209" s="126" t="s">
        <v>873</v>
      </c>
      <c r="B209" s="142" t="s">
        <v>6</v>
      </c>
      <c r="C209" s="126" t="s">
        <v>0</v>
      </c>
      <c r="D209" s="141" t="str">
        <f>IF(EquipmentListTable[[#This Row],[Supplier]]=FilterSpecs!$A$8,EquipmentListTable[[#This Row],[Mouser SKU]], EquipmentListTable[[#This Row],[Supplier SKU]])</f>
        <v>BOB-00499</v>
      </c>
      <c r="E209" s="126">
        <v>0</v>
      </c>
      <c r="F209" s="126">
        <v>0</v>
      </c>
      <c r="G209" s="126">
        <v>0</v>
      </c>
      <c r="H209" s="126">
        <f>EquipmentListTable[[#This Row],['#/Unit]]*FilterSpecs!$C$3+EquipmentListTable[[#This Row],['# Extra]]</f>
        <v>0</v>
      </c>
      <c r="I209" s="126">
        <v>0</v>
      </c>
      <c r="J209" s="126">
        <f>IF(AND(EquipmentListTable[[#This Row],[Tag]]&lt;&gt;FilterSpecs!$H$12, EquipmentListTable[[#This Row],[Tag]]&lt;&gt;FilterSpecs!$H$9), EquipmentListTable[[#This Row],['#/Unit]]*FilterSpecs!$B$3+EquipmentListTable[Init '# Extra],0)</f>
        <v>0</v>
      </c>
      <c r="K209" s="126">
        <f>EquipmentListTable[[#This Row],[Tot '#]]-EquipmentListTable[In Stock]</f>
        <v>0</v>
      </c>
      <c r="L209" s="126">
        <f>EquipmentListTable['# Left]</f>
        <v>0</v>
      </c>
      <c r="M209" s="142" t="s">
        <v>1457</v>
      </c>
      <c r="N209" s="105">
        <v>3.95</v>
      </c>
      <c r="O209" s="104">
        <f>EquipmentListTable[[#This Row],['# Formatted]]*EquipmentListTable[[#This Row],[Price (USD)]]</f>
        <v>0</v>
      </c>
      <c r="P209" s="51" t="s">
        <v>1874</v>
      </c>
      <c r="Q209" s="126">
        <f t="shared" si="2"/>
        <v>195</v>
      </c>
      <c r="R209" s="141" t="s">
        <v>1454</v>
      </c>
      <c r="S209" s="79">
        <f>IF(EquipmentListTable[[#This Row],[Tag]]=FilterSpecs!$H$7,EquipmentListTable[[#This Row],['#/Unit]]*EquipmentListTable[[#This Row],[Price (USD)]],0)</f>
        <v>0</v>
      </c>
      <c r="T209" s="87">
        <f>EquipmentListTable[[#This Row],[Tot '#]]*EquipmentListTable[[#This Row],[Price (USD)]]</f>
        <v>0</v>
      </c>
      <c r="U209" s="96">
        <f>EquipmentListTable[[#This Row],[In Stock]]*EquipmentListTable[[#This Row],[Price (USD)]]</f>
        <v>0</v>
      </c>
      <c r="V209" s="96">
        <f>EquipmentListTable[[#This Row],['# Left]]*EquipmentListTable[[#This Row],[Price (USD)]]</f>
        <v>0</v>
      </c>
      <c r="W209" s="96">
        <f>EquipmentListTable[[#This Row],['# Left]]*EquipmentListTable[[#This Row],[Price (USD)]]</f>
        <v>0</v>
      </c>
      <c r="X209" s="74" t="s">
        <v>1455</v>
      </c>
      <c r="Y209" s="77" t="s">
        <v>1456</v>
      </c>
      <c r="Z20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https://www.sparkfun.com/products/00499</v>
      </c>
      <c r="AA20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https://www.mouser.com/ProductDetail/474-BOB-00499</v>
      </c>
      <c r="AB209" s="80"/>
    </row>
    <row r="210" spans="1:28" s="73" customFormat="1" x14ac:dyDescent="0.3">
      <c r="A210" s="126" t="s">
        <v>873</v>
      </c>
      <c r="B210" s="142" t="s">
        <v>6</v>
      </c>
      <c r="C210" s="126" t="s">
        <v>0</v>
      </c>
      <c r="D210" s="141" t="str">
        <f>IF(EquipmentListTable[[#This Row],[Supplier]]=FilterSpecs!$A$8,EquipmentListTable[[#This Row],[Mouser SKU]], EquipmentListTable[[#This Row],[Supplier SKU]])</f>
        <v>BOB-00496</v>
      </c>
      <c r="E210" s="126">
        <v>0</v>
      </c>
      <c r="F210" s="126">
        <v>0</v>
      </c>
      <c r="G210" s="126">
        <v>0</v>
      </c>
      <c r="H210" s="126">
        <f>EquipmentListTable[[#This Row],['#/Unit]]*FilterSpecs!$C$3+EquipmentListTable[[#This Row],['# Extra]]</f>
        <v>0</v>
      </c>
      <c r="I210" s="126">
        <v>0</v>
      </c>
      <c r="J210" s="126">
        <f>IF(AND(EquipmentListTable[[#This Row],[Tag]]&lt;&gt;FilterSpecs!$H$12, EquipmentListTable[[#This Row],[Tag]]&lt;&gt;FilterSpecs!$H$9), EquipmentListTable[[#This Row],['#/Unit]]*FilterSpecs!$B$3+EquipmentListTable[Init '# Extra],0)</f>
        <v>0</v>
      </c>
      <c r="K210" s="126">
        <f>EquipmentListTable[[#This Row],[Tot '#]]-EquipmentListTable[In Stock]</f>
        <v>0</v>
      </c>
      <c r="L210" s="126">
        <f>EquipmentListTable['# Left]</f>
        <v>0</v>
      </c>
      <c r="M210" s="142" t="s">
        <v>1449</v>
      </c>
      <c r="N210" s="105">
        <v>3.95</v>
      </c>
      <c r="O210" s="104">
        <f>EquipmentListTable[[#This Row],['# Formatted]]*EquipmentListTable[[#This Row],[Price (USD)]]</f>
        <v>0</v>
      </c>
      <c r="P210" s="51" t="s">
        <v>1874</v>
      </c>
      <c r="Q210" s="126">
        <f t="shared" si="2"/>
        <v>196</v>
      </c>
      <c r="R210" s="141" t="s">
        <v>1446</v>
      </c>
      <c r="S210" s="79">
        <f>IF(EquipmentListTable[[#This Row],[Tag]]=FilterSpecs!$H$7,EquipmentListTable[[#This Row],['#/Unit]]*EquipmentListTable[[#This Row],[Price (USD)]],0)</f>
        <v>0</v>
      </c>
      <c r="T210" s="87">
        <f>EquipmentListTable[[#This Row],[Tot '#]]*EquipmentListTable[[#This Row],[Price (USD)]]</f>
        <v>0</v>
      </c>
      <c r="U210" s="96">
        <f>EquipmentListTable[[#This Row],[In Stock]]*EquipmentListTable[[#This Row],[Price (USD)]]</f>
        <v>0</v>
      </c>
      <c r="V210" s="96">
        <f>EquipmentListTable[[#This Row],['# Left]]*EquipmentListTable[[#This Row],[Price (USD)]]</f>
        <v>0</v>
      </c>
      <c r="W210" s="96">
        <f>EquipmentListTable[[#This Row],['# Left]]*EquipmentListTable[[#This Row],[Price (USD)]]</f>
        <v>0</v>
      </c>
      <c r="X210" s="74" t="s">
        <v>1447</v>
      </c>
      <c r="Y210" s="77" t="s">
        <v>1448</v>
      </c>
      <c r="Z21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https://www.sparkfun.com/products/00496</v>
      </c>
      <c r="AA21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https://www.mouser.com/ProductDetail/474-BOB-00496</v>
      </c>
      <c r="AB210" s="80"/>
    </row>
    <row r="211" spans="1:28" s="73" customFormat="1" x14ac:dyDescent="0.3">
      <c r="A211" s="126" t="s">
        <v>873</v>
      </c>
      <c r="B211" s="142" t="s">
        <v>6</v>
      </c>
      <c r="C211" s="126" t="s">
        <v>0</v>
      </c>
      <c r="D211" s="141" t="str">
        <f>IF(EquipmentListTable[[#This Row],[Supplier]]=FilterSpecs!$A$8,EquipmentListTable[[#This Row],[Mouser SKU]], EquipmentListTable[[#This Row],[Supplier SKU]])</f>
        <v>BOB-00500</v>
      </c>
      <c r="E211" s="126">
        <v>0</v>
      </c>
      <c r="F211" s="126">
        <v>0</v>
      </c>
      <c r="G211" s="126">
        <v>0</v>
      </c>
      <c r="H211" s="126">
        <f>EquipmentListTable[[#This Row],['#/Unit]]*FilterSpecs!$C$3+EquipmentListTable[[#This Row],['# Extra]]</f>
        <v>0</v>
      </c>
      <c r="I211" s="126">
        <v>0</v>
      </c>
      <c r="J211" s="126">
        <f>IF(AND(EquipmentListTable[[#This Row],[Tag]]&lt;&gt;FilterSpecs!$H$12, EquipmentListTable[[#This Row],[Tag]]&lt;&gt;FilterSpecs!$H$9), EquipmentListTable[[#This Row],['#/Unit]]*FilterSpecs!$B$3+EquipmentListTable[Init '# Extra],0)</f>
        <v>0</v>
      </c>
      <c r="K211" s="126">
        <f>EquipmentListTable[[#This Row],[Tot '#]]-EquipmentListTable[In Stock]</f>
        <v>0</v>
      </c>
      <c r="L211" s="126">
        <f>EquipmentListTable['# Left]</f>
        <v>0</v>
      </c>
      <c r="M211" s="142" t="s">
        <v>1445</v>
      </c>
      <c r="N211" s="105">
        <v>3.95</v>
      </c>
      <c r="O211" s="104">
        <f>EquipmentListTable[[#This Row],['# Formatted]]*EquipmentListTable[[#This Row],[Price (USD)]]</f>
        <v>0</v>
      </c>
      <c r="P211" s="51" t="s">
        <v>1874</v>
      </c>
      <c r="Q211" s="126">
        <f t="shared" si="2"/>
        <v>197</v>
      </c>
      <c r="R211" s="141" t="s">
        <v>1442</v>
      </c>
      <c r="S211" s="79">
        <f>IF(EquipmentListTable[[#This Row],[Tag]]=FilterSpecs!$H$7,EquipmentListTable[[#This Row],['#/Unit]]*EquipmentListTable[[#This Row],[Price (USD)]],0)</f>
        <v>0</v>
      </c>
      <c r="T211" s="87">
        <f>EquipmentListTable[[#This Row],[Tot '#]]*EquipmentListTable[[#This Row],[Price (USD)]]</f>
        <v>0</v>
      </c>
      <c r="U211" s="96">
        <f>EquipmentListTable[[#This Row],[In Stock]]*EquipmentListTable[[#This Row],[Price (USD)]]</f>
        <v>0</v>
      </c>
      <c r="V211" s="96">
        <f>EquipmentListTable[[#This Row],['# Left]]*EquipmentListTable[[#This Row],[Price (USD)]]</f>
        <v>0</v>
      </c>
      <c r="W211" s="96">
        <f>EquipmentListTable[[#This Row],['# Left]]*EquipmentListTable[[#This Row],[Price (USD)]]</f>
        <v>0</v>
      </c>
      <c r="X211" s="74" t="s">
        <v>1443</v>
      </c>
      <c r="Y211" s="77" t="s">
        <v>1444</v>
      </c>
      <c r="Z21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https://www.sparkfun.com/products/00500</v>
      </c>
      <c r="AA21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https://www.mouser.com/ProductDetail/474-BOB-00500</v>
      </c>
      <c r="AB211" s="80"/>
    </row>
    <row r="212" spans="1:28" s="55" customFormat="1" x14ac:dyDescent="0.3">
      <c r="A212" s="126" t="s">
        <v>873</v>
      </c>
      <c r="B212" s="126" t="s">
        <v>877</v>
      </c>
      <c r="C212" s="126" t="s">
        <v>0</v>
      </c>
      <c r="D212" s="141" t="str">
        <f>IF(EquipmentListTable[[#This Row],[Supplier]]=FilterSpecs!$A$8,EquipmentListTable[[#This Row],[Mouser SKU]], EquipmentListTable[[#This Row],[Supplier SKU]])</f>
        <v>PRT-14425</v>
      </c>
      <c r="E212" s="126">
        <v>4</v>
      </c>
      <c r="F212" s="126">
        <v>0</v>
      </c>
      <c r="G212" s="126">
        <v>0</v>
      </c>
      <c r="H212" s="126">
        <f>EquipmentListTable[[#This Row],['#/Unit]]*FilterSpecs!$C$3+EquipmentListTable[[#This Row],['# Extra]]</f>
        <v>20</v>
      </c>
      <c r="I212" s="126">
        <v>0</v>
      </c>
      <c r="J212" s="126">
        <f>IF(AND(EquipmentListTable[[#This Row],[Tag]]&lt;&gt;FilterSpecs!$H$12, EquipmentListTable[[#This Row],[Tag]]&lt;&gt;FilterSpecs!$H$9), EquipmentListTable[[#This Row],['#/Unit]]*FilterSpecs!$B$3+EquipmentListTable[Init '# Extra],0)</f>
        <v>20</v>
      </c>
      <c r="K212" s="126">
        <f>EquipmentListTable[[#This Row],[Tot '#]]-EquipmentListTable[In Stock]</f>
        <v>20</v>
      </c>
      <c r="L212" s="126">
        <f>EquipmentListTable['# Left]</f>
        <v>20</v>
      </c>
      <c r="M212" s="126" t="s">
        <v>219</v>
      </c>
      <c r="N212" s="104">
        <v>1.5</v>
      </c>
      <c r="O212" s="104">
        <f>EquipmentListTable[[#This Row],['# Formatted]]*EquipmentListTable[[#This Row],[Price (USD)]]</f>
        <v>30</v>
      </c>
      <c r="P212" s="38" t="s">
        <v>1875</v>
      </c>
      <c r="Q212" s="126">
        <f t="shared" si="2"/>
        <v>198</v>
      </c>
      <c r="R212" s="141" t="s">
        <v>216</v>
      </c>
      <c r="S212" s="48">
        <f>IF(EquipmentListTable[[#This Row],[Tag]]=FilterSpecs!$H$7,EquipmentListTable[[#This Row],['#/Unit]]*EquipmentListTable[[#This Row],[Price (USD)]],0)</f>
        <v>6</v>
      </c>
      <c r="T212" s="87">
        <f>EquipmentListTable[[#This Row],[Tot '#]]*EquipmentListTable[[#This Row],[Price (USD)]]</f>
        <v>30</v>
      </c>
      <c r="U212" s="96">
        <f>EquipmentListTable[[#This Row],[In Stock]]*EquipmentListTable[[#This Row],[Price (USD)]]</f>
        <v>0</v>
      </c>
      <c r="V212" s="96">
        <f>EquipmentListTable[[#This Row],['# Left]]*EquipmentListTable[[#This Row],[Price (USD)]]</f>
        <v>30</v>
      </c>
      <c r="W212" s="96">
        <f>EquipmentListTable[[#This Row],['# Left]]*EquipmentListTable[[#This Row],[Price (USD)]]</f>
        <v>30</v>
      </c>
      <c r="X212" s="38" t="s">
        <v>217</v>
      </c>
      <c r="Y212" s="77" t="s">
        <v>218</v>
      </c>
      <c r="Z21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https://www.sparkfun.com/products/14425</v>
      </c>
      <c r="AA21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https://www.mouser.com/ProductDetail/474-PRT-14425</v>
      </c>
      <c r="AB212" s="38"/>
    </row>
    <row r="213" spans="1:28" s="80" customFormat="1" x14ac:dyDescent="0.3">
      <c r="A213" s="126" t="s">
        <v>873</v>
      </c>
      <c r="B213" s="126" t="s">
        <v>877</v>
      </c>
      <c r="C213" s="126" t="s">
        <v>0</v>
      </c>
      <c r="D213" s="141" t="str">
        <f>IF(EquipmentListTable[[#This Row],[Supplier]]=FilterSpecs!$A$8,EquipmentListTable[[#This Row],[Mouser SKU]], EquipmentListTable[[#This Row],[Supplier SKU]])</f>
        <v>DEV-14495</v>
      </c>
      <c r="E213" s="126">
        <v>2</v>
      </c>
      <c r="F213" s="126">
        <v>0</v>
      </c>
      <c r="G213" s="126">
        <v>0</v>
      </c>
      <c r="H213" s="126">
        <f>EquipmentListTable[[#This Row],['#/Unit]]*FilterSpecs!$C$3+EquipmentListTable[[#This Row],['# Extra]]</f>
        <v>10</v>
      </c>
      <c r="I213" s="126">
        <v>0</v>
      </c>
      <c r="J213" s="126">
        <f>IF(AND(EquipmentListTable[[#This Row],[Tag]]&lt;&gt;FilterSpecs!$H$12, EquipmentListTable[[#This Row],[Tag]]&lt;&gt;FilterSpecs!$H$9), EquipmentListTable[[#This Row],['#/Unit]]*FilterSpecs!$B$3+EquipmentListTable[Init '# Extra],0)</f>
        <v>10</v>
      </c>
      <c r="K213" s="126">
        <f>EquipmentListTable[[#This Row],[Tot '#]]-EquipmentListTable[In Stock]</f>
        <v>10</v>
      </c>
      <c r="L213" s="126">
        <f>EquipmentListTable['# Left]</f>
        <v>10</v>
      </c>
      <c r="M213" s="126" t="s">
        <v>2452</v>
      </c>
      <c r="N213" s="104">
        <v>0.95</v>
      </c>
      <c r="O213" s="104">
        <f>EquipmentListTable[[#This Row],['# Formatted]]*EquipmentListTable[[#This Row],[Price (USD)]]</f>
        <v>9.5</v>
      </c>
      <c r="P213" s="77" t="s">
        <v>1875</v>
      </c>
      <c r="Q213" s="126">
        <f t="shared" si="2"/>
        <v>199</v>
      </c>
      <c r="R213" s="141" t="s">
        <v>2455</v>
      </c>
      <c r="S213" s="79">
        <f>IF(EquipmentListTable[[#This Row],[Tag]]=FilterSpecs!$H$7,EquipmentListTable[[#This Row],['#/Unit]]*EquipmentListTable[[#This Row],[Price (USD)]],0)</f>
        <v>1.9</v>
      </c>
      <c r="T213" s="87">
        <f>EquipmentListTable[[#This Row],[Tot '#]]*EquipmentListTable[[#This Row],[Price (USD)]]</f>
        <v>9.5</v>
      </c>
      <c r="U213" s="96">
        <f>EquipmentListTable[[#This Row],[In Stock]]*EquipmentListTable[[#This Row],[Price (USD)]]</f>
        <v>0</v>
      </c>
      <c r="V213" s="96">
        <f>EquipmentListTable[[#This Row],['# Left]]*EquipmentListTable[[#This Row],[Price (USD)]]</f>
        <v>9.5</v>
      </c>
      <c r="W213" s="96">
        <f>EquipmentListTable[[#This Row],['# Left]]*EquipmentListTable[[#This Row],[Price (USD)]]</f>
        <v>9.5</v>
      </c>
      <c r="X213" s="77" t="s">
        <v>217</v>
      </c>
      <c r="Y213" s="77" t="s">
        <v>218</v>
      </c>
      <c r="Z21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https://www.sparkfun.com/products/14495</v>
      </c>
      <c r="AA21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https://www.mouser.com/ProductDetail/474-DEV-14495</v>
      </c>
      <c r="AB213" s="77"/>
    </row>
    <row r="214" spans="1:28" s="55" customFormat="1" x14ac:dyDescent="0.3">
      <c r="A214" s="126" t="s">
        <v>873</v>
      </c>
      <c r="B214" s="126" t="s">
        <v>877</v>
      </c>
      <c r="C214" s="126" t="s">
        <v>0</v>
      </c>
      <c r="D214" s="141" t="str">
        <f>IF(EquipmentListTable[[#This Row],[Supplier]]=FilterSpecs!$A$8,EquipmentListTable[[#This Row],[Mouser SKU]], EquipmentListTable[[#This Row],[Supplier SKU]])</f>
        <v>SPX-14291</v>
      </c>
      <c r="E214" s="126">
        <v>0</v>
      </c>
      <c r="F214" s="126">
        <v>0</v>
      </c>
      <c r="G214" s="126">
        <v>0</v>
      </c>
      <c r="H214" s="126">
        <f>EquipmentListTable[[#This Row],['#/Unit]]*FilterSpecs!$C$3+EquipmentListTable[[#This Row],['# Extra]]</f>
        <v>0</v>
      </c>
      <c r="I214" s="126">
        <v>0</v>
      </c>
      <c r="J214" s="126">
        <f>IF(AND(EquipmentListTable[[#This Row],[Tag]]&lt;&gt;FilterSpecs!$H$12, EquipmentListTable[[#This Row],[Tag]]&lt;&gt;FilterSpecs!$H$9), EquipmentListTable[[#This Row],['#/Unit]]*FilterSpecs!$B$3+EquipmentListTable[Init '# Extra],0)</f>
        <v>0</v>
      </c>
      <c r="K214" s="126">
        <f>EquipmentListTable[[#This Row],[Tot '#]]-EquipmentListTable[In Stock]</f>
        <v>0</v>
      </c>
      <c r="L214" s="126">
        <f>EquipmentListTable['# Left]</f>
        <v>0</v>
      </c>
      <c r="M214" s="126" t="s">
        <v>223</v>
      </c>
      <c r="N214" s="104">
        <v>14.95</v>
      </c>
      <c r="O214" s="104">
        <f>EquipmentListTable[[#This Row],['# Formatted]]*EquipmentListTable[[#This Row],[Price (USD)]]</f>
        <v>0</v>
      </c>
      <c r="P214" s="38" t="s">
        <v>1876</v>
      </c>
      <c r="Q214" s="126">
        <f t="shared" si="2"/>
        <v>200</v>
      </c>
      <c r="R214" s="141" t="s">
        <v>220</v>
      </c>
      <c r="S214" s="48">
        <f>IF(EquipmentListTable[[#This Row],[Tag]]=FilterSpecs!$H$7,EquipmentListTable[[#This Row],['#/Unit]]*EquipmentListTable[[#This Row],[Price (USD)]],0)</f>
        <v>0</v>
      </c>
      <c r="T214" s="87">
        <f>EquipmentListTable[[#This Row],[Tot '#]]*EquipmentListTable[[#This Row],[Price (USD)]]</f>
        <v>0</v>
      </c>
      <c r="U214" s="96">
        <f>EquipmentListTable[[#This Row],[In Stock]]*EquipmentListTable[[#This Row],[Price (USD)]]</f>
        <v>0</v>
      </c>
      <c r="V214" s="96">
        <f>EquipmentListTable[[#This Row],['# Left]]*EquipmentListTable[[#This Row],[Price (USD)]]</f>
        <v>0</v>
      </c>
      <c r="W214" s="96">
        <f>EquipmentListTable[[#This Row],['# Left]]*EquipmentListTable[[#This Row],[Price (USD)]]</f>
        <v>0</v>
      </c>
      <c r="X214" s="38" t="s">
        <v>221</v>
      </c>
      <c r="Y214" s="77" t="s">
        <v>222</v>
      </c>
      <c r="Z21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https://www.sparkfun.com/products/14291</v>
      </c>
      <c r="AA21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https://www.mouser.com/ProductDetail/474-SPX-14291</v>
      </c>
      <c r="AB214" s="38"/>
    </row>
    <row r="215" spans="1:28" s="55" customFormat="1" x14ac:dyDescent="0.3">
      <c r="A215" s="142" t="s">
        <v>873</v>
      </c>
      <c r="B215" s="142" t="s">
        <v>877</v>
      </c>
      <c r="C215" s="126" t="s">
        <v>0</v>
      </c>
      <c r="D215" s="141" t="str">
        <f>IF(EquipmentListTable[[#This Row],[Supplier]]=FilterSpecs!$A$8,EquipmentListTable[[#This Row],[Mouser SKU]], EquipmentListTable[[#This Row],[Supplier SKU]])</f>
        <v>SPX-14286</v>
      </c>
      <c r="E215" s="126">
        <v>0</v>
      </c>
      <c r="F215" s="126">
        <v>0</v>
      </c>
      <c r="G215" s="126">
        <v>0</v>
      </c>
      <c r="H215" s="126">
        <f>EquipmentListTable[[#This Row],['#/Unit]]*FilterSpecs!$C$3+EquipmentListTable[[#This Row],['# Extra]]</f>
        <v>0</v>
      </c>
      <c r="I215" s="126">
        <v>0</v>
      </c>
      <c r="J215" s="126">
        <f>IF(AND(EquipmentListTable[[#This Row],[Tag]]&lt;&gt;FilterSpecs!$H$12, EquipmentListTable[[#This Row],[Tag]]&lt;&gt;FilterSpecs!$H$9), EquipmentListTable[[#This Row],['#/Unit]]*FilterSpecs!$B$3+EquipmentListTable[Init '# Extra],0)</f>
        <v>0</v>
      </c>
      <c r="K215" s="126">
        <f>EquipmentListTable[[#This Row],[Tot '#]]-EquipmentListTable[In Stock]</f>
        <v>0</v>
      </c>
      <c r="L215" s="126">
        <f>EquipmentListTable['# Left]</f>
        <v>0</v>
      </c>
      <c r="M215" s="126" t="s">
        <v>346</v>
      </c>
      <c r="N215" s="104">
        <v>2.95</v>
      </c>
      <c r="O215" s="104">
        <f>EquipmentListTable[[#This Row],['# Formatted]]*EquipmentListTable[[#This Row],[Price (USD)]]</f>
        <v>0</v>
      </c>
      <c r="P215" s="38" t="s">
        <v>2349</v>
      </c>
      <c r="Q215" s="126">
        <f t="shared" si="2"/>
        <v>201</v>
      </c>
      <c r="R215" s="141" t="s">
        <v>343</v>
      </c>
      <c r="S215" s="48">
        <f>IF(EquipmentListTable[[#This Row],[Tag]]=FilterSpecs!$H$7,EquipmentListTable[[#This Row],['#/Unit]]*EquipmentListTable[[#This Row],[Price (USD)]],0)</f>
        <v>0</v>
      </c>
      <c r="T215" s="87">
        <f>EquipmentListTable[[#This Row],[Tot '#]]*EquipmentListTable[[#This Row],[Price (USD)]]</f>
        <v>0</v>
      </c>
      <c r="U215" s="96">
        <f>EquipmentListTable[[#This Row],[In Stock]]*EquipmentListTable[[#This Row],[Price (USD)]]</f>
        <v>0</v>
      </c>
      <c r="V215" s="96">
        <f>EquipmentListTable[[#This Row],['# Left]]*EquipmentListTable[[#This Row],[Price (USD)]]</f>
        <v>0</v>
      </c>
      <c r="W215" s="96">
        <f>EquipmentListTable[[#This Row],['# Left]]*EquipmentListTable[[#This Row],[Price (USD)]]</f>
        <v>0</v>
      </c>
      <c r="X215" s="38" t="s">
        <v>344</v>
      </c>
      <c r="Y215" s="77" t="s">
        <v>345</v>
      </c>
      <c r="Z21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https://www.sparkfun.com/products/14286</v>
      </c>
      <c r="AA21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https://www.mouser.com/ProductDetail/474-SPX-14286</v>
      </c>
      <c r="AB215" s="38"/>
    </row>
    <row r="216" spans="1:28" s="80" customFormat="1" x14ac:dyDescent="0.3">
      <c r="A216" s="142" t="s">
        <v>873</v>
      </c>
      <c r="B216" s="142" t="s">
        <v>877</v>
      </c>
      <c r="C216" s="126" t="s">
        <v>0</v>
      </c>
      <c r="D216" s="141" t="str">
        <f>IF(EquipmentListTable[[#This Row],[Supplier]]=FilterSpecs!$A$8,EquipmentListTable[[#This Row],[Mouser SKU]], EquipmentListTable[[#This Row],[Supplier SKU]])</f>
        <v>SPX-14352</v>
      </c>
      <c r="E216" s="126">
        <v>1</v>
      </c>
      <c r="F216" s="126">
        <v>0</v>
      </c>
      <c r="G216" s="126">
        <v>0</v>
      </c>
      <c r="H216" s="126">
        <f>EquipmentListTable[[#This Row],['#/Unit]]*FilterSpecs!$C$3+EquipmentListTable[[#This Row],['# Extra]]</f>
        <v>5</v>
      </c>
      <c r="I216" s="126">
        <v>0</v>
      </c>
      <c r="J216" s="126">
        <f>IF(AND(EquipmentListTable[[#This Row],[Tag]]&lt;&gt;FilterSpecs!$H$12, EquipmentListTable[[#This Row],[Tag]]&lt;&gt;FilterSpecs!$H$9), EquipmentListTable[[#This Row],['#/Unit]]*FilterSpecs!$B$3+EquipmentListTable[Init '# Extra],0)</f>
        <v>5</v>
      </c>
      <c r="K216" s="126">
        <f>EquipmentListTable[[#This Row],[Tot '#]]-EquipmentListTable[In Stock]</f>
        <v>5</v>
      </c>
      <c r="L216" s="126">
        <f>EquipmentListTable['# Left]</f>
        <v>5</v>
      </c>
      <c r="M216" s="126" t="s">
        <v>2457</v>
      </c>
      <c r="N216" s="104">
        <v>5.95</v>
      </c>
      <c r="O216" s="104">
        <f>EquipmentListTable[[#This Row],['# Formatted]]*EquipmentListTable[[#This Row],[Price (USD)]]</f>
        <v>29.75</v>
      </c>
      <c r="P216" s="77" t="s">
        <v>1875</v>
      </c>
      <c r="Q216" s="126">
        <f t="shared" si="2"/>
        <v>202</v>
      </c>
      <c r="R216" s="141" t="s">
        <v>2456</v>
      </c>
      <c r="S216" s="79">
        <f>IF(EquipmentListTable[[#This Row],[Tag]]=FilterSpecs!$H$7,EquipmentListTable[[#This Row],['#/Unit]]*EquipmentListTable[[#This Row],[Price (USD)]],0)</f>
        <v>5.95</v>
      </c>
      <c r="T216" s="87">
        <f>EquipmentListTable[[#This Row],[Tot '#]]*EquipmentListTable[[#This Row],[Price (USD)]]</f>
        <v>29.75</v>
      </c>
      <c r="U216" s="96">
        <f>EquipmentListTable[[#This Row],[In Stock]]*EquipmentListTable[[#This Row],[Price (USD)]]</f>
        <v>0</v>
      </c>
      <c r="V216" s="96">
        <f>EquipmentListTable[[#This Row],['# Left]]*EquipmentListTable[[#This Row],[Price (USD)]]</f>
        <v>29.75</v>
      </c>
      <c r="W216" s="96">
        <f>EquipmentListTable[[#This Row],['# Left]]*EquipmentListTable[[#This Row],[Price (USD)]]</f>
        <v>29.75</v>
      </c>
      <c r="X216" s="77" t="s">
        <v>344</v>
      </c>
      <c r="Y216" s="77" t="s">
        <v>345</v>
      </c>
      <c r="Z21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https://www.sparkfun.com/products/14352</v>
      </c>
      <c r="AA21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https://www.mouser.com/ProductDetail/474-SPX-14352</v>
      </c>
      <c r="AB216" s="77"/>
    </row>
    <row r="217" spans="1:28" s="55" customFormat="1" x14ac:dyDescent="0.3">
      <c r="A217" s="142" t="s">
        <v>873</v>
      </c>
      <c r="B217" s="142" t="s">
        <v>877</v>
      </c>
      <c r="C217" s="126" t="s">
        <v>0</v>
      </c>
      <c r="D217" s="141" t="str">
        <f>IF(EquipmentListTable[[#This Row],[Supplier]]=FilterSpecs!$A$8,EquipmentListTable[[#This Row],[Mouser SKU]], EquipmentListTable[[#This Row],[Supplier SKU]])</f>
        <v>SPX-14257</v>
      </c>
      <c r="E217" s="126">
        <v>0</v>
      </c>
      <c r="F217" s="126">
        <v>0</v>
      </c>
      <c r="G217" s="126">
        <v>0</v>
      </c>
      <c r="H217" s="126">
        <f>EquipmentListTable[[#This Row],['#/Unit]]*FilterSpecs!$C$3+EquipmentListTable[[#This Row],['# Extra]]</f>
        <v>0</v>
      </c>
      <c r="I217" s="126">
        <v>0</v>
      </c>
      <c r="J217" s="126">
        <f>IF(AND(EquipmentListTable[[#This Row],[Tag]]&lt;&gt;FilterSpecs!$H$12, EquipmentListTable[[#This Row],[Tag]]&lt;&gt;FilterSpecs!$H$9), EquipmentListTable[[#This Row],['#/Unit]]*FilterSpecs!$B$3+EquipmentListTable[Init '# Extra],0)</f>
        <v>0</v>
      </c>
      <c r="K217" s="126">
        <f>EquipmentListTable[[#This Row],[Tot '#]]-EquipmentListTable[In Stock]</f>
        <v>0</v>
      </c>
      <c r="L217" s="126">
        <f>EquipmentListTable['# Left]</f>
        <v>0</v>
      </c>
      <c r="M217" s="126" t="s">
        <v>1160</v>
      </c>
      <c r="N217" s="104">
        <v>9.9499999999999993</v>
      </c>
      <c r="O217" s="104">
        <f>EquipmentListTable[[#This Row],['# Formatted]]*EquipmentListTable[[#This Row],[Price (USD)]]</f>
        <v>0</v>
      </c>
      <c r="P217" s="38" t="s">
        <v>2349</v>
      </c>
      <c r="Q217" s="126">
        <f t="shared" si="2"/>
        <v>203</v>
      </c>
      <c r="R217" s="141" t="s">
        <v>1157</v>
      </c>
      <c r="S217" s="48">
        <f>IF(EquipmentListTable[[#This Row],[Tag]]=FilterSpecs!$H$7,EquipmentListTable[[#This Row],['#/Unit]]*EquipmentListTable[[#This Row],[Price (USD)]],0)</f>
        <v>0</v>
      </c>
      <c r="T217" s="87">
        <f>EquipmentListTable[[#This Row],[Tot '#]]*EquipmentListTable[[#This Row],[Price (USD)]]</f>
        <v>0</v>
      </c>
      <c r="U217" s="96">
        <f>EquipmentListTable[[#This Row],[In Stock]]*EquipmentListTable[[#This Row],[Price (USD)]]</f>
        <v>0</v>
      </c>
      <c r="V217" s="96">
        <f>EquipmentListTable[[#This Row],['# Left]]*EquipmentListTable[[#This Row],[Price (USD)]]</f>
        <v>0</v>
      </c>
      <c r="W217" s="96">
        <f>EquipmentListTable[[#This Row],['# Left]]*EquipmentListTable[[#This Row],[Price (USD)]]</f>
        <v>0</v>
      </c>
      <c r="X217" s="38" t="s">
        <v>1158</v>
      </c>
      <c r="Y217" s="77" t="s">
        <v>1159</v>
      </c>
      <c r="Z21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https://www.sparkfun.com/products/14257</v>
      </c>
      <c r="AA21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https://www.mouser.com/ProductDetail/474-SPX-14257</v>
      </c>
    </row>
    <row r="218" spans="1:28" s="55" customFormat="1" x14ac:dyDescent="0.3">
      <c r="A218" s="126" t="s">
        <v>873</v>
      </c>
      <c r="B218" s="126" t="s">
        <v>877</v>
      </c>
      <c r="C218" s="126" t="s">
        <v>0</v>
      </c>
      <c r="D218" s="141" t="str">
        <f>IF(EquipmentListTable[[#This Row],[Supplier]]=FilterSpecs!$A$8,EquipmentListTable[[#This Row],[Mouser SKU]], EquipmentListTable[[#This Row],[Supplier SKU]])</f>
        <v>SPX-14293</v>
      </c>
      <c r="E218" s="126">
        <v>0</v>
      </c>
      <c r="F218" s="126">
        <v>1</v>
      </c>
      <c r="G218" s="126">
        <v>0</v>
      </c>
      <c r="H218" s="126">
        <f>EquipmentListTable[[#This Row],['#/Unit]]*FilterSpecs!$C$3+EquipmentListTable[[#This Row],['# Extra]]</f>
        <v>1</v>
      </c>
      <c r="I218" s="126">
        <v>0</v>
      </c>
      <c r="J218" s="126">
        <f>IF(AND(EquipmentListTable[[#This Row],[Tag]]&lt;&gt;FilterSpecs!$H$12, EquipmentListTable[[#This Row],[Tag]]&lt;&gt;FilterSpecs!$H$9), EquipmentListTable[[#This Row],['#/Unit]]*FilterSpecs!$B$3+EquipmentListTable[Init '# Extra],0)</f>
        <v>0</v>
      </c>
      <c r="K218" s="126">
        <f>EquipmentListTable[[#This Row],[Tot '#]]-EquipmentListTable[In Stock]</f>
        <v>1</v>
      </c>
      <c r="L218" s="126">
        <f>EquipmentListTable['# Left]</f>
        <v>1</v>
      </c>
      <c r="M218" s="126" t="s">
        <v>1164</v>
      </c>
      <c r="N218" s="104">
        <v>14.95</v>
      </c>
      <c r="O218" s="104">
        <f>EquipmentListTable[[#This Row],['# Formatted]]*EquipmentListTable[[#This Row],[Price (USD)]]</f>
        <v>14.95</v>
      </c>
      <c r="P218" s="38" t="s">
        <v>1876</v>
      </c>
      <c r="Q218" s="126">
        <f t="shared" si="2"/>
        <v>204</v>
      </c>
      <c r="R218" s="141" t="s">
        <v>1161</v>
      </c>
      <c r="S218" s="48">
        <f>IF(EquipmentListTable[[#This Row],[Tag]]=FilterSpecs!$H$7,EquipmentListTable[[#This Row],['#/Unit]]*EquipmentListTable[[#This Row],[Price (USD)]],0)</f>
        <v>0</v>
      </c>
      <c r="T218" s="87">
        <f>EquipmentListTable[[#This Row],[Tot '#]]*EquipmentListTable[[#This Row],[Price (USD)]]</f>
        <v>14.95</v>
      </c>
      <c r="U218" s="96">
        <f>EquipmentListTable[[#This Row],[In Stock]]*EquipmentListTable[[#This Row],[Price (USD)]]</f>
        <v>0</v>
      </c>
      <c r="V218" s="96">
        <f>EquipmentListTable[[#This Row],['# Left]]*EquipmentListTable[[#This Row],[Price (USD)]]</f>
        <v>14.95</v>
      </c>
      <c r="W218" s="96">
        <f>EquipmentListTable[[#This Row],['# Left]]*EquipmentListTable[[#This Row],[Price (USD)]]</f>
        <v>14.95</v>
      </c>
      <c r="X218" s="38" t="s">
        <v>1162</v>
      </c>
      <c r="Y218" s="77" t="s">
        <v>1163</v>
      </c>
      <c r="Z21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https://www.sparkfun.com/products/14293</v>
      </c>
      <c r="AA21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https://www.mouser.com/ProductDetail/474-SPX-14293</v>
      </c>
      <c r="AB218" s="41"/>
    </row>
    <row r="219" spans="1:28" s="55" customFormat="1" x14ac:dyDescent="0.3">
      <c r="A219" s="142" t="s">
        <v>873</v>
      </c>
      <c r="B219" s="142" t="s">
        <v>877</v>
      </c>
      <c r="C219" s="126" t="s">
        <v>0</v>
      </c>
      <c r="D219" s="141" t="str">
        <f>IF(EquipmentListTable[[#This Row],[Supplier]]=FilterSpecs!$A$8,EquipmentListTable[[#This Row],[Mouser SKU]], EquipmentListTable[[#This Row],[Supplier SKU]])</f>
        <v>SPX-14289</v>
      </c>
      <c r="E219" s="126">
        <v>0</v>
      </c>
      <c r="F219" s="126">
        <v>0</v>
      </c>
      <c r="G219" s="126">
        <v>0</v>
      </c>
      <c r="H219" s="126">
        <f>EquipmentListTable[[#This Row],['#/Unit]]*FilterSpecs!$C$3+EquipmentListTable[[#This Row],['# Extra]]</f>
        <v>0</v>
      </c>
      <c r="I219" s="126">
        <v>0</v>
      </c>
      <c r="J219" s="126">
        <f>IF(AND(EquipmentListTable[[#This Row],[Tag]]&lt;&gt;FilterSpecs!$H$12, EquipmentListTable[[#This Row],[Tag]]&lt;&gt;FilterSpecs!$H$9), EquipmentListTable[[#This Row],['#/Unit]]*FilterSpecs!$B$3+EquipmentListTable[Init '# Extra],0)</f>
        <v>0</v>
      </c>
      <c r="K219" s="126">
        <f>EquipmentListTable[[#This Row],[Tot '#]]-EquipmentListTable[In Stock]</f>
        <v>0</v>
      </c>
      <c r="L219" s="126">
        <f>EquipmentListTable['# Left]</f>
        <v>0</v>
      </c>
      <c r="M219" s="126" t="s">
        <v>1795</v>
      </c>
      <c r="N219" s="104">
        <v>39.950000000000003</v>
      </c>
      <c r="O219" s="104">
        <f>EquipmentListTable[[#This Row],['# Formatted]]*EquipmentListTable[[#This Row],[Price (USD)]]</f>
        <v>0</v>
      </c>
      <c r="P219" s="38" t="s">
        <v>2352</v>
      </c>
      <c r="Q219" s="126">
        <f t="shared" si="2"/>
        <v>205</v>
      </c>
      <c r="R219" s="141" t="s">
        <v>1792</v>
      </c>
      <c r="S219" s="48">
        <f>IF(EquipmentListTable[[#This Row],[Tag]]=FilterSpecs!$H$7,EquipmentListTable[[#This Row],['#/Unit]]*EquipmentListTable[[#This Row],[Price (USD)]],0)</f>
        <v>0</v>
      </c>
      <c r="T219" s="87">
        <f>EquipmentListTable[[#This Row],[Tot '#]]*EquipmentListTable[[#This Row],[Price (USD)]]</f>
        <v>0</v>
      </c>
      <c r="U219" s="96">
        <f>EquipmentListTable[[#This Row],[In Stock]]*EquipmentListTable[[#This Row],[Price (USD)]]</f>
        <v>0</v>
      </c>
      <c r="V219" s="96">
        <f>EquipmentListTable[[#This Row],['# Left]]*EquipmentListTable[[#This Row],[Price (USD)]]</f>
        <v>0</v>
      </c>
      <c r="W219" s="96">
        <f>EquipmentListTable[[#This Row],['# Left]]*EquipmentListTable[[#This Row],[Price (USD)]]</f>
        <v>0</v>
      </c>
      <c r="X219" s="38" t="s">
        <v>1793</v>
      </c>
      <c r="Y219" s="77" t="s">
        <v>1794</v>
      </c>
      <c r="Z21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https://www.sparkfun.com/products/14289</v>
      </c>
      <c r="AA21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https://www.mouser.com/ProductDetail/474-SPX-14289</v>
      </c>
    </row>
    <row r="220" spans="1:28" s="80" customFormat="1" x14ac:dyDescent="0.3">
      <c r="A220" s="142" t="s">
        <v>873</v>
      </c>
      <c r="B220" s="142" t="s">
        <v>877</v>
      </c>
      <c r="C220" s="126" t="s">
        <v>0</v>
      </c>
      <c r="D220" s="141" t="str">
        <f>IF(EquipmentListTable[[#This Row],[Supplier]]=FilterSpecs!$A$8,EquipmentListTable[[#This Row],[Mouser SKU]], EquipmentListTable[[#This Row],[Supplier SKU]])</f>
        <v>SPX-14349</v>
      </c>
      <c r="E220" s="126">
        <v>1</v>
      </c>
      <c r="F220" s="126">
        <v>0</v>
      </c>
      <c r="G220" s="126">
        <v>0</v>
      </c>
      <c r="H220" s="126">
        <f>EquipmentListTable[[#This Row],['#/Unit]]*FilterSpecs!$C$3+EquipmentListTable[[#This Row],['# Extra]]</f>
        <v>5</v>
      </c>
      <c r="I220" s="126">
        <v>0</v>
      </c>
      <c r="J220" s="126">
        <f>IF(AND(EquipmentListTable[[#This Row],[Tag]]&lt;&gt;FilterSpecs!$H$12, EquipmentListTable[[#This Row],[Tag]]&lt;&gt;FilterSpecs!$H$9), EquipmentListTable[[#This Row],['#/Unit]]*FilterSpecs!$B$3+EquipmentListTable[Init '# Extra],0)</f>
        <v>5</v>
      </c>
      <c r="K220" s="126">
        <f>EquipmentListTable[[#This Row],[Tot '#]]-EquipmentListTable[In Stock]</f>
        <v>5</v>
      </c>
      <c r="L220" s="126">
        <f>EquipmentListTable['# Left]</f>
        <v>5</v>
      </c>
      <c r="M220" s="126" t="s">
        <v>2454</v>
      </c>
      <c r="N220" s="104">
        <v>24.95</v>
      </c>
      <c r="O220" s="104">
        <f>EquipmentListTable[[#This Row],['# Formatted]]*EquipmentListTable[[#This Row],[Price (USD)]]</f>
        <v>124.75</v>
      </c>
      <c r="P220" s="77" t="s">
        <v>1875</v>
      </c>
      <c r="Q220" s="126">
        <f>IF($Q218="List #",1,$Q218+1)</f>
        <v>205</v>
      </c>
      <c r="R220" s="141" t="s">
        <v>2453</v>
      </c>
      <c r="S220" s="112">
        <f>IF(EquipmentListTable[[#This Row],[Tag]]=FilterSpecs!$H$7,EquipmentListTable[[#This Row],['#/Unit]]*EquipmentListTable[[#This Row],[Price (USD)]],0)</f>
        <v>24.95</v>
      </c>
      <c r="T220" s="112">
        <f>EquipmentListTable[[#This Row],[Tot '#]]*EquipmentListTable[[#This Row],[Price (USD)]]</f>
        <v>124.75</v>
      </c>
      <c r="U220" s="96">
        <f>EquipmentListTable[[#This Row],[In Stock]]*EquipmentListTable[[#This Row],[Price (USD)]]</f>
        <v>0</v>
      </c>
      <c r="V220" s="96">
        <f>EquipmentListTable[[#This Row],['# Left]]*EquipmentListTable[[#This Row],[Price (USD)]]</f>
        <v>124.75</v>
      </c>
      <c r="W220" s="96">
        <f>EquipmentListTable[[#This Row],['# Left]]*EquipmentListTable[[#This Row],[Price (USD)]]</f>
        <v>124.75</v>
      </c>
      <c r="X220" s="77" t="s">
        <v>1793</v>
      </c>
      <c r="Y220" s="77" t="s">
        <v>1794</v>
      </c>
      <c r="Z22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https://www.sparkfun.com/products/14349</v>
      </c>
      <c r="AA22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https://www.mouser.com/ProductDetail/474-SPX-14349</v>
      </c>
    </row>
    <row r="221" spans="1:28" s="80" customFormat="1" x14ac:dyDescent="0.3">
      <c r="A221" s="142" t="s">
        <v>873</v>
      </c>
      <c r="B221" s="142" t="s">
        <v>877</v>
      </c>
      <c r="C221" s="126" t="s">
        <v>0</v>
      </c>
      <c r="D221" s="141" t="str">
        <f>IF(EquipmentListTable[[#This Row],[Supplier]]=FilterSpecs!$A$8,EquipmentListTable[[#This Row],[Mouser SKU]], EquipmentListTable[[#This Row],[Supplier SKU]])</f>
        <v>SPX-14569</v>
      </c>
      <c r="E221" s="126">
        <v>0</v>
      </c>
      <c r="F221" s="126">
        <v>1</v>
      </c>
      <c r="G221" s="126">
        <v>0</v>
      </c>
      <c r="H221" s="126">
        <f>EquipmentListTable[[#This Row],['#/Unit]]*FilterSpecs!$C$3+EquipmentListTable[[#This Row],['# Extra]]</f>
        <v>1</v>
      </c>
      <c r="I221" s="126">
        <v>0</v>
      </c>
      <c r="J221" s="126">
        <f>IF(AND(EquipmentListTable[[#This Row],[Tag]]&lt;&gt;FilterSpecs!$H$12, EquipmentListTable[[#This Row],[Tag]]&lt;&gt;FilterSpecs!$H$9), EquipmentListTable[[#This Row],['#/Unit]]*FilterSpecs!$B$3+EquipmentListTable[Init '# Extra],0)</f>
        <v>0</v>
      </c>
      <c r="K221" s="126">
        <f>EquipmentListTable[[#This Row],[Tot '#]]-EquipmentListTable[In Stock]</f>
        <v>1</v>
      </c>
      <c r="L221" s="126">
        <f>EquipmentListTable['# Left]</f>
        <v>1</v>
      </c>
      <c r="M221" s="126" t="s">
        <v>2505</v>
      </c>
      <c r="N221" s="104">
        <v>19.95</v>
      </c>
      <c r="O221" s="104">
        <f>EquipmentListTable[[#This Row],['# Formatted]]*EquipmentListTable[[#This Row],[Price (USD)]]</f>
        <v>19.95</v>
      </c>
      <c r="P221" s="77" t="s">
        <v>1878</v>
      </c>
      <c r="Q221" s="126">
        <f>IF($Q219="List #",1,$Q219+1)</f>
        <v>206</v>
      </c>
      <c r="R221" s="141" t="s">
        <v>2506</v>
      </c>
      <c r="S221" s="79">
        <f>IF(EquipmentListTable[[#This Row],[Tag]]=FilterSpecs!$H$7,EquipmentListTable[[#This Row],['#/Unit]]*EquipmentListTable[[#This Row],[Price (USD)]],0)</f>
        <v>0</v>
      </c>
      <c r="T221" s="87">
        <f>EquipmentListTable[[#This Row],[Tot '#]]*EquipmentListTable[[#This Row],[Price (USD)]]</f>
        <v>19.95</v>
      </c>
      <c r="U221" s="96">
        <f>EquipmentListTable[[#This Row],[In Stock]]*EquipmentListTable[[#This Row],[Price (USD)]]</f>
        <v>0</v>
      </c>
      <c r="V221" s="96">
        <f>EquipmentListTable[[#This Row],['# Left]]*EquipmentListTable[[#This Row],[Price (USD)]]</f>
        <v>19.95</v>
      </c>
      <c r="W221" s="96">
        <f>EquipmentListTable[[#This Row],['# Left]]*EquipmentListTable[[#This Row],[Price (USD)]]</f>
        <v>19.95</v>
      </c>
      <c r="X221" s="77" t="s">
        <v>1793</v>
      </c>
      <c r="Y221" s="77" t="s">
        <v>1794</v>
      </c>
      <c r="Z22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https://www.sparkfun.com/products/14569</v>
      </c>
      <c r="AA22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https://www.mouser.com/ProductDetail/474-SPX-14569</v>
      </c>
    </row>
    <row r="222" spans="1:28" s="80" customFormat="1" x14ac:dyDescent="0.3">
      <c r="A222" s="142" t="s">
        <v>873</v>
      </c>
      <c r="B222" s="142" t="s">
        <v>877</v>
      </c>
      <c r="C222" s="126" t="s">
        <v>0</v>
      </c>
      <c r="D222" s="141" t="str">
        <f>IF(EquipmentListTable[[#This Row],[Supplier]]=FilterSpecs!$A$8,EquipmentListTable[[#This Row],[Mouser SKU]], EquipmentListTable[[#This Row],[Supplier SKU]])</f>
        <v>SPX-14568</v>
      </c>
      <c r="E222" s="126">
        <v>0</v>
      </c>
      <c r="F222" s="126">
        <v>1</v>
      </c>
      <c r="G222" s="126">
        <v>0</v>
      </c>
      <c r="H222" s="126">
        <f>EquipmentListTable[[#This Row],['#/Unit]]*FilterSpecs!$C$3+EquipmentListTable[[#This Row],['# Extra]]</f>
        <v>1</v>
      </c>
      <c r="I222" s="126">
        <v>0</v>
      </c>
      <c r="J222" s="126">
        <f>IF(AND(EquipmentListTable[[#This Row],[Tag]]&lt;&gt;FilterSpecs!$H$12, EquipmentListTable[[#This Row],[Tag]]&lt;&gt;FilterSpecs!$H$9), EquipmentListTable[[#This Row],['#/Unit]]*FilterSpecs!$B$3+EquipmentListTable[Init '# Extra],0)</f>
        <v>0</v>
      </c>
      <c r="K222" s="126">
        <f>EquipmentListTable[[#This Row],[Tot '#]]-EquipmentListTable[In Stock]</f>
        <v>1</v>
      </c>
      <c r="L222" s="126">
        <f>EquipmentListTable['# Left]</f>
        <v>1</v>
      </c>
      <c r="M222" s="126" t="s">
        <v>2462</v>
      </c>
      <c r="N222" s="104">
        <v>34.950000000000003</v>
      </c>
      <c r="O222" s="104">
        <f>EquipmentListTable[[#This Row],['# Formatted]]*EquipmentListTable[[#This Row],[Price (USD)]]</f>
        <v>34.950000000000003</v>
      </c>
      <c r="P222" s="77" t="s">
        <v>1878</v>
      </c>
      <c r="Q222" s="126">
        <f t="shared" ref="Q222:Q290" si="3">IF($Q221="List #",1,$Q221+1)</f>
        <v>207</v>
      </c>
      <c r="R222" s="141" t="s">
        <v>2463</v>
      </c>
      <c r="S222" s="79">
        <f>IF(EquipmentListTable[[#This Row],[Tag]]=FilterSpecs!$H$7,EquipmentListTable[[#This Row],['#/Unit]]*EquipmentListTable[[#This Row],[Price (USD)]],0)</f>
        <v>0</v>
      </c>
      <c r="T222" s="87">
        <f>EquipmentListTable[[#This Row],[Tot '#]]*EquipmentListTable[[#This Row],[Price (USD)]]</f>
        <v>34.950000000000003</v>
      </c>
      <c r="U222" s="96">
        <f>EquipmentListTable[[#This Row],[In Stock]]*EquipmentListTable[[#This Row],[Price (USD)]]</f>
        <v>0</v>
      </c>
      <c r="V222" s="96">
        <f>EquipmentListTable[[#This Row],['# Left]]*EquipmentListTable[[#This Row],[Price (USD)]]</f>
        <v>34.950000000000003</v>
      </c>
      <c r="W222" s="96">
        <f>EquipmentListTable[[#This Row],['# Left]]*EquipmentListTable[[#This Row],[Price (USD)]]</f>
        <v>34.950000000000003</v>
      </c>
      <c r="X222" s="77" t="s">
        <v>1793</v>
      </c>
      <c r="Y222" s="77" t="s">
        <v>1794</v>
      </c>
      <c r="Z22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https://www.sparkfun.com/products/14568</v>
      </c>
      <c r="AA22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https://www.mouser.com/ProductDetail/474-SPX-14568</v>
      </c>
    </row>
    <row r="223" spans="1:28" s="80" customFormat="1" x14ac:dyDescent="0.3">
      <c r="A223" s="142" t="s">
        <v>873</v>
      </c>
      <c r="B223" s="142" t="s">
        <v>877</v>
      </c>
      <c r="C223" s="126" t="s">
        <v>0</v>
      </c>
      <c r="D223" s="141" t="str">
        <f>IF(EquipmentListTable[[#This Row],[Supplier]]=FilterSpecs!$A$8,EquipmentListTable[[#This Row],[Mouser SKU]], EquipmentListTable[[#This Row],[Supplier SKU]])</f>
        <v>SPX-14309</v>
      </c>
      <c r="E223" s="126">
        <v>0</v>
      </c>
      <c r="F223" s="126">
        <v>0</v>
      </c>
      <c r="G223" s="126">
        <v>0</v>
      </c>
      <c r="H223" s="126">
        <f>EquipmentListTable[[#This Row],['#/Unit]]*FilterSpecs!$C$3+EquipmentListTable[[#This Row],['# Extra]]</f>
        <v>0</v>
      </c>
      <c r="I223" s="126">
        <v>0</v>
      </c>
      <c r="J223" s="126">
        <f>IF(AND(EquipmentListTable[[#This Row],[Tag]]&lt;&gt;FilterSpecs!$H$12, EquipmentListTable[[#This Row],[Tag]]&lt;&gt;FilterSpecs!$H$9), EquipmentListTable[[#This Row],['#/Unit]]*FilterSpecs!$B$3+EquipmentListTable[Init '# Extra],0)</f>
        <v>0</v>
      </c>
      <c r="K223" s="126">
        <f>EquipmentListTable[[#This Row],[Tot '#]]-EquipmentListTable[In Stock]</f>
        <v>0</v>
      </c>
      <c r="L223" s="126">
        <f>EquipmentListTable['# Left]</f>
        <v>0</v>
      </c>
      <c r="M223" s="126" t="s">
        <v>2507</v>
      </c>
      <c r="N223" s="104">
        <v>34.950000000000003</v>
      </c>
      <c r="O223" s="104">
        <f>EquipmentListTable[[#This Row],['# Formatted]]*EquipmentListTable[[#This Row],[Price (USD)]]</f>
        <v>0</v>
      </c>
      <c r="P223" s="77" t="s">
        <v>2349</v>
      </c>
      <c r="Q223" s="126">
        <f t="shared" si="3"/>
        <v>208</v>
      </c>
      <c r="R223" s="141" t="s">
        <v>2508</v>
      </c>
      <c r="S223" s="112">
        <f>IF(EquipmentListTable[[#This Row],[Tag]]=FilterSpecs!$H$7,EquipmentListTable[[#This Row],['#/Unit]]*EquipmentListTable[[#This Row],[Price (USD)]],0)</f>
        <v>0</v>
      </c>
      <c r="T223" s="112">
        <f>EquipmentListTable[[#This Row],[Tot '#]]*EquipmentListTable[[#This Row],[Price (USD)]]</f>
        <v>0</v>
      </c>
      <c r="U223" s="96">
        <f>EquipmentListTable[[#This Row],[In Stock]]*EquipmentListTable[[#This Row],[Price (USD)]]</f>
        <v>0</v>
      </c>
      <c r="V223" s="96">
        <f>EquipmentListTable[[#This Row],['# Left]]*EquipmentListTable[[#This Row],[Price (USD)]]</f>
        <v>0</v>
      </c>
      <c r="W223" s="96">
        <f>EquipmentListTable[[#This Row],['# Left]]*EquipmentListTable[[#This Row],[Price (USD)]]</f>
        <v>0</v>
      </c>
      <c r="X223" s="77" t="s">
        <v>1793</v>
      </c>
      <c r="Y223" s="77" t="s">
        <v>1794</v>
      </c>
      <c r="Z22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https://www.sparkfun.com/products/14309</v>
      </c>
      <c r="AA22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https://www.mouser.com/ProductDetail/474-SPX-14309</v>
      </c>
      <c r="AB223" s="140"/>
    </row>
    <row r="224" spans="1:28" s="80" customFormat="1" x14ac:dyDescent="0.3">
      <c r="A224" s="142" t="s">
        <v>873</v>
      </c>
      <c r="B224" s="142" t="s">
        <v>877</v>
      </c>
      <c r="C224" s="126" t="s">
        <v>0</v>
      </c>
      <c r="D224" s="141" t="str">
        <f>IF(EquipmentListTable[[#This Row],[Supplier]]=FilterSpecs!$A$8,EquipmentListTable[[#This Row],[Mouser SKU]], EquipmentListTable[[#This Row],[Supplier SKU]])</f>
        <v>SPX-14618</v>
      </c>
      <c r="E224" s="126">
        <v>0</v>
      </c>
      <c r="F224" s="126">
        <v>1</v>
      </c>
      <c r="G224" s="126">
        <v>0</v>
      </c>
      <c r="H224" s="126">
        <f>EquipmentListTable[[#This Row],['#/Unit]]*FilterSpecs!$C$3+EquipmentListTable[[#This Row],['# Extra]]</f>
        <v>1</v>
      </c>
      <c r="I224" s="126">
        <v>0</v>
      </c>
      <c r="J224" s="126">
        <f>IF(AND(EquipmentListTable[[#This Row],[Tag]]&lt;&gt;FilterSpecs!$H$12, EquipmentListTable[[#This Row],[Tag]]&lt;&gt;FilterSpecs!$H$9), EquipmentListTable[[#This Row],['#/Unit]]*FilterSpecs!$B$3+EquipmentListTable[Init '# Extra],0)</f>
        <v>0</v>
      </c>
      <c r="K224" s="126">
        <f>EquipmentListTable[[#This Row],[Tot '#]]-EquipmentListTable[In Stock]</f>
        <v>1</v>
      </c>
      <c r="L224" s="126">
        <f>EquipmentListTable['# Left]</f>
        <v>1</v>
      </c>
      <c r="M224" s="126" t="s">
        <v>2459</v>
      </c>
      <c r="N224" s="104">
        <v>49.95</v>
      </c>
      <c r="O224" s="104">
        <f>EquipmentListTable[[#This Row],['# Formatted]]*EquipmentListTable[[#This Row],[Price (USD)]]</f>
        <v>49.95</v>
      </c>
      <c r="P224" s="77" t="s">
        <v>1878</v>
      </c>
      <c r="Q224" s="126">
        <f>IF($Q222="List #",1,$Q222+1)</f>
        <v>208</v>
      </c>
      <c r="R224" s="141" t="s">
        <v>2458</v>
      </c>
      <c r="S224" s="79">
        <f>IF(EquipmentListTable[[#This Row],[Tag]]=FilterSpecs!$H$7,EquipmentListTable[[#This Row],['#/Unit]]*EquipmentListTable[[#This Row],[Price (USD)]],0)</f>
        <v>0</v>
      </c>
      <c r="T224" s="87">
        <f>EquipmentListTable[[#This Row],[Tot '#]]*EquipmentListTable[[#This Row],[Price (USD)]]</f>
        <v>49.95</v>
      </c>
      <c r="U224" s="96">
        <f>EquipmentListTable[[#This Row],[In Stock]]*EquipmentListTable[[#This Row],[Price (USD)]]</f>
        <v>0</v>
      </c>
      <c r="V224" s="96">
        <f>EquipmentListTable[[#This Row],['# Left]]*EquipmentListTable[[#This Row],[Price (USD)]]</f>
        <v>49.95</v>
      </c>
      <c r="W224" s="96">
        <f>EquipmentListTable[[#This Row],['# Left]]*EquipmentListTable[[#This Row],[Price (USD)]]</f>
        <v>49.95</v>
      </c>
      <c r="X224" s="77" t="s">
        <v>1793</v>
      </c>
      <c r="Y224" s="77" t="s">
        <v>1794</v>
      </c>
      <c r="Z22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https://www.sparkfun.com/products/14618</v>
      </c>
      <c r="AA22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https://www.mouser.com/ProductDetail/474-SPX-14618</v>
      </c>
    </row>
    <row r="225" spans="1:28" s="80" customFormat="1" x14ac:dyDescent="0.3">
      <c r="A225" s="142" t="s">
        <v>873</v>
      </c>
      <c r="B225" s="142" t="s">
        <v>877</v>
      </c>
      <c r="C225" s="126" t="s">
        <v>0</v>
      </c>
      <c r="D225" s="141" t="str">
        <f>IF(EquipmentListTable[[#This Row],[Supplier]]=FilterSpecs!$A$8,EquipmentListTable[[#This Row],[Mouser SKU]], EquipmentListTable[[#This Row],[Supplier SKU]])</f>
        <v>SPX-14248</v>
      </c>
      <c r="E225" s="126">
        <v>0</v>
      </c>
      <c r="F225" s="126">
        <v>0</v>
      </c>
      <c r="G225" s="126">
        <v>0</v>
      </c>
      <c r="H225" s="126">
        <f>EquipmentListTable[[#This Row],['#/Unit]]*FilterSpecs!$C$3+EquipmentListTable[[#This Row],['# Extra]]</f>
        <v>0</v>
      </c>
      <c r="I225" s="126">
        <v>0</v>
      </c>
      <c r="J225" s="126">
        <f>IF(AND(EquipmentListTable[[#This Row],[Tag]]&lt;&gt;FilterSpecs!$H$12, EquipmentListTable[[#This Row],[Tag]]&lt;&gt;FilterSpecs!$H$9), EquipmentListTable[[#This Row],['#/Unit]]*FilterSpecs!$B$3+EquipmentListTable[Init '# Extra],0)</f>
        <v>0</v>
      </c>
      <c r="K225" s="126">
        <f>EquipmentListTable[[#This Row],[Tot '#]]-EquipmentListTable[In Stock]</f>
        <v>0</v>
      </c>
      <c r="L225" s="126">
        <f>EquipmentListTable['# Left]</f>
        <v>0</v>
      </c>
      <c r="M225" s="126" t="s">
        <v>2503</v>
      </c>
      <c r="N225" s="104">
        <v>10.45</v>
      </c>
      <c r="O225" s="104">
        <f>EquipmentListTable[[#This Row],['# Formatted]]*EquipmentListTable[[#This Row],[Price (USD)]]</f>
        <v>0</v>
      </c>
      <c r="P225" s="77" t="s">
        <v>1878</v>
      </c>
      <c r="Q225" s="126">
        <f t="shared" si="3"/>
        <v>209</v>
      </c>
      <c r="R225" s="141" t="s">
        <v>2504</v>
      </c>
      <c r="S225" s="112">
        <f>IF(EquipmentListTable[[#This Row],[Tag]]=FilterSpecs!$H$7,EquipmentListTable[[#This Row],['#/Unit]]*EquipmentListTable[[#This Row],[Price (USD)]],0)</f>
        <v>0</v>
      </c>
      <c r="T225" s="112">
        <f>EquipmentListTable[[#This Row],[Tot '#]]*EquipmentListTable[[#This Row],[Price (USD)]]</f>
        <v>0</v>
      </c>
      <c r="U225" s="96">
        <f>EquipmentListTable[[#This Row],[In Stock]]*EquipmentListTable[[#This Row],[Price (USD)]]</f>
        <v>0</v>
      </c>
      <c r="V225" s="96">
        <f>EquipmentListTable[[#This Row],['# Left]]*EquipmentListTable[[#This Row],[Price (USD)]]</f>
        <v>0</v>
      </c>
      <c r="W225" s="96">
        <f>EquipmentListTable[[#This Row],['# Left]]*EquipmentListTable[[#This Row],[Price (USD)]]</f>
        <v>0</v>
      </c>
      <c r="X225" s="77" t="s">
        <v>1793</v>
      </c>
      <c r="Y225" s="77" t="s">
        <v>1794</v>
      </c>
      <c r="Z22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https://www.sparkfun.com/products/14248</v>
      </c>
      <c r="AA22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https://www.mouser.com/ProductDetail/474-SPX-14248</v>
      </c>
    </row>
    <row r="226" spans="1:28" s="80" customFormat="1" x14ac:dyDescent="0.3">
      <c r="A226" s="142" t="s">
        <v>873</v>
      </c>
      <c r="B226" s="142" t="s">
        <v>877</v>
      </c>
      <c r="C226" s="126" t="s">
        <v>0</v>
      </c>
      <c r="D226" s="141" t="str">
        <f>IF(EquipmentListTable[[#This Row],[Supplier]]=FilterSpecs!$A$8,EquipmentListTable[[#This Row],[Mouser SKU]], EquipmentListTable[[#This Row],[Supplier SKU]])</f>
        <v>SPX-14294</v>
      </c>
      <c r="E226" s="126">
        <v>0</v>
      </c>
      <c r="F226" s="126">
        <v>1</v>
      </c>
      <c r="G226" s="126">
        <v>0</v>
      </c>
      <c r="H226" s="126">
        <f>EquipmentListTable[[#This Row],['#/Unit]]*FilterSpecs!$C$3+EquipmentListTable[[#This Row],['# Extra]]</f>
        <v>1</v>
      </c>
      <c r="I226" s="126">
        <v>0</v>
      </c>
      <c r="J226" s="126">
        <f>IF(AND(EquipmentListTable[[#This Row],[Tag]]&lt;&gt;FilterSpecs!$H$12, EquipmentListTable[[#This Row],[Tag]]&lt;&gt;FilterSpecs!$H$9), EquipmentListTable[[#This Row],['#/Unit]]*FilterSpecs!$B$3+EquipmentListTable[Init '# Extra],0)</f>
        <v>0</v>
      </c>
      <c r="K226" s="126">
        <f>EquipmentListTable[[#This Row],[Tot '#]]-EquipmentListTable[In Stock]</f>
        <v>1</v>
      </c>
      <c r="L226" s="126">
        <f>EquipmentListTable['# Left]</f>
        <v>1</v>
      </c>
      <c r="M226" s="126" t="s">
        <v>2498</v>
      </c>
      <c r="N226" s="104">
        <v>14.95</v>
      </c>
      <c r="O226" s="104">
        <f>EquipmentListTable[[#This Row],['# Formatted]]*EquipmentListTable[[#This Row],[Price (USD)]]</f>
        <v>14.95</v>
      </c>
      <c r="P226" s="77" t="s">
        <v>1878</v>
      </c>
      <c r="Q226" s="126">
        <f>IF($Q224="List #",1,$Q224+1)</f>
        <v>209</v>
      </c>
      <c r="R226" s="141" t="s">
        <v>2499</v>
      </c>
      <c r="S226" s="112">
        <f>IF(EquipmentListTable[[#This Row],[Tag]]=FilterSpecs!$H$7,EquipmentListTable[[#This Row],['#/Unit]]*EquipmentListTable[[#This Row],[Price (USD)]],0)</f>
        <v>0</v>
      </c>
      <c r="T226" s="112">
        <f>EquipmentListTable[[#This Row],[Tot '#]]*EquipmentListTable[[#This Row],[Price (USD)]]</f>
        <v>14.95</v>
      </c>
      <c r="U226" s="96">
        <f>EquipmentListTable[[#This Row],[In Stock]]*EquipmentListTable[[#This Row],[Price (USD)]]</f>
        <v>0</v>
      </c>
      <c r="V226" s="96">
        <f>EquipmentListTable[[#This Row],['# Left]]*EquipmentListTable[[#This Row],[Price (USD)]]</f>
        <v>14.95</v>
      </c>
      <c r="W226" s="96">
        <f>EquipmentListTable[[#This Row],['# Left]]*EquipmentListTable[[#This Row],[Price (USD)]]</f>
        <v>14.95</v>
      </c>
      <c r="X226" s="77" t="s">
        <v>1793</v>
      </c>
      <c r="Y226" s="77" t="s">
        <v>1794</v>
      </c>
      <c r="Z22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https://www.sparkfun.com/products/14294</v>
      </c>
      <c r="AA22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https://www.mouser.com/ProductDetail/474-SPX-14294</v>
      </c>
      <c r="AB226" s="140"/>
    </row>
    <row r="227" spans="1:28" s="80" customFormat="1" x14ac:dyDescent="0.3">
      <c r="A227" s="142" t="s">
        <v>873</v>
      </c>
      <c r="B227" s="142" t="s">
        <v>877</v>
      </c>
      <c r="C227" s="126" t="s">
        <v>0</v>
      </c>
      <c r="D227" s="141" t="str">
        <f>IF(EquipmentListTable[[#This Row],[Supplier]]=FilterSpecs!$A$8,EquipmentListTable[[#This Row],[Mouser SKU]], EquipmentListTable[[#This Row],[Supplier SKU]])</f>
        <v>SPX-14641</v>
      </c>
      <c r="E227" s="126">
        <v>0</v>
      </c>
      <c r="F227" s="126">
        <v>1</v>
      </c>
      <c r="G227" s="126">
        <v>0</v>
      </c>
      <c r="H227" s="126">
        <f>EquipmentListTable[[#This Row],['#/Unit]]*FilterSpecs!$C$3+EquipmentListTable[[#This Row],['# Extra]]</f>
        <v>1</v>
      </c>
      <c r="I227" s="126">
        <v>0</v>
      </c>
      <c r="J227" s="126">
        <f>IF(AND(EquipmentListTable[[#This Row],[Tag]]&lt;&gt;FilterSpecs!$H$12, EquipmentListTable[[#This Row],[Tag]]&lt;&gt;FilterSpecs!$H$9), EquipmentListTable[[#This Row],['#/Unit]]*FilterSpecs!$B$3+EquipmentListTable[Init '# Extra],0)</f>
        <v>0</v>
      </c>
      <c r="K227" s="126">
        <f>EquipmentListTable[[#This Row],[Tot '#]]-EquipmentListTable[In Stock]</f>
        <v>1</v>
      </c>
      <c r="L227" s="126">
        <f>EquipmentListTable['# Left]</f>
        <v>1</v>
      </c>
      <c r="M227" s="126" t="s">
        <v>2461</v>
      </c>
      <c r="N227" s="104">
        <v>14.95</v>
      </c>
      <c r="O227" s="104">
        <f>EquipmentListTable[[#This Row],['# Formatted]]*EquipmentListTable[[#This Row],[Price (USD)]]</f>
        <v>14.95</v>
      </c>
      <c r="P227" s="77" t="s">
        <v>1878</v>
      </c>
      <c r="Q227" s="126">
        <f>IF($Q224="List #",1,$Q224+1)</f>
        <v>209</v>
      </c>
      <c r="R227" s="141" t="s">
        <v>2460</v>
      </c>
      <c r="S227" s="79">
        <f>IF(EquipmentListTable[[#This Row],[Tag]]=FilterSpecs!$H$7,EquipmentListTable[[#This Row],['#/Unit]]*EquipmentListTable[[#This Row],[Price (USD)]],0)</f>
        <v>0</v>
      </c>
      <c r="T227" s="87">
        <f>EquipmentListTable[[#This Row],[Tot '#]]*EquipmentListTable[[#This Row],[Price (USD)]]</f>
        <v>14.95</v>
      </c>
      <c r="U227" s="96">
        <f>EquipmentListTable[[#This Row],[In Stock]]*EquipmentListTable[[#This Row],[Price (USD)]]</f>
        <v>0</v>
      </c>
      <c r="V227" s="96">
        <f>EquipmentListTable[[#This Row],['# Left]]*EquipmentListTable[[#This Row],[Price (USD)]]</f>
        <v>14.95</v>
      </c>
      <c r="W227" s="96">
        <f>EquipmentListTable[[#This Row],['# Left]]*EquipmentListTable[[#This Row],[Price (USD)]]</f>
        <v>14.95</v>
      </c>
      <c r="X227" s="77" t="s">
        <v>1793</v>
      </c>
      <c r="Y227" s="77" t="s">
        <v>1794</v>
      </c>
      <c r="Z22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https://www.sparkfun.com/products/14641</v>
      </c>
      <c r="AA22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https://www.mouser.com/ProductDetail/474-SPX-14641</v>
      </c>
    </row>
    <row r="228" spans="1:28" s="80" customFormat="1" x14ac:dyDescent="0.3">
      <c r="A228" s="142" t="s">
        <v>873</v>
      </c>
      <c r="B228" s="142" t="s">
        <v>877</v>
      </c>
      <c r="C228" s="126" t="s">
        <v>0</v>
      </c>
      <c r="D228" s="141" t="str">
        <f>IF(EquipmentListTable[[#This Row],[Supplier]]=FilterSpecs!$A$8,EquipmentListTable[[#This Row],[Mouser SKU]], EquipmentListTable[[#This Row],[Supplier SKU]])</f>
        <v>SPX-14642</v>
      </c>
      <c r="E228" s="126">
        <v>0</v>
      </c>
      <c r="F228" s="126">
        <v>1</v>
      </c>
      <c r="G228" s="126">
        <v>0</v>
      </c>
      <c r="H228" s="126">
        <f>EquipmentListTable[[#This Row],['#/Unit]]*FilterSpecs!$C$3+EquipmentListTable[[#This Row],['# Extra]]</f>
        <v>1</v>
      </c>
      <c r="I228" s="126">
        <v>0</v>
      </c>
      <c r="J228" s="126">
        <f>IF(AND(EquipmentListTable[[#This Row],[Tag]]&lt;&gt;FilterSpecs!$H$12, EquipmentListTable[[#This Row],[Tag]]&lt;&gt;FilterSpecs!$H$9), EquipmentListTable[[#This Row],['#/Unit]]*FilterSpecs!$B$3+EquipmentListTable[Init '# Extra],0)</f>
        <v>0</v>
      </c>
      <c r="K228" s="126">
        <f>EquipmentListTable[[#This Row],[Tot '#]]-EquipmentListTable[In Stock]</f>
        <v>1</v>
      </c>
      <c r="L228" s="126">
        <f>EquipmentListTable['# Left]</f>
        <v>1</v>
      </c>
      <c r="M228" s="126" t="s">
        <v>2473</v>
      </c>
      <c r="N228" s="104">
        <v>19.95</v>
      </c>
      <c r="O228" s="104">
        <f>EquipmentListTable[[#This Row],['# Formatted]]*EquipmentListTable[[#This Row],[Price (USD)]]</f>
        <v>19.95</v>
      </c>
      <c r="P228" s="77" t="s">
        <v>1874</v>
      </c>
      <c r="Q228" s="126">
        <f t="shared" si="3"/>
        <v>210</v>
      </c>
      <c r="R228" s="141" t="s">
        <v>2472</v>
      </c>
      <c r="S228" s="79">
        <f>IF(EquipmentListTable[[#This Row],[Tag]]=FilterSpecs!$H$7,EquipmentListTable[[#This Row],['#/Unit]]*EquipmentListTable[[#This Row],[Price (USD)]],0)</f>
        <v>0</v>
      </c>
      <c r="T228" s="87">
        <f>EquipmentListTable[[#This Row],[Tot '#]]*EquipmentListTable[[#This Row],[Price (USD)]]</f>
        <v>19.95</v>
      </c>
      <c r="U228" s="96">
        <f>EquipmentListTable[[#This Row],[In Stock]]*EquipmentListTable[[#This Row],[Price (USD)]]</f>
        <v>0</v>
      </c>
      <c r="V228" s="96">
        <f>EquipmentListTable[[#This Row],['# Left]]*EquipmentListTable[[#This Row],[Price (USD)]]</f>
        <v>19.95</v>
      </c>
      <c r="W228" s="96">
        <f>EquipmentListTable[[#This Row],['# Left]]*EquipmentListTable[[#This Row],[Price (USD)]]</f>
        <v>19.95</v>
      </c>
      <c r="X228" s="77" t="s">
        <v>1793</v>
      </c>
      <c r="Y228" s="77" t="s">
        <v>1794</v>
      </c>
      <c r="Z22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https://www.sparkfun.com/products/14642</v>
      </c>
      <c r="AA22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https://www.mouser.com/ProductDetail/474-SPX-14642</v>
      </c>
    </row>
    <row r="229" spans="1:28" s="80" customFormat="1" x14ac:dyDescent="0.3">
      <c r="A229" s="142" t="s">
        <v>873</v>
      </c>
      <c r="B229" s="142" t="s">
        <v>877</v>
      </c>
      <c r="C229" s="126" t="s">
        <v>0</v>
      </c>
      <c r="D229" s="141" t="str">
        <f>IF(EquipmentListTable[[#This Row],[Supplier]]=FilterSpecs!$A$8,EquipmentListTable[[#This Row],[Mouser SKU]], EquipmentListTable[[#This Row],[Supplier SKU]])</f>
        <v>SPX-14414</v>
      </c>
      <c r="E229" s="126">
        <v>0</v>
      </c>
      <c r="F229" s="126">
        <v>1</v>
      </c>
      <c r="G229" s="126">
        <v>0</v>
      </c>
      <c r="H229" s="126">
        <f>EquipmentListTable[[#This Row],['#/Unit]]*FilterSpecs!$C$3+EquipmentListTable[[#This Row],['# Extra]]</f>
        <v>1</v>
      </c>
      <c r="I229" s="126">
        <v>0</v>
      </c>
      <c r="J229" s="126">
        <f>IF(AND(EquipmentListTable[[#This Row],[Tag]]&lt;&gt;FilterSpecs!$H$12, EquipmentListTable[[#This Row],[Tag]]&lt;&gt;FilterSpecs!$H$9), EquipmentListTable[[#This Row],['#/Unit]]*FilterSpecs!$B$3+EquipmentListTable[Init '# Extra],0)</f>
        <v>0</v>
      </c>
      <c r="K229" s="126">
        <f>EquipmentListTable[[#This Row],[Tot '#]]-EquipmentListTable[In Stock]</f>
        <v>1</v>
      </c>
      <c r="L229" s="126">
        <f>EquipmentListTable['# Left]</f>
        <v>1</v>
      </c>
      <c r="M229" s="126" t="s">
        <v>2465</v>
      </c>
      <c r="N229" s="104">
        <v>44.95</v>
      </c>
      <c r="O229" s="104">
        <f>EquipmentListTable[[#This Row],['# Formatted]]*EquipmentListTable[[#This Row],[Price (USD)]]</f>
        <v>44.95</v>
      </c>
      <c r="P229" s="77" t="s">
        <v>1878</v>
      </c>
      <c r="Q229" s="126">
        <f t="shared" si="3"/>
        <v>211</v>
      </c>
      <c r="R229" s="141" t="s">
        <v>2464</v>
      </c>
      <c r="S229" s="79">
        <f>IF(EquipmentListTable[[#This Row],[Tag]]=FilterSpecs!$H$7,EquipmentListTable[[#This Row],['#/Unit]]*EquipmentListTable[[#This Row],[Price (USD)]],0)</f>
        <v>0</v>
      </c>
      <c r="T229" s="87">
        <f>EquipmentListTable[[#This Row],[Tot '#]]*EquipmentListTable[[#This Row],[Price (USD)]]</f>
        <v>44.95</v>
      </c>
      <c r="U229" s="96">
        <f>EquipmentListTable[[#This Row],[In Stock]]*EquipmentListTable[[#This Row],[Price (USD)]]</f>
        <v>0</v>
      </c>
      <c r="V229" s="96">
        <f>EquipmentListTable[[#This Row],['# Left]]*EquipmentListTable[[#This Row],[Price (USD)]]</f>
        <v>44.95</v>
      </c>
      <c r="W229" s="96">
        <f>EquipmentListTable[[#This Row],['# Left]]*EquipmentListTable[[#This Row],[Price (USD)]]</f>
        <v>44.95</v>
      </c>
      <c r="X229" s="77" t="s">
        <v>1793</v>
      </c>
      <c r="Y229" s="77" t="s">
        <v>1794</v>
      </c>
      <c r="Z22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https://www.sparkfun.com/products/14414</v>
      </c>
      <c r="AA22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https://www.mouser.com/ProductDetail/474-SPX-14414</v>
      </c>
    </row>
    <row r="230" spans="1:28" s="55" customFormat="1" x14ac:dyDescent="0.3">
      <c r="A230" s="142" t="s">
        <v>873</v>
      </c>
      <c r="B230" s="142" t="s">
        <v>877</v>
      </c>
      <c r="C230" s="126" t="s">
        <v>0</v>
      </c>
      <c r="D230" s="141" t="str">
        <f>IF(EquipmentListTable[[#This Row],[Supplier]]=FilterSpecs!$A$8,EquipmentListTable[[#This Row],[Mouser SKU]], EquipmentListTable[[#This Row],[Supplier SKU]])</f>
        <v>SPX-14269</v>
      </c>
      <c r="E230" s="126">
        <v>0</v>
      </c>
      <c r="F230" s="126">
        <v>0</v>
      </c>
      <c r="G230" s="126">
        <v>0</v>
      </c>
      <c r="H230" s="126">
        <f>EquipmentListTable[[#This Row],['#/Unit]]*FilterSpecs!$C$3+EquipmentListTable[[#This Row],['# Extra]]</f>
        <v>0</v>
      </c>
      <c r="I230" s="126">
        <v>0</v>
      </c>
      <c r="J230" s="126">
        <f>IF(AND(EquipmentListTable[[#This Row],[Tag]]&lt;&gt;FilterSpecs!$H$12, EquipmentListTable[[#This Row],[Tag]]&lt;&gt;FilterSpecs!$H$9), EquipmentListTable[[#This Row],['#/Unit]]*FilterSpecs!$B$3+EquipmentListTable[Init '# Extra],0)</f>
        <v>0</v>
      </c>
      <c r="K230" s="126">
        <f>EquipmentListTable[[#This Row],[Tot '#]]-EquipmentListTable[In Stock]</f>
        <v>0</v>
      </c>
      <c r="L230" s="126">
        <f>EquipmentListTable['# Left]</f>
        <v>0</v>
      </c>
      <c r="M230" s="126" t="s">
        <v>1755</v>
      </c>
      <c r="N230" s="104">
        <v>14.95</v>
      </c>
      <c r="O230" s="104">
        <f>EquipmentListTable[[#This Row],['# Formatted]]*EquipmentListTable[[#This Row],[Price (USD)]]</f>
        <v>0</v>
      </c>
      <c r="P230" s="38" t="s">
        <v>1874</v>
      </c>
      <c r="Q230" s="126">
        <f t="shared" si="3"/>
        <v>212</v>
      </c>
      <c r="R230" s="141" t="s">
        <v>1752</v>
      </c>
      <c r="S230" s="48">
        <f>IF(EquipmentListTable[[#This Row],[Tag]]=FilterSpecs!$H$7,EquipmentListTable[[#This Row],['#/Unit]]*EquipmentListTable[[#This Row],[Price (USD)]],0)</f>
        <v>0</v>
      </c>
      <c r="T230" s="87">
        <f>EquipmentListTable[[#This Row],[Tot '#]]*EquipmentListTable[[#This Row],[Price (USD)]]</f>
        <v>0</v>
      </c>
      <c r="U230" s="96">
        <f>EquipmentListTable[[#This Row],[In Stock]]*EquipmentListTable[[#This Row],[Price (USD)]]</f>
        <v>0</v>
      </c>
      <c r="V230" s="96">
        <f>EquipmentListTable[[#This Row],['# Left]]*EquipmentListTable[[#This Row],[Price (USD)]]</f>
        <v>0</v>
      </c>
      <c r="W230" s="96">
        <f>EquipmentListTable[[#This Row],['# Left]]*EquipmentListTable[[#This Row],[Price (USD)]]</f>
        <v>0</v>
      </c>
      <c r="X230" s="38" t="s">
        <v>1753</v>
      </c>
      <c r="Y230" s="77" t="s">
        <v>1754</v>
      </c>
      <c r="Z23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https://www.sparkfun.com/products/14269</v>
      </c>
      <c r="AA23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https://www.mouser.com/ProductDetail/474-SPX-14269</v>
      </c>
    </row>
    <row r="231" spans="1:28" s="55" customFormat="1" x14ac:dyDescent="0.3">
      <c r="A231" s="126" t="s">
        <v>873</v>
      </c>
      <c r="B231" s="126" t="s">
        <v>877</v>
      </c>
      <c r="C231" s="126" t="s">
        <v>0</v>
      </c>
      <c r="D231" s="141" t="str">
        <f>IF(EquipmentListTable[[#This Row],[Supplier]]=FilterSpecs!$A$8,EquipmentListTable[[#This Row],[Mouser SKU]], EquipmentListTable[[#This Row],[Supplier SKU]])</f>
        <v>PRT-14426</v>
      </c>
      <c r="E231" s="126">
        <v>4</v>
      </c>
      <c r="F231" s="126">
        <v>0</v>
      </c>
      <c r="G231" s="126">
        <v>0</v>
      </c>
      <c r="H231" s="126">
        <f>EquipmentListTable[[#This Row],['#/Unit]]*FilterSpecs!$C$3+EquipmentListTable[[#This Row],['# Extra]]</f>
        <v>20</v>
      </c>
      <c r="I231" s="126">
        <v>0</v>
      </c>
      <c r="J231" s="126">
        <f>IF(AND(EquipmentListTable[[#This Row],[Tag]]&lt;&gt;FilterSpecs!$H$12, EquipmentListTable[[#This Row],[Tag]]&lt;&gt;FilterSpecs!$H$9), EquipmentListTable[[#This Row],['#/Unit]]*FilterSpecs!$B$3+EquipmentListTable[Init '# Extra],0)</f>
        <v>0</v>
      </c>
      <c r="K231" s="126">
        <f>EquipmentListTable[[#This Row],[Tot '#]]-EquipmentListTable[In Stock]</f>
        <v>20</v>
      </c>
      <c r="L231" s="126">
        <f>EquipmentListTable['# Left]</f>
        <v>20</v>
      </c>
      <c r="M231" s="126" t="s">
        <v>255</v>
      </c>
      <c r="N231" s="104">
        <v>0.95</v>
      </c>
      <c r="O231" s="104">
        <f>EquipmentListTable[[#This Row],['# Formatted]]*EquipmentListTable[[#This Row],[Price (USD)]]</f>
        <v>19</v>
      </c>
      <c r="P231" s="38" t="s">
        <v>1877</v>
      </c>
      <c r="Q231" s="126">
        <f t="shared" si="3"/>
        <v>213</v>
      </c>
      <c r="R231" s="141" t="s">
        <v>252</v>
      </c>
      <c r="S231" s="48">
        <f>IF(EquipmentListTable[[#This Row],[Tag]]=FilterSpecs!$H$7,EquipmentListTable[[#This Row],['#/Unit]]*EquipmentListTable[[#This Row],[Price (USD)]],0)</f>
        <v>0</v>
      </c>
      <c r="T231" s="87">
        <f>EquipmentListTable[[#This Row],[Tot '#]]*EquipmentListTable[[#This Row],[Price (USD)]]</f>
        <v>19</v>
      </c>
      <c r="U231" s="96">
        <f>EquipmentListTable[[#This Row],[In Stock]]*EquipmentListTable[[#This Row],[Price (USD)]]</f>
        <v>0</v>
      </c>
      <c r="V231" s="96">
        <f>EquipmentListTable[[#This Row],['# Left]]*EquipmentListTable[[#This Row],[Price (USD)]]</f>
        <v>19</v>
      </c>
      <c r="W231" s="96">
        <f>EquipmentListTable[[#This Row],['# Left]]*EquipmentListTable[[#This Row],[Price (USD)]]</f>
        <v>19</v>
      </c>
      <c r="X231" s="38" t="s">
        <v>253</v>
      </c>
      <c r="Y231" s="77" t="s">
        <v>254</v>
      </c>
      <c r="Z23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https://www.sparkfun.com/products/14426</v>
      </c>
      <c r="AA23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https://www.mouser.com/ProductDetail/474-PRT-14426</v>
      </c>
      <c r="AB231" s="38"/>
    </row>
    <row r="232" spans="1:28" s="55" customFormat="1" x14ac:dyDescent="0.3">
      <c r="A232" s="126" t="s">
        <v>873</v>
      </c>
      <c r="B232" s="126" t="s">
        <v>877</v>
      </c>
      <c r="C232" s="126" t="s">
        <v>0</v>
      </c>
      <c r="D232" s="141" t="str">
        <f>IF(EquipmentListTable[[#This Row],[Supplier]]=FilterSpecs!$A$8,EquipmentListTable[[#This Row],[Mouser SKU]], EquipmentListTable[[#This Row],[Supplier SKU]])</f>
        <v>PRT-14427</v>
      </c>
      <c r="E232" s="126">
        <v>2</v>
      </c>
      <c r="F232" s="126">
        <v>0</v>
      </c>
      <c r="G232" s="126">
        <v>0</v>
      </c>
      <c r="H232" s="126">
        <f>EquipmentListTable[[#This Row],['#/Unit]]*FilterSpecs!$C$3+EquipmentListTable[[#This Row],['# Extra]]</f>
        <v>10</v>
      </c>
      <c r="I232" s="126">
        <v>0</v>
      </c>
      <c r="J232" s="126">
        <f>IF(AND(EquipmentListTable[[#This Row],[Tag]]&lt;&gt;FilterSpecs!$H$12, EquipmentListTable[[#This Row],[Tag]]&lt;&gt;FilterSpecs!$H$9), EquipmentListTable[[#This Row],['#/Unit]]*FilterSpecs!$B$3+EquipmentListTable[Init '# Extra],0)</f>
        <v>10</v>
      </c>
      <c r="K232" s="126">
        <f>EquipmentListTable[[#This Row],[Tot '#]]-EquipmentListTable[In Stock]</f>
        <v>10</v>
      </c>
      <c r="L232" s="126">
        <f>EquipmentListTable['# Left]</f>
        <v>10</v>
      </c>
      <c r="M232" s="126" t="s">
        <v>259</v>
      </c>
      <c r="N232" s="104">
        <v>1.5</v>
      </c>
      <c r="O232" s="104">
        <f>EquipmentListTable[[#This Row],['# Formatted]]*EquipmentListTable[[#This Row],[Price (USD)]]</f>
        <v>15</v>
      </c>
      <c r="P232" s="38" t="s">
        <v>1875</v>
      </c>
      <c r="Q232" s="126">
        <f t="shared" si="3"/>
        <v>214</v>
      </c>
      <c r="R232" s="141" t="s">
        <v>256</v>
      </c>
      <c r="S232" s="48">
        <f>IF(EquipmentListTable[[#This Row],[Tag]]=FilterSpecs!$H$7,EquipmentListTable[[#This Row],['#/Unit]]*EquipmentListTable[[#This Row],[Price (USD)]],0)</f>
        <v>3</v>
      </c>
      <c r="T232" s="87">
        <f>EquipmentListTable[[#This Row],[Tot '#]]*EquipmentListTable[[#This Row],[Price (USD)]]</f>
        <v>15</v>
      </c>
      <c r="U232" s="96">
        <f>EquipmentListTable[[#This Row],[In Stock]]*EquipmentListTable[[#This Row],[Price (USD)]]</f>
        <v>0</v>
      </c>
      <c r="V232" s="96">
        <f>EquipmentListTable[[#This Row],['# Left]]*EquipmentListTable[[#This Row],[Price (USD)]]</f>
        <v>15</v>
      </c>
      <c r="W232" s="96">
        <f>EquipmentListTable[[#This Row],['# Left]]*EquipmentListTable[[#This Row],[Price (USD)]]</f>
        <v>15</v>
      </c>
      <c r="X232" s="38" t="s">
        <v>257</v>
      </c>
      <c r="Y232" s="77" t="s">
        <v>258</v>
      </c>
      <c r="Z23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https://www.sparkfun.com/products/14427</v>
      </c>
      <c r="AA23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https://www.mouser.com/ProductDetail/474-PRT-14427</v>
      </c>
      <c r="AB232" s="38"/>
    </row>
    <row r="233" spans="1:28" s="55" customFormat="1" x14ac:dyDescent="0.3">
      <c r="A233" s="126" t="s">
        <v>873</v>
      </c>
      <c r="B233" s="126" t="s">
        <v>877</v>
      </c>
      <c r="C233" s="126" t="s">
        <v>0</v>
      </c>
      <c r="D233" s="141" t="str">
        <f>IF(EquipmentListTable[[#This Row],[Supplier]]=FilterSpecs!$A$8,EquipmentListTable[[#This Row],[Mouser SKU]], EquipmentListTable[[#This Row],[Supplier SKU]])</f>
        <v>PRT-14428</v>
      </c>
      <c r="E233" s="126">
        <v>0</v>
      </c>
      <c r="F233" s="126">
        <v>0</v>
      </c>
      <c r="G233" s="126">
        <v>0</v>
      </c>
      <c r="H233" s="126">
        <f>EquipmentListTable[[#This Row],['#/Unit]]*FilterSpecs!$C$3+EquipmentListTable[[#This Row],['# Extra]]</f>
        <v>0</v>
      </c>
      <c r="I233" s="126">
        <v>0</v>
      </c>
      <c r="J233" s="126">
        <f>IF(AND(EquipmentListTable[[#This Row],[Tag]]&lt;&gt;FilterSpecs!$H$12, EquipmentListTable[[#This Row],[Tag]]&lt;&gt;FilterSpecs!$H$9), EquipmentListTable[[#This Row],['#/Unit]]*FilterSpecs!$B$3+EquipmentListTable[Init '# Extra],0)</f>
        <v>0</v>
      </c>
      <c r="K233" s="126">
        <f>EquipmentListTable[[#This Row],[Tot '#]]-EquipmentListTable[In Stock]</f>
        <v>0</v>
      </c>
      <c r="L233" s="126">
        <f>EquipmentListTable['# Left]</f>
        <v>0</v>
      </c>
      <c r="M233" s="126" t="s">
        <v>251</v>
      </c>
      <c r="N233" s="104">
        <v>1.5</v>
      </c>
      <c r="O233" s="104">
        <f>EquipmentListTable[[#This Row],['# Formatted]]*EquipmentListTable[[#This Row],[Price (USD)]]</f>
        <v>0</v>
      </c>
      <c r="P233" s="38" t="s">
        <v>1875</v>
      </c>
      <c r="Q233" s="126">
        <f t="shared" si="3"/>
        <v>215</v>
      </c>
      <c r="R233" s="141" t="s">
        <v>248</v>
      </c>
      <c r="S233" s="48">
        <f>IF(EquipmentListTable[[#This Row],[Tag]]=FilterSpecs!$H$7,EquipmentListTable[[#This Row],['#/Unit]]*EquipmentListTable[[#This Row],[Price (USD)]],0)</f>
        <v>0</v>
      </c>
      <c r="T233" s="87">
        <f>EquipmentListTable[[#This Row],[Tot '#]]*EquipmentListTable[[#This Row],[Price (USD)]]</f>
        <v>0</v>
      </c>
      <c r="U233" s="96">
        <f>EquipmentListTable[[#This Row],[In Stock]]*EquipmentListTable[[#This Row],[Price (USD)]]</f>
        <v>0</v>
      </c>
      <c r="V233" s="96">
        <f>EquipmentListTable[[#This Row],['# Left]]*EquipmentListTable[[#This Row],[Price (USD)]]</f>
        <v>0</v>
      </c>
      <c r="W233" s="96">
        <f>EquipmentListTable[[#This Row],['# Left]]*EquipmentListTable[[#This Row],[Price (USD)]]</f>
        <v>0</v>
      </c>
      <c r="X233" s="38" t="s">
        <v>249</v>
      </c>
      <c r="Y233" s="77" t="s">
        <v>250</v>
      </c>
      <c r="Z23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https://www.sparkfun.com/products/14428</v>
      </c>
      <c r="AA23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https://www.mouser.com/ProductDetail/474-PRT-14428</v>
      </c>
      <c r="AB233" s="38"/>
    </row>
    <row r="234" spans="1:28" s="55" customFormat="1" x14ac:dyDescent="0.3">
      <c r="A234" s="126" t="s">
        <v>873</v>
      </c>
      <c r="B234" s="126" t="s">
        <v>877</v>
      </c>
      <c r="C234" s="126" t="s">
        <v>0</v>
      </c>
      <c r="D234" s="141" t="str">
        <f>IF(EquipmentListTable[[#This Row],[Supplier]]=FilterSpecs!$A$8,EquipmentListTable[[#This Row],[Mouser SKU]], EquipmentListTable[[#This Row],[Supplier SKU]])</f>
        <v>PRT-14429</v>
      </c>
      <c r="E234" s="126">
        <v>0</v>
      </c>
      <c r="F234" s="126">
        <v>0</v>
      </c>
      <c r="G234" s="126">
        <v>0</v>
      </c>
      <c r="H234" s="126">
        <f>EquipmentListTable[[#This Row],['#/Unit]]*FilterSpecs!$C$3+EquipmentListTable[[#This Row],['# Extra]]</f>
        <v>0</v>
      </c>
      <c r="I234" s="126">
        <v>0</v>
      </c>
      <c r="J234" s="126">
        <f>IF(AND(EquipmentListTable[[#This Row],[Tag]]&lt;&gt;FilterSpecs!$H$12, EquipmentListTable[[#This Row],[Tag]]&lt;&gt;FilterSpecs!$H$9), EquipmentListTable[[#This Row],['#/Unit]]*FilterSpecs!$B$3+EquipmentListTable[Init '# Extra],0)</f>
        <v>0</v>
      </c>
      <c r="K234" s="126">
        <f>EquipmentListTable[[#This Row],[Tot '#]]-EquipmentListTable[In Stock]</f>
        <v>0</v>
      </c>
      <c r="L234" s="126">
        <f>EquipmentListTable['# Left]</f>
        <v>0</v>
      </c>
      <c r="M234" s="126" t="s">
        <v>1791</v>
      </c>
      <c r="N234" s="104">
        <v>1.95</v>
      </c>
      <c r="O234" s="104">
        <f>EquipmentListTable[[#This Row],['# Formatted]]*EquipmentListTable[[#This Row],[Price (USD)]]</f>
        <v>0</v>
      </c>
      <c r="P234" s="38" t="s">
        <v>1874</v>
      </c>
      <c r="Q234" s="126">
        <f t="shared" si="3"/>
        <v>216</v>
      </c>
      <c r="R234" s="141" t="s">
        <v>1788</v>
      </c>
      <c r="S234" s="48">
        <f>IF(EquipmentListTable[[#This Row],[Tag]]=FilterSpecs!$H$7,EquipmentListTable[[#This Row],['#/Unit]]*EquipmentListTable[[#This Row],[Price (USD)]],0)</f>
        <v>0</v>
      </c>
      <c r="T234" s="87">
        <f>EquipmentListTable[[#This Row],[Tot '#]]*EquipmentListTable[[#This Row],[Price (USD)]]</f>
        <v>0</v>
      </c>
      <c r="U234" s="96">
        <f>EquipmentListTable[[#This Row],[In Stock]]*EquipmentListTable[[#This Row],[Price (USD)]]</f>
        <v>0</v>
      </c>
      <c r="V234" s="96">
        <f>EquipmentListTable[[#This Row],['# Left]]*EquipmentListTable[[#This Row],[Price (USD)]]</f>
        <v>0</v>
      </c>
      <c r="W234" s="96">
        <f>EquipmentListTable[[#This Row],['# Left]]*EquipmentListTable[[#This Row],[Price (USD)]]</f>
        <v>0</v>
      </c>
      <c r="X234" s="38" t="s">
        <v>1789</v>
      </c>
      <c r="Y234" s="77" t="s">
        <v>1790</v>
      </c>
      <c r="Z23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https://www.sparkfun.com/products/14429</v>
      </c>
      <c r="AA23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https://www.mouser.com/ProductDetail/474-PRT-14429</v>
      </c>
      <c r="AB234" s="41"/>
    </row>
    <row r="235" spans="1:28" s="55" customFormat="1" x14ac:dyDescent="0.3">
      <c r="A235" s="126" t="s">
        <v>873</v>
      </c>
      <c r="B235" s="126" t="s">
        <v>877</v>
      </c>
      <c r="C235" s="126" t="s">
        <v>0</v>
      </c>
      <c r="D235" s="141" t="str">
        <f>IF(EquipmentListTable[[#This Row],[Supplier]]=FilterSpecs!$A$8,EquipmentListTable[[#This Row],[Mouser SKU]], EquipmentListTable[[#This Row],[Supplier SKU]])</f>
        <v>SPX-14323</v>
      </c>
      <c r="E235" s="126">
        <v>0</v>
      </c>
      <c r="F235" s="126">
        <v>0</v>
      </c>
      <c r="G235" s="126">
        <v>0</v>
      </c>
      <c r="H235" s="126">
        <f>EquipmentListTable[[#This Row],['#/Unit]]*FilterSpecs!$C$3+EquipmentListTable[[#This Row],['# Extra]]</f>
        <v>0</v>
      </c>
      <c r="I235" s="126">
        <v>0</v>
      </c>
      <c r="J235" s="126">
        <f>IF(AND(EquipmentListTable[[#This Row],[Tag]]&lt;&gt;FilterSpecs!$H$12, EquipmentListTable[[#This Row],[Tag]]&lt;&gt;FilterSpecs!$H$9), EquipmentListTable[[#This Row],['#/Unit]]*FilterSpecs!$B$3+EquipmentListTable[Init '# Extra],0)</f>
        <v>0</v>
      </c>
      <c r="K235" s="126">
        <f>EquipmentListTable[[#This Row],[Tot '#]]-EquipmentListTable[In Stock]</f>
        <v>0</v>
      </c>
      <c r="L235" s="126">
        <f>EquipmentListTable['# Left]</f>
        <v>0</v>
      </c>
      <c r="M235" s="126" t="s">
        <v>717</v>
      </c>
      <c r="N235" s="104">
        <v>2.95</v>
      </c>
      <c r="O235" s="104">
        <f>EquipmentListTable[[#This Row],['# Formatted]]*EquipmentListTable[[#This Row],[Price (USD)]]</f>
        <v>0</v>
      </c>
      <c r="P235" s="38" t="s">
        <v>2352</v>
      </c>
      <c r="Q235" s="126">
        <f t="shared" si="3"/>
        <v>217</v>
      </c>
      <c r="R235" s="141" t="s">
        <v>714</v>
      </c>
      <c r="S235" s="48">
        <f>IF(EquipmentListTable[[#This Row],[Tag]]=FilterSpecs!$H$7,EquipmentListTable[[#This Row],['#/Unit]]*EquipmentListTable[[#This Row],[Price (USD)]],0)</f>
        <v>0</v>
      </c>
      <c r="T235" s="87">
        <f>EquipmentListTable[[#This Row],[Tot '#]]*EquipmentListTable[[#This Row],[Price (USD)]]</f>
        <v>0</v>
      </c>
      <c r="U235" s="96">
        <f>EquipmentListTable[[#This Row],[In Stock]]*EquipmentListTable[[#This Row],[Price (USD)]]</f>
        <v>0</v>
      </c>
      <c r="V235" s="96">
        <f>EquipmentListTable[[#This Row],['# Left]]*EquipmentListTable[[#This Row],[Price (USD)]]</f>
        <v>0</v>
      </c>
      <c r="W235" s="96">
        <f>EquipmentListTable[[#This Row],['# Left]]*EquipmentListTable[[#This Row],[Price (USD)]]</f>
        <v>0</v>
      </c>
      <c r="X235" s="38" t="s">
        <v>715</v>
      </c>
      <c r="Y235" s="77" t="s">
        <v>716</v>
      </c>
      <c r="Z23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https://www.sparkfun.com/products/14323</v>
      </c>
      <c r="AA23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https://www.mouser.com/ProductDetail/474-SPX-14323</v>
      </c>
      <c r="AB235" s="38"/>
    </row>
    <row r="236" spans="1:28" s="54" customFormat="1" x14ac:dyDescent="0.3">
      <c r="A236" s="126" t="s">
        <v>873</v>
      </c>
      <c r="B236" s="126" t="s">
        <v>877</v>
      </c>
      <c r="C236" s="126" t="s">
        <v>0</v>
      </c>
      <c r="D236" s="141" t="str">
        <f>IF(EquipmentListTable[[#This Row],[Supplier]]=FilterSpecs!$A$8,EquipmentListTable[[#This Row],[Mouser SKU]], EquipmentListTable[[#This Row],[Supplier SKU]])</f>
        <v>SPX-14324</v>
      </c>
      <c r="E236" s="126">
        <v>0</v>
      </c>
      <c r="F236" s="126">
        <v>0</v>
      </c>
      <c r="G236" s="126">
        <v>0</v>
      </c>
      <c r="H236" s="126">
        <f>EquipmentListTable[[#This Row],['#/Unit]]*FilterSpecs!$C$3+EquipmentListTable[[#This Row],['# Extra]]</f>
        <v>0</v>
      </c>
      <c r="I236" s="126">
        <v>0</v>
      </c>
      <c r="J236" s="126">
        <f>IF(AND(EquipmentListTable[[#This Row],[Tag]]&lt;&gt;FilterSpecs!$H$12, EquipmentListTable[[#This Row],[Tag]]&lt;&gt;FilterSpecs!$H$9), EquipmentListTable[[#This Row],['#/Unit]]*FilterSpecs!$B$3+EquipmentListTable[Init '# Extra],0)</f>
        <v>0</v>
      </c>
      <c r="K236" s="126">
        <f>EquipmentListTable[[#This Row],[Tot '#]]-EquipmentListTable[In Stock]</f>
        <v>0</v>
      </c>
      <c r="L236" s="126">
        <f>EquipmentListTable['# Left]</f>
        <v>0</v>
      </c>
      <c r="M236" s="126" t="s">
        <v>1775</v>
      </c>
      <c r="N236" s="104">
        <v>2.95</v>
      </c>
      <c r="O236" s="104">
        <f>EquipmentListTable[[#This Row],['# Formatted]]*EquipmentListTable[[#This Row],[Price (USD)]]</f>
        <v>0</v>
      </c>
      <c r="P236" s="38" t="s">
        <v>1874</v>
      </c>
      <c r="Q236" s="126">
        <f t="shared" si="3"/>
        <v>218</v>
      </c>
      <c r="R236" s="141" t="s">
        <v>1772</v>
      </c>
      <c r="S236" s="48">
        <f>IF(EquipmentListTable[[#This Row],[Tag]]=FilterSpecs!$H$7,EquipmentListTable[[#This Row],['#/Unit]]*EquipmentListTable[[#This Row],[Price (USD)]],0)</f>
        <v>0</v>
      </c>
      <c r="T236" s="87">
        <f>EquipmentListTable[[#This Row],[Tot '#]]*EquipmentListTable[[#This Row],[Price (USD)]]</f>
        <v>0</v>
      </c>
      <c r="U236" s="96">
        <f>EquipmentListTable[[#This Row],[In Stock]]*EquipmentListTable[[#This Row],[Price (USD)]]</f>
        <v>0</v>
      </c>
      <c r="V236" s="96">
        <f>EquipmentListTable[[#This Row],['# Left]]*EquipmentListTable[[#This Row],[Price (USD)]]</f>
        <v>0</v>
      </c>
      <c r="W236" s="96">
        <f>EquipmentListTable[[#This Row],['# Left]]*EquipmentListTable[[#This Row],[Price (USD)]]</f>
        <v>0</v>
      </c>
      <c r="X236" s="38" t="s">
        <v>1773</v>
      </c>
      <c r="Y236" s="77" t="s">
        <v>1774</v>
      </c>
      <c r="Z23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https://www.sparkfun.com/products/14324</v>
      </c>
      <c r="AA23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https://www.mouser.com/ProductDetail/474-SPX-14324</v>
      </c>
      <c r="AB236" s="41"/>
    </row>
    <row r="237" spans="1:28" s="54" customFormat="1" x14ac:dyDescent="0.3">
      <c r="A237" s="126" t="s">
        <v>873</v>
      </c>
      <c r="B237" s="126" t="s">
        <v>877</v>
      </c>
      <c r="C237" s="126" t="s">
        <v>0</v>
      </c>
      <c r="D237" s="141" t="str">
        <f>IF(EquipmentListTable[[#This Row],[Supplier]]=FilterSpecs!$A$8,EquipmentListTable[[#This Row],[Mouser SKU]], EquipmentListTable[[#This Row],[Supplier SKU]])</f>
        <v>SPX-14417</v>
      </c>
      <c r="E237" s="126">
        <v>0</v>
      </c>
      <c r="F237" s="126">
        <v>20</v>
      </c>
      <c r="G237" s="126">
        <v>0</v>
      </c>
      <c r="H237" s="126">
        <f>EquipmentListTable[[#This Row],['#/Unit]]*FilterSpecs!$C$3+EquipmentListTable[[#This Row],['# Extra]]</f>
        <v>20</v>
      </c>
      <c r="I237" s="126">
        <v>0</v>
      </c>
      <c r="J237" s="126">
        <f>IF(AND(EquipmentListTable[[#This Row],[Tag]]&lt;&gt;FilterSpecs!$H$12, EquipmentListTable[[#This Row],[Tag]]&lt;&gt;FilterSpecs!$H$9), EquipmentListTable[[#This Row],['#/Unit]]*FilterSpecs!$B$3+EquipmentListTable[Init '# Extra],0)</f>
        <v>0</v>
      </c>
      <c r="K237" s="126">
        <f>EquipmentListTable[[#This Row],[Tot '#]]-EquipmentListTable[In Stock]</f>
        <v>20</v>
      </c>
      <c r="L237" s="126">
        <f>EquipmentListTable['# Left]</f>
        <v>20</v>
      </c>
      <c r="M237" s="126" t="s">
        <v>2474</v>
      </c>
      <c r="N237" s="104">
        <v>0.5</v>
      </c>
      <c r="O237" s="104">
        <f>EquipmentListTable[[#This Row],['# Formatted]]*EquipmentListTable[[#This Row],[Price (USD)]]</f>
        <v>10</v>
      </c>
      <c r="P237" s="77" t="s">
        <v>1874</v>
      </c>
      <c r="Q237" s="126">
        <f t="shared" si="3"/>
        <v>219</v>
      </c>
      <c r="R237" s="141" t="s">
        <v>2475</v>
      </c>
      <c r="S237" s="79">
        <f>IF(EquipmentListTable[[#This Row],[Tag]]=FilterSpecs!$H$7,EquipmentListTable[[#This Row],['#/Unit]]*EquipmentListTable[[#This Row],[Price (USD)]],0)</f>
        <v>0</v>
      </c>
      <c r="T237" s="87">
        <f>EquipmentListTable[[#This Row],[Tot '#]]*EquipmentListTable[[#This Row],[Price (USD)]]</f>
        <v>10</v>
      </c>
      <c r="U237" s="96">
        <f>EquipmentListTable[[#This Row],[In Stock]]*EquipmentListTable[[#This Row],[Price (USD)]]</f>
        <v>0</v>
      </c>
      <c r="V237" s="96">
        <f>EquipmentListTable[[#This Row],['# Left]]*EquipmentListTable[[#This Row],[Price (USD)]]</f>
        <v>10</v>
      </c>
      <c r="W237" s="96">
        <f>EquipmentListTable[[#This Row],['# Left]]*EquipmentListTable[[#This Row],[Price (USD)]]</f>
        <v>10</v>
      </c>
      <c r="X237" s="77" t="s">
        <v>1773</v>
      </c>
      <c r="Y237" s="77" t="s">
        <v>1774</v>
      </c>
      <c r="Z23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https://www.sparkfun.com/products/14417</v>
      </c>
      <c r="AA23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https://www.mouser.com/ProductDetail/474-SPX-14417</v>
      </c>
      <c r="AB237" s="78"/>
    </row>
    <row r="238" spans="1:28" s="54" customFormat="1" x14ac:dyDescent="0.3">
      <c r="A238" s="126" t="s">
        <v>873</v>
      </c>
      <c r="B238" s="126" t="s">
        <v>1575</v>
      </c>
      <c r="C238" s="126" t="s">
        <v>0</v>
      </c>
      <c r="D238" s="141" t="str">
        <f>IF(EquipmentListTable[[#This Row],[Supplier]]=FilterSpecs!$A$8,EquipmentListTable[[#This Row],[Mouser SKU]], EquipmentListTable[[#This Row],[Supplier SKU]])</f>
        <v>DEV-11723</v>
      </c>
      <c r="E238" s="126">
        <v>0</v>
      </c>
      <c r="F238" s="126">
        <v>1</v>
      </c>
      <c r="G238" s="126">
        <v>0</v>
      </c>
      <c r="H238" s="126">
        <f>EquipmentListTable[[#This Row],['#/Unit]]*FilterSpecs!$C$3+EquipmentListTable[[#This Row],['# Extra]]</f>
        <v>1</v>
      </c>
      <c r="I238" s="126">
        <v>0</v>
      </c>
      <c r="J238" s="126">
        <f>IF(AND(EquipmentListTable[[#This Row],[Tag]]&lt;&gt;FilterSpecs!$H$12, EquipmentListTable[[#This Row],[Tag]]&lt;&gt;FilterSpecs!$H$9), EquipmentListTable[[#This Row],['#/Unit]]*FilterSpecs!$B$3+EquipmentListTable[Init '# Extra],0)</f>
        <v>0</v>
      </c>
      <c r="K238" s="126">
        <f>EquipmentListTable[[#This Row],[Tot '#]]-EquipmentListTable[In Stock]</f>
        <v>1</v>
      </c>
      <c r="L238" s="126">
        <f>EquipmentListTable['# Left]</f>
        <v>1</v>
      </c>
      <c r="M238" s="126" t="s">
        <v>1083</v>
      </c>
      <c r="N238" s="104">
        <v>24.95</v>
      </c>
      <c r="O238" s="104">
        <f>EquipmentListTable[[#This Row],['# Formatted]]*EquipmentListTable[[#This Row],[Price (USD)]]</f>
        <v>24.95</v>
      </c>
      <c r="P238" s="38" t="s">
        <v>1874</v>
      </c>
      <c r="Q238" s="126">
        <f t="shared" si="3"/>
        <v>220</v>
      </c>
      <c r="R238" s="141" t="s">
        <v>1080</v>
      </c>
      <c r="S238" s="48">
        <f>IF(EquipmentListTable[[#This Row],[Tag]]=FilterSpecs!$H$7,EquipmentListTable[[#This Row],['#/Unit]]*EquipmentListTable[[#This Row],[Price (USD)]],0)</f>
        <v>0</v>
      </c>
      <c r="T238" s="87">
        <f>EquipmentListTable[[#This Row],[Tot '#]]*EquipmentListTable[[#This Row],[Price (USD)]]</f>
        <v>24.95</v>
      </c>
      <c r="U238" s="96">
        <f>EquipmentListTable[[#This Row],[In Stock]]*EquipmentListTable[[#This Row],[Price (USD)]]</f>
        <v>0</v>
      </c>
      <c r="V238" s="96">
        <f>EquipmentListTable[[#This Row],['# Left]]*EquipmentListTable[[#This Row],[Price (USD)]]</f>
        <v>24.95</v>
      </c>
      <c r="W238" s="96">
        <f>EquipmentListTable[[#This Row],['# Left]]*EquipmentListTable[[#This Row],[Price (USD)]]</f>
        <v>24.95</v>
      </c>
      <c r="X238" s="38" t="s">
        <v>1081</v>
      </c>
      <c r="Y238" s="77" t="s">
        <v>1082</v>
      </c>
      <c r="Z23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https://www.sparkfun.com/products/11723</v>
      </c>
      <c r="AA23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https://www.mouser.com/ProductDetail/474-DEV-11723</v>
      </c>
      <c r="AB238" s="41"/>
    </row>
    <row r="239" spans="1:28" s="54" customFormat="1" x14ac:dyDescent="0.3">
      <c r="A239" s="126" t="s">
        <v>873</v>
      </c>
      <c r="B239" s="126" t="s">
        <v>1575</v>
      </c>
      <c r="C239" s="126" t="s">
        <v>0</v>
      </c>
      <c r="D239" s="141" t="str">
        <f>IF(EquipmentListTable[[#This Row],[Supplier]]=FilterSpecs!$A$8,EquipmentListTable[[#This Row],[Mouser SKU]], EquipmentListTable[[#This Row],[Supplier SKU]])</f>
        <v>BOB-09056</v>
      </c>
      <c r="E239" s="126">
        <v>1</v>
      </c>
      <c r="F239" s="126">
        <v>1</v>
      </c>
      <c r="G239" s="126">
        <v>0</v>
      </c>
      <c r="H239" s="126">
        <f>EquipmentListTable[[#This Row],['#/Unit]]*FilterSpecs!$C$3+EquipmentListTable[[#This Row],['# Extra]]</f>
        <v>6</v>
      </c>
      <c r="I239" s="126">
        <v>5</v>
      </c>
      <c r="J239" s="126">
        <f>IF(AND(EquipmentListTable[[#This Row],[Tag]]&lt;&gt;FilterSpecs!$H$12, EquipmentListTable[[#This Row],[Tag]]&lt;&gt;FilterSpecs!$H$9), EquipmentListTable[[#This Row],['#/Unit]]*FilterSpecs!$B$3+EquipmentListTable[Init '# Extra],0)</f>
        <v>5</v>
      </c>
      <c r="K239" s="126">
        <f>EquipmentListTable[[#This Row],[Tot '#]]-EquipmentListTable[In Stock]</f>
        <v>1</v>
      </c>
      <c r="L239" s="126">
        <f>EquipmentListTable['# Left]</f>
        <v>1</v>
      </c>
      <c r="M239" s="126" t="s">
        <v>198</v>
      </c>
      <c r="N239" s="104">
        <v>4.95</v>
      </c>
      <c r="O239" s="104">
        <f>EquipmentListTable[[#This Row],['# Formatted]]*EquipmentListTable[[#This Row],[Price (USD)]]</f>
        <v>4.95</v>
      </c>
      <c r="P239" s="38" t="s">
        <v>1875</v>
      </c>
      <c r="Q239" s="126">
        <f t="shared" si="3"/>
        <v>221</v>
      </c>
      <c r="R239" s="141" t="s">
        <v>473</v>
      </c>
      <c r="S239" s="48">
        <f>IF(EquipmentListTable[[#This Row],[Tag]]=FilterSpecs!$H$7,EquipmentListTable[[#This Row],['#/Unit]]*EquipmentListTable[[#This Row],[Price (USD)]],0)</f>
        <v>4.95</v>
      </c>
      <c r="T239" s="87">
        <f>EquipmentListTable[[#This Row],[Tot '#]]*EquipmentListTable[[#This Row],[Price (USD)]]</f>
        <v>29.700000000000003</v>
      </c>
      <c r="U239" s="96">
        <f>EquipmentListTable[[#This Row],[In Stock]]*EquipmentListTable[[#This Row],[Price (USD)]]</f>
        <v>24.75</v>
      </c>
      <c r="V239" s="96">
        <f>EquipmentListTable[[#This Row],['# Left]]*EquipmentListTable[[#This Row],[Price (USD)]]</f>
        <v>4.95</v>
      </c>
      <c r="W239" s="96">
        <f>EquipmentListTable[[#This Row],['# Left]]*EquipmentListTable[[#This Row],[Price (USD)]]</f>
        <v>4.95</v>
      </c>
      <c r="X239" s="38" t="s">
        <v>474</v>
      </c>
      <c r="Y239" s="77" t="s">
        <v>475</v>
      </c>
      <c r="Z23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https://www.sparkfun.com/products/09056</v>
      </c>
      <c r="AA23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https://www.mouser.com/ProductDetail/474-BOB-09056</v>
      </c>
      <c r="AB239" s="38"/>
    </row>
    <row r="240" spans="1:28" s="54" customFormat="1" x14ac:dyDescent="0.3">
      <c r="A240" s="126" t="s">
        <v>873</v>
      </c>
      <c r="B240" s="126" t="s">
        <v>1575</v>
      </c>
      <c r="C240" s="126" t="s">
        <v>1863</v>
      </c>
      <c r="D240" s="141" t="str">
        <f>IF(EquipmentListTable[[#This Row],[Supplier]]=FilterSpecs!$A$8,EquipmentListTable[[#This Row],[Mouser SKU]], EquipmentListTable[[#This Row],[Supplier SKU]])</f>
        <v>2717</v>
      </c>
      <c r="E240" s="126">
        <v>0</v>
      </c>
      <c r="F240" s="126">
        <v>0</v>
      </c>
      <c r="G240" s="126">
        <v>0</v>
      </c>
      <c r="H240" s="126">
        <f>EquipmentListTable[[#This Row],['#/Unit]]*FilterSpecs!$C$3+EquipmentListTable[[#This Row],['# Extra]]</f>
        <v>0</v>
      </c>
      <c r="I240" s="126">
        <v>0</v>
      </c>
      <c r="J240" s="126">
        <f>IF(AND(EquipmentListTable[[#This Row],[Tag]]&lt;&gt;FilterSpecs!$H$12, EquipmentListTable[[#This Row],[Tag]]&lt;&gt;FilterSpecs!$H$9), EquipmentListTable[[#This Row],['#/Unit]]*FilterSpecs!$B$3+EquipmentListTable[Init '# Extra],0)</f>
        <v>0</v>
      </c>
      <c r="K240" s="126">
        <f>EquipmentListTable[[#This Row],[Tot '#]]-EquipmentListTable[In Stock]</f>
        <v>0</v>
      </c>
      <c r="L240" s="126">
        <f>EquipmentListTable['# Left]</f>
        <v>0</v>
      </c>
      <c r="M240" s="142" t="s">
        <v>2228</v>
      </c>
      <c r="N240" s="105">
        <v>6.95</v>
      </c>
      <c r="O240" s="104">
        <f>EquipmentListTable[[#This Row],['# Formatted]]*EquipmentListTable[[#This Row],[Price (USD)]]</f>
        <v>0</v>
      </c>
      <c r="P240" s="51" t="s">
        <v>1874</v>
      </c>
      <c r="Q240" s="126">
        <f t="shared" si="3"/>
        <v>222</v>
      </c>
      <c r="R240" s="141" t="s">
        <v>2227</v>
      </c>
      <c r="S240" s="48">
        <f>IF(EquipmentListTable[[#This Row],[Tag]]=FilterSpecs!$H$7,EquipmentListTable[[#This Row],['#/Unit]]*EquipmentListTable[[#This Row],[Price (USD)]],0)</f>
        <v>0</v>
      </c>
      <c r="T240" s="87">
        <f>EquipmentListTable[[#This Row],[Tot '#]]*EquipmentListTable[[#This Row],[Price (USD)]]</f>
        <v>0</v>
      </c>
      <c r="U240" s="96">
        <f>EquipmentListTable[[#This Row],[In Stock]]*EquipmentListTable[[#This Row],[Price (USD)]]</f>
        <v>0</v>
      </c>
      <c r="V240" s="96">
        <f>EquipmentListTable[[#This Row],['# Left]]*EquipmentListTable[[#This Row],[Price (USD)]]</f>
        <v>0</v>
      </c>
      <c r="W240" s="96">
        <f>EquipmentListTable[[#This Row],['# Left]]*EquipmentListTable[[#This Row],[Price (USD)]]</f>
        <v>0</v>
      </c>
      <c r="X240" s="38"/>
      <c r="Y240" s="77"/>
      <c r="Z24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https://www.adafruit.com/product/2717</v>
      </c>
      <c r="AA24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https://www.mouser.com/ProductDetail/485-2717</v>
      </c>
      <c r="AB240" s="55"/>
    </row>
    <row r="241" spans="1:28" s="54" customFormat="1" x14ac:dyDescent="0.3">
      <c r="A241" s="126" t="s">
        <v>873</v>
      </c>
      <c r="B241" s="126" t="s">
        <v>1575</v>
      </c>
      <c r="C241" s="126" t="s">
        <v>0</v>
      </c>
      <c r="D241" s="141" t="str">
        <f>IF(EquipmentListTable[[#This Row],[Supplier]]=FilterSpecs!$A$8,EquipmentListTable[[#This Row],[Mouser SKU]], EquipmentListTable[[#This Row],[Supplier SKU]])</f>
        <v>BOB-09118</v>
      </c>
      <c r="E241" s="126">
        <v>1</v>
      </c>
      <c r="F241" s="126">
        <v>2</v>
      </c>
      <c r="G241" s="126">
        <v>0</v>
      </c>
      <c r="H241" s="126">
        <f>EquipmentListTable[[#This Row],['#/Unit]]*FilterSpecs!$C$3+EquipmentListTable[[#This Row],['# Extra]]</f>
        <v>7</v>
      </c>
      <c r="I241" s="126">
        <v>5</v>
      </c>
      <c r="J241" s="126">
        <f>IF(AND(EquipmentListTable[[#This Row],[Tag]]&lt;&gt;FilterSpecs!$H$12, EquipmentListTable[[#This Row],[Tag]]&lt;&gt;FilterSpecs!$H$9), EquipmentListTable[[#This Row],['#/Unit]]*FilterSpecs!$B$3+EquipmentListTable[Init '# Extra],0)</f>
        <v>5</v>
      </c>
      <c r="K241" s="126">
        <f>EquipmentListTable[[#This Row],[Tot '#]]-EquipmentListTable[In Stock]</f>
        <v>2</v>
      </c>
      <c r="L241" s="126">
        <f>EquipmentListTable['# Left]</f>
        <v>2</v>
      </c>
      <c r="M241" s="126" t="s">
        <v>194</v>
      </c>
      <c r="N241" s="104">
        <v>4.95</v>
      </c>
      <c r="O241" s="104">
        <f>EquipmentListTable[[#This Row],['# Formatted]]*EquipmentListTable[[#This Row],[Price (USD)]]</f>
        <v>9.9</v>
      </c>
      <c r="P241" s="38" t="s">
        <v>1875</v>
      </c>
      <c r="Q241" s="126">
        <f t="shared" si="3"/>
        <v>223</v>
      </c>
      <c r="R241" s="141" t="s">
        <v>476</v>
      </c>
      <c r="S241" s="48">
        <f>IF(EquipmentListTable[[#This Row],[Tag]]=FilterSpecs!$H$7,EquipmentListTable[[#This Row],['#/Unit]]*EquipmentListTable[[#This Row],[Price (USD)]],0)</f>
        <v>4.95</v>
      </c>
      <c r="T241" s="87">
        <f>EquipmentListTable[[#This Row],[Tot '#]]*EquipmentListTable[[#This Row],[Price (USD)]]</f>
        <v>34.65</v>
      </c>
      <c r="U241" s="96">
        <f>EquipmentListTable[[#This Row],[In Stock]]*EquipmentListTable[[#This Row],[Price (USD)]]</f>
        <v>24.75</v>
      </c>
      <c r="V241" s="96">
        <f>EquipmentListTable[[#This Row],['# Left]]*EquipmentListTable[[#This Row],[Price (USD)]]</f>
        <v>9.9</v>
      </c>
      <c r="W241" s="96">
        <f>EquipmentListTable[[#This Row],['# Left]]*EquipmentListTable[[#This Row],[Price (USD)]]</f>
        <v>9.9</v>
      </c>
      <c r="X241" s="38" t="s">
        <v>477</v>
      </c>
      <c r="Y241" s="77" t="s">
        <v>478</v>
      </c>
      <c r="Z24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https://www.sparkfun.com/products/09118</v>
      </c>
      <c r="AA24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https://www.mouser.com/ProductDetail/474-BOB-09118</v>
      </c>
      <c r="AB241" s="38"/>
    </row>
    <row r="242" spans="1:28" s="54" customFormat="1" x14ac:dyDescent="0.3">
      <c r="A242" s="126" t="s">
        <v>873</v>
      </c>
      <c r="B242" s="126" t="s">
        <v>1575</v>
      </c>
      <c r="C242" s="126" t="s">
        <v>1863</v>
      </c>
      <c r="D242" s="141" t="str">
        <f>IF(EquipmentListTable[[#This Row],[Supplier]]=FilterSpecs!$A$8,EquipmentListTable[[#This Row],[Mouser SKU]], EquipmentListTable[[#This Row],[Supplier SKU]])</f>
        <v>1085</v>
      </c>
      <c r="E242" s="126">
        <v>0</v>
      </c>
      <c r="F242" s="126">
        <v>0</v>
      </c>
      <c r="G242" s="126">
        <v>0</v>
      </c>
      <c r="H242" s="126">
        <f>EquipmentListTable[[#This Row],['#/Unit]]*FilterSpecs!$C$3+EquipmentListTable[[#This Row],['# Extra]]</f>
        <v>0</v>
      </c>
      <c r="I242" s="126">
        <v>0</v>
      </c>
      <c r="J242" s="126">
        <f>IF(AND(EquipmentListTable[[#This Row],[Tag]]&lt;&gt;FilterSpecs!$H$12, EquipmentListTable[[#This Row],[Tag]]&lt;&gt;FilterSpecs!$H$9), EquipmentListTable[[#This Row],['#/Unit]]*FilterSpecs!$B$3+EquipmentListTable[Init '# Extra],0)</f>
        <v>0</v>
      </c>
      <c r="K242" s="126">
        <f>EquipmentListTable[[#This Row],[Tot '#]]-EquipmentListTable[In Stock]</f>
        <v>0</v>
      </c>
      <c r="L242" s="126">
        <f>EquipmentListTable['# Left]</f>
        <v>0</v>
      </c>
      <c r="M242" s="142" t="s">
        <v>2224</v>
      </c>
      <c r="N242" s="105">
        <v>14.95</v>
      </c>
      <c r="O242" s="104">
        <f>EquipmentListTable[[#This Row],['# Formatted]]*EquipmentListTable[[#This Row],[Price (USD)]]</f>
        <v>0</v>
      </c>
      <c r="P242" s="51" t="s">
        <v>1874</v>
      </c>
      <c r="Q242" s="126">
        <f t="shared" si="3"/>
        <v>224</v>
      </c>
      <c r="R242" s="141" t="s">
        <v>2223</v>
      </c>
      <c r="S242" s="48">
        <f>IF(EquipmentListTable[[#This Row],[Tag]]=FilterSpecs!$H$7,EquipmentListTable[[#This Row],['#/Unit]]*EquipmentListTable[[#This Row],[Price (USD)]],0)</f>
        <v>0</v>
      </c>
      <c r="T242" s="87">
        <f>EquipmentListTable[[#This Row],[Tot '#]]*EquipmentListTable[[#This Row],[Price (USD)]]</f>
        <v>0</v>
      </c>
      <c r="U242" s="96">
        <f>EquipmentListTable[[#This Row],[In Stock]]*EquipmentListTable[[#This Row],[Price (USD)]]</f>
        <v>0</v>
      </c>
      <c r="V242" s="96">
        <f>EquipmentListTable[[#This Row],['# Left]]*EquipmentListTable[[#This Row],[Price (USD)]]</f>
        <v>0</v>
      </c>
      <c r="W242" s="96">
        <f>EquipmentListTable[[#This Row],['# Left]]*EquipmentListTable[[#This Row],[Price (USD)]]</f>
        <v>0</v>
      </c>
      <c r="X242" s="38"/>
      <c r="Y242" s="77"/>
      <c r="Z24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https://www.adafruit.com/product/1085</v>
      </c>
      <c r="AA24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https://www.mouser.com/ProductDetail/485-1085</v>
      </c>
      <c r="AB242" s="55"/>
    </row>
    <row r="243" spans="1:28" s="54" customFormat="1" x14ac:dyDescent="0.3">
      <c r="A243" s="126" t="s">
        <v>873</v>
      </c>
      <c r="B243" s="126" t="s">
        <v>1575</v>
      </c>
      <c r="C243" s="126" t="s">
        <v>1863</v>
      </c>
      <c r="D243" s="141" t="str">
        <f>IF(EquipmentListTable[[#This Row],[Supplier]]=FilterSpecs!$A$8,EquipmentListTable[[#This Row],[Mouser SKU]], EquipmentListTable[[#This Row],[Supplier SKU]])</f>
        <v>856</v>
      </c>
      <c r="E243" s="126">
        <v>0</v>
      </c>
      <c r="F243" s="126">
        <v>0</v>
      </c>
      <c r="G243" s="126">
        <v>0</v>
      </c>
      <c r="H243" s="126">
        <f>EquipmentListTable[[#This Row],['#/Unit]]*FilterSpecs!$C$3+EquipmentListTable[[#This Row],['# Extra]]</f>
        <v>0</v>
      </c>
      <c r="I243" s="126">
        <v>0</v>
      </c>
      <c r="J243" s="126">
        <f>IF(AND(EquipmentListTable[[#This Row],[Tag]]&lt;&gt;FilterSpecs!$H$12, EquipmentListTable[[#This Row],[Tag]]&lt;&gt;FilterSpecs!$H$9), EquipmentListTable[[#This Row],['#/Unit]]*FilterSpecs!$B$3+EquipmentListTable[Init '# Extra],0)</f>
        <v>0</v>
      </c>
      <c r="K243" s="126">
        <f>EquipmentListTable[[#This Row],[Tot '#]]-EquipmentListTable[In Stock]</f>
        <v>0</v>
      </c>
      <c r="L243" s="126">
        <f>EquipmentListTable['# Left]</f>
        <v>0</v>
      </c>
      <c r="M243" s="142" t="s">
        <v>2226</v>
      </c>
      <c r="N243" s="105">
        <v>3.75</v>
      </c>
      <c r="O243" s="104">
        <f>EquipmentListTable[[#This Row],['# Formatted]]*EquipmentListTable[[#This Row],[Price (USD)]]</f>
        <v>0</v>
      </c>
      <c r="P243" s="51" t="s">
        <v>1874</v>
      </c>
      <c r="Q243" s="126">
        <f t="shared" si="3"/>
        <v>225</v>
      </c>
      <c r="R243" s="141" t="s">
        <v>2225</v>
      </c>
      <c r="S243" s="48">
        <f>IF(EquipmentListTable[[#This Row],[Tag]]=FilterSpecs!$H$7,EquipmentListTable[[#This Row],['#/Unit]]*EquipmentListTable[[#This Row],[Price (USD)]],0)</f>
        <v>0</v>
      </c>
      <c r="T243" s="87">
        <f>EquipmentListTable[[#This Row],[Tot '#]]*EquipmentListTable[[#This Row],[Price (USD)]]</f>
        <v>0</v>
      </c>
      <c r="U243" s="96">
        <f>EquipmentListTable[[#This Row],[In Stock]]*EquipmentListTable[[#This Row],[Price (USD)]]</f>
        <v>0</v>
      </c>
      <c r="V243" s="96">
        <f>EquipmentListTable[[#This Row],['# Left]]*EquipmentListTable[[#This Row],[Price (USD)]]</f>
        <v>0</v>
      </c>
      <c r="W243" s="96">
        <f>EquipmentListTable[[#This Row],['# Left]]*EquipmentListTable[[#This Row],[Price (USD)]]</f>
        <v>0</v>
      </c>
      <c r="X243" s="38"/>
      <c r="Y243" s="77"/>
      <c r="Z24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https://www.adafruit.com/product/856</v>
      </c>
      <c r="AA24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https://www.mouser.com/ProductDetail/485-856</v>
      </c>
      <c r="AB243" s="55"/>
    </row>
    <row r="244" spans="1:28" s="54" customFormat="1" x14ac:dyDescent="0.3">
      <c r="A244" s="142" t="s">
        <v>873</v>
      </c>
      <c r="B244" s="142" t="s">
        <v>1906</v>
      </c>
      <c r="C244" s="126" t="s">
        <v>0</v>
      </c>
      <c r="D244" s="141" t="str">
        <f>IF(EquipmentListTable[[#This Row],[Supplier]]=FilterSpecs!$A$8,EquipmentListTable[[#This Row],[Mouser SKU]], EquipmentListTable[[#This Row],[Supplier SKU]])</f>
        <v>CAB-11604</v>
      </c>
      <c r="E244" s="126">
        <v>0</v>
      </c>
      <c r="F244" s="126">
        <v>0</v>
      </c>
      <c r="G244" s="126">
        <v>0</v>
      </c>
      <c r="H244" s="126">
        <f>EquipmentListTable[[#This Row],['#/Unit]]*FilterSpecs!$C$3+EquipmentListTable[[#This Row],['# Extra]]</f>
        <v>0</v>
      </c>
      <c r="I244" s="126">
        <v>0</v>
      </c>
      <c r="J244" s="126">
        <f>IF(AND(EquipmentListTable[[#This Row],[Tag]]&lt;&gt;FilterSpecs!$H$12, EquipmentListTable[[#This Row],[Tag]]&lt;&gt;FilterSpecs!$H$9), EquipmentListTable[[#This Row],['#/Unit]]*FilterSpecs!$B$3+EquipmentListTable[Init '# Extra],0)</f>
        <v>0</v>
      </c>
      <c r="K244" s="126">
        <f>EquipmentListTable[[#This Row],[Tot '#]]-EquipmentListTable[In Stock]</f>
        <v>0</v>
      </c>
      <c r="L244" s="126">
        <f>EquipmentListTable['# Left]</f>
        <v>0</v>
      </c>
      <c r="M244" s="126" t="s">
        <v>1474</v>
      </c>
      <c r="N244" s="104">
        <v>2.95</v>
      </c>
      <c r="O244" s="104">
        <f>EquipmentListTable[[#This Row],['# Formatted]]*EquipmentListTable[[#This Row],[Price (USD)]]</f>
        <v>0</v>
      </c>
      <c r="P244" s="38" t="s">
        <v>1874</v>
      </c>
      <c r="Q244" s="126">
        <f t="shared" si="3"/>
        <v>226</v>
      </c>
      <c r="R244" s="141" t="s">
        <v>1471</v>
      </c>
      <c r="S244" s="48">
        <f>IF(EquipmentListTable[[#This Row],[Tag]]=FilterSpecs!$H$7,EquipmentListTable[[#This Row],['#/Unit]]*EquipmentListTable[[#This Row],[Price (USD)]],0)</f>
        <v>0</v>
      </c>
      <c r="T244" s="87">
        <f>EquipmentListTable[[#This Row],[Tot '#]]*EquipmentListTable[[#This Row],[Price (USD)]]</f>
        <v>0</v>
      </c>
      <c r="U244" s="96">
        <f>EquipmentListTable[[#This Row],[In Stock]]*EquipmentListTable[[#This Row],[Price (USD)]]</f>
        <v>0</v>
      </c>
      <c r="V244" s="96">
        <f>EquipmentListTable[[#This Row],['# Left]]*EquipmentListTable[[#This Row],[Price (USD)]]</f>
        <v>0</v>
      </c>
      <c r="W244" s="96">
        <f>EquipmentListTable[[#This Row],['# Left]]*EquipmentListTable[[#This Row],[Price (USD)]]</f>
        <v>0</v>
      </c>
      <c r="X244" s="38" t="s">
        <v>1472</v>
      </c>
      <c r="Y244" s="77" t="s">
        <v>1473</v>
      </c>
      <c r="Z24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https://www.sparkfun.com/products/11604</v>
      </c>
      <c r="AA24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https://www.mouser.com/ProductDetail/474-CAB-11604</v>
      </c>
      <c r="AB244" s="55"/>
    </row>
    <row r="245" spans="1:28" s="54" customFormat="1" x14ac:dyDescent="0.3">
      <c r="A245" s="142" t="s">
        <v>873</v>
      </c>
      <c r="B245" s="142" t="s">
        <v>1906</v>
      </c>
      <c r="C245" s="126" t="s">
        <v>0</v>
      </c>
      <c r="D245" s="141" t="str">
        <f>IF(EquipmentListTable[[#This Row],[Supplier]]=FilterSpecs!$A$8,EquipmentListTable[[#This Row],[Mouser SKU]], EquipmentListTable[[#This Row],[Supplier SKU]])</f>
        <v>CAB-14276</v>
      </c>
      <c r="E245" s="126">
        <v>0</v>
      </c>
      <c r="F245" s="126">
        <v>0</v>
      </c>
      <c r="G245" s="126">
        <v>0</v>
      </c>
      <c r="H245" s="126">
        <f>EquipmentListTable[[#This Row],['#/Unit]]*FilterSpecs!$C$3+EquipmentListTable[[#This Row],['# Extra]]</f>
        <v>0</v>
      </c>
      <c r="I245" s="126">
        <v>0</v>
      </c>
      <c r="J245" s="126">
        <f>IF(AND(EquipmentListTable[[#This Row],[Tag]]&lt;&gt;FilterSpecs!$H$12, EquipmentListTable[[#This Row],[Tag]]&lt;&gt;FilterSpecs!$H$9), EquipmentListTable[[#This Row],['#/Unit]]*FilterSpecs!$B$3+EquipmentListTable[Init '# Extra],0)</f>
        <v>0</v>
      </c>
      <c r="K245" s="126">
        <f>EquipmentListTable[[#This Row],[Tot '#]]-EquipmentListTable[In Stock]</f>
        <v>0</v>
      </c>
      <c r="L245" s="126">
        <f>EquipmentListTable['# Left]</f>
        <v>0</v>
      </c>
      <c r="M245" s="126" t="s">
        <v>1486</v>
      </c>
      <c r="N245" s="104">
        <v>2.95</v>
      </c>
      <c r="O245" s="104">
        <f>EquipmentListTable[[#This Row],['# Formatted]]*EquipmentListTable[[#This Row],[Price (USD)]]</f>
        <v>0</v>
      </c>
      <c r="P245" s="38" t="s">
        <v>1874</v>
      </c>
      <c r="Q245" s="126">
        <f t="shared" si="3"/>
        <v>227</v>
      </c>
      <c r="R245" s="141" t="s">
        <v>1483</v>
      </c>
      <c r="S245" s="48">
        <f>IF(EquipmentListTable[[#This Row],[Tag]]=FilterSpecs!$H$7,EquipmentListTable[[#This Row],['#/Unit]]*EquipmentListTable[[#This Row],[Price (USD)]],0)</f>
        <v>0</v>
      </c>
      <c r="T245" s="87">
        <f>EquipmentListTable[[#This Row],[Tot '#]]*EquipmentListTable[[#This Row],[Price (USD)]]</f>
        <v>0</v>
      </c>
      <c r="U245" s="96">
        <f>EquipmentListTable[[#This Row],[In Stock]]*EquipmentListTable[[#This Row],[Price (USD)]]</f>
        <v>0</v>
      </c>
      <c r="V245" s="96">
        <f>EquipmentListTable[[#This Row],['# Left]]*EquipmentListTable[[#This Row],[Price (USD)]]</f>
        <v>0</v>
      </c>
      <c r="W245" s="96">
        <f>EquipmentListTable[[#This Row],['# Left]]*EquipmentListTable[[#This Row],[Price (USD)]]</f>
        <v>0</v>
      </c>
      <c r="X245" s="38" t="s">
        <v>1484</v>
      </c>
      <c r="Y245" s="77" t="s">
        <v>1485</v>
      </c>
      <c r="Z24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https://www.sparkfun.com/products/14276</v>
      </c>
      <c r="AA24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https://www.mouser.com/ProductDetail/474-CAB-14276</v>
      </c>
      <c r="AB245" s="55"/>
    </row>
    <row r="246" spans="1:28" s="54" customFormat="1" x14ac:dyDescent="0.3">
      <c r="A246" s="142" t="s">
        <v>873</v>
      </c>
      <c r="B246" s="142" t="s">
        <v>1906</v>
      </c>
      <c r="C246" s="126" t="s">
        <v>1863</v>
      </c>
      <c r="D246" s="141" t="str">
        <f>IF(EquipmentListTable[[#This Row],[Supplier]]=FilterSpecs!$A$8,EquipmentListTable[[#This Row],[Mouser SKU]], EquipmentListTable[[#This Row],[Supplier SKU]])</f>
        <v>1099</v>
      </c>
      <c r="E246" s="126">
        <v>0</v>
      </c>
      <c r="F246" s="126">
        <v>0</v>
      </c>
      <c r="G246" s="126">
        <v>0</v>
      </c>
      <c r="H246" s="126">
        <f>EquipmentListTable[[#This Row],['#/Unit]]*FilterSpecs!$C$3+EquipmentListTable[[#This Row],['# Extra]]</f>
        <v>0</v>
      </c>
      <c r="I246" s="126">
        <v>0</v>
      </c>
      <c r="J246" s="126">
        <f>IF(AND(EquipmentListTable[[#This Row],[Tag]]&lt;&gt;FilterSpecs!$H$12, EquipmentListTable[[#This Row],[Tag]]&lt;&gt;FilterSpecs!$H$9), EquipmentListTable[[#This Row],['#/Unit]]*FilterSpecs!$B$3+EquipmentListTable[Init '# Extra],0)</f>
        <v>0</v>
      </c>
      <c r="K246" s="126">
        <f>EquipmentListTable[[#This Row],[Tot '#]]-EquipmentListTable[In Stock]</f>
        <v>0</v>
      </c>
      <c r="L246" s="126">
        <f>EquipmentListTable['# Left]</f>
        <v>0</v>
      </c>
      <c r="M246" s="126" t="s">
        <v>2234</v>
      </c>
      <c r="N246" s="104">
        <v>2.5</v>
      </c>
      <c r="O246" s="104">
        <f>EquipmentListTable[[#This Row],['# Formatted]]*EquipmentListTable[[#This Row],[Price (USD)]]</f>
        <v>0</v>
      </c>
      <c r="P246" s="38" t="s">
        <v>1874</v>
      </c>
      <c r="Q246" s="126">
        <f t="shared" si="3"/>
        <v>228</v>
      </c>
      <c r="R246" s="141" t="s">
        <v>2233</v>
      </c>
      <c r="S246" s="48">
        <f>IF(EquipmentListTable[[#This Row],[Tag]]=FilterSpecs!$H$7,EquipmentListTable[[#This Row],['#/Unit]]*EquipmentListTable[[#This Row],[Price (USD)]],0)</f>
        <v>0</v>
      </c>
      <c r="T246" s="87">
        <f>EquipmentListTable[[#This Row],[Tot '#]]*EquipmentListTable[[#This Row],[Price (USD)]]</f>
        <v>0</v>
      </c>
      <c r="U246" s="96">
        <f>EquipmentListTable[[#This Row],[In Stock]]*EquipmentListTable[[#This Row],[Price (USD)]]</f>
        <v>0</v>
      </c>
      <c r="V246" s="96">
        <f>EquipmentListTable[[#This Row],['# Left]]*EquipmentListTable[[#This Row],[Price (USD)]]</f>
        <v>0</v>
      </c>
      <c r="W246" s="96">
        <f>EquipmentListTable[[#This Row],['# Left]]*EquipmentListTable[[#This Row],[Price (USD)]]</f>
        <v>0</v>
      </c>
      <c r="X246" s="38"/>
      <c r="Y246" s="77"/>
      <c r="Z24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https://www.adafruit.com/product/1099</v>
      </c>
      <c r="AA24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https://www.mouser.com/ProductDetail/485-1099</v>
      </c>
      <c r="AB246" s="55"/>
    </row>
    <row r="247" spans="1:28" s="54" customFormat="1" x14ac:dyDescent="0.3">
      <c r="A247" s="126" t="s">
        <v>873</v>
      </c>
      <c r="B247" s="126" t="s">
        <v>1906</v>
      </c>
      <c r="C247" s="126" t="s">
        <v>1863</v>
      </c>
      <c r="D247" s="141" t="str">
        <f>IF(EquipmentListTable[[#This Row],[Supplier]]=FilterSpecs!$A$8,EquipmentListTable[[#This Row],[Mouser SKU]], EquipmentListTable[[#This Row],[Supplier SKU]])</f>
        <v>2910</v>
      </c>
      <c r="E247" s="126">
        <v>1</v>
      </c>
      <c r="F247" s="126">
        <v>0</v>
      </c>
      <c r="G247" s="126">
        <v>0</v>
      </c>
      <c r="H247" s="126">
        <f>EquipmentListTable[[#This Row],['#/Unit]]*FilterSpecs!$C$3+EquipmentListTable[[#This Row],['# Extra]]</f>
        <v>5</v>
      </c>
      <c r="I247" s="126">
        <v>5</v>
      </c>
      <c r="J247" s="126">
        <f>IF(AND(EquipmentListTable[[#This Row],[Tag]]&lt;&gt;FilterSpecs!$H$12, EquipmentListTable[[#This Row],[Tag]]&lt;&gt;FilterSpecs!$H$9), EquipmentListTable[[#This Row],['#/Unit]]*FilterSpecs!$B$3+EquipmentListTable[Init '# Extra],0)</f>
        <v>5</v>
      </c>
      <c r="K247" s="126">
        <f>EquipmentListTable[[#This Row],[Tot '#]]-EquipmentListTable[In Stock]</f>
        <v>0</v>
      </c>
      <c r="L247" s="126">
        <f>EquipmentListTable['# Left]</f>
        <v>0</v>
      </c>
      <c r="M247" s="126" t="s">
        <v>2230</v>
      </c>
      <c r="N247" s="104">
        <v>2.95</v>
      </c>
      <c r="O247" s="104">
        <f>EquipmentListTable[[#This Row],['# Formatted]]*EquipmentListTable[[#This Row],[Price (USD)]]</f>
        <v>0</v>
      </c>
      <c r="P247" s="38" t="s">
        <v>1875</v>
      </c>
      <c r="Q247" s="126">
        <f t="shared" si="3"/>
        <v>229</v>
      </c>
      <c r="R247" s="141" t="s">
        <v>2229</v>
      </c>
      <c r="S247" s="48">
        <f>IF(EquipmentListTable[[#This Row],[Tag]]=FilterSpecs!$H$7,EquipmentListTable[[#This Row],['#/Unit]]*EquipmentListTable[[#This Row],[Price (USD)]],0)</f>
        <v>2.95</v>
      </c>
      <c r="T247" s="87">
        <f>EquipmentListTable[[#This Row],[Tot '#]]*EquipmentListTable[[#This Row],[Price (USD)]]</f>
        <v>14.75</v>
      </c>
      <c r="U247" s="96">
        <f>EquipmentListTable[[#This Row],[In Stock]]*EquipmentListTable[[#This Row],[Price (USD)]]</f>
        <v>14.75</v>
      </c>
      <c r="V247" s="96">
        <f>EquipmentListTable[[#This Row],['# Left]]*EquipmentListTable[[#This Row],[Price (USD)]]</f>
        <v>0</v>
      </c>
      <c r="W247" s="96">
        <f>EquipmentListTable[[#This Row],['# Left]]*EquipmentListTable[[#This Row],[Price (USD)]]</f>
        <v>0</v>
      </c>
      <c r="X247" s="38"/>
      <c r="Y247" s="77"/>
      <c r="Z24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https://www.adafruit.com/product/2910</v>
      </c>
      <c r="AA24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https://www.mouser.com/ProductDetail/485-2910</v>
      </c>
      <c r="AB247" s="41"/>
    </row>
    <row r="248" spans="1:28" s="54" customFormat="1" x14ac:dyDescent="0.3">
      <c r="A248" s="126" t="s">
        <v>873</v>
      </c>
      <c r="B248" s="126" t="s">
        <v>1906</v>
      </c>
      <c r="C248" s="126" t="s">
        <v>0</v>
      </c>
      <c r="D248" s="141" t="str">
        <f>IF(EquipmentListTable[[#This Row],[Supplier]]=FilterSpecs!$A$8,EquipmentListTable[[#This Row],[Mouser SKU]], EquipmentListTable[[#This Row],[Supplier SKU]])</f>
        <v>CAB-12977</v>
      </c>
      <c r="E248" s="126">
        <v>0</v>
      </c>
      <c r="F248" s="126">
        <v>1</v>
      </c>
      <c r="G248" s="126">
        <v>0</v>
      </c>
      <c r="H248" s="126">
        <f>EquipmentListTable[[#This Row],['#/Unit]]*FilterSpecs!$C$3+EquipmentListTable[[#This Row],['# Extra]]</f>
        <v>1</v>
      </c>
      <c r="I248" s="126">
        <v>0</v>
      </c>
      <c r="J248" s="126">
        <f>IF(AND(EquipmentListTable[[#This Row],[Tag]]&lt;&gt;FilterSpecs!$H$12, EquipmentListTable[[#This Row],[Tag]]&lt;&gt;FilterSpecs!$H$9), EquipmentListTable[[#This Row],['#/Unit]]*FilterSpecs!$B$3+EquipmentListTable[Init '# Extra],0)</f>
        <v>0</v>
      </c>
      <c r="K248" s="126">
        <f>EquipmentListTable[[#This Row],[Tot '#]]-EquipmentListTable[In Stock]</f>
        <v>1</v>
      </c>
      <c r="L248" s="126">
        <f>EquipmentListTable['# Left]</f>
        <v>1</v>
      </c>
      <c r="M248" s="126" t="s">
        <v>227</v>
      </c>
      <c r="N248" s="104">
        <v>9.9499999999999993</v>
      </c>
      <c r="O248" s="104">
        <f>EquipmentListTable[[#This Row],['# Formatted]]*EquipmentListTable[[#This Row],[Price (USD)]]</f>
        <v>9.9499999999999993</v>
      </c>
      <c r="P248" s="38" t="s">
        <v>1874</v>
      </c>
      <c r="Q248" s="126">
        <f t="shared" si="3"/>
        <v>230</v>
      </c>
      <c r="R248" s="141" t="s">
        <v>224</v>
      </c>
      <c r="S248" s="48">
        <f>IF(EquipmentListTable[[#This Row],[Tag]]=FilterSpecs!$H$7,EquipmentListTable[[#This Row],['#/Unit]]*EquipmentListTable[[#This Row],[Price (USD)]],0)</f>
        <v>0</v>
      </c>
      <c r="T248" s="87">
        <f>EquipmentListTable[[#This Row],[Tot '#]]*EquipmentListTable[[#This Row],[Price (USD)]]</f>
        <v>9.9499999999999993</v>
      </c>
      <c r="U248" s="96">
        <f>EquipmentListTable[[#This Row],[In Stock]]*EquipmentListTable[[#This Row],[Price (USD)]]</f>
        <v>0</v>
      </c>
      <c r="V248" s="96">
        <f>EquipmentListTable[[#This Row],['# Left]]*EquipmentListTable[[#This Row],[Price (USD)]]</f>
        <v>9.9499999999999993</v>
      </c>
      <c r="W248" s="96">
        <f>EquipmentListTable[[#This Row],['# Left]]*EquipmentListTable[[#This Row],[Price (USD)]]</f>
        <v>9.9499999999999993</v>
      </c>
      <c r="X248" s="38" t="s">
        <v>225</v>
      </c>
      <c r="Y248" s="77" t="s">
        <v>226</v>
      </c>
      <c r="Z24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https://www.sparkfun.com/products/12977</v>
      </c>
      <c r="AA24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https://www.mouser.com/ProductDetail/474-CAB-12977</v>
      </c>
      <c r="AB248" s="38"/>
    </row>
    <row r="249" spans="1:28" s="54" customFormat="1" x14ac:dyDescent="0.3">
      <c r="A249" s="126" t="s">
        <v>873</v>
      </c>
      <c r="B249" s="126" t="s">
        <v>1906</v>
      </c>
      <c r="C249" s="126" t="s">
        <v>1863</v>
      </c>
      <c r="D249" s="141" t="str">
        <f>IF(EquipmentListTable[[#This Row],[Supplier]]=FilterSpecs!$A$8,EquipmentListTable[[#This Row],[Mouser SKU]], EquipmentListTable[[#This Row],[Supplier SKU]])</f>
        <v>1620</v>
      </c>
      <c r="E249" s="126">
        <v>0</v>
      </c>
      <c r="F249" s="126">
        <v>0</v>
      </c>
      <c r="G249" s="126">
        <v>0</v>
      </c>
      <c r="H249" s="126">
        <f>EquipmentListTable[[#This Row],['#/Unit]]*FilterSpecs!$C$3+EquipmentListTable[[#This Row],['# Extra]]</f>
        <v>0</v>
      </c>
      <c r="I249" s="126">
        <v>0</v>
      </c>
      <c r="J249" s="126">
        <f>IF(AND(EquipmentListTable[[#This Row],[Tag]]&lt;&gt;FilterSpecs!$H$12, EquipmentListTable[[#This Row],[Tag]]&lt;&gt;FilterSpecs!$H$9), EquipmentListTable[[#This Row],['#/Unit]]*FilterSpecs!$B$3+EquipmentListTable[Init '# Extra],0)</f>
        <v>0</v>
      </c>
      <c r="K249" s="126">
        <f>EquipmentListTable[[#This Row],[Tot '#]]-EquipmentListTable[In Stock]</f>
        <v>0</v>
      </c>
      <c r="L249" s="126">
        <f>EquipmentListTable['# Left]</f>
        <v>0</v>
      </c>
      <c r="M249" s="142" t="s">
        <v>2232</v>
      </c>
      <c r="N249" s="105">
        <v>2.95</v>
      </c>
      <c r="O249" s="104">
        <f>EquipmentListTable[[#This Row],['# Formatted]]*EquipmentListTable[[#This Row],[Price (USD)]]</f>
        <v>0</v>
      </c>
      <c r="P249" s="51" t="s">
        <v>1874</v>
      </c>
      <c r="Q249" s="126">
        <f t="shared" si="3"/>
        <v>231</v>
      </c>
      <c r="R249" s="141" t="s">
        <v>2231</v>
      </c>
      <c r="S249" s="48">
        <f>IF(EquipmentListTable[[#This Row],[Tag]]=FilterSpecs!$H$7,EquipmentListTable[[#This Row],['#/Unit]]*EquipmentListTable[[#This Row],[Price (USD)]],0)</f>
        <v>0</v>
      </c>
      <c r="T249" s="87">
        <f>EquipmentListTable[[#This Row],[Tot '#]]*EquipmentListTable[[#This Row],[Price (USD)]]</f>
        <v>0</v>
      </c>
      <c r="U249" s="96">
        <f>EquipmentListTable[[#This Row],[In Stock]]*EquipmentListTable[[#This Row],[Price (USD)]]</f>
        <v>0</v>
      </c>
      <c r="V249" s="96">
        <f>EquipmentListTable[[#This Row],['# Left]]*EquipmentListTable[[#This Row],[Price (USD)]]</f>
        <v>0</v>
      </c>
      <c r="W249" s="96">
        <f>EquipmentListTable[[#This Row],['# Left]]*EquipmentListTable[[#This Row],[Price (USD)]]</f>
        <v>0</v>
      </c>
      <c r="X249" s="38"/>
      <c r="Y249" s="77"/>
      <c r="Z24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https://www.adafruit.com/product/1620</v>
      </c>
      <c r="AA24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https://www.mouser.com/ProductDetail/485-1620</v>
      </c>
      <c r="AB249" s="55"/>
    </row>
    <row r="250" spans="1:28" s="55" customFormat="1" x14ac:dyDescent="0.3">
      <c r="A250" s="126" t="s">
        <v>873</v>
      </c>
      <c r="B250" s="126" t="s">
        <v>1906</v>
      </c>
      <c r="C250" s="126" t="s">
        <v>0</v>
      </c>
      <c r="D250" s="141" t="str">
        <f>IF(EquipmentListTable[[#This Row],[Supplier]]=FilterSpecs!$A$8,EquipmentListTable[[#This Row],[Mouser SKU]], EquipmentListTable[[#This Row],[Supplier SKU]])</f>
        <v>CAB-12016</v>
      </c>
      <c r="E250" s="126">
        <v>0</v>
      </c>
      <c r="F250" s="126">
        <v>1</v>
      </c>
      <c r="G250" s="126">
        <v>1</v>
      </c>
      <c r="H250" s="126">
        <f>EquipmentListTable[[#This Row],['#/Unit]]*FilterSpecs!$C$3+EquipmentListTable[[#This Row],['# Extra]]</f>
        <v>1</v>
      </c>
      <c r="I250" s="126">
        <v>1</v>
      </c>
      <c r="J250" s="126">
        <f>IF(AND(EquipmentListTable[[#This Row],[Tag]]&lt;&gt;FilterSpecs!$H$12, EquipmentListTable[[#This Row],[Tag]]&lt;&gt;FilterSpecs!$H$9), EquipmentListTable[[#This Row],['#/Unit]]*FilterSpecs!$B$3+EquipmentListTable[Init '# Extra],0)</f>
        <v>1</v>
      </c>
      <c r="K250" s="126">
        <f>EquipmentListTable[[#This Row],[Tot '#]]-EquipmentListTable[In Stock]</f>
        <v>0</v>
      </c>
      <c r="L250" s="126">
        <f>EquipmentListTable['# Left]</f>
        <v>0</v>
      </c>
      <c r="M250" s="126" t="s">
        <v>235</v>
      </c>
      <c r="N250" s="104">
        <v>6.97</v>
      </c>
      <c r="O250" s="104">
        <f>EquipmentListTable[[#This Row],['# Formatted]]*EquipmentListTable[[#This Row],[Price (USD)]]</f>
        <v>0</v>
      </c>
      <c r="P250" s="38" t="s">
        <v>1874</v>
      </c>
      <c r="Q250" s="126">
        <f t="shared" si="3"/>
        <v>232</v>
      </c>
      <c r="R250" s="141" t="s">
        <v>232</v>
      </c>
      <c r="S250" s="48">
        <f>IF(EquipmentListTable[[#This Row],[Tag]]=FilterSpecs!$H$7,EquipmentListTable[[#This Row],['#/Unit]]*EquipmentListTable[[#This Row],[Price (USD)]],0)</f>
        <v>0</v>
      </c>
      <c r="T250" s="87">
        <f>EquipmentListTable[[#This Row],[Tot '#]]*EquipmentListTable[[#This Row],[Price (USD)]]</f>
        <v>6.97</v>
      </c>
      <c r="U250" s="96">
        <f>EquipmentListTable[[#This Row],[In Stock]]*EquipmentListTable[[#This Row],[Price (USD)]]</f>
        <v>6.97</v>
      </c>
      <c r="V250" s="96">
        <f>EquipmentListTable[[#This Row],['# Left]]*EquipmentListTable[[#This Row],[Price (USD)]]</f>
        <v>0</v>
      </c>
      <c r="W250" s="96">
        <f>EquipmentListTable[[#This Row],['# Left]]*EquipmentListTable[[#This Row],[Price (USD)]]</f>
        <v>0</v>
      </c>
      <c r="X250" s="38" t="s">
        <v>233</v>
      </c>
      <c r="Y250" s="77" t="s">
        <v>234</v>
      </c>
      <c r="Z25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https://www.sparkfun.com/products/12016</v>
      </c>
      <c r="AA25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https://www.mouser.com/ProductDetail/474-CAB-12016</v>
      </c>
      <c r="AB250" s="41"/>
    </row>
    <row r="251" spans="1:28" s="55" customFormat="1" x14ac:dyDescent="0.3">
      <c r="A251" s="126" t="s">
        <v>873</v>
      </c>
      <c r="B251" s="126" t="s">
        <v>1572</v>
      </c>
      <c r="C251" s="126" t="s">
        <v>0</v>
      </c>
      <c r="D251" s="141" t="str">
        <f>IF(EquipmentListTable[[#This Row],[Supplier]]=FilterSpecs!$A$8,EquipmentListTable[[#This Row],[Mouser SKU]], EquipmentListTable[[#This Row],[Supplier SKU]])</f>
        <v>DEV-14050</v>
      </c>
      <c r="E251" s="126">
        <v>1</v>
      </c>
      <c r="F251" s="126">
        <v>0</v>
      </c>
      <c r="G251" s="126">
        <v>0</v>
      </c>
      <c r="H251" s="126">
        <f>EquipmentListTable[[#This Row],['#/Unit]]*FilterSpecs!$C$3+EquipmentListTable[[#This Row],['# Extra]]</f>
        <v>5</v>
      </c>
      <c r="I251" s="126">
        <v>5</v>
      </c>
      <c r="J251" s="126">
        <f>IF(AND(EquipmentListTable[[#This Row],[Tag]]&lt;&gt;FilterSpecs!$H$12, EquipmentListTable[[#This Row],[Tag]]&lt;&gt;FilterSpecs!$H$9), EquipmentListTable[[#This Row],['#/Unit]]*FilterSpecs!$B$3+EquipmentListTable[Init '# Extra],0)</f>
        <v>5</v>
      </c>
      <c r="K251" s="126">
        <f>EquipmentListTable[[#This Row],[Tot '#]]-EquipmentListTable[In Stock]</f>
        <v>0</v>
      </c>
      <c r="L251" s="126">
        <f>EquipmentListTable['# Left]</f>
        <v>0</v>
      </c>
      <c r="M251" s="126" t="s">
        <v>204</v>
      </c>
      <c r="N251" s="104">
        <v>7.95</v>
      </c>
      <c r="O251" s="104">
        <f>EquipmentListTable[[#This Row],['# Formatted]]*EquipmentListTable[[#This Row],[Price (USD)]]</f>
        <v>0</v>
      </c>
      <c r="P251" s="38" t="s">
        <v>1875</v>
      </c>
      <c r="Q251" s="126">
        <f t="shared" si="3"/>
        <v>233</v>
      </c>
      <c r="R251" s="141" t="s">
        <v>260</v>
      </c>
      <c r="S251" s="48">
        <f>IF(EquipmentListTable[[#This Row],[Tag]]=FilterSpecs!$H$7,EquipmentListTable[[#This Row],['#/Unit]]*EquipmentListTable[[#This Row],[Price (USD)]],0)</f>
        <v>7.95</v>
      </c>
      <c r="T251" s="87">
        <f>EquipmentListTable[[#This Row],[Tot '#]]*EquipmentListTable[[#This Row],[Price (USD)]]</f>
        <v>39.75</v>
      </c>
      <c r="U251" s="96">
        <f>EquipmentListTable[[#This Row],[In Stock]]*EquipmentListTable[[#This Row],[Price (USD)]]</f>
        <v>39.75</v>
      </c>
      <c r="V251" s="96">
        <f>EquipmentListTable[[#This Row],['# Left]]*EquipmentListTable[[#This Row],[Price (USD)]]</f>
        <v>0</v>
      </c>
      <c r="W251" s="96">
        <f>EquipmentListTable[[#This Row],['# Left]]*EquipmentListTable[[#This Row],[Price (USD)]]</f>
        <v>0</v>
      </c>
      <c r="X251" s="38" t="s">
        <v>261</v>
      </c>
      <c r="Y251" s="77" t="s">
        <v>262</v>
      </c>
      <c r="Z25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https://www.sparkfun.com/products/14050</v>
      </c>
      <c r="AA25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https://www.mouser.com/ProductDetail/474-DEV-14050</v>
      </c>
      <c r="AB251" s="38"/>
    </row>
    <row r="252" spans="1:28" s="55" customFormat="1" x14ac:dyDescent="0.3">
      <c r="A252" s="126" t="s">
        <v>873</v>
      </c>
      <c r="B252" s="126" t="s">
        <v>1572</v>
      </c>
      <c r="C252" s="126" t="s">
        <v>0</v>
      </c>
      <c r="D252" s="141" t="str">
        <f>IF(EquipmentListTable[[#This Row],[Supplier]]=FilterSpecs!$A$8,EquipmentListTable[[#This Row],[Mouser SKU]], EquipmentListTable[[#This Row],[Supplier SKU]])</f>
        <v>BOB-13830</v>
      </c>
      <c r="E252" s="126">
        <v>1</v>
      </c>
      <c r="F252" s="126">
        <v>0</v>
      </c>
      <c r="G252" s="126">
        <v>0</v>
      </c>
      <c r="H252" s="126">
        <f>EquipmentListTable[[#This Row],['#/Unit]]*FilterSpecs!$C$3+EquipmentListTable[[#This Row],['# Extra]]</f>
        <v>5</v>
      </c>
      <c r="I252" s="126">
        <v>5</v>
      </c>
      <c r="J252" s="126">
        <f>IF(AND(EquipmentListTable[[#This Row],[Tag]]&lt;&gt;FilterSpecs!$H$12, EquipmentListTable[[#This Row],[Tag]]&lt;&gt;FilterSpecs!$H$9), EquipmentListTable[[#This Row],['#/Unit]]*FilterSpecs!$B$3+EquipmentListTable[Init '# Extra],0)</f>
        <v>5</v>
      </c>
      <c r="K252" s="126">
        <f>EquipmentListTable[[#This Row],[Tot '#]]-EquipmentListTable[In Stock]</f>
        <v>0</v>
      </c>
      <c r="L252" s="126">
        <f>EquipmentListTable['# Left]</f>
        <v>0</v>
      </c>
      <c r="M252" s="126" t="s">
        <v>190</v>
      </c>
      <c r="N252" s="104">
        <v>12.95</v>
      </c>
      <c r="O252" s="104">
        <f>EquipmentListTable[[#This Row],['# Formatted]]*EquipmentListTable[[#This Row],[Price (USD)]]</f>
        <v>0</v>
      </c>
      <c r="P252" s="38" t="s">
        <v>1875</v>
      </c>
      <c r="Q252" s="126">
        <f t="shared" si="3"/>
        <v>234</v>
      </c>
      <c r="R252" s="141" t="s">
        <v>263</v>
      </c>
      <c r="S252" s="48">
        <f>IF(EquipmentListTable[[#This Row],[Tag]]=FilterSpecs!$H$7,EquipmentListTable[[#This Row],['#/Unit]]*EquipmentListTable[[#This Row],[Price (USD)]],0)</f>
        <v>12.95</v>
      </c>
      <c r="T252" s="87">
        <f>EquipmentListTable[[#This Row],[Tot '#]]*EquipmentListTable[[#This Row],[Price (USD)]]</f>
        <v>64.75</v>
      </c>
      <c r="U252" s="96">
        <f>EquipmentListTable[[#This Row],[In Stock]]*EquipmentListTable[[#This Row],[Price (USD)]]</f>
        <v>64.75</v>
      </c>
      <c r="V252" s="96">
        <f>EquipmentListTable[[#This Row],['# Left]]*EquipmentListTable[[#This Row],[Price (USD)]]</f>
        <v>0</v>
      </c>
      <c r="W252" s="96">
        <f>EquipmentListTable[[#This Row],['# Left]]*EquipmentListTable[[#This Row],[Price (USD)]]</f>
        <v>0</v>
      </c>
      <c r="X252" s="38" t="s">
        <v>264</v>
      </c>
      <c r="Y252" s="77" t="s">
        <v>265</v>
      </c>
      <c r="Z25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https://www.sparkfun.com/products/13830</v>
      </c>
      <c r="AA25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https://www.mouser.com/ProductDetail/474-BOB-13830</v>
      </c>
      <c r="AB252" s="38"/>
    </row>
    <row r="253" spans="1:28" s="55" customFormat="1" x14ac:dyDescent="0.3">
      <c r="A253" s="142" t="s">
        <v>873</v>
      </c>
      <c r="B253" s="142" t="s">
        <v>1572</v>
      </c>
      <c r="C253" s="126" t="s">
        <v>0</v>
      </c>
      <c r="D253" s="141" t="str">
        <f>IF(EquipmentListTable[[#This Row],[Supplier]]=FilterSpecs!$A$8,EquipmentListTable[[#This Row],[Mouser SKU]], EquipmentListTable[[#This Row],[Supplier SKU]])</f>
        <v>BOB-12731</v>
      </c>
      <c r="E253" s="126">
        <v>0</v>
      </c>
      <c r="F253" s="126">
        <v>0</v>
      </c>
      <c r="G253" s="126">
        <v>0</v>
      </c>
      <c r="H253" s="126">
        <f>EquipmentListTable[[#This Row],['#/Unit]]*FilterSpecs!$C$3+EquipmentListTable[[#This Row],['# Extra]]</f>
        <v>0</v>
      </c>
      <c r="I253" s="126">
        <v>0</v>
      </c>
      <c r="J253" s="126">
        <f>IF(AND(EquipmentListTable[[#This Row],[Tag]]&lt;&gt;FilterSpecs!$H$12, EquipmentListTable[[#This Row],[Tag]]&lt;&gt;FilterSpecs!$H$9), EquipmentListTable[[#This Row],['#/Unit]]*FilterSpecs!$B$3+EquipmentListTable[Init '# Extra],0)</f>
        <v>0</v>
      </c>
      <c r="K253" s="126">
        <f>EquipmentListTable[[#This Row],[Tot '#]]-EquipmentListTable[In Stock]</f>
        <v>0</v>
      </c>
      <c r="L253" s="126">
        <f>EquipmentListTable['# Left]</f>
        <v>0</v>
      </c>
      <c r="M253" s="126" t="s">
        <v>909</v>
      </c>
      <c r="N253" s="104">
        <v>14.95</v>
      </c>
      <c r="O253" s="104">
        <f>EquipmentListTable[[#This Row],['# Formatted]]*EquipmentListTable[[#This Row],[Price (USD)]]</f>
        <v>0</v>
      </c>
      <c r="P253" s="38" t="s">
        <v>1874</v>
      </c>
      <c r="Q253" s="126">
        <f t="shared" si="3"/>
        <v>235</v>
      </c>
      <c r="R253" s="141" t="s">
        <v>906</v>
      </c>
      <c r="S253" s="48">
        <f>IF(EquipmentListTable[[#This Row],[Tag]]=FilterSpecs!$H$7,EquipmentListTable[[#This Row],['#/Unit]]*EquipmentListTable[[#This Row],[Price (USD)]],0)</f>
        <v>0</v>
      </c>
      <c r="T253" s="87">
        <f>EquipmentListTable[[#This Row],[Tot '#]]*EquipmentListTable[[#This Row],[Price (USD)]]</f>
        <v>0</v>
      </c>
      <c r="U253" s="96">
        <f>EquipmentListTable[[#This Row],[In Stock]]*EquipmentListTable[[#This Row],[Price (USD)]]</f>
        <v>0</v>
      </c>
      <c r="V253" s="96">
        <f>EquipmentListTable[[#This Row],['# Left]]*EquipmentListTable[[#This Row],[Price (USD)]]</f>
        <v>0</v>
      </c>
      <c r="W253" s="96">
        <f>EquipmentListTable[[#This Row],['# Left]]*EquipmentListTable[[#This Row],[Price (USD)]]</f>
        <v>0</v>
      </c>
      <c r="X253" s="38" t="s">
        <v>907</v>
      </c>
      <c r="Y253" s="77" t="s">
        <v>908</v>
      </c>
      <c r="Z25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https://www.sparkfun.com/products/12731</v>
      </c>
      <c r="AA25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https://www.mouser.com/ProductDetail/474-BOB-12731</v>
      </c>
      <c r="AB253" s="38"/>
    </row>
    <row r="254" spans="1:28" s="55" customFormat="1" x14ac:dyDescent="0.3">
      <c r="A254" s="126" t="s">
        <v>873</v>
      </c>
      <c r="B254" s="126" t="s">
        <v>1572</v>
      </c>
      <c r="C254" s="126" t="s">
        <v>0</v>
      </c>
      <c r="D254" s="141" t="str">
        <f>IF(EquipmentListTable[[#This Row],[Supplier]]=FilterSpecs!$A$8,EquipmentListTable[[#This Row],[Mouser SKU]], EquipmentListTable[[#This Row],[Supplier SKU]])</f>
        <v>BOB-13263</v>
      </c>
      <c r="E254" s="126">
        <v>0</v>
      </c>
      <c r="F254" s="126">
        <v>1</v>
      </c>
      <c r="G254" s="126">
        <v>1</v>
      </c>
      <c r="H254" s="126">
        <f>EquipmentListTable[[#This Row],['#/Unit]]*FilterSpecs!$C$3+EquipmentListTable[[#This Row],['# Extra]]</f>
        <v>1</v>
      </c>
      <c r="I254" s="126">
        <v>1</v>
      </c>
      <c r="J254" s="126">
        <f>IF(AND(EquipmentListTable[[#This Row],[Tag]]&lt;&gt;FilterSpecs!$H$12, EquipmentListTable[[#This Row],[Tag]]&lt;&gt;FilterSpecs!$H$9), EquipmentListTable[[#This Row],['#/Unit]]*FilterSpecs!$B$3+EquipmentListTable[Init '# Extra],0)</f>
        <v>1</v>
      </c>
      <c r="K254" s="126">
        <f>EquipmentListTable[[#This Row],[Tot '#]]-EquipmentListTable[In Stock]</f>
        <v>0</v>
      </c>
      <c r="L254" s="126">
        <f>EquipmentListTable['# Left]</f>
        <v>0</v>
      </c>
      <c r="M254" s="126" t="s">
        <v>995</v>
      </c>
      <c r="N254" s="104">
        <v>11.95</v>
      </c>
      <c r="O254" s="104">
        <f>EquipmentListTable[[#This Row],['# Formatted]]*EquipmentListTable[[#This Row],[Price (USD)]]</f>
        <v>0</v>
      </c>
      <c r="P254" s="38" t="s">
        <v>1874</v>
      </c>
      <c r="Q254" s="126">
        <f t="shared" si="3"/>
        <v>236</v>
      </c>
      <c r="R254" s="141" t="s">
        <v>992</v>
      </c>
      <c r="S254" s="48">
        <f>IF(EquipmentListTable[[#This Row],[Tag]]=FilterSpecs!$H$7,EquipmentListTable[[#This Row],['#/Unit]]*EquipmentListTable[[#This Row],[Price (USD)]],0)</f>
        <v>0</v>
      </c>
      <c r="T254" s="87">
        <f>EquipmentListTable[[#This Row],[Tot '#]]*EquipmentListTable[[#This Row],[Price (USD)]]</f>
        <v>11.95</v>
      </c>
      <c r="U254" s="96">
        <f>EquipmentListTable[[#This Row],[In Stock]]*EquipmentListTable[[#This Row],[Price (USD)]]</f>
        <v>11.95</v>
      </c>
      <c r="V254" s="96">
        <f>EquipmentListTable[[#This Row],['# Left]]*EquipmentListTable[[#This Row],[Price (USD)]]</f>
        <v>0</v>
      </c>
      <c r="W254" s="96">
        <f>EquipmentListTable[[#This Row],['# Left]]*EquipmentListTable[[#This Row],[Price (USD)]]</f>
        <v>0</v>
      </c>
      <c r="X254" s="38" t="s">
        <v>993</v>
      </c>
      <c r="Y254" s="77" t="s">
        <v>994</v>
      </c>
      <c r="Z25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https://www.sparkfun.com/products/13263</v>
      </c>
      <c r="AA25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https://www.mouser.com/ProductDetail/474-BOB-13263</v>
      </c>
      <c r="AB254" s="38"/>
    </row>
    <row r="255" spans="1:28" s="55" customFormat="1" x14ac:dyDescent="0.3">
      <c r="A255" s="126" t="s">
        <v>873</v>
      </c>
      <c r="B255" s="126" t="s">
        <v>1572</v>
      </c>
      <c r="C255" s="126" t="s">
        <v>0</v>
      </c>
      <c r="D255" s="141" t="str">
        <f>IF(EquipmentListTable[[#This Row],[Supplier]]=FilterSpecs!$A$8,EquipmentListTable[[#This Row],[Mouser SKU]], EquipmentListTable[[#This Row],[Supplier SKU]])</f>
        <v>DEV-12935</v>
      </c>
      <c r="E255" s="126">
        <v>0</v>
      </c>
      <c r="F255" s="126">
        <v>1</v>
      </c>
      <c r="G255" s="126">
        <v>1</v>
      </c>
      <c r="H255" s="126">
        <f>EquipmentListTable[[#This Row],['#/Unit]]*FilterSpecs!$C$3+EquipmentListTable[[#This Row],['# Extra]]</f>
        <v>1</v>
      </c>
      <c r="I255" s="126">
        <v>1</v>
      </c>
      <c r="J255" s="126">
        <f>IF(AND(EquipmentListTable[[#This Row],[Tag]]&lt;&gt;FilterSpecs!$H$12, EquipmentListTable[[#This Row],[Tag]]&lt;&gt;FilterSpecs!$H$9), EquipmentListTable[[#This Row],['#/Unit]]*FilterSpecs!$B$3+EquipmentListTable[Init '# Extra],0)</f>
        <v>1</v>
      </c>
      <c r="K255" s="126">
        <f>EquipmentListTable[[#This Row],[Tot '#]]-EquipmentListTable[In Stock]</f>
        <v>0</v>
      </c>
      <c r="L255" s="126">
        <f>EquipmentListTable['# Left]</f>
        <v>0</v>
      </c>
      <c r="M255" s="126" t="s">
        <v>999</v>
      </c>
      <c r="N255" s="104">
        <v>19.95</v>
      </c>
      <c r="O255" s="104">
        <f>EquipmentListTable[[#This Row],['# Formatted]]*EquipmentListTable[[#This Row],[Price (USD)]]</f>
        <v>0</v>
      </c>
      <c r="P255" s="38" t="s">
        <v>1874</v>
      </c>
      <c r="Q255" s="126">
        <f t="shared" si="3"/>
        <v>237</v>
      </c>
      <c r="R255" s="141" t="s">
        <v>996</v>
      </c>
      <c r="S255" s="48">
        <f>IF(EquipmentListTable[[#This Row],[Tag]]=FilterSpecs!$H$7,EquipmentListTable[[#This Row],['#/Unit]]*EquipmentListTable[[#This Row],[Price (USD)]],0)</f>
        <v>0</v>
      </c>
      <c r="T255" s="87">
        <f>EquipmentListTable[[#This Row],[Tot '#]]*EquipmentListTable[[#This Row],[Price (USD)]]</f>
        <v>19.95</v>
      </c>
      <c r="U255" s="96">
        <f>EquipmentListTable[[#This Row],[In Stock]]*EquipmentListTable[[#This Row],[Price (USD)]]</f>
        <v>19.95</v>
      </c>
      <c r="V255" s="96">
        <f>EquipmentListTable[[#This Row],['# Left]]*EquipmentListTable[[#This Row],[Price (USD)]]</f>
        <v>0</v>
      </c>
      <c r="W255" s="96">
        <f>EquipmentListTable[[#This Row],['# Left]]*EquipmentListTable[[#This Row],[Price (USD)]]</f>
        <v>0</v>
      </c>
      <c r="X255" s="38" t="s">
        <v>997</v>
      </c>
      <c r="Y255" s="77" t="s">
        <v>998</v>
      </c>
      <c r="Z25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https://www.sparkfun.com/products/12935</v>
      </c>
      <c r="AA25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https://www.mouser.com/ProductDetail/474-DEV-12935</v>
      </c>
      <c r="AB255" s="38"/>
    </row>
    <row r="256" spans="1:28" s="55" customFormat="1" x14ac:dyDescent="0.3">
      <c r="A256" s="126" t="s">
        <v>1043</v>
      </c>
      <c r="B256" s="126" t="s">
        <v>1571</v>
      </c>
      <c r="C256" s="126" t="s">
        <v>0</v>
      </c>
      <c r="D256" s="141" t="str">
        <f>IF(EquipmentListTable[[#This Row],[Supplier]]=FilterSpecs!$A$8,EquipmentListTable[[#This Row],[Mouser SKU]], EquipmentListTable[[#This Row],[Supplier SKU]])</f>
        <v>PRT-12885</v>
      </c>
      <c r="E256" s="126">
        <v>0</v>
      </c>
      <c r="F256" s="126">
        <v>0</v>
      </c>
      <c r="G256" s="126">
        <v>0</v>
      </c>
      <c r="H256" s="126">
        <f>EquipmentListTable[[#This Row],['#/Unit]]*FilterSpecs!$C$3+EquipmentListTable[[#This Row],['# Extra]]</f>
        <v>0</v>
      </c>
      <c r="I256" s="126">
        <v>0</v>
      </c>
      <c r="J256" s="126">
        <f>IF(AND(EquipmentListTable[[#This Row],[Tag]]&lt;&gt;FilterSpecs!$H$12, EquipmentListTable[[#This Row],[Tag]]&lt;&gt;FilterSpecs!$H$9), EquipmentListTable[[#This Row],['#/Unit]]*FilterSpecs!$B$3+EquipmentListTable[Init '# Extra],0)</f>
        <v>0</v>
      </c>
      <c r="K256" s="126">
        <f>EquipmentListTable[[#This Row],[Tot '#]]-EquipmentListTable[In Stock]</f>
        <v>0</v>
      </c>
      <c r="L256" s="126">
        <f>EquipmentListTable['# Left]</f>
        <v>0</v>
      </c>
      <c r="M256" s="126" t="s">
        <v>1498</v>
      </c>
      <c r="N256" s="104">
        <v>24.95</v>
      </c>
      <c r="O256" s="104">
        <f>EquipmentListTable[[#This Row],['# Formatted]]*EquipmentListTable[[#This Row],[Price (USD)]]</f>
        <v>0</v>
      </c>
      <c r="P256" s="38" t="s">
        <v>1878</v>
      </c>
      <c r="Q256" s="126">
        <f t="shared" si="3"/>
        <v>238</v>
      </c>
      <c r="R256" s="141" t="s">
        <v>1495</v>
      </c>
      <c r="S256" s="48">
        <f>IF(EquipmentListTable[[#This Row],[Tag]]=FilterSpecs!$H$7,EquipmentListTable[[#This Row],['#/Unit]]*EquipmentListTable[[#This Row],[Price (USD)]],0)</f>
        <v>0</v>
      </c>
      <c r="T256" s="87">
        <f>EquipmentListTable[[#This Row],[Tot '#]]*EquipmentListTable[[#This Row],[Price (USD)]]</f>
        <v>0</v>
      </c>
      <c r="U256" s="96">
        <f>EquipmentListTable[[#This Row],[In Stock]]*EquipmentListTable[[#This Row],[Price (USD)]]</f>
        <v>0</v>
      </c>
      <c r="V256" s="96">
        <f>EquipmentListTable[[#This Row],['# Left]]*EquipmentListTable[[#This Row],[Price (USD)]]</f>
        <v>0</v>
      </c>
      <c r="W256" s="96">
        <f>EquipmentListTable[[#This Row],['# Left]]*EquipmentListTable[[#This Row],[Price (USD)]]</f>
        <v>0</v>
      </c>
      <c r="X256" s="38" t="s">
        <v>1496</v>
      </c>
      <c r="Y256" s="77" t="s">
        <v>1497</v>
      </c>
      <c r="Z25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https://www.sparkfun.com/products/12885</v>
      </c>
      <c r="AA25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https://www.mouser.com/ProductDetail/474-PRT-12885</v>
      </c>
      <c r="AB256" s="41"/>
    </row>
    <row r="257" spans="1:28" s="55" customFormat="1" x14ac:dyDescent="0.3">
      <c r="A257" s="126" t="s">
        <v>1043</v>
      </c>
      <c r="B257" s="126" t="s">
        <v>990</v>
      </c>
      <c r="C257" s="126" t="s">
        <v>0</v>
      </c>
      <c r="D257" s="141" t="str">
        <f>IF(EquipmentListTable[[#This Row],[Supplier]]=FilterSpecs!$A$8,EquipmentListTable[[#This Row],[Mouser SKU]], EquipmentListTable[[#This Row],[Supplier SKU]])</f>
        <v>GPS-00177</v>
      </c>
      <c r="E257" s="126">
        <v>0</v>
      </c>
      <c r="F257" s="126">
        <v>1</v>
      </c>
      <c r="G257" s="126">
        <v>0</v>
      </c>
      <c r="H257" s="126">
        <f>EquipmentListTable[[#This Row],['#/Unit]]*FilterSpecs!$C$3+EquipmentListTable[[#This Row],['# Extra]]</f>
        <v>1</v>
      </c>
      <c r="I257" s="126">
        <v>0</v>
      </c>
      <c r="J257" s="126">
        <f>IF(AND(EquipmentListTable[[#This Row],[Tag]]&lt;&gt;FilterSpecs!$H$12, EquipmentListTable[[#This Row],[Tag]]&lt;&gt;FilterSpecs!$H$9), EquipmentListTable[[#This Row],['#/Unit]]*FilterSpecs!$B$3+EquipmentListTable[Init '# Extra],0)</f>
        <v>0</v>
      </c>
      <c r="K257" s="126">
        <f>EquipmentListTable[[#This Row],[Tot '#]]-EquipmentListTable[In Stock]</f>
        <v>1</v>
      </c>
      <c r="L257" s="126">
        <f>EquipmentListTable['# Left]</f>
        <v>1</v>
      </c>
      <c r="M257" s="126" t="s">
        <v>929</v>
      </c>
      <c r="N257" s="104">
        <v>11.95</v>
      </c>
      <c r="O257" s="104">
        <f>EquipmentListTable[[#This Row],['# Formatted]]*EquipmentListTable[[#This Row],[Price (USD)]]</f>
        <v>11.95</v>
      </c>
      <c r="P257" s="38" t="s">
        <v>1878</v>
      </c>
      <c r="Q257" s="126">
        <f t="shared" si="3"/>
        <v>239</v>
      </c>
      <c r="R257" s="141" t="s">
        <v>926</v>
      </c>
      <c r="S257" s="48">
        <f>IF(EquipmentListTable[[#This Row],[Tag]]=FilterSpecs!$H$7,EquipmentListTable[[#This Row],['#/Unit]]*EquipmentListTable[[#This Row],[Price (USD)]],0)</f>
        <v>0</v>
      </c>
      <c r="T257" s="87">
        <f>EquipmentListTable[[#This Row],[Tot '#]]*EquipmentListTable[[#This Row],[Price (USD)]]</f>
        <v>11.95</v>
      </c>
      <c r="U257" s="96">
        <f>EquipmentListTable[[#This Row],[In Stock]]*EquipmentListTable[[#This Row],[Price (USD)]]</f>
        <v>0</v>
      </c>
      <c r="V257" s="96">
        <f>EquipmentListTable[[#This Row],['# Left]]*EquipmentListTable[[#This Row],[Price (USD)]]</f>
        <v>11.95</v>
      </c>
      <c r="W257" s="96">
        <f>EquipmentListTable[[#This Row],['# Left]]*EquipmentListTable[[#This Row],[Price (USD)]]</f>
        <v>11.95</v>
      </c>
      <c r="X257" s="38" t="s">
        <v>927</v>
      </c>
      <c r="Y257" s="77" t="s">
        <v>928</v>
      </c>
      <c r="Z25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https://www.sparkfun.com/products/00177</v>
      </c>
      <c r="AA25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https://www.mouser.com/ProductDetail/474-GPS-00177</v>
      </c>
      <c r="AB257" s="38" t="s">
        <v>1037</v>
      </c>
    </row>
    <row r="258" spans="1:28" s="59" customFormat="1" x14ac:dyDescent="0.3">
      <c r="A258" s="126" t="s">
        <v>1043</v>
      </c>
      <c r="B258" s="126" t="s">
        <v>990</v>
      </c>
      <c r="C258" s="126" t="s">
        <v>0</v>
      </c>
      <c r="D258" s="141" t="str">
        <f>IF(EquipmentListTable[[#This Row],[Supplier]]=FilterSpecs!$A$8,EquipmentListTable[[#This Row],[Mouser SKU]], EquipmentListTable[[#This Row],[Supplier SKU]])</f>
        <v>SPX-14416</v>
      </c>
      <c r="E258" s="126">
        <v>0</v>
      </c>
      <c r="F258" s="126">
        <v>0</v>
      </c>
      <c r="G258" s="126">
        <v>0</v>
      </c>
      <c r="H258" s="126">
        <f>EquipmentListTable[[#This Row],['#/Unit]]*FilterSpecs!$C$3+EquipmentListTable[[#This Row],['# Extra]]</f>
        <v>0</v>
      </c>
      <c r="I258" s="126">
        <v>0</v>
      </c>
      <c r="J258" s="126">
        <f>IF(AND(EquipmentListTable[[#This Row],[Tag]]&lt;&gt;FilterSpecs!$H$12, EquipmentListTable[[#This Row],[Tag]]&lt;&gt;FilterSpecs!$H$9), EquipmentListTable[[#This Row],['#/Unit]]*FilterSpecs!$B$3+EquipmentListTable[Init '# Extra],0)</f>
        <v>0</v>
      </c>
      <c r="K258" s="126">
        <f>EquipmentListTable[[#This Row],[Tot '#]]-EquipmentListTable[In Stock]</f>
        <v>0</v>
      </c>
      <c r="L258" s="126">
        <f>EquipmentListTable['# Left]</f>
        <v>0</v>
      </c>
      <c r="M258" s="126" t="s">
        <v>949</v>
      </c>
      <c r="N258" s="104">
        <v>49.95</v>
      </c>
      <c r="O258" s="104">
        <f>EquipmentListTable[[#This Row],['# Formatted]]*EquipmentListTable[[#This Row],[Price (USD)]]</f>
        <v>0</v>
      </c>
      <c r="P258" s="38" t="s">
        <v>2349</v>
      </c>
      <c r="Q258" s="126">
        <f t="shared" si="3"/>
        <v>240</v>
      </c>
      <c r="R258" s="141" t="s">
        <v>946</v>
      </c>
      <c r="S258" s="48">
        <f>IF(EquipmentListTable[[#This Row],[Tag]]=FilterSpecs!$H$7,EquipmentListTable[[#This Row],['#/Unit]]*EquipmentListTable[[#This Row],[Price (USD)]],0)</f>
        <v>0</v>
      </c>
      <c r="T258" s="87">
        <f>EquipmentListTable[[#This Row],[Tot '#]]*EquipmentListTable[[#This Row],[Price (USD)]]</f>
        <v>0</v>
      </c>
      <c r="U258" s="96">
        <f>EquipmentListTable[[#This Row],[In Stock]]*EquipmentListTable[[#This Row],[Price (USD)]]</f>
        <v>0</v>
      </c>
      <c r="V258" s="96">
        <f>EquipmentListTable[[#This Row],['# Left]]*EquipmentListTable[[#This Row],[Price (USD)]]</f>
        <v>0</v>
      </c>
      <c r="W258" s="96">
        <f>EquipmentListTable[[#This Row],['# Left]]*EquipmentListTable[[#This Row],[Price (USD)]]</f>
        <v>0</v>
      </c>
      <c r="X258" s="38" t="s">
        <v>947</v>
      </c>
      <c r="Y258" s="77" t="s">
        <v>948</v>
      </c>
      <c r="Z25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https://www.sparkfun.com/products/14416</v>
      </c>
      <c r="AA25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https://www.mouser.com/ProductDetail/474-SPX-14416</v>
      </c>
      <c r="AB258" s="38" t="s">
        <v>1030</v>
      </c>
    </row>
    <row r="259" spans="1:28" s="59" customFormat="1" x14ac:dyDescent="0.3">
      <c r="A259" s="142" t="s">
        <v>1043</v>
      </c>
      <c r="B259" s="145" t="s">
        <v>990</v>
      </c>
      <c r="C259" s="146" t="s">
        <v>0</v>
      </c>
      <c r="D259" s="141" t="str">
        <f>IF(EquipmentListTable[[#This Row],[Supplier]]=FilterSpecs!$A$8,EquipmentListTable[[#This Row],[Mouser SKU]], EquipmentListTable[[#This Row],[Supplier SKU]])</f>
        <v>GPS-13750</v>
      </c>
      <c r="E259" s="126">
        <v>0</v>
      </c>
      <c r="F259" s="126">
        <v>0</v>
      </c>
      <c r="G259" s="126">
        <v>0</v>
      </c>
      <c r="H259" s="126">
        <f>EquipmentListTable[[#This Row],['#/Unit]]*FilterSpecs!$C$3+EquipmentListTable[[#This Row],['# Extra]]</f>
        <v>0</v>
      </c>
      <c r="I259" s="126">
        <v>0</v>
      </c>
      <c r="J259" s="126">
        <f>IF(AND(EquipmentListTable[[#This Row],[Tag]]&lt;&gt;FilterSpecs!$H$12, EquipmentListTable[[#This Row],[Tag]]&lt;&gt;FilterSpecs!$H$9), EquipmentListTable[[#This Row],['#/Unit]]*FilterSpecs!$B$3+EquipmentListTable[Init '# Extra],0)</f>
        <v>0</v>
      </c>
      <c r="K259" s="126">
        <f>EquipmentListTable[[#This Row],[Tot '#]]-EquipmentListTable[In Stock]</f>
        <v>0</v>
      </c>
      <c r="L259" s="126">
        <f>EquipmentListTable['# Left]</f>
        <v>0</v>
      </c>
      <c r="M259" s="126" t="s">
        <v>969</v>
      </c>
      <c r="N259" s="104">
        <v>44.95</v>
      </c>
      <c r="O259" s="104">
        <f>EquipmentListTable[[#This Row],['# Formatted]]*EquipmentListTable[[#This Row],[Price (USD)]]</f>
        <v>0</v>
      </c>
      <c r="P259" s="38" t="s">
        <v>1878</v>
      </c>
      <c r="Q259" s="126">
        <f t="shared" si="3"/>
        <v>241</v>
      </c>
      <c r="R259" s="141" t="s">
        <v>966</v>
      </c>
      <c r="S259" s="48">
        <f>IF(EquipmentListTable[[#This Row],[Tag]]=FilterSpecs!$H$7,EquipmentListTable[[#This Row],['#/Unit]]*EquipmentListTable[[#This Row],[Price (USD)]],0)</f>
        <v>0</v>
      </c>
      <c r="T259" s="87">
        <f>EquipmentListTable[[#This Row],[Tot '#]]*EquipmentListTable[[#This Row],[Price (USD)]]</f>
        <v>0</v>
      </c>
      <c r="U259" s="96">
        <f>EquipmentListTable[[#This Row],[In Stock]]*EquipmentListTable[[#This Row],[Price (USD)]]</f>
        <v>0</v>
      </c>
      <c r="V259" s="96">
        <f>EquipmentListTable[[#This Row],['# Left]]*EquipmentListTable[[#This Row],[Price (USD)]]</f>
        <v>0</v>
      </c>
      <c r="W259" s="96">
        <f>EquipmentListTable[[#This Row],['# Left]]*EquipmentListTable[[#This Row],[Price (USD)]]</f>
        <v>0</v>
      </c>
      <c r="X259" s="38" t="s">
        <v>967</v>
      </c>
      <c r="Y259" s="77" t="s">
        <v>968</v>
      </c>
      <c r="Z25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https://www.sparkfun.com/products/13750</v>
      </c>
      <c r="AA25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https://www.mouser.com/ProductDetail/474-GPS-13750</v>
      </c>
      <c r="AB259" s="38" t="s">
        <v>1031</v>
      </c>
    </row>
    <row r="260" spans="1:28" s="59" customFormat="1" x14ac:dyDescent="0.3">
      <c r="A260" s="126" t="s">
        <v>1043</v>
      </c>
      <c r="B260" s="126" t="s">
        <v>990</v>
      </c>
      <c r="C260" s="126" t="s">
        <v>0</v>
      </c>
      <c r="D260" s="141" t="str">
        <f>IF(EquipmentListTable[[#This Row],[Supplier]]=FilterSpecs!$A$8,EquipmentListTable[[#This Row],[Mouser SKU]], EquipmentListTable[[#This Row],[Supplier SKU]])</f>
        <v>GPS-10920</v>
      </c>
      <c r="E260" s="126">
        <v>0</v>
      </c>
      <c r="F260" s="126">
        <v>1</v>
      </c>
      <c r="G260" s="126">
        <v>0</v>
      </c>
      <c r="H260" s="126">
        <f>EquipmentListTable[[#This Row],['#/Unit]]*FilterSpecs!$C$3+EquipmentListTable[[#This Row],['# Extra]]</f>
        <v>1</v>
      </c>
      <c r="I260" s="126">
        <v>0</v>
      </c>
      <c r="J260" s="126">
        <f>IF(AND(EquipmentListTable[[#This Row],[Tag]]&lt;&gt;FilterSpecs!$H$12, EquipmentListTable[[#This Row],[Tag]]&lt;&gt;FilterSpecs!$H$9), EquipmentListTable[[#This Row],['#/Unit]]*FilterSpecs!$B$3+EquipmentListTable[Init '# Extra],0)</f>
        <v>0</v>
      </c>
      <c r="K260" s="126">
        <f>EquipmentListTable[[#This Row],[Tot '#]]-EquipmentListTable[In Stock]</f>
        <v>1</v>
      </c>
      <c r="L260" s="126">
        <f>EquipmentListTable['# Left]</f>
        <v>1</v>
      </c>
      <c r="M260" s="126" t="s">
        <v>933</v>
      </c>
      <c r="N260" s="104">
        <v>59.95</v>
      </c>
      <c r="O260" s="104">
        <f>EquipmentListTable[[#This Row],['# Formatted]]*EquipmentListTable[[#This Row],[Price (USD)]]</f>
        <v>59.95</v>
      </c>
      <c r="P260" s="38" t="s">
        <v>1878</v>
      </c>
      <c r="Q260" s="126">
        <f t="shared" si="3"/>
        <v>242</v>
      </c>
      <c r="R260" s="141" t="s">
        <v>930</v>
      </c>
      <c r="S260" s="48">
        <f>IF(EquipmentListTable[[#This Row],[Tag]]=FilterSpecs!$H$7,EquipmentListTable[[#This Row],['#/Unit]]*EquipmentListTable[[#This Row],[Price (USD)]],0)</f>
        <v>0</v>
      </c>
      <c r="T260" s="87">
        <f>EquipmentListTable[[#This Row],[Tot '#]]*EquipmentListTable[[#This Row],[Price (USD)]]</f>
        <v>59.95</v>
      </c>
      <c r="U260" s="96">
        <f>EquipmentListTable[[#This Row],[In Stock]]*EquipmentListTable[[#This Row],[Price (USD)]]</f>
        <v>0</v>
      </c>
      <c r="V260" s="96">
        <f>EquipmentListTable[[#This Row],['# Left]]*EquipmentListTable[[#This Row],[Price (USD)]]</f>
        <v>59.95</v>
      </c>
      <c r="W260" s="96">
        <f>EquipmentListTable[[#This Row],['# Left]]*EquipmentListTable[[#This Row],[Price (USD)]]</f>
        <v>59.95</v>
      </c>
      <c r="X260" s="38" t="s">
        <v>931</v>
      </c>
      <c r="Y260" s="77" t="s">
        <v>932</v>
      </c>
      <c r="Z26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https://www.sparkfun.com/products/10920</v>
      </c>
      <c r="AA26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https://www.mouser.com/ProductDetail/474-GPS-10920</v>
      </c>
      <c r="AB260" s="38" t="s">
        <v>1031</v>
      </c>
    </row>
    <row r="261" spans="1:28" s="54" customFormat="1" x14ac:dyDescent="0.3">
      <c r="A261" s="126" t="s">
        <v>1043</v>
      </c>
      <c r="B261" s="126" t="s">
        <v>990</v>
      </c>
      <c r="C261" s="126" t="s">
        <v>1863</v>
      </c>
      <c r="D261" s="141" t="str">
        <f>IF(EquipmentListTable[[#This Row],[Supplier]]=FilterSpecs!$A$8,EquipmentListTable[[#This Row],[Mouser SKU]], EquipmentListTable[[#This Row],[Supplier SKU]])</f>
        <v>1272</v>
      </c>
      <c r="E261" s="126">
        <v>0</v>
      </c>
      <c r="F261" s="126">
        <v>0</v>
      </c>
      <c r="G261" s="126">
        <v>0</v>
      </c>
      <c r="H261" s="126">
        <f>EquipmentListTable[[#This Row],['#/Unit]]*FilterSpecs!$C$3+EquipmentListTable[[#This Row],['# Extra]]</f>
        <v>0</v>
      </c>
      <c r="I261" s="126">
        <v>0</v>
      </c>
      <c r="J261" s="126">
        <f>IF(AND(EquipmentListTable[[#This Row],[Tag]]&lt;&gt;FilterSpecs!$H$12, EquipmentListTable[[#This Row],[Tag]]&lt;&gt;FilterSpecs!$H$9), EquipmentListTable[[#This Row],['#/Unit]]*FilterSpecs!$B$3+EquipmentListTable[Init '# Extra],0)</f>
        <v>0</v>
      </c>
      <c r="K261" s="126">
        <f>EquipmentListTable[[#This Row],[Tot '#]]-EquipmentListTable[In Stock]</f>
        <v>0</v>
      </c>
      <c r="L261" s="126">
        <f>EquipmentListTable['# Left]</f>
        <v>0</v>
      </c>
      <c r="M261" s="126" t="s">
        <v>1959</v>
      </c>
      <c r="N261" s="104">
        <v>44.95</v>
      </c>
      <c r="O261" s="104">
        <f>EquipmentListTable[[#This Row],['# Formatted]]*EquipmentListTable[[#This Row],[Price (USD)]]</f>
        <v>0</v>
      </c>
      <c r="P261" s="38" t="s">
        <v>1874</v>
      </c>
      <c r="Q261" s="126">
        <f t="shared" si="3"/>
        <v>243</v>
      </c>
      <c r="R261" s="141" t="s">
        <v>1958</v>
      </c>
      <c r="S261" s="48">
        <f>IF(EquipmentListTable[[#This Row],[Tag]]=FilterSpecs!$H$7,EquipmentListTable[[#This Row],['#/Unit]]*EquipmentListTable[[#This Row],[Price (USD)]],0)</f>
        <v>0</v>
      </c>
      <c r="T261" s="87">
        <f>EquipmentListTable[[#This Row],[Tot '#]]*EquipmentListTable[[#This Row],[Price (USD)]]</f>
        <v>0</v>
      </c>
      <c r="U261" s="96">
        <f>EquipmentListTable[[#This Row],[In Stock]]*EquipmentListTable[[#This Row],[Price (USD)]]</f>
        <v>0</v>
      </c>
      <c r="V261" s="96">
        <f>EquipmentListTable[[#This Row],['# Left]]*EquipmentListTable[[#This Row],[Price (USD)]]</f>
        <v>0</v>
      </c>
      <c r="W261" s="96">
        <f>EquipmentListTable[[#This Row],['# Left]]*EquipmentListTable[[#This Row],[Price (USD)]]</f>
        <v>0</v>
      </c>
      <c r="X261" s="38"/>
      <c r="Y261" s="77"/>
      <c r="Z26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https://www.adafruit.com/product/1272</v>
      </c>
      <c r="AA26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https://www.mouser.com/ProductDetail/485-1272</v>
      </c>
      <c r="AB261" s="55"/>
    </row>
    <row r="262" spans="1:28" s="54" customFormat="1" x14ac:dyDescent="0.3">
      <c r="A262" s="126" t="s">
        <v>1043</v>
      </c>
      <c r="B262" s="126" t="s">
        <v>1929</v>
      </c>
      <c r="C262" s="126" t="s">
        <v>1863</v>
      </c>
      <c r="D262" s="141" t="str">
        <f>IF(EquipmentListTable[[#This Row],[Supplier]]=FilterSpecs!$A$8,EquipmentListTable[[#This Row],[Mouser SKU]], EquipmentListTable[[#This Row],[Supplier SKU]])</f>
        <v>2468</v>
      </c>
      <c r="E262" s="126">
        <v>0</v>
      </c>
      <c r="F262" s="126">
        <v>0</v>
      </c>
      <c r="G262" s="126">
        <v>0</v>
      </c>
      <c r="H262" s="126">
        <f>EquipmentListTable[[#This Row],['#/Unit]]*FilterSpecs!$C$3+EquipmentListTable[[#This Row],['# Extra]]</f>
        <v>0</v>
      </c>
      <c r="I262" s="126">
        <v>0</v>
      </c>
      <c r="J262" s="126">
        <f>IF(AND(EquipmentListTable[[#This Row],[Tag]]&lt;&gt;FilterSpecs!$H$12, EquipmentListTable[[#This Row],[Tag]]&lt;&gt;FilterSpecs!$H$9), EquipmentListTable[[#This Row],['#/Unit]]*FilterSpecs!$B$3+EquipmentListTable[Init '# Extra],0)</f>
        <v>0</v>
      </c>
      <c r="K262" s="126">
        <f>EquipmentListTable[[#This Row],[Tot '#]]-EquipmentListTable[In Stock]</f>
        <v>0</v>
      </c>
      <c r="L262" s="126">
        <f>EquipmentListTable['# Left]</f>
        <v>0</v>
      </c>
      <c r="M262" s="126" t="s">
        <v>1936</v>
      </c>
      <c r="N262" s="104">
        <v>39.950000000000003</v>
      </c>
      <c r="O262" s="104">
        <f>EquipmentListTable[[#This Row],['# Formatted]]*EquipmentListTable[[#This Row],[Price (USD)]]</f>
        <v>0</v>
      </c>
      <c r="P262" s="38" t="s">
        <v>1874</v>
      </c>
      <c r="Q262" s="126">
        <f t="shared" si="3"/>
        <v>244</v>
      </c>
      <c r="R262" s="141" t="s">
        <v>1937</v>
      </c>
      <c r="S262" s="48">
        <f>IF(EquipmentListTable[[#This Row],[Tag]]=FilterSpecs!$H$7,EquipmentListTable[[#This Row],['#/Unit]]*EquipmentListTable[[#This Row],[Price (USD)]],0)</f>
        <v>0</v>
      </c>
      <c r="T262" s="87">
        <f>EquipmentListTable[[#This Row],[Tot '#]]*EquipmentListTable[[#This Row],[Price (USD)]]</f>
        <v>0</v>
      </c>
      <c r="U262" s="96">
        <f>EquipmentListTable[[#This Row],[In Stock]]*EquipmentListTable[[#This Row],[Price (USD)]]</f>
        <v>0</v>
      </c>
      <c r="V262" s="96">
        <f>EquipmentListTable[[#This Row],['# Left]]*EquipmentListTable[[#This Row],[Price (USD)]]</f>
        <v>0</v>
      </c>
      <c r="W262" s="96">
        <f>EquipmentListTable[[#This Row],['# Left]]*EquipmentListTable[[#This Row],[Price (USD)]]</f>
        <v>0</v>
      </c>
      <c r="X262" s="38"/>
      <c r="Y262" s="77"/>
      <c r="Z26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https://www.adafruit.com/product/2468</v>
      </c>
      <c r="AA26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https://www.mouser.com/ProductDetail/485-2468</v>
      </c>
      <c r="AB262" s="41"/>
    </row>
    <row r="263" spans="1:28" s="54" customFormat="1" x14ac:dyDescent="0.3">
      <c r="A263" s="126" t="s">
        <v>1043</v>
      </c>
      <c r="B263" s="126" t="s">
        <v>1929</v>
      </c>
      <c r="C263" s="126" t="s">
        <v>1863</v>
      </c>
      <c r="D263" s="141" t="str">
        <f>IF(EquipmentListTable[[#This Row],[Supplier]]=FilterSpecs!$A$8,EquipmentListTable[[#This Row],[Mouser SKU]], EquipmentListTable[[#This Row],[Supplier SKU]])</f>
        <v>2505</v>
      </c>
      <c r="E263" s="126">
        <v>0</v>
      </c>
      <c r="F263" s="126">
        <v>0</v>
      </c>
      <c r="G263" s="126">
        <v>0</v>
      </c>
      <c r="H263" s="126">
        <f>EquipmentListTable[[#This Row],['#/Unit]]*FilterSpecs!$C$3+EquipmentListTable[[#This Row],['# Extra]]</f>
        <v>0</v>
      </c>
      <c r="I263" s="126">
        <v>0</v>
      </c>
      <c r="J263" s="126">
        <f>IF(AND(EquipmentListTable[[#This Row],[Tag]]&lt;&gt;FilterSpecs!$H$12, EquipmentListTable[[#This Row],[Tag]]&lt;&gt;FilterSpecs!$H$9), EquipmentListTable[[#This Row],['#/Unit]]*FilterSpecs!$B$3+EquipmentListTable[Init '# Extra],0)</f>
        <v>0</v>
      </c>
      <c r="K263" s="126">
        <f>EquipmentListTable[[#This Row],[Tot '#]]-EquipmentListTable[In Stock]</f>
        <v>0</v>
      </c>
      <c r="L263" s="126">
        <f>EquipmentListTable['# Left]</f>
        <v>0</v>
      </c>
      <c r="M263" s="126" t="s">
        <v>1934</v>
      </c>
      <c r="N263" s="104">
        <v>9</v>
      </c>
      <c r="O263" s="104">
        <f>EquipmentListTable[[#This Row],['# Formatted]]*EquipmentListTable[[#This Row],[Price (USD)]]</f>
        <v>0</v>
      </c>
      <c r="P263" s="38" t="s">
        <v>1874</v>
      </c>
      <c r="Q263" s="126">
        <f t="shared" si="3"/>
        <v>245</v>
      </c>
      <c r="R263" s="141" t="s">
        <v>1935</v>
      </c>
      <c r="S263" s="48">
        <f>IF(EquipmentListTable[[#This Row],[Tag]]=FilterSpecs!$H$7,EquipmentListTable[[#This Row],['#/Unit]]*EquipmentListTable[[#This Row],[Price (USD)]],0)</f>
        <v>0</v>
      </c>
      <c r="T263" s="87">
        <f>EquipmentListTable[[#This Row],[Tot '#]]*EquipmentListTable[[#This Row],[Price (USD)]]</f>
        <v>0</v>
      </c>
      <c r="U263" s="96">
        <f>EquipmentListTable[[#This Row],[In Stock]]*EquipmentListTable[[#This Row],[Price (USD)]]</f>
        <v>0</v>
      </c>
      <c r="V263" s="96">
        <f>EquipmentListTable[[#This Row],['# Left]]*EquipmentListTable[[#This Row],[Price (USD)]]</f>
        <v>0</v>
      </c>
      <c r="W263" s="96">
        <f>EquipmentListTable[[#This Row],['# Left]]*EquipmentListTable[[#This Row],[Price (USD)]]</f>
        <v>0</v>
      </c>
      <c r="X263" s="38"/>
      <c r="Y263" s="77"/>
      <c r="Z26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https://www.adafruit.com/product/2505</v>
      </c>
      <c r="AA26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https://www.mouser.com/ProductDetail/485-2505</v>
      </c>
      <c r="AB263" s="41"/>
    </row>
    <row r="264" spans="1:28" s="54" customFormat="1" x14ac:dyDescent="0.3">
      <c r="A264" s="126" t="s">
        <v>1043</v>
      </c>
      <c r="B264" s="126" t="s">
        <v>1929</v>
      </c>
      <c r="C264" s="126" t="s">
        <v>1863</v>
      </c>
      <c r="D264" s="141" t="str">
        <f>IF(EquipmentListTable[[#This Row],[Supplier]]=FilterSpecs!$A$8,EquipmentListTable[[#This Row],[Mouser SKU]], EquipmentListTable[[#This Row],[Supplier SKU]])</f>
        <v>1991</v>
      </c>
      <c r="E264" s="126">
        <v>0</v>
      </c>
      <c r="F264" s="126">
        <v>0</v>
      </c>
      <c r="G264" s="126">
        <v>0</v>
      </c>
      <c r="H264" s="126">
        <f>EquipmentListTable[[#This Row],['#/Unit]]*FilterSpecs!$C$3+EquipmentListTable[[#This Row],['# Extra]]</f>
        <v>0</v>
      </c>
      <c r="I264" s="126">
        <v>0</v>
      </c>
      <c r="J264" s="126">
        <f>IF(AND(EquipmentListTable[[#This Row],[Tag]]&lt;&gt;FilterSpecs!$H$12, EquipmentListTable[[#This Row],[Tag]]&lt;&gt;FilterSpecs!$H$9), EquipmentListTable[[#This Row],['#/Unit]]*FilterSpecs!$B$3+EquipmentListTable[Init '# Extra],0)</f>
        <v>0</v>
      </c>
      <c r="K264" s="126">
        <f>EquipmentListTable[[#This Row],[Tot '#]]-EquipmentListTable[In Stock]</f>
        <v>0</v>
      </c>
      <c r="L264" s="126">
        <f>EquipmentListTable['# Left]</f>
        <v>0</v>
      </c>
      <c r="M264" s="126" t="s">
        <v>1932</v>
      </c>
      <c r="N264" s="104">
        <v>2.95</v>
      </c>
      <c r="O264" s="104">
        <f>EquipmentListTable[[#This Row],['# Formatted]]*EquipmentListTable[[#This Row],[Price (USD)]]</f>
        <v>0</v>
      </c>
      <c r="P264" s="38" t="s">
        <v>1874</v>
      </c>
      <c r="Q264" s="126">
        <f t="shared" si="3"/>
        <v>246</v>
      </c>
      <c r="R264" s="141" t="s">
        <v>1933</v>
      </c>
      <c r="S264" s="48">
        <f>IF(EquipmentListTable[[#This Row],[Tag]]=FilterSpecs!$H$7,EquipmentListTable[[#This Row],['#/Unit]]*EquipmentListTable[[#This Row],[Price (USD)]],0)</f>
        <v>0</v>
      </c>
      <c r="T264" s="87">
        <f>EquipmentListTable[[#This Row],[Tot '#]]*EquipmentListTable[[#This Row],[Price (USD)]]</f>
        <v>0</v>
      </c>
      <c r="U264" s="96">
        <f>EquipmentListTable[[#This Row],[In Stock]]*EquipmentListTable[[#This Row],[Price (USD)]]</f>
        <v>0</v>
      </c>
      <c r="V264" s="96">
        <f>EquipmentListTable[[#This Row],['# Left]]*EquipmentListTable[[#This Row],[Price (USD)]]</f>
        <v>0</v>
      </c>
      <c r="W264" s="96">
        <f>EquipmentListTable[[#This Row],['# Left]]*EquipmentListTable[[#This Row],[Price (USD)]]</f>
        <v>0</v>
      </c>
      <c r="X264" s="38"/>
      <c r="Y264" s="77"/>
      <c r="Z26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https://www.adafruit.com/product/1991</v>
      </c>
      <c r="AA26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https://www.mouser.com/ProductDetail/485-1991</v>
      </c>
      <c r="AB264" s="41"/>
    </row>
    <row r="265" spans="1:28" s="59" customFormat="1" x14ac:dyDescent="0.3">
      <c r="A265" s="126" t="s">
        <v>1043</v>
      </c>
      <c r="B265" s="126" t="s">
        <v>1408</v>
      </c>
      <c r="C265" s="126" t="s">
        <v>0</v>
      </c>
      <c r="D265" s="141" t="str">
        <f>IF(EquipmentListTable[[#This Row],[Supplier]]=FilterSpecs!$A$8,EquipmentListTable[[#This Row],[Mouser SKU]], EquipmentListTable[[#This Row],[Supplier SKU]])</f>
        <v>SEN-12916</v>
      </c>
      <c r="E265" s="126">
        <v>0</v>
      </c>
      <c r="F265" s="126">
        <v>0</v>
      </c>
      <c r="G265" s="126">
        <v>0</v>
      </c>
      <c r="H265" s="126">
        <f>EquipmentListTable[[#This Row],['#/Unit]]*FilterSpecs!$C$3+EquipmentListTable[[#This Row],['# Extra]]</f>
        <v>0</v>
      </c>
      <c r="I265" s="126">
        <v>0</v>
      </c>
      <c r="J265" s="126">
        <f>IF(AND(EquipmentListTable[[#This Row],[Tag]]&lt;&gt;FilterSpecs!$H$12, EquipmentListTable[[#This Row],[Tag]]&lt;&gt;FilterSpecs!$H$9), EquipmentListTable[[#This Row],['#/Unit]]*FilterSpecs!$B$3+EquipmentListTable[Init '# Extra],0)</f>
        <v>0</v>
      </c>
      <c r="K265" s="126">
        <f>EquipmentListTable[[#This Row],[Tot '#]]-EquipmentListTable[In Stock]</f>
        <v>0</v>
      </c>
      <c r="L265" s="126">
        <f>EquipmentListTable['# Left]</f>
        <v>0</v>
      </c>
      <c r="M265" s="126" t="s">
        <v>1378</v>
      </c>
      <c r="N265" s="104">
        <v>149.94999999999999</v>
      </c>
      <c r="O265" s="104">
        <f>EquipmentListTable[[#This Row],['# Formatted]]*EquipmentListTable[[#This Row],[Price (USD)]]</f>
        <v>0</v>
      </c>
      <c r="P265" s="38" t="s">
        <v>1878</v>
      </c>
      <c r="Q265" s="126">
        <f t="shared" si="3"/>
        <v>247</v>
      </c>
      <c r="R265" s="141" t="s">
        <v>1375</v>
      </c>
      <c r="S265" s="48">
        <f>IF(EquipmentListTable[[#This Row],[Tag]]=FilterSpecs!$H$7,EquipmentListTable[[#This Row],['#/Unit]]*EquipmentListTable[[#This Row],[Price (USD)]],0)</f>
        <v>0</v>
      </c>
      <c r="T265" s="87">
        <f>EquipmentListTable[[#This Row],[Tot '#]]*EquipmentListTable[[#This Row],[Price (USD)]]</f>
        <v>0</v>
      </c>
      <c r="U265" s="96">
        <f>EquipmentListTable[[#This Row],[In Stock]]*EquipmentListTable[[#This Row],[Price (USD)]]</f>
        <v>0</v>
      </c>
      <c r="V265" s="96">
        <f>EquipmentListTable[[#This Row],['# Left]]*EquipmentListTable[[#This Row],[Price (USD)]]</f>
        <v>0</v>
      </c>
      <c r="W265" s="96">
        <f>EquipmentListTable[[#This Row],['# Left]]*EquipmentListTable[[#This Row],[Price (USD)]]</f>
        <v>0</v>
      </c>
      <c r="X265" s="38" t="s">
        <v>1376</v>
      </c>
      <c r="Y265" s="77" t="s">
        <v>1377</v>
      </c>
      <c r="Z26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https://www.sparkfun.com/products/12916</v>
      </c>
      <c r="AA26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https://www.mouser.com/ProductDetail/474-SEN-12916</v>
      </c>
      <c r="AB265" s="41"/>
    </row>
    <row r="266" spans="1:28" s="59" customFormat="1" x14ac:dyDescent="0.3">
      <c r="A266" s="126" t="s">
        <v>1043</v>
      </c>
      <c r="B266" s="146" t="s">
        <v>991</v>
      </c>
      <c r="C266" s="146" t="s">
        <v>0</v>
      </c>
      <c r="D266" s="141" t="str">
        <f>IF(EquipmentListTable[[#This Row],[Supplier]]=FilterSpecs!$A$8,EquipmentListTable[[#This Row],[Mouser SKU]], EquipmentListTable[[#This Row],[Supplier SKU]])</f>
        <v>CAB-14043</v>
      </c>
      <c r="E266" s="126">
        <v>0</v>
      </c>
      <c r="F266" s="126">
        <v>1</v>
      </c>
      <c r="G266" s="126">
        <v>0</v>
      </c>
      <c r="H266" s="126">
        <f>EquipmentListTable[[#This Row],['#/Unit]]*FilterSpecs!$C$3+EquipmentListTable[[#This Row],['# Extra]]</f>
        <v>1</v>
      </c>
      <c r="I266" s="126">
        <v>0</v>
      </c>
      <c r="J266" s="126">
        <f>IF(AND(EquipmentListTable[[#This Row],[Tag]]&lt;&gt;FilterSpecs!$H$12, EquipmentListTable[[#This Row],[Tag]]&lt;&gt;FilterSpecs!$H$9), EquipmentListTable[[#This Row],['#/Unit]]*FilterSpecs!$B$3+EquipmentListTable[Init '# Extra],0)</f>
        <v>0</v>
      </c>
      <c r="K266" s="126">
        <f>EquipmentListTable[[#This Row],[Tot '#]]-EquipmentListTable[In Stock]</f>
        <v>1</v>
      </c>
      <c r="L266" s="126">
        <f>EquipmentListTable['# Left]</f>
        <v>1</v>
      </c>
      <c r="M266" s="126" t="s">
        <v>937</v>
      </c>
      <c r="N266" s="104">
        <v>4.95</v>
      </c>
      <c r="O266" s="104">
        <f>EquipmentListTable[[#This Row],['# Formatted]]*EquipmentListTable[[#This Row],[Price (USD)]]</f>
        <v>4.95</v>
      </c>
      <c r="P266" s="38" t="s">
        <v>1874</v>
      </c>
      <c r="Q266" s="126">
        <f t="shared" si="3"/>
        <v>248</v>
      </c>
      <c r="R266" s="141" t="s">
        <v>934</v>
      </c>
      <c r="S266" s="48">
        <f>IF(EquipmentListTable[[#This Row],[Tag]]=FilterSpecs!$H$7,EquipmentListTable[[#This Row],['#/Unit]]*EquipmentListTable[[#This Row],[Price (USD)]],0)</f>
        <v>0</v>
      </c>
      <c r="T266" s="87">
        <f>EquipmentListTable[[#This Row],[Tot '#]]*EquipmentListTable[[#This Row],[Price (USD)]]</f>
        <v>4.95</v>
      </c>
      <c r="U266" s="96">
        <f>EquipmentListTable[[#This Row],[In Stock]]*EquipmentListTable[[#This Row],[Price (USD)]]</f>
        <v>0</v>
      </c>
      <c r="V266" s="96">
        <f>EquipmentListTable[[#This Row],['# Left]]*EquipmentListTable[[#This Row],[Price (USD)]]</f>
        <v>4.95</v>
      </c>
      <c r="W266" s="96">
        <f>EquipmentListTable[[#This Row],['# Left]]*EquipmentListTable[[#This Row],[Price (USD)]]</f>
        <v>4.95</v>
      </c>
      <c r="X266" s="38" t="s">
        <v>935</v>
      </c>
      <c r="Y266" s="77" t="s">
        <v>936</v>
      </c>
      <c r="Z26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https://www.sparkfun.com/products/14043</v>
      </c>
      <c r="AA26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https://www.mouser.com/ProductDetail/474-CAB-14043</v>
      </c>
      <c r="AB266" s="38" t="s">
        <v>1039</v>
      </c>
    </row>
    <row r="267" spans="1:28" s="59" customFormat="1" x14ac:dyDescent="0.3">
      <c r="A267" s="126" t="s">
        <v>1043</v>
      </c>
      <c r="B267" s="146" t="s">
        <v>991</v>
      </c>
      <c r="C267" s="146" t="s">
        <v>0</v>
      </c>
      <c r="D267" s="141" t="str">
        <f>IF(EquipmentListTable[[#This Row],[Supplier]]=FilterSpecs!$A$8,EquipmentListTable[[#This Row],[Mouser SKU]], EquipmentListTable[[#This Row],[Supplier SKU]])</f>
        <v>SEN-14117</v>
      </c>
      <c r="E267" s="126">
        <v>0</v>
      </c>
      <c r="F267" s="126">
        <v>1</v>
      </c>
      <c r="G267" s="126">
        <v>0</v>
      </c>
      <c r="H267" s="126">
        <f>EquipmentListTable[[#This Row],['#/Unit]]*FilterSpecs!$C$3+EquipmentListTable[[#This Row],['# Extra]]</f>
        <v>1</v>
      </c>
      <c r="I267" s="126">
        <v>0</v>
      </c>
      <c r="J267" s="126">
        <f>IF(AND(EquipmentListTable[[#This Row],[Tag]]&lt;&gt;FilterSpecs!$H$12, EquipmentListTable[[#This Row],[Tag]]&lt;&gt;FilterSpecs!$H$9), EquipmentListTable[[#This Row],['#/Unit]]*FilterSpecs!$B$3+EquipmentListTable[Init '# Extra],0)</f>
        <v>0</v>
      </c>
      <c r="K267" s="126">
        <f>EquipmentListTable[[#This Row],[Tot '#]]-EquipmentListTable[In Stock]</f>
        <v>1</v>
      </c>
      <c r="L267" s="126">
        <f>EquipmentListTable['# Left]</f>
        <v>1</v>
      </c>
      <c r="M267" s="126" t="s">
        <v>953</v>
      </c>
      <c r="N267" s="104">
        <v>349</v>
      </c>
      <c r="O267" s="104">
        <f>EquipmentListTable[[#This Row],['# Formatted]]*EquipmentListTable[[#This Row],[Price (USD)]]</f>
        <v>349</v>
      </c>
      <c r="P267" s="38" t="s">
        <v>1878</v>
      </c>
      <c r="Q267" s="126">
        <f t="shared" si="3"/>
        <v>249</v>
      </c>
      <c r="R267" s="141" t="s">
        <v>950</v>
      </c>
      <c r="S267" s="48">
        <f>IF(EquipmentListTable[[#This Row],[Tag]]=FilterSpecs!$H$7,EquipmentListTable[[#This Row],['#/Unit]]*EquipmentListTable[[#This Row],[Price (USD)]],0)</f>
        <v>0</v>
      </c>
      <c r="T267" s="87">
        <f>EquipmentListTable[[#This Row],[Tot '#]]*EquipmentListTable[[#This Row],[Price (USD)]]</f>
        <v>349</v>
      </c>
      <c r="U267" s="96">
        <f>EquipmentListTable[[#This Row],[In Stock]]*EquipmentListTable[[#This Row],[Price (USD)]]</f>
        <v>0</v>
      </c>
      <c r="V267" s="96">
        <f>EquipmentListTable[[#This Row],['# Left]]*EquipmentListTable[[#This Row],[Price (USD)]]</f>
        <v>349</v>
      </c>
      <c r="W267" s="96">
        <f>EquipmentListTable[[#This Row],['# Left]]*EquipmentListTable[[#This Row],[Price (USD)]]</f>
        <v>349</v>
      </c>
      <c r="X267" s="38" t="s">
        <v>951</v>
      </c>
      <c r="Y267" s="77" t="s">
        <v>952</v>
      </c>
      <c r="Z26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https://www.sparkfun.com/products/14117</v>
      </c>
      <c r="AA26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https://www.mouser.com/ProductDetail/474-SEN-14117</v>
      </c>
      <c r="AB267" s="38" t="s">
        <v>1032</v>
      </c>
    </row>
    <row r="268" spans="1:28" s="54" customFormat="1" x14ac:dyDescent="0.3">
      <c r="A268" s="126" t="s">
        <v>1043</v>
      </c>
      <c r="B268" s="146" t="s">
        <v>991</v>
      </c>
      <c r="C268" s="146" t="s">
        <v>0</v>
      </c>
      <c r="D268" s="141" t="str">
        <f>IF(EquipmentListTable[[#This Row],[Supplier]]=FilterSpecs!$A$8,EquipmentListTable[[#This Row],[Mouser SKU]], EquipmentListTable[[#This Row],[Supplier SKU]])</f>
        <v>ROB-13064</v>
      </c>
      <c r="E268" s="126">
        <v>0</v>
      </c>
      <c r="F268" s="126">
        <v>0</v>
      </c>
      <c r="G268" s="126">
        <v>0</v>
      </c>
      <c r="H268" s="126">
        <f>EquipmentListTable[[#This Row],['#/Unit]]*FilterSpecs!$C$3+EquipmentListTable[[#This Row],['# Extra]]</f>
        <v>0</v>
      </c>
      <c r="I268" s="126">
        <v>0</v>
      </c>
      <c r="J268" s="126">
        <f>IF(AND(EquipmentListTable[[#This Row],[Tag]]&lt;&gt;FilterSpecs!$H$12, EquipmentListTable[[#This Row],[Tag]]&lt;&gt;FilterSpecs!$H$9), EquipmentListTable[[#This Row],['#/Unit]]*FilterSpecs!$B$3+EquipmentListTable[Init '# Extra],0)</f>
        <v>0</v>
      </c>
      <c r="K268" s="126">
        <f>EquipmentListTable[[#This Row],[Tot '#]]-EquipmentListTable[In Stock]</f>
        <v>0</v>
      </c>
      <c r="L268" s="126">
        <f>EquipmentListTable['# Left]</f>
        <v>0</v>
      </c>
      <c r="M268" s="126" t="s">
        <v>1008</v>
      </c>
      <c r="N268" s="104">
        <v>14.95</v>
      </c>
      <c r="O268" s="104">
        <f>EquipmentListTable[[#This Row],['# Formatted]]*EquipmentListTable[[#This Row],[Price (USD)]]</f>
        <v>0</v>
      </c>
      <c r="P268" s="38" t="s">
        <v>1877</v>
      </c>
      <c r="Q268" s="126">
        <f t="shared" si="3"/>
        <v>250</v>
      </c>
      <c r="R268" s="141" t="s">
        <v>1009</v>
      </c>
      <c r="S268" s="48">
        <f>IF(EquipmentListTable[[#This Row],[Tag]]=FilterSpecs!$H$7,EquipmentListTable[[#This Row],['#/Unit]]*EquipmentListTable[[#This Row],[Price (USD)]],0)</f>
        <v>0</v>
      </c>
      <c r="T268" s="87">
        <f>EquipmentListTable[[#This Row],[Tot '#]]*EquipmentListTable[[#This Row],[Price (USD)]]</f>
        <v>0</v>
      </c>
      <c r="U268" s="96">
        <f>EquipmentListTable[[#This Row],[In Stock]]*EquipmentListTable[[#This Row],[Price (USD)]]</f>
        <v>0</v>
      </c>
      <c r="V268" s="96">
        <f>EquipmentListTable[[#This Row],['# Left]]*EquipmentListTable[[#This Row],[Price (USD)]]</f>
        <v>0</v>
      </c>
      <c r="W268" s="96">
        <f>EquipmentListTable[[#This Row],['# Left]]*EquipmentListTable[[#This Row],[Price (USD)]]</f>
        <v>0</v>
      </c>
      <c r="X268" s="38" t="s">
        <v>1011</v>
      </c>
      <c r="Y268" s="77" t="s">
        <v>1010</v>
      </c>
      <c r="Z26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https://www.sparkfun.com/products/13064</v>
      </c>
      <c r="AA26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https://www.mouser.com/ProductDetail/474-ROB-13064</v>
      </c>
      <c r="AB268" s="38" t="s">
        <v>1038</v>
      </c>
    </row>
    <row r="269" spans="1:28" s="54" customFormat="1" x14ac:dyDescent="0.3">
      <c r="A269" s="126" t="s">
        <v>1043</v>
      </c>
      <c r="B269" s="146" t="s">
        <v>991</v>
      </c>
      <c r="C269" s="146" t="s">
        <v>1863</v>
      </c>
      <c r="D269" s="141">
        <f>IF(EquipmentListTable[[#This Row],[Supplier]]=FilterSpecs!$A$8,EquipmentListTable[[#This Row],[Mouser SKU]], EquipmentListTable[[#This Row],[Supplier SKU]])</f>
        <v>736</v>
      </c>
      <c r="E269" s="126">
        <v>0</v>
      </c>
      <c r="F269" s="126">
        <v>1</v>
      </c>
      <c r="G269" s="126">
        <v>0</v>
      </c>
      <c r="H269" s="126">
        <f>EquipmentListTable[[#This Row],['#/Unit]]*FilterSpecs!$C$3+EquipmentListTable[[#This Row],['# Extra]]</f>
        <v>1</v>
      </c>
      <c r="I269" s="126">
        <v>0</v>
      </c>
      <c r="J269" s="126">
        <f>IF(AND(EquipmentListTable[[#This Row],[Tag]]&lt;&gt;FilterSpecs!$H$12, EquipmentListTable[[#This Row],[Tag]]&lt;&gt;FilterSpecs!$H$9), EquipmentListTable[[#This Row],['#/Unit]]*FilterSpecs!$B$3+EquipmentListTable[Init '# Extra],0)</f>
        <v>0</v>
      </c>
      <c r="K269" s="126">
        <f>EquipmentListTable[[#This Row],[Tot '#]]-EquipmentListTable[In Stock]</f>
        <v>1</v>
      </c>
      <c r="L269" s="126">
        <f>EquipmentListTable['# Left]</f>
        <v>1</v>
      </c>
      <c r="M269" s="126" t="s">
        <v>2500</v>
      </c>
      <c r="N269" s="104">
        <v>14.95</v>
      </c>
      <c r="O269" s="104">
        <f>EquipmentListTable[[#This Row],['# Formatted]]*EquipmentListTable[[#This Row],[Price (USD)]]</f>
        <v>14.95</v>
      </c>
      <c r="P269" s="77" t="s">
        <v>1878</v>
      </c>
      <c r="Q269" s="126">
        <f t="shared" si="3"/>
        <v>251</v>
      </c>
      <c r="R269" s="141">
        <v>736</v>
      </c>
      <c r="S269" s="112">
        <f>IF(EquipmentListTable[[#This Row],[Tag]]=FilterSpecs!$H$7,EquipmentListTable[[#This Row],['#/Unit]]*EquipmentListTable[[#This Row],[Price (USD)]],0)</f>
        <v>0</v>
      </c>
      <c r="T269" s="112">
        <f>EquipmentListTable[[#This Row],[Tot '#]]*EquipmentListTable[[#This Row],[Price (USD)]]</f>
        <v>14.95</v>
      </c>
      <c r="U269" s="96">
        <f>EquipmentListTable[[#This Row],[In Stock]]*EquipmentListTable[[#This Row],[Price (USD)]]</f>
        <v>0</v>
      </c>
      <c r="V269" s="96">
        <f>EquipmentListTable[[#This Row],['# Left]]*EquipmentListTable[[#This Row],[Price (USD)]]</f>
        <v>14.95</v>
      </c>
      <c r="W269" s="96">
        <f>EquipmentListTable[[#This Row],['# Left]]*EquipmentListTable[[#This Row],[Price (USD)]]</f>
        <v>14.95</v>
      </c>
      <c r="X269" s="77" t="s">
        <v>1011</v>
      </c>
      <c r="Y269" s="77" t="s">
        <v>1010</v>
      </c>
      <c r="Z26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https://www.adafruit.com/product/736</v>
      </c>
      <c r="AA26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https://www.mouser.com/ProductDetail/485-736</v>
      </c>
      <c r="AB269" s="77" t="s">
        <v>1038</v>
      </c>
    </row>
    <row r="270" spans="1:28" s="54" customFormat="1" x14ac:dyDescent="0.3">
      <c r="A270" s="126" t="s">
        <v>1043</v>
      </c>
      <c r="B270" s="146" t="s">
        <v>991</v>
      </c>
      <c r="C270" s="146" t="s">
        <v>1863</v>
      </c>
      <c r="D270" s="141">
        <f>IF(EquipmentListTable[[#This Row],[Supplier]]=FilterSpecs!$A$8,EquipmentListTable[[#This Row],[Mouser SKU]], EquipmentListTable[[#This Row],[Supplier SKU]])</f>
        <v>775</v>
      </c>
      <c r="E270" s="126">
        <v>0</v>
      </c>
      <c r="F270" s="126">
        <v>0</v>
      </c>
      <c r="G270" s="126">
        <v>0</v>
      </c>
      <c r="H270" s="126">
        <f>EquipmentListTable[[#This Row],['#/Unit]]*FilterSpecs!$C$3+EquipmentListTable[[#This Row],['# Extra]]</f>
        <v>0</v>
      </c>
      <c r="I270" s="126">
        <v>0</v>
      </c>
      <c r="J270" s="126">
        <f>IF(AND(EquipmentListTable[[#This Row],[Tag]]&lt;&gt;FilterSpecs!$H$12, EquipmentListTable[[#This Row],[Tag]]&lt;&gt;FilterSpecs!$H$9), EquipmentListTable[[#This Row],['#/Unit]]*FilterSpecs!$B$3+EquipmentListTable[Init '# Extra],0)</f>
        <v>0</v>
      </c>
      <c r="K270" s="126">
        <f>EquipmentListTable[[#This Row],[Tot '#]]-EquipmentListTable[In Stock]</f>
        <v>0</v>
      </c>
      <c r="L270" s="126">
        <f>EquipmentListTable['# Left]</f>
        <v>0</v>
      </c>
      <c r="M270" s="126" t="s">
        <v>2501</v>
      </c>
      <c r="N270" s="104">
        <v>14.95</v>
      </c>
      <c r="O270" s="104">
        <f>EquipmentListTable[[#This Row],['# Formatted]]*EquipmentListTable[[#This Row],[Price (USD)]]</f>
        <v>0</v>
      </c>
      <c r="P270" s="77" t="s">
        <v>1878</v>
      </c>
      <c r="Q270" s="126">
        <f t="shared" si="3"/>
        <v>252</v>
      </c>
      <c r="R270" s="141">
        <v>775</v>
      </c>
      <c r="S270" s="112">
        <f>IF(EquipmentListTable[[#This Row],[Tag]]=FilterSpecs!$H$7,EquipmentListTable[[#This Row],['#/Unit]]*EquipmentListTable[[#This Row],[Price (USD)]],0)</f>
        <v>0</v>
      </c>
      <c r="T270" s="112">
        <f>EquipmentListTable[[#This Row],[Tot '#]]*EquipmentListTable[[#This Row],[Price (USD)]]</f>
        <v>0</v>
      </c>
      <c r="U270" s="96">
        <f>EquipmentListTable[[#This Row],[In Stock]]*EquipmentListTable[[#This Row],[Price (USD)]]</f>
        <v>0</v>
      </c>
      <c r="V270" s="96">
        <f>EquipmentListTable[[#This Row],['# Left]]*EquipmentListTable[[#This Row],[Price (USD)]]</f>
        <v>0</v>
      </c>
      <c r="W270" s="96">
        <f>EquipmentListTable[[#This Row],['# Left]]*EquipmentListTable[[#This Row],[Price (USD)]]</f>
        <v>0</v>
      </c>
      <c r="X270" s="77" t="s">
        <v>1011</v>
      </c>
      <c r="Y270" s="77" t="s">
        <v>1010</v>
      </c>
      <c r="Z27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https://www.adafruit.com/product/775</v>
      </c>
      <c r="AA27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https://www.mouser.com/ProductDetail/485-775</v>
      </c>
      <c r="AB270" s="77" t="s">
        <v>1038</v>
      </c>
    </row>
    <row r="271" spans="1:28" s="59" customFormat="1" x14ac:dyDescent="0.3">
      <c r="A271" s="126" t="s">
        <v>1043</v>
      </c>
      <c r="B271" s="126" t="s">
        <v>970</v>
      </c>
      <c r="C271" s="126" t="s">
        <v>0</v>
      </c>
      <c r="D271" s="141" t="str">
        <f>IF(EquipmentListTable[[#This Row],[Supplier]]=FilterSpecs!$A$8,EquipmentListTable[[#This Row],[Mouser SKU]], EquipmentListTable[[#This Row],[Supplier SKU]])</f>
        <v>SEN-13284</v>
      </c>
      <c r="E271" s="126">
        <v>0</v>
      </c>
      <c r="F271" s="126">
        <v>1</v>
      </c>
      <c r="G271" s="126">
        <v>0</v>
      </c>
      <c r="H271" s="126">
        <f>EquipmentListTable[[#This Row],['#/Unit]]*FilterSpecs!$C$3+EquipmentListTable[[#This Row],['# Extra]]</f>
        <v>1</v>
      </c>
      <c r="I271" s="126">
        <v>0</v>
      </c>
      <c r="J271" s="126">
        <f>IF(AND(EquipmentListTable[[#This Row],[Tag]]&lt;&gt;FilterSpecs!$H$12, EquipmentListTable[[#This Row],[Tag]]&lt;&gt;FilterSpecs!$H$9), EquipmentListTable[[#This Row],['#/Unit]]*FilterSpecs!$B$3+EquipmentListTable[Init '# Extra],0)</f>
        <v>0</v>
      </c>
      <c r="K271" s="126">
        <f>EquipmentListTable[[#This Row],[Tot '#]]-EquipmentListTable[In Stock]</f>
        <v>1</v>
      </c>
      <c r="L271" s="126">
        <f>EquipmentListTable['# Left]</f>
        <v>1</v>
      </c>
      <c r="M271" s="126" t="s">
        <v>897</v>
      </c>
      <c r="N271" s="104">
        <v>14.95</v>
      </c>
      <c r="O271" s="104">
        <f>EquipmentListTable[[#This Row],['# Formatted]]*EquipmentListTable[[#This Row],[Price (USD)]]</f>
        <v>14.95</v>
      </c>
      <c r="P271" s="38" t="s">
        <v>1878</v>
      </c>
      <c r="Q271" s="126">
        <f>IF($Q268="List #",1,$Q268+1)</f>
        <v>251</v>
      </c>
      <c r="R271" s="141" t="s">
        <v>894</v>
      </c>
      <c r="S271" s="48">
        <f>IF(EquipmentListTable[[#This Row],[Tag]]=FilterSpecs!$H$7,EquipmentListTable[[#This Row],['#/Unit]]*EquipmentListTable[[#This Row],[Price (USD)]],0)</f>
        <v>0</v>
      </c>
      <c r="T271" s="87">
        <f>EquipmentListTable[[#This Row],[Tot '#]]*EquipmentListTable[[#This Row],[Price (USD)]]</f>
        <v>14.95</v>
      </c>
      <c r="U271" s="96">
        <f>EquipmentListTable[[#This Row],[In Stock]]*EquipmentListTable[[#This Row],[Price (USD)]]</f>
        <v>0</v>
      </c>
      <c r="V271" s="96">
        <f>EquipmentListTable[[#This Row],['# Left]]*EquipmentListTable[[#This Row],[Price (USD)]]</f>
        <v>14.95</v>
      </c>
      <c r="W271" s="96">
        <f>EquipmentListTable[[#This Row],['# Left]]*EquipmentListTable[[#This Row],[Price (USD)]]</f>
        <v>14.95</v>
      </c>
      <c r="X271" s="38" t="s">
        <v>895</v>
      </c>
      <c r="Y271" s="77" t="s">
        <v>896</v>
      </c>
      <c r="Z27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https://www.sparkfun.com/products/13284</v>
      </c>
      <c r="AA27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https://www.mouser.com/ProductDetail/474-SEN-13284</v>
      </c>
      <c r="AB271" s="38" t="s">
        <v>1033</v>
      </c>
    </row>
    <row r="272" spans="1:28" s="59" customFormat="1" x14ac:dyDescent="0.3">
      <c r="A272" s="126" t="s">
        <v>1043</v>
      </c>
      <c r="B272" s="126" t="s">
        <v>970</v>
      </c>
      <c r="C272" s="126" t="s">
        <v>0</v>
      </c>
      <c r="D272" s="141" t="str">
        <f>IF(EquipmentListTable[[#This Row],[Supplier]]=FilterSpecs!$A$8,EquipmentListTable[[#This Row],[Mouser SKU]], EquipmentListTable[[#This Row],[Supplier SKU]])</f>
        <v>SEN-13762</v>
      </c>
      <c r="E272" s="126">
        <v>0</v>
      </c>
      <c r="F272" s="126">
        <v>1</v>
      </c>
      <c r="G272" s="126">
        <v>0</v>
      </c>
      <c r="H272" s="126">
        <f>EquipmentListTable[[#This Row],['#/Unit]]*FilterSpecs!$C$3+EquipmentListTable[[#This Row],['# Extra]]</f>
        <v>1</v>
      </c>
      <c r="I272" s="126">
        <v>0</v>
      </c>
      <c r="J272" s="126">
        <f>IF(AND(EquipmentListTable[[#This Row],[Tag]]&lt;&gt;FilterSpecs!$H$12, EquipmentListTable[[#This Row],[Tag]]&lt;&gt;FilterSpecs!$H$9), EquipmentListTable[[#This Row],['#/Unit]]*FilterSpecs!$B$3+EquipmentListTable[Init '# Extra],0)</f>
        <v>0</v>
      </c>
      <c r="K272" s="126">
        <f>EquipmentListTable[[#This Row],[Tot '#]]-EquipmentListTable[In Stock]</f>
        <v>1</v>
      </c>
      <c r="L272" s="126">
        <f>EquipmentListTable['# Left]</f>
        <v>1</v>
      </c>
      <c r="M272" s="126" t="s">
        <v>901</v>
      </c>
      <c r="N272" s="104">
        <v>14.95</v>
      </c>
      <c r="O272" s="104">
        <f>EquipmentListTable[[#This Row],['# Formatted]]*EquipmentListTable[[#This Row],[Price (USD)]]</f>
        <v>14.95</v>
      </c>
      <c r="P272" s="38" t="s">
        <v>1878</v>
      </c>
      <c r="Q272" s="126">
        <f t="shared" si="3"/>
        <v>252</v>
      </c>
      <c r="R272" s="141" t="s">
        <v>898</v>
      </c>
      <c r="S272" s="48">
        <f>IF(EquipmentListTable[[#This Row],[Tag]]=FilterSpecs!$H$7,EquipmentListTable[[#This Row],['#/Unit]]*EquipmentListTable[[#This Row],[Price (USD)]],0)</f>
        <v>0</v>
      </c>
      <c r="T272" s="87">
        <f>EquipmentListTable[[#This Row],[Tot '#]]*EquipmentListTable[[#This Row],[Price (USD)]]</f>
        <v>14.95</v>
      </c>
      <c r="U272" s="96">
        <f>EquipmentListTable[[#This Row],[In Stock]]*EquipmentListTable[[#This Row],[Price (USD)]]</f>
        <v>0</v>
      </c>
      <c r="V272" s="96">
        <f>EquipmentListTable[[#This Row],['# Left]]*EquipmentListTable[[#This Row],[Price (USD)]]</f>
        <v>14.95</v>
      </c>
      <c r="W272" s="96">
        <f>EquipmentListTable[[#This Row],['# Left]]*EquipmentListTable[[#This Row],[Price (USD)]]</f>
        <v>14.95</v>
      </c>
      <c r="X272" s="38" t="s">
        <v>899</v>
      </c>
      <c r="Y272" s="77" t="s">
        <v>900</v>
      </c>
      <c r="Z27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https://www.sparkfun.com/products/13762</v>
      </c>
      <c r="AA27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https://www.mouser.com/ProductDetail/474-SEN-13762</v>
      </c>
      <c r="AB272" s="38" t="s">
        <v>1033</v>
      </c>
    </row>
    <row r="273" spans="1:28" s="59" customFormat="1" x14ac:dyDescent="0.3">
      <c r="A273" s="142" t="s">
        <v>1043</v>
      </c>
      <c r="B273" s="145" t="s">
        <v>1894</v>
      </c>
      <c r="C273" s="146" t="s">
        <v>0</v>
      </c>
      <c r="D273" s="141" t="str">
        <f>IF(EquipmentListTable[[#This Row],[Supplier]]=FilterSpecs!$A$8,EquipmentListTable[[#This Row],[Mouser SKU]], EquipmentListTable[[#This Row],[Supplier SKU]])</f>
        <v>LCD-12725</v>
      </c>
      <c r="E273" s="126">
        <v>0</v>
      </c>
      <c r="F273" s="126">
        <v>0</v>
      </c>
      <c r="G273" s="126">
        <v>0</v>
      </c>
      <c r="H273" s="126">
        <f>EquipmentListTable[[#This Row],['#/Unit]]*FilterSpecs!$C$3+EquipmentListTable[[#This Row],['# Extra]]</f>
        <v>0</v>
      </c>
      <c r="I273" s="126">
        <v>0</v>
      </c>
      <c r="J273" s="126">
        <f>IF(AND(EquipmentListTable[[#This Row],[Tag]]&lt;&gt;FilterSpecs!$H$12, EquipmentListTable[[#This Row],[Tag]]&lt;&gt;FilterSpecs!$H$9), EquipmentListTable[[#This Row],['#/Unit]]*FilterSpecs!$B$3+EquipmentListTable[Init '# Extra],0)</f>
        <v>0</v>
      </c>
      <c r="K273" s="126">
        <f>EquipmentListTable[[#This Row],[Tot '#]]-EquipmentListTable[In Stock]</f>
        <v>0</v>
      </c>
      <c r="L273" s="126">
        <f>EquipmentListTable['# Left]</f>
        <v>0</v>
      </c>
      <c r="M273" s="126" t="s">
        <v>965</v>
      </c>
      <c r="N273" s="104">
        <v>179.95</v>
      </c>
      <c r="O273" s="104">
        <f>EquipmentListTable[[#This Row],['# Formatted]]*EquipmentListTable[[#This Row],[Price (USD)]]</f>
        <v>0</v>
      </c>
      <c r="P273" s="38" t="s">
        <v>1878</v>
      </c>
      <c r="Q273" s="126">
        <f t="shared" si="3"/>
        <v>253</v>
      </c>
      <c r="R273" s="141" t="s">
        <v>962</v>
      </c>
      <c r="S273" s="48">
        <f>IF(EquipmentListTable[[#This Row],[Tag]]=FilterSpecs!$H$7,EquipmentListTable[[#This Row],['#/Unit]]*EquipmentListTable[[#This Row],[Price (USD)]],0)</f>
        <v>0</v>
      </c>
      <c r="T273" s="87">
        <f>EquipmentListTable[[#This Row],[Tot '#]]*EquipmentListTable[[#This Row],[Price (USD)]]</f>
        <v>0</v>
      </c>
      <c r="U273" s="96">
        <f>EquipmentListTable[[#This Row],[In Stock]]*EquipmentListTable[[#This Row],[Price (USD)]]</f>
        <v>0</v>
      </c>
      <c r="V273" s="96">
        <f>EquipmentListTable[[#This Row],['# Left]]*EquipmentListTable[[#This Row],[Price (USD)]]</f>
        <v>0</v>
      </c>
      <c r="W273" s="96">
        <f>EquipmentListTable[[#This Row],['# Left]]*EquipmentListTable[[#This Row],[Price (USD)]]</f>
        <v>0</v>
      </c>
      <c r="X273" s="38" t="s">
        <v>963</v>
      </c>
      <c r="Y273" s="77" t="s">
        <v>964</v>
      </c>
      <c r="Z27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https://www.sparkfun.com/products/12725</v>
      </c>
      <c r="AA27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https://www.mouser.com/ProductDetail/474-LCD-12725</v>
      </c>
      <c r="AB273" s="38" t="s">
        <v>1034</v>
      </c>
    </row>
    <row r="274" spans="1:28" s="54" customFormat="1" x14ac:dyDescent="0.3">
      <c r="A274" s="126" t="s">
        <v>1043</v>
      </c>
      <c r="B274" s="146" t="s">
        <v>1894</v>
      </c>
      <c r="C274" s="146" t="s">
        <v>0</v>
      </c>
      <c r="D274" s="141" t="str">
        <f>IF(EquipmentListTable[[#This Row],[Supplier]]=FilterSpecs!$A$8,EquipmentListTable[[#This Row],[Mouser SKU]], EquipmentListTable[[#This Row],[Supplier SKU]])</f>
        <v>LCD-11741</v>
      </c>
      <c r="E274" s="126">
        <v>0</v>
      </c>
      <c r="F274" s="126">
        <v>0</v>
      </c>
      <c r="G274" s="126">
        <v>0</v>
      </c>
      <c r="H274" s="126">
        <f>EquipmentListTable[[#This Row],['#/Unit]]*FilterSpecs!$C$3+EquipmentListTable[[#This Row],['# Extra]]</f>
        <v>0</v>
      </c>
      <c r="I274" s="126">
        <v>0</v>
      </c>
      <c r="J274" s="126">
        <f>IF(AND(EquipmentListTable[[#This Row],[Tag]]&lt;&gt;FilterSpecs!$H$12, EquipmentListTable[[#This Row],[Tag]]&lt;&gt;FilterSpecs!$H$9), EquipmentListTable[[#This Row],['#/Unit]]*FilterSpecs!$B$3+EquipmentListTable[Init '# Extra],0)</f>
        <v>0</v>
      </c>
      <c r="K274" s="126">
        <f>EquipmentListTable[[#This Row],[Tot '#]]-EquipmentListTable[In Stock]</f>
        <v>0</v>
      </c>
      <c r="L274" s="126">
        <f>EquipmentListTable['# Left]</f>
        <v>0</v>
      </c>
      <c r="M274" s="126" t="s">
        <v>1751</v>
      </c>
      <c r="N274" s="104">
        <v>84.95</v>
      </c>
      <c r="O274" s="104">
        <f>EquipmentListTable[[#This Row],['# Formatted]]*EquipmentListTable[[#This Row],[Price (USD)]]</f>
        <v>0</v>
      </c>
      <c r="P274" s="38" t="s">
        <v>1877</v>
      </c>
      <c r="Q274" s="126">
        <f t="shared" si="3"/>
        <v>254</v>
      </c>
      <c r="R274" s="141" t="s">
        <v>1748</v>
      </c>
      <c r="S274" s="48">
        <f>IF(EquipmentListTable[[#This Row],[Tag]]=FilterSpecs!$H$7,EquipmentListTable[[#This Row],['#/Unit]]*EquipmentListTable[[#This Row],[Price (USD)]],0)</f>
        <v>0</v>
      </c>
      <c r="T274" s="87">
        <f>EquipmentListTable[[#This Row],[Tot '#]]*EquipmentListTable[[#This Row],[Price (USD)]]</f>
        <v>0</v>
      </c>
      <c r="U274" s="96">
        <f>EquipmentListTable[[#This Row],[In Stock]]*EquipmentListTable[[#This Row],[Price (USD)]]</f>
        <v>0</v>
      </c>
      <c r="V274" s="96">
        <f>EquipmentListTable[[#This Row],['# Left]]*EquipmentListTable[[#This Row],[Price (USD)]]</f>
        <v>0</v>
      </c>
      <c r="W274" s="96">
        <f>EquipmentListTable[[#This Row],['# Left]]*EquipmentListTable[[#This Row],[Price (USD)]]</f>
        <v>0</v>
      </c>
      <c r="X274" s="38" t="s">
        <v>1749</v>
      </c>
      <c r="Y274" s="77" t="s">
        <v>1750</v>
      </c>
      <c r="Z27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https://www.sparkfun.com/products/11741</v>
      </c>
      <c r="AA27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https://www.mouser.com/ProductDetail/474-LCD-11741</v>
      </c>
      <c r="AB274" s="41"/>
    </row>
    <row r="275" spans="1:28" s="54" customFormat="1" x14ac:dyDescent="0.3">
      <c r="A275" s="142" t="s">
        <v>1043</v>
      </c>
      <c r="B275" s="145" t="s">
        <v>1894</v>
      </c>
      <c r="C275" s="146" t="s">
        <v>0</v>
      </c>
      <c r="D275" s="141" t="str">
        <f>IF(EquipmentListTable[[#This Row],[Supplier]]=FilterSpecs!$A$8,EquipmentListTable[[#This Row],[Mouser SKU]], EquipmentListTable[[#This Row],[Supplier SKU]])</f>
        <v>LCD-11677</v>
      </c>
      <c r="E275" s="126">
        <v>0</v>
      </c>
      <c r="F275" s="126">
        <v>0</v>
      </c>
      <c r="G275" s="126">
        <v>0</v>
      </c>
      <c r="H275" s="126">
        <f>EquipmentListTable[[#This Row],['#/Unit]]*FilterSpecs!$C$3+EquipmentListTable[[#This Row],['# Extra]]</f>
        <v>0</v>
      </c>
      <c r="I275" s="126">
        <v>0</v>
      </c>
      <c r="J275" s="126">
        <f>IF(AND(EquipmentListTable[[#This Row],[Tag]]&lt;&gt;FilterSpecs!$H$12, EquipmentListTable[[#This Row],[Tag]]&lt;&gt;FilterSpecs!$H$9), EquipmentListTable[[#This Row],['#/Unit]]*FilterSpecs!$B$3+EquipmentListTable[Init '# Extra],0)</f>
        <v>0</v>
      </c>
      <c r="K275" s="126">
        <f>EquipmentListTable[[#This Row],[Tot '#]]-EquipmentListTable[In Stock]</f>
        <v>0</v>
      </c>
      <c r="L275" s="126">
        <f>EquipmentListTable['# Left]</f>
        <v>0</v>
      </c>
      <c r="M275" s="126" t="s">
        <v>1715</v>
      </c>
      <c r="N275" s="104">
        <v>84.95</v>
      </c>
      <c r="O275" s="104">
        <f>EquipmentListTable[[#This Row],['# Formatted]]*EquipmentListTable[[#This Row],[Price (USD)]]</f>
        <v>0</v>
      </c>
      <c r="P275" s="38" t="s">
        <v>1878</v>
      </c>
      <c r="Q275" s="126">
        <f t="shared" si="3"/>
        <v>255</v>
      </c>
      <c r="R275" s="141" t="s">
        <v>1712</v>
      </c>
      <c r="S275" s="48">
        <f>IF(EquipmentListTable[[#This Row],[Tag]]=FilterSpecs!$H$7,EquipmentListTable[[#This Row],['#/Unit]]*EquipmentListTable[[#This Row],[Price (USD)]],0)</f>
        <v>0</v>
      </c>
      <c r="T275" s="87">
        <f>EquipmentListTable[[#This Row],[Tot '#]]*EquipmentListTable[[#This Row],[Price (USD)]]</f>
        <v>0</v>
      </c>
      <c r="U275" s="96">
        <f>EquipmentListTable[[#This Row],[In Stock]]*EquipmentListTable[[#This Row],[Price (USD)]]</f>
        <v>0</v>
      </c>
      <c r="V275" s="96">
        <f>EquipmentListTable[[#This Row],['# Left]]*EquipmentListTable[[#This Row],[Price (USD)]]</f>
        <v>0</v>
      </c>
      <c r="W275" s="96">
        <f>EquipmentListTable[[#This Row],['# Left]]*EquipmentListTable[[#This Row],[Price (USD)]]</f>
        <v>0</v>
      </c>
      <c r="X275" s="38" t="s">
        <v>1713</v>
      </c>
      <c r="Y275" s="77" t="s">
        <v>1714</v>
      </c>
      <c r="Z27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https://www.sparkfun.com/products/11677</v>
      </c>
      <c r="AA27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https://www.mouser.com/ProductDetail/474-LCD-11677</v>
      </c>
      <c r="AB275" s="55"/>
    </row>
    <row r="276" spans="1:28" s="54" customFormat="1" x14ac:dyDescent="0.3">
      <c r="A276" s="142" t="s">
        <v>1043</v>
      </c>
      <c r="B276" s="145" t="s">
        <v>1894</v>
      </c>
      <c r="C276" s="146" t="s">
        <v>1863</v>
      </c>
      <c r="D276" s="141" t="str">
        <f>IF(EquipmentListTable[[#This Row],[Supplier]]=FilterSpecs!$A$8,EquipmentListTable[[#This Row],[Mouser SKU]], EquipmentListTable[[#This Row],[Supplier SKU]])</f>
        <v>2090</v>
      </c>
      <c r="E276" s="126">
        <v>0</v>
      </c>
      <c r="F276" s="126">
        <v>0</v>
      </c>
      <c r="G276" s="126">
        <v>0</v>
      </c>
      <c r="H276" s="126">
        <f>EquipmentListTable[[#This Row],['#/Unit]]*FilterSpecs!$C$3+EquipmentListTable[[#This Row],['# Extra]]</f>
        <v>0</v>
      </c>
      <c r="I276" s="126">
        <v>0</v>
      </c>
      <c r="J276" s="126">
        <f>IF(AND(EquipmentListTable[[#This Row],[Tag]]&lt;&gt;FilterSpecs!$H$12, EquipmentListTable[[#This Row],[Tag]]&lt;&gt;FilterSpecs!$H$9), EquipmentListTable[[#This Row],['#/Unit]]*FilterSpecs!$B$3+EquipmentListTable[Init '# Extra],0)</f>
        <v>0</v>
      </c>
      <c r="K276" s="126">
        <f>EquipmentListTable[[#This Row],[Tot '#]]-EquipmentListTable[In Stock]</f>
        <v>0</v>
      </c>
      <c r="L276" s="126">
        <f>EquipmentListTable['# Left]</f>
        <v>0</v>
      </c>
      <c r="M276" s="126" t="s">
        <v>1961</v>
      </c>
      <c r="N276" s="104">
        <v>39.950000000000003</v>
      </c>
      <c r="O276" s="104">
        <f>EquipmentListTable[[#This Row],['# Formatted]]*EquipmentListTable[[#This Row],[Price (USD)]]</f>
        <v>0</v>
      </c>
      <c r="P276" s="38" t="s">
        <v>1874</v>
      </c>
      <c r="Q276" s="126">
        <f t="shared" si="3"/>
        <v>256</v>
      </c>
      <c r="R276" s="141" t="s">
        <v>1960</v>
      </c>
      <c r="S276" s="48">
        <f>IF(EquipmentListTable[[#This Row],[Tag]]=FilterSpecs!$H$7,EquipmentListTable[[#This Row],['#/Unit]]*EquipmentListTable[[#This Row],[Price (USD)]],0)</f>
        <v>0</v>
      </c>
      <c r="T276" s="87">
        <f>EquipmentListTable[[#This Row],[Tot '#]]*EquipmentListTable[[#This Row],[Price (USD)]]</f>
        <v>0</v>
      </c>
      <c r="U276" s="96">
        <f>EquipmentListTable[[#This Row],[In Stock]]*EquipmentListTable[[#This Row],[Price (USD)]]</f>
        <v>0</v>
      </c>
      <c r="V276" s="96">
        <f>EquipmentListTable[[#This Row],['# Left]]*EquipmentListTable[[#This Row],[Price (USD)]]</f>
        <v>0</v>
      </c>
      <c r="W276" s="96">
        <f>EquipmentListTable[[#This Row],['# Left]]*EquipmentListTable[[#This Row],[Price (USD)]]</f>
        <v>0</v>
      </c>
      <c r="X276" s="38"/>
      <c r="Y276" s="77"/>
      <c r="Z27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https://www.adafruit.com/product/2090</v>
      </c>
      <c r="AA27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https://www.mouser.com/ProductDetail/485-2090</v>
      </c>
      <c r="AB276" s="55"/>
    </row>
    <row r="277" spans="1:28" s="54" customFormat="1" x14ac:dyDescent="0.3">
      <c r="A277" s="126" t="s">
        <v>1043</v>
      </c>
      <c r="B277" s="145" t="s">
        <v>1894</v>
      </c>
      <c r="C277" s="126" t="s">
        <v>1863</v>
      </c>
      <c r="D277" s="141" t="str">
        <f>IF(EquipmentListTable[[#This Row],[Supplier]]=FilterSpecs!$A$8,EquipmentListTable[[#This Row],[Mouser SKU]], EquipmentListTable[[#This Row],[Supplier SKU]])</f>
        <v>1947</v>
      </c>
      <c r="E277" s="126">
        <v>0</v>
      </c>
      <c r="F277" s="126">
        <v>1</v>
      </c>
      <c r="G277" s="126">
        <v>0</v>
      </c>
      <c r="H277" s="126">
        <f>EquipmentListTable[[#This Row],['#/Unit]]*FilterSpecs!$C$3+EquipmentListTable[[#This Row],['# Extra]]</f>
        <v>1</v>
      </c>
      <c r="I277" s="126">
        <v>0</v>
      </c>
      <c r="J277" s="126">
        <f>IF(AND(EquipmentListTable[[#This Row],[Tag]]&lt;&gt;FilterSpecs!$H$12, EquipmentListTable[[#This Row],[Tag]]&lt;&gt;FilterSpecs!$H$9), EquipmentListTable[[#This Row],['#/Unit]]*FilterSpecs!$B$3+EquipmentListTable[Init '# Extra],0)</f>
        <v>0</v>
      </c>
      <c r="K277" s="126">
        <f>EquipmentListTable[[#This Row],[Tot '#]]-EquipmentListTable[In Stock]</f>
        <v>1</v>
      </c>
      <c r="L277" s="126">
        <f>EquipmentListTable['# Left]</f>
        <v>1</v>
      </c>
      <c r="M277" s="142" t="s">
        <v>1963</v>
      </c>
      <c r="N277" s="105">
        <v>44.95</v>
      </c>
      <c r="O277" s="104">
        <f>EquipmentListTable[[#This Row],['# Formatted]]*EquipmentListTable[[#This Row],[Price (USD)]]</f>
        <v>44.95</v>
      </c>
      <c r="P277" s="51" t="s">
        <v>1874</v>
      </c>
      <c r="Q277" s="126">
        <f t="shared" si="3"/>
        <v>257</v>
      </c>
      <c r="R277" s="141" t="s">
        <v>1962</v>
      </c>
      <c r="S277" s="48">
        <f>IF(EquipmentListTable[[#This Row],[Tag]]=FilterSpecs!$H$7,EquipmentListTable[[#This Row],['#/Unit]]*EquipmentListTable[[#This Row],[Price (USD)]],0)</f>
        <v>0</v>
      </c>
      <c r="T277" s="87">
        <f>EquipmentListTable[[#This Row],[Tot '#]]*EquipmentListTable[[#This Row],[Price (USD)]]</f>
        <v>44.95</v>
      </c>
      <c r="U277" s="96">
        <f>EquipmentListTable[[#This Row],[In Stock]]*EquipmentListTable[[#This Row],[Price (USD)]]</f>
        <v>0</v>
      </c>
      <c r="V277" s="96">
        <f>EquipmentListTable[[#This Row],['# Left]]*EquipmentListTable[[#This Row],[Price (USD)]]</f>
        <v>44.95</v>
      </c>
      <c r="W277" s="96">
        <f>EquipmentListTable[[#This Row],['# Left]]*EquipmentListTable[[#This Row],[Price (USD)]]</f>
        <v>44.95</v>
      </c>
      <c r="X277" s="38"/>
      <c r="Y277" s="77"/>
      <c r="Z27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https://www.adafruit.com/product/1947</v>
      </c>
      <c r="AA27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https://www.mouser.com/ProductDetail/485-1947</v>
      </c>
      <c r="AB277" s="55"/>
    </row>
    <row r="278" spans="1:28" s="55" customFormat="1" x14ac:dyDescent="0.3">
      <c r="A278" s="126" t="s">
        <v>1043</v>
      </c>
      <c r="B278" s="146" t="s">
        <v>1894</v>
      </c>
      <c r="C278" s="126" t="s">
        <v>0</v>
      </c>
      <c r="D278" s="141" t="str">
        <f>IF(EquipmentListTable[[#This Row],[Supplier]]=FilterSpecs!$A$8,EquipmentListTable[[#This Row],[Mouser SKU]], EquipmentListTable[[#This Row],[Supplier SKU]])</f>
        <v>DEV-11814</v>
      </c>
      <c r="E278" s="126">
        <v>0</v>
      </c>
      <c r="F278" s="126">
        <v>0</v>
      </c>
      <c r="G278" s="126">
        <v>0</v>
      </c>
      <c r="H278" s="126">
        <f>EquipmentListTable[[#This Row],['#/Unit]]*FilterSpecs!$C$3+EquipmentListTable[[#This Row],['# Extra]]</f>
        <v>0</v>
      </c>
      <c r="I278" s="126">
        <v>0</v>
      </c>
      <c r="J278" s="126">
        <f>IF(AND(EquipmentListTable[[#This Row],[Tag]]&lt;&gt;FilterSpecs!$H$12, EquipmentListTable[[#This Row],[Tag]]&lt;&gt;FilterSpecs!$H$9), EquipmentListTable[[#This Row],['#/Unit]]*FilterSpecs!$B$3+EquipmentListTable[Init '# Extra],0)</f>
        <v>0</v>
      </c>
      <c r="K278" s="126">
        <f>EquipmentListTable[[#This Row],[Tot '#]]-EquipmentListTable[In Stock]</f>
        <v>0</v>
      </c>
      <c r="L278" s="126">
        <f>EquipmentListTable['# Left]</f>
        <v>0</v>
      </c>
      <c r="M278" s="126" t="s">
        <v>2450</v>
      </c>
      <c r="N278" s="104">
        <v>24.95</v>
      </c>
      <c r="O278" s="104">
        <f>EquipmentListTable[[#This Row],['# Formatted]]*EquipmentListTable[[#This Row],[Price (USD)]]</f>
        <v>0</v>
      </c>
      <c r="P278" s="38" t="s">
        <v>1878</v>
      </c>
      <c r="Q278" s="126">
        <f t="shared" si="3"/>
        <v>258</v>
      </c>
      <c r="R278" s="141" t="s">
        <v>1709</v>
      </c>
      <c r="S278" s="48">
        <f>IF(EquipmentListTable[[#This Row],[Tag]]=FilterSpecs!$H$7,EquipmentListTable[[#This Row],['#/Unit]]*EquipmentListTable[[#This Row],[Price (USD)]],0)</f>
        <v>0</v>
      </c>
      <c r="T278" s="87">
        <f>EquipmentListTable[[#This Row],[Tot '#]]*EquipmentListTable[[#This Row],[Price (USD)]]</f>
        <v>0</v>
      </c>
      <c r="U278" s="96">
        <f>EquipmentListTable[[#This Row],[In Stock]]*EquipmentListTable[[#This Row],[Price (USD)]]</f>
        <v>0</v>
      </c>
      <c r="V278" s="96">
        <f>EquipmentListTable[[#This Row],['# Left]]*EquipmentListTable[[#This Row],[Price (USD)]]</f>
        <v>0</v>
      </c>
      <c r="W278" s="96">
        <f>EquipmentListTable[[#This Row],['# Left]]*EquipmentListTable[[#This Row],[Price (USD)]]</f>
        <v>0</v>
      </c>
      <c r="X278" s="38" t="s">
        <v>1710</v>
      </c>
      <c r="Y278" s="77" t="s">
        <v>1711</v>
      </c>
      <c r="Z27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https://www.sparkfun.com/products/11814</v>
      </c>
      <c r="AA27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https://www.mouser.com/ProductDetail/474-DEV-11814</v>
      </c>
      <c r="AB278" s="41"/>
    </row>
    <row r="279" spans="1:28" s="55" customFormat="1" x14ac:dyDescent="0.3">
      <c r="A279" s="126" t="s">
        <v>1043</v>
      </c>
      <c r="B279" s="146" t="s">
        <v>1044</v>
      </c>
      <c r="C279" s="146" t="s">
        <v>0</v>
      </c>
      <c r="D279" s="141" t="str">
        <f>IF(EquipmentListTable[[#This Row],[Supplier]]=FilterSpecs!$A$8,EquipmentListTable[[#This Row],[Mouser SKU]], EquipmentListTable[[#This Row],[Supplier SKU]])</f>
        <v>DEV-14022</v>
      </c>
      <c r="E279" s="126">
        <v>0</v>
      </c>
      <c r="F279" s="126">
        <v>0</v>
      </c>
      <c r="G279" s="126">
        <v>0</v>
      </c>
      <c r="H279" s="126">
        <f>EquipmentListTable[[#This Row],['#/Unit]]*FilterSpecs!$C$3+EquipmentListTable[[#This Row],['# Extra]]</f>
        <v>0</v>
      </c>
      <c r="I279" s="126">
        <v>0</v>
      </c>
      <c r="J279" s="126">
        <f>IF(AND(EquipmentListTable[[#This Row],[Tag]]&lt;&gt;FilterSpecs!$H$12, EquipmentListTable[[#This Row],[Tag]]&lt;&gt;FilterSpecs!$H$9), EquipmentListTable[[#This Row],['#/Unit]]*FilterSpecs!$B$3+EquipmentListTable[Init '# Extra],0)</f>
        <v>0</v>
      </c>
      <c r="K279" s="126">
        <f>EquipmentListTable[[#This Row],[Tot '#]]-EquipmentListTable[In Stock]</f>
        <v>0</v>
      </c>
      <c r="L279" s="126">
        <f>EquipmentListTable['# Left]</f>
        <v>0</v>
      </c>
      <c r="M279" s="126" t="s">
        <v>961</v>
      </c>
      <c r="N279" s="104">
        <v>209.95</v>
      </c>
      <c r="O279" s="104">
        <f>EquipmentListTable[[#This Row],['# Formatted]]*EquipmentListTable[[#This Row],[Price (USD)]]</f>
        <v>0</v>
      </c>
      <c r="P279" s="38" t="s">
        <v>1878</v>
      </c>
      <c r="Q279" s="126">
        <f t="shared" si="3"/>
        <v>259</v>
      </c>
      <c r="R279" s="141" t="s">
        <v>958</v>
      </c>
      <c r="S279" s="48">
        <f>IF(EquipmentListTable[[#This Row],[Tag]]=FilterSpecs!$H$7,EquipmentListTable[[#This Row],['#/Unit]]*EquipmentListTable[[#This Row],[Price (USD)]],0)</f>
        <v>0</v>
      </c>
      <c r="T279" s="87">
        <f>EquipmentListTable[[#This Row],[Tot '#]]*EquipmentListTable[[#This Row],[Price (USD)]]</f>
        <v>0</v>
      </c>
      <c r="U279" s="96">
        <f>EquipmentListTable[[#This Row],[In Stock]]*EquipmentListTable[[#This Row],[Price (USD)]]</f>
        <v>0</v>
      </c>
      <c r="V279" s="96">
        <f>EquipmentListTable[[#This Row],['# Left]]*EquipmentListTable[[#This Row],[Price (USD)]]</f>
        <v>0</v>
      </c>
      <c r="W279" s="96">
        <f>EquipmentListTable[[#This Row],['# Left]]*EquipmentListTable[[#This Row],[Price (USD)]]</f>
        <v>0</v>
      </c>
      <c r="X279" s="38" t="s">
        <v>959</v>
      </c>
      <c r="Y279" s="77" t="s">
        <v>960</v>
      </c>
      <c r="Z27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https://www.sparkfun.com/products/14022</v>
      </c>
      <c r="AA27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https://www.mouser.com/ProductDetail/474-DEV-14022</v>
      </c>
      <c r="AB279" s="38" t="s">
        <v>1036</v>
      </c>
    </row>
    <row r="280" spans="1:28" s="55" customFormat="1" x14ac:dyDescent="0.3">
      <c r="A280" s="126" t="s">
        <v>1043</v>
      </c>
      <c r="B280" s="146" t="s">
        <v>1407</v>
      </c>
      <c r="C280" s="146" t="s">
        <v>0</v>
      </c>
      <c r="D280" s="141" t="str">
        <f>IF(EquipmentListTable[[#This Row],[Supplier]]=FilterSpecs!$A$8,EquipmentListTable[[#This Row],[Mouser SKU]], EquipmentListTable[[#This Row],[Supplier SKU]])</f>
        <v>COM-13316</v>
      </c>
      <c r="E280" s="126">
        <v>0</v>
      </c>
      <c r="F280" s="126">
        <v>1</v>
      </c>
      <c r="G280" s="126">
        <v>0</v>
      </c>
      <c r="H280" s="126">
        <f>EquipmentListTable[[#This Row],['#/Unit]]*FilterSpecs!$C$3+EquipmentListTable[[#This Row],['# Extra]]</f>
        <v>1</v>
      </c>
      <c r="I280" s="126">
        <v>0</v>
      </c>
      <c r="J280" s="126">
        <f>IF(AND(EquipmentListTable[[#This Row],[Tag]]&lt;&gt;FilterSpecs!$H$12, EquipmentListTable[[#This Row],[Tag]]&lt;&gt;FilterSpecs!$H$9), EquipmentListTable[[#This Row],['#/Unit]]*FilterSpecs!$B$3+EquipmentListTable[Init '# Extra],0)</f>
        <v>0</v>
      </c>
      <c r="K280" s="126">
        <f>EquipmentListTable[[#This Row],[Tot '#]]-EquipmentListTable[In Stock]</f>
        <v>1</v>
      </c>
      <c r="L280" s="126">
        <f>EquipmentListTable['# Left]</f>
        <v>1</v>
      </c>
      <c r="M280" s="126" t="s">
        <v>957</v>
      </c>
      <c r="N280" s="104">
        <v>49.95</v>
      </c>
      <c r="O280" s="104">
        <f>EquipmentListTable[[#This Row],['# Formatted]]*EquipmentListTable[[#This Row],[Price (USD)]]</f>
        <v>49.95</v>
      </c>
      <c r="P280" s="38" t="s">
        <v>1874</v>
      </c>
      <c r="Q280" s="126">
        <f t="shared" si="3"/>
        <v>260</v>
      </c>
      <c r="R280" s="141" t="s">
        <v>954</v>
      </c>
      <c r="S280" s="48">
        <f>IF(EquipmentListTable[[#This Row],[Tag]]=FilterSpecs!$H$7,EquipmentListTable[[#This Row],['#/Unit]]*EquipmentListTable[[#This Row],[Price (USD)]],0)</f>
        <v>0</v>
      </c>
      <c r="T280" s="87">
        <f>EquipmentListTable[[#This Row],[Tot '#]]*EquipmentListTable[[#This Row],[Price (USD)]]</f>
        <v>49.95</v>
      </c>
      <c r="U280" s="96">
        <f>EquipmentListTable[[#This Row],[In Stock]]*EquipmentListTable[[#This Row],[Price (USD)]]</f>
        <v>0</v>
      </c>
      <c r="V280" s="96">
        <f>EquipmentListTable[[#This Row],['# Left]]*EquipmentListTable[[#This Row],[Price (USD)]]</f>
        <v>49.95</v>
      </c>
      <c r="W280" s="96">
        <f>EquipmentListTable[[#This Row],['# Left]]*EquipmentListTable[[#This Row],[Price (USD)]]</f>
        <v>49.95</v>
      </c>
      <c r="X280" s="38" t="s">
        <v>955</v>
      </c>
      <c r="Y280" s="77" t="s">
        <v>956</v>
      </c>
      <c r="Z28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https://www.sparkfun.com/products/13316</v>
      </c>
      <c r="AA28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https://www.mouser.com/ProductDetail/474-COM-13316</v>
      </c>
      <c r="AB280" s="38" t="s">
        <v>1035</v>
      </c>
    </row>
    <row r="281" spans="1:28" s="55" customFormat="1" x14ac:dyDescent="0.3">
      <c r="A281" s="126" t="s">
        <v>1043</v>
      </c>
      <c r="B281" s="126" t="s">
        <v>1889</v>
      </c>
      <c r="C281" s="126" t="s">
        <v>1863</v>
      </c>
      <c r="D281" s="141" t="str">
        <f>IF(EquipmentListTable[[#This Row],[Supplier]]=FilterSpecs!$A$8,EquipmentListTable[[#This Row],[Mouser SKU]], EquipmentListTable[[#This Row],[Supplier SKU]])</f>
        <v>1407</v>
      </c>
      <c r="E281" s="126">
        <v>0</v>
      </c>
      <c r="F281" s="126">
        <v>0</v>
      </c>
      <c r="G281" s="126">
        <v>0</v>
      </c>
      <c r="H281" s="126">
        <f>EquipmentListTable[[#This Row],['#/Unit]]*FilterSpecs!$C$3+EquipmentListTable[[#This Row],['# Extra]]</f>
        <v>0</v>
      </c>
      <c r="I281" s="126">
        <v>0</v>
      </c>
      <c r="J281" s="126">
        <f>IF(AND(EquipmentListTable[[#This Row],[Tag]]&lt;&gt;FilterSpecs!$H$12, EquipmentListTable[[#This Row],[Tag]]&lt;&gt;FilterSpecs!$H$9), EquipmentListTable[[#This Row],['#/Unit]]*FilterSpecs!$B$3+EquipmentListTable[Init '# Extra],0)</f>
        <v>0</v>
      </c>
      <c r="K281" s="126">
        <f>EquipmentListTable[[#This Row],[Tot '#]]-EquipmentListTable[In Stock]</f>
        <v>0</v>
      </c>
      <c r="L281" s="126">
        <f>EquipmentListTable['# Left]</f>
        <v>0</v>
      </c>
      <c r="M281" s="142" t="s">
        <v>2212</v>
      </c>
      <c r="N281" s="105">
        <v>9.9499999999999993</v>
      </c>
      <c r="O281" s="104">
        <f>EquipmentListTable[[#This Row],['# Formatted]]*EquipmentListTable[[#This Row],[Price (USD)]]</f>
        <v>0</v>
      </c>
      <c r="P281" s="51" t="s">
        <v>1874</v>
      </c>
      <c r="Q281" s="126">
        <f t="shared" si="3"/>
        <v>261</v>
      </c>
      <c r="R281" s="141" t="s">
        <v>2211</v>
      </c>
      <c r="S281" s="48">
        <f>IF(EquipmentListTable[[#This Row],[Tag]]=FilterSpecs!$H$7,EquipmentListTable[[#This Row],['#/Unit]]*EquipmentListTable[[#This Row],[Price (USD)]],0)</f>
        <v>0</v>
      </c>
      <c r="T281" s="87">
        <f>EquipmentListTable[[#This Row],[Tot '#]]*EquipmentListTable[[#This Row],[Price (USD)]]</f>
        <v>0</v>
      </c>
      <c r="U281" s="96">
        <f>EquipmentListTable[[#This Row],[In Stock]]*EquipmentListTable[[#This Row],[Price (USD)]]</f>
        <v>0</v>
      </c>
      <c r="V281" s="96">
        <f>EquipmentListTable[[#This Row],['# Left]]*EquipmentListTable[[#This Row],[Price (USD)]]</f>
        <v>0</v>
      </c>
      <c r="W281" s="96">
        <f>EquipmentListTable[[#This Row],['# Left]]*EquipmentListTable[[#This Row],[Price (USD)]]</f>
        <v>0</v>
      </c>
      <c r="X281" s="38"/>
      <c r="Y281" s="77"/>
      <c r="Z28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https://www.adafruit.com/product/1407</v>
      </c>
      <c r="AA28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https://www.mouser.com/ProductDetail/485-1407</v>
      </c>
    </row>
    <row r="282" spans="1:28" s="55" customFormat="1" x14ac:dyDescent="0.3">
      <c r="A282" s="126" t="s">
        <v>1043</v>
      </c>
      <c r="B282" s="126" t="s">
        <v>1889</v>
      </c>
      <c r="C282" s="126" t="s">
        <v>1863</v>
      </c>
      <c r="D282" s="141" t="str">
        <f>IF(EquipmentListTable[[#This Row],[Supplier]]=FilterSpecs!$A$8,EquipmentListTable[[#This Row],[Mouser SKU]], EquipmentListTable[[#This Row],[Supplier SKU]])</f>
        <v>2116</v>
      </c>
      <c r="E282" s="126">
        <v>0</v>
      </c>
      <c r="F282" s="126">
        <v>0</v>
      </c>
      <c r="G282" s="126">
        <v>0</v>
      </c>
      <c r="H282" s="126">
        <f>EquipmentListTable[[#This Row],['#/Unit]]*FilterSpecs!$C$3+EquipmentListTable[[#This Row],['# Extra]]</f>
        <v>0</v>
      </c>
      <c r="I282" s="126">
        <v>0</v>
      </c>
      <c r="J282" s="126">
        <f>IF(AND(EquipmentListTable[[#This Row],[Tag]]&lt;&gt;FilterSpecs!$H$12, EquipmentListTable[[#This Row],[Tag]]&lt;&gt;FilterSpecs!$H$9), EquipmentListTable[[#This Row],['#/Unit]]*FilterSpecs!$B$3+EquipmentListTable[Init '# Extra],0)</f>
        <v>0</v>
      </c>
      <c r="K282" s="126">
        <f>EquipmentListTable[[#This Row],[Tot '#]]-EquipmentListTable[In Stock]</f>
        <v>0</v>
      </c>
      <c r="L282" s="126">
        <f>EquipmentListTable['# Left]</f>
        <v>0</v>
      </c>
      <c r="M282" s="142" t="s">
        <v>2214</v>
      </c>
      <c r="N282" s="105">
        <v>24.95</v>
      </c>
      <c r="O282" s="104">
        <f>EquipmentListTable[[#This Row],['# Formatted]]*EquipmentListTable[[#This Row],[Price (USD)]]</f>
        <v>0</v>
      </c>
      <c r="P282" s="51" t="s">
        <v>1874</v>
      </c>
      <c r="Q282" s="126">
        <f t="shared" si="3"/>
        <v>262</v>
      </c>
      <c r="R282" s="141" t="s">
        <v>2213</v>
      </c>
      <c r="S282" s="48">
        <f>IF(EquipmentListTable[[#This Row],[Tag]]=FilterSpecs!$H$7,EquipmentListTable[[#This Row],['#/Unit]]*EquipmentListTable[[#This Row],[Price (USD)]],0)</f>
        <v>0</v>
      </c>
      <c r="T282" s="87">
        <f>EquipmentListTable[[#This Row],[Tot '#]]*EquipmentListTable[[#This Row],[Price (USD)]]</f>
        <v>0</v>
      </c>
      <c r="U282" s="96">
        <f>EquipmentListTable[[#This Row],[In Stock]]*EquipmentListTable[[#This Row],[Price (USD)]]</f>
        <v>0</v>
      </c>
      <c r="V282" s="96">
        <f>EquipmentListTable[[#This Row],['# Left]]*EquipmentListTable[[#This Row],[Price (USD)]]</f>
        <v>0</v>
      </c>
      <c r="W282" s="96">
        <f>EquipmentListTable[[#This Row],['# Left]]*EquipmentListTable[[#This Row],[Price (USD)]]</f>
        <v>0</v>
      </c>
      <c r="X282" s="38"/>
      <c r="Y282" s="77"/>
      <c r="Z28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https://www.adafruit.com/product/2116</v>
      </c>
      <c r="AA28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https://www.mouser.com/ProductDetail/485-2116</v>
      </c>
    </row>
    <row r="283" spans="1:28" s="55" customFormat="1" x14ac:dyDescent="0.3">
      <c r="A283" s="126" t="s">
        <v>1043</v>
      </c>
      <c r="B283" s="126" t="s">
        <v>1889</v>
      </c>
      <c r="C283" s="126" t="s">
        <v>1863</v>
      </c>
      <c r="D283" s="141" t="str">
        <f>IF(EquipmentListTable[[#This Row],[Supplier]]=FilterSpecs!$A$8,EquipmentListTable[[#This Row],[Mouser SKU]], EquipmentListTable[[#This Row],[Supplier SKU]])</f>
        <v>2162</v>
      </c>
      <c r="E283" s="126">
        <v>0</v>
      </c>
      <c r="F283" s="126">
        <v>0</v>
      </c>
      <c r="G283" s="126">
        <v>0</v>
      </c>
      <c r="H283" s="126">
        <f>EquipmentListTable[[#This Row],['#/Unit]]*FilterSpecs!$C$3+EquipmentListTable[[#This Row],['# Extra]]</f>
        <v>0</v>
      </c>
      <c r="I283" s="126">
        <v>0</v>
      </c>
      <c r="J283" s="126">
        <f>IF(AND(EquipmentListTable[[#This Row],[Tag]]&lt;&gt;FilterSpecs!$H$12, EquipmentListTable[[#This Row],[Tag]]&lt;&gt;FilterSpecs!$H$9), EquipmentListTable[[#This Row],['#/Unit]]*FilterSpecs!$B$3+EquipmentListTable[Init '# Extra],0)</f>
        <v>0</v>
      </c>
      <c r="K283" s="126">
        <f>EquipmentListTable[[#This Row],[Tot '#]]-EquipmentListTable[In Stock]</f>
        <v>0</v>
      </c>
      <c r="L283" s="126">
        <f>EquipmentListTable['# Left]</f>
        <v>0</v>
      </c>
      <c r="M283" s="142" t="s">
        <v>2216</v>
      </c>
      <c r="N283" s="105">
        <v>26.95</v>
      </c>
      <c r="O283" s="104">
        <f>EquipmentListTable[[#This Row],['# Formatted]]*EquipmentListTable[[#This Row],[Price (USD)]]</f>
        <v>0</v>
      </c>
      <c r="P283" s="51" t="s">
        <v>1877</v>
      </c>
      <c r="Q283" s="126">
        <f t="shared" si="3"/>
        <v>263</v>
      </c>
      <c r="R283" s="141" t="s">
        <v>2215</v>
      </c>
      <c r="S283" s="48">
        <f>IF(EquipmentListTable[[#This Row],[Tag]]=FilterSpecs!$H$7,EquipmentListTable[[#This Row],['#/Unit]]*EquipmentListTable[[#This Row],[Price (USD)]],0)</f>
        <v>0</v>
      </c>
      <c r="T283" s="87">
        <f>EquipmentListTable[[#This Row],[Tot '#]]*EquipmentListTable[[#This Row],[Price (USD)]]</f>
        <v>0</v>
      </c>
      <c r="U283" s="96">
        <f>EquipmentListTable[[#This Row],[In Stock]]*EquipmentListTable[[#This Row],[Price (USD)]]</f>
        <v>0</v>
      </c>
      <c r="V283" s="96">
        <f>EquipmentListTable[[#This Row],['# Left]]*EquipmentListTable[[#This Row],[Price (USD)]]</f>
        <v>0</v>
      </c>
      <c r="W283" s="96">
        <f>EquipmentListTable[[#This Row],['# Left]]*EquipmentListTable[[#This Row],[Price (USD)]]</f>
        <v>0</v>
      </c>
      <c r="X283" s="38"/>
      <c r="Y283" s="77"/>
      <c r="Z28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https://www.adafruit.com/product/2162</v>
      </c>
      <c r="AA28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https://www.mouser.com/ProductDetail/485-2162</v>
      </c>
    </row>
    <row r="284" spans="1:28" s="55" customFormat="1" x14ac:dyDescent="0.3">
      <c r="A284" s="126" t="s">
        <v>1043</v>
      </c>
      <c r="B284" s="126" t="s">
        <v>1889</v>
      </c>
      <c r="C284" s="126" t="s">
        <v>1863</v>
      </c>
      <c r="D284" s="141" t="str">
        <f>IF(EquipmentListTable[[#This Row],[Supplier]]=FilterSpecs!$A$8,EquipmentListTable[[#This Row],[Mouser SKU]], EquipmentListTable[[#This Row],[Supplier SKU]])</f>
        <v>1901</v>
      </c>
      <c r="E284" s="126">
        <v>0</v>
      </c>
      <c r="F284" s="126">
        <v>0</v>
      </c>
      <c r="G284" s="126">
        <v>0</v>
      </c>
      <c r="H284" s="126">
        <f>EquipmentListTable[[#This Row],['#/Unit]]*FilterSpecs!$C$3+EquipmentListTable[[#This Row],['# Extra]]</f>
        <v>0</v>
      </c>
      <c r="I284" s="126">
        <v>0</v>
      </c>
      <c r="J284" s="126">
        <f>IF(AND(EquipmentListTable[[#This Row],[Tag]]&lt;&gt;FilterSpecs!$H$12, EquipmentListTable[[#This Row],[Tag]]&lt;&gt;FilterSpecs!$H$9), EquipmentListTable[[#This Row],['#/Unit]]*FilterSpecs!$B$3+EquipmentListTable[Init '# Extra],0)</f>
        <v>0</v>
      </c>
      <c r="K284" s="126">
        <f>EquipmentListTable[[#This Row],[Tot '#]]-EquipmentListTable[In Stock]</f>
        <v>0</v>
      </c>
      <c r="L284" s="126">
        <f>EquipmentListTable['# Left]</f>
        <v>0</v>
      </c>
      <c r="M284" s="142" t="s">
        <v>2218</v>
      </c>
      <c r="N284" s="105">
        <v>14.95</v>
      </c>
      <c r="O284" s="104">
        <f>EquipmentListTable[[#This Row],['# Formatted]]*EquipmentListTable[[#This Row],[Price (USD)]]</f>
        <v>0</v>
      </c>
      <c r="P284" s="51" t="s">
        <v>1874</v>
      </c>
      <c r="Q284" s="126">
        <f t="shared" si="3"/>
        <v>264</v>
      </c>
      <c r="R284" s="141" t="s">
        <v>2217</v>
      </c>
      <c r="S284" s="48">
        <f>IF(EquipmentListTable[[#This Row],[Tag]]=FilterSpecs!$H$7,EquipmentListTable[[#This Row],['#/Unit]]*EquipmentListTable[[#This Row],[Price (USD)]],0)</f>
        <v>0</v>
      </c>
      <c r="T284" s="87">
        <f>EquipmentListTable[[#This Row],[Tot '#]]*EquipmentListTable[[#This Row],[Price (USD)]]</f>
        <v>0</v>
      </c>
      <c r="U284" s="96">
        <f>EquipmentListTable[[#This Row],[In Stock]]*EquipmentListTable[[#This Row],[Price (USD)]]</f>
        <v>0</v>
      </c>
      <c r="V284" s="96">
        <f>EquipmentListTable[[#This Row],['# Left]]*EquipmentListTable[[#This Row],[Price (USD)]]</f>
        <v>0</v>
      </c>
      <c r="W284" s="96">
        <f>EquipmentListTable[[#This Row],['# Left]]*EquipmentListTable[[#This Row],[Price (USD)]]</f>
        <v>0</v>
      </c>
      <c r="X284" s="38"/>
      <c r="Y284" s="77"/>
      <c r="Z28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https://www.adafruit.com/product/1901</v>
      </c>
      <c r="AA28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https://www.mouser.com/ProductDetail/485-1901</v>
      </c>
    </row>
    <row r="285" spans="1:28" s="55" customFormat="1" x14ac:dyDescent="0.3">
      <c r="A285" s="126" t="s">
        <v>1023</v>
      </c>
      <c r="B285" s="126" t="s">
        <v>1042</v>
      </c>
      <c r="C285" s="126" t="s">
        <v>0</v>
      </c>
      <c r="D285" s="141" t="str">
        <f>IF(EquipmentListTable[[#This Row],[Supplier]]=FilterSpecs!$A$8,EquipmentListTable[[#This Row],[Mouser SKU]], EquipmentListTable[[#This Row],[Supplier SKU]])</f>
        <v>DEV-14135</v>
      </c>
      <c r="E285" s="126">
        <v>0</v>
      </c>
      <c r="F285" s="126">
        <v>0</v>
      </c>
      <c r="G285" s="126">
        <v>0</v>
      </c>
      <c r="H285" s="126">
        <f>EquipmentListTable[[#This Row],['#/Unit]]*FilterSpecs!$C$3+EquipmentListTable[[#This Row],['# Extra]]</f>
        <v>0</v>
      </c>
      <c r="I285" s="126">
        <v>0</v>
      </c>
      <c r="J285" s="126">
        <f>IF(AND(EquipmentListTable[[#This Row],[Tag]]&lt;&gt;FilterSpecs!$H$12, EquipmentListTable[[#This Row],[Tag]]&lt;&gt;FilterSpecs!$H$9), EquipmentListTable[[#This Row],['#/Unit]]*FilterSpecs!$B$3+EquipmentListTable[Init '# Extra],0)</f>
        <v>0</v>
      </c>
      <c r="K285" s="126">
        <f>EquipmentListTable[[#This Row],[Tot '#]]-EquipmentListTable[In Stock]</f>
        <v>0</v>
      </c>
      <c r="L285" s="126">
        <f>EquipmentListTable['# Left]</f>
        <v>0</v>
      </c>
      <c r="M285" s="126" t="s">
        <v>342</v>
      </c>
      <c r="N285" s="104">
        <v>94.95</v>
      </c>
      <c r="O285" s="104">
        <f>EquipmentListTable[[#This Row],['# Formatted]]*EquipmentListTable[[#This Row],[Price (USD)]]</f>
        <v>0</v>
      </c>
      <c r="P285" s="38" t="s">
        <v>2352</v>
      </c>
      <c r="Q285" s="126">
        <f t="shared" si="3"/>
        <v>265</v>
      </c>
      <c r="R285" s="141" t="s">
        <v>339</v>
      </c>
      <c r="S285" s="48">
        <f>IF(EquipmentListTable[[#This Row],[Tag]]=FilterSpecs!$H$7,EquipmentListTable[[#This Row],['#/Unit]]*EquipmentListTable[[#This Row],[Price (USD)]],0)</f>
        <v>0</v>
      </c>
      <c r="T285" s="87">
        <f>EquipmentListTable[[#This Row],[Tot '#]]*EquipmentListTable[[#This Row],[Price (USD)]]</f>
        <v>0</v>
      </c>
      <c r="U285" s="96">
        <f>EquipmentListTable[[#This Row],[In Stock]]*EquipmentListTable[[#This Row],[Price (USD)]]</f>
        <v>0</v>
      </c>
      <c r="V285" s="96">
        <f>EquipmentListTable[[#This Row],['# Left]]*EquipmentListTable[[#This Row],[Price (USD)]]</f>
        <v>0</v>
      </c>
      <c r="W285" s="96">
        <f>EquipmentListTable[[#This Row],['# Left]]*EquipmentListTable[[#This Row],[Price (USD)]]</f>
        <v>0</v>
      </c>
      <c r="X285" s="38" t="s">
        <v>340</v>
      </c>
      <c r="Y285" s="77" t="s">
        <v>341</v>
      </c>
      <c r="Z28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https://www.sparkfun.com/products/14135</v>
      </c>
      <c r="AA28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https://www.mouser.com/ProductDetail/474-DEV-14135</v>
      </c>
      <c r="AB285" s="38" t="s">
        <v>1028</v>
      </c>
    </row>
    <row r="286" spans="1:28" s="55" customFormat="1" x14ac:dyDescent="0.3">
      <c r="A286" s="126" t="s">
        <v>1023</v>
      </c>
      <c r="B286" s="126" t="s">
        <v>1379</v>
      </c>
      <c r="C286" s="126" t="s">
        <v>0</v>
      </c>
      <c r="D286" s="141" t="str">
        <f>IF(EquipmentListTable[[#This Row],[Supplier]]=FilterSpecs!$A$8,EquipmentListTable[[#This Row],[Mouser SKU]], EquipmentListTable[[#This Row],[Supplier SKU]])</f>
        <v>DEV-14162</v>
      </c>
      <c r="E286" s="126">
        <v>0</v>
      </c>
      <c r="F286" s="126">
        <v>1</v>
      </c>
      <c r="G286" s="126">
        <v>0</v>
      </c>
      <c r="H286" s="126">
        <f>EquipmentListTable[[#This Row],['#/Unit]]*FilterSpecs!$C$3+EquipmentListTable[[#This Row],['# Extra]]</f>
        <v>1</v>
      </c>
      <c r="I286" s="126">
        <v>0</v>
      </c>
      <c r="J286" s="126">
        <f>IF(AND(EquipmentListTable[[#This Row],[Tag]]&lt;&gt;FilterSpecs!$H$12, EquipmentListTable[[#This Row],[Tag]]&lt;&gt;FilterSpecs!$H$9), EquipmentListTable[[#This Row],['#/Unit]]*FilterSpecs!$B$3+EquipmentListTable[Init '# Extra],0)</f>
        <v>0</v>
      </c>
      <c r="K286" s="126">
        <f>EquipmentListTable[[#This Row],[Tot '#]]-EquipmentListTable[In Stock]</f>
        <v>1</v>
      </c>
      <c r="L286" s="126">
        <f>EquipmentListTable['# Left]</f>
        <v>1</v>
      </c>
      <c r="M286" s="126" t="s">
        <v>1303</v>
      </c>
      <c r="N286" s="104">
        <v>69.95</v>
      </c>
      <c r="O286" s="104">
        <f>EquipmentListTable[[#This Row],['# Formatted]]*EquipmentListTable[[#This Row],[Price (USD)]]</f>
        <v>69.95</v>
      </c>
      <c r="P286" s="38" t="s">
        <v>1878</v>
      </c>
      <c r="Q286" s="126">
        <f t="shared" si="3"/>
        <v>266</v>
      </c>
      <c r="R286" s="141" t="s">
        <v>1300</v>
      </c>
      <c r="S286" s="48">
        <f>IF(EquipmentListTable[[#This Row],[Tag]]=FilterSpecs!$H$7,EquipmentListTable[[#This Row],['#/Unit]]*EquipmentListTable[[#This Row],[Price (USD)]],0)</f>
        <v>0</v>
      </c>
      <c r="T286" s="87">
        <f>EquipmentListTable[[#This Row],[Tot '#]]*EquipmentListTable[[#This Row],[Price (USD)]]</f>
        <v>69.95</v>
      </c>
      <c r="U286" s="96">
        <f>EquipmentListTable[[#This Row],[In Stock]]*EquipmentListTable[[#This Row],[Price (USD)]]</f>
        <v>0</v>
      </c>
      <c r="V286" s="96">
        <f>EquipmentListTable[[#This Row],['# Left]]*EquipmentListTable[[#This Row],[Price (USD)]]</f>
        <v>69.95</v>
      </c>
      <c r="W286" s="96">
        <f>EquipmentListTable[[#This Row],['# Left]]*EquipmentListTable[[#This Row],[Price (USD)]]</f>
        <v>69.95</v>
      </c>
      <c r="X286" s="38" t="s">
        <v>1301</v>
      </c>
      <c r="Y286" s="77" t="s">
        <v>1302</v>
      </c>
      <c r="Z28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https://www.sparkfun.com/products/14162</v>
      </c>
      <c r="AA28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https://www.mouser.com/ProductDetail/474-DEV-14162</v>
      </c>
      <c r="AB286" s="38" t="s">
        <v>1320</v>
      </c>
    </row>
    <row r="287" spans="1:28" s="55" customFormat="1" x14ac:dyDescent="0.3">
      <c r="A287" s="142" t="s">
        <v>1023</v>
      </c>
      <c r="B287" s="142" t="s">
        <v>1379</v>
      </c>
      <c r="C287" s="126" t="s">
        <v>0</v>
      </c>
      <c r="D287" s="141" t="str">
        <f>IF(EquipmentListTable[[#This Row],[Supplier]]=FilterSpecs!$A$8,EquipmentListTable[[#This Row],[Mouser SKU]], EquipmentListTable[[#This Row],[Supplier SKU]])</f>
        <v>DEV-12774</v>
      </c>
      <c r="E287" s="126">
        <v>0</v>
      </c>
      <c r="F287" s="126">
        <v>1</v>
      </c>
      <c r="G287" s="126">
        <v>0</v>
      </c>
      <c r="H287" s="126">
        <f>EquipmentListTable[[#This Row],['#/Unit]]*FilterSpecs!$C$3+EquipmentListTable[[#This Row],['# Extra]]</f>
        <v>1</v>
      </c>
      <c r="I287" s="126">
        <v>0</v>
      </c>
      <c r="J287" s="126">
        <f>IF(AND(EquipmentListTable[[#This Row],[Tag]]&lt;&gt;FilterSpecs!$H$12, EquipmentListTable[[#This Row],[Tag]]&lt;&gt;FilterSpecs!$H$9), EquipmentListTable[[#This Row],['#/Unit]]*FilterSpecs!$B$3+EquipmentListTable[Init '# Extra],0)</f>
        <v>0</v>
      </c>
      <c r="K287" s="126">
        <f>EquipmentListTable[[#This Row],[Tot '#]]-EquipmentListTable[In Stock]</f>
        <v>1</v>
      </c>
      <c r="L287" s="126">
        <f>EquipmentListTable['# Left]</f>
        <v>1</v>
      </c>
      <c r="M287" s="126" t="s">
        <v>1291</v>
      </c>
      <c r="N287" s="104">
        <v>9.9499999999999993</v>
      </c>
      <c r="O287" s="104">
        <f>EquipmentListTable[[#This Row],['# Formatted]]*EquipmentListTable[[#This Row],[Price (USD)]]</f>
        <v>9.9499999999999993</v>
      </c>
      <c r="P287" s="38" t="s">
        <v>1878</v>
      </c>
      <c r="Q287" s="126">
        <f t="shared" si="3"/>
        <v>267</v>
      </c>
      <c r="R287" s="141" t="s">
        <v>1288</v>
      </c>
      <c r="S287" s="48">
        <f>IF(EquipmentListTable[[#This Row],[Tag]]=FilterSpecs!$H$7,EquipmentListTable[[#This Row],['#/Unit]]*EquipmentListTable[[#This Row],[Price (USD)]],0)</f>
        <v>0</v>
      </c>
      <c r="T287" s="87">
        <f>EquipmentListTable[[#This Row],[Tot '#]]*EquipmentListTable[[#This Row],[Price (USD)]]</f>
        <v>9.9499999999999993</v>
      </c>
      <c r="U287" s="96">
        <f>EquipmentListTable[[#This Row],[In Stock]]*EquipmentListTable[[#This Row],[Price (USD)]]</f>
        <v>0</v>
      </c>
      <c r="V287" s="96">
        <f>EquipmentListTable[[#This Row],['# Left]]*EquipmentListTable[[#This Row],[Price (USD)]]</f>
        <v>9.9499999999999993</v>
      </c>
      <c r="W287" s="96">
        <f>EquipmentListTable[[#This Row],['# Left]]*EquipmentListTable[[#This Row],[Price (USD)]]</f>
        <v>9.9499999999999993</v>
      </c>
      <c r="X287" s="38" t="s">
        <v>1289</v>
      </c>
      <c r="Y287" s="77" t="s">
        <v>1290</v>
      </c>
      <c r="Z28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https://www.sparkfun.com/products/12774</v>
      </c>
      <c r="AA28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https://www.mouser.com/ProductDetail/474-DEV-12774</v>
      </c>
      <c r="AB287" s="38" t="s">
        <v>1320</v>
      </c>
    </row>
    <row r="288" spans="1:28" s="55" customFormat="1" x14ac:dyDescent="0.3">
      <c r="A288" s="142" t="s">
        <v>1023</v>
      </c>
      <c r="B288" s="142" t="s">
        <v>1379</v>
      </c>
      <c r="C288" s="126" t="s">
        <v>0</v>
      </c>
      <c r="D288" s="141" t="str">
        <f>IF(EquipmentListTable[[#This Row],[Supplier]]=FilterSpecs!$A$8,EquipmentListTable[[#This Row],[Mouser SKU]], EquipmentListTable[[#This Row],[Supplier SKU]])</f>
        <v>DEV-12086</v>
      </c>
      <c r="E288" s="126">
        <v>0</v>
      </c>
      <c r="F288" s="126">
        <v>0</v>
      </c>
      <c r="G288" s="126">
        <v>0</v>
      </c>
      <c r="H288" s="126">
        <f>EquipmentListTable[[#This Row],['#/Unit]]*FilterSpecs!$C$3+EquipmentListTable[[#This Row],['# Extra]]</f>
        <v>0</v>
      </c>
      <c r="I288" s="126">
        <v>0</v>
      </c>
      <c r="J288" s="126">
        <f>IF(AND(EquipmentListTable[[#This Row],[Tag]]&lt;&gt;FilterSpecs!$H$12, EquipmentListTable[[#This Row],[Tag]]&lt;&gt;FilterSpecs!$H$9), EquipmentListTable[[#This Row],['#/Unit]]*FilterSpecs!$B$3+EquipmentListTable[Init '# Extra],0)</f>
        <v>0</v>
      </c>
      <c r="K288" s="126">
        <f>EquipmentListTable[[#This Row],[Tot '#]]-EquipmentListTable[In Stock]</f>
        <v>0</v>
      </c>
      <c r="L288" s="126">
        <f>EquipmentListTable['# Left]</f>
        <v>0</v>
      </c>
      <c r="M288" s="126" t="s">
        <v>1295</v>
      </c>
      <c r="N288" s="104">
        <v>99.95</v>
      </c>
      <c r="O288" s="104">
        <f>EquipmentListTable[[#This Row],['# Formatted]]*EquipmentListTable[[#This Row],[Price (USD)]]</f>
        <v>0</v>
      </c>
      <c r="P288" s="38" t="s">
        <v>1878</v>
      </c>
      <c r="Q288" s="126">
        <f t="shared" si="3"/>
        <v>268</v>
      </c>
      <c r="R288" s="141" t="s">
        <v>1292</v>
      </c>
      <c r="S288" s="48">
        <f>IF(EquipmentListTable[[#This Row],[Tag]]=FilterSpecs!$H$7,EquipmentListTable[[#This Row],['#/Unit]]*EquipmentListTable[[#This Row],[Price (USD)]],0)</f>
        <v>0</v>
      </c>
      <c r="T288" s="87">
        <f>EquipmentListTable[[#This Row],[Tot '#]]*EquipmentListTable[[#This Row],[Price (USD)]]</f>
        <v>0</v>
      </c>
      <c r="U288" s="96">
        <f>EquipmentListTable[[#This Row],[In Stock]]*EquipmentListTable[[#This Row],[Price (USD)]]</f>
        <v>0</v>
      </c>
      <c r="V288" s="96">
        <f>EquipmentListTable[[#This Row],['# Left]]*EquipmentListTable[[#This Row],[Price (USD)]]</f>
        <v>0</v>
      </c>
      <c r="W288" s="96">
        <f>EquipmentListTable[[#This Row],['# Left]]*EquipmentListTable[[#This Row],[Price (USD)]]</f>
        <v>0</v>
      </c>
      <c r="X288" s="38" t="s">
        <v>1293</v>
      </c>
      <c r="Y288" s="77" t="s">
        <v>1294</v>
      </c>
      <c r="Z28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https://www.sparkfun.com/products/12086</v>
      </c>
      <c r="AA28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https://www.mouser.com/ProductDetail/474-DEV-12086</v>
      </c>
      <c r="AB288" s="38" t="s">
        <v>1320</v>
      </c>
    </row>
    <row r="289" spans="1:28" s="55" customFormat="1" x14ac:dyDescent="0.3">
      <c r="A289" s="142" t="s">
        <v>1023</v>
      </c>
      <c r="B289" s="142" t="s">
        <v>1379</v>
      </c>
      <c r="C289" s="126" t="s">
        <v>0</v>
      </c>
      <c r="D289" s="141" t="str">
        <f>IF(EquipmentListTable[[#This Row],[Supplier]]=FilterSpecs!$A$8,EquipmentListTable[[#This Row],[Mouser SKU]], EquipmentListTable[[#This Row],[Supplier SKU]])</f>
        <v>DEV-12085</v>
      </c>
      <c r="E289" s="126">
        <v>0</v>
      </c>
      <c r="F289" s="126">
        <v>0</v>
      </c>
      <c r="G289" s="126">
        <v>0</v>
      </c>
      <c r="H289" s="126">
        <f>EquipmentListTable[[#This Row],['#/Unit]]*FilterSpecs!$C$3+EquipmentListTable[[#This Row],['# Extra]]</f>
        <v>0</v>
      </c>
      <c r="I289" s="126">
        <v>0</v>
      </c>
      <c r="J289" s="126">
        <f>IF(AND(EquipmentListTable[[#This Row],[Tag]]&lt;&gt;FilterSpecs!$H$12, EquipmentListTable[[#This Row],[Tag]]&lt;&gt;FilterSpecs!$H$9), EquipmentListTable[[#This Row],['#/Unit]]*FilterSpecs!$B$3+EquipmentListTable[Init '# Extra],0)</f>
        <v>0</v>
      </c>
      <c r="K289" s="126">
        <f>EquipmentListTable[[#This Row],[Tot '#]]-EquipmentListTable[In Stock]</f>
        <v>0</v>
      </c>
      <c r="L289" s="126">
        <f>EquipmentListTable['# Left]</f>
        <v>0</v>
      </c>
      <c r="M289" s="126" t="s">
        <v>1299</v>
      </c>
      <c r="N289" s="104">
        <v>65.95</v>
      </c>
      <c r="O289" s="104">
        <f>EquipmentListTable[[#This Row],['# Formatted]]*EquipmentListTable[[#This Row],[Price (USD)]]</f>
        <v>0</v>
      </c>
      <c r="P289" s="38" t="s">
        <v>1878</v>
      </c>
      <c r="Q289" s="126">
        <f t="shared" si="3"/>
        <v>269</v>
      </c>
      <c r="R289" s="141" t="s">
        <v>1296</v>
      </c>
      <c r="S289" s="48">
        <f>IF(EquipmentListTable[[#This Row],[Tag]]=FilterSpecs!$H$7,EquipmentListTable[[#This Row],['#/Unit]]*EquipmentListTable[[#This Row],[Price (USD)]],0)</f>
        <v>0</v>
      </c>
      <c r="T289" s="87">
        <f>EquipmentListTable[[#This Row],[Tot '#]]*EquipmentListTable[[#This Row],[Price (USD)]]</f>
        <v>0</v>
      </c>
      <c r="U289" s="96">
        <f>EquipmentListTable[[#This Row],[In Stock]]*EquipmentListTable[[#This Row],[Price (USD)]]</f>
        <v>0</v>
      </c>
      <c r="V289" s="96">
        <f>EquipmentListTable[[#This Row],['# Left]]*EquipmentListTable[[#This Row],[Price (USD)]]</f>
        <v>0</v>
      </c>
      <c r="W289" s="96">
        <f>EquipmentListTable[[#This Row],['# Left]]*EquipmentListTable[[#This Row],[Price (USD)]]</f>
        <v>0</v>
      </c>
      <c r="X289" s="38" t="s">
        <v>1297</v>
      </c>
      <c r="Y289" s="77" t="s">
        <v>1298</v>
      </c>
      <c r="Z28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https://www.sparkfun.com/products/12085</v>
      </c>
      <c r="AA28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https://www.mouser.com/ProductDetail/474-DEV-12085</v>
      </c>
      <c r="AB289" s="38" t="s">
        <v>1320</v>
      </c>
    </row>
    <row r="290" spans="1:28" s="55" customFormat="1" x14ac:dyDescent="0.3">
      <c r="A290" s="142" t="s">
        <v>1023</v>
      </c>
      <c r="B290" s="142" t="s">
        <v>1379</v>
      </c>
      <c r="C290" s="126" t="s">
        <v>0</v>
      </c>
      <c r="D290" s="141" t="str">
        <f>IF(EquipmentListTable[[#This Row],[Supplier]]=FilterSpecs!$A$8,EquipmentListTable[[#This Row],[Mouser SKU]], EquipmentListTable[[#This Row],[Supplier SKU]])</f>
        <v>PRT-12842</v>
      </c>
      <c r="E290" s="126">
        <v>0</v>
      </c>
      <c r="F290" s="126">
        <v>0</v>
      </c>
      <c r="G290" s="126">
        <v>0</v>
      </c>
      <c r="H290" s="126">
        <f>EquipmentListTable[[#This Row],['#/Unit]]*FilterSpecs!$C$3+EquipmentListTable[[#This Row],['# Extra]]</f>
        <v>0</v>
      </c>
      <c r="I290" s="126">
        <v>0</v>
      </c>
      <c r="J290" s="126">
        <f>IF(AND(EquipmentListTable[[#This Row],[Tag]]&lt;&gt;FilterSpecs!$H$12, EquipmentListTable[[#This Row],[Tag]]&lt;&gt;FilterSpecs!$H$9), EquipmentListTable[[#This Row],['#/Unit]]*FilterSpecs!$B$3+EquipmentListTable[Init '# Extra],0)</f>
        <v>0</v>
      </c>
      <c r="K290" s="126">
        <f>EquipmentListTable[[#This Row],[Tot '#]]-EquipmentListTable[In Stock]</f>
        <v>0</v>
      </c>
      <c r="L290" s="126">
        <f>EquipmentListTable['# Left]</f>
        <v>0</v>
      </c>
      <c r="M290" s="126" t="s">
        <v>1287</v>
      </c>
      <c r="N290" s="104">
        <v>7.95</v>
      </c>
      <c r="O290" s="104">
        <f>EquipmentListTable[[#This Row],['# Formatted]]*EquipmentListTable[[#This Row],[Price (USD)]]</f>
        <v>0</v>
      </c>
      <c r="P290" s="38" t="s">
        <v>1878</v>
      </c>
      <c r="Q290" s="126">
        <f t="shared" si="3"/>
        <v>270</v>
      </c>
      <c r="R290" s="141" t="s">
        <v>1284</v>
      </c>
      <c r="S290" s="48">
        <f>IF(EquipmentListTable[[#This Row],[Tag]]=FilterSpecs!$H$7,EquipmentListTable[[#This Row],['#/Unit]]*EquipmentListTable[[#This Row],[Price (USD)]],0)</f>
        <v>0</v>
      </c>
      <c r="T290" s="87">
        <f>EquipmentListTable[[#This Row],[Tot '#]]*EquipmentListTable[[#This Row],[Price (USD)]]</f>
        <v>0</v>
      </c>
      <c r="U290" s="96">
        <f>EquipmentListTable[[#This Row],[In Stock]]*EquipmentListTable[[#This Row],[Price (USD)]]</f>
        <v>0</v>
      </c>
      <c r="V290" s="96">
        <f>EquipmentListTable[[#This Row],['# Left]]*EquipmentListTable[[#This Row],[Price (USD)]]</f>
        <v>0</v>
      </c>
      <c r="W290" s="96">
        <f>EquipmentListTable[[#This Row],['# Left]]*EquipmentListTable[[#This Row],[Price (USD)]]</f>
        <v>0</v>
      </c>
      <c r="X290" s="38" t="s">
        <v>1285</v>
      </c>
      <c r="Y290" s="77" t="s">
        <v>1286</v>
      </c>
      <c r="Z29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https://www.sparkfun.com/products/12842</v>
      </c>
      <c r="AA29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https://www.mouser.com/ProductDetail/474-PRT-12842</v>
      </c>
      <c r="AB290" s="38" t="s">
        <v>1320</v>
      </c>
    </row>
    <row r="291" spans="1:28" s="55" customFormat="1" x14ac:dyDescent="0.3">
      <c r="A291" s="126" t="s">
        <v>1023</v>
      </c>
      <c r="B291" s="126" t="s">
        <v>1379</v>
      </c>
      <c r="C291" s="126" t="s">
        <v>1863</v>
      </c>
      <c r="D291" s="141" t="str">
        <f>IF(EquipmentListTable[[#This Row],[Supplier]]=FilterSpecs!$A$8,EquipmentListTable[[#This Row],[Mouser SKU]], EquipmentListTable[[#This Row],[Supplier SKU]])</f>
        <v>3396</v>
      </c>
      <c r="E291" s="126">
        <v>0</v>
      </c>
      <c r="F291" s="126">
        <v>1</v>
      </c>
      <c r="G291" s="126">
        <v>0</v>
      </c>
      <c r="H291" s="126">
        <f>EquipmentListTable[[#This Row],['#/Unit]]*FilterSpecs!$C$3+EquipmentListTable[[#This Row],['# Extra]]</f>
        <v>1</v>
      </c>
      <c r="I291" s="126">
        <v>0</v>
      </c>
      <c r="J291" s="126">
        <f>IF(AND(EquipmentListTable[[#This Row],[Tag]]&lt;&gt;FilterSpecs!$H$12, EquipmentListTable[[#This Row],[Tag]]&lt;&gt;FilterSpecs!$H$9), EquipmentListTable[[#This Row],['#/Unit]]*FilterSpecs!$B$3+EquipmentListTable[Init '# Extra],0)</f>
        <v>0</v>
      </c>
      <c r="K291" s="126">
        <f>EquipmentListTable[[#This Row],[Tot '#]]-EquipmentListTable[In Stock]</f>
        <v>1</v>
      </c>
      <c r="L291" s="126">
        <f>EquipmentListTable['# Left]</f>
        <v>1</v>
      </c>
      <c r="M291" s="126" t="s">
        <v>2240</v>
      </c>
      <c r="N291" s="104">
        <v>49.95</v>
      </c>
      <c r="O291" s="104">
        <f>EquipmentListTable[[#This Row],['# Formatted]]*EquipmentListTable[[#This Row],[Price (USD)]]</f>
        <v>49.95</v>
      </c>
      <c r="P291" s="38" t="s">
        <v>1878</v>
      </c>
      <c r="Q291" s="126">
        <f t="shared" ref="Q291:Q354" si="4">IF($Q290="List #",1,$Q290+1)</f>
        <v>271</v>
      </c>
      <c r="R291" s="141" t="s">
        <v>2239</v>
      </c>
      <c r="S291" s="48">
        <f>IF(EquipmentListTable[[#This Row],[Tag]]=FilterSpecs!$H$7,EquipmentListTable[[#This Row],['#/Unit]]*EquipmentListTable[[#This Row],[Price (USD)]],0)</f>
        <v>0</v>
      </c>
      <c r="T291" s="87">
        <f>EquipmentListTable[[#This Row],[Tot '#]]*EquipmentListTable[[#This Row],[Price (USD)]]</f>
        <v>49.95</v>
      </c>
      <c r="U291" s="96">
        <f>EquipmentListTable[[#This Row],[In Stock]]*EquipmentListTable[[#This Row],[Price (USD)]]</f>
        <v>0</v>
      </c>
      <c r="V291" s="96">
        <f>EquipmentListTable[[#This Row],['# Left]]*EquipmentListTable[[#This Row],[Price (USD)]]</f>
        <v>49.95</v>
      </c>
      <c r="W291" s="96">
        <f>EquipmentListTable[[#This Row],['# Left]]*EquipmentListTable[[#This Row],[Price (USD)]]</f>
        <v>49.95</v>
      </c>
      <c r="X291" s="38"/>
      <c r="Y291" s="77"/>
      <c r="Z29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https://www.adafruit.com/product/3396</v>
      </c>
      <c r="AA29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https://www.mouser.com/ProductDetail/485-3396</v>
      </c>
      <c r="AB291" s="41"/>
    </row>
    <row r="292" spans="1:28" s="55" customFormat="1" x14ac:dyDescent="0.3">
      <c r="A292" s="126" t="s">
        <v>1023</v>
      </c>
      <c r="B292" s="126" t="s">
        <v>1379</v>
      </c>
      <c r="C292" s="126" t="s">
        <v>1863</v>
      </c>
      <c r="D292" s="141" t="str">
        <f>IF(EquipmentListTable[[#This Row],[Supplier]]=FilterSpecs!$A$8,EquipmentListTable[[#This Row],[Mouser SKU]], EquipmentListTable[[#This Row],[Supplier SKU]])</f>
        <v>1555</v>
      </c>
      <c r="E292" s="126">
        <v>0</v>
      </c>
      <c r="F292" s="126">
        <v>0</v>
      </c>
      <c r="G292" s="126">
        <v>0</v>
      </c>
      <c r="H292" s="126">
        <f>EquipmentListTable[[#This Row],['#/Unit]]*FilterSpecs!$C$3+EquipmentListTable[[#This Row],['# Extra]]</f>
        <v>0</v>
      </c>
      <c r="I292" s="126">
        <v>0</v>
      </c>
      <c r="J292" s="126">
        <f>IF(AND(EquipmentListTable[[#This Row],[Tag]]&lt;&gt;FilterSpecs!$H$12, EquipmentListTable[[#This Row],[Tag]]&lt;&gt;FilterSpecs!$H$9), EquipmentListTable[[#This Row],['#/Unit]]*FilterSpecs!$B$3+EquipmentListTable[Init '# Extra],0)</f>
        <v>0</v>
      </c>
      <c r="K292" s="126">
        <f>EquipmentListTable[[#This Row],[Tot '#]]-EquipmentListTable[In Stock]</f>
        <v>0</v>
      </c>
      <c r="L292" s="126">
        <f>EquipmentListTable['# Left]</f>
        <v>0</v>
      </c>
      <c r="M292" s="142" t="s">
        <v>2242</v>
      </c>
      <c r="N292" s="105">
        <v>9.9499999999999993</v>
      </c>
      <c r="O292" s="104">
        <f>EquipmentListTable[[#This Row],['# Formatted]]*EquipmentListTable[[#This Row],[Price (USD)]]</f>
        <v>0</v>
      </c>
      <c r="P292" s="51" t="s">
        <v>1878</v>
      </c>
      <c r="Q292" s="126">
        <f t="shared" si="4"/>
        <v>272</v>
      </c>
      <c r="R292" s="141" t="s">
        <v>2241</v>
      </c>
      <c r="S292" s="48">
        <f>IF(EquipmentListTable[[#This Row],[Tag]]=FilterSpecs!$H$7,EquipmentListTable[[#This Row],['#/Unit]]*EquipmentListTable[[#This Row],[Price (USD)]],0)</f>
        <v>0</v>
      </c>
      <c r="T292" s="87">
        <f>EquipmentListTable[[#This Row],[Tot '#]]*EquipmentListTable[[#This Row],[Price (USD)]]</f>
        <v>0</v>
      </c>
      <c r="U292" s="96">
        <f>EquipmentListTable[[#This Row],[In Stock]]*EquipmentListTable[[#This Row],[Price (USD)]]</f>
        <v>0</v>
      </c>
      <c r="V292" s="96">
        <f>EquipmentListTable[[#This Row],['# Left]]*EquipmentListTable[[#This Row],[Price (USD)]]</f>
        <v>0</v>
      </c>
      <c r="W292" s="96">
        <f>EquipmentListTable[[#This Row],['# Left]]*EquipmentListTable[[#This Row],[Price (USD)]]</f>
        <v>0</v>
      </c>
      <c r="X292" s="38"/>
      <c r="Y292" s="77"/>
      <c r="Z29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https://www.adafruit.com/product/1555</v>
      </c>
      <c r="AA29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https://www.mouser.com/ProductDetail/485-1555</v>
      </c>
    </row>
    <row r="293" spans="1:28" s="55" customFormat="1" x14ac:dyDescent="0.3">
      <c r="A293" s="126" t="s">
        <v>1023</v>
      </c>
      <c r="B293" s="126" t="s">
        <v>1379</v>
      </c>
      <c r="C293" s="126" t="s">
        <v>1863</v>
      </c>
      <c r="D293" s="141" t="str">
        <f>IF(EquipmentListTable[[#This Row],[Supplier]]=FilterSpecs!$A$8,EquipmentListTable[[#This Row],[Mouser SKU]], EquipmentListTable[[#This Row],[Supplier SKU]])</f>
        <v>699</v>
      </c>
      <c r="E293" s="126">
        <v>0</v>
      </c>
      <c r="F293" s="126">
        <v>0</v>
      </c>
      <c r="G293" s="126">
        <v>0</v>
      </c>
      <c r="H293" s="126">
        <f>EquipmentListTable[[#This Row],['#/Unit]]*FilterSpecs!$C$3+EquipmentListTable[[#This Row],['# Extra]]</f>
        <v>0</v>
      </c>
      <c r="I293" s="126">
        <v>0</v>
      </c>
      <c r="J293" s="126">
        <f>IF(AND(EquipmentListTable[[#This Row],[Tag]]&lt;&gt;FilterSpecs!$H$12, EquipmentListTable[[#This Row],[Tag]]&lt;&gt;FilterSpecs!$H$9), EquipmentListTable[[#This Row],['#/Unit]]*FilterSpecs!$B$3+EquipmentListTable[Init '# Extra],0)</f>
        <v>0</v>
      </c>
      <c r="K293" s="126">
        <f>EquipmentListTable[[#This Row],[Tot '#]]-EquipmentListTable[In Stock]</f>
        <v>0</v>
      </c>
      <c r="L293" s="126">
        <f>EquipmentListTable['# Left]</f>
        <v>0</v>
      </c>
      <c r="M293" s="142" t="s">
        <v>2244</v>
      </c>
      <c r="N293" s="105">
        <v>19.95</v>
      </c>
      <c r="O293" s="104">
        <f>EquipmentListTable[[#This Row],['# Formatted]]*EquipmentListTable[[#This Row],[Price (USD)]]</f>
        <v>0</v>
      </c>
      <c r="P293" s="51" t="s">
        <v>1878</v>
      </c>
      <c r="Q293" s="126">
        <f t="shared" si="4"/>
        <v>273</v>
      </c>
      <c r="R293" s="141" t="s">
        <v>2243</v>
      </c>
      <c r="S293" s="48">
        <f>IF(EquipmentListTable[[#This Row],[Tag]]=FilterSpecs!$H$7,EquipmentListTable[[#This Row],['#/Unit]]*EquipmentListTable[[#This Row],[Price (USD)]],0)</f>
        <v>0</v>
      </c>
      <c r="T293" s="87">
        <f>EquipmentListTable[[#This Row],[Tot '#]]*EquipmentListTable[[#This Row],[Price (USD)]]</f>
        <v>0</v>
      </c>
      <c r="U293" s="96">
        <f>EquipmentListTable[[#This Row],[In Stock]]*EquipmentListTable[[#This Row],[Price (USD)]]</f>
        <v>0</v>
      </c>
      <c r="V293" s="96">
        <f>EquipmentListTable[[#This Row],['# Left]]*EquipmentListTable[[#This Row],[Price (USD)]]</f>
        <v>0</v>
      </c>
      <c r="W293" s="96">
        <f>EquipmentListTable[[#This Row],['# Left]]*EquipmentListTable[[#This Row],[Price (USD)]]</f>
        <v>0</v>
      </c>
      <c r="X293" s="38"/>
      <c r="Y293" s="77"/>
      <c r="Z29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https://www.adafruit.com/product/699</v>
      </c>
      <c r="AA29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https://www.mouser.com/ProductDetail/485-699</v>
      </c>
    </row>
    <row r="294" spans="1:28" s="55" customFormat="1" x14ac:dyDescent="0.3">
      <c r="A294" s="126" t="s">
        <v>1023</v>
      </c>
      <c r="B294" s="126" t="s">
        <v>1379</v>
      </c>
      <c r="C294" s="126" t="s">
        <v>1863</v>
      </c>
      <c r="D294" s="141" t="str">
        <f>IF(EquipmentListTable[[#This Row],[Supplier]]=FilterSpecs!$A$8,EquipmentListTable[[#This Row],[Mouser SKU]], EquipmentListTable[[#This Row],[Supplier SKU]])</f>
        <v>572</v>
      </c>
      <c r="E294" s="126">
        <v>0</v>
      </c>
      <c r="F294" s="126">
        <v>1</v>
      </c>
      <c r="G294" s="126">
        <v>0</v>
      </c>
      <c r="H294" s="126">
        <f>EquipmentListTable[[#This Row],['#/Unit]]*FilterSpecs!$C$3+EquipmentListTable[[#This Row],['# Extra]]</f>
        <v>1</v>
      </c>
      <c r="I294" s="126">
        <v>0</v>
      </c>
      <c r="J294" s="126">
        <f>IF(AND(EquipmentListTable[[#This Row],[Tag]]&lt;&gt;FilterSpecs!$H$12, EquipmentListTable[[#This Row],[Tag]]&lt;&gt;FilterSpecs!$H$9), EquipmentListTable[[#This Row],['#/Unit]]*FilterSpecs!$B$3+EquipmentListTable[Init '# Extra],0)</f>
        <v>0</v>
      </c>
      <c r="K294" s="126">
        <f>EquipmentListTable[[#This Row],[Tot '#]]-EquipmentListTable[In Stock]</f>
        <v>1</v>
      </c>
      <c r="L294" s="126">
        <f>EquipmentListTable['# Left]</f>
        <v>1</v>
      </c>
      <c r="M294" s="126" t="s">
        <v>2246</v>
      </c>
      <c r="N294" s="104">
        <v>9.9499999999999993</v>
      </c>
      <c r="O294" s="104">
        <f>EquipmentListTable[[#This Row],['# Formatted]]*EquipmentListTable[[#This Row],[Price (USD)]]</f>
        <v>9.9499999999999993</v>
      </c>
      <c r="P294" s="38" t="s">
        <v>1878</v>
      </c>
      <c r="Q294" s="126">
        <f t="shared" si="4"/>
        <v>274</v>
      </c>
      <c r="R294" s="141" t="s">
        <v>2245</v>
      </c>
      <c r="S294" s="48">
        <f>IF(EquipmentListTable[[#This Row],[Tag]]=FilterSpecs!$H$7,EquipmentListTable[[#This Row],['#/Unit]]*EquipmentListTable[[#This Row],[Price (USD)]],0)</f>
        <v>0</v>
      </c>
      <c r="T294" s="87">
        <f>EquipmentListTable[[#This Row],[Tot '#]]*EquipmentListTable[[#This Row],[Price (USD)]]</f>
        <v>9.9499999999999993</v>
      </c>
      <c r="U294" s="96">
        <f>EquipmentListTable[[#This Row],[In Stock]]*EquipmentListTable[[#This Row],[Price (USD)]]</f>
        <v>0</v>
      </c>
      <c r="V294" s="96">
        <f>EquipmentListTable[[#This Row],['# Left]]*EquipmentListTable[[#This Row],[Price (USD)]]</f>
        <v>9.9499999999999993</v>
      </c>
      <c r="W294" s="96">
        <f>EquipmentListTable[[#This Row],['# Left]]*EquipmentListTable[[#This Row],[Price (USD)]]</f>
        <v>9.9499999999999993</v>
      </c>
      <c r="X294" s="38"/>
      <c r="Y294" s="77"/>
      <c r="Z29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https://www.adafruit.com/product/572</v>
      </c>
      <c r="AA29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https://www.mouser.com/ProductDetail/485-572</v>
      </c>
      <c r="AB294" s="41"/>
    </row>
    <row r="295" spans="1:28" s="55" customFormat="1" x14ac:dyDescent="0.3">
      <c r="A295" s="126" t="s">
        <v>1023</v>
      </c>
      <c r="B295" s="126" t="s">
        <v>1379</v>
      </c>
      <c r="C295" s="126" t="s">
        <v>1863</v>
      </c>
      <c r="D295" s="141" t="str">
        <f>IF(EquipmentListTable[[#This Row],[Supplier]]=FilterSpecs!$A$8,EquipmentListTable[[#This Row],[Mouser SKU]], EquipmentListTable[[#This Row],[Supplier SKU]])</f>
        <v>702</v>
      </c>
      <c r="E295" s="126">
        <v>0</v>
      </c>
      <c r="F295" s="126">
        <v>0</v>
      </c>
      <c r="G295" s="126">
        <v>0</v>
      </c>
      <c r="H295" s="126">
        <f>EquipmentListTable[[#This Row],['#/Unit]]*FilterSpecs!$C$3+EquipmentListTable[[#This Row],['# Extra]]</f>
        <v>0</v>
      </c>
      <c r="I295" s="126">
        <v>0</v>
      </c>
      <c r="J295" s="126">
        <f>IF(AND(EquipmentListTable[[#This Row],[Tag]]&lt;&gt;FilterSpecs!$H$12, EquipmentListTable[[#This Row],[Tag]]&lt;&gt;FilterSpecs!$H$9), EquipmentListTable[[#This Row],['#/Unit]]*FilterSpecs!$B$3+EquipmentListTable[Init '# Extra],0)</f>
        <v>0</v>
      </c>
      <c r="K295" s="126">
        <f>EquipmentListTable[[#This Row],[Tot '#]]-EquipmentListTable[In Stock]</f>
        <v>0</v>
      </c>
      <c r="L295" s="126">
        <f>EquipmentListTable['# Left]</f>
        <v>0</v>
      </c>
      <c r="M295" s="142" t="s">
        <v>2248</v>
      </c>
      <c r="N295" s="105">
        <v>7.95</v>
      </c>
      <c r="O295" s="104">
        <f>EquipmentListTable[[#This Row],['# Formatted]]*EquipmentListTable[[#This Row],[Price (USD)]]</f>
        <v>0</v>
      </c>
      <c r="P295" s="51" t="s">
        <v>1878</v>
      </c>
      <c r="Q295" s="126">
        <f t="shared" si="4"/>
        <v>275</v>
      </c>
      <c r="R295" s="141" t="s">
        <v>2247</v>
      </c>
      <c r="S295" s="48">
        <f>IF(EquipmentListTable[[#This Row],[Tag]]=FilterSpecs!$H$7,EquipmentListTable[[#This Row],['#/Unit]]*EquipmentListTable[[#This Row],[Price (USD)]],0)</f>
        <v>0</v>
      </c>
      <c r="T295" s="87">
        <f>EquipmentListTable[[#This Row],[Tot '#]]*EquipmentListTable[[#This Row],[Price (USD)]]</f>
        <v>0</v>
      </c>
      <c r="U295" s="96">
        <f>EquipmentListTable[[#This Row],[In Stock]]*EquipmentListTable[[#This Row],[Price (USD)]]</f>
        <v>0</v>
      </c>
      <c r="V295" s="96">
        <f>EquipmentListTable[[#This Row],['# Left]]*EquipmentListTable[[#This Row],[Price (USD)]]</f>
        <v>0</v>
      </c>
      <c r="W295" s="96">
        <f>EquipmentListTable[[#This Row],['# Left]]*EquipmentListTable[[#This Row],[Price (USD)]]</f>
        <v>0</v>
      </c>
      <c r="X295" s="38"/>
      <c r="Y295" s="77"/>
      <c r="Z29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https://www.adafruit.com/product/702</v>
      </c>
      <c r="AA29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https://www.mouser.com/ProductDetail/485-702</v>
      </c>
    </row>
    <row r="296" spans="1:28" s="55" customFormat="1" x14ac:dyDescent="0.3">
      <c r="A296" s="126" t="s">
        <v>1023</v>
      </c>
      <c r="B296" s="126" t="s">
        <v>1379</v>
      </c>
      <c r="C296" s="126" t="s">
        <v>1863</v>
      </c>
      <c r="D296" s="141" t="str">
        <f>IF(EquipmentListTable[[#This Row],[Supplier]]=FilterSpecs!$A$8,EquipmentListTable[[#This Row],[Mouser SKU]], EquipmentListTable[[#This Row],[Supplier SKU]])</f>
        <v>2627</v>
      </c>
      <c r="E296" s="126">
        <v>0</v>
      </c>
      <c r="F296" s="126">
        <v>1</v>
      </c>
      <c r="G296" s="126">
        <v>0</v>
      </c>
      <c r="H296" s="126">
        <f>EquipmentListTable[[#This Row],['#/Unit]]*FilterSpecs!$C$3+EquipmentListTable[[#This Row],['# Extra]]</f>
        <v>1</v>
      </c>
      <c r="I296" s="126">
        <v>0</v>
      </c>
      <c r="J296" s="126">
        <f>IF(AND(EquipmentListTable[[#This Row],[Tag]]&lt;&gt;FilterSpecs!$H$12, EquipmentListTable[[#This Row],[Tag]]&lt;&gt;FilterSpecs!$H$9), EquipmentListTable[[#This Row],['#/Unit]]*FilterSpecs!$B$3+EquipmentListTable[Init '# Extra],0)</f>
        <v>0</v>
      </c>
      <c r="K296" s="126">
        <f>EquipmentListTable[[#This Row],[Tot '#]]-EquipmentListTable[In Stock]</f>
        <v>1</v>
      </c>
      <c r="L296" s="126">
        <f>EquipmentListTable['# Left]</f>
        <v>1</v>
      </c>
      <c r="M296" s="126" t="s">
        <v>2250</v>
      </c>
      <c r="N296" s="104">
        <v>39.950000000000003</v>
      </c>
      <c r="O296" s="104">
        <f>EquipmentListTable[[#This Row],['# Formatted]]*EquipmentListTable[[#This Row],[Price (USD)]]</f>
        <v>39.950000000000003</v>
      </c>
      <c r="P296" s="38" t="s">
        <v>1878</v>
      </c>
      <c r="Q296" s="126">
        <f t="shared" si="4"/>
        <v>276</v>
      </c>
      <c r="R296" s="141" t="s">
        <v>2249</v>
      </c>
      <c r="S296" s="48">
        <f>IF(EquipmentListTable[[#This Row],[Tag]]=FilterSpecs!$H$7,EquipmentListTable[[#This Row],['#/Unit]]*EquipmentListTable[[#This Row],[Price (USD)]],0)</f>
        <v>0</v>
      </c>
      <c r="T296" s="87">
        <f>EquipmentListTable[[#This Row],[Tot '#]]*EquipmentListTable[[#This Row],[Price (USD)]]</f>
        <v>39.950000000000003</v>
      </c>
      <c r="U296" s="96">
        <f>EquipmentListTable[[#This Row],[In Stock]]*EquipmentListTable[[#This Row],[Price (USD)]]</f>
        <v>0</v>
      </c>
      <c r="V296" s="96">
        <f>EquipmentListTable[[#This Row],['# Left]]*EquipmentListTable[[#This Row],[Price (USD)]]</f>
        <v>39.950000000000003</v>
      </c>
      <c r="W296" s="96">
        <f>EquipmentListTable[[#This Row],['# Left]]*EquipmentListTable[[#This Row],[Price (USD)]]</f>
        <v>39.950000000000003</v>
      </c>
      <c r="X296" s="38"/>
      <c r="Y296" s="77"/>
      <c r="Z29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https://www.adafruit.com/product/2627</v>
      </c>
      <c r="AA29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https://www.mouser.com/ProductDetail/485-2627</v>
      </c>
      <c r="AB296" s="41"/>
    </row>
    <row r="297" spans="1:28" s="55" customFormat="1" x14ac:dyDescent="0.3">
      <c r="A297" s="126" t="s">
        <v>1023</v>
      </c>
      <c r="B297" s="126" t="s">
        <v>1379</v>
      </c>
      <c r="C297" s="126" t="s">
        <v>1863</v>
      </c>
      <c r="D297" s="141" t="str">
        <f>IF(EquipmentListTable[[#This Row],[Supplier]]=FilterSpecs!$A$8,EquipmentListTable[[#This Row],[Mouser SKU]], EquipmentListTable[[#This Row],[Supplier SKU]])</f>
        <v>2628</v>
      </c>
      <c r="E297" s="126">
        <v>0</v>
      </c>
      <c r="F297" s="126">
        <v>0</v>
      </c>
      <c r="G297" s="126">
        <v>0</v>
      </c>
      <c r="H297" s="126">
        <f>EquipmentListTable[[#This Row],['#/Unit]]*FilterSpecs!$C$3+EquipmentListTable[[#This Row],['# Extra]]</f>
        <v>0</v>
      </c>
      <c r="I297" s="126">
        <v>0</v>
      </c>
      <c r="J297" s="126">
        <f>IF(AND(EquipmentListTable[[#This Row],[Tag]]&lt;&gt;FilterSpecs!$H$12, EquipmentListTable[[#This Row],[Tag]]&lt;&gt;FilterSpecs!$H$9), EquipmentListTable[[#This Row],['#/Unit]]*FilterSpecs!$B$3+EquipmentListTable[Init '# Extra],0)</f>
        <v>0</v>
      </c>
      <c r="K297" s="126">
        <f>EquipmentListTable[[#This Row],[Tot '#]]-EquipmentListTable[In Stock]</f>
        <v>0</v>
      </c>
      <c r="L297" s="126">
        <f>EquipmentListTable['# Left]</f>
        <v>0</v>
      </c>
      <c r="M297" s="142" t="s">
        <v>2252</v>
      </c>
      <c r="N297" s="105">
        <v>39.950000000000003</v>
      </c>
      <c r="O297" s="104">
        <f>EquipmentListTable[[#This Row],['# Formatted]]*EquipmentListTable[[#This Row],[Price (USD)]]</f>
        <v>0</v>
      </c>
      <c r="P297" s="51" t="s">
        <v>1878</v>
      </c>
      <c r="Q297" s="126">
        <f t="shared" si="4"/>
        <v>277</v>
      </c>
      <c r="R297" s="141" t="s">
        <v>2251</v>
      </c>
      <c r="S297" s="48">
        <f>IF(EquipmentListTable[[#This Row],[Tag]]=FilterSpecs!$H$7,EquipmentListTable[[#This Row],['#/Unit]]*EquipmentListTable[[#This Row],[Price (USD)]],0)</f>
        <v>0</v>
      </c>
      <c r="T297" s="87">
        <f>EquipmentListTable[[#This Row],[Tot '#]]*EquipmentListTable[[#This Row],[Price (USD)]]</f>
        <v>0</v>
      </c>
      <c r="U297" s="96">
        <f>EquipmentListTable[[#This Row],[In Stock]]*EquipmentListTable[[#This Row],[Price (USD)]]</f>
        <v>0</v>
      </c>
      <c r="V297" s="96">
        <f>EquipmentListTable[[#This Row],['# Left]]*EquipmentListTable[[#This Row],[Price (USD)]]</f>
        <v>0</v>
      </c>
      <c r="W297" s="96">
        <f>EquipmentListTable[[#This Row],['# Left]]*EquipmentListTable[[#This Row],[Price (USD)]]</f>
        <v>0</v>
      </c>
      <c r="X297" s="38"/>
      <c r="Y297" s="77"/>
      <c r="Z29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https://www.adafruit.com/product/2628</v>
      </c>
      <c r="AA29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https://www.mouser.com/ProductDetail/485-2628</v>
      </c>
    </row>
    <row r="298" spans="1:28" s="55" customFormat="1" x14ac:dyDescent="0.3">
      <c r="A298" s="126" t="s">
        <v>1023</v>
      </c>
      <c r="B298" s="126" t="s">
        <v>1379</v>
      </c>
      <c r="C298" s="126" t="s">
        <v>1863</v>
      </c>
      <c r="D298" s="141" t="str">
        <f>IF(EquipmentListTable[[#This Row],[Supplier]]=FilterSpecs!$A$8,EquipmentListTable[[#This Row],[Mouser SKU]], EquipmentListTable[[#This Row],[Supplier SKU]])</f>
        <v>1810</v>
      </c>
      <c r="E298" s="126">
        <v>0</v>
      </c>
      <c r="F298" s="126">
        <v>0</v>
      </c>
      <c r="G298" s="126">
        <v>0</v>
      </c>
      <c r="H298" s="126">
        <f>EquipmentListTable[[#This Row],['#/Unit]]*FilterSpecs!$C$3+EquipmentListTable[[#This Row],['# Extra]]</f>
        <v>0</v>
      </c>
      <c r="I298" s="126">
        <v>0</v>
      </c>
      <c r="J298" s="126">
        <f>IF(AND(EquipmentListTable[[#This Row],[Tag]]&lt;&gt;FilterSpecs!$H$12, EquipmentListTable[[#This Row],[Tag]]&lt;&gt;FilterSpecs!$H$9), EquipmentListTable[[#This Row],['#/Unit]]*FilterSpecs!$B$3+EquipmentListTable[Init '# Extra],0)</f>
        <v>0</v>
      </c>
      <c r="K298" s="126">
        <f>EquipmentListTable[[#This Row],[Tot '#]]-EquipmentListTable[In Stock]</f>
        <v>0</v>
      </c>
      <c r="L298" s="126">
        <f>EquipmentListTable['# Left]</f>
        <v>0</v>
      </c>
      <c r="M298" s="142" t="s">
        <v>2254</v>
      </c>
      <c r="N298" s="105">
        <v>49.95</v>
      </c>
      <c r="O298" s="104">
        <f>EquipmentListTable[[#This Row],['# Formatted]]*EquipmentListTable[[#This Row],[Price (USD)]]</f>
        <v>0</v>
      </c>
      <c r="P298" s="51" t="s">
        <v>1878</v>
      </c>
      <c r="Q298" s="126">
        <f t="shared" si="4"/>
        <v>278</v>
      </c>
      <c r="R298" s="141" t="s">
        <v>2253</v>
      </c>
      <c r="S298" s="48">
        <f>IF(EquipmentListTable[[#This Row],[Tag]]=FilterSpecs!$H$7,EquipmentListTable[[#This Row],['#/Unit]]*EquipmentListTable[[#This Row],[Price (USD)]],0)</f>
        <v>0</v>
      </c>
      <c r="T298" s="87">
        <f>EquipmentListTable[[#This Row],[Tot '#]]*EquipmentListTable[[#This Row],[Price (USD)]]</f>
        <v>0</v>
      </c>
      <c r="U298" s="96">
        <f>EquipmentListTable[[#This Row],[In Stock]]*EquipmentListTable[[#This Row],[Price (USD)]]</f>
        <v>0</v>
      </c>
      <c r="V298" s="96">
        <f>EquipmentListTable[[#This Row],['# Left]]*EquipmentListTable[[#This Row],[Price (USD)]]</f>
        <v>0</v>
      </c>
      <c r="W298" s="96">
        <f>EquipmentListTable[[#This Row],['# Left]]*EquipmentListTable[[#This Row],[Price (USD)]]</f>
        <v>0</v>
      </c>
      <c r="X298" s="38"/>
      <c r="Y298" s="77"/>
      <c r="Z29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https://www.adafruit.com/product/1810</v>
      </c>
      <c r="AA29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https://www.mouser.com/ProductDetail/485-1810</v>
      </c>
    </row>
    <row r="299" spans="1:28" s="55" customFormat="1" x14ac:dyDescent="0.3">
      <c r="A299" s="126" t="s">
        <v>1023</v>
      </c>
      <c r="B299" s="126" t="s">
        <v>1019</v>
      </c>
      <c r="C299" s="126" t="s">
        <v>0</v>
      </c>
      <c r="D299" s="141" t="str">
        <f>IF(EquipmentListTable[[#This Row],[Supplier]]=FilterSpecs!$A$8,EquipmentListTable[[#This Row],[Mouser SKU]], EquipmentListTable[[#This Row],[Supplier SKU]])</f>
        <v>DEV-09564</v>
      </c>
      <c r="E299" s="126">
        <v>0</v>
      </c>
      <c r="F299" s="126">
        <v>1</v>
      </c>
      <c r="G299" s="126">
        <v>0</v>
      </c>
      <c r="H299" s="126">
        <f>EquipmentListTable[[#This Row],['#/Unit]]*FilterSpecs!$C$3+EquipmentListTable[[#This Row],['# Extra]]</f>
        <v>1</v>
      </c>
      <c r="I299" s="126">
        <v>0</v>
      </c>
      <c r="J299" s="126">
        <f>IF(AND(EquipmentListTable[[#This Row],[Tag]]&lt;&gt;FilterSpecs!$H$12, EquipmentListTable[[#This Row],[Tag]]&lt;&gt;FilterSpecs!$H$9), EquipmentListTable[[#This Row],['#/Unit]]*FilterSpecs!$B$3+EquipmentListTable[Init '# Extra],0)</f>
        <v>0</v>
      </c>
      <c r="K299" s="126">
        <f>EquipmentListTable[[#This Row],[Tot '#]]-EquipmentListTable[In Stock]</f>
        <v>1</v>
      </c>
      <c r="L299" s="126">
        <f>EquipmentListTable['# Left]</f>
        <v>1</v>
      </c>
      <c r="M299" s="126" t="s">
        <v>323</v>
      </c>
      <c r="N299" s="104">
        <v>54.95</v>
      </c>
      <c r="O299" s="104">
        <f>EquipmentListTable[[#This Row],['# Formatted]]*EquipmentListTable[[#This Row],[Price (USD)]]</f>
        <v>54.95</v>
      </c>
      <c r="P299" s="38" t="s">
        <v>1878</v>
      </c>
      <c r="Q299" s="126">
        <f t="shared" si="4"/>
        <v>279</v>
      </c>
      <c r="R299" s="141" t="s">
        <v>320</v>
      </c>
      <c r="S299" s="48">
        <f>IF(EquipmentListTable[[#This Row],[Tag]]=FilterSpecs!$H$7,EquipmentListTable[[#This Row],['#/Unit]]*EquipmentListTable[[#This Row],[Price (USD)]],0)</f>
        <v>0</v>
      </c>
      <c r="T299" s="87">
        <f>EquipmentListTable[[#This Row],[Tot '#]]*EquipmentListTable[[#This Row],[Price (USD)]]</f>
        <v>54.95</v>
      </c>
      <c r="U299" s="96">
        <f>EquipmentListTable[[#This Row],[In Stock]]*EquipmentListTable[[#This Row],[Price (USD)]]</f>
        <v>0</v>
      </c>
      <c r="V299" s="96">
        <f>EquipmentListTable[[#This Row],['# Left]]*EquipmentListTable[[#This Row],[Price (USD)]]</f>
        <v>54.95</v>
      </c>
      <c r="W299" s="96">
        <f>EquipmentListTable[[#This Row],['# Left]]*EquipmentListTable[[#This Row],[Price (USD)]]</f>
        <v>54.95</v>
      </c>
      <c r="X299" s="38" t="s">
        <v>321</v>
      </c>
      <c r="Y299" s="77" t="s">
        <v>322</v>
      </c>
      <c r="Z29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https://www.sparkfun.com/products/09564</v>
      </c>
      <c r="AA29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https://www.mouser.com/ProductDetail/474-DEV-09564</v>
      </c>
      <c r="AB299" s="38" t="s">
        <v>1022</v>
      </c>
    </row>
    <row r="300" spans="1:28" s="55" customFormat="1" x14ac:dyDescent="0.3">
      <c r="A300" s="142" t="s">
        <v>1023</v>
      </c>
      <c r="B300" s="142" t="s">
        <v>1019</v>
      </c>
      <c r="C300" s="126" t="s">
        <v>0</v>
      </c>
      <c r="D300" s="141" t="str">
        <f>IF(EquipmentListTable[[#This Row],[Supplier]]=FilterSpecs!$A$8,EquipmentListTable[[#This Row],[Mouser SKU]], EquipmentListTable[[#This Row],[Supplier SKU]])</f>
        <v>DEV-11695</v>
      </c>
      <c r="E300" s="126">
        <v>0</v>
      </c>
      <c r="F300" s="126">
        <v>1</v>
      </c>
      <c r="G300" s="126">
        <v>0</v>
      </c>
      <c r="H300" s="126">
        <f>EquipmentListTable[[#This Row],['#/Unit]]*FilterSpecs!$C$3+EquipmentListTable[[#This Row],['# Extra]]</f>
        <v>1</v>
      </c>
      <c r="I300" s="126">
        <v>0</v>
      </c>
      <c r="J300" s="126">
        <f>IF(AND(EquipmentListTable[[#This Row],[Tag]]&lt;&gt;FilterSpecs!$H$12, EquipmentListTable[[#This Row],[Tag]]&lt;&gt;FilterSpecs!$H$9), EquipmentListTable[[#This Row],['#/Unit]]*FilterSpecs!$B$3+EquipmentListTable[Init '# Extra],0)</f>
        <v>0</v>
      </c>
      <c r="K300" s="126">
        <f>EquipmentListTable[[#This Row],[Tot '#]]-EquipmentListTable[In Stock]</f>
        <v>1</v>
      </c>
      <c r="L300" s="126">
        <f>EquipmentListTable['# Left]</f>
        <v>1</v>
      </c>
      <c r="M300" s="126" t="s">
        <v>319</v>
      </c>
      <c r="N300" s="104">
        <v>59.95</v>
      </c>
      <c r="O300" s="104">
        <f>EquipmentListTable[[#This Row],['# Formatted]]*EquipmentListTable[[#This Row],[Price (USD)]]</f>
        <v>59.95</v>
      </c>
      <c r="P300" s="38" t="s">
        <v>1878</v>
      </c>
      <c r="Q300" s="126">
        <f t="shared" si="4"/>
        <v>280</v>
      </c>
      <c r="R300" s="141" t="s">
        <v>316</v>
      </c>
      <c r="S300" s="48">
        <f>IF(EquipmentListTable[[#This Row],[Tag]]=FilterSpecs!$H$7,EquipmentListTable[[#This Row],['#/Unit]]*EquipmentListTable[[#This Row],[Price (USD)]],0)</f>
        <v>0</v>
      </c>
      <c r="T300" s="87">
        <f>EquipmentListTable[[#This Row],[Tot '#]]*EquipmentListTable[[#This Row],[Price (USD)]]</f>
        <v>59.95</v>
      </c>
      <c r="U300" s="96">
        <f>EquipmentListTable[[#This Row],[In Stock]]*EquipmentListTable[[#This Row],[Price (USD)]]</f>
        <v>0</v>
      </c>
      <c r="V300" s="96">
        <f>EquipmentListTable[[#This Row],['# Left]]*EquipmentListTable[[#This Row],[Price (USD)]]</f>
        <v>59.95</v>
      </c>
      <c r="W300" s="96">
        <f>EquipmentListTable[[#This Row],['# Left]]*EquipmentListTable[[#This Row],[Price (USD)]]</f>
        <v>59.95</v>
      </c>
      <c r="X300" s="38" t="s">
        <v>317</v>
      </c>
      <c r="Y300" s="77" t="s">
        <v>318</v>
      </c>
      <c r="Z30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https://www.sparkfun.com/products/11695</v>
      </c>
      <c r="AA30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https://www.mouser.com/ProductDetail/474-DEV-11695</v>
      </c>
      <c r="AB300" s="38" t="s">
        <v>1022</v>
      </c>
    </row>
    <row r="301" spans="1:28" s="55" customFormat="1" x14ac:dyDescent="0.3">
      <c r="A301" s="126" t="s">
        <v>1023</v>
      </c>
      <c r="B301" s="126" t="s">
        <v>1020</v>
      </c>
      <c r="C301" s="126" t="s">
        <v>0</v>
      </c>
      <c r="D301" s="141" t="str">
        <f>IF(EquipmentListTable[[#This Row],[Supplier]]=FilterSpecs!$A$8,EquipmentListTable[[#This Row],[Mouser SKU]], EquipmentListTable[[#This Row],[Supplier SKU]])</f>
        <v>DEV-13097</v>
      </c>
      <c r="E301" s="126">
        <v>0</v>
      </c>
      <c r="F301" s="126">
        <v>0</v>
      </c>
      <c r="G301" s="126">
        <v>0</v>
      </c>
      <c r="H301" s="126">
        <f>EquipmentListTable[[#This Row],['#/Unit]]*FilterSpecs!$C$3+EquipmentListTable[[#This Row],['# Extra]]</f>
        <v>0</v>
      </c>
      <c r="I301" s="126">
        <v>0</v>
      </c>
      <c r="J301" s="126">
        <f>IF(AND(EquipmentListTable[[#This Row],[Tag]]&lt;&gt;FilterSpecs!$H$12, EquipmentListTable[[#This Row],[Tag]]&lt;&gt;FilterSpecs!$H$9), EquipmentListTable[[#This Row],['#/Unit]]*FilterSpecs!$B$3+EquipmentListTable[Init '# Extra],0)</f>
        <v>0</v>
      </c>
      <c r="K301" s="126">
        <f>EquipmentListTable[[#This Row],[Tot '#]]-EquipmentListTable[In Stock]</f>
        <v>0</v>
      </c>
      <c r="L301" s="126">
        <f>EquipmentListTable['# Left]</f>
        <v>0</v>
      </c>
      <c r="M301" s="126" t="s">
        <v>283</v>
      </c>
      <c r="N301" s="104">
        <v>99.95</v>
      </c>
      <c r="O301" s="104">
        <f>EquipmentListTable[[#This Row],['# Formatted]]*EquipmentListTable[[#This Row],[Price (USD)]]</f>
        <v>0</v>
      </c>
      <c r="P301" s="38" t="s">
        <v>1878</v>
      </c>
      <c r="Q301" s="126">
        <f t="shared" si="4"/>
        <v>281</v>
      </c>
      <c r="R301" s="141" t="s">
        <v>280</v>
      </c>
      <c r="S301" s="48">
        <f>IF(EquipmentListTable[[#This Row],[Tag]]=FilterSpecs!$H$7,EquipmentListTable[[#This Row],['#/Unit]]*EquipmentListTable[[#This Row],[Price (USD)]],0)</f>
        <v>0</v>
      </c>
      <c r="T301" s="87">
        <f>EquipmentListTable[[#This Row],[Tot '#]]*EquipmentListTable[[#This Row],[Price (USD)]]</f>
        <v>0</v>
      </c>
      <c r="U301" s="96">
        <f>EquipmentListTable[[#This Row],[In Stock]]*EquipmentListTable[[#This Row],[Price (USD)]]</f>
        <v>0</v>
      </c>
      <c r="V301" s="96">
        <f>EquipmentListTable[[#This Row],['# Left]]*EquipmentListTable[[#This Row],[Price (USD)]]</f>
        <v>0</v>
      </c>
      <c r="W301" s="96">
        <f>EquipmentListTable[[#This Row],['# Left]]*EquipmentListTable[[#This Row],[Price (USD)]]</f>
        <v>0</v>
      </c>
      <c r="X301" s="38" t="s">
        <v>281</v>
      </c>
      <c r="Y301" s="77" t="s">
        <v>282</v>
      </c>
      <c r="Z30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https://www.sparkfun.com/products/13097</v>
      </c>
      <c r="AA30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https://www.mouser.com/ProductDetail/474-DEV-13097</v>
      </c>
      <c r="AB301" s="38" t="s">
        <v>1027</v>
      </c>
    </row>
    <row r="302" spans="1:28" s="55" customFormat="1" x14ac:dyDescent="0.3">
      <c r="A302" s="126" t="s">
        <v>1023</v>
      </c>
      <c r="B302" s="126" t="s">
        <v>1020</v>
      </c>
      <c r="C302" s="126" t="s">
        <v>0</v>
      </c>
      <c r="D302" s="141" t="str">
        <f>IF(EquipmentListTable[[#This Row],[Supplier]]=FilterSpecs!$A$8,EquipmentListTable[[#This Row],[Mouser SKU]], EquipmentListTable[[#This Row],[Supplier SKU]])</f>
        <v>DEV-13045</v>
      </c>
      <c r="E302" s="126">
        <v>0</v>
      </c>
      <c r="F302" s="126">
        <v>0</v>
      </c>
      <c r="G302" s="126">
        <v>0</v>
      </c>
      <c r="H302" s="126">
        <f>EquipmentListTable[[#This Row],['#/Unit]]*FilterSpecs!$C$3+EquipmentListTable[[#This Row],['# Extra]]</f>
        <v>0</v>
      </c>
      <c r="I302" s="126">
        <v>0</v>
      </c>
      <c r="J302" s="126">
        <f>IF(AND(EquipmentListTable[[#This Row],[Tag]]&lt;&gt;FilterSpecs!$H$12, EquipmentListTable[[#This Row],[Tag]]&lt;&gt;FilterSpecs!$H$9), EquipmentListTable[[#This Row],['#/Unit]]*FilterSpecs!$B$3+EquipmentListTable[Init '# Extra],0)</f>
        <v>0</v>
      </c>
      <c r="K302" s="126">
        <f>EquipmentListTable[[#This Row],[Tot '#]]-EquipmentListTable[In Stock]</f>
        <v>0</v>
      </c>
      <c r="L302" s="126">
        <f>EquipmentListTable['# Left]</f>
        <v>0</v>
      </c>
      <c r="M302" s="126" t="s">
        <v>303</v>
      </c>
      <c r="N302" s="104">
        <v>19.95</v>
      </c>
      <c r="O302" s="104">
        <f>EquipmentListTable[[#This Row],['# Formatted]]*EquipmentListTable[[#This Row],[Price (USD)]]</f>
        <v>0</v>
      </c>
      <c r="P302" s="38" t="s">
        <v>1878</v>
      </c>
      <c r="Q302" s="126">
        <f t="shared" si="4"/>
        <v>282</v>
      </c>
      <c r="R302" s="141" t="s">
        <v>300</v>
      </c>
      <c r="S302" s="48">
        <f>IF(EquipmentListTable[[#This Row],[Tag]]=FilterSpecs!$H$7,EquipmentListTable[[#This Row],['#/Unit]]*EquipmentListTable[[#This Row],[Price (USD)]],0)</f>
        <v>0</v>
      </c>
      <c r="T302" s="87">
        <f>EquipmentListTable[[#This Row],[Tot '#]]*EquipmentListTable[[#This Row],[Price (USD)]]</f>
        <v>0</v>
      </c>
      <c r="U302" s="96">
        <f>EquipmentListTable[[#This Row],[In Stock]]*EquipmentListTable[[#This Row],[Price (USD)]]</f>
        <v>0</v>
      </c>
      <c r="V302" s="96">
        <f>EquipmentListTable[[#This Row],['# Left]]*EquipmentListTable[[#This Row],[Price (USD)]]</f>
        <v>0</v>
      </c>
      <c r="W302" s="96">
        <f>EquipmentListTable[[#This Row],['# Left]]*EquipmentListTable[[#This Row],[Price (USD)]]</f>
        <v>0</v>
      </c>
      <c r="X302" s="38" t="s">
        <v>301</v>
      </c>
      <c r="Y302" s="77" t="s">
        <v>302</v>
      </c>
      <c r="Z30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https://www.sparkfun.com/products/13045</v>
      </c>
      <c r="AA30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https://www.mouser.com/ProductDetail/474-DEV-13045</v>
      </c>
      <c r="AB302" s="38" t="s">
        <v>1027</v>
      </c>
    </row>
    <row r="303" spans="1:28" s="55" customFormat="1" x14ac:dyDescent="0.3">
      <c r="A303" s="126" t="s">
        <v>1023</v>
      </c>
      <c r="B303" s="126" t="s">
        <v>1020</v>
      </c>
      <c r="C303" s="126" t="s">
        <v>0</v>
      </c>
      <c r="D303" s="141" t="str">
        <f>IF(EquipmentListTable[[#This Row],[Supplier]]=FilterSpecs!$A$8,EquipmentListTable[[#This Row],[Mouser SKU]], EquipmentListTable[[#This Row],[Supplier SKU]])</f>
        <v>DEV-13038</v>
      </c>
      <c r="E303" s="126">
        <v>0</v>
      </c>
      <c r="F303" s="126">
        <v>0</v>
      </c>
      <c r="G303" s="126">
        <v>0</v>
      </c>
      <c r="H303" s="126">
        <f>EquipmentListTable[[#This Row],['#/Unit]]*FilterSpecs!$C$3+EquipmentListTable[[#This Row],['# Extra]]</f>
        <v>0</v>
      </c>
      <c r="I303" s="126">
        <v>0</v>
      </c>
      <c r="J303" s="126">
        <f>IF(AND(EquipmentListTable[[#This Row],[Tag]]&lt;&gt;FilterSpecs!$H$12, EquipmentListTable[[#This Row],[Tag]]&lt;&gt;FilterSpecs!$H$9), EquipmentListTable[[#This Row],['#/Unit]]*FilterSpecs!$B$3+EquipmentListTable[Init '# Extra],0)</f>
        <v>0</v>
      </c>
      <c r="K303" s="126">
        <f>EquipmentListTable[[#This Row],[Tot '#]]-EquipmentListTable[In Stock]</f>
        <v>0</v>
      </c>
      <c r="L303" s="126">
        <f>EquipmentListTable['# Left]</f>
        <v>0</v>
      </c>
      <c r="M303" s="126" t="s">
        <v>291</v>
      </c>
      <c r="N303" s="104">
        <v>9.9499999999999993</v>
      </c>
      <c r="O303" s="104">
        <f>EquipmentListTable[[#This Row],['# Formatted]]*EquipmentListTable[[#This Row],[Price (USD)]]</f>
        <v>0</v>
      </c>
      <c r="P303" s="38" t="s">
        <v>1878</v>
      </c>
      <c r="Q303" s="126">
        <f t="shared" si="4"/>
        <v>283</v>
      </c>
      <c r="R303" s="141" t="s">
        <v>288</v>
      </c>
      <c r="S303" s="48">
        <f>IF(EquipmentListTable[[#This Row],[Tag]]=FilterSpecs!$H$7,EquipmentListTable[[#This Row],['#/Unit]]*EquipmentListTable[[#This Row],[Price (USD)]],0)</f>
        <v>0</v>
      </c>
      <c r="T303" s="87">
        <f>EquipmentListTable[[#This Row],[Tot '#]]*EquipmentListTable[[#This Row],[Price (USD)]]</f>
        <v>0</v>
      </c>
      <c r="U303" s="96">
        <f>EquipmentListTable[[#This Row],[In Stock]]*EquipmentListTable[[#This Row],[Price (USD)]]</f>
        <v>0</v>
      </c>
      <c r="V303" s="96">
        <f>EquipmentListTable[[#This Row],['# Left]]*EquipmentListTable[[#This Row],[Price (USD)]]</f>
        <v>0</v>
      </c>
      <c r="W303" s="96">
        <f>EquipmentListTable[[#This Row],['# Left]]*EquipmentListTable[[#This Row],[Price (USD)]]</f>
        <v>0</v>
      </c>
      <c r="X303" s="38" t="s">
        <v>289</v>
      </c>
      <c r="Y303" s="77" t="s">
        <v>290</v>
      </c>
      <c r="Z30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https://www.sparkfun.com/products/13038</v>
      </c>
      <c r="AA30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https://www.mouser.com/ProductDetail/474-DEV-13038</v>
      </c>
      <c r="AB303" s="38" t="s">
        <v>1027</v>
      </c>
    </row>
    <row r="304" spans="1:28" s="55" customFormat="1" x14ac:dyDescent="0.3">
      <c r="A304" s="126" t="s">
        <v>1023</v>
      </c>
      <c r="B304" s="126" t="s">
        <v>1020</v>
      </c>
      <c r="C304" s="126" t="s">
        <v>0</v>
      </c>
      <c r="D304" s="141" t="str">
        <f>IF(EquipmentListTable[[#This Row],[Supplier]]=FilterSpecs!$A$8,EquipmentListTable[[#This Row],[Mouser SKU]], EquipmentListTable[[#This Row],[Supplier SKU]])</f>
        <v>DEV-13034</v>
      </c>
      <c r="E304" s="126">
        <v>0</v>
      </c>
      <c r="F304" s="126">
        <v>0</v>
      </c>
      <c r="G304" s="126">
        <v>0</v>
      </c>
      <c r="H304" s="126">
        <f>EquipmentListTable[[#This Row],['#/Unit]]*FilterSpecs!$C$3+EquipmentListTable[[#This Row],['# Extra]]</f>
        <v>0</v>
      </c>
      <c r="I304" s="126">
        <v>0</v>
      </c>
      <c r="J304" s="126">
        <f>IF(AND(EquipmentListTable[[#This Row],[Tag]]&lt;&gt;FilterSpecs!$H$12, EquipmentListTable[[#This Row],[Tag]]&lt;&gt;FilterSpecs!$H$9), EquipmentListTable[[#This Row],['#/Unit]]*FilterSpecs!$B$3+EquipmentListTable[Init '# Extra],0)</f>
        <v>0</v>
      </c>
      <c r="K304" s="126">
        <f>EquipmentListTable[[#This Row],[Tot '#]]-EquipmentListTable[In Stock]</f>
        <v>0</v>
      </c>
      <c r="L304" s="126">
        <f>EquipmentListTable['# Left]</f>
        <v>0</v>
      </c>
      <c r="M304" s="126" t="s">
        <v>295</v>
      </c>
      <c r="N304" s="104">
        <v>9.9499999999999993</v>
      </c>
      <c r="O304" s="104">
        <f>EquipmentListTable[[#This Row],['# Formatted]]*EquipmentListTable[[#This Row],[Price (USD)]]</f>
        <v>0</v>
      </c>
      <c r="P304" s="38" t="s">
        <v>1878</v>
      </c>
      <c r="Q304" s="126">
        <f t="shared" si="4"/>
        <v>284</v>
      </c>
      <c r="R304" s="141" t="s">
        <v>292</v>
      </c>
      <c r="S304" s="48">
        <f>IF(EquipmentListTable[[#This Row],[Tag]]=FilterSpecs!$H$7,EquipmentListTable[[#This Row],['#/Unit]]*EquipmentListTable[[#This Row],[Price (USD)]],0)</f>
        <v>0</v>
      </c>
      <c r="T304" s="87">
        <f>EquipmentListTable[[#This Row],[Tot '#]]*EquipmentListTable[[#This Row],[Price (USD)]]</f>
        <v>0</v>
      </c>
      <c r="U304" s="96">
        <f>EquipmentListTable[[#This Row],[In Stock]]*EquipmentListTable[[#This Row],[Price (USD)]]</f>
        <v>0</v>
      </c>
      <c r="V304" s="96">
        <f>EquipmentListTable[[#This Row],['# Left]]*EquipmentListTable[[#This Row],[Price (USD)]]</f>
        <v>0</v>
      </c>
      <c r="W304" s="96">
        <f>EquipmentListTable[[#This Row],['# Left]]*EquipmentListTable[[#This Row],[Price (USD)]]</f>
        <v>0</v>
      </c>
      <c r="X304" s="38" t="s">
        <v>293</v>
      </c>
      <c r="Y304" s="77" t="s">
        <v>294</v>
      </c>
      <c r="Z30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https://www.sparkfun.com/products/13034</v>
      </c>
      <c r="AA30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https://www.mouser.com/ProductDetail/474-DEV-13034</v>
      </c>
      <c r="AB304" s="38" t="s">
        <v>1027</v>
      </c>
    </row>
    <row r="305" spans="1:28" s="59" customFormat="1" x14ac:dyDescent="0.3">
      <c r="A305" s="126" t="s">
        <v>1023</v>
      </c>
      <c r="B305" s="126" t="s">
        <v>1020</v>
      </c>
      <c r="C305" s="126" t="s">
        <v>0</v>
      </c>
      <c r="D305" s="141" t="str">
        <f>IF(EquipmentListTable[[#This Row],[Supplier]]=FilterSpecs!$A$8,EquipmentListTable[[#This Row],[Mouser SKU]], EquipmentListTable[[#This Row],[Supplier SKU]])</f>
        <v>DEV-13041</v>
      </c>
      <c r="E305" s="126">
        <v>0</v>
      </c>
      <c r="F305" s="126">
        <v>0</v>
      </c>
      <c r="G305" s="126">
        <v>0</v>
      </c>
      <c r="H305" s="126">
        <f>EquipmentListTable[[#This Row],['#/Unit]]*FilterSpecs!$C$3+EquipmentListTable[[#This Row],['# Extra]]</f>
        <v>0</v>
      </c>
      <c r="I305" s="126">
        <v>0</v>
      </c>
      <c r="J305" s="126">
        <f>IF(AND(EquipmentListTable[[#This Row],[Tag]]&lt;&gt;FilterSpecs!$H$12, EquipmentListTable[[#This Row],[Tag]]&lt;&gt;FilterSpecs!$H$9), EquipmentListTable[[#This Row],['#/Unit]]*FilterSpecs!$B$3+EquipmentListTable[Init '# Extra],0)</f>
        <v>0</v>
      </c>
      <c r="K305" s="126">
        <f>EquipmentListTable[[#This Row],[Tot '#]]-EquipmentListTable[In Stock]</f>
        <v>0</v>
      </c>
      <c r="L305" s="126">
        <f>EquipmentListTable['# Left]</f>
        <v>0</v>
      </c>
      <c r="M305" s="126" t="s">
        <v>299</v>
      </c>
      <c r="N305" s="104">
        <v>9.9499999999999993</v>
      </c>
      <c r="O305" s="104">
        <f>EquipmentListTable[[#This Row],['# Formatted]]*EquipmentListTable[[#This Row],[Price (USD)]]</f>
        <v>0</v>
      </c>
      <c r="P305" s="38" t="s">
        <v>1878</v>
      </c>
      <c r="Q305" s="126">
        <f t="shared" si="4"/>
        <v>285</v>
      </c>
      <c r="R305" s="141" t="s">
        <v>296</v>
      </c>
      <c r="S305" s="48">
        <f>IF(EquipmentListTable[[#This Row],[Tag]]=FilterSpecs!$H$7,EquipmentListTable[[#This Row],['#/Unit]]*EquipmentListTable[[#This Row],[Price (USD)]],0)</f>
        <v>0</v>
      </c>
      <c r="T305" s="87">
        <f>EquipmentListTable[[#This Row],[Tot '#]]*EquipmentListTable[[#This Row],[Price (USD)]]</f>
        <v>0</v>
      </c>
      <c r="U305" s="96">
        <f>EquipmentListTable[[#This Row],[In Stock]]*EquipmentListTable[[#This Row],[Price (USD)]]</f>
        <v>0</v>
      </c>
      <c r="V305" s="96">
        <f>EquipmentListTable[[#This Row],['# Left]]*EquipmentListTable[[#This Row],[Price (USD)]]</f>
        <v>0</v>
      </c>
      <c r="W305" s="96">
        <f>EquipmentListTable[[#This Row],['# Left]]*EquipmentListTable[[#This Row],[Price (USD)]]</f>
        <v>0</v>
      </c>
      <c r="X305" s="38" t="s">
        <v>297</v>
      </c>
      <c r="Y305" s="77" t="s">
        <v>298</v>
      </c>
      <c r="Z30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https://www.sparkfun.com/products/13041</v>
      </c>
      <c r="AA30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https://www.mouser.com/ProductDetail/474-DEV-13041</v>
      </c>
      <c r="AB305" s="38" t="s">
        <v>1027</v>
      </c>
    </row>
    <row r="306" spans="1:28" s="59" customFormat="1" x14ac:dyDescent="0.3">
      <c r="A306" s="126" t="s">
        <v>1023</v>
      </c>
      <c r="B306" s="126" t="s">
        <v>1020</v>
      </c>
      <c r="C306" s="126" t="s">
        <v>0</v>
      </c>
      <c r="D306" s="141" t="str">
        <f>IF(EquipmentListTable[[#This Row],[Supplier]]=FilterSpecs!$A$8,EquipmentListTable[[#This Row],[Mouser SKU]], EquipmentListTable[[#This Row],[Supplier SKU]])</f>
        <v>DEV-13727</v>
      </c>
      <c r="E306" s="126">
        <v>0</v>
      </c>
      <c r="F306" s="126">
        <v>0</v>
      </c>
      <c r="G306" s="126">
        <v>0</v>
      </c>
      <c r="H306" s="126">
        <f>EquipmentListTable[[#This Row],['#/Unit]]*FilterSpecs!$C$3+EquipmentListTable[[#This Row],['# Extra]]</f>
        <v>0</v>
      </c>
      <c r="I306" s="126">
        <v>0</v>
      </c>
      <c r="J306" s="126">
        <f>IF(AND(EquipmentListTable[[#This Row],[Tag]]&lt;&gt;FilterSpecs!$H$12, EquipmentListTable[[#This Row],[Tag]]&lt;&gt;FilterSpecs!$H$9), EquipmentListTable[[#This Row],['#/Unit]]*FilterSpecs!$B$3+EquipmentListTable[Init '# Extra],0)</f>
        <v>0</v>
      </c>
      <c r="K306" s="126">
        <f>EquipmentListTable[[#This Row],[Tot '#]]-EquipmentListTable[In Stock]</f>
        <v>0</v>
      </c>
      <c r="L306" s="126">
        <f>EquipmentListTable['# Left]</f>
        <v>0</v>
      </c>
      <c r="M306" s="126" t="s">
        <v>287</v>
      </c>
      <c r="N306" s="104">
        <v>9.9499999999999993</v>
      </c>
      <c r="O306" s="104">
        <f>EquipmentListTable[[#This Row],['# Formatted]]*EquipmentListTable[[#This Row],[Price (USD)]]</f>
        <v>0</v>
      </c>
      <c r="P306" s="38" t="s">
        <v>1878</v>
      </c>
      <c r="Q306" s="126">
        <f t="shared" si="4"/>
        <v>286</v>
      </c>
      <c r="R306" s="141" t="s">
        <v>284</v>
      </c>
      <c r="S306" s="48">
        <f>IF(EquipmentListTable[[#This Row],[Tag]]=FilterSpecs!$H$7,EquipmentListTable[[#This Row],['#/Unit]]*EquipmentListTable[[#This Row],[Price (USD)]],0)</f>
        <v>0</v>
      </c>
      <c r="T306" s="87">
        <f>EquipmentListTable[[#This Row],[Tot '#]]*EquipmentListTable[[#This Row],[Price (USD)]]</f>
        <v>0</v>
      </c>
      <c r="U306" s="96">
        <f>EquipmentListTable[[#This Row],[In Stock]]*EquipmentListTable[[#This Row],[Price (USD)]]</f>
        <v>0</v>
      </c>
      <c r="V306" s="96">
        <f>EquipmentListTable[[#This Row],['# Left]]*EquipmentListTable[[#This Row],[Price (USD)]]</f>
        <v>0</v>
      </c>
      <c r="W306" s="96">
        <f>EquipmentListTable[[#This Row],['# Left]]*EquipmentListTable[[#This Row],[Price (USD)]]</f>
        <v>0</v>
      </c>
      <c r="X306" s="38" t="s">
        <v>285</v>
      </c>
      <c r="Y306" s="77" t="s">
        <v>286</v>
      </c>
      <c r="Z30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https://www.sparkfun.com/products/13727</v>
      </c>
      <c r="AA30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https://www.mouser.com/ProductDetail/474-DEV-13727</v>
      </c>
      <c r="AB306" s="38" t="s">
        <v>1027</v>
      </c>
    </row>
    <row r="307" spans="1:28" s="59" customFormat="1" x14ac:dyDescent="0.3">
      <c r="A307" s="126" t="s">
        <v>1023</v>
      </c>
      <c r="B307" s="126" t="s">
        <v>1020</v>
      </c>
      <c r="C307" s="126" t="s">
        <v>0</v>
      </c>
      <c r="D307" s="141" t="str">
        <f>IF(EquipmentListTable[[#This Row],[Supplier]]=FilterSpecs!$A$8,EquipmentListTable[[#This Row],[Mouser SKU]], EquipmentListTable[[#This Row],[Supplier SKU]])</f>
        <v>DEV-13035</v>
      </c>
      <c r="E307" s="126">
        <v>0</v>
      </c>
      <c r="F307" s="126">
        <v>0</v>
      </c>
      <c r="G307" s="126">
        <v>0</v>
      </c>
      <c r="H307" s="126">
        <f>EquipmentListTable[[#This Row],['#/Unit]]*FilterSpecs!$C$3+EquipmentListTable[[#This Row],['# Extra]]</f>
        <v>0</v>
      </c>
      <c r="I307" s="126">
        <v>0</v>
      </c>
      <c r="J307" s="126">
        <f>IF(AND(EquipmentListTable[[#This Row],[Tag]]&lt;&gt;FilterSpecs!$H$12, EquipmentListTable[[#This Row],[Tag]]&lt;&gt;FilterSpecs!$H$9), EquipmentListTable[[#This Row],['#/Unit]]*FilterSpecs!$B$3+EquipmentListTable[Init '# Extra],0)</f>
        <v>0</v>
      </c>
      <c r="K307" s="126">
        <f>EquipmentListTable[[#This Row],[Tot '#]]-EquipmentListTable[In Stock]</f>
        <v>0</v>
      </c>
      <c r="L307" s="126">
        <f>EquipmentListTable['# Left]</f>
        <v>0</v>
      </c>
      <c r="M307" s="126" t="s">
        <v>1103</v>
      </c>
      <c r="N307" s="104">
        <v>14.95</v>
      </c>
      <c r="O307" s="104">
        <f>EquipmentListTable[[#This Row],['# Formatted]]*EquipmentListTable[[#This Row],[Price (USD)]]</f>
        <v>0</v>
      </c>
      <c r="P307" s="38" t="s">
        <v>1878</v>
      </c>
      <c r="Q307" s="126">
        <f t="shared" si="4"/>
        <v>287</v>
      </c>
      <c r="R307" s="141" t="s">
        <v>1100</v>
      </c>
      <c r="S307" s="48">
        <f>IF(EquipmentListTable[[#This Row],[Tag]]=FilterSpecs!$H$7,EquipmentListTable[[#This Row],['#/Unit]]*EquipmentListTable[[#This Row],[Price (USD)]],0)</f>
        <v>0</v>
      </c>
      <c r="T307" s="87">
        <f>EquipmentListTable[[#This Row],[Tot '#]]*EquipmentListTable[[#This Row],[Price (USD)]]</f>
        <v>0</v>
      </c>
      <c r="U307" s="96">
        <f>EquipmentListTable[[#This Row],[In Stock]]*EquipmentListTable[[#This Row],[Price (USD)]]</f>
        <v>0</v>
      </c>
      <c r="V307" s="96">
        <f>EquipmentListTable[[#This Row],['# Left]]*EquipmentListTable[[#This Row],[Price (USD)]]</f>
        <v>0</v>
      </c>
      <c r="W307" s="96">
        <f>EquipmentListTable[[#This Row],['# Left]]*EquipmentListTable[[#This Row],[Price (USD)]]</f>
        <v>0</v>
      </c>
      <c r="X307" s="38" t="s">
        <v>1101</v>
      </c>
      <c r="Y307" s="77" t="s">
        <v>1102</v>
      </c>
      <c r="Z30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https://www.sparkfun.com/products/13035</v>
      </c>
      <c r="AA30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https://www.mouser.com/ProductDetail/474-DEV-13035</v>
      </c>
      <c r="AB307" s="38" t="s">
        <v>1027</v>
      </c>
    </row>
    <row r="308" spans="1:28" s="59" customFormat="1" x14ac:dyDescent="0.3">
      <c r="A308" s="126" t="s">
        <v>1023</v>
      </c>
      <c r="B308" s="126" t="s">
        <v>1020</v>
      </c>
      <c r="C308" s="126" t="s">
        <v>0</v>
      </c>
      <c r="D308" s="141" t="str">
        <f>IF(EquipmentListTable[[#This Row],[Supplier]]=FilterSpecs!$A$8,EquipmentListTable[[#This Row],[Mouser SKU]], EquipmentListTable[[#This Row],[Supplier SKU]])</f>
        <v>DEV-13770</v>
      </c>
      <c r="E308" s="126">
        <v>0</v>
      </c>
      <c r="F308" s="126">
        <v>0</v>
      </c>
      <c r="G308" s="126">
        <v>0</v>
      </c>
      <c r="H308" s="126">
        <f>EquipmentListTable[[#This Row],['#/Unit]]*FilterSpecs!$C$3+EquipmentListTable[[#This Row],['# Extra]]</f>
        <v>0</v>
      </c>
      <c r="I308" s="126">
        <v>0</v>
      </c>
      <c r="J308" s="126">
        <f>IF(AND(EquipmentListTable[[#This Row],[Tag]]&lt;&gt;FilterSpecs!$H$12, EquipmentListTable[[#This Row],[Tag]]&lt;&gt;FilterSpecs!$H$9), EquipmentListTable[[#This Row],['#/Unit]]*FilterSpecs!$B$3+EquipmentListTable[Init '# Extra],0)</f>
        <v>0</v>
      </c>
      <c r="K308" s="126">
        <f>EquipmentListTable[[#This Row],[Tot '#]]-EquipmentListTable[In Stock]</f>
        <v>0</v>
      </c>
      <c r="L308" s="126">
        <f>EquipmentListTable['# Left]</f>
        <v>0</v>
      </c>
      <c r="M308" s="126" t="s">
        <v>1123</v>
      </c>
      <c r="N308" s="104">
        <v>9.9499999999999993</v>
      </c>
      <c r="O308" s="104">
        <f>EquipmentListTable[[#This Row],['# Formatted]]*EquipmentListTable[[#This Row],[Price (USD)]]</f>
        <v>0</v>
      </c>
      <c r="P308" s="38" t="s">
        <v>1878</v>
      </c>
      <c r="Q308" s="126">
        <f t="shared" si="4"/>
        <v>288</v>
      </c>
      <c r="R308" s="141" t="s">
        <v>1120</v>
      </c>
      <c r="S308" s="48">
        <f>IF(EquipmentListTable[[#This Row],[Tag]]=FilterSpecs!$H$7,EquipmentListTable[[#This Row],['#/Unit]]*EquipmentListTable[[#This Row],[Price (USD)]],0)</f>
        <v>0</v>
      </c>
      <c r="T308" s="87">
        <f>EquipmentListTable[[#This Row],[Tot '#]]*EquipmentListTable[[#This Row],[Price (USD)]]</f>
        <v>0</v>
      </c>
      <c r="U308" s="96">
        <f>EquipmentListTable[[#This Row],[In Stock]]*EquipmentListTable[[#This Row],[Price (USD)]]</f>
        <v>0</v>
      </c>
      <c r="V308" s="96">
        <f>EquipmentListTable[[#This Row],['# Left]]*EquipmentListTable[[#This Row],[Price (USD)]]</f>
        <v>0</v>
      </c>
      <c r="W308" s="96">
        <f>EquipmentListTable[[#This Row],['# Left]]*EquipmentListTable[[#This Row],[Price (USD)]]</f>
        <v>0</v>
      </c>
      <c r="X308" s="38" t="s">
        <v>1121</v>
      </c>
      <c r="Y308" s="77" t="s">
        <v>1122</v>
      </c>
      <c r="Z30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https://www.sparkfun.com/products/13770</v>
      </c>
      <c r="AA30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https://www.mouser.com/ProductDetail/474-DEV-13770</v>
      </c>
      <c r="AB308" s="38" t="s">
        <v>1027</v>
      </c>
    </row>
    <row r="309" spans="1:28" s="59" customFormat="1" x14ac:dyDescent="0.3">
      <c r="A309" s="126" t="s">
        <v>1023</v>
      </c>
      <c r="B309" s="126" t="s">
        <v>1020</v>
      </c>
      <c r="C309" s="126" t="s">
        <v>0</v>
      </c>
      <c r="D309" s="141" t="str">
        <f>IF(EquipmentListTable[[#This Row],[Supplier]]=FilterSpecs!$A$8,EquipmentListTable[[#This Row],[Mouser SKU]], EquipmentListTable[[#This Row],[Supplier SKU]])</f>
        <v>COM-13187</v>
      </c>
      <c r="E309" s="126">
        <v>0</v>
      </c>
      <c r="F309" s="126">
        <v>0</v>
      </c>
      <c r="G309" s="126">
        <v>0</v>
      </c>
      <c r="H309" s="126">
        <f>EquipmentListTable[[#This Row],['#/Unit]]*FilterSpecs!$C$3+EquipmentListTable[[#This Row],['# Extra]]</f>
        <v>0</v>
      </c>
      <c r="I309" s="126">
        <v>0</v>
      </c>
      <c r="J309" s="126">
        <f>IF(AND(EquipmentListTable[[#This Row],[Tag]]&lt;&gt;FilterSpecs!$H$12, EquipmentListTable[[#This Row],[Tag]]&lt;&gt;FilterSpecs!$H$9), EquipmentListTable[[#This Row],['#/Unit]]*FilterSpecs!$B$3+EquipmentListTable[Init '# Extra],0)</f>
        <v>0</v>
      </c>
      <c r="K309" s="126">
        <f>EquipmentListTable[[#This Row],[Tot '#]]-EquipmentListTable[In Stock]</f>
        <v>0</v>
      </c>
      <c r="L309" s="126">
        <f>EquipmentListTable['# Left]</f>
        <v>0</v>
      </c>
      <c r="M309" s="126" t="s">
        <v>781</v>
      </c>
      <c r="N309" s="104">
        <v>2.95</v>
      </c>
      <c r="O309" s="104">
        <f>EquipmentListTable[[#This Row],['# Formatted]]*EquipmentListTable[[#This Row],[Price (USD)]]</f>
        <v>0</v>
      </c>
      <c r="P309" s="38" t="s">
        <v>1878</v>
      </c>
      <c r="Q309" s="126">
        <f t="shared" si="4"/>
        <v>289</v>
      </c>
      <c r="R309" s="141" t="s">
        <v>778</v>
      </c>
      <c r="S309" s="48">
        <f>IF(EquipmentListTable[[#This Row],[Tag]]=FilterSpecs!$H$7,EquipmentListTable[[#This Row],['#/Unit]]*EquipmentListTable[[#This Row],[Price (USD)]],0)</f>
        <v>0</v>
      </c>
      <c r="T309" s="87">
        <f>EquipmentListTable[[#This Row],[Tot '#]]*EquipmentListTable[[#This Row],[Price (USD)]]</f>
        <v>0</v>
      </c>
      <c r="U309" s="96">
        <f>EquipmentListTable[[#This Row],[In Stock]]*EquipmentListTable[[#This Row],[Price (USD)]]</f>
        <v>0</v>
      </c>
      <c r="V309" s="96">
        <f>EquipmentListTable[[#This Row],['# Left]]*EquipmentListTable[[#This Row],[Price (USD)]]</f>
        <v>0</v>
      </c>
      <c r="W309" s="96">
        <f>EquipmentListTable[[#This Row],['# Left]]*EquipmentListTable[[#This Row],[Price (USD)]]</f>
        <v>0</v>
      </c>
      <c r="X309" s="38" t="s">
        <v>779</v>
      </c>
      <c r="Y309" s="77" t="s">
        <v>780</v>
      </c>
      <c r="Z30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https://www.sparkfun.com/products/13187</v>
      </c>
      <c r="AA30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https://www.mouser.com/ProductDetail/474-COM-13187</v>
      </c>
      <c r="AB309" s="38" t="s">
        <v>1027</v>
      </c>
    </row>
    <row r="310" spans="1:28" s="59" customFormat="1" ht="16.2" x14ac:dyDescent="0.3">
      <c r="A310" s="126" t="s">
        <v>1023</v>
      </c>
      <c r="B310" s="126" t="s">
        <v>2416</v>
      </c>
      <c r="C310" s="126" t="s">
        <v>0</v>
      </c>
      <c r="D310" s="141" t="str">
        <f>IF(EquipmentListTable[[#This Row],[Supplier]]=FilterSpecs!$A$8,EquipmentListTable[[#This Row],[Mouser SKU]], EquipmentListTable[[#This Row],[Supplier SKU]])</f>
        <v>DEV-14438</v>
      </c>
      <c r="E310" s="126">
        <v>0</v>
      </c>
      <c r="F310" s="126">
        <v>1</v>
      </c>
      <c r="G310" s="126">
        <v>0</v>
      </c>
      <c r="H310" s="126">
        <f>EquipmentListTable[[#This Row],['#/Unit]]*FilterSpecs!$C$3+EquipmentListTable[[#This Row],['# Extra]]</f>
        <v>1</v>
      </c>
      <c r="I310" s="126">
        <v>0</v>
      </c>
      <c r="J310" s="126">
        <f>IF(AND(EquipmentListTable[[#This Row],[Tag]]&lt;&gt;FilterSpecs!$H$12, EquipmentListTable[[#This Row],[Tag]]&lt;&gt;FilterSpecs!$H$9), EquipmentListTable[[#This Row],['#/Unit]]*FilterSpecs!$B$3+EquipmentListTable[Init '# Extra],0)</f>
        <v>0</v>
      </c>
      <c r="K310" s="126">
        <f>EquipmentListTable[[#This Row],[Tot '#]]-EquipmentListTable[In Stock]</f>
        <v>1</v>
      </c>
      <c r="L310" s="126">
        <f>EquipmentListTable['# Left]</f>
        <v>1</v>
      </c>
      <c r="M310" s="126" t="s">
        <v>1147</v>
      </c>
      <c r="N310" s="104">
        <v>20</v>
      </c>
      <c r="O310" s="104">
        <f>EquipmentListTable[[#This Row],['# Formatted]]*EquipmentListTable[[#This Row],[Price (USD)]]</f>
        <v>20</v>
      </c>
      <c r="P310" s="38" t="s">
        <v>1878</v>
      </c>
      <c r="Q310" s="126">
        <f t="shared" si="4"/>
        <v>290</v>
      </c>
      <c r="R310" s="141" t="s">
        <v>1144</v>
      </c>
      <c r="S310" s="48">
        <f>IF(EquipmentListTable[[#This Row],[Tag]]=FilterSpecs!$H$7,EquipmentListTable[[#This Row],['#/Unit]]*EquipmentListTable[[#This Row],[Price (USD)]],0)</f>
        <v>0</v>
      </c>
      <c r="T310" s="87">
        <f>EquipmentListTable[[#This Row],[Tot '#]]*EquipmentListTable[[#This Row],[Price (USD)]]</f>
        <v>20</v>
      </c>
      <c r="U310" s="96">
        <f>EquipmentListTable[[#This Row],[In Stock]]*EquipmentListTable[[#This Row],[Price (USD)]]</f>
        <v>0</v>
      </c>
      <c r="V310" s="96">
        <f>EquipmentListTable[[#This Row],['# Left]]*EquipmentListTable[[#This Row],[Price (USD)]]</f>
        <v>20</v>
      </c>
      <c r="W310" s="96">
        <f>EquipmentListTable[[#This Row],['# Left]]*EquipmentListTable[[#This Row],[Price (USD)]]</f>
        <v>20</v>
      </c>
      <c r="X310" s="38" t="s">
        <v>1145</v>
      </c>
      <c r="Y310" s="77" t="s">
        <v>1146</v>
      </c>
      <c r="Z31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https://www.sparkfun.com/products/14438</v>
      </c>
      <c r="AA31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https://www.mouser.com/ProductDetail/474-DEV-14438</v>
      </c>
      <c r="AB310" s="62" t="s">
        <v>1025</v>
      </c>
    </row>
    <row r="311" spans="1:28" s="59" customFormat="1" ht="16.2" x14ac:dyDescent="0.3">
      <c r="A311" s="126" t="s">
        <v>1023</v>
      </c>
      <c r="B311" s="126" t="s">
        <v>2416</v>
      </c>
      <c r="C311" s="126" t="s">
        <v>0</v>
      </c>
      <c r="D311" s="141" t="str">
        <f>IF(EquipmentListTable[[#This Row],[Supplier]]=FilterSpecs!$A$8,EquipmentListTable[[#This Row],[Mouser SKU]], EquipmentListTable[[#This Row],[Supplier SKU]])</f>
        <v>DEV-14431</v>
      </c>
      <c r="E311" s="126">
        <v>0</v>
      </c>
      <c r="F311" s="126">
        <v>1</v>
      </c>
      <c r="G311" s="126">
        <v>0</v>
      </c>
      <c r="H311" s="126">
        <f>EquipmentListTable[[#This Row],['#/Unit]]*FilterSpecs!$C$3+EquipmentListTable[[#This Row],['# Extra]]</f>
        <v>1</v>
      </c>
      <c r="I311" s="126">
        <v>0</v>
      </c>
      <c r="J311" s="126">
        <f>IF(AND(EquipmentListTable[[#This Row],[Tag]]&lt;&gt;FilterSpecs!$H$12, EquipmentListTable[[#This Row],[Tag]]&lt;&gt;FilterSpecs!$H$9), EquipmentListTable[[#This Row],['#/Unit]]*FilterSpecs!$B$3+EquipmentListTable[Init '# Extra],0)</f>
        <v>0</v>
      </c>
      <c r="K311" s="126">
        <f>EquipmentListTable[[#This Row],[Tot '#]]-EquipmentListTable[In Stock]</f>
        <v>1</v>
      </c>
      <c r="L311" s="126">
        <f>EquipmentListTable['# Left]</f>
        <v>1</v>
      </c>
      <c r="M311" s="126" t="s">
        <v>1127</v>
      </c>
      <c r="N311" s="104">
        <v>9</v>
      </c>
      <c r="O311" s="104">
        <f>EquipmentListTable[[#This Row],['# Formatted]]*EquipmentListTable[[#This Row],[Price (USD)]]</f>
        <v>9</v>
      </c>
      <c r="P311" s="38" t="s">
        <v>1878</v>
      </c>
      <c r="Q311" s="126">
        <f t="shared" si="4"/>
        <v>291</v>
      </c>
      <c r="R311" s="141" t="s">
        <v>1124</v>
      </c>
      <c r="S311" s="48">
        <f>IF(EquipmentListTable[[#This Row],[Tag]]=FilterSpecs!$H$7,EquipmentListTable[[#This Row],['#/Unit]]*EquipmentListTable[[#This Row],[Price (USD)]],0)</f>
        <v>0</v>
      </c>
      <c r="T311" s="87">
        <f>EquipmentListTable[[#This Row],[Tot '#]]*EquipmentListTable[[#This Row],[Price (USD)]]</f>
        <v>9</v>
      </c>
      <c r="U311" s="96">
        <f>EquipmentListTable[[#This Row],[In Stock]]*EquipmentListTable[[#This Row],[Price (USD)]]</f>
        <v>0</v>
      </c>
      <c r="V311" s="96">
        <f>EquipmentListTable[[#This Row],['# Left]]*EquipmentListTable[[#This Row],[Price (USD)]]</f>
        <v>9</v>
      </c>
      <c r="W311" s="96">
        <f>EquipmentListTable[[#This Row],['# Left]]*EquipmentListTable[[#This Row],[Price (USD)]]</f>
        <v>9</v>
      </c>
      <c r="X311" s="38" t="s">
        <v>1125</v>
      </c>
      <c r="Y311" s="77" t="s">
        <v>1126</v>
      </c>
      <c r="Z31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https://www.sparkfun.com/products/14431</v>
      </c>
      <c r="AA31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https://www.mouser.com/ProductDetail/474-DEV-14431</v>
      </c>
      <c r="AB311" s="62" t="s">
        <v>1025</v>
      </c>
    </row>
    <row r="312" spans="1:28" s="59" customFormat="1" ht="16.2" x14ac:dyDescent="0.3">
      <c r="A312" s="126" t="s">
        <v>1023</v>
      </c>
      <c r="B312" s="126" t="s">
        <v>2416</v>
      </c>
      <c r="C312" s="126" t="s">
        <v>0</v>
      </c>
      <c r="D312" s="141" t="str">
        <f>IF(EquipmentListTable[[#This Row],[Supplier]]=FilterSpecs!$A$8,EquipmentListTable[[#This Row],[Mouser SKU]], EquipmentListTable[[#This Row],[Supplier SKU]])</f>
        <v>DEV-14443</v>
      </c>
      <c r="E312" s="126">
        <v>0</v>
      </c>
      <c r="F312" s="126">
        <v>1</v>
      </c>
      <c r="G312" s="126">
        <v>0</v>
      </c>
      <c r="H312" s="126">
        <f>EquipmentListTable[[#This Row],['#/Unit]]*FilterSpecs!$C$3+EquipmentListTable[[#This Row],['# Extra]]</f>
        <v>1</v>
      </c>
      <c r="I312" s="126">
        <v>0</v>
      </c>
      <c r="J312" s="126">
        <f>IF(AND(EquipmentListTable[[#This Row],[Tag]]&lt;&gt;FilterSpecs!$H$12, EquipmentListTable[[#This Row],[Tag]]&lt;&gt;FilterSpecs!$H$9), EquipmentListTable[[#This Row],['#/Unit]]*FilterSpecs!$B$3+EquipmentListTable[Init '# Extra],0)</f>
        <v>0</v>
      </c>
      <c r="K312" s="126">
        <f>EquipmentListTable[[#This Row],[Tot '#]]-EquipmentListTable[In Stock]</f>
        <v>1</v>
      </c>
      <c r="L312" s="126">
        <f>EquipmentListTable['# Left]</f>
        <v>1</v>
      </c>
      <c r="M312" s="126" t="s">
        <v>1131</v>
      </c>
      <c r="N312" s="104">
        <v>5</v>
      </c>
      <c r="O312" s="104">
        <f>EquipmentListTable[[#This Row],['# Formatted]]*EquipmentListTable[[#This Row],[Price (USD)]]</f>
        <v>5</v>
      </c>
      <c r="P312" s="38" t="s">
        <v>1878</v>
      </c>
      <c r="Q312" s="126">
        <f t="shared" si="4"/>
        <v>292</v>
      </c>
      <c r="R312" s="141" t="s">
        <v>1128</v>
      </c>
      <c r="S312" s="48">
        <f>IF(EquipmentListTable[[#This Row],[Tag]]=FilterSpecs!$H$7,EquipmentListTable[[#This Row],['#/Unit]]*EquipmentListTable[[#This Row],[Price (USD)]],0)</f>
        <v>0</v>
      </c>
      <c r="T312" s="87">
        <f>EquipmentListTable[[#This Row],[Tot '#]]*EquipmentListTable[[#This Row],[Price (USD)]]</f>
        <v>5</v>
      </c>
      <c r="U312" s="96">
        <f>EquipmentListTable[[#This Row],[In Stock]]*EquipmentListTable[[#This Row],[Price (USD)]]</f>
        <v>0</v>
      </c>
      <c r="V312" s="96">
        <f>EquipmentListTable[[#This Row],['# Left]]*EquipmentListTable[[#This Row],[Price (USD)]]</f>
        <v>5</v>
      </c>
      <c r="W312" s="96">
        <f>EquipmentListTable[[#This Row],['# Left]]*EquipmentListTable[[#This Row],[Price (USD)]]</f>
        <v>5</v>
      </c>
      <c r="X312" s="38" t="s">
        <v>1129</v>
      </c>
      <c r="Y312" s="77" t="s">
        <v>1130</v>
      </c>
      <c r="Z31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https://www.sparkfun.com/products/14443</v>
      </c>
      <c r="AA31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https://www.mouser.com/ProductDetail/474-DEV-14443</v>
      </c>
      <c r="AB312" s="62" t="s">
        <v>1025</v>
      </c>
    </row>
    <row r="313" spans="1:28" s="59" customFormat="1" ht="16.2" x14ac:dyDescent="0.3">
      <c r="A313" s="126" t="s">
        <v>1023</v>
      </c>
      <c r="B313" s="126" t="s">
        <v>2416</v>
      </c>
      <c r="C313" s="126" t="s">
        <v>0</v>
      </c>
      <c r="D313" s="141" t="str">
        <f>IF(EquipmentListTable[[#This Row],[Supplier]]=FilterSpecs!$A$8,EquipmentListTable[[#This Row],[Mouser SKU]], EquipmentListTable[[#This Row],[Supplier SKU]])</f>
        <v>DEV-14442</v>
      </c>
      <c r="E313" s="126">
        <v>0</v>
      </c>
      <c r="F313" s="126">
        <v>1</v>
      </c>
      <c r="G313" s="126">
        <v>0</v>
      </c>
      <c r="H313" s="126">
        <f>EquipmentListTable[[#This Row],['#/Unit]]*FilterSpecs!$C$3+EquipmentListTable[[#This Row],['# Extra]]</f>
        <v>1</v>
      </c>
      <c r="I313" s="126">
        <v>0</v>
      </c>
      <c r="J313" s="126">
        <f>IF(AND(EquipmentListTable[[#This Row],[Tag]]&lt;&gt;FilterSpecs!$H$12, EquipmentListTable[[#This Row],[Tag]]&lt;&gt;FilterSpecs!$H$9), EquipmentListTable[[#This Row],['#/Unit]]*FilterSpecs!$B$3+EquipmentListTable[Init '# Extra],0)</f>
        <v>0</v>
      </c>
      <c r="K313" s="126">
        <f>EquipmentListTable[[#This Row],[Tot '#]]-EquipmentListTable[In Stock]</f>
        <v>1</v>
      </c>
      <c r="L313" s="126">
        <f>EquipmentListTable['# Left]</f>
        <v>1</v>
      </c>
      <c r="M313" s="126" t="s">
        <v>1139</v>
      </c>
      <c r="N313" s="104">
        <v>15</v>
      </c>
      <c r="O313" s="104">
        <f>EquipmentListTable[[#This Row],['# Formatted]]*EquipmentListTable[[#This Row],[Price (USD)]]</f>
        <v>15</v>
      </c>
      <c r="P313" s="38" t="s">
        <v>1878</v>
      </c>
      <c r="Q313" s="126">
        <f t="shared" si="4"/>
        <v>293</v>
      </c>
      <c r="R313" s="141" t="s">
        <v>1136</v>
      </c>
      <c r="S313" s="48">
        <f>IF(EquipmentListTable[[#This Row],[Tag]]=FilterSpecs!$H$7,EquipmentListTable[[#This Row],['#/Unit]]*EquipmentListTable[[#This Row],[Price (USD)]],0)</f>
        <v>0</v>
      </c>
      <c r="T313" s="87">
        <f>EquipmentListTable[[#This Row],[Tot '#]]*EquipmentListTable[[#This Row],[Price (USD)]]</f>
        <v>15</v>
      </c>
      <c r="U313" s="96">
        <f>EquipmentListTable[[#This Row],[In Stock]]*EquipmentListTable[[#This Row],[Price (USD)]]</f>
        <v>0</v>
      </c>
      <c r="V313" s="96">
        <f>EquipmentListTable[[#This Row],['# Left]]*EquipmentListTable[[#This Row],[Price (USD)]]</f>
        <v>15</v>
      </c>
      <c r="W313" s="96">
        <f>EquipmentListTable[[#This Row],['# Left]]*EquipmentListTable[[#This Row],[Price (USD)]]</f>
        <v>15</v>
      </c>
      <c r="X313" s="38" t="s">
        <v>1137</v>
      </c>
      <c r="Y313" s="77" t="s">
        <v>1138</v>
      </c>
      <c r="Z31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https://www.sparkfun.com/products/14442</v>
      </c>
      <c r="AA31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https://www.mouser.com/ProductDetail/474-DEV-14442</v>
      </c>
      <c r="AB313" s="62" t="s">
        <v>1025</v>
      </c>
    </row>
    <row r="314" spans="1:28" s="59" customFormat="1" ht="16.2" x14ac:dyDescent="0.3">
      <c r="A314" s="126" t="s">
        <v>1023</v>
      </c>
      <c r="B314" s="126" t="s">
        <v>2416</v>
      </c>
      <c r="C314" s="126" t="s">
        <v>0</v>
      </c>
      <c r="D314" s="141" t="str">
        <f>IF(EquipmentListTable[[#This Row],[Supplier]]=FilterSpecs!$A$8,EquipmentListTable[[#This Row],[Mouser SKU]], EquipmentListTable[[#This Row],[Supplier SKU]])</f>
        <v>DEV-14441</v>
      </c>
      <c r="E314" s="126">
        <v>0</v>
      </c>
      <c r="F314" s="126">
        <v>1</v>
      </c>
      <c r="G314" s="126">
        <v>0</v>
      </c>
      <c r="H314" s="126">
        <f>EquipmentListTable[[#This Row],['#/Unit]]*FilterSpecs!$C$3+EquipmentListTable[[#This Row],['# Extra]]</f>
        <v>1</v>
      </c>
      <c r="I314" s="126">
        <v>0</v>
      </c>
      <c r="J314" s="126">
        <f>IF(AND(EquipmentListTable[[#This Row],[Tag]]&lt;&gt;FilterSpecs!$H$12, EquipmentListTable[[#This Row],[Tag]]&lt;&gt;FilterSpecs!$H$9), EquipmentListTable[[#This Row],['#/Unit]]*FilterSpecs!$B$3+EquipmentListTable[Init '# Extra],0)</f>
        <v>0</v>
      </c>
      <c r="K314" s="126">
        <f>EquipmentListTable[[#This Row],[Tot '#]]-EquipmentListTable[In Stock]</f>
        <v>1</v>
      </c>
      <c r="L314" s="126">
        <f>EquipmentListTable['# Left]</f>
        <v>1</v>
      </c>
      <c r="M314" s="126" t="s">
        <v>1143</v>
      </c>
      <c r="N314" s="104">
        <v>15</v>
      </c>
      <c r="O314" s="104">
        <f>EquipmentListTable[[#This Row],['# Formatted]]*EquipmentListTable[[#This Row],[Price (USD)]]</f>
        <v>15</v>
      </c>
      <c r="P314" s="38" t="s">
        <v>1878</v>
      </c>
      <c r="Q314" s="126">
        <f t="shared" si="4"/>
        <v>294</v>
      </c>
      <c r="R314" s="141" t="s">
        <v>1140</v>
      </c>
      <c r="S314" s="48">
        <f>IF(EquipmentListTable[[#This Row],[Tag]]=FilterSpecs!$H$7,EquipmentListTable[[#This Row],['#/Unit]]*EquipmentListTable[[#This Row],[Price (USD)]],0)</f>
        <v>0</v>
      </c>
      <c r="T314" s="87">
        <f>EquipmentListTable[[#This Row],[Tot '#]]*EquipmentListTable[[#This Row],[Price (USD)]]</f>
        <v>15</v>
      </c>
      <c r="U314" s="96">
        <f>EquipmentListTable[[#This Row],[In Stock]]*EquipmentListTable[[#This Row],[Price (USD)]]</f>
        <v>0</v>
      </c>
      <c r="V314" s="96">
        <f>EquipmentListTable[[#This Row],['# Left]]*EquipmentListTable[[#This Row],[Price (USD)]]</f>
        <v>15</v>
      </c>
      <c r="W314" s="96">
        <f>EquipmentListTable[[#This Row],['# Left]]*EquipmentListTable[[#This Row],[Price (USD)]]</f>
        <v>15</v>
      </c>
      <c r="X314" s="38" t="s">
        <v>1141</v>
      </c>
      <c r="Y314" s="77" t="s">
        <v>1142</v>
      </c>
      <c r="Z31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https://www.sparkfun.com/products/14441</v>
      </c>
      <c r="AA31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https://www.mouser.com/ProductDetail/474-DEV-14441</v>
      </c>
      <c r="AB314" s="62" t="s">
        <v>1025</v>
      </c>
    </row>
    <row r="315" spans="1:28" s="54" customFormat="1" x14ac:dyDescent="0.3">
      <c r="A315" s="126" t="s">
        <v>1023</v>
      </c>
      <c r="B315" s="126" t="s">
        <v>1152</v>
      </c>
      <c r="C315" s="126" t="s">
        <v>0</v>
      </c>
      <c r="D315" s="141" t="str">
        <f>IF(EquipmentListTable[[#This Row],[Supplier]]=FilterSpecs!$A$8,EquipmentListTable[[#This Row],[Mouser SKU]], EquipmentListTable[[#This Row],[Supplier SKU]])</f>
        <v>DEV-14437</v>
      </c>
      <c r="E315" s="126">
        <v>0</v>
      </c>
      <c r="F315" s="126">
        <v>1</v>
      </c>
      <c r="G315" s="126">
        <v>0</v>
      </c>
      <c r="H315" s="126">
        <f>EquipmentListTable[[#This Row],['#/Unit]]*FilterSpecs!$C$3+EquipmentListTable[[#This Row],['# Extra]]</f>
        <v>1</v>
      </c>
      <c r="I315" s="126">
        <v>0</v>
      </c>
      <c r="J315" s="126">
        <f>IF(AND(EquipmentListTable[[#This Row],[Tag]]&lt;&gt;FilterSpecs!$H$12, EquipmentListTable[[#This Row],[Tag]]&lt;&gt;FilterSpecs!$H$9), EquipmentListTable[[#This Row],['#/Unit]]*FilterSpecs!$B$3+EquipmentListTable[Init '# Extra],0)</f>
        <v>0</v>
      </c>
      <c r="K315" s="126">
        <f>EquipmentListTable[[#This Row],[Tot '#]]-EquipmentListTable[In Stock]</f>
        <v>1</v>
      </c>
      <c r="L315" s="126">
        <f>EquipmentListTable['# Left]</f>
        <v>1</v>
      </c>
      <c r="M315" s="126" t="s">
        <v>2303</v>
      </c>
      <c r="N315" s="104">
        <v>15</v>
      </c>
      <c r="O315" s="104">
        <f>EquipmentListTable[[#This Row],['# Formatted]]*EquipmentListTable[[#This Row],[Price (USD)]]</f>
        <v>15</v>
      </c>
      <c r="P315" s="38" t="s">
        <v>1878</v>
      </c>
      <c r="Q315" s="126">
        <f t="shared" si="4"/>
        <v>295</v>
      </c>
      <c r="R315" s="141" t="s">
        <v>2300</v>
      </c>
      <c r="S315" s="48">
        <f>IF(EquipmentListTable[[#This Row],[Tag]]=FilterSpecs!$H$7,EquipmentListTable[[#This Row],['#/Unit]]*EquipmentListTable[[#This Row],[Price (USD)]],0)</f>
        <v>0</v>
      </c>
      <c r="T315" s="87">
        <f>EquipmentListTable[[#This Row],[Tot '#]]*EquipmentListTable[[#This Row],[Price (USD)]]</f>
        <v>15</v>
      </c>
      <c r="U315" s="96">
        <f>EquipmentListTable[[#This Row],[In Stock]]*EquipmentListTable[[#This Row],[Price (USD)]]</f>
        <v>0</v>
      </c>
      <c r="V315" s="96">
        <f>EquipmentListTable[[#This Row],['# Left]]*EquipmentListTable[[#This Row],[Price (USD)]]</f>
        <v>15</v>
      </c>
      <c r="W315" s="96">
        <f>EquipmentListTable[[#This Row],['# Left]]*EquipmentListTable[[#This Row],[Price (USD)]]</f>
        <v>15</v>
      </c>
      <c r="X315" s="38" t="s">
        <v>2301</v>
      </c>
      <c r="Y315" s="77" t="s">
        <v>2302</v>
      </c>
      <c r="Z31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https://www.sparkfun.com/products/14437</v>
      </c>
      <c r="AA31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https://www.mouser.com/ProductDetail/474-DEV-14437</v>
      </c>
      <c r="AB315" s="38" t="s">
        <v>1025</v>
      </c>
    </row>
    <row r="316" spans="1:28" s="54" customFormat="1" x14ac:dyDescent="0.3">
      <c r="A316" s="126" t="s">
        <v>1023</v>
      </c>
      <c r="B316" s="126" t="s">
        <v>1152</v>
      </c>
      <c r="C316" s="126" t="s">
        <v>0</v>
      </c>
      <c r="D316" s="141" t="str">
        <f>IF(EquipmentListTable[[#This Row],[Supplier]]=FilterSpecs!$A$8,EquipmentListTable[[#This Row],[Mouser SKU]], EquipmentListTable[[#This Row],[Supplier SKU]])</f>
        <v>DEV-14436</v>
      </c>
      <c r="E316" s="126">
        <v>0</v>
      </c>
      <c r="F316" s="126">
        <v>1</v>
      </c>
      <c r="G316" s="126">
        <v>0</v>
      </c>
      <c r="H316" s="126">
        <f>EquipmentListTable[[#This Row],['#/Unit]]*FilterSpecs!$C$3+EquipmentListTable[[#This Row],['# Extra]]</f>
        <v>1</v>
      </c>
      <c r="I316" s="126">
        <v>0</v>
      </c>
      <c r="J316" s="126">
        <f>IF(AND(EquipmentListTable[[#This Row],[Tag]]&lt;&gt;FilterSpecs!$H$12, EquipmentListTable[[#This Row],[Tag]]&lt;&gt;FilterSpecs!$H$9), EquipmentListTable[[#This Row],['#/Unit]]*FilterSpecs!$B$3+EquipmentListTable[Init '# Extra],0)</f>
        <v>0</v>
      </c>
      <c r="K316" s="126">
        <f>EquipmentListTable[[#This Row],[Tot '#]]-EquipmentListTable[In Stock]</f>
        <v>1</v>
      </c>
      <c r="L316" s="126">
        <f>EquipmentListTable['# Left]</f>
        <v>1</v>
      </c>
      <c r="M316" s="126" t="s">
        <v>2307</v>
      </c>
      <c r="N316" s="104">
        <v>10</v>
      </c>
      <c r="O316" s="104">
        <f>EquipmentListTable[[#This Row],['# Formatted]]*EquipmentListTable[[#This Row],[Price (USD)]]</f>
        <v>10</v>
      </c>
      <c r="P316" s="38" t="s">
        <v>1878</v>
      </c>
      <c r="Q316" s="126">
        <f t="shared" si="4"/>
        <v>296</v>
      </c>
      <c r="R316" s="141" t="s">
        <v>2304</v>
      </c>
      <c r="S316" s="48">
        <f>IF(EquipmentListTable[[#This Row],[Tag]]=FilterSpecs!$H$7,EquipmentListTable[[#This Row],['#/Unit]]*EquipmentListTable[[#This Row],[Price (USD)]],0)</f>
        <v>0</v>
      </c>
      <c r="T316" s="87">
        <f>EquipmentListTable[[#This Row],[Tot '#]]*EquipmentListTable[[#This Row],[Price (USD)]]</f>
        <v>10</v>
      </c>
      <c r="U316" s="96">
        <f>EquipmentListTable[[#This Row],[In Stock]]*EquipmentListTable[[#This Row],[Price (USD)]]</f>
        <v>0</v>
      </c>
      <c r="V316" s="96">
        <f>EquipmentListTable[[#This Row],['# Left]]*EquipmentListTable[[#This Row],[Price (USD)]]</f>
        <v>10</v>
      </c>
      <c r="W316" s="96">
        <f>EquipmentListTable[[#This Row],['# Left]]*EquipmentListTable[[#This Row],[Price (USD)]]</f>
        <v>10</v>
      </c>
      <c r="X316" s="38" t="s">
        <v>2305</v>
      </c>
      <c r="Y316" s="77" t="s">
        <v>2306</v>
      </c>
      <c r="Z31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https://www.sparkfun.com/products/14436</v>
      </c>
      <c r="AA31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https://www.mouser.com/ProductDetail/474-DEV-14436</v>
      </c>
      <c r="AB316" s="38" t="s">
        <v>1025</v>
      </c>
    </row>
    <row r="317" spans="1:28" s="59" customFormat="1" ht="16.2" x14ac:dyDescent="0.3">
      <c r="A317" s="126" t="s">
        <v>1024</v>
      </c>
      <c r="B317" s="126" t="s">
        <v>2417</v>
      </c>
      <c r="C317" s="126" t="s">
        <v>0</v>
      </c>
      <c r="D317" s="141" t="str">
        <f>IF(EquipmentListTable[[#This Row],[Supplier]]=FilterSpecs!$A$8,EquipmentListTable[[#This Row],[Mouser SKU]], EquipmentListTable[[#This Row],[Supplier SKU]])</f>
        <v>DEV-14439</v>
      </c>
      <c r="E317" s="126">
        <v>0</v>
      </c>
      <c r="F317" s="126">
        <v>1</v>
      </c>
      <c r="G317" s="126">
        <v>0</v>
      </c>
      <c r="H317" s="126">
        <f>EquipmentListTable[[#This Row],['#/Unit]]*FilterSpecs!$C$3+EquipmentListTable[[#This Row],['# Extra]]</f>
        <v>1</v>
      </c>
      <c r="I317" s="126">
        <v>0</v>
      </c>
      <c r="J317" s="126">
        <f>IF(AND(EquipmentListTable[[#This Row],[Tag]]&lt;&gt;FilterSpecs!$H$12, EquipmentListTable[[#This Row],[Tag]]&lt;&gt;FilterSpecs!$H$9), EquipmentListTable[[#This Row],['#/Unit]]*FilterSpecs!$B$3+EquipmentListTable[Init '# Extra],0)</f>
        <v>0</v>
      </c>
      <c r="K317" s="126">
        <f>EquipmentListTable[[#This Row],[Tot '#]]-EquipmentListTable[In Stock]</f>
        <v>1</v>
      </c>
      <c r="L317" s="126">
        <f>EquipmentListTable['# Left]</f>
        <v>1</v>
      </c>
      <c r="M317" s="126" t="s">
        <v>1051</v>
      </c>
      <c r="N317" s="104">
        <v>15</v>
      </c>
      <c r="O317" s="104">
        <f>EquipmentListTable[[#This Row],['# Formatted]]*EquipmentListTable[[#This Row],[Price (USD)]]</f>
        <v>15</v>
      </c>
      <c r="P317" s="38" t="s">
        <v>1878</v>
      </c>
      <c r="Q317" s="126">
        <f t="shared" si="4"/>
        <v>297</v>
      </c>
      <c r="R317" s="141" t="s">
        <v>1048</v>
      </c>
      <c r="S317" s="48">
        <f>IF(EquipmentListTable[[#This Row],[Tag]]=FilterSpecs!$H$7,EquipmentListTable[[#This Row],['#/Unit]]*EquipmentListTable[[#This Row],[Price (USD)]],0)</f>
        <v>0</v>
      </c>
      <c r="T317" s="87">
        <f>EquipmentListTable[[#This Row],[Tot '#]]*EquipmentListTable[[#This Row],[Price (USD)]]</f>
        <v>15</v>
      </c>
      <c r="U317" s="96">
        <f>EquipmentListTable[[#This Row],[In Stock]]*EquipmentListTable[[#This Row],[Price (USD)]]</f>
        <v>0</v>
      </c>
      <c r="V317" s="96">
        <f>EquipmentListTable[[#This Row],['# Left]]*EquipmentListTable[[#This Row],[Price (USD)]]</f>
        <v>15</v>
      </c>
      <c r="W317" s="96">
        <f>EquipmentListTable[[#This Row],['# Left]]*EquipmentListTable[[#This Row],[Price (USD)]]</f>
        <v>15</v>
      </c>
      <c r="X317" s="38" t="s">
        <v>1049</v>
      </c>
      <c r="Y317" s="77" t="s">
        <v>1050</v>
      </c>
      <c r="Z31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https://www.sparkfun.com/products/14439</v>
      </c>
      <c r="AA31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https://www.mouser.com/ProductDetail/474-DEV-14439</v>
      </c>
      <c r="AB317" s="62" t="s">
        <v>1025</v>
      </c>
    </row>
    <row r="318" spans="1:28" s="59" customFormat="1" ht="16.2" x14ac:dyDescent="0.3">
      <c r="A318" s="126" t="s">
        <v>1024</v>
      </c>
      <c r="B318" s="126" t="s">
        <v>2417</v>
      </c>
      <c r="C318" s="126" t="s">
        <v>0</v>
      </c>
      <c r="D318" s="141" t="str">
        <f>IF(EquipmentListTable[[#This Row],[Supplier]]=FilterSpecs!$A$8,EquipmentListTable[[#This Row],[Mouser SKU]], EquipmentListTable[[#This Row],[Supplier SKU]])</f>
        <v>DEV-14431</v>
      </c>
      <c r="E318" s="126">
        <v>0</v>
      </c>
      <c r="F318" s="126">
        <v>1</v>
      </c>
      <c r="G318" s="126">
        <v>0</v>
      </c>
      <c r="H318" s="126">
        <f>EquipmentListTable[[#This Row],['#/Unit]]*FilterSpecs!$C$3+EquipmentListTable[[#This Row],['# Extra]]</f>
        <v>1</v>
      </c>
      <c r="I318" s="126">
        <v>0</v>
      </c>
      <c r="J318" s="126">
        <f>IF(AND(EquipmentListTable[[#This Row],[Tag]]&lt;&gt;FilterSpecs!$H$12, EquipmentListTable[[#This Row],[Tag]]&lt;&gt;FilterSpecs!$H$9), EquipmentListTable[[#This Row],['#/Unit]]*FilterSpecs!$B$3+EquipmentListTable[Init '# Extra],0)</f>
        <v>0</v>
      </c>
      <c r="K318" s="126">
        <f>EquipmentListTable[[#This Row],[Tot '#]]-EquipmentListTable[In Stock]</f>
        <v>1</v>
      </c>
      <c r="L318" s="126">
        <f>EquipmentListTable['# Left]</f>
        <v>1</v>
      </c>
      <c r="M318" s="126" t="s">
        <v>1127</v>
      </c>
      <c r="N318" s="104">
        <v>9</v>
      </c>
      <c r="O318" s="104">
        <f>EquipmentListTable[[#This Row],['# Formatted]]*EquipmentListTable[[#This Row],[Price (USD)]]</f>
        <v>9</v>
      </c>
      <c r="P318" s="38" t="s">
        <v>1878</v>
      </c>
      <c r="Q318" s="126">
        <f t="shared" si="4"/>
        <v>298</v>
      </c>
      <c r="R318" s="141" t="s">
        <v>1124</v>
      </c>
      <c r="S318" s="48">
        <f>IF(EquipmentListTable[[#This Row],[Tag]]=FilterSpecs!$H$7,EquipmentListTable[[#This Row],['#/Unit]]*EquipmentListTable[[#This Row],[Price (USD)]],0)</f>
        <v>0</v>
      </c>
      <c r="T318" s="87">
        <f>EquipmentListTable[[#This Row],[Tot '#]]*EquipmentListTable[[#This Row],[Price (USD)]]</f>
        <v>9</v>
      </c>
      <c r="U318" s="96">
        <f>EquipmentListTable[[#This Row],[In Stock]]*EquipmentListTable[[#This Row],[Price (USD)]]</f>
        <v>0</v>
      </c>
      <c r="V318" s="96">
        <f>EquipmentListTable[[#This Row],['# Left]]*EquipmentListTable[[#This Row],[Price (USD)]]</f>
        <v>9</v>
      </c>
      <c r="W318" s="96">
        <f>EquipmentListTable[[#This Row],['# Left]]*EquipmentListTable[[#This Row],[Price (USD)]]</f>
        <v>9</v>
      </c>
      <c r="X318" s="38" t="s">
        <v>1125</v>
      </c>
      <c r="Y318" s="77" t="s">
        <v>1126</v>
      </c>
      <c r="Z31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https://www.sparkfun.com/products/14431</v>
      </c>
      <c r="AA31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https://www.mouser.com/ProductDetail/474-DEV-14431</v>
      </c>
      <c r="AB318" s="62" t="s">
        <v>1025</v>
      </c>
    </row>
    <row r="319" spans="1:28" s="59" customFormat="1" ht="16.2" x14ac:dyDescent="0.3">
      <c r="A319" s="126" t="s">
        <v>1024</v>
      </c>
      <c r="B319" s="126" t="s">
        <v>2417</v>
      </c>
      <c r="C319" s="126" t="s">
        <v>0</v>
      </c>
      <c r="D319" s="141" t="str">
        <f>IF(EquipmentListTable[[#This Row],[Supplier]]=FilterSpecs!$A$8,EquipmentListTable[[#This Row],[Mouser SKU]], EquipmentListTable[[#This Row],[Supplier SKU]])</f>
        <v>DEV-14440</v>
      </c>
      <c r="E319" s="126">
        <v>0</v>
      </c>
      <c r="F319" s="126">
        <v>1</v>
      </c>
      <c r="G319" s="126">
        <v>0</v>
      </c>
      <c r="H319" s="126">
        <f>EquipmentListTable[[#This Row],['#/Unit]]*FilterSpecs!$C$3+EquipmentListTable[[#This Row],['# Extra]]</f>
        <v>1</v>
      </c>
      <c r="I319" s="126">
        <v>0</v>
      </c>
      <c r="J319" s="126">
        <f>IF(AND(EquipmentListTable[[#This Row],[Tag]]&lt;&gt;FilterSpecs!$H$12, EquipmentListTable[[#This Row],[Tag]]&lt;&gt;FilterSpecs!$H$9), EquipmentListTable[[#This Row],['#/Unit]]*FilterSpecs!$B$3+EquipmentListTable[Init '# Extra],0)</f>
        <v>0</v>
      </c>
      <c r="K319" s="126">
        <f>EquipmentListTable[[#This Row],[Tot '#]]-EquipmentListTable[In Stock]</f>
        <v>1</v>
      </c>
      <c r="L319" s="126">
        <f>EquipmentListTable['# Left]</f>
        <v>1</v>
      </c>
      <c r="M319" s="126" t="s">
        <v>2467</v>
      </c>
      <c r="N319" s="104">
        <v>15</v>
      </c>
      <c r="O319" s="104">
        <f>EquipmentListTable[[#This Row],['# Formatted]]*EquipmentListTable[[#This Row],[Price (USD)]]</f>
        <v>15</v>
      </c>
      <c r="P319" s="77" t="s">
        <v>1878</v>
      </c>
      <c r="Q319" s="126">
        <f t="shared" si="4"/>
        <v>299</v>
      </c>
      <c r="R319" s="141" t="s">
        <v>2466</v>
      </c>
      <c r="S319" s="79">
        <f>IF(EquipmentListTable[[#This Row],[Tag]]=FilterSpecs!$H$7,EquipmentListTable[[#This Row],['#/Unit]]*EquipmentListTable[[#This Row],[Price (USD)]],0)</f>
        <v>0</v>
      </c>
      <c r="T319" s="87">
        <f>EquipmentListTable[[#This Row],[Tot '#]]*EquipmentListTable[[#This Row],[Price (USD)]]</f>
        <v>15</v>
      </c>
      <c r="U319" s="96">
        <f>EquipmentListTable[[#This Row],[In Stock]]*EquipmentListTable[[#This Row],[Price (USD)]]</f>
        <v>0</v>
      </c>
      <c r="V319" s="96">
        <f>EquipmentListTable[[#This Row],['# Left]]*EquipmentListTable[[#This Row],[Price (USD)]]</f>
        <v>15</v>
      </c>
      <c r="W319" s="96">
        <f>EquipmentListTable[[#This Row],['# Left]]*EquipmentListTable[[#This Row],[Price (USD)]]</f>
        <v>15</v>
      </c>
      <c r="X319" s="77" t="s">
        <v>1125</v>
      </c>
      <c r="Y319" s="77" t="s">
        <v>1126</v>
      </c>
      <c r="Z31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https://www.sparkfun.com/products/14440</v>
      </c>
      <c r="AA31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https://www.mouser.com/ProductDetail/474-DEV-14440</v>
      </c>
      <c r="AB319" s="62" t="s">
        <v>1025</v>
      </c>
    </row>
    <row r="320" spans="1:28" s="59" customFormat="1" ht="16.2" x14ac:dyDescent="0.3">
      <c r="A320" s="126" t="s">
        <v>1024</v>
      </c>
      <c r="B320" s="126" t="s">
        <v>2417</v>
      </c>
      <c r="C320" s="126" t="s">
        <v>0</v>
      </c>
      <c r="D320" s="141" t="str">
        <f>IF(EquipmentListTable[[#This Row],[Supplier]]=FilterSpecs!$A$8,EquipmentListTable[[#This Row],[Mouser SKU]], EquipmentListTable[[#This Row],[Supplier SKU]])</f>
        <v>DEV-14446</v>
      </c>
      <c r="E320" s="126">
        <v>0</v>
      </c>
      <c r="F320" s="126">
        <v>1</v>
      </c>
      <c r="G320" s="126">
        <v>0</v>
      </c>
      <c r="H320" s="126">
        <f>EquipmentListTable[[#This Row],['#/Unit]]*FilterSpecs!$C$3+EquipmentListTable[[#This Row],['# Extra]]</f>
        <v>1</v>
      </c>
      <c r="I320" s="126">
        <v>0</v>
      </c>
      <c r="J320" s="126">
        <f>IF(AND(EquipmentListTable[[#This Row],[Tag]]&lt;&gt;FilterSpecs!$H$12, EquipmentListTable[[#This Row],[Tag]]&lt;&gt;FilterSpecs!$H$9), EquipmentListTable[[#This Row],['#/Unit]]*FilterSpecs!$B$3+EquipmentListTable[Init '# Extra],0)</f>
        <v>0</v>
      </c>
      <c r="K320" s="126">
        <f>EquipmentListTable[[#This Row],[Tot '#]]-EquipmentListTable[In Stock]</f>
        <v>1</v>
      </c>
      <c r="L320" s="126">
        <f>EquipmentListTable['# Left]</f>
        <v>1</v>
      </c>
      <c r="M320" s="126" t="s">
        <v>1135</v>
      </c>
      <c r="N320" s="104">
        <v>30</v>
      </c>
      <c r="O320" s="104">
        <f>EquipmentListTable[[#This Row],['# Formatted]]*EquipmentListTable[[#This Row],[Price (USD)]]</f>
        <v>30</v>
      </c>
      <c r="P320" s="38" t="s">
        <v>1878</v>
      </c>
      <c r="Q320" s="126">
        <f t="shared" si="4"/>
        <v>300</v>
      </c>
      <c r="R320" s="141" t="s">
        <v>1132</v>
      </c>
      <c r="S320" s="48">
        <f>IF(EquipmentListTable[[#This Row],[Tag]]=FilterSpecs!$H$7,EquipmentListTable[[#This Row],['#/Unit]]*EquipmentListTable[[#This Row],[Price (USD)]],0)</f>
        <v>0</v>
      </c>
      <c r="T320" s="87">
        <f>EquipmentListTable[[#This Row],[Tot '#]]*EquipmentListTable[[#This Row],[Price (USD)]]</f>
        <v>30</v>
      </c>
      <c r="U320" s="96">
        <f>EquipmentListTable[[#This Row],[In Stock]]*EquipmentListTable[[#This Row],[Price (USD)]]</f>
        <v>0</v>
      </c>
      <c r="V320" s="96">
        <f>EquipmentListTable[[#This Row],['# Left]]*EquipmentListTable[[#This Row],[Price (USD)]]</f>
        <v>30</v>
      </c>
      <c r="W320" s="96">
        <f>EquipmentListTable[[#This Row],['# Left]]*EquipmentListTable[[#This Row],[Price (USD)]]</f>
        <v>30</v>
      </c>
      <c r="X320" s="38" t="s">
        <v>1133</v>
      </c>
      <c r="Y320" s="77" t="s">
        <v>1134</v>
      </c>
      <c r="Z32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https://www.sparkfun.com/products/14446</v>
      </c>
      <c r="AA32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https://www.mouser.com/ProductDetail/474-DEV-14446</v>
      </c>
      <c r="AB320" s="62" t="s">
        <v>1025</v>
      </c>
    </row>
    <row r="321" spans="1:28" s="59" customFormat="1" ht="16.2" x14ac:dyDescent="0.3">
      <c r="A321" s="126" t="s">
        <v>1024</v>
      </c>
      <c r="B321" s="126" t="s">
        <v>2417</v>
      </c>
      <c r="C321" s="126" t="s">
        <v>0</v>
      </c>
      <c r="D321" s="141" t="str">
        <f>IF(EquipmentListTable[[#This Row],[Supplier]]=FilterSpecs!$A$8,EquipmentListTable[[#This Row],[Mouser SKU]], EquipmentListTable[[#This Row],[Supplier SKU]])</f>
        <v>DEV-14443</v>
      </c>
      <c r="E321" s="126">
        <v>0</v>
      </c>
      <c r="F321" s="126">
        <v>1</v>
      </c>
      <c r="G321" s="126">
        <v>0</v>
      </c>
      <c r="H321" s="126">
        <f>EquipmentListTable[[#This Row],['#/Unit]]*FilterSpecs!$C$3+EquipmentListTable[[#This Row],['# Extra]]</f>
        <v>1</v>
      </c>
      <c r="I321" s="126">
        <v>0</v>
      </c>
      <c r="J321" s="126">
        <f>IF(AND(EquipmentListTable[[#This Row],[Tag]]&lt;&gt;FilterSpecs!$H$12, EquipmentListTable[[#This Row],[Tag]]&lt;&gt;FilterSpecs!$H$9), EquipmentListTable[[#This Row],['#/Unit]]*FilterSpecs!$B$3+EquipmentListTable[Init '# Extra],0)</f>
        <v>0</v>
      </c>
      <c r="K321" s="126">
        <f>EquipmentListTable[[#This Row],[Tot '#]]-EquipmentListTable[In Stock]</f>
        <v>1</v>
      </c>
      <c r="L321" s="126">
        <f>EquipmentListTable['# Left]</f>
        <v>1</v>
      </c>
      <c r="M321" s="126" t="s">
        <v>1131</v>
      </c>
      <c r="N321" s="104">
        <v>5</v>
      </c>
      <c r="O321" s="104">
        <f>EquipmentListTable[[#This Row],['# Formatted]]*EquipmentListTable[[#This Row],[Price (USD)]]</f>
        <v>5</v>
      </c>
      <c r="P321" s="38" t="s">
        <v>1878</v>
      </c>
      <c r="Q321" s="126">
        <f t="shared" si="4"/>
        <v>301</v>
      </c>
      <c r="R321" s="141" t="s">
        <v>1128</v>
      </c>
      <c r="S321" s="48">
        <f>IF(EquipmentListTable[[#This Row],[Tag]]=FilterSpecs!$H$7,EquipmentListTable[[#This Row],['#/Unit]]*EquipmentListTable[[#This Row],[Price (USD)]],0)</f>
        <v>0</v>
      </c>
      <c r="T321" s="87">
        <f>EquipmentListTable[[#This Row],[Tot '#]]*EquipmentListTable[[#This Row],[Price (USD)]]</f>
        <v>5</v>
      </c>
      <c r="U321" s="96">
        <f>EquipmentListTable[[#This Row],[In Stock]]*EquipmentListTable[[#This Row],[Price (USD)]]</f>
        <v>0</v>
      </c>
      <c r="V321" s="96">
        <f>EquipmentListTable[[#This Row],['# Left]]*EquipmentListTable[[#This Row],[Price (USD)]]</f>
        <v>5</v>
      </c>
      <c r="W321" s="96">
        <f>EquipmentListTable[[#This Row],['# Left]]*EquipmentListTable[[#This Row],[Price (USD)]]</f>
        <v>5</v>
      </c>
      <c r="X321" s="38" t="s">
        <v>1129</v>
      </c>
      <c r="Y321" s="77" t="s">
        <v>1130</v>
      </c>
      <c r="Z32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https://www.sparkfun.com/products/14443</v>
      </c>
      <c r="AA32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https://www.mouser.com/ProductDetail/474-DEV-14443</v>
      </c>
      <c r="AB321" s="62" t="s">
        <v>1025</v>
      </c>
    </row>
    <row r="322" spans="1:28" s="59" customFormat="1" ht="16.2" x14ac:dyDescent="0.3">
      <c r="A322" s="126" t="s">
        <v>1024</v>
      </c>
      <c r="B322" s="126" t="s">
        <v>2417</v>
      </c>
      <c r="C322" s="126" t="s">
        <v>0</v>
      </c>
      <c r="D322" s="141" t="str">
        <f>IF(EquipmentListTable[[#This Row],[Supplier]]=FilterSpecs!$A$8,EquipmentListTable[[#This Row],[Mouser SKU]], EquipmentListTable[[#This Row],[Supplier SKU]])</f>
        <v>DEV-14442</v>
      </c>
      <c r="E322" s="126">
        <v>0</v>
      </c>
      <c r="F322" s="126">
        <v>1</v>
      </c>
      <c r="G322" s="126">
        <v>0</v>
      </c>
      <c r="H322" s="126">
        <f>EquipmentListTable[[#This Row],['#/Unit]]*FilterSpecs!$C$3+EquipmentListTable[[#This Row],['# Extra]]</f>
        <v>1</v>
      </c>
      <c r="I322" s="126">
        <v>0</v>
      </c>
      <c r="J322" s="126">
        <f>IF(AND(EquipmentListTable[[#This Row],[Tag]]&lt;&gt;FilterSpecs!$H$12, EquipmentListTable[[#This Row],[Tag]]&lt;&gt;FilterSpecs!$H$9), EquipmentListTable[[#This Row],['#/Unit]]*FilterSpecs!$B$3+EquipmentListTable[Init '# Extra],0)</f>
        <v>0</v>
      </c>
      <c r="K322" s="126">
        <f>EquipmentListTable[[#This Row],[Tot '#]]-EquipmentListTable[In Stock]</f>
        <v>1</v>
      </c>
      <c r="L322" s="126">
        <f>EquipmentListTable['# Left]</f>
        <v>1</v>
      </c>
      <c r="M322" s="126" t="s">
        <v>1139</v>
      </c>
      <c r="N322" s="104">
        <v>15</v>
      </c>
      <c r="O322" s="104">
        <f>EquipmentListTable[[#This Row],['# Formatted]]*EquipmentListTable[[#This Row],[Price (USD)]]</f>
        <v>15</v>
      </c>
      <c r="P322" s="38" t="s">
        <v>1878</v>
      </c>
      <c r="Q322" s="126">
        <f t="shared" si="4"/>
        <v>302</v>
      </c>
      <c r="R322" s="141" t="s">
        <v>1136</v>
      </c>
      <c r="S322" s="48">
        <f>IF(EquipmentListTable[[#This Row],[Tag]]=FilterSpecs!$H$7,EquipmentListTable[[#This Row],['#/Unit]]*EquipmentListTable[[#This Row],[Price (USD)]],0)</f>
        <v>0</v>
      </c>
      <c r="T322" s="87">
        <f>EquipmentListTable[[#This Row],[Tot '#]]*EquipmentListTable[[#This Row],[Price (USD)]]</f>
        <v>15</v>
      </c>
      <c r="U322" s="96">
        <f>EquipmentListTable[[#This Row],[In Stock]]*EquipmentListTable[[#This Row],[Price (USD)]]</f>
        <v>0</v>
      </c>
      <c r="V322" s="96">
        <f>EquipmentListTable[[#This Row],['# Left]]*EquipmentListTable[[#This Row],[Price (USD)]]</f>
        <v>15</v>
      </c>
      <c r="W322" s="96">
        <f>EquipmentListTable[[#This Row],['# Left]]*EquipmentListTable[[#This Row],[Price (USD)]]</f>
        <v>15</v>
      </c>
      <c r="X322" s="38" t="s">
        <v>1137</v>
      </c>
      <c r="Y322" s="77" t="s">
        <v>1138</v>
      </c>
      <c r="Z32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https://www.sparkfun.com/products/14442</v>
      </c>
      <c r="AA32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https://www.mouser.com/ProductDetail/474-DEV-14442</v>
      </c>
      <c r="AB322" s="62" t="s">
        <v>1025</v>
      </c>
    </row>
    <row r="323" spans="1:28" s="59" customFormat="1" x14ac:dyDescent="0.3">
      <c r="A323" s="126" t="s">
        <v>1024</v>
      </c>
      <c r="B323" s="126" t="s">
        <v>1041</v>
      </c>
      <c r="C323" s="126" t="s">
        <v>0</v>
      </c>
      <c r="D323" s="141" t="str">
        <f>IF(EquipmentListTable[[#This Row],[Supplier]]=FilterSpecs!$A$8,EquipmentListTable[[#This Row],[Mouser SKU]], EquipmentListTable[[#This Row],[Supplier SKU]])</f>
        <v>WRL-14280</v>
      </c>
      <c r="E323" s="126">
        <v>0</v>
      </c>
      <c r="F323" s="126">
        <v>1</v>
      </c>
      <c r="G323" s="126">
        <v>0</v>
      </c>
      <c r="H323" s="126">
        <f>EquipmentListTable[[#This Row],['#/Unit]]*FilterSpecs!$C$3+EquipmentListTable[[#This Row],['# Extra]]</f>
        <v>1</v>
      </c>
      <c r="I323" s="126">
        <v>0</v>
      </c>
      <c r="J323" s="126">
        <f>IF(AND(EquipmentListTable[[#This Row],[Tag]]&lt;&gt;FilterSpecs!$H$12, EquipmentListTable[[#This Row],[Tag]]&lt;&gt;FilterSpecs!$H$9), EquipmentListTable[[#This Row],['#/Unit]]*FilterSpecs!$B$3+EquipmentListTable[Init '# Extra],0)</f>
        <v>0</v>
      </c>
      <c r="K323" s="126">
        <f>EquipmentListTable[[#This Row],[Tot '#]]-EquipmentListTable[In Stock]</f>
        <v>1</v>
      </c>
      <c r="L323" s="126">
        <f>EquipmentListTable['# Left]</f>
        <v>1</v>
      </c>
      <c r="M323" s="126" t="s">
        <v>334</v>
      </c>
      <c r="N323" s="104">
        <v>24.95</v>
      </c>
      <c r="O323" s="104">
        <f>EquipmentListTable[[#This Row],['# Formatted]]*EquipmentListTable[[#This Row],[Price (USD)]]</f>
        <v>24.95</v>
      </c>
      <c r="P323" s="38" t="s">
        <v>1878</v>
      </c>
      <c r="Q323" s="126">
        <f t="shared" si="4"/>
        <v>303</v>
      </c>
      <c r="R323" s="141" t="s">
        <v>331</v>
      </c>
      <c r="S323" s="48">
        <f>IF(EquipmentListTable[[#This Row],[Tag]]=FilterSpecs!$H$7,EquipmentListTable[[#This Row],['#/Unit]]*EquipmentListTable[[#This Row],[Price (USD)]],0)</f>
        <v>0</v>
      </c>
      <c r="T323" s="87">
        <f>EquipmentListTable[[#This Row],[Tot '#]]*EquipmentListTable[[#This Row],[Price (USD)]]</f>
        <v>24.95</v>
      </c>
      <c r="U323" s="96">
        <f>EquipmentListTable[[#This Row],[In Stock]]*EquipmentListTable[[#This Row],[Price (USD)]]</f>
        <v>0</v>
      </c>
      <c r="V323" s="96">
        <f>EquipmentListTable[[#This Row],['# Left]]*EquipmentListTable[[#This Row],[Price (USD)]]</f>
        <v>24.95</v>
      </c>
      <c r="W323" s="96">
        <f>EquipmentListTable[[#This Row],['# Left]]*EquipmentListTable[[#This Row],[Price (USD)]]</f>
        <v>24.95</v>
      </c>
      <c r="X323" s="38" t="s">
        <v>332</v>
      </c>
      <c r="Y323" s="77" t="s">
        <v>333</v>
      </c>
      <c r="Z32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https://www.sparkfun.com/products/14280</v>
      </c>
      <c r="AA32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https://www.mouser.com/ProductDetail/474-WRL-14280</v>
      </c>
      <c r="AB323" s="38" t="s">
        <v>1026</v>
      </c>
    </row>
    <row r="324" spans="1:28" s="59" customFormat="1" x14ac:dyDescent="0.3">
      <c r="A324" s="126" t="s">
        <v>1024</v>
      </c>
      <c r="B324" s="126" t="s">
        <v>1584</v>
      </c>
      <c r="C324" s="126" t="s">
        <v>0</v>
      </c>
      <c r="D324" s="141" t="str">
        <f>IF(EquipmentListTable[[#This Row],[Supplier]]=FilterSpecs!$A$8,EquipmentListTable[[#This Row],[Mouser SKU]], EquipmentListTable[[#This Row],[Supplier SKU]])</f>
        <v>DEV-13613</v>
      </c>
      <c r="E324" s="126">
        <v>0</v>
      </c>
      <c r="F324" s="126">
        <v>1</v>
      </c>
      <c r="G324" s="126">
        <v>0</v>
      </c>
      <c r="H324" s="126">
        <f>EquipmentListTable[[#This Row],['#/Unit]]*FilterSpecs!$C$3+EquipmentListTable[[#This Row],['# Extra]]</f>
        <v>1</v>
      </c>
      <c r="I324" s="126">
        <v>0</v>
      </c>
      <c r="J324" s="126">
        <f>IF(AND(EquipmentListTable[[#This Row],[Tag]]&lt;&gt;FilterSpecs!$H$12, EquipmentListTable[[#This Row],[Tag]]&lt;&gt;FilterSpecs!$H$9), EquipmentListTable[[#This Row],['#/Unit]]*FilterSpecs!$B$3+EquipmentListTable[Init '# Extra],0)</f>
        <v>0</v>
      </c>
      <c r="K324" s="126">
        <f>EquipmentListTable[[#This Row],[Tot '#]]-EquipmentListTable[In Stock]</f>
        <v>1</v>
      </c>
      <c r="L324" s="126">
        <f>EquipmentListTable['# Left]</f>
        <v>1</v>
      </c>
      <c r="M324" s="126" t="s">
        <v>338</v>
      </c>
      <c r="N324" s="104">
        <v>39.950000000000003</v>
      </c>
      <c r="O324" s="104">
        <f>EquipmentListTable[[#This Row],['# Formatted]]*EquipmentListTable[[#This Row],[Price (USD)]]</f>
        <v>39.950000000000003</v>
      </c>
      <c r="P324" s="38" t="s">
        <v>1878</v>
      </c>
      <c r="Q324" s="126">
        <f t="shared" si="4"/>
        <v>304</v>
      </c>
      <c r="R324" s="141" t="s">
        <v>335</v>
      </c>
      <c r="S324" s="48">
        <f>IF(EquipmentListTable[[#This Row],[Tag]]=FilterSpecs!$H$7,EquipmentListTable[[#This Row],['#/Unit]]*EquipmentListTable[[#This Row],[Price (USD)]],0)</f>
        <v>0</v>
      </c>
      <c r="T324" s="87">
        <f>EquipmentListTable[[#This Row],[Tot '#]]*EquipmentListTable[[#This Row],[Price (USD)]]</f>
        <v>39.950000000000003</v>
      </c>
      <c r="U324" s="96">
        <f>EquipmentListTable[[#This Row],[In Stock]]*EquipmentListTable[[#This Row],[Price (USD)]]</f>
        <v>0</v>
      </c>
      <c r="V324" s="96">
        <f>EquipmentListTable[[#This Row],['# Left]]*EquipmentListTable[[#This Row],[Price (USD)]]</f>
        <v>39.950000000000003</v>
      </c>
      <c r="W324" s="96">
        <f>EquipmentListTable[[#This Row],['# Left]]*EquipmentListTable[[#This Row],[Price (USD)]]</f>
        <v>39.950000000000003</v>
      </c>
      <c r="X324" s="38" t="s">
        <v>336</v>
      </c>
      <c r="Y324" s="77" t="s">
        <v>337</v>
      </c>
      <c r="Z32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https://www.sparkfun.com/products/13613</v>
      </c>
      <c r="AA32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https://www.mouser.com/ProductDetail/474-DEV-13613</v>
      </c>
      <c r="AB324" s="38" t="s">
        <v>1021</v>
      </c>
    </row>
    <row r="325" spans="1:28" s="59" customFormat="1" x14ac:dyDescent="0.3">
      <c r="A325" s="126" t="s">
        <v>1024</v>
      </c>
      <c r="B325" s="126" t="s">
        <v>1040</v>
      </c>
      <c r="C325" s="126" t="s">
        <v>0</v>
      </c>
      <c r="D325" s="141" t="str">
        <f>IF(EquipmentListTable[[#This Row],[Supplier]]=FilterSpecs!$A$8,EquipmentListTable[[#This Row],[Mouser SKU]], EquipmentListTable[[#This Row],[Supplier SKU]])</f>
        <v>DEV-12923</v>
      </c>
      <c r="E325" s="126">
        <v>0</v>
      </c>
      <c r="F325" s="126">
        <v>1</v>
      </c>
      <c r="G325" s="126">
        <v>0</v>
      </c>
      <c r="H325" s="126">
        <f>EquipmentListTable[[#This Row],['#/Unit]]*FilterSpecs!$C$3+EquipmentListTable[[#This Row],['# Extra]]</f>
        <v>1</v>
      </c>
      <c r="I325" s="126">
        <v>0</v>
      </c>
      <c r="J325" s="126">
        <f>IF(AND(EquipmentListTable[[#This Row],[Tag]]&lt;&gt;FilterSpecs!$H$12, EquipmentListTable[[#This Row],[Tag]]&lt;&gt;FilterSpecs!$H$9), EquipmentListTable[[#This Row],['#/Unit]]*FilterSpecs!$B$3+EquipmentListTable[Init '# Extra],0)</f>
        <v>0</v>
      </c>
      <c r="K325" s="126">
        <f>EquipmentListTable[[#This Row],[Tot '#]]-EquipmentListTable[In Stock]</f>
        <v>1</v>
      </c>
      <c r="L325" s="126">
        <f>EquipmentListTable['# Left]</f>
        <v>1</v>
      </c>
      <c r="M325" s="126" t="s">
        <v>307</v>
      </c>
      <c r="N325" s="104">
        <v>39.950000000000003</v>
      </c>
      <c r="O325" s="104">
        <f>EquipmentListTable[[#This Row],['# Formatted]]*EquipmentListTable[[#This Row],[Price (USD)]]</f>
        <v>39.950000000000003</v>
      </c>
      <c r="P325" s="38" t="s">
        <v>1877</v>
      </c>
      <c r="Q325" s="126">
        <f t="shared" si="4"/>
        <v>305</v>
      </c>
      <c r="R325" s="141" t="s">
        <v>304</v>
      </c>
      <c r="S325" s="48">
        <f>IF(EquipmentListTable[[#This Row],[Tag]]=FilterSpecs!$H$7,EquipmentListTable[[#This Row],['#/Unit]]*EquipmentListTable[[#This Row],[Price (USD)]],0)</f>
        <v>0</v>
      </c>
      <c r="T325" s="87">
        <f>EquipmentListTable[[#This Row],[Tot '#]]*EquipmentListTable[[#This Row],[Price (USD)]]</f>
        <v>39.950000000000003</v>
      </c>
      <c r="U325" s="96">
        <f>EquipmentListTable[[#This Row],[In Stock]]*EquipmentListTable[[#This Row],[Price (USD)]]</f>
        <v>0</v>
      </c>
      <c r="V325" s="96">
        <f>EquipmentListTable[[#This Row],['# Left]]*EquipmentListTable[[#This Row],[Price (USD)]]</f>
        <v>39.950000000000003</v>
      </c>
      <c r="W325" s="96">
        <f>EquipmentListTable[[#This Row],['# Left]]*EquipmentListTable[[#This Row],[Price (USD)]]</f>
        <v>39.950000000000003</v>
      </c>
      <c r="X325" s="38" t="s">
        <v>305</v>
      </c>
      <c r="Y325" s="77" t="s">
        <v>306</v>
      </c>
      <c r="Z32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https://www.sparkfun.com/products/12923</v>
      </c>
      <c r="AA32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https://www.mouser.com/ProductDetail/474-DEV-12923</v>
      </c>
      <c r="AB325" s="38" t="s">
        <v>1029</v>
      </c>
    </row>
    <row r="326" spans="1:28" s="59" customFormat="1" x14ac:dyDescent="0.3">
      <c r="A326" s="126" t="s">
        <v>1024</v>
      </c>
      <c r="B326" s="126" t="s">
        <v>1040</v>
      </c>
      <c r="C326" s="126" t="s">
        <v>0</v>
      </c>
      <c r="D326" s="141" t="str">
        <f>IF(EquipmentListTable[[#This Row],[Supplier]]=FilterSpecs!$A$8,EquipmentListTable[[#This Row],[Mouser SKU]], EquipmentListTable[[#This Row],[Supplier SKU]])</f>
        <v>DEV-12924</v>
      </c>
      <c r="E326" s="126">
        <v>0</v>
      </c>
      <c r="F326" s="126">
        <v>1</v>
      </c>
      <c r="G326" s="126">
        <v>0</v>
      </c>
      <c r="H326" s="126">
        <f>EquipmentListTable[[#This Row],['#/Unit]]*FilterSpecs!$C$3+EquipmentListTable[[#This Row],['# Extra]]</f>
        <v>1</v>
      </c>
      <c r="I326" s="126">
        <v>0</v>
      </c>
      <c r="J326" s="126">
        <f>IF(AND(EquipmentListTable[[#This Row],[Tag]]&lt;&gt;FilterSpecs!$H$12, EquipmentListTable[[#This Row],[Tag]]&lt;&gt;FilterSpecs!$H$9), EquipmentListTable[[#This Row],['#/Unit]]*FilterSpecs!$B$3+EquipmentListTable[Init '# Extra],0)</f>
        <v>0</v>
      </c>
      <c r="K326" s="126">
        <f>EquipmentListTable[[#This Row],[Tot '#]]-EquipmentListTable[In Stock]</f>
        <v>1</v>
      </c>
      <c r="L326" s="126">
        <f>EquipmentListTable['# Left]</f>
        <v>1</v>
      </c>
      <c r="M326" s="126" t="s">
        <v>311</v>
      </c>
      <c r="N326" s="104">
        <v>14.95</v>
      </c>
      <c r="O326" s="104">
        <f>EquipmentListTable[[#This Row],['# Formatted]]*EquipmentListTable[[#This Row],[Price (USD)]]</f>
        <v>14.95</v>
      </c>
      <c r="P326" s="38" t="s">
        <v>1878</v>
      </c>
      <c r="Q326" s="126">
        <f t="shared" si="4"/>
        <v>306</v>
      </c>
      <c r="R326" s="141" t="s">
        <v>308</v>
      </c>
      <c r="S326" s="48">
        <f>IF(EquipmentListTable[[#This Row],[Tag]]=FilterSpecs!$H$7,EquipmentListTable[[#This Row],['#/Unit]]*EquipmentListTable[[#This Row],[Price (USD)]],0)</f>
        <v>0</v>
      </c>
      <c r="T326" s="87">
        <f>EquipmentListTable[[#This Row],[Tot '#]]*EquipmentListTable[[#This Row],[Price (USD)]]</f>
        <v>14.95</v>
      </c>
      <c r="U326" s="96">
        <f>EquipmentListTable[[#This Row],[In Stock]]*EquipmentListTable[[#This Row],[Price (USD)]]</f>
        <v>0</v>
      </c>
      <c r="V326" s="96">
        <f>EquipmentListTable[[#This Row],['# Left]]*EquipmentListTable[[#This Row],[Price (USD)]]</f>
        <v>14.95</v>
      </c>
      <c r="W326" s="96">
        <f>EquipmentListTable[[#This Row],['# Left]]*EquipmentListTable[[#This Row],[Price (USD)]]</f>
        <v>14.95</v>
      </c>
      <c r="X326" s="38" t="s">
        <v>309</v>
      </c>
      <c r="Y326" s="77" t="s">
        <v>310</v>
      </c>
      <c r="Z32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https://www.sparkfun.com/products/12924</v>
      </c>
      <c r="AA32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https://www.mouser.com/ProductDetail/474-DEV-12924</v>
      </c>
      <c r="AB326" s="38" t="s">
        <v>1029</v>
      </c>
    </row>
    <row r="327" spans="1:28" s="54" customFormat="1" x14ac:dyDescent="0.3">
      <c r="A327" s="126" t="s">
        <v>874</v>
      </c>
      <c r="B327" s="126" t="s">
        <v>971</v>
      </c>
      <c r="C327" s="126" t="s">
        <v>0</v>
      </c>
      <c r="D327" s="141" t="str">
        <f>IF(EquipmentListTable[[#This Row],[Supplier]]=FilterSpecs!$A$8,EquipmentListTable[[#This Row],[Mouser SKU]], EquipmentListTable[[#This Row],[Supplier SKU]])</f>
        <v>PRT-12614</v>
      </c>
      <c r="E327" s="126">
        <v>0</v>
      </c>
      <c r="F327" s="126">
        <v>0</v>
      </c>
      <c r="G327" s="126">
        <v>0</v>
      </c>
      <c r="H327" s="126">
        <f>EquipmentListTable[[#This Row],['#/Unit]]*FilterSpecs!$C$3+EquipmentListTable[[#This Row],['# Extra]]</f>
        <v>0</v>
      </c>
      <c r="I327" s="126">
        <v>0</v>
      </c>
      <c r="J327" s="126">
        <f>IF(AND(EquipmentListTable[[#This Row],[Tag]]&lt;&gt;FilterSpecs!$H$12, EquipmentListTable[[#This Row],[Tag]]&lt;&gt;FilterSpecs!$H$9), EquipmentListTable[[#This Row],['#/Unit]]*FilterSpecs!$B$3+EquipmentListTable[Init '# Extra],0)</f>
        <v>0</v>
      </c>
      <c r="K327" s="126">
        <f>EquipmentListTable[[#This Row],[Tot '#]]-EquipmentListTable[In Stock]</f>
        <v>0</v>
      </c>
      <c r="L327" s="126">
        <f>EquipmentListTable['# Left]</f>
        <v>0</v>
      </c>
      <c r="M327" s="126" t="s">
        <v>769</v>
      </c>
      <c r="N327" s="104">
        <v>19.95</v>
      </c>
      <c r="O327" s="104">
        <f>EquipmentListTable[[#This Row],['# Formatted]]*EquipmentListTable[[#This Row],[Price (USD)]]</f>
        <v>0</v>
      </c>
      <c r="P327" s="38" t="s">
        <v>1874</v>
      </c>
      <c r="Q327" s="126">
        <f t="shared" si="4"/>
        <v>307</v>
      </c>
      <c r="R327" s="141" t="s">
        <v>766</v>
      </c>
      <c r="S327" s="48">
        <f>IF(EquipmentListTable[[#This Row],[Tag]]=FilterSpecs!$H$7,EquipmentListTable[[#This Row],['#/Unit]]*EquipmentListTable[[#This Row],[Price (USD)]],0)</f>
        <v>0</v>
      </c>
      <c r="T327" s="87">
        <f>EquipmentListTable[[#This Row],[Tot '#]]*EquipmentListTable[[#This Row],[Price (USD)]]</f>
        <v>0</v>
      </c>
      <c r="U327" s="96">
        <f>EquipmentListTable[[#This Row],[In Stock]]*EquipmentListTable[[#This Row],[Price (USD)]]</f>
        <v>0</v>
      </c>
      <c r="V327" s="96">
        <f>EquipmentListTable[[#This Row],['# Left]]*EquipmentListTable[[#This Row],[Price (USD)]]</f>
        <v>0</v>
      </c>
      <c r="W327" s="96">
        <f>EquipmentListTable[[#This Row],['# Left]]*EquipmentListTable[[#This Row],[Price (USD)]]</f>
        <v>0</v>
      </c>
      <c r="X327" s="38" t="s">
        <v>767</v>
      </c>
      <c r="Y327" s="77" t="s">
        <v>768</v>
      </c>
      <c r="Z32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https://www.sparkfun.com/products/12614</v>
      </c>
      <c r="AA32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https://www.mouser.com/ProductDetail/474-PRT-12614</v>
      </c>
      <c r="AB327" s="41"/>
    </row>
    <row r="328" spans="1:28" s="55" customFormat="1" x14ac:dyDescent="0.3">
      <c r="A328" s="142" t="s">
        <v>874</v>
      </c>
      <c r="B328" s="142" t="s">
        <v>971</v>
      </c>
      <c r="C328" s="126" t="s">
        <v>0</v>
      </c>
      <c r="D328" s="141" t="str">
        <f>IF(EquipmentListTable[[#This Row],[Supplier]]=FilterSpecs!$A$8,EquipmentListTable[[#This Row],[Mouser SKU]], EquipmentListTable[[#This Row],[Supplier SKU]])</f>
        <v>PRT-12044</v>
      </c>
      <c r="E328" s="126">
        <v>0</v>
      </c>
      <c r="F328" s="126">
        <v>0</v>
      </c>
      <c r="G328" s="126">
        <v>0</v>
      </c>
      <c r="H328" s="126">
        <f>EquipmentListTable[[#This Row],['#/Unit]]*FilterSpecs!$C$3+EquipmentListTable[[#This Row],['# Extra]]</f>
        <v>0</v>
      </c>
      <c r="I328" s="126">
        <v>0</v>
      </c>
      <c r="J328" s="126">
        <f>IF(AND(EquipmentListTable[[#This Row],[Tag]]&lt;&gt;FilterSpecs!$H$12, EquipmentListTable[[#This Row],[Tag]]&lt;&gt;FilterSpecs!$H$9), EquipmentListTable[[#This Row],['#/Unit]]*FilterSpecs!$B$3+EquipmentListTable[Init '# Extra],0)</f>
        <v>0</v>
      </c>
      <c r="K328" s="126">
        <f>EquipmentListTable[[#This Row],[Tot '#]]-EquipmentListTable[In Stock]</f>
        <v>0</v>
      </c>
      <c r="L328" s="126">
        <f>EquipmentListTable['# Left]</f>
        <v>0</v>
      </c>
      <c r="M328" s="126" t="s">
        <v>1075</v>
      </c>
      <c r="N328" s="104">
        <v>3.95</v>
      </c>
      <c r="O328" s="104">
        <f>EquipmentListTable[[#This Row],['# Formatted]]*EquipmentListTable[[#This Row],[Price (USD)]]</f>
        <v>0</v>
      </c>
      <c r="P328" s="38" t="s">
        <v>1874</v>
      </c>
      <c r="Q328" s="126">
        <f t="shared" si="4"/>
        <v>308</v>
      </c>
      <c r="R328" s="141" t="s">
        <v>1072</v>
      </c>
      <c r="S328" s="48">
        <f>IF(EquipmentListTable[[#This Row],[Tag]]=FilterSpecs!$H$7,EquipmentListTable[[#This Row],['#/Unit]]*EquipmentListTable[[#This Row],[Price (USD)]],0)</f>
        <v>0</v>
      </c>
      <c r="T328" s="87">
        <f>EquipmentListTable[[#This Row],[Tot '#]]*EquipmentListTable[[#This Row],[Price (USD)]]</f>
        <v>0</v>
      </c>
      <c r="U328" s="96">
        <f>EquipmentListTable[[#This Row],[In Stock]]*EquipmentListTable[[#This Row],[Price (USD)]]</f>
        <v>0</v>
      </c>
      <c r="V328" s="96">
        <f>EquipmentListTable[[#This Row],['# Left]]*EquipmentListTable[[#This Row],[Price (USD)]]</f>
        <v>0</v>
      </c>
      <c r="W328" s="96">
        <f>EquipmentListTable[[#This Row],['# Left]]*EquipmentListTable[[#This Row],[Price (USD)]]</f>
        <v>0</v>
      </c>
      <c r="X328" s="38" t="s">
        <v>1073</v>
      </c>
      <c r="Y328" s="77" t="s">
        <v>1074</v>
      </c>
      <c r="Z32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https://www.sparkfun.com/products/12044</v>
      </c>
      <c r="AA32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https://www.mouser.com/ProductDetail/474-PRT-12044</v>
      </c>
      <c r="AB328" s="38" t="s">
        <v>1279</v>
      </c>
    </row>
    <row r="329" spans="1:28" s="55" customFormat="1" x14ac:dyDescent="0.3">
      <c r="A329" s="126" t="s">
        <v>874</v>
      </c>
      <c r="B329" s="126" t="s">
        <v>971</v>
      </c>
      <c r="C329" s="126" t="s">
        <v>0</v>
      </c>
      <c r="D329" s="141" t="str">
        <f>IF(EquipmentListTable[[#This Row],[Supplier]]=FilterSpecs!$A$8,EquipmentListTable[[#This Row],[Mouser SKU]], EquipmentListTable[[#This Row],[Supplier SKU]])</f>
        <v>PRT-12047</v>
      </c>
      <c r="E329" s="126">
        <v>4</v>
      </c>
      <c r="F329" s="126">
        <v>0</v>
      </c>
      <c r="G329" s="126">
        <v>0</v>
      </c>
      <c r="H329" s="126">
        <f>EquipmentListTable[[#This Row],['#/Unit]]*FilterSpecs!$C$3+EquipmentListTable[[#This Row],['# Extra]]</f>
        <v>20</v>
      </c>
      <c r="I329" s="126">
        <v>20</v>
      </c>
      <c r="J329" s="126">
        <f>IF(AND(EquipmentListTable[[#This Row],[Tag]]&lt;&gt;FilterSpecs!$H$12, EquipmentListTable[[#This Row],[Tag]]&lt;&gt;FilterSpecs!$H$9), EquipmentListTable[[#This Row],['#/Unit]]*FilterSpecs!$B$3+EquipmentListTable[Init '# Extra],0)</f>
        <v>20</v>
      </c>
      <c r="K329" s="126">
        <f>EquipmentListTable[[#This Row],[Tot '#]]-EquipmentListTable[In Stock]</f>
        <v>0</v>
      </c>
      <c r="L329" s="126">
        <f>EquipmentListTable['# Left]</f>
        <v>0</v>
      </c>
      <c r="M329" s="126" t="s">
        <v>1283</v>
      </c>
      <c r="N329" s="104">
        <v>3.95</v>
      </c>
      <c r="O329" s="104">
        <f>EquipmentListTable[[#This Row],['# Formatted]]*EquipmentListTable[[#This Row],[Price (USD)]]</f>
        <v>0</v>
      </c>
      <c r="P329" s="38" t="s">
        <v>1875</v>
      </c>
      <c r="Q329" s="126">
        <f t="shared" si="4"/>
        <v>309</v>
      </c>
      <c r="R329" s="141" t="s">
        <v>1280</v>
      </c>
      <c r="S329" s="48">
        <f>IF(EquipmentListTable[[#This Row],[Tag]]=FilterSpecs!$H$7,EquipmentListTable[[#This Row],['#/Unit]]*EquipmentListTable[[#This Row],[Price (USD)]],0)</f>
        <v>15.8</v>
      </c>
      <c r="T329" s="87">
        <f>EquipmentListTable[[#This Row],[Tot '#]]*EquipmentListTable[[#This Row],[Price (USD)]]</f>
        <v>79</v>
      </c>
      <c r="U329" s="96">
        <f>EquipmentListTable[[#This Row],[In Stock]]*EquipmentListTable[[#This Row],[Price (USD)]]</f>
        <v>79</v>
      </c>
      <c r="V329" s="96">
        <f>EquipmentListTable[[#This Row],['# Left]]*EquipmentListTable[[#This Row],[Price (USD)]]</f>
        <v>0</v>
      </c>
      <c r="W329" s="96">
        <f>EquipmentListTable[[#This Row],['# Left]]*EquipmentListTable[[#This Row],[Price (USD)]]</f>
        <v>0</v>
      </c>
      <c r="X329" s="38" t="s">
        <v>1281</v>
      </c>
      <c r="Y329" s="77" t="s">
        <v>1282</v>
      </c>
      <c r="Z32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https://www.sparkfun.com/products/12047</v>
      </c>
      <c r="AA32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https://www.mouser.com/ProductDetail/474-PRT-12047</v>
      </c>
      <c r="AB329" s="38" t="s">
        <v>1279</v>
      </c>
    </row>
    <row r="330" spans="1:28" s="55" customFormat="1" x14ac:dyDescent="0.3">
      <c r="A330" s="126" t="s">
        <v>874</v>
      </c>
      <c r="B330" s="126" t="s">
        <v>971</v>
      </c>
      <c r="C330" s="126" t="s">
        <v>1863</v>
      </c>
      <c r="D330" s="141" t="str">
        <f>IF(EquipmentListTable[[#This Row],[Supplier]]=FilterSpecs!$A$8,EquipmentListTable[[#This Row],[Mouser SKU]], EquipmentListTable[[#This Row],[Supplier SKU]])</f>
        <v>65</v>
      </c>
      <c r="E330" s="126">
        <v>0</v>
      </c>
      <c r="F330" s="126">
        <v>0</v>
      </c>
      <c r="G330" s="126">
        <v>0</v>
      </c>
      <c r="H330" s="126">
        <f>EquipmentListTable[[#This Row],['#/Unit]]*FilterSpecs!$C$3+EquipmentListTable[[#This Row],['# Extra]]</f>
        <v>0</v>
      </c>
      <c r="I330" s="126">
        <v>0</v>
      </c>
      <c r="J330" s="126">
        <f>IF(AND(EquipmentListTable[[#This Row],[Tag]]&lt;&gt;FilterSpecs!$H$12, EquipmentListTable[[#This Row],[Tag]]&lt;&gt;FilterSpecs!$H$9), EquipmentListTable[[#This Row],['#/Unit]]*FilterSpecs!$B$3+EquipmentListTable[Init '# Extra],0)</f>
        <v>0</v>
      </c>
      <c r="K330" s="126">
        <f>EquipmentListTable[[#This Row],[Tot '#]]-EquipmentListTable[In Stock]</f>
        <v>0</v>
      </c>
      <c r="L330" s="126">
        <f>EquipmentListTable['# Left]</f>
        <v>0</v>
      </c>
      <c r="M330" s="142" t="s">
        <v>1979</v>
      </c>
      <c r="N330" s="105">
        <v>4</v>
      </c>
      <c r="O330" s="104">
        <f>EquipmentListTable[[#This Row],['# Formatted]]*EquipmentListTable[[#This Row],[Price (USD)]]</f>
        <v>0</v>
      </c>
      <c r="P330" s="51" t="s">
        <v>1874</v>
      </c>
      <c r="Q330" s="126">
        <f t="shared" si="4"/>
        <v>310</v>
      </c>
      <c r="R330" s="141" t="s">
        <v>1978</v>
      </c>
      <c r="S330" s="48">
        <f>IF(EquipmentListTable[[#This Row],[Tag]]=FilterSpecs!$H$7,EquipmentListTable[[#This Row],['#/Unit]]*EquipmentListTable[[#This Row],[Price (USD)]],0)</f>
        <v>0</v>
      </c>
      <c r="T330" s="87">
        <f>EquipmentListTable[[#This Row],[Tot '#]]*EquipmentListTable[[#This Row],[Price (USD)]]</f>
        <v>0</v>
      </c>
      <c r="U330" s="96">
        <f>EquipmentListTable[[#This Row],[In Stock]]*EquipmentListTable[[#This Row],[Price (USD)]]</f>
        <v>0</v>
      </c>
      <c r="V330" s="96">
        <f>EquipmentListTable[[#This Row],['# Left]]*EquipmentListTable[[#This Row],[Price (USD)]]</f>
        <v>0</v>
      </c>
      <c r="W330" s="96">
        <f>EquipmentListTable[[#This Row],['# Left]]*EquipmentListTable[[#This Row],[Price (USD)]]</f>
        <v>0</v>
      </c>
      <c r="X330" s="38"/>
      <c r="Y330" s="77"/>
      <c r="Z33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https://www.adafruit.com/product/65</v>
      </c>
      <c r="AA33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https://www.mouser.com/ProductDetail/485-65</v>
      </c>
    </row>
    <row r="331" spans="1:28" s="55" customFormat="1" x14ac:dyDescent="0.3">
      <c r="A331" s="126" t="s">
        <v>874</v>
      </c>
      <c r="B331" s="126" t="s">
        <v>971</v>
      </c>
      <c r="C331" s="126" t="s">
        <v>0</v>
      </c>
      <c r="D331" s="141" t="str">
        <f>IF(EquipmentListTable[[#This Row],[Supplier]]=FilterSpecs!$A$8,EquipmentListTable[[#This Row],[Mouser SKU]], EquipmentListTable[[#This Row],[Supplier SKU]])</f>
        <v>PRT-12699</v>
      </c>
      <c r="E331" s="126">
        <v>2</v>
      </c>
      <c r="F331" s="126">
        <v>2</v>
      </c>
      <c r="G331" s="126">
        <v>0</v>
      </c>
      <c r="H331" s="126">
        <f>EquipmentListTable[[#This Row],['#/Unit]]*FilterSpecs!$C$3+EquipmentListTable[[#This Row],['# Extra]]</f>
        <v>12</v>
      </c>
      <c r="I331" s="126">
        <v>10</v>
      </c>
      <c r="J331" s="126">
        <f>IF(AND(EquipmentListTable[[#This Row],[Tag]]&lt;&gt;FilterSpecs!$H$12, EquipmentListTable[[#This Row],[Tag]]&lt;&gt;FilterSpecs!$H$9), EquipmentListTable[[#This Row],['#/Unit]]*FilterSpecs!$B$3+EquipmentListTable[Init '# Extra],0)</f>
        <v>10</v>
      </c>
      <c r="K331" s="126">
        <f>EquipmentListTable[[#This Row],[Tot '#]]-EquipmentListTable[In Stock]</f>
        <v>2</v>
      </c>
      <c r="L331" s="126">
        <f>EquipmentListTable['# Left]</f>
        <v>2</v>
      </c>
      <c r="M331" s="126" t="s">
        <v>913</v>
      </c>
      <c r="N331" s="104">
        <v>8.9499999999999993</v>
      </c>
      <c r="O331" s="104">
        <f>EquipmentListTable[[#This Row],['# Formatted]]*EquipmentListTable[[#This Row],[Price (USD)]]</f>
        <v>17.899999999999999</v>
      </c>
      <c r="P331" s="38" t="s">
        <v>1875</v>
      </c>
      <c r="Q331" s="126">
        <f t="shared" si="4"/>
        <v>311</v>
      </c>
      <c r="R331" s="141" t="s">
        <v>910</v>
      </c>
      <c r="S331" s="48">
        <f>IF(EquipmentListTable[[#This Row],[Tag]]=FilterSpecs!$H$7,EquipmentListTable[[#This Row],['#/Unit]]*EquipmentListTable[[#This Row],[Price (USD)]],0)</f>
        <v>17.899999999999999</v>
      </c>
      <c r="T331" s="87">
        <f>EquipmentListTable[[#This Row],[Tot '#]]*EquipmentListTable[[#This Row],[Price (USD)]]</f>
        <v>107.39999999999999</v>
      </c>
      <c r="U331" s="96">
        <f>EquipmentListTable[[#This Row],[In Stock]]*EquipmentListTable[[#This Row],[Price (USD)]]</f>
        <v>89.5</v>
      </c>
      <c r="V331" s="96">
        <f>EquipmentListTable[[#This Row],['# Left]]*EquipmentListTable[[#This Row],[Price (USD)]]</f>
        <v>17.899999999999999</v>
      </c>
      <c r="W331" s="96">
        <f>EquipmentListTable[[#This Row],['# Left]]*EquipmentListTable[[#This Row],[Price (USD)]]</f>
        <v>17.899999999999999</v>
      </c>
      <c r="X331" s="38" t="s">
        <v>911</v>
      </c>
      <c r="Y331" s="77" t="s">
        <v>912</v>
      </c>
      <c r="Z33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https://www.sparkfun.com/products/12699</v>
      </c>
      <c r="AA33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https://www.mouser.com/ProductDetail/474-PRT-12699</v>
      </c>
      <c r="AB331" s="41"/>
    </row>
    <row r="332" spans="1:28" s="55" customFormat="1" x14ac:dyDescent="0.3">
      <c r="A332" s="126" t="s">
        <v>874</v>
      </c>
      <c r="B332" s="126" t="s">
        <v>971</v>
      </c>
      <c r="C332" s="126" t="s">
        <v>0</v>
      </c>
      <c r="D332" s="141" t="str">
        <f>IF(EquipmentListTable[[#This Row],[Supplier]]=FilterSpecs!$A$8,EquipmentListTable[[#This Row],[Mouser SKU]], EquipmentListTable[[#This Row],[Supplier SKU]])</f>
        <v>PRT-12070</v>
      </c>
      <c r="E332" s="126">
        <v>0</v>
      </c>
      <c r="F332" s="126">
        <v>2</v>
      </c>
      <c r="G332" s="126">
        <v>0</v>
      </c>
      <c r="H332" s="126">
        <f>EquipmentListTable[[#This Row],['#/Unit]]*FilterSpecs!$C$3+EquipmentListTable[[#This Row],['# Extra]]</f>
        <v>2</v>
      </c>
      <c r="I332" s="126">
        <v>0</v>
      </c>
      <c r="J332" s="126">
        <f>IF(AND(EquipmentListTable[[#This Row],[Tag]]&lt;&gt;FilterSpecs!$H$12, EquipmentListTable[[#This Row],[Tag]]&lt;&gt;FilterSpecs!$H$9), EquipmentListTable[[#This Row],['#/Unit]]*FilterSpecs!$B$3+EquipmentListTable[Init '# Extra],0)</f>
        <v>0</v>
      </c>
      <c r="K332" s="126">
        <f>EquipmentListTable[[#This Row],[Tot '#]]-EquipmentListTable[In Stock]</f>
        <v>2</v>
      </c>
      <c r="L332" s="126">
        <f>EquipmentListTable['# Left]</f>
        <v>2</v>
      </c>
      <c r="M332" s="126" t="s">
        <v>1807</v>
      </c>
      <c r="N332" s="104">
        <v>4.95</v>
      </c>
      <c r="O332" s="104">
        <f>EquipmentListTable[[#This Row],['# Formatted]]*EquipmentListTable[[#This Row],[Price (USD)]]</f>
        <v>9.9</v>
      </c>
      <c r="P332" s="38" t="s">
        <v>1874</v>
      </c>
      <c r="Q332" s="126">
        <f t="shared" si="4"/>
        <v>312</v>
      </c>
      <c r="R332" s="141" t="s">
        <v>1804</v>
      </c>
      <c r="S332" s="48">
        <f>IF(EquipmentListTable[[#This Row],[Tag]]=FilterSpecs!$H$7,EquipmentListTable[[#This Row],['#/Unit]]*EquipmentListTable[[#This Row],[Price (USD)]],0)</f>
        <v>0</v>
      </c>
      <c r="T332" s="87">
        <f>EquipmentListTable[[#This Row],[Tot '#]]*EquipmentListTable[[#This Row],[Price (USD)]]</f>
        <v>9.9</v>
      </c>
      <c r="U332" s="96">
        <f>EquipmentListTable[[#This Row],[In Stock]]*EquipmentListTable[[#This Row],[Price (USD)]]</f>
        <v>0</v>
      </c>
      <c r="V332" s="96">
        <f>EquipmentListTable[[#This Row],['# Left]]*EquipmentListTable[[#This Row],[Price (USD)]]</f>
        <v>9.9</v>
      </c>
      <c r="W332" s="96">
        <f>EquipmentListTable[[#This Row],['# Left]]*EquipmentListTable[[#This Row],[Price (USD)]]</f>
        <v>9.9</v>
      </c>
      <c r="X332" s="38" t="s">
        <v>1805</v>
      </c>
      <c r="Y332" s="77" t="s">
        <v>1806</v>
      </c>
      <c r="Z33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https://www.sparkfun.com/products/12070</v>
      </c>
      <c r="AA33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https://www.mouser.com/ProductDetail/474-PRT-12070</v>
      </c>
      <c r="AB332" s="41"/>
    </row>
    <row r="333" spans="1:28" s="55" customFormat="1" x14ac:dyDescent="0.3">
      <c r="A333" s="142" t="s">
        <v>874</v>
      </c>
      <c r="B333" s="142" t="s">
        <v>971</v>
      </c>
      <c r="C333" s="126" t="s">
        <v>0</v>
      </c>
      <c r="D333" s="141" t="str">
        <f>IF(EquipmentListTable[[#This Row],[Supplier]]=FilterSpecs!$A$8,EquipmentListTable[[#This Row],[Mouser SKU]], EquipmentListTable[[#This Row],[Supplier SKU]])</f>
        <v>PRT-12702</v>
      </c>
      <c r="E333" s="126">
        <v>0</v>
      </c>
      <c r="F333" s="126">
        <v>0</v>
      </c>
      <c r="G333" s="126">
        <v>0</v>
      </c>
      <c r="H333" s="126">
        <f>EquipmentListTable[[#This Row],['#/Unit]]*FilterSpecs!$C$3+EquipmentListTable[[#This Row],['# Extra]]</f>
        <v>0</v>
      </c>
      <c r="I333" s="126">
        <v>0</v>
      </c>
      <c r="J333" s="126">
        <f>IF(AND(EquipmentListTable[[#This Row],[Tag]]&lt;&gt;FilterSpecs!$H$12, EquipmentListTable[[#This Row],[Tag]]&lt;&gt;FilterSpecs!$H$9), EquipmentListTable[[#This Row],['#/Unit]]*FilterSpecs!$B$3+EquipmentListTable[Init '# Extra],0)</f>
        <v>0</v>
      </c>
      <c r="K333" s="126">
        <f>EquipmentListTable[[#This Row],[Tot '#]]-EquipmentListTable[In Stock]</f>
        <v>0</v>
      </c>
      <c r="L333" s="126">
        <f>EquipmentListTable['# Left]</f>
        <v>0</v>
      </c>
      <c r="M333" s="126" t="s">
        <v>1815</v>
      </c>
      <c r="N333" s="104">
        <v>2.95</v>
      </c>
      <c r="O333" s="104">
        <f>EquipmentListTable[[#This Row],['# Formatted]]*EquipmentListTable[[#This Row],[Price (USD)]]</f>
        <v>0</v>
      </c>
      <c r="P333" s="38" t="s">
        <v>1874</v>
      </c>
      <c r="Q333" s="126">
        <f t="shared" si="4"/>
        <v>313</v>
      </c>
      <c r="R333" s="141" t="s">
        <v>1812</v>
      </c>
      <c r="S333" s="48">
        <f>IF(EquipmentListTable[[#This Row],[Tag]]=FilterSpecs!$H$7,EquipmentListTable[[#This Row],['#/Unit]]*EquipmentListTable[[#This Row],[Price (USD)]],0)</f>
        <v>0</v>
      </c>
      <c r="T333" s="87">
        <f>EquipmentListTable[[#This Row],[Tot '#]]*EquipmentListTable[[#This Row],[Price (USD)]]</f>
        <v>0</v>
      </c>
      <c r="U333" s="96">
        <f>EquipmentListTable[[#This Row],[In Stock]]*EquipmentListTable[[#This Row],[Price (USD)]]</f>
        <v>0</v>
      </c>
      <c r="V333" s="96">
        <f>EquipmentListTable[[#This Row],['# Left]]*EquipmentListTable[[#This Row],[Price (USD)]]</f>
        <v>0</v>
      </c>
      <c r="W333" s="96">
        <f>EquipmentListTable[[#This Row],['# Left]]*EquipmentListTable[[#This Row],[Price (USD)]]</f>
        <v>0</v>
      </c>
      <c r="X333" s="38" t="s">
        <v>1813</v>
      </c>
      <c r="Y333" s="77" t="s">
        <v>1814</v>
      </c>
      <c r="Z33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https://www.sparkfun.com/products/12702</v>
      </c>
      <c r="AA33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https://www.mouser.com/ProductDetail/474-PRT-12702</v>
      </c>
    </row>
    <row r="334" spans="1:28" s="55" customFormat="1" x14ac:dyDescent="0.3">
      <c r="A334" s="142" t="s">
        <v>874</v>
      </c>
      <c r="B334" s="142" t="s">
        <v>971</v>
      </c>
      <c r="C334" s="126" t="s">
        <v>0</v>
      </c>
      <c r="D334" s="141" t="str">
        <f>IF(EquipmentListTable[[#This Row],[Supplier]]=FilterSpecs!$A$8,EquipmentListTable[[#This Row],[Mouser SKU]], EquipmentListTable[[#This Row],[Supplier SKU]])</f>
        <v>DEV-07914</v>
      </c>
      <c r="E334" s="126">
        <v>1</v>
      </c>
      <c r="F334" s="126">
        <v>1</v>
      </c>
      <c r="G334" s="126">
        <v>0</v>
      </c>
      <c r="H334" s="126">
        <f>EquipmentListTable[[#This Row],['#/Unit]]*FilterSpecs!$C$3+EquipmentListTable[[#This Row],['# Extra]]</f>
        <v>6</v>
      </c>
      <c r="I334" s="126">
        <v>5</v>
      </c>
      <c r="J334" s="126">
        <f>IF(AND(EquipmentListTable[[#This Row],[Tag]]&lt;&gt;FilterSpecs!$H$12, EquipmentListTable[[#This Row],[Tag]]&lt;&gt;FilterSpecs!$H$9), EquipmentListTable[[#This Row],['#/Unit]]*FilterSpecs!$B$3+EquipmentListTable[Init '# Extra],0)</f>
        <v>0</v>
      </c>
      <c r="K334" s="126">
        <f>EquipmentListTable[[#This Row],[Tot '#]]-EquipmentListTable[In Stock]</f>
        <v>1</v>
      </c>
      <c r="L334" s="126">
        <f>EquipmentListTable['# Left]</f>
        <v>1</v>
      </c>
      <c r="M334" s="126" t="s">
        <v>1739</v>
      </c>
      <c r="N334" s="104">
        <v>9.9499999999999993</v>
      </c>
      <c r="O334" s="104">
        <f>EquipmentListTable[[#This Row],['# Formatted]]*EquipmentListTable[[#This Row],[Price (USD)]]</f>
        <v>9.9499999999999993</v>
      </c>
      <c r="P334" s="77" t="s">
        <v>2349</v>
      </c>
      <c r="Q334" s="126">
        <f t="shared" si="4"/>
        <v>314</v>
      </c>
      <c r="R334" s="141" t="s">
        <v>1736</v>
      </c>
      <c r="S334" s="112">
        <f>IF(EquipmentListTable[[#This Row],[Tag]]=FilterSpecs!$H$7,EquipmentListTable[[#This Row],['#/Unit]]*EquipmentListTable[[#This Row],[Price (USD)]],0)</f>
        <v>0</v>
      </c>
      <c r="T334" s="112">
        <f>EquipmentListTable[[#This Row],[Tot '#]]*EquipmentListTable[[#This Row],[Price (USD)]]</f>
        <v>59.699999999999996</v>
      </c>
      <c r="U334" s="96">
        <f>EquipmentListTable[[#This Row],[In Stock]]*EquipmentListTable[[#This Row],[Price (USD)]]</f>
        <v>49.75</v>
      </c>
      <c r="V334" s="96">
        <f>EquipmentListTable[[#This Row],['# Left]]*EquipmentListTable[[#This Row],[Price (USD)]]</f>
        <v>9.9499999999999993</v>
      </c>
      <c r="W334" s="96">
        <f>EquipmentListTable[[#This Row],['# Left]]*EquipmentListTable[[#This Row],[Price (USD)]]</f>
        <v>9.9499999999999993</v>
      </c>
      <c r="X334" s="77" t="s">
        <v>1737</v>
      </c>
      <c r="Y334" s="77" t="s">
        <v>1738</v>
      </c>
      <c r="Z33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https://www.sparkfun.com/products/07914</v>
      </c>
      <c r="AA33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https://www.mouser.com/ProductDetail/474-DEV-07914</v>
      </c>
      <c r="AB334" s="41"/>
    </row>
    <row r="335" spans="1:28" s="55" customFormat="1" x14ac:dyDescent="0.3">
      <c r="A335" s="126" t="s">
        <v>874</v>
      </c>
      <c r="B335" s="126" t="s">
        <v>971</v>
      </c>
      <c r="C335" s="126" t="s">
        <v>1863</v>
      </c>
      <c r="D335" s="141" t="str">
        <f>IF(EquipmentListTable[[#This Row],[Supplier]]=FilterSpecs!$A$8,EquipmentListTable[[#This Row],[Mouser SKU]], EquipmentListTable[[#This Row],[Supplier SKU]])</f>
        <v>2077</v>
      </c>
      <c r="E335" s="126">
        <v>0</v>
      </c>
      <c r="F335" s="126">
        <v>1</v>
      </c>
      <c r="G335" s="126">
        <v>0</v>
      </c>
      <c r="H335" s="126">
        <f>EquipmentListTable[[#This Row],['#/Unit]]*FilterSpecs!$C$3+EquipmentListTable[[#This Row],['# Extra]]</f>
        <v>1</v>
      </c>
      <c r="I335" s="126">
        <v>0</v>
      </c>
      <c r="J335" s="126">
        <f>IF(AND(EquipmentListTable[[#This Row],[Tag]]&lt;&gt;FilterSpecs!$H$12, EquipmentListTable[[#This Row],[Tag]]&lt;&gt;FilterSpecs!$H$9), EquipmentListTable[[#This Row],['#/Unit]]*FilterSpecs!$B$3+EquipmentListTable[Init '# Extra],0)</f>
        <v>0</v>
      </c>
      <c r="K335" s="126">
        <f>EquipmentListTable[[#This Row],[Tot '#]]-EquipmentListTable[In Stock]</f>
        <v>1</v>
      </c>
      <c r="L335" s="126">
        <f>EquipmentListTable['# Left]</f>
        <v>1</v>
      </c>
      <c r="M335" s="142" t="s">
        <v>1965</v>
      </c>
      <c r="N335" s="105">
        <v>9.9499999999999993</v>
      </c>
      <c r="O335" s="104">
        <f>EquipmentListTable[[#This Row],['# Formatted]]*EquipmentListTable[[#This Row],[Price (USD)]]</f>
        <v>9.9499999999999993</v>
      </c>
      <c r="P335" s="51" t="s">
        <v>1874</v>
      </c>
      <c r="Q335" s="126">
        <f t="shared" si="4"/>
        <v>315</v>
      </c>
      <c r="R335" s="141" t="s">
        <v>1964</v>
      </c>
      <c r="S335" s="48">
        <f>IF(EquipmentListTable[[#This Row],[Tag]]=FilterSpecs!$H$7,EquipmentListTable[[#This Row],['#/Unit]]*EquipmentListTable[[#This Row],[Price (USD)]],0)</f>
        <v>0</v>
      </c>
      <c r="T335" s="87">
        <f>EquipmentListTable[[#This Row],[Tot '#]]*EquipmentListTable[[#This Row],[Price (USD)]]</f>
        <v>9.9499999999999993</v>
      </c>
      <c r="U335" s="96">
        <f>EquipmentListTable[[#This Row],[In Stock]]*EquipmentListTable[[#This Row],[Price (USD)]]</f>
        <v>0</v>
      </c>
      <c r="V335" s="96">
        <f>EquipmentListTable[[#This Row],['# Left]]*EquipmentListTable[[#This Row],[Price (USD)]]</f>
        <v>9.9499999999999993</v>
      </c>
      <c r="W335" s="96">
        <f>EquipmentListTable[[#This Row],['# Left]]*EquipmentListTable[[#This Row],[Price (USD)]]</f>
        <v>9.9499999999999993</v>
      </c>
      <c r="X335" s="38"/>
      <c r="Y335" s="77"/>
      <c r="Z33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https://www.adafruit.com/product/2077</v>
      </c>
      <c r="AA33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https://www.mouser.com/ProductDetail/485-2077</v>
      </c>
    </row>
    <row r="336" spans="1:28" s="55" customFormat="1" x14ac:dyDescent="0.3">
      <c r="A336" s="126" t="s">
        <v>874</v>
      </c>
      <c r="B336" s="126" t="s">
        <v>971</v>
      </c>
      <c r="C336" s="126" t="s">
        <v>1863</v>
      </c>
      <c r="D336" s="141" t="str">
        <f>IF(EquipmentListTable[[#This Row],[Supplier]]=FilterSpecs!$A$8,EquipmentListTable[[#This Row],[Mouser SKU]], EquipmentListTable[[#This Row],[Supplier SKU]])</f>
        <v>196</v>
      </c>
      <c r="E336" s="126">
        <v>0</v>
      </c>
      <c r="F336" s="126">
        <v>1</v>
      </c>
      <c r="G336" s="126">
        <v>0</v>
      </c>
      <c r="H336" s="126">
        <f>EquipmentListTable[[#This Row],['#/Unit]]*FilterSpecs!$C$3+EquipmentListTable[[#This Row],['# Extra]]</f>
        <v>1</v>
      </c>
      <c r="I336" s="126">
        <v>0</v>
      </c>
      <c r="J336" s="126">
        <f>IF(AND(EquipmentListTable[[#This Row],[Tag]]&lt;&gt;FilterSpecs!$H$12, EquipmentListTable[[#This Row],[Tag]]&lt;&gt;FilterSpecs!$H$9), EquipmentListTable[[#This Row],['#/Unit]]*FilterSpecs!$B$3+EquipmentListTable[Init '# Extra],0)</f>
        <v>0</v>
      </c>
      <c r="K336" s="126">
        <f>EquipmentListTable[[#This Row],[Tot '#]]-EquipmentListTable[In Stock]</f>
        <v>1</v>
      </c>
      <c r="L336" s="126">
        <f>EquipmentListTable['# Left]</f>
        <v>1</v>
      </c>
      <c r="M336" s="142" t="s">
        <v>1977</v>
      </c>
      <c r="N336" s="105">
        <v>14.95</v>
      </c>
      <c r="O336" s="104">
        <f>EquipmentListTable[[#This Row],['# Formatted]]*EquipmentListTable[[#This Row],[Price (USD)]]</f>
        <v>14.95</v>
      </c>
      <c r="P336" s="51" t="s">
        <v>1874</v>
      </c>
      <c r="Q336" s="126">
        <f t="shared" si="4"/>
        <v>316</v>
      </c>
      <c r="R336" s="141" t="s">
        <v>1976</v>
      </c>
      <c r="S336" s="48">
        <f>IF(EquipmentListTable[[#This Row],[Tag]]=FilterSpecs!$H$7,EquipmentListTable[[#This Row],['#/Unit]]*EquipmentListTable[[#This Row],[Price (USD)]],0)</f>
        <v>0</v>
      </c>
      <c r="T336" s="87">
        <f>EquipmentListTable[[#This Row],[Tot '#]]*EquipmentListTable[[#This Row],[Price (USD)]]</f>
        <v>14.95</v>
      </c>
      <c r="U336" s="96">
        <f>EquipmentListTable[[#This Row],[In Stock]]*EquipmentListTable[[#This Row],[Price (USD)]]</f>
        <v>0</v>
      </c>
      <c r="V336" s="96">
        <f>EquipmentListTable[[#This Row],['# Left]]*EquipmentListTable[[#This Row],[Price (USD)]]</f>
        <v>14.95</v>
      </c>
      <c r="W336" s="96">
        <f>EquipmentListTable[[#This Row],['# Left]]*EquipmentListTable[[#This Row],[Price (USD)]]</f>
        <v>14.95</v>
      </c>
      <c r="X336" s="38"/>
      <c r="Y336" s="77"/>
      <c r="Z33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https://www.adafruit.com/product/196</v>
      </c>
      <c r="AA33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https://www.mouser.com/ProductDetail/485-196</v>
      </c>
    </row>
    <row r="337" spans="1:28" s="55" customFormat="1" x14ac:dyDescent="0.3">
      <c r="A337" s="126" t="s">
        <v>874</v>
      </c>
      <c r="B337" s="126" t="s">
        <v>971</v>
      </c>
      <c r="C337" s="126" t="s">
        <v>1863</v>
      </c>
      <c r="D337" s="141" t="str">
        <f>IF(EquipmentListTable[[#This Row],[Supplier]]=FilterSpecs!$A$8,EquipmentListTable[[#This Row],[Mouser SKU]], EquipmentListTable[[#This Row],[Supplier SKU]])</f>
        <v>192</v>
      </c>
      <c r="E337" s="126">
        <v>0</v>
      </c>
      <c r="F337" s="126">
        <v>1</v>
      </c>
      <c r="G337" s="126">
        <v>0</v>
      </c>
      <c r="H337" s="126">
        <f>EquipmentListTable[[#This Row],['#/Unit]]*FilterSpecs!$C$3+EquipmentListTable[[#This Row],['# Extra]]</f>
        <v>1</v>
      </c>
      <c r="I337" s="126">
        <v>0</v>
      </c>
      <c r="J337" s="126">
        <f>IF(AND(EquipmentListTable[[#This Row],[Tag]]&lt;&gt;FilterSpecs!$H$12, EquipmentListTable[[#This Row],[Tag]]&lt;&gt;FilterSpecs!$H$9), EquipmentListTable[[#This Row],['#/Unit]]*FilterSpecs!$B$3+EquipmentListTable[Init '# Extra],0)</f>
        <v>0</v>
      </c>
      <c r="K337" s="126">
        <f>EquipmentListTable[[#This Row],[Tot '#]]-EquipmentListTable[In Stock]</f>
        <v>1</v>
      </c>
      <c r="L337" s="126">
        <f>EquipmentListTable['# Left]</f>
        <v>1</v>
      </c>
      <c r="M337" s="142" t="s">
        <v>1969</v>
      </c>
      <c r="N337" s="105">
        <v>14.95</v>
      </c>
      <c r="O337" s="104">
        <f>EquipmentListTable[[#This Row],['# Formatted]]*EquipmentListTable[[#This Row],[Price (USD)]]</f>
        <v>14.95</v>
      </c>
      <c r="P337" s="51" t="s">
        <v>1874</v>
      </c>
      <c r="Q337" s="126">
        <f t="shared" si="4"/>
        <v>317</v>
      </c>
      <c r="R337" s="141" t="s">
        <v>1968</v>
      </c>
      <c r="S337" s="48">
        <f>IF(EquipmentListTable[[#This Row],[Tag]]=FilterSpecs!$H$7,EquipmentListTable[[#This Row],['#/Unit]]*EquipmentListTable[[#This Row],[Price (USD)]],0)</f>
        <v>0</v>
      </c>
      <c r="T337" s="87">
        <f>EquipmentListTable[[#This Row],[Tot '#]]*EquipmentListTable[[#This Row],[Price (USD)]]</f>
        <v>14.95</v>
      </c>
      <c r="U337" s="96">
        <f>EquipmentListTable[[#This Row],[In Stock]]*EquipmentListTable[[#This Row],[Price (USD)]]</f>
        <v>0</v>
      </c>
      <c r="V337" s="96">
        <f>EquipmentListTable[[#This Row],['# Left]]*EquipmentListTable[[#This Row],[Price (USD)]]</f>
        <v>14.95</v>
      </c>
      <c r="W337" s="96">
        <f>EquipmentListTable[[#This Row],['# Left]]*EquipmentListTable[[#This Row],[Price (USD)]]</f>
        <v>14.95</v>
      </c>
      <c r="X337" s="38"/>
      <c r="Y337" s="77"/>
      <c r="Z33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https://www.adafruit.com/product/192</v>
      </c>
      <c r="AA33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https://www.mouser.com/ProductDetail/485-192</v>
      </c>
    </row>
    <row r="338" spans="1:28" s="55" customFormat="1" x14ac:dyDescent="0.3">
      <c r="A338" s="126" t="s">
        <v>874</v>
      </c>
      <c r="B338" s="126" t="s">
        <v>971</v>
      </c>
      <c r="C338" s="126" t="s">
        <v>1863</v>
      </c>
      <c r="D338" s="141" t="str">
        <f>IF(EquipmentListTable[[#This Row],[Supplier]]=FilterSpecs!$A$8,EquipmentListTable[[#This Row],[Mouser SKU]], EquipmentListTable[[#This Row],[Supplier SKU]])</f>
        <v>443</v>
      </c>
      <c r="E338" s="126">
        <v>0</v>
      </c>
      <c r="F338" s="126">
        <v>0</v>
      </c>
      <c r="G338" s="126">
        <v>0</v>
      </c>
      <c r="H338" s="126">
        <f>EquipmentListTable[[#This Row],['#/Unit]]*FilterSpecs!$C$3+EquipmentListTable[[#This Row],['# Extra]]</f>
        <v>0</v>
      </c>
      <c r="I338" s="126">
        <v>0</v>
      </c>
      <c r="J338" s="126">
        <f>IF(AND(EquipmentListTable[[#This Row],[Tag]]&lt;&gt;FilterSpecs!$H$12, EquipmentListTable[[#This Row],[Tag]]&lt;&gt;FilterSpecs!$H$9), EquipmentListTable[[#This Row],['#/Unit]]*FilterSpecs!$B$3+EquipmentListTable[Init '# Extra],0)</f>
        <v>0</v>
      </c>
      <c r="K338" s="126">
        <f>EquipmentListTable[[#This Row],[Tot '#]]-EquipmentListTable[In Stock]</f>
        <v>0</v>
      </c>
      <c r="L338" s="126">
        <f>EquipmentListTable['# Left]</f>
        <v>0</v>
      </c>
      <c r="M338" s="142" t="s">
        <v>1967</v>
      </c>
      <c r="N338" s="105">
        <v>19.95</v>
      </c>
      <c r="O338" s="104">
        <f>EquipmentListTable[[#This Row],['# Formatted]]*EquipmentListTable[[#This Row],[Price (USD)]]</f>
        <v>0</v>
      </c>
      <c r="P338" s="51" t="s">
        <v>1874</v>
      </c>
      <c r="Q338" s="126">
        <f t="shared" si="4"/>
        <v>318</v>
      </c>
      <c r="R338" s="141" t="s">
        <v>1966</v>
      </c>
      <c r="S338" s="48">
        <f>IF(EquipmentListTable[[#This Row],[Tag]]=FilterSpecs!$H$7,EquipmentListTable[[#This Row],['#/Unit]]*EquipmentListTable[[#This Row],[Price (USD)]],0)</f>
        <v>0</v>
      </c>
      <c r="T338" s="87">
        <f>EquipmentListTable[[#This Row],[Tot '#]]*EquipmentListTable[[#This Row],[Price (USD)]]</f>
        <v>0</v>
      </c>
      <c r="U338" s="96">
        <f>EquipmentListTable[[#This Row],[In Stock]]*EquipmentListTable[[#This Row],[Price (USD)]]</f>
        <v>0</v>
      </c>
      <c r="V338" s="96">
        <f>EquipmentListTable[[#This Row],['# Left]]*EquipmentListTable[[#This Row],[Price (USD)]]</f>
        <v>0</v>
      </c>
      <c r="W338" s="96">
        <f>EquipmentListTable[[#This Row],['# Left]]*EquipmentListTable[[#This Row],[Price (USD)]]</f>
        <v>0</v>
      </c>
      <c r="X338" s="38"/>
      <c r="Y338" s="77"/>
      <c r="Z33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https://www.adafruit.com/product/443</v>
      </c>
      <c r="AA33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https://www.mouser.com/ProductDetail/485-443</v>
      </c>
    </row>
    <row r="339" spans="1:28" s="55" customFormat="1" x14ac:dyDescent="0.3">
      <c r="A339" s="126" t="s">
        <v>874</v>
      </c>
      <c r="B339" s="126" t="s">
        <v>971</v>
      </c>
      <c r="C339" s="126" t="s">
        <v>1863</v>
      </c>
      <c r="D339" s="141" t="str">
        <f>IF(EquipmentListTable[[#This Row],[Supplier]]=FilterSpecs!$A$8,EquipmentListTable[[#This Row],[Mouser SKU]], EquipmentListTable[[#This Row],[Supplier SKU]])</f>
        <v>2017</v>
      </c>
      <c r="E339" s="126">
        <v>0</v>
      </c>
      <c r="F339" s="126">
        <v>0</v>
      </c>
      <c r="G339" s="126">
        <v>0</v>
      </c>
      <c r="H339" s="126">
        <f>EquipmentListTable[[#This Row],['#/Unit]]*FilterSpecs!$C$3+EquipmentListTable[[#This Row],['# Extra]]</f>
        <v>0</v>
      </c>
      <c r="I339" s="126">
        <v>0</v>
      </c>
      <c r="J339" s="126">
        <f>IF(AND(EquipmentListTable[[#This Row],[Tag]]&lt;&gt;FilterSpecs!$H$12, EquipmentListTable[[#This Row],[Tag]]&lt;&gt;FilterSpecs!$H$9), EquipmentListTable[[#This Row],['#/Unit]]*FilterSpecs!$B$3+EquipmentListTable[Init '# Extra],0)</f>
        <v>0</v>
      </c>
      <c r="K339" s="126">
        <f>EquipmentListTable[[#This Row],[Tot '#]]-EquipmentListTable[In Stock]</f>
        <v>0</v>
      </c>
      <c r="L339" s="126">
        <f>EquipmentListTable['# Left]</f>
        <v>0</v>
      </c>
      <c r="M339" s="142" t="s">
        <v>1971</v>
      </c>
      <c r="N339" s="105">
        <v>0.75</v>
      </c>
      <c r="O339" s="104">
        <f>EquipmentListTable[[#This Row],['# Formatted]]*EquipmentListTable[[#This Row],[Price (USD)]]</f>
        <v>0</v>
      </c>
      <c r="P339" s="51" t="s">
        <v>1874</v>
      </c>
      <c r="Q339" s="126">
        <f t="shared" si="4"/>
        <v>319</v>
      </c>
      <c r="R339" s="141" t="s">
        <v>1970</v>
      </c>
      <c r="S339" s="48">
        <f>IF(EquipmentListTable[[#This Row],[Tag]]=FilterSpecs!$H$7,EquipmentListTable[[#This Row],['#/Unit]]*EquipmentListTable[[#This Row],[Price (USD)]],0)</f>
        <v>0</v>
      </c>
      <c r="T339" s="87">
        <f>EquipmentListTable[[#This Row],[Tot '#]]*EquipmentListTable[[#This Row],[Price (USD)]]</f>
        <v>0</v>
      </c>
      <c r="U339" s="96">
        <f>EquipmentListTable[[#This Row],[In Stock]]*EquipmentListTable[[#This Row],[Price (USD)]]</f>
        <v>0</v>
      </c>
      <c r="V339" s="96">
        <f>EquipmentListTable[[#This Row],['# Left]]*EquipmentListTable[[#This Row],[Price (USD)]]</f>
        <v>0</v>
      </c>
      <c r="W339" s="96">
        <f>EquipmentListTable[[#This Row],['# Left]]*EquipmentListTable[[#This Row],[Price (USD)]]</f>
        <v>0</v>
      </c>
      <c r="X339" s="38"/>
      <c r="Y339" s="77"/>
      <c r="Z33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https://www.adafruit.com/product/2017</v>
      </c>
      <c r="AA33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https://www.mouser.com/ProductDetail/485-2017</v>
      </c>
    </row>
    <row r="340" spans="1:28" s="55" customFormat="1" x14ac:dyDescent="0.3">
      <c r="A340" s="126" t="s">
        <v>874</v>
      </c>
      <c r="B340" s="126" t="s">
        <v>971</v>
      </c>
      <c r="C340" s="126" t="s">
        <v>1863</v>
      </c>
      <c r="D340" s="141" t="str">
        <f>IF(EquipmentListTable[[#This Row],[Supplier]]=FilterSpecs!$A$8,EquipmentListTable[[#This Row],[Mouser SKU]], EquipmentListTable[[#This Row],[Supplier SKU]])</f>
        <v>2018</v>
      </c>
      <c r="E340" s="126">
        <v>0</v>
      </c>
      <c r="F340" s="126">
        <v>0</v>
      </c>
      <c r="G340" s="126">
        <v>0</v>
      </c>
      <c r="H340" s="126">
        <f>EquipmentListTable[[#This Row],['#/Unit]]*FilterSpecs!$C$3+EquipmentListTable[[#This Row],['# Extra]]</f>
        <v>0</v>
      </c>
      <c r="I340" s="126">
        <v>0</v>
      </c>
      <c r="J340" s="126">
        <f>IF(AND(EquipmentListTable[[#This Row],[Tag]]&lt;&gt;FilterSpecs!$H$12, EquipmentListTable[[#This Row],[Tag]]&lt;&gt;FilterSpecs!$H$9), EquipmentListTable[[#This Row],['#/Unit]]*FilterSpecs!$B$3+EquipmentListTable[Init '# Extra],0)</f>
        <v>0</v>
      </c>
      <c r="K340" s="126">
        <f>EquipmentListTable[[#This Row],[Tot '#]]-EquipmentListTable[In Stock]</f>
        <v>0</v>
      </c>
      <c r="L340" s="126">
        <f>EquipmentListTable['# Left]</f>
        <v>0</v>
      </c>
      <c r="M340" s="142" t="s">
        <v>1973</v>
      </c>
      <c r="N340" s="105">
        <v>0.95</v>
      </c>
      <c r="O340" s="104">
        <f>EquipmentListTable[[#This Row],['# Formatted]]*EquipmentListTable[[#This Row],[Price (USD)]]</f>
        <v>0</v>
      </c>
      <c r="P340" s="51" t="s">
        <v>1874</v>
      </c>
      <c r="Q340" s="126">
        <f t="shared" si="4"/>
        <v>320</v>
      </c>
      <c r="R340" s="141" t="s">
        <v>1972</v>
      </c>
      <c r="S340" s="48">
        <f>IF(EquipmentListTable[[#This Row],[Tag]]=FilterSpecs!$H$7,EquipmentListTable[[#This Row],['#/Unit]]*EquipmentListTable[[#This Row],[Price (USD)]],0)</f>
        <v>0</v>
      </c>
      <c r="T340" s="87">
        <f>EquipmentListTable[[#This Row],[Tot '#]]*EquipmentListTable[[#This Row],[Price (USD)]]</f>
        <v>0</v>
      </c>
      <c r="U340" s="96">
        <f>EquipmentListTable[[#This Row],[In Stock]]*EquipmentListTable[[#This Row],[Price (USD)]]</f>
        <v>0</v>
      </c>
      <c r="V340" s="96">
        <f>EquipmentListTable[[#This Row],['# Left]]*EquipmentListTable[[#This Row],[Price (USD)]]</f>
        <v>0</v>
      </c>
      <c r="W340" s="96">
        <f>EquipmentListTable[[#This Row],['# Left]]*EquipmentListTable[[#This Row],[Price (USD)]]</f>
        <v>0</v>
      </c>
      <c r="X340" s="38"/>
      <c r="Y340" s="77"/>
      <c r="Z34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https://www.adafruit.com/product/2018</v>
      </c>
      <c r="AA34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https://www.mouser.com/ProductDetail/485-2018</v>
      </c>
    </row>
    <row r="341" spans="1:28" s="55" customFormat="1" x14ac:dyDescent="0.3">
      <c r="A341" s="126" t="s">
        <v>874</v>
      </c>
      <c r="B341" s="126" t="s">
        <v>971</v>
      </c>
      <c r="C341" s="126" t="s">
        <v>1863</v>
      </c>
      <c r="D341" s="141" t="str">
        <f>IF(EquipmentListTable[[#This Row],[Supplier]]=FilterSpecs!$A$8,EquipmentListTable[[#This Row],[Mouser SKU]], EquipmentListTable[[#This Row],[Supplier SKU]])</f>
        <v>2463</v>
      </c>
      <c r="E341" s="126">
        <v>0</v>
      </c>
      <c r="F341" s="126">
        <v>0</v>
      </c>
      <c r="G341" s="126">
        <v>0</v>
      </c>
      <c r="H341" s="126">
        <f>EquipmentListTable[[#This Row],['#/Unit]]*FilterSpecs!$C$3+EquipmentListTable[[#This Row],['# Extra]]</f>
        <v>0</v>
      </c>
      <c r="I341" s="126">
        <v>0</v>
      </c>
      <c r="J341" s="126">
        <f>IF(AND(EquipmentListTable[[#This Row],[Tag]]&lt;&gt;FilterSpecs!$H$12, EquipmentListTable[[#This Row],[Tag]]&lt;&gt;FilterSpecs!$H$9), EquipmentListTable[[#This Row],['#/Unit]]*FilterSpecs!$B$3+EquipmentListTable[Init '# Extra],0)</f>
        <v>0</v>
      </c>
      <c r="K341" s="126">
        <f>EquipmentListTable[[#This Row],[Tot '#]]-EquipmentListTable[In Stock]</f>
        <v>0</v>
      </c>
      <c r="L341" s="126">
        <f>EquipmentListTable['# Left]</f>
        <v>0</v>
      </c>
      <c r="M341" s="142" t="s">
        <v>1975</v>
      </c>
      <c r="N341" s="105">
        <v>0.95</v>
      </c>
      <c r="O341" s="104">
        <f>EquipmentListTable[[#This Row],['# Formatted]]*EquipmentListTable[[#This Row],[Price (USD)]]</f>
        <v>0</v>
      </c>
      <c r="P341" s="51" t="s">
        <v>1874</v>
      </c>
      <c r="Q341" s="126">
        <f t="shared" si="4"/>
        <v>321</v>
      </c>
      <c r="R341" s="141" t="s">
        <v>1974</v>
      </c>
      <c r="S341" s="48">
        <f>IF(EquipmentListTable[[#This Row],[Tag]]=FilterSpecs!$H$7,EquipmentListTable[[#This Row],['#/Unit]]*EquipmentListTable[[#This Row],[Price (USD)]],0)</f>
        <v>0</v>
      </c>
      <c r="T341" s="87">
        <f>EquipmentListTable[[#This Row],[Tot '#]]*EquipmentListTable[[#This Row],[Price (USD)]]</f>
        <v>0</v>
      </c>
      <c r="U341" s="96">
        <f>EquipmentListTable[[#This Row],[In Stock]]*EquipmentListTable[[#This Row],[Price (USD)]]</f>
        <v>0</v>
      </c>
      <c r="V341" s="96">
        <f>EquipmentListTable[[#This Row],['# Left]]*EquipmentListTable[[#This Row],[Price (USD)]]</f>
        <v>0</v>
      </c>
      <c r="W341" s="96">
        <f>EquipmentListTable[[#This Row],['# Left]]*EquipmentListTable[[#This Row],[Price (USD)]]</f>
        <v>0</v>
      </c>
      <c r="X341" s="38"/>
      <c r="Y341" s="77"/>
      <c r="Z34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https://www.adafruit.com/product/2463</v>
      </c>
      <c r="AA34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https://www.mouser.com/ProductDetail/485-2463</v>
      </c>
    </row>
    <row r="342" spans="1:28" s="55" customFormat="1" x14ac:dyDescent="0.3">
      <c r="A342" s="126" t="s">
        <v>874</v>
      </c>
      <c r="B342" s="126" t="s">
        <v>971</v>
      </c>
      <c r="C342" s="126" t="s">
        <v>0</v>
      </c>
      <c r="D342" s="141" t="str">
        <f>IF(EquipmentListTable[[#This Row],[Supplier]]=FilterSpecs!$A$8,EquipmentListTable[[#This Row],[Mouser SKU]], EquipmentListTable[[#This Row],[Supplier SKU]])</f>
        <v>PRT-13268</v>
      </c>
      <c r="E342" s="126">
        <v>0</v>
      </c>
      <c r="F342" s="126">
        <v>2</v>
      </c>
      <c r="G342" s="126">
        <v>2</v>
      </c>
      <c r="H342" s="126">
        <f>EquipmentListTable[[#This Row],['#/Unit]]*FilterSpecs!$C$3+EquipmentListTable[[#This Row],['# Extra]]</f>
        <v>2</v>
      </c>
      <c r="I342" s="126">
        <v>2</v>
      </c>
      <c r="J342" s="126">
        <f>IF(AND(EquipmentListTable[[#This Row],[Tag]]&lt;&gt;FilterSpecs!$H$12, EquipmentListTable[[#This Row],[Tag]]&lt;&gt;FilterSpecs!$H$9), EquipmentListTable[[#This Row],['#/Unit]]*FilterSpecs!$B$3+EquipmentListTable[Init '# Extra],0)</f>
        <v>2</v>
      </c>
      <c r="K342" s="126">
        <f>EquipmentListTable[[#This Row],[Tot '#]]-EquipmentListTable[In Stock]</f>
        <v>0</v>
      </c>
      <c r="L342" s="126">
        <f>EquipmentListTable['# Left]</f>
        <v>0</v>
      </c>
      <c r="M342" s="126" t="s">
        <v>925</v>
      </c>
      <c r="N342" s="104">
        <v>7.95</v>
      </c>
      <c r="O342" s="104">
        <f>EquipmentListTable[[#This Row],['# Formatted]]*EquipmentListTable[[#This Row],[Price (USD)]]</f>
        <v>0</v>
      </c>
      <c r="P342" s="38" t="s">
        <v>1874</v>
      </c>
      <c r="Q342" s="126">
        <f t="shared" si="4"/>
        <v>322</v>
      </c>
      <c r="R342" s="141" t="s">
        <v>922</v>
      </c>
      <c r="S342" s="48">
        <f>IF(EquipmentListTable[[#This Row],[Tag]]=FilterSpecs!$H$7,EquipmentListTable[[#This Row],['#/Unit]]*EquipmentListTable[[#This Row],[Price (USD)]],0)</f>
        <v>0</v>
      </c>
      <c r="T342" s="87">
        <f>EquipmentListTable[[#This Row],[Tot '#]]*EquipmentListTable[[#This Row],[Price (USD)]]</f>
        <v>15.9</v>
      </c>
      <c r="U342" s="96">
        <f>EquipmentListTable[[#This Row],[In Stock]]*EquipmentListTable[[#This Row],[Price (USD)]]</f>
        <v>15.9</v>
      </c>
      <c r="V342" s="96">
        <f>EquipmentListTable[[#This Row],['# Left]]*EquipmentListTable[[#This Row],[Price (USD)]]</f>
        <v>0</v>
      </c>
      <c r="W342" s="96">
        <f>EquipmentListTable[[#This Row],['# Left]]*EquipmentListTable[[#This Row],[Price (USD)]]</f>
        <v>0</v>
      </c>
      <c r="X342" s="38" t="s">
        <v>923</v>
      </c>
      <c r="Y342" s="77" t="s">
        <v>924</v>
      </c>
      <c r="Z34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https://www.sparkfun.com/products/13268</v>
      </c>
      <c r="AA34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https://www.mouser.com/ProductDetail/474-PRT-13268</v>
      </c>
      <c r="AB342" s="41"/>
    </row>
    <row r="343" spans="1:28" s="55" customFormat="1" x14ac:dyDescent="0.3">
      <c r="A343" s="126" t="s">
        <v>874</v>
      </c>
      <c r="B343" s="126" t="s">
        <v>971</v>
      </c>
      <c r="C343" s="126" t="s">
        <v>0</v>
      </c>
      <c r="D343" s="141" t="str">
        <f>IF(EquipmentListTable[[#This Row],[Supplier]]=FilterSpecs!$A$8,EquipmentListTable[[#This Row],[Mouser SKU]], EquipmentListTable[[#This Row],[Supplier SKU]])</f>
        <v>DEV-13317</v>
      </c>
      <c r="E343" s="126">
        <v>2</v>
      </c>
      <c r="F343" s="126">
        <v>2</v>
      </c>
      <c r="G343" s="126">
        <v>0</v>
      </c>
      <c r="H343" s="126">
        <f>EquipmentListTable[[#This Row],['#/Unit]]*FilterSpecs!$C$3+EquipmentListTable[[#This Row],['# Extra]]</f>
        <v>12</v>
      </c>
      <c r="I343" s="126">
        <v>10</v>
      </c>
      <c r="J343" s="126">
        <f>IF(AND(EquipmentListTable[[#This Row],[Tag]]&lt;&gt;FilterSpecs!$H$12, EquipmentListTable[[#This Row],[Tag]]&lt;&gt;FilterSpecs!$H$9), EquipmentListTable[[#This Row],['#/Unit]]*FilterSpecs!$B$3+EquipmentListTable[Init '# Extra],0)</f>
        <v>10</v>
      </c>
      <c r="K343" s="126">
        <f>EquipmentListTable[[#This Row],[Tot '#]]-EquipmentListTable[In Stock]</f>
        <v>2</v>
      </c>
      <c r="L343" s="126">
        <f>EquipmentListTable['# Left]</f>
        <v>2</v>
      </c>
      <c r="M343" s="126" t="s">
        <v>921</v>
      </c>
      <c r="N343" s="104">
        <v>7.95</v>
      </c>
      <c r="O343" s="104">
        <f>EquipmentListTable[[#This Row],['# Formatted]]*EquipmentListTable[[#This Row],[Price (USD)]]</f>
        <v>15.9</v>
      </c>
      <c r="P343" s="38" t="s">
        <v>1875</v>
      </c>
      <c r="Q343" s="126">
        <f t="shared" si="4"/>
        <v>323</v>
      </c>
      <c r="R343" s="141" t="s">
        <v>918</v>
      </c>
      <c r="S343" s="48">
        <f>IF(EquipmentListTable[[#This Row],[Tag]]=FilterSpecs!$H$7,EquipmentListTable[[#This Row],['#/Unit]]*EquipmentListTable[[#This Row],[Price (USD)]],0)</f>
        <v>15.9</v>
      </c>
      <c r="T343" s="87">
        <f>EquipmentListTable[[#This Row],[Tot '#]]*EquipmentListTable[[#This Row],[Price (USD)]]</f>
        <v>95.4</v>
      </c>
      <c r="U343" s="96">
        <f>EquipmentListTable[[#This Row],[In Stock]]*EquipmentListTable[[#This Row],[Price (USD)]]</f>
        <v>79.5</v>
      </c>
      <c r="V343" s="96">
        <f>EquipmentListTable[[#This Row],['# Left]]*EquipmentListTable[[#This Row],[Price (USD)]]</f>
        <v>15.9</v>
      </c>
      <c r="W343" s="96">
        <f>EquipmentListTable[[#This Row],['# Left]]*EquipmentListTable[[#This Row],[Price (USD)]]</f>
        <v>15.9</v>
      </c>
      <c r="X343" s="38" t="s">
        <v>919</v>
      </c>
      <c r="Y343" s="77" t="s">
        <v>920</v>
      </c>
      <c r="Z34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https://www.sparkfun.com/products/13317</v>
      </c>
      <c r="AA34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https://www.mouser.com/ProductDetail/474-DEV-13317</v>
      </c>
      <c r="AB343" s="41"/>
    </row>
    <row r="344" spans="1:28" s="55" customFormat="1" x14ac:dyDescent="0.3">
      <c r="A344" s="126" t="s">
        <v>874</v>
      </c>
      <c r="B344" s="126" t="s">
        <v>1271</v>
      </c>
      <c r="C344" s="126" t="s">
        <v>0</v>
      </c>
      <c r="D344" s="141" t="str">
        <f>IF(EquipmentListTable[[#This Row],[Supplier]]=FilterSpecs!$A$8,EquipmentListTable[[#This Row],[Mouser SKU]], EquipmentListTable[[#This Row],[Supplier SKU]])</f>
        <v>PRT-11366</v>
      </c>
      <c r="E344" s="126">
        <v>1</v>
      </c>
      <c r="F344" s="126">
        <v>1</v>
      </c>
      <c r="G344" s="126">
        <v>0</v>
      </c>
      <c r="H344" s="126">
        <f>EquipmentListTable[[#This Row],['#/Unit]]*FilterSpecs!$C$3+EquipmentListTable[[#This Row],['# Extra]]</f>
        <v>6</v>
      </c>
      <c r="I344" s="126">
        <v>5</v>
      </c>
      <c r="J344" s="126">
        <f>IF(AND(EquipmentListTable[[#This Row],[Tag]]&lt;&gt;FilterSpecs!$H$12, EquipmentListTable[[#This Row],[Tag]]&lt;&gt;FilterSpecs!$H$9), EquipmentListTable[[#This Row],['#/Unit]]*FilterSpecs!$B$3+EquipmentListTable[Init '# Extra],0)</f>
        <v>5</v>
      </c>
      <c r="K344" s="126">
        <f>EquipmentListTable[[#This Row],[Tot '#]]-EquipmentListTable[In Stock]</f>
        <v>1</v>
      </c>
      <c r="L344" s="126">
        <f>EquipmentListTable['# Left]</f>
        <v>1</v>
      </c>
      <c r="M344" s="126" t="s">
        <v>621</v>
      </c>
      <c r="N344" s="104">
        <v>8.9499999999999993</v>
      </c>
      <c r="O344" s="104">
        <f>EquipmentListTable[[#This Row],['# Formatted]]*EquipmentListTable[[#This Row],[Price (USD)]]</f>
        <v>8.9499999999999993</v>
      </c>
      <c r="P344" s="38" t="s">
        <v>1875</v>
      </c>
      <c r="Q344" s="126">
        <f t="shared" si="4"/>
        <v>324</v>
      </c>
      <c r="R344" s="141" t="s">
        <v>618</v>
      </c>
      <c r="S344" s="48">
        <f>IF(EquipmentListTable[[#This Row],[Tag]]=FilterSpecs!$H$7,EquipmentListTable[[#This Row],['#/Unit]]*EquipmentListTable[[#This Row],[Price (USD)]],0)</f>
        <v>8.9499999999999993</v>
      </c>
      <c r="T344" s="87">
        <f>EquipmentListTable[[#This Row],[Tot '#]]*EquipmentListTable[[#This Row],[Price (USD)]]</f>
        <v>53.699999999999996</v>
      </c>
      <c r="U344" s="96">
        <f>EquipmentListTable[[#This Row],[In Stock]]*EquipmentListTable[[#This Row],[Price (USD)]]</f>
        <v>44.75</v>
      </c>
      <c r="V344" s="96">
        <f>EquipmentListTable[[#This Row],['# Left]]*EquipmentListTable[[#This Row],[Price (USD)]]</f>
        <v>8.9499999999999993</v>
      </c>
      <c r="W344" s="96">
        <f>EquipmentListTable[[#This Row],['# Left]]*EquipmentListTable[[#This Row],[Price (USD)]]</f>
        <v>8.9499999999999993</v>
      </c>
      <c r="X344" s="38" t="s">
        <v>619</v>
      </c>
      <c r="Y344" s="77" t="s">
        <v>620</v>
      </c>
      <c r="Z34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https://www.sparkfun.com/products/11366</v>
      </c>
      <c r="AA34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https://www.mouser.com/ProductDetail/474-PRT-11366</v>
      </c>
      <c r="AB344" s="41"/>
    </row>
    <row r="345" spans="1:28" s="55" customFormat="1" x14ac:dyDescent="0.3">
      <c r="A345" s="126" t="s">
        <v>874</v>
      </c>
      <c r="B345" s="126" t="s">
        <v>1271</v>
      </c>
      <c r="C345" s="126" t="s">
        <v>0</v>
      </c>
      <c r="D345" s="141" t="str">
        <f>IF(EquipmentListTable[[#This Row],[Supplier]]=FilterSpecs!$A$8,EquipmentListTable[[#This Row],[Mouser SKU]], EquipmentListTable[[#This Row],[Supplier SKU]])</f>
        <v>PRT-10088</v>
      </c>
      <c r="E345" s="126">
        <v>0</v>
      </c>
      <c r="F345" s="126">
        <v>0</v>
      </c>
      <c r="G345" s="126">
        <v>0</v>
      </c>
      <c r="H345" s="126">
        <f>EquipmentListTable[[#This Row],['#/Unit]]*FilterSpecs!$C$3+EquipmentListTable[[#This Row],['# Extra]]</f>
        <v>0</v>
      </c>
      <c r="I345" s="126">
        <v>0</v>
      </c>
      <c r="J345" s="126">
        <f>IF(AND(EquipmentListTable[[#This Row],[Tag]]&lt;&gt;FilterSpecs!$H$12, EquipmentListTable[[#This Row],[Tag]]&lt;&gt;FilterSpecs!$H$9), EquipmentListTable[[#This Row],['#/Unit]]*FilterSpecs!$B$3+EquipmentListTable[Init '# Extra],0)</f>
        <v>0</v>
      </c>
      <c r="K345" s="126">
        <f>EquipmentListTable[[#This Row],[Tot '#]]-EquipmentListTable[In Stock]</f>
        <v>0</v>
      </c>
      <c r="L345" s="126">
        <f>EquipmentListTable['# Left]</f>
        <v>0</v>
      </c>
      <c r="M345" s="126" t="s">
        <v>641</v>
      </c>
      <c r="N345" s="104">
        <v>11.95</v>
      </c>
      <c r="O345" s="104">
        <f>EquipmentListTable[[#This Row],['# Formatted]]*EquipmentListTable[[#This Row],[Price (USD)]]</f>
        <v>0</v>
      </c>
      <c r="P345" s="38" t="s">
        <v>2352</v>
      </c>
      <c r="Q345" s="126">
        <f t="shared" si="4"/>
        <v>325</v>
      </c>
      <c r="R345" s="141" t="s">
        <v>638</v>
      </c>
      <c r="S345" s="48">
        <f>IF(EquipmentListTable[[#This Row],[Tag]]=FilterSpecs!$H$7,EquipmentListTable[[#This Row],['#/Unit]]*EquipmentListTable[[#This Row],[Price (USD)]],0)</f>
        <v>0</v>
      </c>
      <c r="T345" s="87">
        <f>EquipmentListTable[[#This Row],[Tot '#]]*EquipmentListTable[[#This Row],[Price (USD)]]</f>
        <v>0</v>
      </c>
      <c r="U345" s="96">
        <f>EquipmentListTable[[#This Row],[In Stock]]*EquipmentListTable[[#This Row],[Price (USD)]]</f>
        <v>0</v>
      </c>
      <c r="V345" s="96">
        <f>EquipmentListTable[[#This Row],['# Left]]*EquipmentListTable[[#This Row],[Price (USD)]]</f>
        <v>0</v>
      </c>
      <c r="W345" s="96">
        <f>EquipmentListTable[[#This Row],['# Left]]*EquipmentListTable[[#This Row],[Price (USD)]]</f>
        <v>0</v>
      </c>
      <c r="X345" s="38" t="s">
        <v>639</v>
      </c>
      <c r="Y345" s="77" t="s">
        <v>640</v>
      </c>
      <c r="Z34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https://www.sparkfun.com/products/10088</v>
      </c>
      <c r="AA34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https://www.mouser.com/ProductDetail/474-PRT-10088</v>
      </c>
      <c r="AB345" s="41"/>
    </row>
    <row r="346" spans="1:28" s="55" customFormat="1" x14ac:dyDescent="0.3">
      <c r="A346" s="126" t="s">
        <v>874</v>
      </c>
      <c r="B346" s="126" t="s">
        <v>1271</v>
      </c>
      <c r="C346" s="126" t="s">
        <v>0</v>
      </c>
      <c r="D346" s="141" t="str">
        <f>IF(EquipmentListTable[[#This Row],[Supplier]]=FilterSpecs!$A$8,EquipmentListTable[[#This Row],[Mouser SKU]], EquipmentListTable[[#This Row],[Supplier SKU]])</f>
        <v>DEV-11632</v>
      </c>
      <c r="E346" s="126">
        <v>0</v>
      </c>
      <c r="F346" s="126">
        <v>5</v>
      </c>
      <c r="G346" s="126">
        <v>0</v>
      </c>
      <c r="H346" s="126">
        <f>EquipmentListTable[[#This Row],['#/Unit]]*FilterSpecs!$C$3+EquipmentListTable[[#This Row],['# Extra]]</f>
        <v>5</v>
      </c>
      <c r="I346" s="126">
        <v>0</v>
      </c>
      <c r="J346" s="126">
        <f>IF(AND(EquipmentListTable[[#This Row],[Tag]]&lt;&gt;FilterSpecs!$H$12, EquipmentListTable[[#This Row],[Tag]]&lt;&gt;FilterSpecs!$H$9), EquipmentListTable[[#This Row],['#/Unit]]*FilterSpecs!$B$3+EquipmentListTable[Init '# Extra],0)</f>
        <v>0</v>
      </c>
      <c r="K346" s="126">
        <f>EquipmentListTable[[#This Row],[Tot '#]]-EquipmentListTable[In Stock]</f>
        <v>5</v>
      </c>
      <c r="L346" s="126">
        <f>EquipmentListTable['# Left]</f>
        <v>5</v>
      </c>
      <c r="M346" s="126" t="s">
        <v>1079</v>
      </c>
      <c r="N346" s="104">
        <v>0.1</v>
      </c>
      <c r="O346" s="104">
        <f>EquipmentListTable[[#This Row],['# Formatted]]*EquipmentListTable[[#This Row],[Price (USD)]]</f>
        <v>0.5</v>
      </c>
      <c r="P346" s="38" t="s">
        <v>1874</v>
      </c>
      <c r="Q346" s="126">
        <f t="shared" si="4"/>
        <v>326</v>
      </c>
      <c r="R346" s="141" t="s">
        <v>1076</v>
      </c>
      <c r="S346" s="48">
        <f>IF(EquipmentListTable[[#This Row],[Tag]]=FilterSpecs!$H$7,EquipmentListTable[[#This Row],['#/Unit]]*EquipmentListTable[[#This Row],[Price (USD)]],0)</f>
        <v>0</v>
      </c>
      <c r="T346" s="87">
        <f>EquipmentListTable[[#This Row],[Tot '#]]*EquipmentListTable[[#This Row],[Price (USD)]]</f>
        <v>0.5</v>
      </c>
      <c r="U346" s="96">
        <f>EquipmentListTable[[#This Row],[In Stock]]*EquipmentListTable[[#This Row],[Price (USD)]]</f>
        <v>0</v>
      </c>
      <c r="V346" s="96">
        <f>EquipmentListTable[[#This Row],['# Left]]*EquipmentListTable[[#This Row],[Price (USD)]]</f>
        <v>0.5</v>
      </c>
      <c r="W346" s="96">
        <f>EquipmentListTable[[#This Row],['# Left]]*EquipmentListTable[[#This Row],[Price (USD)]]</f>
        <v>0.5</v>
      </c>
      <c r="X346" s="38" t="s">
        <v>1077</v>
      </c>
      <c r="Y346" s="77" t="s">
        <v>1078</v>
      </c>
      <c r="Z34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https://www.sparkfun.com/products/11632</v>
      </c>
      <c r="AA34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https://www.mouser.com/ProductDetail/474-DEV-11632</v>
      </c>
      <c r="AB346" s="41"/>
    </row>
    <row r="347" spans="1:28" s="55" customFormat="1" x14ac:dyDescent="0.3">
      <c r="A347" s="126" t="s">
        <v>874</v>
      </c>
      <c r="B347" s="141" t="s">
        <v>1271</v>
      </c>
      <c r="C347" s="126" t="s">
        <v>1863</v>
      </c>
      <c r="D347" s="141" t="str">
        <f>IF(EquipmentListTable[[#This Row],[Supplier]]=FilterSpecs!$A$8,EquipmentListTable[[#This Row],[Mouser SKU]], EquipmentListTable[[#This Row],[Supplier SKU]])</f>
        <v>2229</v>
      </c>
      <c r="E347" s="126">
        <v>0</v>
      </c>
      <c r="F347" s="126">
        <v>0</v>
      </c>
      <c r="G347" s="126">
        <v>0</v>
      </c>
      <c r="H347" s="126">
        <f>EquipmentListTable[[#This Row],['#/Unit]]*FilterSpecs!$C$3+EquipmentListTable[[#This Row],['# Extra]]</f>
        <v>0</v>
      </c>
      <c r="I347" s="126">
        <v>0</v>
      </c>
      <c r="J347" s="126">
        <f>IF(AND(EquipmentListTable[[#This Row],[Tag]]&lt;&gt;FilterSpecs!$H$12, EquipmentListTable[[#This Row],[Tag]]&lt;&gt;FilterSpecs!$H$9), EquipmentListTable[[#This Row],['#/Unit]]*FilterSpecs!$B$3+EquipmentListTable[Init '# Extra],0)</f>
        <v>0</v>
      </c>
      <c r="K347" s="126">
        <f>EquipmentListTable[[#This Row],[Tot '#]]-EquipmentListTable[In Stock]</f>
        <v>0</v>
      </c>
      <c r="L347" s="126">
        <f>EquipmentListTable['# Left]</f>
        <v>0</v>
      </c>
      <c r="M347" s="142" t="s">
        <v>1956</v>
      </c>
      <c r="N347" s="105">
        <v>7.5</v>
      </c>
      <c r="O347" s="104">
        <f>EquipmentListTable[[#This Row],['# Formatted]]*EquipmentListTable[[#This Row],[Price (USD)]]</f>
        <v>0</v>
      </c>
      <c r="P347" s="55" t="s">
        <v>1874</v>
      </c>
      <c r="Q347" s="126">
        <f t="shared" si="4"/>
        <v>327</v>
      </c>
      <c r="R347" s="141" t="s">
        <v>1957</v>
      </c>
      <c r="S347" s="48">
        <f>IF(EquipmentListTable[[#This Row],[Tag]]=FilterSpecs!$H$7,EquipmentListTable[[#This Row],['#/Unit]]*EquipmentListTable[[#This Row],[Price (USD)]],0)</f>
        <v>0</v>
      </c>
      <c r="T347" s="87">
        <f>EquipmentListTable[[#This Row],[Tot '#]]*EquipmentListTable[[#This Row],[Price (USD)]]</f>
        <v>0</v>
      </c>
      <c r="U347" s="96">
        <f>EquipmentListTable[[#This Row],[In Stock]]*EquipmentListTable[[#This Row],[Price (USD)]]</f>
        <v>0</v>
      </c>
      <c r="V347" s="96">
        <f>EquipmentListTable[[#This Row],['# Left]]*EquipmentListTable[[#This Row],[Price (USD)]]</f>
        <v>0</v>
      </c>
      <c r="W347" s="96">
        <f>EquipmentListTable[[#This Row],['# Left]]*EquipmentListTable[[#This Row],[Price (USD)]]</f>
        <v>0</v>
      </c>
      <c r="X347" s="38"/>
      <c r="Y347" s="77"/>
      <c r="Z34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https://www.adafruit.com/product/2229</v>
      </c>
      <c r="AA34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https://www.mouser.com/ProductDetail/485-2229</v>
      </c>
    </row>
    <row r="348" spans="1:28" s="55" customFormat="1" x14ac:dyDescent="0.3">
      <c r="A348" s="126" t="s">
        <v>874</v>
      </c>
      <c r="B348" s="141" t="s">
        <v>1271</v>
      </c>
      <c r="C348" s="126" t="s">
        <v>1863</v>
      </c>
      <c r="D348" s="141" t="str">
        <f>IF(EquipmentListTable[[#This Row],[Supplier]]=FilterSpecs!$A$8,EquipmentListTable[[#This Row],[Mouser SKU]], EquipmentListTable[[#This Row],[Supplier SKU]])</f>
        <v>2230</v>
      </c>
      <c r="E348" s="126">
        <v>0</v>
      </c>
      <c r="F348" s="126">
        <v>0</v>
      </c>
      <c r="G348" s="126">
        <v>0</v>
      </c>
      <c r="H348" s="126">
        <f>EquipmentListTable[[#This Row],['#/Unit]]*FilterSpecs!$C$3+EquipmentListTable[[#This Row],['# Extra]]</f>
        <v>0</v>
      </c>
      <c r="I348" s="126">
        <v>0</v>
      </c>
      <c r="J348" s="126">
        <f>IF(AND(EquipmentListTable[[#This Row],[Tag]]&lt;&gt;FilterSpecs!$H$12, EquipmentListTable[[#This Row],[Tag]]&lt;&gt;FilterSpecs!$H$9), EquipmentListTable[[#This Row],['#/Unit]]*FilterSpecs!$B$3+EquipmentListTable[Init '# Extra],0)</f>
        <v>0</v>
      </c>
      <c r="K348" s="126">
        <f>EquipmentListTable[[#This Row],[Tot '#]]-EquipmentListTable[In Stock]</f>
        <v>0</v>
      </c>
      <c r="L348" s="126">
        <f>EquipmentListTable['# Left]</f>
        <v>0</v>
      </c>
      <c r="M348" s="142" t="s">
        <v>1954</v>
      </c>
      <c r="N348" s="105">
        <v>5.95</v>
      </c>
      <c r="O348" s="104">
        <f>EquipmentListTable[[#This Row],['# Formatted]]*EquipmentListTable[[#This Row],[Price (USD)]]</f>
        <v>0</v>
      </c>
      <c r="P348" s="55" t="s">
        <v>1874</v>
      </c>
      <c r="Q348" s="126">
        <f t="shared" si="4"/>
        <v>328</v>
      </c>
      <c r="R348" s="141" t="s">
        <v>1955</v>
      </c>
      <c r="S348" s="48">
        <f>IF(EquipmentListTable[[#This Row],[Tag]]=FilterSpecs!$H$7,EquipmentListTable[[#This Row],['#/Unit]]*EquipmentListTable[[#This Row],[Price (USD)]],0)</f>
        <v>0</v>
      </c>
      <c r="T348" s="87">
        <f>EquipmentListTable[[#This Row],[Tot '#]]*EquipmentListTable[[#This Row],[Price (USD)]]</f>
        <v>0</v>
      </c>
      <c r="U348" s="96">
        <f>EquipmentListTable[[#This Row],[In Stock]]*EquipmentListTable[[#This Row],[Price (USD)]]</f>
        <v>0</v>
      </c>
      <c r="V348" s="96">
        <f>EquipmentListTable[[#This Row],['# Left]]*EquipmentListTable[[#This Row],[Price (USD)]]</f>
        <v>0</v>
      </c>
      <c r="W348" s="96">
        <f>EquipmentListTable[[#This Row],['# Left]]*EquipmentListTable[[#This Row],[Price (USD)]]</f>
        <v>0</v>
      </c>
      <c r="X348" s="38"/>
      <c r="Y348" s="77"/>
      <c r="Z34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https://www.adafruit.com/product/2230</v>
      </c>
      <c r="AA34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https://www.mouser.com/ProductDetail/485-2230</v>
      </c>
    </row>
    <row r="349" spans="1:28" s="55" customFormat="1" x14ac:dyDescent="0.3">
      <c r="A349" s="126" t="s">
        <v>874</v>
      </c>
      <c r="B349" s="126" t="s">
        <v>868</v>
      </c>
      <c r="C349" s="126" t="s">
        <v>0</v>
      </c>
      <c r="D349" s="141" t="str">
        <f>IF(EquipmentListTable[[#This Row],[Supplier]]=FilterSpecs!$A$8,EquipmentListTable[[#This Row],[Mouser SKU]], EquipmentListTable[[#This Row],[Supplier SKU]])</f>
        <v>COM-10594</v>
      </c>
      <c r="E349" s="126">
        <v>1</v>
      </c>
      <c r="F349" s="126">
        <v>0</v>
      </c>
      <c r="G349" s="126">
        <v>0</v>
      </c>
      <c r="H349" s="126">
        <f>EquipmentListTable[[#This Row],['#/Unit]]*FilterSpecs!$C$3+EquipmentListTable[[#This Row],['# Extra]]</f>
        <v>5</v>
      </c>
      <c r="I349" s="126">
        <v>5</v>
      </c>
      <c r="J349" s="126">
        <f>IF(AND(EquipmentListTable[[#This Row],[Tag]]&lt;&gt;FilterSpecs!$H$12, EquipmentListTable[[#This Row],[Tag]]&lt;&gt;FilterSpecs!$H$9), EquipmentListTable[[#This Row],['#/Unit]]*FilterSpecs!$B$3+EquipmentListTable[Init '# Extra],0)</f>
        <v>5</v>
      </c>
      <c r="K349" s="126">
        <f>EquipmentListTable[[#This Row],[Tot '#]]-EquipmentListTable[In Stock]</f>
        <v>0</v>
      </c>
      <c r="L349" s="126">
        <f>EquipmentListTable['# Left]</f>
        <v>0</v>
      </c>
      <c r="M349" s="126" t="s">
        <v>629</v>
      </c>
      <c r="N349" s="104">
        <v>0.95</v>
      </c>
      <c r="O349" s="104">
        <f>EquipmentListTable[[#This Row],['# Formatted]]*EquipmentListTable[[#This Row],[Price (USD)]]</f>
        <v>0</v>
      </c>
      <c r="P349" s="38" t="s">
        <v>1875</v>
      </c>
      <c r="Q349" s="126">
        <f t="shared" si="4"/>
        <v>329</v>
      </c>
      <c r="R349" s="141" t="s">
        <v>626</v>
      </c>
      <c r="S349" s="48">
        <f>IF(EquipmentListTable[[#This Row],[Tag]]=FilterSpecs!$H$7,EquipmentListTable[[#This Row],['#/Unit]]*EquipmentListTable[[#This Row],[Price (USD)]],0)</f>
        <v>0.95</v>
      </c>
      <c r="T349" s="87">
        <f>EquipmentListTable[[#This Row],[Tot '#]]*EquipmentListTable[[#This Row],[Price (USD)]]</f>
        <v>4.75</v>
      </c>
      <c r="U349" s="96">
        <f>EquipmentListTable[[#This Row],[In Stock]]*EquipmentListTable[[#This Row],[Price (USD)]]</f>
        <v>4.75</v>
      </c>
      <c r="V349" s="96">
        <f>EquipmentListTable[[#This Row],['# Left]]*EquipmentListTable[[#This Row],[Price (USD)]]</f>
        <v>0</v>
      </c>
      <c r="W349" s="96">
        <f>EquipmentListTable[[#This Row],['# Left]]*EquipmentListTable[[#This Row],[Price (USD)]]</f>
        <v>0</v>
      </c>
      <c r="X349" s="38" t="s">
        <v>627</v>
      </c>
      <c r="Y349" s="77" t="s">
        <v>628</v>
      </c>
      <c r="Z34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https://www.sparkfun.com/products/10594</v>
      </c>
      <c r="AA34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https://www.mouser.com/ProductDetail/474-COM-10594</v>
      </c>
      <c r="AB349" s="41"/>
    </row>
    <row r="350" spans="1:28" s="55" customFormat="1" x14ac:dyDescent="0.3">
      <c r="A350" s="126" t="s">
        <v>874</v>
      </c>
      <c r="B350" s="126" t="s">
        <v>868</v>
      </c>
      <c r="C350" s="126" t="s">
        <v>0</v>
      </c>
      <c r="D350" s="141" t="str">
        <f>IF(EquipmentListTable[[#This Row],[Supplier]]=FilterSpecs!$A$8,EquipmentListTable[[#This Row],[Mouser SKU]], EquipmentListTable[[#This Row],[Supplier SKU]])</f>
        <v>PRT-10230</v>
      </c>
      <c r="E350" s="126">
        <v>1</v>
      </c>
      <c r="F350" s="126">
        <v>0</v>
      </c>
      <c r="G350" s="126">
        <v>0</v>
      </c>
      <c r="H350" s="126">
        <f>EquipmentListTable[[#This Row],['#/Unit]]*FilterSpecs!$C$3+EquipmentListTable[[#This Row],['# Extra]]</f>
        <v>5</v>
      </c>
      <c r="I350" s="126">
        <v>5</v>
      </c>
      <c r="J350" s="126">
        <f>IF(AND(EquipmentListTable[[#This Row],[Tag]]&lt;&gt;FilterSpecs!$H$12, EquipmentListTable[[#This Row],[Tag]]&lt;&gt;FilterSpecs!$H$9), EquipmentListTable[[#This Row],['#/Unit]]*FilterSpecs!$B$3+EquipmentListTable[Init '# Extra],0)</f>
        <v>5</v>
      </c>
      <c r="K350" s="126">
        <f>EquipmentListTable[[#This Row],[Tot '#]]-EquipmentListTable[In Stock]</f>
        <v>0</v>
      </c>
      <c r="L350" s="126">
        <f>EquipmentListTable['# Left]</f>
        <v>0</v>
      </c>
      <c r="M350" s="126" t="s">
        <v>637</v>
      </c>
      <c r="N350" s="104">
        <v>0.95</v>
      </c>
      <c r="O350" s="104">
        <f>EquipmentListTable[[#This Row],['# Formatted]]*EquipmentListTable[[#This Row],[Price (USD)]]</f>
        <v>0</v>
      </c>
      <c r="P350" s="38" t="s">
        <v>1875</v>
      </c>
      <c r="Q350" s="126">
        <f t="shared" si="4"/>
        <v>330</v>
      </c>
      <c r="R350" s="141" t="s">
        <v>634</v>
      </c>
      <c r="S350" s="48">
        <f>IF(EquipmentListTable[[#This Row],[Tag]]=FilterSpecs!$H$7,EquipmentListTable[[#This Row],['#/Unit]]*EquipmentListTable[[#This Row],[Price (USD)]],0)</f>
        <v>0.95</v>
      </c>
      <c r="T350" s="87">
        <f>EquipmentListTable[[#This Row],[Tot '#]]*EquipmentListTable[[#This Row],[Price (USD)]]</f>
        <v>4.75</v>
      </c>
      <c r="U350" s="96">
        <f>EquipmentListTable[[#This Row],[In Stock]]*EquipmentListTable[[#This Row],[Price (USD)]]</f>
        <v>4.75</v>
      </c>
      <c r="V350" s="96">
        <f>EquipmentListTable[[#This Row],['# Left]]*EquipmentListTable[[#This Row],[Price (USD)]]</f>
        <v>0</v>
      </c>
      <c r="W350" s="96">
        <f>EquipmentListTable[[#This Row],['# Left]]*EquipmentListTable[[#This Row],[Price (USD)]]</f>
        <v>0</v>
      </c>
      <c r="X350" s="38" t="s">
        <v>635</v>
      </c>
      <c r="Y350" s="77" t="s">
        <v>636</v>
      </c>
      <c r="Z35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https://www.sparkfun.com/products/10230</v>
      </c>
      <c r="AA35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https://www.mouser.com/ProductDetail/474-PRT-10230</v>
      </c>
      <c r="AB350" s="41"/>
    </row>
    <row r="351" spans="1:28" s="55" customFormat="1" x14ac:dyDescent="0.3">
      <c r="A351" s="126" t="s">
        <v>874</v>
      </c>
      <c r="B351" s="126" t="s">
        <v>868</v>
      </c>
      <c r="C351" s="126" t="s">
        <v>1863</v>
      </c>
      <c r="D351" s="141" t="str">
        <f>IF(EquipmentListTable[[#This Row],[Supplier]]=FilterSpecs!$A$8,EquipmentListTable[[#This Row],[Mouser SKU]], EquipmentListTable[[#This Row],[Supplier SKU]])</f>
        <v>550</v>
      </c>
      <c r="E351" s="126">
        <v>0</v>
      </c>
      <c r="F351" s="126">
        <v>0</v>
      </c>
      <c r="G351" s="126">
        <v>0</v>
      </c>
      <c r="H351" s="126">
        <f>EquipmentListTable[[#This Row],['#/Unit]]*FilterSpecs!$C$3+EquipmentListTable[[#This Row],['# Extra]]</f>
        <v>0</v>
      </c>
      <c r="I351" s="126">
        <v>0</v>
      </c>
      <c r="J351" s="126">
        <f>IF(AND(EquipmentListTable[[#This Row],[Tag]]&lt;&gt;FilterSpecs!$H$12, EquipmentListTable[[#This Row],[Tag]]&lt;&gt;FilterSpecs!$H$9), EquipmentListTable[[#This Row],['#/Unit]]*FilterSpecs!$B$3+EquipmentListTable[Init '# Extra],0)</f>
        <v>0</v>
      </c>
      <c r="K351" s="126">
        <f>EquipmentListTable[[#This Row],[Tot '#]]-EquipmentListTable[In Stock]</f>
        <v>0</v>
      </c>
      <c r="L351" s="126">
        <f>EquipmentListTable['# Left]</f>
        <v>0</v>
      </c>
      <c r="M351" s="142" t="s">
        <v>1981</v>
      </c>
      <c r="N351" s="105">
        <v>0.95</v>
      </c>
      <c r="O351" s="104">
        <f>EquipmentListTable[[#This Row],['# Formatted]]*EquipmentListTable[[#This Row],[Price (USD)]]</f>
        <v>0</v>
      </c>
      <c r="P351" s="51" t="s">
        <v>1874</v>
      </c>
      <c r="Q351" s="126">
        <f t="shared" si="4"/>
        <v>331</v>
      </c>
      <c r="R351" s="141" t="s">
        <v>1980</v>
      </c>
      <c r="S351" s="48">
        <f>IF(EquipmentListTable[[#This Row],[Tag]]=FilterSpecs!$H$7,EquipmentListTable[[#This Row],['#/Unit]]*EquipmentListTable[[#This Row],[Price (USD)]],0)</f>
        <v>0</v>
      </c>
      <c r="T351" s="87">
        <f>EquipmentListTable[[#This Row],[Tot '#]]*EquipmentListTable[[#This Row],[Price (USD)]]</f>
        <v>0</v>
      </c>
      <c r="U351" s="96">
        <f>EquipmentListTable[[#This Row],[In Stock]]*EquipmentListTable[[#This Row],[Price (USD)]]</f>
        <v>0</v>
      </c>
      <c r="V351" s="96">
        <f>EquipmentListTable[[#This Row],['# Left]]*EquipmentListTable[[#This Row],[Price (USD)]]</f>
        <v>0</v>
      </c>
      <c r="W351" s="96">
        <f>EquipmentListTable[[#This Row],['# Left]]*EquipmentListTable[[#This Row],[Price (USD)]]</f>
        <v>0</v>
      </c>
      <c r="X351" s="38"/>
      <c r="Y351" s="77"/>
      <c r="Z35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https://www.adafruit.com/product/550</v>
      </c>
      <c r="AA35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https://www.mouser.com/ProductDetail/485-550</v>
      </c>
    </row>
    <row r="352" spans="1:28" s="55" customFormat="1" x14ac:dyDescent="0.3">
      <c r="A352" s="126" t="s">
        <v>874</v>
      </c>
      <c r="B352" s="126" t="s">
        <v>868</v>
      </c>
      <c r="C352" s="126" t="s">
        <v>0</v>
      </c>
      <c r="D352" s="141" t="str">
        <f>IF(EquipmentListTable[[#This Row],[Supplier]]=FilterSpecs!$A$8,EquipmentListTable[[#This Row],[Mouser SKU]], EquipmentListTable[[#This Row],[Supplier SKU]])</f>
        <v>PRT-09353</v>
      </c>
      <c r="E352" s="126">
        <v>0</v>
      </c>
      <c r="F352" s="126">
        <v>2</v>
      </c>
      <c r="G352" s="126">
        <v>0</v>
      </c>
      <c r="H352" s="126">
        <f>EquipmentListTable[[#This Row],['#/Unit]]*FilterSpecs!$C$3+EquipmentListTable[[#This Row],['# Extra]]</f>
        <v>2</v>
      </c>
      <c r="I352" s="126">
        <v>0</v>
      </c>
      <c r="J352" s="126">
        <f>IF(AND(EquipmentListTable[[#This Row],[Tag]]&lt;&gt;FilterSpecs!$H$12, EquipmentListTable[[#This Row],[Tag]]&lt;&gt;FilterSpecs!$H$9), EquipmentListTable[[#This Row],['#/Unit]]*FilterSpecs!$B$3+EquipmentListTable[Init '# Extra],0)</f>
        <v>0</v>
      </c>
      <c r="K352" s="126">
        <f>EquipmentListTable[[#This Row],[Tot '#]]-EquipmentListTable[In Stock]</f>
        <v>2</v>
      </c>
      <c r="L352" s="126">
        <f>EquipmentListTable['# Left]</f>
        <v>2</v>
      </c>
      <c r="M352" s="126" t="s">
        <v>1222</v>
      </c>
      <c r="N352" s="104">
        <v>7.95</v>
      </c>
      <c r="O352" s="104">
        <f>EquipmentListTable[[#This Row],['# Formatted]]*EquipmentListTable[[#This Row],[Price (USD)]]</f>
        <v>15.9</v>
      </c>
      <c r="P352" s="38" t="s">
        <v>1874</v>
      </c>
      <c r="Q352" s="126">
        <f t="shared" si="4"/>
        <v>332</v>
      </c>
      <c r="R352" s="141" t="s">
        <v>1219</v>
      </c>
      <c r="S352" s="48">
        <f>IF(EquipmentListTable[[#This Row],[Tag]]=FilterSpecs!$H$7,EquipmentListTable[[#This Row],['#/Unit]]*EquipmentListTable[[#This Row],[Price (USD)]],0)</f>
        <v>0</v>
      </c>
      <c r="T352" s="87">
        <f>EquipmentListTable[[#This Row],[Tot '#]]*EquipmentListTable[[#This Row],[Price (USD)]]</f>
        <v>15.9</v>
      </c>
      <c r="U352" s="96">
        <f>EquipmentListTable[[#This Row],[In Stock]]*EquipmentListTable[[#This Row],[Price (USD)]]</f>
        <v>0</v>
      </c>
      <c r="V352" s="96">
        <f>EquipmentListTable[[#This Row],['# Left]]*EquipmentListTable[[#This Row],[Price (USD)]]</f>
        <v>15.9</v>
      </c>
      <c r="W352" s="96">
        <f>EquipmentListTable[[#This Row],['# Left]]*EquipmentListTable[[#This Row],[Price (USD)]]</f>
        <v>15.9</v>
      </c>
      <c r="X352" s="38" t="s">
        <v>1220</v>
      </c>
      <c r="Y352" s="77" t="s">
        <v>1221</v>
      </c>
      <c r="Z35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https://www.sparkfun.com/products/09353</v>
      </c>
      <c r="AA35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https://www.mouser.com/ProductDetail/474-PRT-09353</v>
      </c>
      <c r="AB352" s="41"/>
    </row>
    <row r="353" spans="1:28" s="54" customFormat="1" x14ac:dyDescent="0.3">
      <c r="A353" s="147" t="s">
        <v>874</v>
      </c>
      <c r="B353" s="147" t="s">
        <v>868</v>
      </c>
      <c r="C353" s="126" t="s">
        <v>1863</v>
      </c>
      <c r="D353" s="141" t="str">
        <f>IF(EquipmentListTable[[#This Row],[Supplier]]=FilterSpecs!$A$8,EquipmentListTable[[#This Row],[Mouser SKU]], EquipmentListTable[[#This Row],[Supplier SKU]])</f>
        <v>344</v>
      </c>
      <c r="E353" s="126">
        <v>0</v>
      </c>
      <c r="F353" s="126">
        <v>0</v>
      </c>
      <c r="G353" s="126">
        <v>0</v>
      </c>
      <c r="H353" s="126">
        <f>EquipmentListTable[[#This Row],['#/Unit]]*FilterSpecs!$C$3+EquipmentListTable[[#This Row],['# Extra]]</f>
        <v>0</v>
      </c>
      <c r="I353" s="126">
        <v>0</v>
      </c>
      <c r="J353" s="126">
        <f>IF(AND(EquipmentListTable[[#This Row],[Tag]]&lt;&gt;FilterSpecs!$H$12, EquipmentListTable[[#This Row],[Tag]]&lt;&gt;FilterSpecs!$H$9), EquipmentListTable[[#This Row],['#/Unit]]*FilterSpecs!$B$3+EquipmentListTable[Init '# Extra],0)</f>
        <v>0</v>
      </c>
      <c r="K353" s="126">
        <f>EquipmentListTable[[#This Row],[Tot '#]]-EquipmentListTable[In Stock]</f>
        <v>0</v>
      </c>
      <c r="L353" s="126">
        <f>EquipmentListTable['# Left]</f>
        <v>0</v>
      </c>
      <c r="M353" s="147" t="s">
        <v>2341</v>
      </c>
      <c r="N353" s="107">
        <v>4.95</v>
      </c>
      <c r="O353" s="104">
        <f>EquipmentListTable[[#This Row],['# Formatted]]*EquipmentListTable[[#This Row],[Price (USD)]]</f>
        <v>0</v>
      </c>
      <c r="P353" s="51" t="s">
        <v>1874</v>
      </c>
      <c r="Q353" s="126">
        <f t="shared" si="4"/>
        <v>333</v>
      </c>
      <c r="R353" s="144" t="s">
        <v>2342</v>
      </c>
      <c r="S353" s="48">
        <f>IF(EquipmentListTable[[#This Row],[Tag]]=FilterSpecs!$H$7,EquipmentListTable[[#This Row],['#/Unit]]*EquipmentListTable[[#This Row],[Price (USD)]],0)</f>
        <v>0</v>
      </c>
      <c r="T353" s="87">
        <f>EquipmentListTable[[#This Row],[Tot '#]]*EquipmentListTable[[#This Row],[Price (USD)]]</f>
        <v>0</v>
      </c>
      <c r="U353" s="96">
        <f>EquipmentListTable[[#This Row],[In Stock]]*EquipmentListTable[[#This Row],[Price (USD)]]</f>
        <v>0</v>
      </c>
      <c r="V353" s="96">
        <f>EquipmentListTable[[#This Row],['# Left]]*EquipmentListTable[[#This Row],[Price (USD)]]</f>
        <v>0</v>
      </c>
      <c r="W353" s="96">
        <f>EquipmentListTable[[#This Row],['# Left]]*EquipmentListTable[[#This Row],[Price (USD)]]</f>
        <v>0</v>
      </c>
      <c r="X353" s="55"/>
      <c r="Y353" s="77"/>
      <c r="Z35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https://www.adafruit.com/product/344</v>
      </c>
      <c r="AA35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https://www.mouser.com/ProductDetail/485-344</v>
      </c>
      <c r="AB353" s="55"/>
    </row>
    <row r="354" spans="1:28" s="54" customFormat="1" x14ac:dyDescent="0.3">
      <c r="A354" s="126" t="s">
        <v>874</v>
      </c>
      <c r="B354" s="126" t="s">
        <v>1892</v>
      </c>
      <c r="C354" s="126" t="s">
        <v>0</v>
      </c>
      <c r="D354" s="141" t="str">
        <f>IF(EquipmentListTable[[#This Row],[Supplier]]=FilterSpecs!$A$8,EquipmentListTable[[#This Row],[Mouser SKU]], EquipmentListTable[[#This Row],[Supplier SKU]])</f>
        <v>TOL-10951</v>
      </c>
      <c r="E354" s="126">
        <v>0</v>
      </c>
      <c r="F354" s="126">
        <v>0</v>
      </c>
      <c r="G354" s="126">
        <v>0</v>
      </c>
      <c r="H354" s="126">
        <f>EquipmentListTable[[#This Row],['#/Unit]]*FilterSpecs!$C$3+EquipmentListTable[[#This Row],['# Extra]]</f>
        <v>0</v>
      </c>
      <c r="I354" s="126">
        <v>0</v>
      </c>
      <c r="J354" s="126">
        <f>IF(AND(EquipmentListTable[[#This Row],[Tag]]&lt;&gt;FilterSpecs!$H$12, EquipmentListTable[[#This Row],[Tag]]&lt;&gt;FilterSpecs!$H$9), EquipmentListTable[[#This Row],['#/Unit]]*FilterSpecs!$B$3+EquipmentListTable[Init '# Extra],0)</f>
        <v>0</v>
      </c>
      <c r="K354" s="126">
        <f>EquipmentListTable[[#This Row],[Tot '#]]-EquipmentListTable[In Stock]</f>
        <v>0</v>
      </c>
      <c r="L354" s="126">
        <f>EquipmentListTable['# Left]</f>
        <v>0</v>
      </c>
      <c r="M354" s="126" t="s">
        <v>1230</v>
      </c>
      <c r="N354" s="104">
        <v>34.950000000000003</v>
      </c>
      <c r="O354" s="104">
        <f>EquipmentListTable[[#This Row],['# Formatted]]*EquipmentListTable[[#This Row],[Price (USD)]]</f>
        <v>0</v>
      </c>
      <c r="P354" s="38" t="s">
        <v>1874</v>
      </c>
      <c r="Q354" s="126">
        <f t="shared" si="4"/>
        <v>334</v>
      </c>
      <c r="R354" s="141" t="s">
        <v>1227</v>
      </c>
      <c r="S354" s="48">
        <f>IF(EquipmentListTable[[#This Row],[Tag]]=FilterSpecs!$H$7,EquipmentListTable[[#This Row],['#/Unit]]*EquipmentListTable[[#This Row],[Price (USD)]],0)</f>
        <v>0</v>
      </c>
      <c r="T354" s="87">
        <f>EquipmentListTable[[#This Row],[Tot '#]]*EquipmentListTable[[#This Row],[Price (USD)]]</f>
        <v>0</v>
      </c>
      <c r="U354" s="96">
        <f>EquipmentListTable[[#This Row],[In Stock]]*EquipmentListTable[[#This Row],[Price (USD)]]</f>
        <v>0</v>
      </c>
      <c r="V354" s="96">
        <f>EquipmentListTable[[#This Row],['# Left]]*EquipmentListTable[[#This Row],[Price (USD)]]</f>
        <v>0</v>
      </c>
      <c r="W354" s="96">
        <f>EquipmentListTable[[#This Row],['# Left]]*EquipmentListTable[[#This Row],[Price (USD)]]</f>
        <v>0</v>
      </c>
      <c r="X354" s="38" t="s">
        <v>1228</v>
      </c>
      <c r="Y354" s="77" t="s">
        <v>1229</v>
      </c>
      <c r="Z35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https://www.sparkfun.com/products/10951</v>
      </c>
      <c r="AA35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https://www.mouser.com/ProductDetail/474-TOL-10951</v>
      </c>
      <c r="AB354" s="41"/>
    </row>
    <row r="355" spans="1:28" s="54" customFormat="1" x14ac:dyDescent="0.3">
      <c r="A355" s="142" t="s">
        <v>874</v>
      </c>
      <c r="B355" s="142" t="s">
        <v>1892</v>
      </c>
      <c r="C355" s="126" t="s">
        <v>0</v>
      </c>
      <c r="D355" s="141" t="str">
        <f>IF(EquipmentListTable[[#This Row],[Supplier]]=FilterSpecs!$A$8,EquipmentListTable[[#This Row],[Mouser SKU]], EquipmentListTable[[#This Row],[Supplier SKU]])</f>
        <v>TOL-10950</v>
      </c>
      <c r="E355" s="126">
        <v>0</v>
      </c>
      <c r="F355" s="126">
        <v>2</v>
      </c>
      <c r="G355" s="126">
        <v>2</v>
      </c>
      <c r="H355" s="126">
        <f>EquipmentListTable[[#This Row],['#/Unit]]*FilterSpecs!$C$3+EquipmentListTable[[#This Row],['# Extra]]</f>
        <v>2</v>
      </c>
      <c r="I355" s="126">
        <v>2</v>
      </c>
      <c r="J355" s="126">
        <f>IF(AND(EquipmentListTable[[#This Row],[Tag]]&lt;&gt;FilterSpecs!$H$12, EquipmentListTable[[#This Row],[Tag]]&lt;&gt;FilterSpecs!$H$9), EquipmentListTable[[#This Row],['#/Unit]]*FilterSpecs!$B$3+EquipmentListTable[Init '# Extra],0)</f>
        <v>2</v>
      </c>
      <c r="K355" s="126">
        <f>EquipmentListTable[[#This Row],[Tot '#]]-EquipmentListTable[In Stock]</f>
        <v>0</v>
      </c>
      <c r="L355" s="126">
        <f>EquipmentListTable['# Left]</f>
        <v>0</v>
      </c>
      <c r="M355" s="126" t="s">
        <v>1234</v>
      </c>
      <c r="N355" s="104">
        <v>9.9499999999999993</v>
      </c>
      <c r="O355" s="104">
        <f>EquipmentListTable[[#This Row],['# Formatted]]*EquipmentListTable[[#This Row],[Price (USD)]]</f>
        <v>0</v>
      </c>
      <c r="P355" s="38" t="s">
        <v>1874</v>
      </c>
      <c r="Q355" s="126">
        <f t="shared" ref="Q355:Q418" si="5">IF($Q354="List #",1,$Q354+1)</f>
        <v>335</v>
      </c>
      <c r="R355" s="141" t="s">
        <v>1231</v>
      </c>
      <c r="S355" s="48">
        <f>IF(EquipmentListTable[[#This Row],[Tag]]=FilterSpecs!$H$7,EquipmentListTable[[#This Row],['#/Unit]]*EquipmentListTable[[#This Row],[Price (USD)]],0)</f>
        <v>0</v>
      </c>
      <c r="T355" s="87">
        <f>EquipmentListTable[[#This Row],[Tot '#]]*EquipmentListTable[[#This Row],[Price (USD)]]</f>
        <v>19.899999999999999</v>
      </c>
      <c r="U355" s="96">
        <f>EquipmentListTable[[#This Row],[In Stock]]*EquipmentListTable[[#This Row],[Price (USD)]]</f>
        <v>19.899999999999999</v>
      </c>
      <c r="V355" s="96">
        <f>EquipmentListTable[[#This Row],['# Left]]*EquipmentListTable[[#This Row],[Price (USD)]]</f>
        <v>0</v>
      </c>
      <c r="W355" s="96">
        <f>EquipmentListTable[[#This Row],['# Left]]*EquipmentListTable[[#This Row],[Price (USD)]]</f>
        <v>0</v>
      </c>
      <c r="X355" s="38" t="s">
        <v>1232</v>
      </c>
      <c r="Y355" s="77" t="s">
        <v>1233</v>
      </c>
      <c r="Z35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https://www.sparkfun.com/products/10950</v>
      </c>
      <c r="AA35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https://www.mouser.com/ProductDetail/474-TOL-10950</v>
      </c>
      <c r="AB355" s="55"/>
    </row>
    <row r="356" spans="1:28" s="54" customFormat="1" x14ac:dyDescent="0.3">
      <c r="A356" s="126" t="s">
        <v>874</v>
      </c>
      <c r="B356" s="126" t="s">
        <v>1892</v>
      </c>
      <c r="C356" s="126" t="s">
        <v>1863</v>
      </c>
      <c r="D356" s="141" t="str">
        <f>IF(EquipmentListTable[[#This Row],[Supplier]]=FilterSpecs!$A$8,EquipmentListTable[[#This Row],[Mouser SKU]], EquipmentListTable[[#This Row],[Supplier SKU]])</f>
        <v>2504</v>
      </c>
      <c r="E356" s="126">
        <v>0</v>
      </c>
      <c r="F356" s="126">
        <v>3</v>
      </c>
      <c r="G356" s="126">
        <v>3</v>
      </c>
      <c r="H356" s="126">
        <f>EquipmentListTable[[#This Row],['#/Unit]]*FilterSpecs!$C$3+EquipmentListTable[[#This Row],['# Extra]]</f>
        <v>3</v>
      </c>
      <c r="I356" s="126">
        <v>3</v>
      </c>
      <c r="J356" s="126">
        <f>IF(AND(EquipmentListTable[[#This Row],[Tag]]&lt;&gt;FilterSpecs!$H$12, EquipmentListTable[[#This Row],[Tag]]&lt;&gt;FilterSpecs!$H$9), EquipmentListTable[[#This Row],['#/Unit]]*FilterSpecs!$B$3+EquipmentListTable[Init '# Extra],0)</f>
        <v>3</v>
      </c>
      <c r="K356" s="126">
        <f>EquipmentListTable[[#This Row],[Tot '#]]-EquipmentListTable[In Stock]</f>
        <v>0</v>
      </c>
      <c r="L356" s="126">
        <f>EquipmentListTable['# Left]</f>
        <v>0</v>
      </c>
      <c r="M356" s="126" t="s">
        <v>1985</v>
      </c>
      <c r="N356" s="104">
        <v>4.95</v>
      </c>
      <c r="O356" s="104">
        <f>EquipmentListTable[[#This Row],['# Formatted]]*EquipmentListTable[[#This Row],[Price (USD)]]</f>
        <v>0</v>
      </c>
      <c r="P356" s="38" t="s">
        <v>1874</v>
      </c>
      <c r="Q356" s="126">
        <f t="shared" si="5"/>
        <v>336</v>
      </c>
      <c r="R356" s="141" t="s">
        <v>1984</v>
      </c>
      <c r="S356" s="48">
        <f>IF(EquipmentListTable[[#This Row],[Tag]]=FilterSpecs!$H$7,EquipmentListTable[[#This Row],['#/Unit]]*EquipmentListTable[[#This Row],[Price (USD)]],0)</f>
        <v>0</v>
      </c>
      <c r="T356" s="87">
        <f>EquipmentListTable[[#This Row],[Tot '#]]*EquipmentListTable[[#This Row],[Price (USD)]]</f>
        <v>14.850000000000001</v>
      </c>
      <c r="U356" s="96">
        <f>EquipmentListTable[[#This Row],[In Stock]]*EquipmentListTable[[#This Row],[Price (USD)]]</f>
        <v>14.850000000000001</v>
      </c>
      <c r="V356" s="96">
        <f>EquipmentListTable[[#This Row],['# Left]]*EquipmentListTable[[#This Row],[Price (USD)]]</f>
        <v>0</v>
      </c>
      <c r="W356" s="96">
        <f>EquipmentListTable[[#This Row],['# Left]]*EquipmentListTable[[#This Row],[Price (USD)]]</f>
        <v>0</v>
      </c>
      <c r="X356" s="38"/>
      <c r="Y356" s="77"/>
      <c r="Z35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https://www.adafruit.com/product/2504</v>
      </c>
      <c r="AA35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https://www.mouser.com/ProductDetail/485-2504</v>
      </c>
      <c r="AB356" s="41"/>
    </row>
    <row r="357" spans="1:28" s="54" customFormat="1" x14ac:dyDescent="0.3">
      <c r="A357" s="126" t="s">
        <v>874</v>
      </c>
      <c r="B357" s="126" t="s">
        <v>1892</v>
      </c>
      <c r="C357" s="126" t="s">
        <v>1863</v>
      </c>
      <c r="D357" s="141" t="str">
        <f>IF(EquipmentListTable[[#This Row],[Supplier]]=FilterSpecs!$A$8,EquipmentListTable[[#This Row],[Mouser SKU]], EquipmentListTable[[#This Row],[Supplier SKU]])</f>
        <v>437</v>
      </c>
      <c r="E357" s="126">
        <v>0</v>
      </c>
      <c r="F357" s="126">
        <v>1</v>
      </c>
      <c r="G357" s="126">
        <v>1</v>
      </c>
      <c r="H357" s="126">
        <f>EquipmentListTable[[#This Row],['#/Unit]]*FilterSpecs!$C$3+EquipmentListTable[[#This Row],['# Extra]]</f>
        <v>1</v>
      </c>
      <c r="I357" s="126">
        <v>1</v>
      </c>
      <c r="J357" s="126">
        <f>IF(AND(EquipmentListTable[[#This Row],[Tag]]&lt;&gt;FilterSpecs!$H$12, EquipmentListTable[[#This Row],[Tag]]&lt;&gt;FilterSpecs!$H$9), EquipmentListTable[[#This Row],['#/Unit]]*FilterSpecs!$B$3+EquipmentListTable[Init '# Extra],0)</f>
        <v>1</v>
      </c>
      <c r="K357" s="126">
        <f>EquipmentListTable[[#This Row],[Tot '#]]-EquipmentListTable[In Stock]</f>
        <v>0</v>
      </c>
      <c r="L357" s="126">
        <f>EquipmentListTable['# Left]</f>
        <v>0</v>
      </c>
      <c r="M357" s="126" t="s">
        <v>1987</v>
      </c>
      <c r="N357" s="104">
        <v>20.2</v>
      </c>
      <c r="O357" s="104">
        <f>EquipmentListTable[[#This Row],['# Formatted]]*EquipmentListTable[[#This Row],[Price (USD)]]</f>
        <v>0</v>
      </c>
      <c r="P357" s="38" t="s">
        <v>1874</v>
      </c>
      <c r="Q357" s="126">
        <f t="shared" si="5"/>
        <v>337</v>
      </c>
      <c r="R357" s="141" t="s">
        <v>1986</v>
      </c>
      <c r="S357" s="48">
        <f>IF(EquipmentListTable[[#This Row],[Tag]]=FilterSpecs!$H$7,EquipmentListTable[[#This Row],['#/Unit]]*EquipmentListTable[[#This Row],[Price (USD)]],0)</f>
        <v>0</v>
      </c>
      <c r="T357" s="87">
        <f>EquipmentListTable[[#This Row],[Tot '#]]*EquipmentListTable[[#This Row],[Price (USD)]]</f>
        <v>20.2</v>
      </c>
      <c r="U357" s="96">
        <f>EquipmentListTable[[#This Row],[In Stock]]*EquipmentListTable[[#This Row],[Price (USD)]]</f>
        <v>20.2</v>
      </c>
      <c r="V357" s="96">
        <f>EquipmentListTable[[#This Row],['# Left]]*EquipmentListTable[[#This Row],[Price (USD)]]</f>
        <v>0</v>
      </c>
      <c r="W357" s="96">
        <f>EquipmentListTable[[#This Row],['# Left]]*EquipmentListTable[[#This Row],[Price (USD)]]</f>
        <v>0</v>
      </c>
      <c r="X357" s="38"/>
      <c r="Y357" s="77"/>
      <c r="Z35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https://www.adafruit.com/product/437</v>
      </c>
      <c r="AA35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https://www.mouser.com/ProductDetail/485-437</v>
      </c>
      <c r="AB357" s="41"/>
    </row>
    <row r="358" spans="1:28" s="54" customFormat="1" x14ac:dyDescent="0.3">
      <c r="A358" s="126" t="s">
        <v>874</v>
      </c>
      <c r="B358" s="126" t="s">
        <v>1272</v>
      </c>
      <c r="C358" s="126" t="s">
        <v>0</v>
      </c>
      <c r="D358" s="141" t="str">
        <f>IF(EquipmentListTable[[#This Row],[Supplier]]=FilterSpecs!$A$8,EquipmentListTable[[#This Row],[Mouser SKU]], EquipmentListTable[[#This Row],[Supplier SKU]])</f>
        <v>PRT-11510</v>
      </c>
      <c r="E358" s="126">
        <v>1</v>
      </c>
      <c r="F358" s="126">
        <v>0</v>
      </c>
      <c r="G358" s="126">
        <v>0</v>
      </c>
      <c r="H358" s="126">
        <f>EquipmentListTable[[#This Row],['#/Unit]]*FilterSpecs!$C$3+EquipmentListTable[[#This Row],['# Extra]]</f>
        <v>5</v>
      </c>
      <c r="I358" s="126">
        <v>5</v>
      </c>
      <c r="J358" s="126">
        <f>IF(AND(EquipmentListTable[[#This Row],[Tag]]&lt;&gt;FilterSpecs!$H$12, EquipmentListTable[[#This Row],[Tag]]&lt;&gt;FilterSpecs!$H$9), EquipmentListTable[[#This Row],['#/Unit]]*FilterSpecs!$B$3+EquipmentListTable[Init '# Extra],0)</f>
        <v>5</v>
      </c>
      <c r="K358" s="126">
        <f>EquipmentListTable[[#This Row],[Tot '#]]-EquipmentListTable[In Stock]</f>
        <v>0</v>
      </c>
      <c r="L358" s="126">
        <f>EquipmentListTable['# Left]</f>
        <v>0</v>
      </c>
      <c r="M358" s="126" t="s">
        <v>1063</v>
      </c>
      <c r="N358" s="104">
        <v>1.95</v>
      </c>
      <c r="O358" s="104">
        <f>EquipmentListTable[[#This Row],['# Formatted]]*EquipmentListTable[[#This Row],[Price (USD)]]</f>
        <v>0</v>
      </c>
      <c r="P358" s="38" t="s">
        <v>1875</v>
      </c>
      <c r="Q358" s="126">
        <f t="shared" si="5"/>
        <v>338</v>
      </c>
      <c r="R358" s="141" t="s">
        <v>1060</v>
      </c>
      <c r="S358" s="48">
        <f>IF(EquipmentListTable[[#This Row],[Tag]]=FilterSpecs!$H$7,EquipmentListTable[[#This Row],['#/Unit]]*EquipmentListTable[[#This Row],[Price (USD)]],0)</f>
        <v>1.95</v>
      </c>
      <c r="T358" s="87">
        <f>EquipmentListTable[[#This Row],[Tot '#]]*EquipmentListTable[[#This Row],[Price (USD)]]</f>
        <v>9.75</v>
      </c>
      <c r="U358" s="96">
        <f>EquipmentListTable[[#This Row],[In Stock]]*EquipmentListTable[[#This Row],[Price (USD)]]</f>
        <v>9.75</v>
      </c>
      <c r="V358" s="96">
        <f>EquipmentListTable[[#This Row],['# Left]]*EquipmentListTable[[#This Row],[Price (USD)]]</f>
        <v>0</v>
      </c>
      <c r="W358" s="96">
        <f>EquipmentListTable[[#This Row],['# Left]]*EquipmentListTable[[#This Row],[Price (USD)]]</f>
        <v>0</v>
      </c>
      <c r="X358" s="38" t="s">
        <v>1061</v>
      </c>
      <c r="Y358" s="77" t="s">
        <v>1062</v>
      </c>
      <c r="Z35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https://www.sparkfun.com/products/11510</v>
      </c>
      <c r="AA35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https://www.mouser.com/ProductDetail/474-PRT-11510</v>
      </c>
      <c r="AB358" s="38" t="s">
        <v>1182</v>
      </c>
    </row>
    <row r="359" spans="1:28" s="54" customFormat="1" x14ac:dyDescent="0.3">
      <c r="A359" s="126" t="s">
        <v>874</v>
      </c>
      <c r="B359" s="126" t="s">
        <v>1272</v>
      </c>
      <c r="C359" s="126" t="s">
        <v>0</v>
      </c>
      <c r="D359" s="141" t="str">
        <f>IF(EquipmentListTable[[#This Row],[Supplier]]=FilterSpecs!$A$8,EquipmentListTable[[#This Row],[Mouser SKU]], EquipmentListTable[[#This Row],[Supplier SKU]])</f>
        <v>PRT-14340</v>
      </c>
      <c r="E359" s="126">
        <v>1</v>
      </c>
      <c r="F359" s="126">
        <v>0</v>
      </c>
      <c r="G359" s="126">
        <v>0</v>
      </c>
      <c r="H359" s="126">
        <f>EquipmentListTable[[#This Row],['#/Unit]]*FilterSpecs!$C$3+EquipmentListTable[[#This Row],['# Extra]]</f>
        <v>5</v>
      </c>
      <c r="I359" s="126">
        <v>5</v>
      </c>
      <c r="J359" s="126">
        <f>IF(AND(EquipmentListTable[[#This Row],[Tag]]&lt;&gt;FilterSpecs!$H$12, EquipmentListTable[[#This Row],[Tag]]&lt;&gt;FilterSpecs!$H$9), EquipmentListTable[[#This Row],['#/Unit]]*FilterSpecs!$B$3+EquipmentListTable[Init '# Extra],0)</f>
        <v>5</v>
      </c>
      <c r="K359" s="126">
        <f>EquipmentListTable[[#This Row],[Tot '#]]-EquipmentListTable[In Stock]</f>
        <v>0</v>
      </c>
      <c r="L359" s="126">
        <f>EquipmentListTable['# Left]</f>
        <v>0</v>
      </c>
      <c r="M359" s="126" t="s">
        <v>1242</v>
      </c>
      <c r="N359" s="104">
        <v>1.57</v>
      </c>
      <c r="O359" s="104">
        <f>EquipmentListTable[[#This Row],['# Formatted]]*EquipmentListTable[[#This Row],[Price (USD)]]</f>
        <v>0</v>
      </c>
      <c r="P359" s="38" t="s">
        <v>1875</v>
      </c>
      <c r="Q359" s="126">
        <f t="shared" si="5"/>
        <v>339</v>
      </c>
      <c r="R359" s="141" t="s">
        <v>1239</v>
      </c>
      <c r="S359" s="48">
        <f>IF(EquipmentListTable[[#This Row],[Tag]]=FilterSpecs!$H$7,EquipmentListTable[[#This Row],['#/Unit]]*EquipmentListTable[[#This Row],[Price (USD)]],0)</f>
        <v>1.57</v>
      </c>
      <c r="T359" s="87">
        <f>EquipmentListTable[[#This Row],[Tot '#]]*EquipmentListTable[[#This Row],[Price (USD)]]</f>
        <v>7.8500000000000005</v>
      </c>
      <c r="U359" s="96">
        <f>EquipmentListTable[[#This Row],[In Stock]]*EquipmentListTable[[#This Row],[Price (USD)]]</f>
        <v>7.8500000000000005</v>
      </c>
      <c r="V359" s="96">
        <f>EquipmentListTable[[#This Row],['# Left]]*EquipmentListTable[[#This Row],[Price (USD)]]</f>
        <v>0</v>
      </c>
      <c r="W359" s="96">
        <f>EquipmentListTable[[#This Row],['# Left]]*EquipmentListTable[[#This Row],[Price (USD)]]</f>
        <v>0</v>
      </c>
      <c r="X359" s="38" t="s">
        <v>1240</v>
      </c>
      <c r="Y359" s="77" t="s">
        <v>1241</v>
      </c>
      <c r="Z35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https://www.sparkfun.com/products/14340</v>
      </c>
      <c r="AA35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https://www.mouser.com/ProductDetail/474-PRT-14340</v>
      </c>
      <c r="AB359" s="41"/>
    </row>
    <row r="360" spans="1:28" s="54" customFormat="1" x14ac:dyDescent="0.3">
      <c r="A360" s="126" t="s">
        <v>874</v>
      </c>
      <c r="B360" s="126" t="s">
        <v>1272</v>
      </c>
      <c r="C360" s="126" t="s">
        <v>0</v>
      </c>
      <c r="D360" s="141" t="str">
        <f>IF(EquipmentListTable[[#This Row],[Supplier]]=FilterSpecs!$A$8,EquipmentListTable[[#This Row],[Mouser SKU]], EquipmentListTable[[#This Row],[Supplier SKU]])</f>
        <v>PRT-00121</v>
      </c>
      <c r="E360" s="126">
        <v>1</v>
      </c>
      <c r="F360" s="126">
        <v>0</v>
      </c>
      <c r="G360" s="126">
        <v>0</v>
      </c>
      <c r="H360" s="126">
        <f>EquipmentListTable[[#This Row],['#/Unit]]*FilterSpecs!$C$3+EquipmentListTable[[#This Row],['# Extra]]</f>
        <v>5</v>
      </c>
      <c r="I360" s="126">
        <v>5</v>
      </c>
      <c r="J360" s="126">
        <f>IF(AND(EquipmentListTable[[#This Row],[Tag]]&lt;&gt;FilterSpecs!$H$12, EquipmentListTable[[#This Row],[Tag]]&lt;&gt;FilterSpecs!$H$9), EquipmentListTable[[#This Row],['#/Unit]]*FilterSpecs!$B$3+EquipmentListTable[Init '# Extra],0)</f>
        <v>5</v>
      </c>
      <c r="K360" s="126">
        <f>EquipmentListTable[[#This Row],[Tot '#]]-EquipmentListTable[In Stock]</f>
        <v>0</v>
      </c>
      <c r="L360" s="126">
        <f>EquipmentListTable['# Left]</f>
        <v>0</v>
      </c>
      <c r="M360" s="126" t="s">
        <v>1059</v>
      </c>
      <c r="N360" s="104">
        <v>0.95</v>
      </c>
      <c r="O360" s="104">
        <f>EquipmentListTable[[#This Row],['# Formatted]]*EquipmentListTable[[#This Row],[Price (USD)]]</f>
        <v>0</v>
      </c>
      <c r="P360" s="38" t="s">
        <v>1875</v>
      </c>
      <c r="Q360" s="126">
        <f t="shared" si="5"/>
        <v>340</v>
      </c>
      <c r="R360" s="141" t="s">
        <v>1056</v>
      </c>
      <c r="S360" s="48">
        <f>IF(EquipmentListTable[[#This Row],[Tag]]=FilterSpecs!$H$7,EquipmentListTable[[#This Row],['#/Unit]]*EquipmentListTable[[#This Row],[Price (USD)]],0)</f>
        <v>0.95</v>
      </c>
      <c r="T360" s="87">
        <f>EquipmentListTable[[#This Row],[Tot '#]]*EquipmentListTable[[#This Row],[Price (USD)]]</f>
        <v>4.75</v>
      </c>
      <c r="U360" s="96">
        <f>EquipmentListTable[[#This Row],[In Stock]]*EquipmentListTable[[#This Row],[Price (USD)]]</f>
        <v>4.75</v>
      </c>
      <c r="V360" s="96">
        <f>EquipmentListTable[[#This Row],['# Left]]*EquipmentListTable[[#This Row],[Price (USD)]]</f>
        <v>0</v>
      </c>
      <c r="W360" s="96">
        <f>EquipmentListTable[[#This Row],['# Left]]*EquipmentListTable[[#This Row],[Price (USD)]]</f>
        <v>0</v>
      </c>
      <c r="X360" s="38" t="s">
        <v>1057</v>
      </c>
      <c r="Y360" s="77" t="s">
        <v>1058</v>
      </c>
      <c r="Z36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https://www.sparkfun.com/products/00121</v>
      </c>
      <c r="AA36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https://www.mouser.com/ProductDetail/474-PRT-00121</v>
      </c>
      <c r="AB360" s="38" t="s">
        <v>1182</v>
      </c>
    </row>
    <row r="361" spans="1:28" s="54" customFormat="1" x14ac:dyDescent="0.3">
      <c r="A361" s="126" t="s">
        <v>874</v>
      </c>
      <c r="B361" s="126" t="s">
        <v>1272</v>
      </c>
      <c r="C361" s="126" t="s">
        <v>1863</v>
      </c>
      <c r="D361" s="141" t="str">
        <f>IF(EquipmentListTable[[#This Row],[Supplier]]=FilterSpecs!$A$8,EquipmentListTable[[#This Row],[Mouser SKU]], EquipmentListTable[[#This Row],[Supplier SKU]])</f>
        <v>977</v>
      </c>
      <c r="E361" s="126">
        <v>2</v>
      </c>
      <c r="F361" s="126">
        <v>0</v>
      </c>
      <c r="G361" s="126">
        <v>0</v>
      </c>
      <c r="H361" s="126">
        <f>EquipmentListTable[[#This Row],['#/Unit]]*FilterSpecs!$C$3+EquipmentListTable[[#This Row],['# Extra]]</f>
        <v>10</v>
      </c>
      <c r="I361" s="126">
        <v>10</v>
      </c>
      <c r="J361" s="126">
        <f>IF(AND(EquipmentListTable[[#This Row],[Tag]]&lt;&gt;FilterSpecs!$H$12, EquipmentListTable[[#This Row],[Tag]]&lt;&gt;FilterSpecs!$H$9), EquipmentListTable[[#This Row],['#/Unit]]*FilterSpecs!$B$3+EquipmentListTable[Init '# Extra],0)</f>
        <v>10</v>
      </c>
      <c r="K361" s="126">
        <f>EquipmentListTable[[#This Row],[Tot '#]]-EquipmentListTable[In Stock]</f>
        <v>0</v>
      </c>
      <c r="L361" s="126">
        <f>EquipmentListTable['# Left]</f>
        <v>0</v>
      </c>
      <c r="M361" s="126" t="s">
        <v>1983</v>
      </c>
      <c r="N361" s="104">
        <v>0.75</v>
      </c>
      <c r="O361" s="104">
        <f>EquipmentListTable[[#This Row],['# Formatted]]*EquipmentListTable[[#This Row],[Price (USD)]]</f>
        <v>0</v>
      </c>
      <c r="P361" s="38" t="s">
        <v>1875</v>
      </c>
      <c r="Q361" s="126">
        <f t="shared" si="5"/>
        <v>341</v>
      </c>
      <c r="R361" s="141" t="s">
        <v>1982</v>
      </c>
      <c r="S361" s="48">
        <f>IF(EquipmentListTable[[#This Row],[Tag]]=FilterSpecs!$H$7,EquipmentListTable[[#This Row],['#/Unit]]*EquipmentListTable[[#This Row],[Price (USD)]],0)</f>
        <v>1.5</v>
      </c>
      <c r="T361" s="87">
        <f>EquipmentListTable[[#This Row],[Tot '#]]*EquipmentListTable[[#This Row],[Price (USD)]]</f>
        <v>7.5</v>
      </c>
      <c r="U361" s="96">
        <f>EquipmentListTable[[#This Row],[In Stock]]*EquipmentListTable[[#This Row],[Price (USD)]]</f>
        <v>7.5</v>
      </c>
      <c r="V361" s="96">
        <f>EquipmentListTable[[#This Row],['# Left]]*EquipmentListTable[[#This Row],[Price (USD)]]</f>
        <v>0</v>
      </c>
      <c r="W361" s="96">
        <f>EquipmentListTable[[#This Row],['# Left]]*EquipmentListTable[[#This Row],[Price (USD)]]</f>
        <v>0</v>
      </c>
      <c r="X361" s="38"/>
      <c r="Y361" s="77"/>
      <c r="Z36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https://www.adafruit.com/product/977</v>
      </c>
      <c r="AA36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https://www.mouser.com/ProductDetail/485-977</v>
      </c>
      <c r="AB361" s="41"/>
    </row>
    <row r="362" spans="1:28" s="54" customFormat="1" x14ac:dyDescent="0.3">
      <c r="A362" s="126" t="s">
        <v>874</v>
      </c>
      <c r="B362" s="126" t="s">
        <v>1272</v>
      </c>
      <c r="C362" s="126" t="s">
        <v>0</v>
      </c>
      <c r="D362" s="141" t="str">
        <f>IF(EquipmentListTable[[#This Row],[Supplier]]=FilterSpecs!$A$8,EquipmentListTable[[#This Row],[Mouser SKU]], EquipmentListTable[[#This Row],[Supplier SKU]])</f>
        <v>PRT-09599</v>
      </c>
      <c r="E362" s="126">
        <v>0</v>
      </c>
      <c r="F362" s="126">
        <v>0</v>
      </c>
      <c r="G362" s="126">
        <v>0</v>
      </c>
      <c r="H362" s="126">
        <f>EquipmentListTable[[#This Row],['#/Unit]]*FilterSpecs!$C$3+EquipmentListTable[[#This Row],['# Extra]]</f>
        <v>0</v>
      </c>
      <c r="I362" s="126">
        <v>0</v>
      </c>
      <c r="J362" s="126">
        <f>IF(AND(EquipmentListTable[[#This Row],[Tag]]&lt;&gt;FilterSpecs!$H$12, EquipmentListTable[[#This Row],[Tag]]&lt;&gt;FilterSpecs!$H$9), EquipmentListTable[[#This Row],['#/Unit]]*FilterSpecs!$B$3+EquipmentListTable[Init '# Extra],0)</f>
        <v>0</v>
      </c>
      <c r="K362" s="126">
        <f>EquipmentListTable[[#This Row],[Tot '#]]-EquipmentListTable[In Stock]</f>
        <v>0</v>
      </c>
      <c r="L362" s="126">
        <f>EquipmentListTable['# Left]</f>
        <v>0</v>
      </c>
      <c r="M362" s="126" t="s">
        <v>1238</v>
      </c>
      <c r="N362" s="104">
        <v>1.95</v>
      </c>
      <c r="O362" s="104">
        <f>EquipmentListTable[[#This Row],['# Formatted]]*EquipmentListTable[[#This Row],[Price (USD)]]</f>
        <v>0</v>
      </c>
      <c r="P362" s="38" t="s">
        <v>1874</v>
      </c>
      <c r="Q362" s="126">
        <f t="shared" si="5"/>
        <v>342</v>
      </c>
      <c r="R362" s="141" t="s">
        <v>1235</v>
      </c>
      <c r="S362" s="48">
        <f>IF(EquipmentListTable[[#This Row],[Tag]]=FilterSpecs!$H$7,EquipmentListTable[[#This Row],['#/Unit]]*EquipmentListTable[[#This Row],[Price (USD)]],0)</f>
        <v>0</v>
      </c>
      <c r="T362" s="87">
        <f>EquipmentListTable[[#This Row],[Tot '#]]*EquipmentListTable[[#This Row],[Price (USD)]]</f>
        <v>0</v>
      </c>
      <c r="U362" s="96">
        <f>EquipmentListTable[[#This Row],[In Stock]]*EquipmentListTable[[#This Row],[Price (USD)]]</f>
        <v>0</v>
      </c>
      <c r="V362" s="96">
        <f>EquipmentListTable[[#This Row],['# Left]]*EquipmentListTable[[#This Row],[Price (USD)]]</f>
        <v>0</v>
      </c>
      <c r="W362" s="96">
        <f>EquipmentListTable[[#This Row],['# Left]]*EquipmentListTable[[#This Row],[Price (USD)]]</f>
        <v>0</v>
      </c>
      <c r="X362" s="38" t="s">
        <v>1236</v>
      </c>
      <c r="Y362" s="77" t="s">
        <v>1237</v>
      </c>
      <c r="Z36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https://www.sparkfun.com/products/09599</v>
      </c>
      <c r="AA36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https://www.mouser.com/ProductDetail/474-PRT-09599</v>
      </c>
      <c r="AB362" s="41"/>
    </row>
    <row r="363" spans="1:28" s="54" customFormat="1" x14ac:dyDescent="0.3">
      <c r="A363" s="126" t="s">
        <v>874</v>
      </c>
      <c r="B363" s="126" t="s">
        <v>1272</v>
      </c>
      <c r="C363" s="126" t="s">
        <v>0</v>
      </c>
      <c r="D363" s="141" t="str">
        <f>IF(EquipmentListTable[[#This Row],[Supplier]]=FilterSpecs!$A$8,EquipmentListTable[[#This Row],[Mouser SKU]], EquipmentListTable[[#This Row],[Supplier SKU]])</f>
        <v>PRT-09599</v>
      </c>
      <c r="E363" s="126">
        <v>0</v>
      </c>
      <c r="F363" s="126">
        <v>2</v>
      </c>
      <c r="G363" s="126">
        <v>2</v>
      </c>
      <c r="H363" s="126">
        <f>EquipmentListTable[[#This Row],['#/Unit]]*FilterSpecs!$C$3+EquipmentListTable[[#This Row],['# Extra]]</f>
        <v>2</v>
      </c>
      <c r="I363" s="126">
        <v>2</v>
      </c>
      <c r="J363" s="126">
        <f>IF(AND(EquipmentListTable[[#This Row],[Tag]]&lt;&gt;FilterSpecs!$H$12, EquipmentListTable[[#This Row],[Tag]]&lt;&gt;FilterSpecs!$H$9), EquipmentListTable[[#This Row],['#/Unit]]*FilterSpecs!$B$3+EquipmentListTable[Init '# Extra],0)</f>
        <v>2</v>
      </c>
      <c r="K363" s="126">
        <f>EquipmentListTable[[#This Row],[Tot '#]]-EquipmentListTable[In Stock]</f>
        <v>0</v>
      </c>
      <c r="L363" s="126">
        <f>EquipmentListTable['# Left]</f>
        <v>0</v>
      </c>
      <c r="M363" s="126" t="s">
        <v>1238</v>
      </c>
      <c r="N363" s="104">
        <v>1.95</v>
      </c>
      <c r="O363" s="104">
        <f>EquipmentListTable[[#This Row],['# Formatted]]*EquipmentListTable[[#This Row],[Price (USD)]]</f>
        <v>0</v>
      </c>
      <c r="P363" s="38" t="s">
        <v>1874</v>
      </c>
      <c r="Q363" s="126">
        <f t="shared" si="5"/>
        <v>343</v>
      </c>
      <c r="R363" s="141" t="s">
        <v>1235</v>
      </c>
      <c r="S363" s="48">
        <f>IF(EquipmentListTable[[#This Row],[Tag]]=FilterSpecs!$H$7,EquipmentListTable[[#This Row],['#/Unit]]*EquipmentListTable[[#This Row],[Price (USD)]],0)</f>
        <v>0</v>
      </c>
      <c r="T363" s="87">
        <f>EquipmentListTable[[#This Row],[Tot '#]]*EquipmentListTable[[#This Row],[Price (USD)]]</f>
        <v>3.9</v>
      </c>
      <c r="U363" s="96">
        <f>EquipmentListTable[[#This Row],[In Stock]]*EquipmentListTable[[#This Row],[Price (USD)]]</f>
        <v>3.9</v>
      </c>
      <c r="V363" s="96">
        <f>EquipmentListTable[[#This Row],['# Left]]*EquipmentListTable[[#This Row],[Price (USD)]]</f>
        <v>0</v>
      </c>
      <c r="W363" s="96">
        <f>EquipmentListTable[[#This Row],['# Left]]*EquipmentListTable[[#This Row],[Price (USD)]]</f>
        <v>0</v>
      </c>
      <c r="X363" s="38" t="s">
        <v>1236</v>
      </c>
      <c r="Y363" s="77" t="s">
        <v>1237</v>
      </c>
      <c r="Z36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https://www.sparkfun.com/products/09599</v>
      </c>
      <c r="AA36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https://www.mouser.com/ProductDetail/474-PRT-09599</v>
      </c>
      <c r="AB363" s="41"/>
    </row>
    <row r="364" spans="1:28" s="54" customFormat="1" x14ac:dyDescent="0.3">
      <c r="A364" s="126" t="s">
        <v>874</v>
      </c>
      <c r="B364" s="126" t="s">
        <v>1272</v>
      </c>
      <c r="C364" s="126" t="s">
        <v>0</v>
      </c>
      <c r="D364" s="141" t="str">
        <f>IF(EquipmentListTable[[#This Row],[Supplier]]=FilterSpecs!$A$8,EquipmentListTable[[#This Row],[Mouser SKU]], EquipmentListTable[[#This Row],[Supplier SKU]])</f>
        <v>PRT-09771</v>
      </c>
      <c r="E364" s="126">
        <v>0</v>
      </c>
      <c r="F364" s="126">
        <v>3</v>
      </c>
      <c r="G364" s="126">
        <v>3</v>
      </c>
      <c r="H364" s="126">
        <f>EquipmentListTable[[#This Row],['#/Unit]]*FilterSpecs!$C$3+EquipmentListTable[[#This Row],['# Extra]]</f>
        <v>3</v>
      </c>
      <c r="I364" s="126">
        <v>3</v>
      </c>
      <c r="J364" s="126">
        <f>IF(AND(EquipmentListTable[[#This Row],[Tag]]&lt;&gt;FilterSpecs!$H$12, EquipmentListTable[[#This Row],[Tag]]&lt;&gt;FilterSpecs!$H$9), EquipmentListTable[[#This Row],['#/Unit]]*FilterSpecs!$B$3+EquipmentListTable[Init '# Extra],0)</f>
        <v>3</v>
      </c>
      <c r="K364" s="126">
        <f>EquipmentListTable[[#This Row],[Tot '#]]-EquipmentListTable[In Stock]</f>
        <v>0</v>
      </c>
      <c r="L364" s="126">
        <f>EquipmentListTable['# Left]</f>
        <v>0</v>
      </c>
      <c r="M364" s="126" t="s">
        <v>1055</v>
      </c>
      <c r="N364" s="104">
        <v>3.95</v>
      </c>
      <c r="O364" s="104">
        <f>EquipmentListTable[[#This Row],['# Formatted]]*EquipmentListTable[[#This Row],[Price (USD)]]</f>
        <v>0</v>
      </c>
      <c r="P364" s="38" t="s">
        <v>1874</v>
      </c>
      <c r="Q364" s="126">
        <f t="shared" si="5"/>
        <v>344</v>
      </c>
      <c r="R364" s="141" t="s">
        <v>1052</v>
      </c>
      <c r="S364" s="48">
        <f>IF(EquipmentListTable[[#This Row],[Tag]]=FilterSpecs!$H$7,EquipmentListTable[[#This Row],['#/Unit]]*EquipmentListTable[[#This Row],[Price (USD)]],0)</f>
        <v>0</v>
      </c>
      <c r="T364" s="87">
        <f>EquipmentListTable[[#This Row],[Tot '#]]*EquipmentListTable[[#This Row],[Price (USD)]]</f>
        <v>11.850000000000001</v>
      </c>
      <c r="U364" s="96">
        <f>EquipmentListTable[[#This Row],[In Stock]]*EquipmentListTable[[#This Row],[Price (USD)]]</f>
        <v>11.850000000000001</v>
      </c>
      <c r="V364" s="96">
        <f>EquipmentListTable[[#This Row],['# Left]]*EquipmentListTable[[#This Row],[Price (USD)]]</f>
        <v>0</v>
      </c>
      <c r="W364" s="96">
        <f>EquipmentListTable[[#This Row],['# Left]]*EquipmentListTable[[#This Row],[Price (USD)]]</f>
        <v>0</v>
      </c>
      <c r="X364" s="38" t="s">
        <v>1053</v>
      </c>
      <c r="Y364" s="77" t="s">
        <v>1054</v>
      </c>
      <c r="Z36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https://www.sparkfun.com/products/09771</v>
      </c>
      <c r="AA36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https://www.mouser.com/ProductDetail/474-PRT-09771</v>
      </c>
      <c r="AB364" s="41"/>
    </row>
    <row r="365" spans="1:28" s="54" customFormat="1" x14ac:dyDescent="0.3">
      <c r="A365" s="126" t="s">
        <v>874</v>
      </c>
      <c r="B365" s="126" t="s">
        <v>972</v>
      </c>
      <c r="C365" s="126" t="s">
        <v>0</v>
      </c>
      <c r="D365" s="141" t="str">
        <f>IF(EquipmentListTable[[#This Row],[Supplier]]=FilterSpecs!$A$8,EquipmentListTable[[#This Row],[Mouser SKU]], EquipmentListTable[[#This Row],[Supplier SKU]])</f>
        <v>PRT-11796</v>
      </c>
      <c r="E365" s="126">
        <v>1</v>
      </c>
      <c r="F365" s="126">
        <v>0</v>
      </c>
      <c r="G365" s="126">
        <v>0</v>
      </c>
      <c r="H365" s="126">
        <f>EquipmentListTable[[#This Row],['#/Unit]]*FilterSpecs!$C$3+EquipmentListTable[[#This Row],['# Extra]]</f>
        <v>5</v>
      </c>
      <c r="I365" s="126">
        <v>5</v>
      </c>
      <c r="J365" s="126">
        <f>IF(AND(EquipmentListTable[[#This Row],[Tag]]&lt;&gt;FilterSpecs!$H$12, EquipmentListTable[[#This Row],[Tag]]&lt;&gt;FilterSpecs!$H$9), EquipmentListTable[[#This Row],['#/Unit]]*FilterSpecs!$B$3+EquipmentListTable[Init '# Extra],0)</f>
        <v>5</v>
      </c>
      <c r="K365" s="126">
        <f>EquipmentListTable[[#This Row],[Tot '#]]-EquipmentListTable[In Stock]</f>
        <v>0</v>
      </c>
      <c r="L365" s="126">
        <f>EquipmentListTable['# Left]</f>
        <v>0</v>
      </c>
      <c r="M365" s="126" t="s">
        <v>625</v>
      </c>
      <c r="N365" s="104">
        <v>3.95</v>
      </c>
      <c r="O365" s="104">
        <f>EquipmentListTable[[#This Row],['# Formatted]]*EquipmentListTable[[#This Row],[Price (USD)]]</f>
        <v>0</v>
      </c>
      <c r="P365" s="38" t="s">
        <v>1875</v>
      </c>
      <c r="Q365" s="126">
        <f t="shared" si="5"/>
        <v>345</v>
      </c>
      <c r="R365" s="141" t="s">
        <v>622</v>
      </c>
      <c r="S365" s="48">
        <f>IF(EquipmentListTable[[#This Row],[Tag]]=FilterSpecs!$H$7,EquipmentListTable[[#This Row],['#/Unit]]*EquipmentListTable[[#This Row],[Price (USD)]],0)</f>
        <v>3.95</v>
      </c>
      <c r="T365" s="87">
        <f>EquipmentListTable[[#This Row],[Tot '#]]*EquipmentListTable[[#This Row],[Price (USD)]]</f>
        <v>19.75</v>
      </c>
      <c r="U365" s="96">
        <f>EquipmentListTable[[#This Row],[In Stock]]*EquipmentListTable[[#This Row],[Price (USD)]]</f>
        <v>19.75</v>
      </c>
      <c r="V365" s="96">
        <f>EquipmentListTable[[#This Row],['# Left]]*EquipmentListTable[[#This Row],[Price (USD)]]</f>
        <v>0</v>
      </c>
      <c r="W365" s="96">
        <f>EquipmentListTable[[#This Row],['# Left]]*EquipmentListTable[[#This Row],[Price (USD)]]</f>
        <v>0</v>
      </c>
      <c r="X365" s="38" t="s">
        <v>623</v>
      </c>
      <c r="Y365" s="77" t="s">
        <v>624</v>
      </c>
      <c r="Z36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https://www.sparkfun.com/products/11796</v>
      </c>
      <c r="AA36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https://www.mouser.com/ProductDetail/474-PRT-11796</v>
      </c>
      <c r="AB365" s="41"/>
    </row>
    <row r="366" spans="1:28" s="54" customFormat="1" x14ac:dyDescent="0.3">
      <c r="A366" s="126" t="s">
        <v>874</v>
      </c>
      <c r="B366" s="126" t="s">
        <v>972</v>
      </c>
      <c r="C366" s="126" t="s">
        <v>0</v>
      </c>
      <c r="D366" s="141" t="str">
        <f>IF(EquipmentListTable[[#This Row],[Supplier]]=FilterSpecs!$A$8,EquipmentListTable[[#This Row],[Mouser SKU]], EquipmentListTable[[#This Row],[Supplier SKU]])</f>
        <v>PRT-10927</v>
      </c>
      <c r="E366" s="126">
        <v>1</v>
      </c>
      <c r="F366" s="126">
        <v>0</v>
      </c>
      <c r="G366" s="126">
        <v>0</v>
      </c>
      <c r="H366" s="126">
        <f>EquipmentListTable[[#This Row],['#/Unit]]*FilterSpecs!$C$3+EquipmentListTable[[#This Row],['# Extra]]</f>
        <v>5</v>
      </c>
      <c r="I366" s="126">
        <v>5</v>
      </c>
      <c r="J366" s="126">
        <f>IF(AND(EquipmentListTable[[#This Row],[Tag]]&lt;&gt;FilterSpecs!$H$12, EquipmentListTable[[#This Row],[Tag]]&lt;&gt;FilterSpecs!$H$9), EquipmentListTable[[#This Row],['#/Unit]]*FilterSpecs!$B$3+EquipmentListTable[Init '# Extra],0)</f>
        <v>5</v>
      </c>
      <c r="K366" s="126">
        <f>EquipmentListTable[[#This Row],[Tot '#]]-EquipmentListTable[In Stock]</f>
        <v>0</v>
      </c>
      <c r="L366" s="126">
        <f>EquipmentListTable['# Left]</f>
        <v>0</v>
      </c>
      <c r="M366" s="126" t="s">
        <v>633</v>
      </c>
      <c r="N366" s="104">
        <v>2.95</v>
      </c>
      <c r="O366" s="104">
        <f>EquipmentListTable[[#This Row],['# Formatted]]*EquipmentListTable[[#This Row],[Price (USD)]]</f>
        <v>0</v>
      </c>
      <c r="P366" s="38" t="s">
        <v>1875</v>
      </c>
      <c r="Q366" s="126">
        <f t="shared" si="5"/>
        <v>346</v>
      </c>
      <c r="R366" s="141" t="s">
        <v>630</v>
      </c>
      <c r="S366" s="48">
        <f>IF(EquipmentListTable[[#This Row],[Tag]]=FilterSpecs!$H$7,EquipmentListTable[[#This Row],['#/Unit]]*EquipmentListTable[[#This Row],[Price (USD)]],0)</f>
        <v>2.95</v>
      </c>
      <c r="T366" s="87">
        <f>EquipmentListTable[[#This Row],[Tot '#]]*EquipmentListTable[[#This Row],[Price (USD)]]</f>
        <v>14.75</v>
      </c>
      <c r="U366" s="96">
        <f>EquipmentListTable[[#This Row],[In Stock]]*EquipmentListTable[[#This Row],[Price (USD)]]</f>
        <v>14.75</v>
      </c>
      <c r="V366" s="96">
        <f>EquipmentListTable[[#This Row],['# Left]]*EquipmentListTable[[#This Row],[Price (USD)]]</f>
        <v>0</v>
      </c>
      <c r="W366" s="96">
        <f>EquipmentListTable[[#This Row],['# Left]]*EquipmentListTable[[#This Row],[Price (USD)]]</f>
        <v>0</v>
      </c>
      <c r="X366" s="38" t="s">
        <v>631</v>
      </c>
      <c r="Y366" s="77" t="s">
        <v>632</v>
      </c>
      <c r="Z36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https://www.sparkfun.com/products/10927</v>
      </c>
      <c r="AA36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https://www.mouser.com/ProductDetail/474-PRT-10927</v>
      </c>
      <c r="AB366" s="41"/>
    </row>
    <row r="367" spans="1:28" s="54" customFormat="1" x14ac:dyDescent="0.3">
      <c r="A367" s="126" t="s">
        <v>874</v>
      </c>
      <c r="B367" s="126" t="s">
        <v>972</v>
      </c>
      <c r="C367" s="126" t="s">
        <v>0</v>
      </c>
      <c r="D367" s="141" t="str">
        <f>IF(EquipmentListTable[[#This Row],[Supplier]]=FilterSpecs!$A$8,EquipmentListTable[[#This Row],[Mouser SKU]], EquipmentListTable[[#This Row],[Supplier SKU]])</f>
        <v>PRT-10453</v>
      </c>
      <c r="E367" s="126">
        <v>1</v>
      </c>
      <c r="F367" s="126">
        <v>0</v>
      </c>
      <c r="G367" s="126">
        <v>0</v>
      </c>
      <c r="H367" s="126">
        <f>EquipmentListTable[[#This Row],['#/Unit]]*FilterSpecs!$C$3+EquipmentListTable[[#This Row],['# Extra]]</f>
        <v>5</v>
      </c>
      <c r="I367" s="126">
        <v>5</v>
      </c>
      <c r="J367" s="126">
        <f>IF(AND(EquipmentListTable[[#This Row],[Tag]]&lt;&gt;FilterSpecs!$H$12, EquipmentListTable[[#This Row],[Tag]]&lt;&gt;FilterSpecs!$H$9), EquipmentListTable[[#This Row],['#/Unit]]*FilterSpecs!$B$3+EquipmentListTable[Init '# Extra],0)</f>
        <v>5</v>
      </c>
      <c r="K367" s="126">
        <f>EquipmentListTable[[#This Row],[Tot '#]]-EquipmentListTable[In Stock]</f>
        <v>0</v>
      </c>
      <c r="L367" s="126">
        <f>EquipmentListTable['# Left]</f>
        <v>0</v>
      </c>
      <c r="M367" s="126" t="s">
        <v>689</v>
      </c>
      <c r="N367" s="104">
        <v>1.5</v>
      </c>
      <c r="O367" s="104">
        <f>EquipmentListTable[[#This Row],['# Formatted]]*EquipmentListTable[[#This Row],[Price (USD)]]</f>
        <v>0</v>
      </c>
      <c r="P367" s="38" t="s">
        <v>1875</v>
      </c>
      <c r="Q367" s="126">
        <f t="shared" si="5"/>
        <v>347</v>
      </c>
      <c r="R367" s="141" t="s">
        <v>686</v>
      </c>
      <c r="S367" s="48">
        <f>IF(EquipmentListTable[[#This Row],[Tag]]=FilterSpecs!$H$7,EquipmentListTable[[#This Row],['#/Unit]]*EquipmentListTable[[#This Row],[Price (USD)]],0)</f>
        <v>1.5</v>
      </c>
      <c r="T367" s="87">
        <f>EquipmentListTable[[#This Row],[Tot '#]]*EquipmentListTable[[#This Row],[Price (USD)]]</f>
        <v>7.5</v>
      </c>
      <c r="U367" s="96">
        <f>EquipmentListTable[[#This Row],[In Stock]]*EquipmentListTable[[#This Row],[Price (USD)]]</f>
        <v>7.5</v>
      </c>
      <c r="V367" s="96">
        <f>EquipmentListTable[[#This Row],['# Left]]*EquipmentListTable[[#This Row],[Price (USD)]]</f>
        <v>0</v>
      </c>
      <c r="W367" s="96">
        <f>EquipmentListTable[[#This Row],['# Left]]*EquipmentListTable[[#This Row],[Price (USD)]]</f>
        <v>0</v>
      </c>
      <c r="X367" s="38" t="s">
        <v>687</v>
      </c>
      <c r="Y367" s="77" t="s">
        <v>688</v>
      </c>
      <c r="Z36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https://www.sparkfun.com/products/10453</v>
      </c>
      <c r="AA36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https://www.mouser.com/ProductDetail/474-PRT-10453</v>
      </c>
      <c r="AB367" s="41"/>
    </row>
    <row r="368" spans="1:28" s="54" customFormat="1" x14ac:dyDescent="0.3">
      <c r="A368" s="126" t="s">
        <v>874</v>
      </c>
      <c r="B368" s="126" t="s">
        <v>972</v>
      </c>
      <c r="C368" s="126" t="s">
        <v>0</v>
      </c>
      <c r="D368" s="141" t="str">
        <f>IF(EquipmentListTable[[#This Row],[Supplier]]=FilterSpecs!$A$8,EquipmentListTable[[#This Row],[Mouser SKU]], EquipmentListTable[[#This Row],[Supplier SKU]])</f>
        <v>PRT-10738</v>
      </c>
      <c r="E368" s="126">
        <v>1</v>
      </c>
      <c r="F368" s="126">
        <v>0</v>
      </c>
      <c r="G368" s="126">
        <v>0</v>
      </c>
      <c r="H368" s="126">
        <f>EquipmentListTable[[#This Row],['#/Unit]]*FilterSpecs!$C$3+EquipmentListTable[[#This Row],['# Extra]]</f>
        <v>5</v>
      </c>
      <c r="I368" s="126">
        <v>5</v>
      </c>
      <c r="J368" s="126">
        <f>IF(AND(EquipmentListTable[[#This Row],[Tag]]&lt;&gt;FilterSpecs!$H$12, EquipmentListTable[[#This Row],[Tag]]&lt;&gt;FilterSpecs!$H$9), EquipmentListTable[[#This Row],['#/Unit]]*FilterSpecs!$B$3+EquipmentListTable[Init '# Extra],0)</f>
        <v>5</v>
      </c>
      <c r="K368" s="126">
        <f>EquipmentListTable[[#This Row],[Tot '#]]-EquipmentListTable[In Stock]</f>
        <v>0</v>
      </c>
      <c r="L368" s="126">
        <f>EquipmentListTable['# Left]</f>
        <v>0</v>
      </c>
      <c r="M368" s="126" t="s">
        <v>889</v>
      </c>
      <c r="N368" s="104">
        <v>3.95</v>
      </c>
      <c r="O368" s="104">
        <f>EquipmentListTable[[#This Row],['# Formatted]]*EquipmentListTable[[#This Row],[Price (USD)]]</f>
        <v>0</v>
      </c>
      <c r="P368" s="38" t="s">
        <v>1875</v>
      </c>
      <c r="Q368" s="126">
        <f t="shared" si="5"/>
        <v>348</v>
      </c>
      <c r="R368" s="141" t="s">
        <v>886</v>
      </c>
      <c r="S368" s="48">
        <f>IF(EquipmentListTable[[#This Row],[Tag]]=FilterSpecs!$H$7,EquipmentListTable[[#This Row],['#/Unit]]*EquipmentListTable[[#This Row],[Price (USD)]],0)</f>
        <v>3.95</v>
      </c>
      <c r="T368" s="87">
        <f>EquipmentListTable[[#This Row],[Tot '#]]*EquipmentListTable[[#This Row],[Price (USD)]]</f>
        <v>19.75</v>
      </c>
      <c r="U368" s="96">
        <f>EquipmentListTable[[#This Row],[In Stock]]*EquipmentListTable[[#This Row],[Price (USD)]]</f>
        <v>19.75</v>
      </c>
      <c r="V368" s="96">
        <f>EquipmentListTable[[#This Row],['# Left]]*EquipmentListTable[[#This Row],[Price (USD)]]</f>
        <v>0</v>
      </c>
      <c r="W368" s="96">
        <f>EquipmentListTable[[#This Row],['# Left]]*EquipmentListTable[[#This Row],[Price (USD)]]</f>
        <v>0</v>
      </c>
      <c r="X368" s="38" t="s">
        <v>887</v>
      </c>
      <c r="Y368" s="77" t="s">
        <v>888</v>
      </c>
      <c r="Z36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https://www.sparkfun.com/products/10738</v>
      </c>
      <c r="AA36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https://www.mouser.com/ProductDetail/474-PRT-10738</v>
      </c>
      <c r="AB368" s="41"/>
    </row>
    <row r="369" spans="1:28" s="54" customFormat="1" x14ac:dyDescent="0.3">
      <c r="A369" s="126" t="s">
        <v>874</v>
      </c>
      <c r="B369" s="126" t="s">
        <v>972</v>
      </c>
      <c r="C369" s="126" t="s">
        <v>0</v>
      </c>
      <c r="D369" s="141" t="str">
        <f>IF(EquipmentListTable[[#This Row],[Supplier]]=FilterSpecs!$A$8,EquipmentListTable[[#This Row],[Mouser SKU]], EquipmentListTable[[#This Row],[Supplier SKU]])</f>
        <v>PRT-10450</v>
      </c>
      <c r="E369" s="126">
        <v>1</v>
      </c>
      <c r="F369" s="126">
        <v>0</v>
      </c>
      <c r="G369" s="126">
        <v>0</v>
      </c>
      <c r="H369" s="126">
        <f>EquipmentListTable[[#This Row],['#/Unit]]*FilterSpecs!$C$3+EquipmentListTable[[#This Row],['# Extra]]</f>
        <v>5</v>
      </c>
      <c r="I369" s="126">
        <v>5</v>
      </c>
      <c r="J369" s="126">
        <f>IF(AND(EquipmentListTable[[#This Row],[Tag]]&lt;&gt;FilterSpecs!$H$12, EquipmentListTable[[#This Row],[Tag]]&lt;&gt;FilterSpecs!$H$9), EquipmentListTable[[#This Row],['#/Unit]]*FilterSpecs!$B$3+EquipmentListTable[Init '# Extra],0)</f>
        <v>5</v>
      </c>
      <c r="K369" s="126">
        <f>EquipmentListTable[[#This Row],[Tot '#]]-EquipmentListTable[In Stock]</f>
        <v>0</v>
      </c>
      <c r="L369" s="126">
        <f>EquipmentListTable['# Left]</f>
        <v>0</v>
      </c>
      <c r="M369" s="126" t="s">
        <v>893</v>
      </c>
      <c r="N369" s="104">
        <v>1.5</v>
      </c>
      <c r="O369" s="104">
        <f>EquipmentListTable[[#This Row],['# Formatted]]*EquipmentListTable[[#This Row],[Price (USD)]]</f>
        <v>0</v>
      </c>
      <c r="P369" s="38" t="s">
        <v>1875</v>
      </c>
      <c r="Q369" s="126">
        <f t="shared" si="5"/>
        <v>349</v>
      </c>
      <c r="R369" s="141" t="s">
        <v>890</v>
      </c>
      <c r="S369" s="48">
        <f>IF(EquipmentListTable[[#This Row],[Tag]]=FilterSpecs!$H$7,EquipmentListTable[[#This Row],['#/Unit]]*EquipmentListTable[[#This Row],[Price (USD)]],0)</f>
        <v>1.5</v>
      </c>
      <c r="T369" s="87">
        <f>EquipmentListTable[[#This Row],[Tot '#]]*EquipmentListTable[[#This Row],[Price (USD)]]</f>
        <v>7.5</v>
      </c>
      <c r="U369" s="96">
        <f>EquipmentListTable[[#This Row],[In Stock]]*EquipmentListTable[[#This Row],[Price (USD)]]</f>
        <v>7.5</v>
      </c>
      <c r="V369" s="96">
        <f>EquipmentListTable[[#This Row],['# Left]]*EquipmentListTable[[#This Row],[Price (USD)]]</f>
        <v>0</v>
      </c>
      <c r="W369" s="96">
        <f>EquipmentListTable[[#This Row],['# Left]]*EquipmentListTable[[#This Row],[Price (USD)]]</f>
        <v>0</v>
      </c>
      <c r="X369" s="38" t="s">
        <v>891</v>
      </c>
      <c r="Y369" s="77" t="s">
        <v>892</v>
      </c>
      <c r="Z36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https://www.sparkfun.com/products/10450</v>
      </c>
      <c r="AA36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https://www.mouser.com/ProductDetail/474-PRT-10450</v>
      </c>
      <c r="AB369" s="41"/>
    </row>
    <row r="370" spans="1:28" s="54" customFormat="1" x14ac:dyDescent="0.3">
      <c r="A370" s="126" t="s">
        <v>874</v>
      </c>
      <c r="B370" s="126" t="s">
        <v>972</v>
      </c>
      <c r="C370" s="126" t="s">
        <v>0</v>
      </c>
      <c r="D370" s="141" t="str">
        <f>IF(EquipmentListTable[[#This Row],[Supplier]]=FilterSpecs!$A$8,EquipmentListTable[[#This Row],[Mouser SKU]], EquipmentListTable[[#This Row],[Supplier SKU]])</f>
        <v>PRT-10463</v>
      </c>
      <c r="E370" s="126">
        <v>4</v>
      </c>
      <c r="F370" s="126">
        <v>0</v>
      </c>
      <c r="G370" s="126">
        <v>0</v>
      </c>
      <c r="H370" s="126">
        <f>EquipmentListTable[[#This Row],['#/Unit]]*FilterSpecs!$C$3+EquipmentListTable[[#This Row],['# Extra]]</f>
        <v>20</v>
      </c>
      <c r="I370" s="126">
        <v>20</v>
      </c>
      <c r="J370" s="126">
        <f>IF(AND(EquipmentListTable[[#This Row],[Tag]]&lt;&gt;FilterSpecs!$H$12, EquipmentListTable[[#This Row],[Tag]]&lt;&gt;FilterSpecs!$H$9), EquipmentListTable[[#This Row],['#/Unit]]*FilterSpecs!$B$3+EquipmentListTable[Init '# Extra],0)</f>
        <v>20</v>
      </c>
      <c r="K370" s="126">
        <f>EquipmentListTable[[#This Row],[Tot '#]]-EquipmentListTable[In Stock]</f>
        <v>0</v>
      </c>
      <c r="L370" s="126">
        <f>EquipmentListTable['# Left]</f>
        <v>0</v>
      </c>
      <c r="M370" s="126" t="s">
        <v>917</v>
      </c>
      <c r="N370" s="104">
        <v>3.95</v>
      </c>
      <c r="O370" s="104">
        <f>EquipmentListTable[[#This Row],['# Formatted]]*EquipmentListTable[[#This Row],[Price (USD)]]</f>
        <v>0</v>
      </c>
      <c r="P370" s="38" t="s">
        <v>1875</v>
      </c>
      <c r="Q370" s="126">
        <f t="shared" si="5"/>
        <v>350</v>
      </c>
      <c r="R370" s="141" t="s">
        <v>914</v>
      </c>
      <c r="S370" s="48">
        <f>IF(EquipmentListTable[[#This Row],[Tag]]=FilterSpecs!$H$7,EquipmentListTable[[#This Row],['#/Unit]]*EquipmentListTable[[#This Row],[Price (USD)]],0)</f>
        <v>15.8</v>
      </c>
      <c r="T370" s="87">
        <f>EquipmentListTable[[#This Row],[Tot '#]]*EquipmentListTable[[#This Row],[Price (USD)]]</f>
        <v>79</v>
      </c>
      <c r="U370" s="96">
        <f>EquipmentListTable[[#This Row],[In Stock]]*EquipmentListTable[[#This Row],[Price (USD)]]</f>
        <v>79</v>
      </c>
      <c r="V370" s="96">
        <f>EquipmentListTable[[#This Row],['# Left]]*EquipmentListTable[[#This Row],[Price (USD)]]</f>
        <v>0</v>
      </c>
      <c r="W370" s="96">
        <f>EquipmentListTable[[#This Row],['# Left]]*EquipmentListTable[[#This Row],[Price (USD)]]</f>
        <v>0</v>
      </c>
      <c r="X370" s="38" t="s">
        <v>915</v>
      </c>
      <c r="Y370" s="77" t="s">
        <v>916</v>
      </c>
      <c r="Z37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https://www.sparkfun.com/products/10463</v>
      </c>
      <c r="AA37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https://www.mouser.com/ProductDetail/474-PRT-10463</v>
      </c>
      <c r="AB370" s="41"/>
    </row>
    <row r="371" spans="1:28" s="55" customFormat="1" x14ac:dyDescent="0.3">
      <c r="A371" s="126" t="s">
        <v>874</v>
      </c>
      <c r="B371" s="126" t="s">
        <v>1273</v>
      </c>
      <c r="C371" s="126" t="s">
        <v>0</v>
      </c>
      <c r="D371" s="141" t="str">
        <f>IF(EquipmentListTable[[#This Row],[Supplier]]=FilterSpecs!$A$8,EquipmentListTable[[#This Row],[Mouser SKU]], EquipmentListTable[[#This Row],[Supplier SKU]])</f>
        <v>PRT-10561</v>
      </c>
      <c r="E371" s="126">
        <v>0</v>
      </c>
      <c r="F371" s="126">
        <v>1</v>
      </c>
      <c r="G371" s="126">
        <v>1</v>
      </c>
      <c r="H371" s="126">
        <f>EquipmentListTable[[#This Row],['#/Unit]]*FilterSpecs!$C$3+EquipmentListTable[[#This Row],['# Extra]]</f>
        <v>1</v>
      </c>
      <c r="I371" s="126">
        <v>1</v>
      </c>
      <c r="J371" s="126">
        <f>IF(AND(EquipmentListTable[[#This Row],[Tag]]&lt;&gt;FilterSpecs!$H$12, EquipmentListTable[[#This Row],[Tag]]&lt;&gt;FilterSpecs!$H$9), EquipmentListTable[[#This Row],['#/Unit]]*FilterSpecs!$B$3+EquipmentListTable[Init '# Extra],0)</f>
        <v>1</v>
      </c>
      <c r="K371" s="126">
        <f>EquipmentListTable[[#This Row],[Tot '#]]-EquipmentListTable[In Stock]</f>
        <v>0</v>
      </c>
      <c r="L371" s="126">
        <f>EquipmentListTable['# Left]</f>
        <v>0</v>
      </c>
      <c r="M371" s="126" t="s">
        <v>1214</v>
      </c>
      <c r="N371" s="104">
        <v>2.95</v>
      </c>
      <c r="O371" s="104">
        <f>EquipmentListTable[[#This Row],['# Formatted]]*EquipmentListTable[[#This Row],[Price (USD)]]</f>
        <v>0</v>
      </c>
      <c r="P371" s="38" t="s">
        <v>1874</v>
      </c>
      <c r="Q371" s="126">
        <f t="shared" si="5"/>
        <v>351</v>
      </c>
      <c r="R371" s="141" t="s">
        <v>1211</v>
      </c>
      <c r="S371" s="48">
        <f>IF(EquipmentListTable[[#This Row],[Tag]]=FilterSpecs!$H$7,EquipmentListTable[[#This Row],['#/Unit]]*EquipmentListTable[[#This Row],[Price (USD)]],0)</f>
        <v>0</v>
      </c>
      <c r="T371" s="87">
        <f>EquipmentListTable[[#This Row],[Tot '#]]*EquipmentListTable[[#This Row],[Price (USD)]]</f>
        <v>2.95</v>
      </c>
      <c r="U371" s="96">
        <f>EquipmentListTable[[#This Row],[In Stock]]*EquipmentListTable[[#This Row],[Price (USD)]]</f>
        <v>2.95</v>
      </c>
      <c r="V371" s="96">
        <f>EquipmentListTable[[#This Row],['# Left]]*EquipmentListTable[[#This Row],[Price (USD)]]</f>
        <v>0</v>
      </c>
      <c r="W371" s="96">
        <f>EquipmentListTable[[#This Row],['# Left]]*EquipmentListTable[[#This Row],[Price (USD)]]</f>
        <v>0</v>
      </c>
      <c r="X371" s="38" t="s">
        <v>1212</v>
      </c>
      <c r="Y371" s="77" t="s">
        <v>1213</v>
      </c>
      <c r="Z37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https://www.sparkfun.com/products/10561</v>
      </c>
      <c r="AA37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https://www.mouser.com/ProductDetail/474-PRT-10561</v>
      </c>
      <c r="AB371" s="41"/>
    </row>
    <row r="372" spans="1:28" s="55" customFormat="1" x14ac:dyDescent="0.3">
      <c r="A372" s="126" t="s">
        <v>874</v>
      </c>
      <c r="B372" s="126" t="s">
        <v>1273</v>
      </c>
      <c r="C372" s="126" t="s">
        <v>0</v>
      </c>
      <c r="D372" s="141" t="str">
        <f>IF(EquipmentListTable[[#This Row],[Supplier]]=FilterSpecs!$A$8,EquipmentListTable[[#This Row],[Mouser SKU]], EquipmentListTable[[#This Row],[Supplier SKU]])</f>
        <v>PRT-13827</v>
      </c>
      <c r="E372" s="126">
        <v>0</v>
      </c>
      <c r="F372" s="126">
        <v>1</v>
      </c>
      <c r="G372" s="126">
        <v>1</v>
      </c>
      <c r="H372" s="126">
        <f>EquipmentListTable[[#This Row],['#/Unit]]*FilterSpecs!$C$3+EquipmentListTable[[#This Row],['# Extra]]</f>
        <v>1</v>
      </c>
      <c r="I372" s="126">
        <v>1</v>
      </c>
      <c r="J372" s="126">
        <f>IF(AND(EquipmentListTable[[#This Row],[Tag]]&lt;&gt;FilterSpecs!$H$12, EquipmentListTable[[#This Row],[Tag]]&lt;&gt;FilterSpecs!$H$9), EquipmentListTable[[#This Row],['#/Unit]]*FilterSpecs!$B$3+EquipmentListTable[Init '# Extra],0)</f>
        <v>1</v>
      </c>
      <c r="K372" s="126">
        <f>EquipmentListTable[[#This Row],[Tot '#]]-EquipmentListTable[In Stock]</f>
        <v>0</v>
      </c>
      <c r="L372" s="126">
        <f>EquipmentListTable['# Left]</f>
        <v>0</v>
      </c>
      <c r="M372" s="126" t="s">
        <v>1218</v>
      </c>
      <c r="N372" s="104">
        <v>3.95</v>
      </c>
      <c r="O372" s="104">
        <f>EquipmentListTable[[#This Row],['# Formatted]]*EquipmentListTable[[#This Row],[Price (USD)]]</f>
        <v>0</v>
      </c>
      <c r="P372" s="38" t="s">
        <v>1874</v>
      </c>
      <c r="Q372" s="126">
        <f t="shared" si="5"/>
        <v>352</v>
      </c>
      <c r="R372" s="141" t="s">
        <v>1215</v>
      </c>
      <c r="S372" s="48">
        <f>IF(EquipmentListTable[[#This Row],[Tag]]=FilterSpecs!$H$7,EquipmentListTable[[#This Row],['#/Unit]]*EquipmentListTable[[#This Row],[Price (USD)]],0)</f>
        <v>0</v>
      </c>
      <c r="T372" s="87">
        <f>EquipmentListTable[[#This Row],[Tot '#]]*EquipmentListTable[[#This Row],[Price (USD)]]</f>
        <v>3.95</v>
      </c>
      <c r="U372" s="96">
        <f>EquipmentListTable[[#This Row],[In Stock]]*EquipmentListTable[[#This Row],[Price (USD)]]</f>
        <v>3.95</v>
      </c>
      <c r="V372" s="96">
        <f>EquipmentListTable[[#This Row],['# Left]]*EquipmentListTable[[#This Row],[Price (USD)]]</f>
        <v>0</v>
      </c>
      <c r="W372" s="96">
        <f>EquipmentListTable[[#This Row],['# Left]]*EquipmentListTable[[#This Row],[Price (USD)]]</f>
        <v>0</v>
      </c>
      <c r="X372" s="38" t="s">
        <v>1216</v>
      </c>
      <c r="Y372" s="77" t="s">
        <v>1217</v>
      </c>
      <c r="Z37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https://www.sparkfun.com/products/13827</v>
      </c>
      <c r="AA37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https://www.mouser.com/ProductDetail/474-PRT-13827</v>
      </c>
      <c r="AB372" s="41"/>
    </row>
    <row r="373" spans="1:28" s="73" customFormat="1" x14ac:dyDescent="0.3">
      <c r="A373" s="126" t="s">
        <v>874</v>
      </c>
      <c r="B373" s="126" t="s">
        <v>1273</v>
      </c>
      <c r="C373" s="126" t="s">
        <v>0</v>
      </c>
      <c r="D373" s="141" t="str">
        <f>IF(EquipmentListTable[[#This Row],[Supplier]]=FilterSpecs!$A$8,EquipmentListTable[[#This Row],[Mouser SKU]], EquipmentListTable[[#This Row],[Supplier SKU]])</f>
        <v>PRT-13828</v>
      </c>
      <c r="E373" s="126">
        <v>0</v>
      </c>
      <c r="F373" s="126">
        <v>0</v>
      </c>
      <c r="G373" s="126">
        <v>0</v>
      </c>
      <c r="H373" s="126">
        <f>EquipmentListTable[[#This Row],['#/Unit]]*FilterSpecs!$C$3+EquipmentListTable[[#This Row],['# Extra]]</f>
        <v>0</v>
      </c>
      <c r="I373" s="126">
        <v>0</v>
      </c>
      <c r="J373" s="126">
        <f>IF(AND(EquipmentListTable[[#This Row],[Tag]]&lt;&gt;FilterSpecs!$H$12, EquipmentListTable[[#This Row],[Tag]]&lt;&gt;FilterSpecs!$H$9), EquipmentListTable[[#This Row],['#/Unit]]*FilterSpecs!$B$3+EquipmentListTable[Init '# Extra],0)</f>
        <v>0</v>
      </c>
      <c r="K373" s="126">
        <f>EquipmentListTable[[#This Row],[Tot '#]]-EquipmentListTable[In Stock]</f>
        <v>0</v>
      </c>
      <c r="L373" s="126">
        <f>EquipmentListTable['# Left]</f>
        <v>0</v>
      </c>
      <c r="M373" s="126" t="s">
        <v>1206</v>
      </c>
      <c r="N373" s="104">
        <v>15.95</v>
      </c>
      <c r="O373" s="104">
        <f>EquipmentListTable[[#This Row],['# Formatted]]*EquipmentListTable[[#This Row],[Price (USD)]]</f>
        <v>0</v>
      </c>
      <c r="P373" s="77" t="s">
        <v>1874</v>
      </c>
      <c r="Q373" s="126">
        <f t="shared" si="5"/>
        <v>353</v>
      </c>
      <c r="R373" s="141" t="s">
        <v>1203</v>
      </c>
      <c r="S373" s="79">
        <f>IF(EquipmentListTable[[#This Row],[Tag]]=FilterSpecs!$H$7,EquipmentListTable[[#This Row],['#/Unit]]*EquipmentListTable[[#This Row],[Price (USD)]],0)</f>
        <v>0</v>
      </c>
      <c r="T373" s="87">
        <f>EquipmentListTable[[#This Row],[Tot '#]]*EquipmentListTable[[#This Row],[Price (USD)]]</f>
        <v>0</v>
      </c>
      <c r="U373" s="96">
        <f>EquipmentListTable[[#This Row],[In Stock]]*EquipmentListTable[[#This Row],[Price (USD)]]</f>
        <v>0</v>
      </c>
      <c r="V373" s="96">
        <f>EquipmentListTable[[#This Row],['# Left]]*EquipmentListTable[[#This Row],[Price (USD)]]</f>
        <v>0</v>
      </c>
      <c r="W373" s="96">
        <f>EquipmentListTable[[#This Row],['# Left]]*EquipmentListTable[[#This Row],[Price (USD)]]</f>
        <v>0</v>
      </c>
      <c r="X373" s="74" t="s">
        <v>1204</v>
      </c>
      <c r="Y373" s="77" t="s">
        <v>1205</v>
      </c>
      <c r="Z37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https://www.sparkfun.com/products/13828</v>
      </c>
      <c r="AA37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https://www.mouser.com/ProductDetail/474-PRT-13828</v>
      </c>
      <c r="AB373" s="78"/>
    </row>
    <row r="374" spans="1:28" s="73" customFormat="1" x14ac:dyDescent="0.3">
      <c r="A374" s="126" t="s">
        <v>874</v>
      </c>
      <c r="B374" s="126" t="s">
        <v>1273</v>
      </c>
      <c r="C374" s="126" t="s">
        <v>0</v>
      </c>
      <c r="D374" s="141" t="str">
        <f>IF(EquipmentListTable[[#This Row],[Supplier]]=FilterSpecs!$A$8,EquipmentListTable[[#This Row],[Mouser SKU]], EquipmentListTable[[#This Row],[Supplier SKU]])</f>
        <v>PRT-11081</v>
      </c>
      <c r="E374" s="126">
        <v>0</v>
      </c>
      <c r="F374" s="126">
        <v>0</v>
      </c>
      <c r="G374" s="126">
        <v>0</v>
      </c>
      <c r="H374" s="126">
        <f>EquipmentListTable[[#This Row],['#/Unit]]*FilterSpecs!$C$3+EquipmentListTable[[#This Row],['# Extra]]</f>
        <v>0</v>
      </c>
      <c r="I374" s="126">
        <v>0</v>
      </c>
      <c r="J374" s="126">
        <f>IF(AND(EquipmentListTable[[#This Row],[Tag]]&lt;&gt;FilterSpecs!$H$12, EquipmentListTable[[#This Row],[Tag]]&lt;&gt;FilterSpecs!$H$9), EquipmentListTable[[#This Row],['#/Unit]]*FilterSpecs!$B$3+EquipmentListTable[Init '# Extra],0)</f>
        <v>0</v>
      </c>
      <c r="K374" s="126">
        <f>EquipmentListTable[[#This Row],[Tot '#]]-EquipmentListTable[In Stock]</f>
        <v>0</v>
      </c>
      <c r="L374" s="126">
        <f>EquipmentListTable['# Left]</f>
        <v>0</v>
      </c>
      <c r="M374" s="126" t="s">
        <v>1210</v>
      </c>
      <c r="N374" s="104">
        <v>14.95</v>
      </c>
      <c r="O374" s="104">
        <f>EquipmentListTable[[#This Row],['# Formatted]]*EquipmentListTable[[#This Row],[Price (USD)]]</f>
        <v>0</v>
      </c>
      <c r="P374" s="77" t="s">
        <v>1874</v>
      </c>
      <c r="Q374" s="126">
        <f t="shared" si="5"/>
        <v>354</v>
      </c>
      <c r="R374" s="141" t="s">
        <v>1207</v>
      </c>
      <c r="S374" s="79">
        <f>IF(EquipmentListTable[[#This Row],[Tag]]=FilterSpecs!$H$7,EquipmentListTable[[#This Row],['#/Unit]]*EquipmentListTable[[#This Row],[Price (USD)]],0)</f>
        <v>0</v>
      </c>
      <c r="T374" s="87">
        <f>EquipmentListTable[[#This Row],[Tot '#]]*EquipmentListTable[[#This Row],[Price (USD)]]</f>
        <v>0</v>
      </c>
      <c r="U374" s="96">
        <f>EquipmentListTable[[#This Row],[In Stock]]*EquipmentListTable[[#This Row],[Price (USD)]]</f>
        <v>0</v>
      </c>
      <c r="V374" s="96">
        <f>EquipmentListTable[[#This Row],['# Left]]*EquipmentListTable[[#This Row],[Price (USD)]]</f>
        <v>0</v>
      </c>
      <c r="W374" s="96">
        <f>EquipmentListTable[[#This Row],['# Left]]*EquipmentListTable[[#This Row],[Price (USD)]]</f>
        <v>0</v>
      </c>
      <c r="X374" s="74" t="s">
        <v>1208</v>
      </c>
      <c r="Y374" s="77" t="s">
        <v>1209</v>
      </c>
      <c r="Z37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https://www.sparkfun.com/products/11081</v>
      </c>
      <c r="AA37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https://www.mouser.com/ProductDetail/474-PRT-11081</v>
      </c>
      <c r="AB374" s="78"/>
    </row>
    <row r="375" spans="1:28" s="73" customFormat="1" x14ac:dyDescent="0.3">
      <c r="A375" s="126" t="s">
        <v>874</v>
      </c>
      <c r="B375" s="126" t="s">
        <v>1273</v>
      </c>
      <c r="C375" s="126" t="s">
        <v>0</v>
      </c>
      <c r="D375" s="141" t="str">
        <f>IF(EquipmentListTable[[#This Row],[Supplier]]=FilterSpecs!$A$8,EquipmentListTable[[#This Row],[Mouser SKU]], EquipmentListTable[[#This Row],[Supplier SKU]])</f>
        <v>COM-10994</v>
      </c>
      <c r="E375" s="126">
        <v>0</v>
      </c>
      <c r="F375" s="126">
        <v>0</v>
      </c>
      <c r="G375" s="126">
        <v>0</v>
      </c>
      <c r="H375" s="126">
        <f>EquipmentListTable[[#This Row],['#/Unit]]*FilterSpecs!$C$3+EquipmentListTable[[#This Row],['# Extra]]</f>
        <v>0</v>
      </c>
      <c r="I375" s="126">
        <v>0</v>
      </c>
      <c r="J375" s="126">
        <f>IF(AND(EquipmentListTable[[#This Row],[Tag]]&lt;&gt;FilterSpecs!$H$12, EquipmentListTable[[#This Row],[Tag]]&lt;&gt;FilterSpecs!$H$9), EquipmentListTable[[#This Row],['#/Unit]]*FilterSpecs!$B$3+EquipmentListTable[Init '# Extra],0)</f>
        <v>0</v>
      </c>
      <c r="K375" s="126">
        <f>EquipmentListTable[[#This Row],[Tot '#]]-EquipmentListTable[In Stock]</f>
        <v>0</v>
      </c>
      <c r="L375" s="126">
        <f>EquipmentListTable['# Left]</f>
        <v>0</v>
      </c>
      <c r="M375" s="126" t="s">
        <v>1186</v>
      </c>
      <c r="N375" s="104">
        <v>24.95</v>
      </c>
      <c r="O375" s="104">
        <f>EquipmentListTable[[#This Row],['# Formatted]]*EquipmentListTable[[#This Row],[Price (USD)]]</f>
        <v>0</v>
      </c>
      <c r="P375" s="77" t="s">
        <v>1874</v>
      </c>
      <c r="Q375" s="126">
        <f t="shared" si="5"/>
        <v>355</v>
      </c>
      <c r="R375" s="141" t="s">
        <v>1183</v>
      </c>
      <c r="S375" s="79">
        <f>IF(EquipmentListTable[[#This Row],[Tag]]=FilterSpecs!$H$7,EquipmentListTable[[#This Row],['#/Unit]]*EquipmentListTable[[#This Row],[Price (USD)]],0)</f>
        <v>0</v>
      </c>
      <c r="T375" s="87">
        <f>EquipmentListTable[[#This Row],[Tot '#]]*EquipmentListTable[[#This Row],[Price (USD)]]</f>
        <v>0</v>
      </c>
      <c r="U375" s="96">
        <f>EquipmentListTable[[#This Row],[In Stock]]*EquipmentListTable[[#This Row],[Price (USD)]]</f>
        <v>0</v>
      </c>
      <c r="V375" s="96">
        <f>EquipmentListTable[[#This Row],['# Left]]*EquipmentListTable[[#This Row],[Price (USD)]]</f>
        <v>0</v>
      </c>
      <c r="W375" s="96">
        <f>EquipmentListTable[[#This Row],['# Left]]*EquipmentListTable[[#This Row],[Price (USD)]]</f>
        <v>0</v>
      </c>
      <c r="X375" s="74" t="s">
        <v>1184</v>
      </c>
      <c r="Y375" s="77" t="s">
        <v>1185</v>
      </c>
      <c r="Z37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https://www.sparkfun.com/products/10994</v>
      </c>
      <c r="AA37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https://www.mouser.com/ProductDetail/474-COM-10994</v>
      </c>
      <c r="AB375" s="78"/>
    </row>
    <row r="376" spans="1:28" s="73" customFormat="1" x14ac:dyDescent="0.3">
      <c r="A376" s="126" t="s">
        <v>874</v>
      </c>
      <c r="B376" s="126" t="s">
        <v>1273</v>
      </c>
      <c r="C376" s="126" t="s">
        <v>0</v>
      </c>
      <c r="D376" s="141" t="str">
        <f>IF(EquipmentListTable[[#This Row],[Supplier]]=FilterSpecs!$A$8,EquipmentListTable[[#This Row],[Mouser SKU]], EquipmentListTable[[#This Row],[Supplier SKU]])</f>
        <v>COM-11521</v>
      </c>
      <c r="E376" s="126">
        <v>0</v>
      </c>
      <c r="F376" s="126">
        <v>0</v>
      </c>
      <c r="G376" s="126">
        <v>0</v>
      </c>
      <c r="H376" s="126">
        <f>EquipmentListTable[[#This Row],['#/Unit]]*FilterSpecs!$C$3+EquipmentListTable[[#This Row],['# Extra]]</f>
        <v>0</v>
      </c>
      <c r="I376" s="126">
        <v>0</v>
      </c>
      <c r="J376" s="126">
        <f>IF(AND(EquipmentListTable[[#This Row],[Tag]]&lt;&gt;FilterSpecs!$H$12, EquipmentListTable[[#This Row],[Tag]]&lt;&gt;FilterSpecs!$H$9), EquipmentListTable[[#This Row],['#/Unit]]*FilterSpecs!$B$3+EquipmentListTable[Init '# Extra],0)</f>
        <v>0</v>
      </c>
      <c r="K376" s="126">
        <f>EquipmentListTable[[#This Row],[Tot '#]]-EquipmentListTable[In Stock]</f>
        <v>0</v>
      </c>
      <c r="L376" s="126">
        <f>EquipmentListTable['# Left]</f>
        <v>0</v>
      </c>
      <c r="M376" s="126" t="s">
        <v>1226</v>
      </c>
      <c r="N376" s="104">
        <v>9.9499999999999993</v>
      </c>
      <c r="O376" s="104">
        <f>EquipmentListTable[[#This Row],['# Formatted]]*EquipmentListTable[[#This Row],[Price (USD)]]</f>
        <v>0</v>
      </c>
      <c r="P376" s="77" t="s">
        <v>1874</v>
      </c>
      <c r="Q376" s="126">
        <f t="shared" si="5"/>
        <v>356</v>
      </c>
      <c r="R376" s="141" t="s">
        <v>1223</v>
      </c>
      <c r="S376" s="79">
        <f>IF(EquipmentListTable[[#This Row],[Tag]]=FilterSpecs!$H$7,EquipmentListTable[[#This Row],['#/Unit]]*EquipmentListTable[[#This Row],[Price (USD)]],0)</f>
        <v>0</v>
      </c>
      <c r="T376" s="87">
        <f>EquipmentListTable[[#This Row],[Tot '#]]*EquipmentListTable[[#This Row],[Price (USD)]]</f>
        <v>0</v>
      </c>
      <c r="U376" s="96">
        <f>EquipmentListTable[[#This Row],[In Stock]]*EquipmentListTable[[#This Row],[Price (USD)]]</f>
        <v>0</v>
      </c>
      <c r="V376" s="96">
        <f>EquipmentListTable[[#This Row],['# Left]]*EquipmentListTable[[#This Row],[Price (USD)]]</f>
        <v>0</v>
      </c>
      <c r="W376" s="96">
        <f>EquipmentListTable[[#This Row],['# Left]]*EquipmentListTable[[#This Row],[Price (USD)]]</f>
        <v>0</v>
      </c>
      <c r="X376" s="74" t="s">
        <v>1224</v>
      </c>
      <c r="Y376" s="77" t="s">
        <v>1225</v>
      </c>
      <c r="Z37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https://www.sparkfun.com/products/11521</v>
      </c>
      <c r="AA37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https://www.mouser.com/ProductDetail/474-COM-11521</v>
      </c>
      <c r="AB376" s="78"/>
    </row>
    <row r="377" spans="1:28" s="73" customFormat="1" x14ac:dyDescent="0.3">
      <c r="A377" s="126" t="s">
        <v>874</v>
      </c>
      <c r="B377" s="126" t="s">
        <v>1273</v>
      </c>
      <c r="C377" s="126" t="s">
        <v>0</v>
      </c>
      <c r="D377" s="141" t="str">
        <f>IF(EquipmentListTable[[#This Row],[Supplier]]=FilterSpecs!$A$8,EquipmentListTable[[#This Row],[Mouser SKU]], EquipmentListTable[[#This Row],[Supplier SKU]])</f>
        <v>COM-13254</v>
      </c>
      <c r="E377" s="126">
        <v>0</v>
      </c>
      <c r="F377" s="126">
        <v>0</v>
      </c>
      <c r="G377" s="126">
        <v>0</v>
      </c>
      <c r="H377" s="126">
        <f>EquipmentListTable[[#This Row],['#/Unit]]*FilterSpecs!$C$3+EquipmentListTable[[#This Row],['# Extra]]</f>
        <v>0</v>
      </c>
      <c r="I377" s="126">
        <v>0</v>
      </c>
      <c r="J377" s="126">
        <f>IF(AND(EquipmentListTable[[#This Row],[Tag]]&lt;&gt;FilterSpecs!$H$12, EquipmentListTable[[#This Row],[Tag]]&lt;&gt;FilterSpecs!$H$9), EquipmentListTable[[#This Row],['#/Unit]]*FilterSpecs!$B$3+EquipmentListTable[Init '# Extra],0)</f>
        <v>0</v>
      </c>
      <c r="K377" s="126">
        <f>EquipmentListTable[[#This Row],[Tot '#]]-EquipmentListTable[In Stock]</f>
        <v>0</v>
      </c>
      <c r="L377" s="126">
        <f>EquipmentListTable['# Left]</f>
        <v>0</v>
      </c>
      <c r="M377" s="126" t="s">
        <v>1202</v>
      </c>
      <c r="N377" s="104">
        <v>19.95</v>
      </c>
      <c r="O377" s="104">
        <f>EquipmentListTable[[#This Row],['# Formatted]]*EquipmentListTable[[#This Row],[Price (USD)]]</f>
        <v>0</v>
      </c>
      <c r="P377" s="77" t="s">
        <v>1874</v>
      </c>
      <c r="Q377" s="126">
        <f t="shared" si="5"/>
        <v>357</v>
      </c>
      <c r="R377" s="141" t="s">
        <v>1199</v>
      </c>
      <c r="S377" s="79">
        <f>IF(EquipmentListTable[[#This Row],[Tag]]=FilterSpecs!$H$7,EquipmentListTable[[#This Row],['#/Unit]]*EquipmentListTable[[#This Row],[Price (USD)]],0)</f>
        <v>0</v>
      </c>
      <c r="T377" s="87">
        <f>EquipmentListTable[[#This Row],[Tot '#]]*EquipmentListTable[[#This Row],[Price (USD)]]</f>
        <v>0</v>
      </c>
      <c r="U377" s="96">
        <f>EquipmentListTable[[#This Row],[In Stock]]*EquipmentListTable[[#This Row],[Price (USD)]]</f>
        <v>0</v>
      </c>
      <c r="V377" s="96">
        <f>EquipmentListTable[[#This Row],['# Left]]*EquipmentListTable[[#This Row],[Price (USD)]]</f>
        <v>0</v>
      </c>
      <c r="W377" s="96">
        <f>EquipmentListTable[[#This Row],['# Left]]*EquipmentListTable[[#This Row],[Price (USD)]]</f>
        <v>0</v>
      </c>
      <c r="X377" s="74" t="s">
        <v>1200</v>
      </c>
      <c r="Y377" s="77" t="s">
        <v>1201</v>
      </c>
      <c r="Z37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https://www.sparkfun.com/products/13254</v>
      </c>
      <c r="AA37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https://www.mouser.com/ProductDetail/474-COM-13254</v>
      </c>
      <c r="AB377" s="78"/>
    </row>
    <row r="378" spans="1:28" s="55" customFormat="1" x14ac:dyDescent="0.3">
      <c r="A378" s="126" t="s">
        <v>875</v>
      </c>
      <c r="B378" s="126" t="s">
        <v>869</v>
      </c>
      <c r="C378" s="126" t="s">
        <v>0</v>
      </c>
      <c r="D378" s="141" t="str">
        <f>IF(EquipmentListTable[[#This Row],[Supplier]]=FilterSpecs!$A$8,EquipmentListTable[[#This Row],[Mouser SKU]], EquipmentListTable[[#This Row],[Supplier SKU]])</f>
        <v>BOB-10467</v>
      </c>
      <c r="E378" s="126">
        <v>1</v>
      </c>
      <c r="F378" s="126">
        <v>0</v>
      </c>
      <c r="G378" s="126">
        <v>0</v>
      </c>
      <c r="H378" s="126">
        <f>EquipmentListTable[[#This Row],['#/Unit]]*FilterSpecs!$C$3+EquipmentListTable[[#This Row],['# Extra]]</f>
        <v>5</v>
      </c>
      <c r="I378" s="126">
        <v>5</v>
      </c>
      <c r="J378" s="126">
        <f>IF(AND(EquipmentListTable[[#This Row],[Tag]]&lt;&gt;FilterSpecs!$H$12, EquipmentListTable[[#This Row],[Tag]]&lt;&gt;FilterSpecs!$H$9), EquipmentListTable[[#This Row],['#/Unit]]*FilterSpecs!$B$3+EquipmentListTable[Init '# Extra],0)</f>
        <v>5</v>
      </c>
      <c r="K378" s="126">
        <f>EquipmentListTable[[#This Row],[Tot '#]]-EquipmentListTable[In Stock]</f>
        <v>0</v>
      </c>
      <c r="L378" s="126">
        <f>EquipmentListTable['# Left]</f>
        <v>0</v>
      </c>
      <c r="M378" s="126" t="s">
        <v>1268</v>
      </c>
      <c r="N378" s="104">
        <v>1.5</v>
      </c>
      <c r="O378" s="104">
        <f>EquipmentListTable[[#This Row],['# Formatted]]*EquipmentListTable[[#This Row],[Price (USD)]]</f>
        <v>0</v>
      </c>
      <c r="P378" s="41" t="s">
        <v>1875</v>
      </c>
      <c r="Q378" s="126">
        <f t="shared" si="5"/>
        <v>358</v>
      </c>
      <c r="R378" s="141" t="s">
        <v>1265</v>
      </c>
      <c r="S378" s="48">
        <f>IF(EquipmentListTable[[#This Row],[Tag]]=FilterSpecs!$H$7,EquipmentListTable[[#This Row],['#/Unit]]*EquipmentListTable[[#This Row],[Price (USD)]],0)</f>
        <v>1.5</v>
      </c>
      <c r="T378" s="87">
        <f>EquipmentListTable[[#This Row],[Tot '#]]*EquipmentListTable[[#This Row],[Price (USD)]]</f>
        <v>7.5</v>
      </c>
      <c r="U378" s="96">
        <f>EquipmentListTable[[#This Row],[In Stock]]*EquipmentListTable[[#This Row],[Price (USD)]]</f>
        <v>7.5</v>
      </c>
      <c r="V378" s="96">
        <f>EquipmentListTable[[#This Row],['# Left]]*EquipmentListTable[[#This Row],[Price (USD)]]</f>
        <v>0</v>
      </c>
      <c r="W378" s="96">
        <f>EquipmentListTable[[#This Row],['# Left]]*EquipmentListTable[[#This Row],[Price (USD)]]</f>
        <v>0</v>
      </c>
      <c r="X378" s="38" t="s">
        <v>1266</v>
      </c>
      <c r="Y378" s="77" t="s">
        <v>1267</v>
      </c>
      <c r="Z37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https://www.sparkfun.com/products/10467</v>
      </c>
      <c r="AA37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https://www.mouser.com/ProductDetail/474-BOB-10467</v>
      </c>
      <c r="AB378" s="38"/>
    </row>
    <row r="379" spans="1:28" s="55" customFormat="1" x14ac:dyDescent="0.3">
      <c r="A379" s="126" t="s">
        <v>875</v>
      </c>
      <c r="B379" s="126" t="s">
        <v>869</v>
      </c>
      <c r="C379" s="126" t="s">
        <v>0</v>
      </c>
      <c r="D379" s="141" t="str">
        <f>IF(EquipmentListTable[[#This Row],[Supplier]]=FilterSpecs!$A$8,EquipmentListTable[[#This Row],[Mouser SKU]], EquipmentListTable[[#This Row],[Supplier SKU]])</f>
        <v>COM-10443</v>
      </c>
      <c r="E379" s="126">
        <v>1</v>
      </c>
      <c r="F379" s="126">
        <v>0</v>
      </c>
      <c r="G379" s="126">
        <v>0</v>
      </c>
      <c r="H379" s="126">
        <f>EquipmentListTable[[#This Row],['#/Unit]]*FilterSpecs!$C$3+EquipmentListTable[[#This Row],['# Extra]]</f>
        <v>5</v>
      </c>
      <c r="I379" s="126">
        <v>5</v>
      </c>
      <c r="J379" s="126">
        <f>IF(AND(EquipmentListTable[[#This Row],[Tag]]&lt;&gt;FilterSpecs!$H$12, EquipmentListTable[[#This Row],[Tag]]&lt;&gt;FilterSpecs!$H$9), EquipmentListTable[[#This Row],['#/Unit]]*FilterSpecs!$B$3+EquipmentListTable[Init '# Extra],0)</f>
        <v>5</v>
      </c>
      <c r="K379" s="126">
        <f>EquipmentListTable[[#This Row],[Tot '#]]-EquipmentListTable[In Stock]</f>
        <v>0</v>
      </c>
      <c r="L379" s="126">
        <f>EquipmentListTable['# Left]</f>
        <v>0</v>
      </c>
      <c r="M379" s="126" t="s">
        <v>586</v>
      </c>
      <c r="N379" s="104">
        <v>1.95</v>
      </c>
      <c r="O379" s="104">
        <f>EquipmentListTable[[#This Row],['# Formatted]]*EquipmentListTable[[#This Row],[Price (USD)]]</f>
        <v>0</v>
      </c>
      <c r="P379" s="38" t="s">
        <v>1875</v>
      </c>
      <c r="Q379" s="126">
        <f t="shared" si="5"/>
        <v>359</v>
      </c>
      <c r="R379" s="141" t="s">
        <v>583</v>
      </c>
      <c r="S379" s="48">
        <f>IF(EquipmentListTable[[#This Row],[Tag]]=FilterSpecs!$H$7,EquipmentListTable[[#This Row],['#/Unit]]*EquipmentListTable[[#This Row],[Price (USD)]],0)</f>
        <v>1.95</v>
      </c>
      <c r="T379" s="87">
        <f>EquipmentListTable[[#This Row],[Tot '#]]*EquipmentListTable[[#This Row],[Price (USD)]]</f>
        <v>9.75</v>
      </c>
      <c r="U379" s="96">
        <f>EquipmentListTable[[#This Row],[In Stock]]*EquipmentListTable[[#This Row],[Price (USD)]]</f>
        <v>9.75</v>
      </c>
      <c r="V379" s="96">
        <f>EquipmentListTable[[#This Row],['# Left]]*EquipmentListTable[[#This Row],[Price (USD)]]</f>
        <v>0</v>
      </c>
      <c r="W379" s="96">
        <f>EquipmentListTable[[#This Row],['# Left]]*EquipmentListTable[[#This Row],[Price (USD)]]</f>
        <v>0</v>
      </c>
      <c r="X379" s="38" t="s">
        <v>584</v>
      </c>
      <c r="Y379" s="77" t="s">
        <v>585</v>
      </c>
      <c r="Z37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https://www.sparkfun.com/products/10443</v>
      </c>
      <c r="AA37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https://www.mouser.com/ProductDetail/474-COM-10443</v>
      </c>
      <c r="AB379" s="38"/>
    </row>
    <row r="380" spans="1:28" s="55" customFormat="1" x14ac:dyDescent="0.3">
      <c r="A380" s="126" t="s">
        <v>875</v>
      </c>
      <c r="B380" s="126" t="s">
        <v>869</v>
      </c>
      <c r="C380" s="126" t="s">
        <v>0</v>
      </c>
      <c r="D380" s="141" t="str">
        <f>IF(EquipmentListTable[[#This Row],[Supplier]]=FilterSpecs!$A$8,EquipmentListTable[[#This Row],[Mouser SKU]], EquipmentListTable[[#This Row],[Supplier SKU]])</f>
        <v>COM-10440</v>
      </c>
      <c r="E380" s="126">
        <v>1</v>
      </c>
      <c r="F380" s="126">
        <v>0</v>
      </c>
      <c r="G380" s="126">
        <v>0</v>
      </c>
      <c r="H380" s="126">
        <f>EquipmentListTable[[#This Row],['#/Unit]]*FilterSpecs!$C$3+EquipmentListTable[[#This Row],['# Extra]]</f>
        <v>5</v>
      </c>
      <c r="I380" s="126">
        <v>5</v>
      </c>
      <c r="J380" s="126">
        <f>IF(AND(EquipmentListTable[[#This Row],[Tag]]&lt;&gt;FilterSpecs!$H$12, EquipmentListTable[[#This Row],[Tag]]&lt;&gt;FilterSpecs!$H$9), EquipmentListTable[[#This Row],['#/Unit]]*FilterSpecs!$B$3+EquipmentListTable[Init '# Extra],0)</f>
        <v>5</v>
      </c>
      <c r="K380" s="126">
        <f>EquipmentListTable[[#This Row],[Tot '#]]-EquipmentListTable[In Stock]</f>
        <v>0</v>
      </c>
      <c r="L380" s="126">
        <f>EquipmentListTable['# Left]</f>
        <v>0</v>
      </c>
      <c r="M380" s="126" t="s">
        <v>590</v>
      </c>
      <c r="N380" s="104">
        <v>1.95</v>
      </c>
      <c r="O380" s="104">
        <f>EquipmentListTable[[#This Row],['# Formatted]]*EquipmentListTable[[#This Row],[Price (USD)]]</f>
        <v>0</v>
      </c>
      <c r="P380" s="38" t="s">
        <v>1875</v>
      </c>
      <c r="Q380" s="126">
        <f t="shared" si="5"/>
        <v>360</v>
      </c>
      <c r="R380" s="141" t="s">
        <v>587</v>
      </c>
      <c r="S380" s="48">
        <f>IF(EquipmentListTable[[#This Row],[Tag]]=FilterSpecs!$H$7,EquipmentListTable[[#This Row],['#/Unit]]*EquipmentListTable[[#This Row],[Price (USD)]],0)</f>
        <v>1.95</v>
      </c>
      <c r="T380" s="87">
        <f>EquipmentListTable[[#This Row],[Tot '#]]*EquipmentListTable[[#This Row],[Price (USD)]]</f>
        <v>9.75</v>
      </c>
      <c r="U380" s="96">
        <f>EquipmentListTable[[#This Row],[In Stock]]*EquipmentListTable[[#This Row],[Price (USD)]]</f>
        <v>9.75</v>
      </c>
      <c r="V380" s="96">
        <f>EquipmentListTable[[#This Row],['# Left]]*EquipmentListTable[[#This Row],[Price (USD)]]</f>
        <v>0</v>
      </c>
      <c r="W380" s="96">
        <f>EquipmentListTable[[#This Row],['# Left]]*EquipmentListTable[[#This Row],[Price (USD)]]</f>
        <v>0</v>
      </c>
      <c r="X380" s="38" t="s">
        <v>588</v>
      </c>
      <c r="Y380" s="77" t="s">
        <v>589</v>
      </c>
      <c r="Z38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https://www.sparkfun.com/products/10440</v>
      </c>
      <c r="AA38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https://www.mouser.com/ProductDetail/474-COM-10440</v>
      </c>
      <c r="AB380" s="38"/>
    </row>
    <row r="381" spans="1:28" s="55" customFormat="1" x14ac:dyDescent="0.3">
      <c r="A381" s="126" t="s">
        <v>875</v>
      </c>
      <c r="B381" s="126" t="s">
        <v>869</v>
      </c>
      <c r="C381" s="126" t="s">
        <v>0</v>
      </c>
      <c r="D381" s="141" t="str">
        <f>IF(EquipmentListTable[[#This Row],[Supplier]]=FilterSpecs!$A$8,EquipmentListTable[[#This Row],[Mouser SKU]], EquipmentListTable[[#This Row],[Supplier SKU]])</f>
        <v>COM-10442</v>
      </c>
      <c r="E381" s="126">
        <v>1</v>
      </c>
      <c r="F381" s="126">
        <v>0</v>
      </c>
      <c r="G381" s="126">
        <v>0</v>
      </c>
      <c r="H381" s="126">
        <f>EquipmentListTable[[#This Row],['#/Unit]]*FilterSpecs!$C$3+EquipmentListTable[[#This Row],['# Extra]]</f>
        <v>5</v>
      </c>
      <c r="I381" s="126">
        <v>5</v>
      </c>
      <c r="J381" s="126">
        <f>IF(AND(EquipmentListTable[[#This Row],[Tag]]&lt;&gt;FilterSpecs!$H$12, EquipmentListTable[[#This Row],[Tag]]&lt;&gt;FilterSpecs!$H$9), EquipmentListTable[[#This Row],['#/Unit]]*FilterSpecs!$B$3+EquipmentListTable[Init '# Extra],0)</f>
        <v>5</v>
      </c>
      <c r="K381" s="126">
        <f>EquipmentListTable[[#This Row],[Tot '#]]-EquipmentListTable[In Stock]</f>
        <v>0</v>
      </c>
      <c r="L381" s="126">
        <f>EquipmentListTable['# Left]</f>
        <v>0</v>
      </c>
      <c r="M381" s="126" t="s">
        <v>1264</v>
      </c>
      <c r="N381" s="104">
        <v>1.95</v>
      </c>
      <c r="O381" s="104">
        <f>EquipmentListTable[[#This Row],['# Formatted]]*EquipmentListTable[[#This Row],[Price (USD)]]</f>
        <v>0</v>
      </c>
      <c r="P381" s="38" t="s">
        <v>1875</v>
      </c>
      <c r="Q381" s="126">
        <f t="shared" si="5"/>
        <v>361</v>
      </c>
      <c r="R381" s="141" t="s">
        <v>1263</v>
      </c>
      <c r="S381" s="48">
        <f>IF(EquipmentListTable[[#This Row],[Tag]]=FilterSpecs!$H$7,EquipmentListTable[[#This Row],['#/Unit]]*EquipmentListTable[[#This Row],[Price (USD)]],0)</f>
        <v>1.95</v>
      </c>
      <c r="T381" s="87">
        <f>EquipmentListTable[[#This Row],[Tot '#]]*EquipmentListTable[[#This Row],[Price (USD)]]</f>
        <v>9.75</v>
      </c>
      <c r="U381" s="96">
        <f>EquipmentListTable[[#This Row],[In Stock]]*EquipmentListTable[[#This Row],[Price (USD)]]</f>
        <v>9.75</v>
      </c>
      <c r="V381" s="96">
        <f>EquipmentListTable[[#This Row],['# Left]]*EquipmentListTable[[#This Row],[Price (USD)]]</f>
        <v>0</v>
      </c>
      <c r="W381" s="96">
        <f>EquipmentListTable[[#This Row],['# Left]]*EquipmentListTable[[#This Row],[Price (USD)]]</f>
        <v>0</v>
      </c>
      <c r="X381" s="38" t="s">
        <v>1269</v>
      </c>
      <c r="Y381" s="77" t="s">
        <v>1270</v>
      </c>
      <c r="Z38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https://www.sparkfun.com/products/10442</v>
      </c>
      <c r="AA38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https://www.mouser.com/ProductDetail/474-COM-10442</v>
      </c>
      <c r="AB381" s="38"/>
    </row>
    <row r="382" spans="1:28" s="54" customFormat="1" x14ac:dyDescent="0.3">
      <c r="A382" s="142" t="s">
        <v>875</v>
      </c>
      <c r="B382" s="142" t="s">
        <v>869</v>
      </c>
      <c r="C382" s="126" t="s">
        <v>0</v>
      </c>
      <c r="D382" s="141" t="str">
        <f>IF(EquipmentListTable[[#This Row],[Supplier]]=FilterSpecs!$A$8,EquipmentListTable[[#This Row],[Mouser SKU]], EquipmentListTable[[#This Row],[Supplier SKU]])</f>
        <v>COM-10441</v>
      </c>
      <c r="E382" s="126">
        <v>0</v>
      </c>
      <c r="F382" s="126">
        <v>0</v>
      </c>
      <c r="G382" s="126">
        <v>0</v>
      </c>
      <c r="H382" s="126">
        <f>EquipmentListTable[[#This Row],['#/Unit]]*FilterSpecs!$C$3+EquipmentListTable[[#This Row],['# Extra]]</f>
        <v>0</v>
      </c>
      <c r="I382" s="126">
        <v>0</v>
      </c>
      <c r="J382" s="126">
        <f>IF(AND(EquipmentListTable[[#This Row],[Tag]]&lt;&gt;FilterSpecs!$H$12, EquipmentListTable[[#This Row],[Tag]]&lt;&gt;FilterSpecs!$H$9), EquipmentListTable[[#This Row],['#/Unit]]*FilterSpecs!$B$3+EquipmentListTable[Init '# Extra],0)</f>
        <v>0</v>
      </c>
      <c r="K382" s="126">
        <f>EquipmentListTable[[#This Row],[Tot '#]]-EquipmentListTable[In Stock]</f>
        <v>0</v>
      </c>
      <c r="L382" s="126">
        <f>EquipmentListTable['# Left]</f>
        <v>0</v>
      </c>
      <c r="M382" s="126" t="s">
        <v>1678</v>
      </c>
      <c r="N382" s="104">
        <v>1.95</v>
      </c>
      <c r="O382" s="104">
        <f>EquipmentListTable[[#This Row],['# Formatted]]*EquipmentListTable[[#This Row],[Price (USD)]]</f>
        <v>0</v>
      </c>
      <c r="P382" s="38" t="s">
        <v>1874</v>
      </c>
      <c r="Q382" s="126">
        <f t="shared" si="5"/>
        <v>362</v>
      </c>
      <c r="R382" s="141" t="s">
        <v>1675</v>
      </c>
      <c r="S382" s="48">
        <f>IF(EquipmentListTable[[#This Row],[Tag]]=FilterSpecs!$H$7,EquipmentListTable[[#This Row],['#/Unit]]*EquipmentListTable[[#This Row],[Price (USD)]],0)</f>
        <v>0</v>
      </c>
      <c r="T382" s="87">
        <f>EquipmentListTable[[#This Row],[Tot '#]]*EquipmentListTable[[#This Row],[Price (USD)]]</f>
        <v>0</v>
      </c>
      <c r="U382" s="96">
        <f>EquipmentListTable[[#This Row],[In Stock]]*EquipmentListTable[[#This Row],[Price (USD)]]</f>
        <v>0</v>
      </c>
      <c r="V382" s="96">
        <f>EquipmentListTable[[#This Row],['# Left]]*EquipmentListTable[[#This Row],[Price (USD)]]</f>
        <v>0</v>
      </c>
      <c r="W382" s="96">
        <f>EquipmentListTable[[#This Row],['# Left]]*EquipmentListTable[[#This Row],[Price (USD)]]</f>
        <v>0</v>
      </c>
      <c r="X382" s="38" t="s">
        <v>1676</v>
      </c>
      <c r="Y382" s="77" t="s">
        <v>1677</v>
      </c>
      <c r="Z38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https://www.sparkfun.com/products/10441</v>
      </c>
      <c r="AA38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https://www.mouser.com/ProductDetail/474-COM-10441</v>
      </c>
      <c r="AB382" s="38"/>
    </row>
    <row r="383" spans="1:28" s="54" customFormat="1" x14ac:dyDescent="0.3">
      <c r="A383" s="126" t="s">
        <v>875</v>
      </c>
      <c r="B383" s="126" t="s">
        <v>869</v>
      </c>
      <c r="C383" s="126" t="s">
        <v>0</v>
      </c>
      <c r="D383" s="141" t="str">
        <f>IF(EquipmentListTable[[#This Row],[Supplier]]=FilterSpecs!$A$8,EquipmentListTable[[#This Row],[Mouser SKU]], EquipmentListTable[[#This Row],[Supplier SKU]])</f>
        <v>COM-10439</v>
      </c>
      <c r="E383" s="126">
        <v>0</v>
      </c>
      <c r="F383" s="126">
        <v>1</v>
      </c>
      <c r="G383" s="126">
        <v>0</v>
      </c>
      <c r="H383" s="126">
        <f>EquipmentListTable[[#This Row],['#/Unit]]*FilterSpecs!$C$3+EquipmentListTable[[#This Row],['# Extra]]</f>
        <v>1</v>
      </c>
      <c r="I383" s="126">
        <v>0</v>
      </c>
      <c r="J383" s="126">
        <f>IF(AND(EquipmentListTable[[#This Row],[Tag]]&lt;&gt;FilterSpecs!$H$12, EquipmentListTable[[#This Row],[Tag]]&lt;&gt;FilterSpecs!$H$9), EquipmentListTable[[#This Row],['#/Unit]]*FilterSpecs!$B$3+EquipmentListTable[Init '# Extra],0)</f>
        <v>0</v>
      </c>
      <c r="K383" s="126">
        <f>EquipmentListTable[[#This Row],[Tot '#]]-EquipmentListTable[In Stock]</f>
        <v>1</v>
      </c>
      <c r="L383" s="126">
        <f>EquipmentListTable['# Left]</f>
        <v>1</v>
      </c>
      <c r="M383" s="126" t="s">
        <v>1682</v>
      </c>
      <c r="N383" s="104">
        <v>1.95</v>
      </c>
      <c r="O383" s="104">
        <f>EquipmentListTable[[#This Row],['# Formatted]]*EquipmentListTable[[#This Row],[Price (USD)]]</f>
        <v>1.95</v>
      </c>
      <c r="P383" s="38" t="s">
        <v>1874</v>
      </c>
      <c r="Q383" s="126">
        <f t="shared" si="5"/>
        <v>363</v>
      </c>
      <c r="R383" s="141" t="s">
        <v>1679</v>
      </c>
      <c r="S383" s="48">
        <f>IF(EquipmentListTable[[#This Row],[Tag]]=FilterSpecs!$H$7,EquipmentListTable[[#This Row],['#/Unit]]*EquipmentListTable[[#This Row],[Price (USD)]],0)</f>
        <v>0</v>
      </c>
      <c r="T383" s="87">
        <f>EquipmentListTable[[#This Row],[Tot '#]]*EquipmentListTable[[#This Row],[Price (USD)]]</f>
        <v>1.95</v>
      </c>
      <c r="U383" s="96">
        <f>EquipmentListTable[[#This Row],[In Stock]]*EquipmentListTable[[#This Row],[Price (USD)]]</f>
        <v>0</v>
      </c>
      <c r="V383" s="96">
        <f>EquipmentListTable[[#This Row],['# Left]]*EquipmentListTable[[#This Row],[Price (USD)]]</f>
        <v>1.95</v>
      </c>
      <c r="W383" s="96">
        <f>EquipmentListTable[[#This Row],['# Left]]*EquipmentListTable[[#This Row],[Price (USD)]]</f>
        <v>1.95</v>
      </c>
      <c r="X383" s="38" t="s">
        <v>1680</v>
      </c>
      <c r="Y383" s="77" t="s">
        <v>1681</v>
      </c>
      <c r="Z38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https://www.sparkfun.com/products/10439</v>
      </c>
      <c r="AA38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https://www.mouser.com/ProductDetail/474-COM-10439</v>
      </c>
      <c r="AB383" s="38"/>
    </row>
    <row r="384" spans="1:28" s="54" customFormat="1" x14ac:dyDescent="0.3">
      <c r="A384" s="126" t="s">
        <v>875</v>
      </c>
      <c r="B384" s="126" t="s">
        <v>869</v>
      </c>
      <c r="C384" s="126" t="s">
        <v>1863</v>
      </c>
      <c r="D384" s="141" t="str">
        <f>IF(EquipmentListTable[[#This Row],[Supplier]]=FilterSpecs!$A$8,EquipmentListTable[[#This Row],[Mouser SKU]], EquipmentListTable[[#This Row],[Supplier SKU]])</f>
        <v>1119</v>
      </c>
      <c r="E384" s="126">
        <v>0</v>
      </c>
      <c r="F384" s="126">
        <v>0</v>
      </c>
      <c r="G384" s="126">
        <v>0</v>
      </c>
      <c r="H384" s="126">
        <f>EquipmentListTable[[#This Row],['#/Unit]]*FilterSpecs!$C$3+EquipmentListTable[[#This Row],['# Extra]]</f>
        <v>0</v>
      </c>
      <c r="I384" s="126">
        <v>0</v>
      </c>
      <c r="J384" s="126">
        <f>IF(AND(EquipmentListTable[[#This Row],[Tag]]&lt;&gt;FilterSpecs!$H$12, EquipmentListTable[[#This Row],[Tag]]&lt;&gt;FilterSpecs!$H$9), EquipmentListTable[[#This Row],['#/Unit]]*FilterSpecs!$B$3+EquipmentListTable[Init '# Extra],0)</f>
        <v>0</v>
      </c>
      <c r="K384" s="126">
        <f>EquipmentListTable[[#This Row],[Tot '#]]-EquipmentListTable[In Stock]</f>
        <v>0</v>
      </c>
      <c r="L384" s="126">
        <f>EquipmentListTable['# Left]</f>
        <v>0</v>
      </c>
      <c r="M384" s="142" t="s">
        <v>2001</v>
      </c>
      <c r="N384" s="105">
        <v>2.5</v>
      </c>
      <c r="O384" s="104">
        <f>EquipmentListTable[[#This Row],['# Formatted]]*EquipmentListTable[[#This Row],[Price (USD)]]</f>
        <v>0</v>
      </c>
      <c r="P384" s="51" t="s">
        <v>1874</v>
      </c>
      <c r="Q384" s="126">
        <f t="shared" si="5"/>
        <v>364</v>
      </c>
      <c r="R384" s="141" t="s">
        <v>2000</v>
      </c>
      <c r="S384" s="48">
        <f>IF(EquipmentListTable[[#This Row],[Tag]]=FilterSpecs!$H$7,EquipmentListTable[[#This Row],['#/Unit]]*EquipmentListTable[[#This Row],[Price (USD)]],0)</f>
        <v>0</v>
      </c>
      <c r="T384" s="87">
        <f>EquipmentListTable[[#This Row],[Tot '#]]*EquipmentListTable[[#This Row],[Price (USD)]]</f>
        <v>0</v>
      </c>
      <c r="U384" s="96">
        <f>EquipmentListTable[[#This Row],[In Stock]]*EquipmentListTable[[#This Row],[Price (USD)]]</f>
        <v>0</v>
      </c>
      <c r="V384" s="96">
        <f>EquipmentListTable[[#This Row],['# Left]]*EquipmentListTable[[#This Row],[Price (USD)]]</f>
        <v>0</v>
      </c>
      <c r="W384" s="96">
        <f>EquipmentListTable[[#This Row],['# Left]]*EquipmentListTable[[#This Row],[Price (USD)]]</f>
        <v>0</v>
      </c>
      <c r="X384" s="38"/>
      <c r="Y384" s="77"/>
      <c r="Z38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https://www.adafruit.com/product/1119</v>
      </c>
      <c r="AA38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https://www.mouser.com/ProductDetail/485-1119</v>
      </c>
      <c r="AB384" s="55"/>
    </row>
    <row r="385" spans="1:28" s="54" customFormat="1" x14ac:dyDescent="0.3">
      <c r="A385" s="126" t="s">
        <v>875</v>
      </c>
      <c r="B385" s="126" t="s">
        <v>869</v>
      </c>
      <c r="C385" s="126" t="s">
        <v>0</v>
      </c>
      <c r="D385" s="141" t="str">
        <f>IF(EquipmentListTable[[#This Row],[Supplier]]=FilterSpecs!$A$8,EquipmentListTable[[#This Row],[Mouser SKU]], EquipmentListTable[[#This Row],[Supplier SKU]])</f>
        <v>COM-00097</v>
      </c>
      <c r="E385" s="126">
        <v>1</v>
      </c>
      <c r="F385" s="126">
        <v>0</v>
      </c>
      <c r="G385" s="126">
        <v>0</v>
      </c>
      <c r="H385" s="126">
        <f>EquipmentListTable[[#This Row],['#/Unit]]*FilterSpecs!$C$3+EquipmentListTable[[#This Row],['# Extra]]</f>
        <v>5</v>
      </c>
      <c r="I385" s="126">
        <v>5</v>
      </c>
      <c r="J385" s="126">
        <f>IF(AND(EquipmentListTable[[#This Row],[Tag]]&lt;&gt;FilterSpecs!$H$12, EquipmentListTable[[#This Row],[Tag]]&lt;&gt;FilterSpecs!$H$9), EquipmentListTable[[#This Row],['#/Unit]]*FilterSpecs!$B$3+EquipmentListTable[Init '# Extra],0)</f>
        <v>5</v>
      </c>
      <c r="K385" s="126">
        <f>EquipmentListTable[[#This Row],[Tot '#]]-EquipmentListTable[In Stock]</f>
        <v>0</v>
      </c>
      <c r="L385" s="126">
        <f>EquipmentListTable['# Left]</f>
        <v>0</v>
      </c>
      <c r="M385" s="126" t="s">
        <v>598</v>
      </c>
      <c r="N385" s="104">
        <v>0.35</v>
      </c>
      <c r="O385" s="104">
        <f>EquipmentListTable[[#This Row],['# Formatted]]*EquipmentListTable[[#This Row],[Price (USD)]]</f>
        <v>0</v>
      </c>
      <c r="P385" s="38" t="s">
        <v>1875</v>
      </c>
      <c r="Q385" s="126">
        <f t="shared" si="5"/>
        <v>365</v>
      </c>
      <c r="R385" s="141" t="s">
        <v>595</v>
      </c>
      <c r="S385" s="48">
        <f>IF(EquipmentListTable[[#This Row],[Tag]]=FilterSpecs!$H$7,EquipmentListTable[[#This Row],['#/Unit]]*EquipmentListTable[[#This Row],[Price (USD)]],0)</f>
        <v>0.35</v>
      </c>
      <c r="T385" s="87">
        <f>EquipmentListTable[[#This Row],[Tot '#]]*EquipmentListTable[[#This Row],[Price (USD)]]</f>
        <v>1.75</v>
      </c>
      <c r="U385" s="96">
        <f>EquipmentListTable[[#This Row],[In Stock]]*EquipmentListTable[[#This Row],[Price (USD)]]</f>
        <v>1.75</v>
      </c>
      <c r="V385" s="96">
        <f>EquipmentListTable[[#This Row],['# Left]]*EquipmentListTable[[#This Row],[Price (USD)]]</f>
        <v>0</v>
      </c>
      <c r="W385" s="96">
        <f>EquipmentListTable[[#This Row],['# Left]]*EquipmentListTable[[#This Row],[Price (USD)]]</f>
        <v>0</v>
      </c>
      <c r="X385" s="38" t="s">
        <v>596</v>
      </c>
      <c r="Y385" s="77" t="s">
        <v>597</v>
      </c>
      <c r="Z38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https://www.sparkfun.com/products/00097</v>
      </c>
      <c r="AA38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https://www.mouser.com/ProductDetail/474-COM-00097</v>
      </c>
      <c r="AB385" s="38"/>
    </row>
    <row r="386" spans="1:28" s="54" customFormat="1" x14ac:dyDescent="0.3">
      <c r="A386" s="126" t="s">
        <v>875</v>
      </c>
      <c r="B386" s="126" t="s">
        <v>869</v>
      </c>
      <c r="C386" s="126" t="s">
        <v>0</v>
      </c>
      <c r="D386" s="141" t="str">
        <f>IF(EquipmentListTable[[#This Row],[Supplier]]=FilterSpecs!$A$8,EquipmentListTable[[#This Row],[Mouser SKU]], EquipmentListTable[[#This Row],[Supplier SKU]])</f>
        <v>COM-08605</v>
      </c>
      <c r="E386" s="126">
        <v>1</v>
      </c>
      <c r="F386" s="126">
        <v>0</v>
      </c>
      <c r="G386" s="126">
        <v>0</v>
      </c>
      <c r="H386" s="126">
        <f>EquipmentListTable[[#This Row],['#/Unit]]*FilterSpecs!$C$3+EquipmentListTable[[#This Row],['# Extra]]</f>
        <v>5</v>
      </c>
      <c r="I386" s="126">
        <v>5</v>
      </c>
      <c r="J386" s="126">
        <f>IF(AND(EquipmentListTable[[#This Row],[Tag]]&lt;&gt;FilterSpecs!$H$12, EquipmentListTable[[#This Row],[Tag]]&lt;&gt;FilterSpecs!$H$9), EquipmentListTable[[#This Row],['#/Unit]]*FilterSpecs!$B$3+EquipmentListTable[Init '# Extra],0)</f>
        <v>5</v>
      </c>
      <c r="K386" s="126">
        <f>EquipmentListTable[[#This Row],[Tot '#]]-EquipmentListTable[In Stock]</f>
        <v>0</v>
      </c>
      <c r="L386" s="126">
        <f>EquipmentListTable['# Left]</f>
        <v>0</v>
      </c>
      <c r="M386" s="126" t="s">
        <v>610</v>
      </c>
      <c r="N386" s="104">
        <v>0.5</v>
      </c>
      <c r="O386" s="104">
        <f>EquipmentListTable[[#This Row],['# Formatted]]*EquipmentListTable[[#This Row],[Price (USD)]]</f>
        <v>0</v>
      </c>
      <c r="P386" s="38" t="s">
        <v>1875</v>
      </c>
      <c r="Q386" s="126">
        <f t="shared" si="5"/>
        <v>366</v>
      </c>
      <c r="R386" s="141" t="s">
        <v>607</v>
      </c>
      <c r="S386" s="48">
        <f>IF(EquipmentListTable[[#This Row],[Tag]]=FilterSpecs!$H$7,EquipmentListTable[[#This Row],['#/Unit]]*EquipmentListTable[[#This Row],[Price (USD)]],0)</f>
        <v>0.5</v>
      </c>
      <c r="T386" s="87">
        <f>EquipmentListTable[[#This Row],[Tot '#]]*EquipmentListTable[[#This Row],[Price (USD)]]</f>
        <v>2.5</v>
      </c>
      <c r="U386" s="96">
        <f>EquipmentListTable[[#This Row],[In Stock]]*EquipmentListTable[[#This Row],[Price (USD)]]</f>
        <v>2.5</v>
      </c>
      <c r="V386" s="96">
        <f>EquipmentListTable[[#This Row],['# Left]]*EquipmentListTable[[#This Row],[Price (USD)]]</f>
        <v>0</v>
      </c>
      <c r="W386" s="96">
        <f>EquipmentListTable[[#This Row],['# Left]]*EquipmentListTable[[#This Row],[Price (USD)]]</f>
        <v>0</v>
      </c>
      <c r="X386" s="38" t="s">
        <v>608</v>
      </c>
      <c r="Y386" s="77" t="s">
        <v>609</v>
      </c>
      <c r="Z38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https://www.sparkfun.com/products/08605</v>
      </c>
      <c r="AA38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https://www.mouser.com/ProductDetail/474-COM-08605</v>
      </c>
      <c r="AB386" s="38"/>
    </row>
    <row r="387" spans="1:28" s="54" customFormat="1" x14ac:dyDescent="0.3">
      <c r="A387" s="126" t="s">
        <v>875</v>
      </c>
      <c r="B387" s="126" t="s">
        <v>869</v>
      </c>
      <c r="C387" s="126" t="s">
        <v>0</v>
      </c>
      <c r="D387" s="141" t="str">
        <f>IF(EquipmentListTable[[#This Row],[Supplier]]=FilterSpecs!$A$8,EquipmentListTable[[#This Row],[Mouser SKU]], EquipmentListTable[[#This Row],[Supplier SKU]])</f>
        <v>COM-09190</v>
      </c>
      <c r="E387" s="126">
        <v>1</v>
      </c>
      <c r="F387" s="126">
        <v>0</v>
      </c>
      <c r="G387" s="126">
        <v>0</v>
      </c>
      <c r="H387" s="126">
        <f>EquipmentListTable[[#This Row],['#/Unit]]*FilterSpecs!$C$3+EquipmentListTable[[#This Row],['# Extra]]</f>
        <v>5</v>
      </c>
      <c r="I387" s="126">
        <v>5</v>
      </c>
      <c r="J387" s="126">
        <f>IF(AND(EquipmentListTable[[#This Row],[Tag]]&lt;&gt;FilterSpecs!$H$12, EquipmentListTable[[#This Row],[Tag]]&lt;&gt;FilterSpecs!$H$9), EquipmentListTable[[#This Row],['#/Unit]]*FilterSpecs!$B$3+EquipmentListTable[Init '# Extra],0)</f>
        <v>5</v>
      </c>
      <c r="K387" s="126">
        <f>EquipmentListTable[[#This Row],[Tot '#]]-EquipmentListTable[In Stock]</f>
        <v>0</v>
      </c>
      <c r="L387" s="126">
        <f>EquipmentListTable['# Left]</f>
        <v>0</v>
      </c>
      <c r="M387" s="126" t="s">
        <v>606</v>
      </c>
      <c r="N387" s="104">
        <v>0.5</v>
      </c>
      <c r="O387" s="104">
        <f>EquipmentListTable[[#This Row],['# Formatted]]*EquipmentListTable[[#This Row],[Price (USD)]]</f>
        <v>0</v>
      </c>
      <c r="P387" s="38" t="s">
        <v>1875</v>
      </c>
      <c r="Q387" s="126">
        <f t="shared" si="5"/>
        <v>367</v>
      </c>
      <c r="R387" s="141" t="s">
        <v>603</v>
      </c>
      <c r="S387" s="48">
        <f>IF(EquipmentListTable[[#This Row],[Tag]]=FilterSpecs!$H$7,EquipmentListTable[[#This Row],['#/Unit]]*EquipmentListTable[[#This Row],[Price (USD)]],0)</f>
        <v>0.5</v>
      </c>
      <c r="T387" s="87">
        <f>EquipmentListTable[[#This Row],[Tot '#]]*EquipmentListTable[[#This Row],[Price (USD)]]</f>
        <v>2.5</v>
      </c>
      <c r="U387" s="96">
        <f>EquipmentListTable[[#This Row],[In Stock]]*EquipmentListTable[[#This Row],[Price (USD)]]</f>
        <v>2.5</v>
      </c>
      <c r="V387" s="96">
        <f>EquipmentListTable[[#This Row],['# Left]]*EquipmentListTable[[#This Row],[Price (USD)]]</f>
        <v>0</v>
      </c>
      <c r="W387" s="96">
        <f>EquipmentListTable[[#This Row],['# Left]]*EquipmentListTable[[#This Row],[Price (USD)]]</f>
        <v>0</v>
      </c>
      <c r="X387" s="38" t="s">
        <v>604</v>
      </c>
      <c r="Y387" s="77" t="s">
        <v>605</v>
      </c>
      <c r="Z38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https://www.sparkfun.com/products/09190</v>
      </c>
      <c r="AA38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https://www.mouser.com/ProductDetail/474-COM-09190</v>
      </c>
      <c r="AB387" s="38"/>
    </row>
    <row r="388" spans="1:28" s="54" customFormat="1" x14ac:dyDescent="0.3">
      <c r="A388" s="126" t="s">
        <v>875</v>
      </c>
      <c r="B388" s="126" t="s">
        <v>869</v>
      </c>
      <c r="C388" s="126" t="s">
        <v>1863</v>
      </c>
      <c r="D388" s="141" t="str">
        <f>IF(EquipmentListTable[[#This Row],[Supplier]]=FilterSpecs!$A$8,EquipmentListTable[[#This Row],[Mouser SKU]], EquipmentListTable[[#This Row],[Supplier SKU]])</f>
        <v>3105</v>
      </c>
      <c r="E388" s="126">
        <v>0</v>
      </c>
      <c r="F388" s="126">
        <v>0</v>
      </c>
      <c r="G388" s="126">
        <v>0</v>
      </c>
      <c r="H388" s="126">
        <f>EquipmentListTable[[#This Row],['#/Unit]]*FilterSpecs!$C$3+EquipmentListTable[[#This Row],['# Extra]]</f>
        <v>0</v>
      </c>
      <c r="I388" s="126">
        <v>0</v>
      </c>
      <c r="J388" s="126">
        <f>IF(AND(EquipmentListTable[[#This Row],[Tag]]&lt;&gt;FilterSpecs!$H$12, EquipmentListTable[[#This Row],[Tag]]&lt;&gt;FilterSpecs!$H$9), EquipmentListTable[[#This Row],['#/Unit]]*FilterSpecs!$B$3+EquipmentListTable[Init '# Extra],0)</f>
        <v>0</v>
      </c>
      <c r="K388" s="126">
        <f>EquipmentListTable[[#This Row],[Tot '#]]-EquipmentListTable[In Stock]</f>
        <v>0</v>
      </c>
      <c r="L388" s="126">
        <f>EquipmentListTable['# Left]</f>
        <v>0</v>
      </c>
      <c r="M388" s="142" t="s">
        <v>1989</v>
      </c>
      <c r="N388" s="105">
        <v>1.95</v>
      </c>
      <c r="O388" s="104">
        <f>EquipmentListTable[[#This Row],['# Formatted]]*EquipmentListTable[[#This Row],[Price (USD)]]</f>
        <v>0</v>
      </c>
      <c r="P388" s="51" t="s">
        <v>1874</v>
      </c>
      <c r="Q388" s="126">
        <f t="shared" si="5"/>
        <v>368</v>
      </c>
      <c r="R388" s="141" t="s">
        <v>1988</v>
      </c>
      <c r="S388" s="48">
        <f>IF(EquipmentListTable[[#This Row],[Tag]]=FilterSpecs!$H$7,EquipmentListTable[[#This Row],['#/Unit]]*EquipmentListTable[[#This Row],[Price (USD)]],0)</f>
        <v>0</v>
      </c>
      <c r="T388" s="87">
        <f>EquipmentListTable[[#This Row],[Tot '#]]*EquipmentListTable[[#This Row],[Price (USD)]]</f>
        <v>0</v>
      </c>
      <c r="U388" s="96">
        <f>EquipmentListTable[[#This Row],[In Stock]]*EquipmentListTable[[#This Row],[Price (USD)]]</f>
        <v>0</v>
      </c>
      <c r="V388" s="96">
        <f>EquipmentListTable[[#This Row],['# Left]]*EquipmentListTable[[#This Row],[Price (USD)]]</f>
        <v>0</v>
      </c>
      <c r="W388" s="96">
        <f>EquipmentListTable[[#This Row],['# Left]]*EquipmentListTable[[#This Row],[Price (USD)]]</f>
        <v>0</v>
      </c>
      <c r="X388" s="38"/>
      <c r="Y388" s="77"/>
      <c r="Z38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https://www.adafruit.com/product/3105</v>
      </c>
      <c r="AA38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https://www.mouser.com/ProductDetail/485-3105</v>
      </c>
      <c r="AB388" s="55"/>
    </row>
    <row r="389" spans="1:28" s="55" customFormat="1" x14ac:dyDescent="0.3">
      <c r="A389" s="126" t="s">
        <v>875</v>
      </c>
      <c r="B389" s="126" t="s">
        <v>869</v>
      </c>
      <c r="C389" s="126" t="s">
        <v>1863</v>
      </c>
      <c r="D389" s="141" t="str">
        <f>IF(EquipmentListTable[[#This Row],[Supplier]]=FilterSpecs!$A$8,EquipmentListTable[[#This Row],[Mouser SKU]], EquipmentListTable[[#This Row],[Supplier SKU]])</f>
        <v>3104</v>
      </c>
      <c r="E389" s="126">
        <v>0</v>
      </c>
      <c r="F389" s="126">
        <v>0</v>
      </c>
      <c r="G389" s="126">
        <v>0</v>
      </c>
      <c r="H389" s="126">
        <f>EquipmentListTable[[#This Row],['#/Unit]]*FilterSpecs!$C$3+EquipmentListTable[[#This Row],['# Extra]]</f>
        <v>0</v>
      </c>
      <c r="I389" s="126">
        <v>0</v>
      </c>
      <c r="J389" s="126">
        <f>IF(AND(EquipmentListTable[[#This Row],[Tag]]&lt;&gt;FilterSpecs!$H$12, EquipmentListTable[[#This Row],[Tag]]&lt;&gt;FilterSpecs!$H$9), EquipmentListTable[[#This Row],['#/Unit]]*FilterSpecs!$B$3+EquipmentListTable[Init '# Extra],0)</f>
        <v>0</v>
      </c>
      <c r="K389" s="126">
        <f>EquipmentListTable[[#This Row],[Tot '#]]-EquipmentListTable[In Stock]</f>
        <v>0</v>
      </c>
      <c r="L389" s="126">
        <f>EquipmentListTable['# Left]</f>
        <v>0</v>
      </c>
      <c r="M389" s="142" t="s">
        <v>1991</v>
      </c>
      <c r="N389" s="105">
        <v>1.95</v>
      </c>
      <c r="O389" s="104">
        <f>EquipmentListTable[[#This Row],['# Formatted]]*EquipmentListTable[[#This Row],[Price (USD)]]</f>
        <v>0</v>
      </c>
      <c r="P389" s="51" t="s">
        <v>1874</v>
      </c>
      <c r="Q389" s="126">
        <f t="shared" si="5"/>
        <v>369</v>
      </c>
      <c r="R389" s="141" t="s">
        <v>1990</v>
      </c>
      <c r="S389" s="48">
        <f>IF(EquipmentListTable[[#This Row],[Tag]]=FilterSpecs!$H$7,EquipmentListTable[[#This Row],['#/Unit]]*EquipmentListTable[[#This Row],[Price (USD)]],0)</f>
        <v>0</v>
      </c>
      <c r="T389" s="87">
        <f>EquipmentListTable[[#This Row],[Tot '#]]*EquipmentListTable[[#This Row],[Price (USD)]]</f>
        <v>0</v>
      </c>
      <c r="U389" s="96">
        <f>EquipmentListTable[[#This Row],[In Stock]]*EquipmentListTable[[#This Row],[Price (USD)]]</f>
        <v>0</v>
      </c>
      <c r="V389" s="96">
        <f>EquipmentListTable[[#This Row],['# Left]]*EquipmentListTable[[#This Row],[Price (USD)]]</f>
        <v>0</v>
      </c>
      <c r="W389" s="96">
        <f>EquipmentListTable[[#This Row],['# Left]]*EquipmentListTable[[#This Row],[Price (USD)]]</f>
        <v>0</v>
      </c>
      <c r="X389" s="38"/>
      <c r="Y389" s="77"/>
      <c r="Z38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https://www.adafruit.com/product/3104</v>
      </c>
      <c r="AA38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https://www.mouser.com/ProductDetail/485-3104</v>
      </c>
    </row>
    <row r="390" spans="1:28" s="55" customFormat="1" x14ac:dyDescent="0.3">
      <c r="A390" s="126" t="s">
        <v>875</v>
      </c>
      <c r="B390" s="126" t="s">
        <v>869</v>
      </c>
      <c r="C390" s="126" t="s">
        <v>0</v>
      </c>
      <c r="D390" s="141" t="str">
        <f>IF(EquipmentListTable[[#This Row],[Supplier]]=FilterSpecs!$A$8,EquipmentListTable[[#This Row],[Mouser SKU]], EquipmentListTable[[#This Row],[Supplier SKU]])</f>
        <v>COM-10791</v>
      </c>
      <c r="E390" s="126">
        <v>1</v>
      </c>
      <c r="F390" s="126">
        <v>0</v>
      </c>
      <c r="G390" s="126">
        <v>0</v>
      </c>
      <c r="H390" s="126">
        <f>EquipmentListTable[[#This Row],['#/Unit]]*FilterSpecs!$C$3+EquipmentListTable[[#This Row],['# Extra]]</f>
        <v>5</v>
      </c>
      <c r="I390" s="126">
        <v>5</v>
      </c>
      <c r="J390" s="126">
        <f>IF(AND(EquipmentListTable[[#This Row],[Tag]]&lt;&gt;FilterSpecs!$H$12, EquipmentListTable[[#This Row],[Tag]]&lt;&gt;FilterSpecs!$H$9), EquipmentListTable[[#This Row],['#/Unit]]*FilterSpecs!$B$3+EquipmentListTable[Init '# Extra],0)</f>
        <v>5</v>
      </c>
      <c r="K390" s="126">
        <f>EquipmentListTable[[#This Row],[Tot '#]]-EquipmentListTable[In Stock]</f>
        <v>0</v>
      </c>
      <c r="L390" s="126">
        <f>EquipmentListTable['# Left]</f>
        <v>0</v>
      </c>
      <c r="M390" s="126" t="s">
        <v>602</v>
      </c>
      <c r="N390" s="104">
        <v>0.5</v>
      </c>
      <c r="O390" s="104">
        <f>EquipmentListTable[[#This Row],['# Formatted]]*EquipmentListTable[[#This Row],[Price (USD)]]</f>
        <v>0</v>
      </c>
      <c r="P390" s="38" t="s">
        <v>1875</v>
      </c>
      <c r="Q390" s="126">
        <f t="shared" si="5"/>
        <v>370</v>
      </c>
      <c r="R390" s="141" t="s">
        <v>599</v>
      </c>
      <c r="S390" s="48">
        <f>IF(EquipmentListTable[[#This Row],[Tag]]=FilterSpecs!$H$7,EquipmentListTable[[#This Row],['#/Unit]]*EquipmentListTable[[#This Row],[Price (USD)]],0)</f>
        <v>0.5</v>
      </c>
      <c r="T390" s="87">
        <f>EquipmentListTable[[#This Row],[Tot '#]]*EquipmentListTable[[#This Row],[Price (USD)]]</f>
        <v>2.5</v>
      </c>
      <c r="U390" s="96">
        <f>EquipmentListTable[[#This Row],[In Stock]]*EquipmentListTable[[#This Row],[Price (USD)]]</f>
        <v>2.5</v>
      </c>
      <c r="V390" s="96">
        <f>EquipmentListTable[[#This Row],['# Left]]*EquipmentListTable[[#This Row],[Price (USD)]]</f>
        <v>0</v>
      </c>
      <c r="W390" s="96">
        <f>EquipmentListTable[[#This Row],['# Left]]*EquipmentListTable[[#This Row],[Price (USD)]]</f>
        <v>0</v>
      </c>
      <c r="X390" s="38" t="s">
        <v>600</v>
      </c>
      <c r="Y390" s="77" t="s">
        <v>601</v>
      </c>
      <c r="Z39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https://www.sparkfun.com/products/10791</v>
      </c>
      <c r="AA39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https://www.mouser.com/ProductDetail/474-COM-10791</v>
      </c>
      <c r="AB390" s="38"/>
    </row>
    <row r="391" spans="1:28" s="55" customFormat="1" x14ac:dyDescent="0.3">
      <c r="A391" s="126" t="s">
        <v>875</v>
      </c>
      <c r="B391" s="126" t="s">
        <v>869</v>
      </c>
      <c r="C391" s="126" t="s">
        <v>0</v>
      </c>
      <c r="D391" s="141" t="str">
        <f>IF(EquipmentListTable[[#This Row],[Supplier]]=FilterSpecs!$A$8,EquipmentListTable[[#This Row],[Mouser SKU]], EquipmentListTable[[#This Row],[Supplier SKU]])</f>
        <v>COM-08837</v>
      </c>
      <c r="E391" s="126">
        <v>1</v>
      </c>
      <c r="F391" s="126">
        <v>2</v>
      </c>
      <c r="G391" s="126">
        <v>0</v>
      </c>
      <c r="H391" s="126">
        <f>EquipmentListTable[[#This Row],['#/Unit]]*FilterSpecs!$C$3+EquipmentListTable[[#This Row],['# Extra]]</f>
        <v>7</v>
      </c>
      <c r="I391" s="126">
        <v>5</v>
      </c>
      <c r="J391" s="126">
        <f>IF(AND(EquipmentListTable[[#This Row],[Tag]]&lt;&gt;FilterSpecs!$H$12, EquipmentListTable[[#This Row],[Tag]]&lt;&gt;FilterSpecs!$H$9), EquipmentListTable[[#This Row],['#/Unit]]*FilterSpecs!$B$3+EquipmentListTable[Init '# Extra],0)</f>
        <v>5</v>
      </c>
      <c r="K391" s="126">
        <f>EquipmentListTable[[#This Row],[Tot '#]]-EquipmentListTable[In Stock]</f>
        <v>2</v>
      </c>
      <c r="L391" s="126">
        <f>EquipmentListTable['# Left]</f>
        <v>2</v>
      </c>
      <c r="M391" s="126" t="s">
        <v>514</v>
      </c>
      <c r="N391" s="104">
        <v>0.95</v>
      </c>
      <c r="O391" s="104">
        <f>EquipmentListTable[[#This Row],['# Formatted]]*EquipmentListTable[[#This Row],[Price (USD)]]</f>
        <v>1.9</v>
      </c>
      <c r="P391" s="41" t="s">
        <v>1875</v>
      </c>
      <c r="Q391" s="126">
        <f t="shared" si="5"/>
        <v>371</v>
      </c>
      <c r="R391" s="141" t="s">
        <v>511</v>
      </c>
      <c r="S391" s="48">
        <f>IF(EquipmentListTable[[#This Row],[Tag]]=FilterSpecs!$H$7,EquipmentListTable[[#This Row],['#/Unit]]*EquipmentListTable[[#This Row],[Price (USD)]],0)</f>
        <v>0.95</v>
      </c>
      <c r="T391" s="87">
        <f>EquipmentListTable[[#This Row],[Tot '#]]*EquipmentListTable[[#This Row],[Price (USD)]]</f>
        <v>6.6499999999999995</v>
      </c>
      <c r="U391" s="96">
        <f>EquipmentListTable[[#This Row],[In Stock]]*EquipmentListTable[[#This Row],[Price (USD)]]</f>
        <v>4.75</v>
      </c>
      <c r="V391" s="96">
        <f>EquipmentListTable[[#This Row],['# Left]]*EquipmentListTable[[#This Row],[Price (USD)]]</f>
        <v>1.9</v>
      </c>
      <c r="W391" s="96">
        <f>EquipmentListTable[[#This Row],['# Left]]*EquipmentListTable[[#This Row],[Price (USD)]]</f>
        <v>1.9</v>
      </c>
      <c r="X391" s="38" t="s">
        <v>512</v>
      </c>
      <c r="Y391" s="77" t="s">
        <v>513</v>
      </c>
      <c r="Z39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https://www.sparkfun.com/products/08837</v>
      </c>
      <c r="AA39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https://www.mouser.com/ProductDetail/474-COM-08837</v>
      </c>
      <c r="AB391" s="38"/>
    </row>
    <row r="392" spans="1:28" s="55" customFormat="1" x14ac:dyDescent="0.3">
      <c r="A392" s="126" t="s">
        <v>875</v>
      </c>
      <c r="B392" s="126" t="s">
        <v>869</v>
      </c>
      <c r="C392" s="126" t="s">
        <v>0</v>
      </c>
      <c r="D392" s="141" t="str">
        <f>IF(EquipmentListTable[[#This Row],[Supplier]]=FilterSpecs!$A$8,EquipmentListTable[[#This Row],[Mouser SKU]], EquipmentListTable[[#This Row],[Supplier SKU]])</f>
        <v>COM-00102</v>
      </c>
      <c r="E392" s="126">
        <v>1</v>
      </c>
      <c r="F392" s="126">
        <v>0</v>
      </c>
      <c r="G392" s="126">
        <v>0</v>
      </c>
      <c r="H392" s="126">
        <f>EquipmentListTable[[#This Row],['#/Unit]]*FilterSpecs!$C$3+EquipmentListTable[[#This Row],['# Extra]]</f>
        <v>5</v>
      </c>
      <c r="I392" s="126">
        <v>5</v>
      </c>
      <c r="J392" s="126">
        <f>IF(AND(EquipmentListTable[[#This Row],[Tag]]&lt;&gt;FilterSpecs!$H$12, EquipmentListTable[[#This Row],[Tag]]&lt;&gt;FilterSpecs!$H$9), EquipmentListTable[[#This Row],['#/Unit]]*FilterSpecs!$B$3+EquipmentListTable[Init '# Extra],0)</f>
        <v>5</v>
      </c>
      <c r="K392" s="126">
        <f>EquipmentListTable[[#This Row],[Tot '#]]-EquipmentListTable[In Stock]</f>
        <v>0</v>
      </c>
      <c r="L392" s="126">
        <f>EquipmentListTable['# Left]</f>
        <v>0</v>
      </c>
      <c r="M392" s="126" t="s">
        <v>2433</v>
      </c>
      <c r="N392" s="104">
        <v>1.5</v>
      </c>
      <c r="O392" s="104">
        <f>EquipmentListTable[[#This Row],['# Formatted]]*EquipmentListTable[[#This Row],[Price (USD)]]</f>
        <v>0</v>
      </c>
      <c r="P392" s="38" t="s">
        <v>1875</v>
      </c>
      <c r="Q392" s="126">
        <f t="shared" si="5"/>
        <v>372</v>
      </c>
      <c r="R392" s="141" t="s">
        <v>611</v>
      </c>
      <c r="S392" s="48">
        <f>IF(EquipmentListTable[[#This Row],[Tag]]=FilterSpecs!$H$7,EquipmentListTable[[#This Row],['#/Unit]]*EquipmentListTable[[#This Row],[Price (USD)]],0)</f>
        <v>1.5</v>
      </c>
      <c r="T392" s="87">
        <f>EquipmentListTable[[#This Row],[Tot '#]]*EquipmentListTable[[#This Row],[Price (USD)]]</f>
        <v>7.5</v>
      </c>
      <c r="U392" s="96">
        <f>EquipmentListTable[[#This Row],[In Stock]]*EquipmentListTable[[#This Row],[Price (USD)]]</f>
        <v>7.5</v>
      </c>
      <c r="V392" s="96">
        <f>EquipmentListTable[[#This Row],['# Left]]*EquipmentListTable[[#This Row],[Price (USD)]]</f>
        <v>0</v>
      </c>
      <c r="W392" s="96">
        <f>EquipmentListTable[[#This Row],['# Left]]*EquipmentListTable[[#This Row],[Price (USD)]]</f>
        <v>0</v>
      </c>
      <c r="X392" s="38" t="s">
        <v>612</v>
      </c>
      <c r="Y392" s="77" t="s">
        <v>613</v>
      </c>
      <c r="Z39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https://www.sparkfun.com/products/00102</v>
      </c>
      <c r="AA39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https://www.mouser.com/ProductDetail/474-COM-00102</v>
      </c>
      <c r="AB392" s="38"/>
    </row>
    <row r="393" spans="1:28" s="55" customFormat="1" x14ac:dyDescent="0.3">
      <c r="A393" s="126" t="s">
        <v>875</v>
      </c>
      <c r="B393" s="126" t="s">
        <v>869</v>
      </c>
      <c r="C393" s="126" t="s">
        <v>0</v>
      </c>
      <c r="D393" s="141" t="str">
        <f>IF(EquipmentListTable[[#This Row],[Supplier]]=FilterSpecs!$A$8,EquipmentListTable[[#This Row],[Mouser SKU]], EquipmentListTable[[#This Row],[Supplier SKU]])</f>
        <v>COM-09609</v>
      </c>
      <c r="E393" s="126">
        <v>0</v>
      </c>
      <c r="F393" s="126">
        <v>0</v>
      </c>
      <c r="G393" s="126">
        <v>0</v>
      </c>
      <c r="H393" s="126">
        <f>EquipmentListTable[[#This Row],['#/Unit]]*FilterSpecs!$C$3+EquipmentListTable[[#This Row],['# Extra]]</f>
        <v>0</v>
      </c>
      <c r="I393" s="126">
        <v>0</v>
      </c>
      <c r="J393" s="126">
        <f>IF(AND(EquipmentListTable[[#This Row],[Tag]]&lt;&gt;FilterSpecs!$H$12, EquipmentListTable[[#This Row],[Tag]]&lt;&gt;FilterSpecs!$H$9), EquipmentListTable[[#This Row],['#/Unit]]*FilterSpecs!$B$3+EquipmentListTable[Init '# Extra],0)</f>
        <v>0</v>
      </c>
      <c r="K393" s="126">
        <f>EquipmentListTable[[#This Row],[Tot '#]]-EquipmentListTable[In Stock]</f>
        <v>0</v>
      </c>
      <c r="L393" s="126">
        <f>EquipmentListTable['# Left]</f>
        <v>0</v>
      </c>
      <c r="M393" s="126" t="s">
        <v>1307</v>
      </c>
      <c r="N393" s="104">
        <v>0.75</v>
      </c>
      <c r="O393" s="104">
        <f>EquipmentListTable[[#This Row],['# Formatted]]*EquipmentListTable[[#This Row],[Price (USD)]]</f>
        <v>0</v>
      </c>
      <c r="P393" s="38" t="s">
        <v>2349</v>
      </c>
      <c r="Q393" s="126">
        <f t="shared" si="5"/>
        <v>373</v>
      </c>
      <c r="R393" s="141" t="s">
        <v>1304</v>
      </c>
      <c r="S393" s="48">
        <f>IF(EquipmentListTable[[#This Row],[Tag]]=FilterSpecs!$H$7,EquipmentListTable[[#This Row],['#/Unit]]*EquipmentListTable[[#This Row],[Price (USD)]],0)</f>
        <v>0</v>
      </c>
      <c r="T393" s="87">
        <f>EquipmentListTable[[#This Row],[Tot '#]]*EquipmentListTable[[#This Row],[Price (USD)]]</f>
        <v>0</v>
      </c>
      <c r="U393" s="96">
        <f>EquipmentListTable[[#This Row],[In Stock]]*EquipmentListTable[[#This Row],[Price (USD)]]</f>
        <v>0</v>
      </c>
      <c r="V393" s="96">
        <f>EquipmentListTable[[#This Row],['# Left]]*EquipmentListTable[[#This Row],[Price (USD)]]</f>
        <v>0</v>
      </c>
      <c r="W393" s="96">
        <f>EquipmentListTable[[#This Row],['# Left]]*EquipmentListTable[[#This Row],[Price (USD)]]</f>
        <v>0</v>
      </c>
      <c r="X393" s="38" t="s">
        <v>1305</v>
      </c>
      <c r="Y393" s="77" t="s">
        <v>1306</v>
      </c>
      <c r="Z39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https://www.sparkfun.com/products/09609</v>
      </c>
      <c r="AA39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https://www.mouser.com/ProductDetail/474-COM-09609</v>
      </c>
      <c r="AB393" s="38"/>
    </row>
    <row r="394" spans="1:28" s="54" customFormat="1" x14ac:dyDescent="0.3">
      <c r="A394" s="126" t="s">
        <v>875</v>
      </c>
      <c r="B394" s="126" t="s">
        <v>869</v>
      </c>
      <c r="C394" s="126" t="s">
        <v>0</v>
      </c>
      <c r="D394" s="141" t="str">
        <f>IF(EquipmentListTable[[#This Row],[Supplier]]=FilterSpecs!$A$8,EquipmentListTable[[#This Row],[Mouser SKU]], EquipmentListTable[[#This Row],[Supplier SKU]])</f>
        <v>COM-13834</v>
      </c>
      <c r="E394" s="126">
        <v>0</v>
      </c>
      <c r="F394" s="126">
        <v>1</v>
      </c>
      <c r="G394" s="126">
        <v>0</v>
      </c>
      <c r="H394" s="126">
        <f>EquipmentListTable[[#This Row],['#/Unit]]*FilterSpecs!$C$3+EquipmentListTable[[#This Row],['# Extra]]</f>
        <v>1</v>
      </c>
      <c r="I394" s="126">
        <v>0</v>
      </c>
      <c r="J394" s="126">
        <f>IF(AND(EquipmentListTable[[#This Row],[Tag]]&lt;&gt;FilterSpecs!$H$12, EquipmentListTable[[#This Row],[Tag]]&lt;&gt;FilterSpecs!$H$9), EquipmentListTable[[#This Row],['#/Unit]]*FilterSpecs!$B$3+EquipmentListTable[Init '# Extra],0)</f>
        <v>0</v>
      </c>
      <c r="K394" s="126">
        <f>EquipmentListTable[[#This Row],[Tot '#]]-EquipmentListTable[In Stock]</f>
        <v>1</v>
      </c>
      <c r="L394" s="126">
        <f>EquipmentListTable['# Left]</f>
        <v>1</v>
      </c>
      <c r="M394" s="126" t="s">
        <v>1646</v>
      </c>
      <c r="N394" s="104">
        <v>0.95</v>
      </c>
      <c r="O394" s="104">
        <f>EquipmentListTable[[#This Row],['# Formatted]]*EquipmentListTable[[#This Row],[Price (USD)]]</f>
        <v>0.95</v>
      </c>
      <c r="P394" s="38" t="s">
        <v>1874</v>
      </c>
      <c r="Q394" s="126">
        <f t="shared" si="5"/>
        <v>374</v>
      </c>
      <c r="R394" s="141" t="s">
        <v>1643</v>
      </c>
      <c r="S394" s="48">
        <f>IF(EquipmentListTable[[#This Row],[Tag]]=FilterSpecs!$H$7,EquipmentListTable[[#This Row],['#/Unit]]*EquipmentListTable[[#This Row],[Price (USD)]],0)</f>
        <v>0</v>
      </c>
      <c r="T394" s="87">
        <f>EquipmentListTable[[#This Row],[Tot '#]]*EquipmentListTable[[#This Row],[Price (USD)]]</f>
        <v>0.95</v>
      </c>
      <c r="U394" s="96">
        <f>EquipmentListTable[[#This Row],[In Stock]]*EquipmentListTable[[#This Row],[Price (USD)]]</f>
        <v>0</v>
      </c>
      <c r="V394" s="96">
        <f>EquipmentListTable[[#This Row],['# Left]]*EquipmentListTable[[#This Row],[Price (USD)]]</f>
        <v>0.95</v>
      </c>
      <c r="W394" s="96">
        <f>EquipmentListTable[[#This Row],['# Left]]*EquipmentListTable[[#This Row],[Price (USD)]]</f>
        <v>0.95</v>
      </c>
      <c r="X394" s="38" t="s">
        <v>1644</v>
      </c>
      <c r="Y394" s="77" t="s">
        <v>1645</v>
      </c>
      <c r="Z39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https://www.sparkfun.com/products/13834</v>
      </c>
      <c r="AA39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https://www.mouser.com/ProductDetail/474-COM-13834</v>
      </c>
      <c r="AB394" s="38"/>
    </row>
    <row r="395" spans="1:28" s="54" customFormat="1" x14ac:dyDescent="0.3">
      <c r="A395" s="126" t="s">
        <v>875</v>
      </c>
      <c r="B395" s="126" t="s">
        <v>869</v>
      </c>
      <c r="C395" s="126" t="s">
        <v>0</v>
      </c>
      <c r="D395" s="141" t="str">
        <f>IF(EquipmentListTable[[#This Row],[Supplier]]=FilterSpecs!$A$8,EquipmentListTable[[#This Row],[Mouser SKU]], EquipmentListTable[[#This Row],[Supplier SKU]])</f>
        <v>COM-10063</v>
      </c>
      <c r="E395" s="126">
        <v>0</v>
      </c>
      <c r="F395" s="126">
        <v>1</v>
      </c>
      <c r="G395" s="126">
        <v>0</v>
      </c>
      <c r="H395" s="126">
        <f>EquipmentListTable[[#This Row],['#/Unit]]*FilterSpecs!$C$3+EquipmentListTable[[#This Row],['# Extra]]</f>
        <v>1</v>
      </c>
      <c r="I395" s="126">
        <v>0</v>
      </c>
      <c r="J395" s="126">
        <f>IF(AND(EquipmentListTable[[#This Row],[Tag]]&lt;&gt;FilterSpecs!$H$12, EquipmentListTable[[#This Row],[Tag]]&lt;&gt;FilterSpecs!$H$9), EquipmentListTable[[#This Row],['#/Unit]]*FilterSpecs!$B$3+EquipmentListTable[Init '# Extra],0)</f>
        <v>0</v>
      </c>
      <c r="K395" s="126">
        <f>EquipmentListTable[[#This Row],[Tot '#]]-EquipmentListTable[In Stock]</f>
        <v>1</v>
      </c>
      <c r="L395" s="126">
        <f>EquipmentListTable['# Left]</f>
        <v>1</v>
      </c>
      <c r="M395" s="126" t="s">
        <v>1662</v>
      </c>
      <c r="N395" s="104">
        <v>1.95</v>
      </c>
      <c r="O395" s="104">
        <f>EquipmentListTable[[#This Row],['# Formatted]]*EquipmentListTable[[#This Row],[Price (USD)]]</f>
        <v>1.95</v>
      </c>
      <c r="P395" s="38" t="s">
        <v>1874</v>
      </c>
      <c r="Q395" s="126">
        <f t="shared" si="5"/>
        <v>375</v>
      </c>
      <c r="R395" s="141" t="s">
        <v>1659</v>
      </c>
      <c r="S395" s="48">
        <f>IF(EquipmentListTable[[#This Row],[Tag]]=FilterSpecs!$H$7,EquipmentListTable[[#This Row],['#/Unit]]*EquipmentListTable[[#This Row],[Price (USD)]],0)</f>
        <v>0</v>
      </c>
      <c r="T395" s="87">
        <f>EquipmentListTable[[#This Row],[Tot '#]]*EquipmentListTable[[#This Row],[Price (USD)]]</f>
        <v>1.95</v>
      </c>
      <c r="U395" s="96">
        <f>EquipmentListTable[[#This Row],[In Stock]]*EquipmentListTable[[#This Row],[Price (USD)]]</f>
        <v>0</v>
      </c>
      <c r="V395" s="96">
        <f>EquipmentListTable[[#This Row],['# Left]]*EquipmentListTable[[#This Row],[Price (USD)]]</f>
        <v>1.95</v>
      </c>
      <c r="W395" s="96">
        <f>EquipmentListTable[[#This Row],['# Left]]*EquipmentListTable[[#This Row],[Price (USD)]]</f>
        <v>1.95</v>
      </c>
      <c r="X395" s="38" t="s">
        <v>1660</v>
      </c>
      <c r="Y395" s="77" t="s">
        <v>1661</v>
      </c>
      <c r="Z39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https://www.sparkfun.com/products/10063</v>
      </c>
      <c r="AA39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https://www.mouser.com/ProductDetail/474-COM-10063</v>
      </c>
      <c r="AB395" s="38"/>
    </row>
    <row r="396" spans="1:28" s="54" customFormat="1" x14ac:dyDescent="0.3">
      <c r="A396" s="126" t="s">
        <v>875</v>
      </c>
      <c r="B396" s="126" t="s">
        <v>869</v>
      </c>
      <c r="C396" s="126" t="s">
        <v>0</v>
      </c>
      <c r="D396" s="141" t="str">
        <f>IF(EquipmentListTable[[#This Row],[Supplier]]=FilterSpecs!$A$8,EquipmentListTable[[#This Row],[Mouser SKU]], EquipmentListTable[[#This Row],[Supplier SKU]])</f>
        <v>COM-09426</v>
      </c>
      <c r="E396" s="126">
        <v>0</v>
      </c>
      <c r="F396" s="126">
        <v>0</v>
      </c>
      <c r="G396" s="126">
        <v>0</v>
      </c>
      <c r="H396" s="126">
        <f>EquipmentListTable[[#This Row],['#/Unit]]*FilterSpecs!$C$3+EquipmentListTable[[#This Row],['# Extra]]</f>
        <v>0</v>
      </c>
      <c r="I396" s="126">
        <v>0</v>
      </c>
      <c r="J396" s="126">
        <f>IF(AND(EquipmentListTable[[#This Row],[Tag]]&lt;&gt;FilterSpecs!$H$12, EquipmentListTable[[#This Row],[Tag]]&lt;&gt;FilterSpecs!$H$9), EquipmentListTable[[#This Row],['#/Unit]]*FilterSpecs!$B$3+EquipmentListTable[Init '# Extra],0)</f>
        <v>0</v>
      </c>
      <c r="K396" s="126">
        <f>EquipmentListTable[[#This Row],[Tot '#]]-EquipmentListTable[In Stock]</f>
        <v>0</v>
      </c>
      <c r="L396" s="126">
        <f>EquipmentListTable['# Left]</f>
        <v>0</v>
      </c>
      <c r="M396" s="126" t="s">
        <v>1658</v>
      </c>
      <c r="N396" s="104">
        <v>3.5</v>
      </c>
      <c r="O396" s="104">
        <f>EquipmentListTable[[#This Row],['# Formatted]]*EquipmentListTable[[#This Row],[Price (USD)]]</f>
        <v>0</v>
      </c>
      <c r="P396" s="38" t="s">
        <v>2349</v>
      </c>
      <c r="Q396" s="126">
        <f t="shared" si="5"/>
        <v>376</v>
      </c>
      <c r="R396" s="141" t="s">
        <v>1655</v>
      </c>
      <c r="S396" s="48">
        <f>IF(EquipmentListTable[[#This Row],[Tag]]=FilterSpecs!$H$7,EquipmentListTable[[#This Row],['#/Unit]]*EquipmentListTable[[#This Row],[Price (USD)]],0)</f>
        <v>0</v>
      </c>
      <c r="T396" s="87">
        <f>EquipmentListTable[[#This Row],[Tot '#]]*EquipmentListTable[[#This Row],[Price (USD)]]</f>
        <v>0</v>
      </c>
      <c r="U396" s="96">
        <f>EquipmentListTable[[#This Row],[In Stock]]*EquipmentListTable[[#This Row],[Price (USD)]]</f>
        <v>0</v>
      </c>
      <c r="V396" s="96">
        <f>EquipmentListTable[[#This Row],['# Left]]*EquipmentListTable[[#This Row],[Price (USD)]]</f>
        <v>0</v>
      </c>
      <c r="W396" s="96">
        <f>EquipmentListTable[[#This Row],['# Left]]*EquipmentListTable[[#This Row],[Price (USD)]]</f>
        <v>0</v>
      </c>
      <c r="X396" s="38" t="s">
        <v>1656</v>
      </c>
      <c r="Y396" s="77" t="s">
        <v>1657</v>
      </c>
      <c r="Z39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https://www.sparkfun.com/products/09426</v>
      </c>
      <c r="AA39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https://www.mouser.com/ProductDetail/474-COM-09426</v>
      </c>
      <c r="AB396" s="38"/>
    </row>
    <row r="397" spans="1:28" s="55" customFormat="1" x14ac:dyDescent="0.3">
      <c r="A397" s="126" t="s">
        <v>875</v>
      </c>
      <c r="B397" s="126" t="s">
        <v>869</v>
      </c>
      <c r="C397" s="126" t="s">
        <v>0</v>
      </c>
      <c r="D397" s="141" t="str">
        <f>IF(EquipmentListTable[[#This Row],[Supplier]]=FilterSpecs!$A$8,EquipmentListTable[[#This Row],[Mouser SKU]], EquipmentListTable[[#This Row],[Supplier SKU]])</f>
        <v>COM-10002</v>
      </c>
      <c r="E397" s="126">
        <v>0</v>
      </c>
      <c r="F397" s="126">
        <v>3</v>
      </c>
      <c r="G397" s="126">
        <v>0</v>
      </c>
      <c r="H397" s="126">
        <f>EquipmentListTable[[#This Row],['#/Unit]]*FilterSpecs!$C$3+EquipmentListTable[[#This Row],['# Extra]]</f>
        <v>3</v>
      </c>
      <c r="I397" s="126">
        <v>0</v>
      </c>
      <c r="J397" s="126">
        <f>IF(AND(EquipmentListTable[[#This Row],[Tag]]&lt;&gt;FilterSpecs!$H$12, EquipmentListTable[[#This Row],[Tag]]&lt;&gt;FilterSpecs!$H$9), EquipmentListTable[[#This Row],['#/Unit]]*FilterSpecs!$B$3+EquipmentListTable[Init '# Extra],0)</f>
        <v>0</v>
      </c>
      <c r="K397" s="126">
        <f>EquipmentListTable[[#This Row],[Tot '#]]-EquipmentListTable[In Stock]</f>
        <v>3</v>
      </c>
      <c r="L397" s="126">
        <f>EquipmentListTable['# Left]</f>
        <v>3</v>
      </c>
      <c r="M397" s="126" t="s">
        <v>713</v>
      </c>
      <c r="N397" s="104">
        <v>1.5</v>
      </c>
      <c r="O397" s="104">
        <f>EquipmentListTable[[#This Row],['# Formatted]]*EquipmentListTable[[#This Row],[Price (USD)]]</f>
        <v>4.5</v>
      </c>
      <c r="P397" s="38" t="s">
        <v>1874</v>
      </c>
      <c r="Q397" s="126">
        <f t="shared" si="5"/>
        <v>377</v>
      </c>
      <c r="R397" s="141" t="s">
        <v>710</v>
      </c>
      <c r="S397" s="48">
        <f>IF(EquipmentListTable[[#This Row],[Tag]]=FilterSpecs!$H$7,EquipmentListTable[[#This Row],['#/Unit]]*EquipmentListTable[[#This Row],[Price (USD)]],0)</f>
        <v>0</v>
      </c>
      <c r="T397" s="87">
        <f>EquipmentListTable[[#This Row],[Tot '#]]*EquipmentListTable[[#This Row],[Price (USD)]]</f>
        <v>4.5</v>
      </c>
      <c r="U397" s="96">
        <f>EquipmentListTable[[#This Row],[In Stock]]*EquipmentListTable[[#This Row],[Price (USD)]]</f>
        <v>0</v>
      </c>
      <c r="V397" s="96">
        <f>EquipmentListTable[[#This Row],['# Left]]*EquipmentListTable[[#This Row],[Price (USD)]]</f>
        <v>4.5</v>
      </c>
      <c r="W397" s="96">
        <f>EquipmentListTable[[#This Row],['# Left]]*EquipmentListTable[[#This Row],[Price (USD)]]</f>
        <v>4.5</v>
      </c>
      <c r="X397" s="38" t="s">
        <v>711</v>
      </c>
      <c r="Y397" s="77" t="s">
        <v>712</v>
      </c>
      <c r="Z39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https://www.sparkfun.com/products/10002</v>
      </c>
      <c r="AA39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https://www.mouser.com/ProductDetail/474-COM-10002</v>
      </c>
      <c r="AB397" s="41"/>
    </row>
    <row r="398" spans="1:28" s="55" customFormat="1" x14ac:dyDescent="0.3">
      <c r="A398" s="126" t="s">
        <v>875</v>
      </c>
      <c r="B398" s="126" t="s">
        <v>869</v>
      </c>
      <c r="C398" s="126" t="s">
        <v>0</v>
      </c>
      <c r="D398" s="141" t="str">
        <f>IF(EquipmentListTable[[#This Row],[Supplier]]=FilterSpecs!$A$8,EquipmentListTable[[#This Row],[Mouser SKU]], EquipmentListTable[[#This Row],[Supplier SKU]])</f>
        <v>COM-10001</v>
      </c>
      <c r="E398" s="126">
        <v>0</v>
      </c>
      <c r="F398" s="126">
        <v>0</v>
      </c>
      <c r="G398" s="126">
        <v>0</v>
      </c>
      <c r="H398" s="126">
        <f>EquipmentListTable[[#This Row],['#/Unit]]*FilterSpecs!$C$3+EquipmentListTable[[#This Row],['# Extra]]</f>
        <v>0</v>
      </c>
      <c r="I398" s="126">
        <v>0</v>
      </c>
      <c r="J398" s="126">
        <f>IF(AND(EquipmentListTable[[#This Row],[Tag]]&lt;&gt;FilterSpecs!$H$12, EquipmentListTable[[#This Row],[Tag]]&lt;&gt;FilterSpecs!$H$9), EquipmentListTable[[#This Row],['#/Unit]]*FilterSpecs!$B$3+EquipmentListTable[Init '# Extra],0)</f>
        <v>0</v>
      </c>
      <c r="K398" s="126">
        <f>EquipmentListTable[[#This Row],[Tot '#]]-EquipmentListTable[In Stock]</f>
        <v>0</v>
      </c>
      <c r="L398" s="126">
        <f>EquipmentListTable['# Left]</f>
        <v>0</v>
      </c>
      <c r="M398" s="126" t="s">
        <v>1633</v>
      </c>
      <c r="N398" s="104">
        <v>1.5</v>
      </c>
      <c r="O398" s="104">
        <f>EquipmentListTable[[#This Row],['# Formatted]]*EquipmentListTable[[#This Row],[Price (USD)]]</f>
        <v>0</v>
      </c>
      <c r="P398" s="38" t="s">
        <v>2349</v>
      </c>
      <c r="Q398" s="126">
        <f t="shared" si="5"/>
        <v>378</v>
      </c>
      <c r="R398" s="141" t="s">
        <v>1634</v>
      </c>
      <c r="S398" s="48">
        <f>IF(EquipmentListTable[[#This Row],[Tag]]=FilterSpecs!$H$7,EquipmentListTable[[#This Row],['#/Unit]]*EquipmentListTable[[#This Row],[Price (USD)]],0)</f>
        <v>0</v>
      </c>
      <c r="T398" s="87">
        <f>EquipmentListTable[[#This Row],[Tot '#]]*EquipmentListTable[[#This Row],[Price (USD)]]</f>
        <v>0</v>
      </c>
      <c r="U398" s="96">
        <f>EquipmentListTable[[#This Row],[In Stock]]*EquipmentListTable[[#This Row],[Price (USD)]]</f>
        <v>0</v>
      </c>
      <c r="V398" s="96">
        <f>EquipmentListTable[[#This Row],['# Left]]*EquipmentListTable[[#This Row],[Price (USD)]]</f>
        <v>0</v>
      </c>
      <c r="W398" s="96">
        <f>EquipmentListTable[[#This Row],['# Left]]*EquipmentListTable[[#This Row],[Price (USD)]]</f>
        <v>0</v>
      </c>
      <c r="X398" s="38" t="s">
        <v>711</v>
      </c>
      <c r="Y398" s="77" t="s">
        <v>712</v>
      </c>
      <c r="Z39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https://www.sparkfun.com/products/10001</v>
      </c>
      <c r="AA39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https://www.mouser.com/ProductDetail/474-COM-10001</v>
      </c>
    </row>
    <row r="399" spans="1:28" s="54" customFormat="1" x14ac:dyDescent="0.3">
      <c r="A399" s="126" t="s">
        <v>875</v>
      </c>
      <c r="B399" s="126" t="s">
        <v>869</v>
      </c>
      <c r="C399" s="126" t="s">
        <v>1863</v>
      </c>
      <c r="D399" s="141" t="str">
        <f>IF(EquipmentListTable[[#This Row],[Supplier]]=FilterSpecs!$A$8,EquipmentListTable[[#This Row],[Mouser SKU]], EquipmentListTable[[#This Row],[Supplier SKU]])</f>
        <v>2047</v>
      </c>
      <c r="E399" s="126">
        <f>SUM(E600:E607)</f>
        <v>2</v>
      </c>
      <c r="F399" s="126">
        <f t="shared" ref="F399:G399" si="6">SUM(F599:F606)</f>
        <v>0</v>
      </c>
      <c r="G399" s="126">
        <f t="shared" si="6"/>
        <v>0</v>
      </c>
      <c r="H399" s="126">
        <f>EquipmentListTable[[#This Row],['#/Unit]]*FilterSpecs!$C$3+EquipmentListTable[[#This Row],['# Extra]]</f>
        <v>10</v>
      </c>
      <c r="I399" s="126">
        <v>10</v>
      </c>
      <c r="J399" s="126">
        <f>IF(AND(EquipmentListTable[[#This Row],[Tag]]&lt;&gt;FilterSpecs!$H$12, EquipmentListTable[[#This Row],[Tag]]&lt;&gt;FilterSpecs!$H$9), EquipmentListTable[[#This Row],['#/Unit]]*FilterSpecs!$B$3+EquipmentListTable[Init '# Extra],0)</f>
        <v>10</v>
      </c>
      <c r="K399" s="126">
        <f>EquipmentListTable[[#This Row],[Tot '#]]-EquipmentListTable[In Stock]</f>
        <v>0</v>
      </c>
      <c r="L399" s="126">
        <f>EquipmentListTable['# Left]</f>
        <v>0</v>
      </c>
      <c r="M399" s="142" t="s">
        <v>1993</v>
      </c>
      <c r="N399" s="105">
        <v>0.5</v>
      </c>
      <c r="O399" s="104">
        <f>EquipmentListTable[[#This Row],['# Formatted]]*EquipmentListTable[[#This Row],[Price (USD)]]</f>
        <v>0</v>
      </c>
      <c r="P399" s="51" t="s">
        <v>1875</v>
      </c>
      <c r="Q399" s="126">
        <f t="shared" si="5"/>
        <v>379</v>
      </c>
      <c r="R399" s="141" t="s">
        <v>1992</v>
      </c>
      <c r="S399" s="48">
        <f>IF(EquipmentListTable[[#This Row],[Tag]]=FilterSpecs!$H$7,EquipmentListTable[[#This Row],['#/Unit]]*EquipmentListTable[[#This Row],[Price (USD)]],0)</f>
        <v>1</v>
      </c>
      <c r="T399" s="87">
        <f>EquipmentListTable[[#This Row],[Tot '#]]*EquipmentListTable[[#This Row],[Price (USD)]]</f>
        <v>5</v>
      </c>
      <c r="U399" s="96">
        <f>EquipmentListTable[[#This Row],[In Stock]]*EquipmentListTable[[#This Row],[Price (USD)]]</f>
        <v>5</v>
      </c>
      <c r="V399" s="96">
        <f>EquipmentListTable[[#This Row],['# Left]]*EquipmentListTable[[#This Row],[Price (USD)]]</f>
        <v>0</v>
      </c>
      <c r="W399" s="96">
        <f>EquipmentListTable[[#This Row],['# Left]]*EquipmentListTable[[#This Row],[Price (USD)]]</f>
        <v>0</v>
      </c>
      <c r="X399" s="38"/>
      <c r="Y399" s="77"/>
      <c r="Z39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https://www.adafruit.com/product/2047</v>
      </c>
      <c r="AA39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https://www.mouser.com/ProductDetail/485-2047</v>
      </c>
      <c r="AB399" s="55"/>
    </row>
    <row r="400" spans="1:28" s="54" customFormat="1" x14ac:dyDescent="0.3">
      <c r="A400" s="126" t="s">
        <v>875</v>
      </c>
      <c r="B400" s="126" t="s">
        <v>869</v>
      </c>
      <c r="C400" s="126" t="s">
        <v>1863</v>
      </c>
      <c r="D400" s="141" t="str">
        <f>IF(EquipmentListTable[[#This Row],[Supplier]]=FilterSpecs!$A$8,EquipmentListTable[[#This Row],[Mouser SKU]], EquipmentListTable[[#This Row],[Supplier SKU]])</f>
        <v>2055</v>
      </c>
      <c r="E400" s="126">
        <v>0</v>
      </c>
      <c r="F400" s="126">
        <v>0</v>
      </c>
      <c r="G400" s="126">
        <v>0</v>
      </c>
      <c r="H400" s="126">
        <f>EquipmentListTable[[#This Row],['#/Unit]]*FilterSpecs!$C$3+EquipmentListTable[[#This Row],['# Extra]]</f>
        <v>0</v>
      </c>
      <c r="I400" s="126">
        <v>0</v>
      </c>
      <c r="J400" s="126">
        <f>IF(AND(EquipmentListTable[[#This Row],[Tag]]&lt;&gt;FilterSpecs!$H$12, EquipmentListTable[[#This Row],[Tag]]&lt;&gt;FilterSpecs!$H$9), EquipmentListTable[[#This Row],['#/Unit]]*FilterSpecs!$B$3+EquipmentListTable[Init '# Extra],0)</f>
        <v>0</v>
      </c>
      <c r="K400" s="126">
        <f>EquipmentListTable[[#This Row],[Tot '#]]-EquipmentListTable[In Stock]</f>
        <v>0</v>
      </c>
      <c r="L400" s="126">
        <f>EquipmentListTable['# Left]</f>
        <v>0</v>
      </c>
      <c r="M400" s="142" t="s">
        <v>1995</v>
      </c>
      <c r="N400" s="105">
        <v>0.95</v>
      </c>
      <c r="O400" s="104">
        <f>EquipmentListTable[[#This Row],['# Formatted]]*EquipmentListTable[[#This Row],[Price (USD)]]</f>
        <v>0</v>
      </c>
      <c r="P400" s="51" t="s">
        <v>1874</v>
      </c>
      <c r="Q400" s="126">
        <f t="shared" si="5"/>
        <v>380</v>
      </c>
      <c r="R400" s="141" t="s">
        <v>1994</v>
      </c>
      <c r="S400" s="48">
        <f>IF(EquipmentListTable[[#This Row],[Tag]]=FilterSpecs!$H$7,EquipmentListTable[[#This Row],['#/Unit]]*EquipmentListTable[[#This Row],[Price (USD)]],0)</f>
        <v>0</v>
      </c>
      <c r="T400" s="87">
        <f>EquipmentListTable[[#This Row],[Tot '#]]*EquipmentListTable[[#This Row],[Price (USD)]]</f>
        <v>0</v>
      </c>
      <c r="U400" s="96">
        <f>EquipmentListTable[[#This Row],[In Stock]]*EquipmentListTable[[#This Row],[Price (USD)]]</f>
        <v>0</v>
      </c>
      <c r="V400" s="96">
        <f>EquipmentListTable[[#This Row],['# Left]]*EquipmentListTable[[#This Row],[Price (USD)]]</f>
        <v>0</v>
      </c>
      <c r="W400" s="96">
        <f>EquipmentListTable[[#This Row],['# Left]]*EquipmentListTable[[#This Row],[Price (USD)]]</f>
        <v>0</v>
      </c>
      <c r="X400" s="38"/>
      <c r="Y400" s="77"/>
      <c r="Z40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https://www.adafruit.com/product/2055</v>
      </c>
      <c r="AA40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https://www.mouser.com/ProductDetail/485-2055</v>
      </c>
      <c r="AB400" s="55"/>
    </row>
    <row r="401" spans="1:28" s="54" customFormat="1" x14ac:dyDescent="0.3">
      <c r="A401" s="126" t="s">
        <v>875</v>
      </c>
      <c r="B401" s="126" t="s">
        <v>869</v>
      </c>
      <c r="C401" s="126" t="s">
        <v>1863</v>
      </c>
      <c r="D401" s="141" t="str">
        <f>IF(EquipmentListTable[[#This Row],[Supplier]]=FilterSpecs!$A$8,EquipmentListTable[[#This Row],[Mouser SKU]], EquipmentListTable[[#This Row],[Supplier SKU]])</f>
        <v>2058</v>
      </c>
      <c r="E401" s="126">
        <v>0</v>
      </c>
      <c r="F401" s="126">
        <v>0</v>
      </c>
      <c r="G401" s="126">
        <v>0</v>
      </c>
      <c r="H401" s="126">
        <f>EquipmentListTable[[#This Row],['#/Unit]]*FilterSpecs!$C$3+EquipmentListTable[[#This Row],['# Extra]]</f>
        <v>0</v>
      </c>
      <c r="I401" s="126">
        <v>0</v>
      </c>
      <c r="J401" s="126">
        <f>IF(AND(EquipmentListTable[[#This Row],[Tag]]&lt;&gt;FilterSpecs!$H$12, EquipmentListTable[[#This Row],[Tag]]&lt;&gt;FilterSpecs!$H$9), EquipmentListTable[[#This Row],['#/Unit]]*FilterSpecs!$B$3+EquipmentListTable[Init '# Extra],0)</f>
        <v>0</v>
      </c>
      <c r="K401" s="126">
        <f>EquipmentListTable[[#This Row],[Tot '#]]-EquipmentListTable[In Stock]</f>
        <v>0</v>
      </c>
      <c r="L401" s="126">
        <f>EquipmentListTable['# Left]</f>
        <v>0</v>
      </c>
      <c r="M401" s="142" t="s">
        <v>1997</v>
      </c>
      <c r="N401" s="105">
        <v>0.95</v>
      </c>
      <c r="O401" s="104">
        <f>EquipmentListTable[[#This Row],['# Formatted]]*EquipmentListTable[[#This Row],[Price (USD)]]</f>
        <v>0</v>
      </c>
      <c r="P401" s="51" t="s">
        <v>1874</v>
      </c>
      <c r="Q401" s="126">
        <f t="shared" si="5"/>
        <v>381</v>
      </c>
      <c r="R401" s="141" t="s">
        <v>1996</v>
      </c>
      <c r="S401" s="48">
        <f>IF(EquipmentListTable[[#This Row],[Tag]]=FilterSpecs!$H$7,EquipmentListTable[[#This Row],['#/Unit]]*EquipmentListTable[[#This Row],[Price (USD)]],0)</f>
        <v>0</v>
      </c>
      <c r="T401" s="87">
        <f>EquipmentListTable[[#This Row],[Tot '#]]*EquipmentListTable[[#This Row],[Price (USD)]]</f>
        <v>0</v>
      </c>
      <c r="U401" s="96">
        <f>EquipmentListTable[[#This Row],[In Stock]]*EquipmentListTable[[#This Row],[Price (USD)]]</f>
        <v>0</v>
      </c>
      <c r="V401" s="96">
        <f>EquipmentListTable[[#This Row],['# Left]]*EquipmentListTable[[#This Row],[Price (USD)]]</f>
        <v>0</v>
      </c>
      <c r="W401" s="96">
        <f>EquipmentListTable[[#This Row],['# Left]]*EquipmentListTable[[#This Row],[Price (USD)]]</f>
        <v>0</v>
      </c>
      <c r="X401" s="38"/>
      <c r="Y401" s="77"/>
      <c r="Z40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https://www.adafruit.com/product/2058</v>
      </c>
      <c r="AA40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https://www.mouser.com/ProductDetail/485-2058</v>
      </c>
      <c r="AB401" s="55"/>
    </row>
    <row r="402" spans="1:28" s="54" customFormat="1" x14ac:dyDescent="0.3">
      <c r="A402" s="126" t="s">
        <v>875</v>
      </c>
      <c r="B402" s="126" t="s">
        <v>869</v>
      </c>
      <c r="C402" s="126" t="s">
        <v>1863</v>
      </c>
      <c r="D402" s="141" t="str">
        <f>IF(EquipmentListTable[[#This Row],[Supplier]]=FilterSpecs!$A$8,EquipmentListTable[[#This Row],[Mouser SKU]], EquipmentListTable[[#This Row],[Supplier SKU]])</f>
        <v>2056</v>
      </c>
      <c r="E402" s="126">
        <v>0</v>
      </c>
      <c r="F402" s="126">
        <v>0</v>
      </c>
      <c r="G402" s="126">
        <v>0</v>
      </c>
      <c r="H402" s="126">
        <f>EquipmentListTable[[#This Row],['#/Unit]]*FilterSpecs!$C$3+EquipmentListTable[[#This Row],['# Extra]]</f>
        <v>0</v>
      </c>
      <c r="I402" s="126">
        <v>0</v>
      </c>
      <c r="J402" s="126">
        <f>IF(AND(EquipmentListTable[[#This Row],[Tag]]&lt;&gt;FilterSpecs!$H$12, EquipmentListTable[[#This Row],[Tag]]&lt;&gt;FilterSpecs!$H$9), EquipmentListTable[[#This Row],['#/Unit]]*FilterSpecs!$B$3+EquipmentListTable[Init '# Extra],0)</f>
        <v>0</v>
      </c>
      <c r="K402" s="126">
        <f>EquipmentListTable[[#This Row],[Tot '#]]-EquipmentListTable[In Stock]</f>
        <v>0</v>
      </c>
      <c r="L402" s="126">
        <f>EquipmentListTable['# Left]</f>
        <v>0</v>
      </c>
      <c r="M402" s="142" t="s">
        <v>1999</v>
      </c>
      <c r="N402" s="105">
        <v>3.95</v>
      </c>
      <c r="O402" s="104">
        <f>EquipmentListTable[[#This Row],['# Formatted]]*EquipmentListTable[[#This Row],[Price (USD)]]</f>
        <v>0</v>
      </c>
      <c r="P402" s="51" t="s">
        <v>1874</v>
      </c>
      <c r="Q402" s="126">
        <f t="shared" si="5"/>
        <v>382</v>
      </c>
      <c r="R402" s="141" t="s">
        <v>1998</v>
      </c>
      <c r="S402" s="48">
        <f>IF(EquipmentListTable[[#This Row],[Tag]]=FilterSpecs!$H$7,EquipmentListTable[[#This Row],['#/Unit]]*EquipmentListTable[[#This Row],[Price (USD)]],0)</f>
        <v>0</v>
      </c>
      <c r="T402" s="87">
        <f>EquipmentListTable[[#This Row],[Tot '#]]*EquipmentListTable[[#This Row],[Price (USD)]]</f>
        <v>0</v>
      </c>
      <c r="U402" s="96">
        <f>EquipmentListTable[[#This Row],[In Stock]]*EquipmentListTable[[#This Row],[Price (USD)]]</f>
        <v>0</v>
      </c>
      <c r="V402" s="96">
        <f>EquipmentListTable[[#This Row],['# Left]]*EquipmentListTable[[#This Row],[Price (USD)]]</f>
        <v>0</v>
      </c>
      <c r="W402" s="96">
        <f>EquipmentListTable[[#This Row],['# Left]]*EquipmentListTable[[#This Row],[Price (USD)]]</f>
        <v>0</v>
      </c>
      <c r="X402" s="38"/>
      <c r="Y402" s="77"/>
      <c r="Z40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https://www.adafruit.com/product/2056</v>
      </c>
      <c r="AA40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https://www.mouser.com/ProductDetail/485-2056</v>
      </c>
      <c r="AB402" s="55"/>
    </row>
    <row r="403" spans="1:28" s="54" customFormat="1" x14ac:dyDescent="0.3">
      <c r="A403" s="141" t="s">
        <v>875</v>
      </c>
      <c r="B403" s="141" t="s">
        <v>1893</v>
      </c>
      <c r="C403" s="126" t="s">
        <v>1863</v>
      </c>
      <c r="D403" s="141" t="str">
        <f>IF(EquipmentListTable[[#This Row],[Supplier]]=FilterSpecs!$A$8,EquipmentListTable[[#This Row],[Mouser SKU]], EquipmentListTable[[#This Row],[Supplier SKU]])</f>
        <v>2103</v>
      </c>
      <c r="E403" s="126">
        <v>1</v>
      </c>
      <c r="F403" s="126">
        <v>0</v>
      </c>
      <c r="G403" s="126">
        <v>0</v>
      </c>
      <c r="H403" s="126">
        <f>EquipmentListTable[[#This Row],['#/Unit]]*FilterSpecs!$C$3+EquipmentListTable[[#This Row],['# Extra]]</f>
        <v>5</v>
      </c>
      <c r="I403" s="126">
        <v>0</v>
      </c>
      <c r="J403" s="126">
        <f>IF(AND(EquipmentListTable[[#This Row],[Tag]]&lt;&gt;FilterSpecs!$H$12, EquipmentListTable[[#This Row],[Tag]]&lt;&gt;FilterSpecs!$H$9), EquipmentListTable[[#This Row],['#/Unit]]*FilterSpecs!$B$3+EquipmentListTable[Init '# Extra],0)</f>
        <v>5</v>
      </c>
      <c r="K403" s="126">
        <f>EquipmentListTable[[#This Row],[Tot '#]]-EquipmentListTable[In Stock]</f>
        <v>5</v>
      </c>
      <c r="L403" s="126">
        <f>EquipmentListTable['# Left]</f>
        <v>5</v>
      </c>
      <c r="M403" s="127" t="s">
        <v>2003</v>
      </c>
      <c r="N403" s="105">
        <v>1.95</v>
      </c>
      <c r="O403" s="104">
        <f>EquipmentListTable[[#This Row],['# Formatted]]*EquipmentListTable[[#This Row],[Price (USD)]]</f>
        <v>9.75</v>
      </c>
      <c r="P403" s="55" t="s">
        <v>1875</v>
      </c>
      <c r="Q403" s="126">
        <f t="shared" si="5"/>
        <v>383</v>
      </c>
      <c r="R403" s="141" t="s">
        <v>2002</v>
      </c>
      <c r="S403" s="48">
        <f>IF(EquipmentListTable[[#This Row],[Tag]]=FilterSpecs!$H$7,EquipmentListTable[[#This Row],['#/Unit]]*EquipmentListTable[[#This Row],[Price (USD)]],0)</f>
        <v>1.95</v>
      </c>
      <c r="T403" s="87">
        <f>EquipmentListTable[[#This Row],[Tot '#]]*EquipmentListTable[[#This Row],[Price (USD)]]</f>
        <v>9.75</v>
      </c>
      <c r="U403" s="96">
        <f>EquipmentListTable[[#This Row],[In Stock]]*EquipmentListTable[[#This Row],[Price (USD)]]</f>
        <v>0</v>
      </c>
      <c r="V403" s="96">
        <f>EquipmentListTable[[#This Row],['# Left]]*EquipmentListTable[[#This Row],[Price (USD)]]</f>
        <v>9.75</v>
      </c>
      <c r="W403" s="96">
        <f>EquipmentListTable[[#This Row],['# Left]]*EquipmentListTable[[#This Row],[Price (USD)]]</f>
        <v>9.75</v>
      </c>
      <c r="X403" s="38"/>
      <c r="Y403" s="77"/>
      <c r="Z40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https://www.adafruit.com/product/2103</v>
      </c>
      <c r="AA40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https://www.mouser.com/ProductDetail/485-2103</v>
      </c>
      <c r="AB403" s="55"/>
    </row>
    <row r="404" spans="1:28" s="54" customFormat="1" x14ac:dyDescent="0.3">
      <c r="A404" s="141" t="s">
        <v>875</v>
      </c>
      <c r="B404" s="141" t="s">
        <v>1893</v>
      </c>
      <c r="C404" s="126" t="s">
        <v>1863</v>
      </c>
      <c r="D404" s="141" t="str">
        <f>IF(EquipmentListTable[[#This Row],[Supplier]]=FilterSpecs!$A$8,EquipmentListTable[[#This Row],[Mouser SKU]], EquipmentListTable[[#This Row],[Supplier SKU]])</f>
        <v>2270</v>
      </c>
      <c r="E404" s="126">
        <v>1</v>
      </c>
      <c r="F404" s="126">
        <v>0</v>
      </c>
      <c r="G404" s="126">
        <v>0</v>
      </c>
      <c r="H404" s="126">
        <f>EquipmentListTable[[#This Row],['#/Unit]]*FilterSpecs!$C$3+EquipmentListTable[[#This Row],['# Extra]]</f>
        <v>5</v>
      </c>
      <c r="I404" s="126">
        <v>0</v>
      </c>
      <c r="J404" s="126">
        <f>IF(AND(EquipmentListTable[[#This Row],[Tag]]&lt;&gt;FilterSpecs!$H$12, EquipmentListTable[[#This Row],[Tag]]&lt;&gt;FilterSpecs!$H$9), EquipmentListTable[[#This Row],['#/Unit]]*FilterSpecs!$B$3+EquipmentListTable[Init '# Extra],0)</f>
        <v>5</v>
      </c>
      <c r="K404" s="126">
        <f>EquipmentListTable[[#This Row],[Tot '#]]-EquipmentListTable[In Stock]</f>
        <v>5</v>
      </c>
      <c r="L404" s="126">
        <f>EquipmentListTable['# Left]</f>
        <v>5</v>
      </c>
      <c r="M404" s="127" t="s">
        <v>2005</v>
      </c>
      <c r="N404" s="105">
        <v>2.25</v>
      </c>
      <c r="O404" s="104">
        <f>EquipmentListTable[[#This Row],['# Formatted]]*EquipmentListTable[[#This Row],[Price (USD)]]</f>
        <v>11.25</v>
      </c>
      <c r="P404" s="55" t="s">
        <v>1875</v>
      </c>
      <c r="Q404" s="126">
        <f t="shared" si="5"/>
        <v>384</v>
      </c>
      <c r="R404" s="141" t="s">
        <v>2004</v>
      </c>
      <c r="S404" s="48">
        <f>IF(EquipmentListTable[[#This Row],[Tag]]=FilterSpecs!$H$7,EquipmentListTable[[#This Row],['#/Unit]]*EquipmentListTable[[#This Row],[Price (USD)]],0)</f>
        <v>2.25</v>
      </c>
      <c r="T404" s="87">
        <f>EquipmentListTable[[#This Row],[Tot '#]]*EquipmentListTable[[#This Row],[Price (USD)]]</f>
        <v>11.25</v>
      </c>
      <c r="U404" s="96">
        <f>EquipmentListTable[[#This Row],[In Stock]]*EquipmentListTable[[#This Row],[Price (USD)]]</f>
        <v>0</v>
      </c>
      <c r="V404" s="96">
        <f>EquipmentListTable[[#This Row],['# Left]]*EquipmentListTable[[#This Row],[Price (USD)]]</f>
        <v>11.25</v>
      </c>
      <c r="W404" s="96">
        <f>EquipmentListTable[[#This Row],['# Left]]*EquipmentListTable[[#This Row],[Price (USD)]]</f>
        <v>11.25</v>
      </c>
      <c r="X404" s="38"/>
      <c r="Y404" s="77"/>
      <c r="Z40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https://www.adafruit.com/product/2270</v>
      </c>
      <c r="AA40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https://www.mouser.com/ProductDetail/485-2270</v>
      </c>
      <c r="AB404" s="55"/>
    </row>
    <row r="405" spans="1:28" s="54" customFormat="1" x14ac:dyDescent="0.3">
      <c r="A405" s="141" t="s">
        <v>875</v>
      </c>
      <c r="B405" s="141" t="s">
        <v>1893</v>
      </c>
      <c r="C405" s="126" t="s">
        <v>1863</v>
      </c>
      <c r="D405" s="141" t="str">
        <f>IF(EquipmentListTable[[#This Row],[Supplier]]=FilterSpecs!$A$8,EquipmentListTable[[#This Row],[Mouser SKU]], EquipmentListTable[[#This Row],[Supplier SKU]])</f>
        <v>2102</v>
      </c>
      <c r="E405" s="126">
        <v>2</v>
      </c>
      <c r="F405" s="126">
        <v>0</v>
      </c>
      <c r="G405" s="126">
        <v>0</v>
      </c>
      <c r="H405" s="126">
        <f>EquipmentListTable[[#This Row],['#/Unit]]*FilterSpecs!$C$3+EquipmentListTable[[#This Row],['# Extra]]</f>
        <v>10</v>
      </c>
      <c r="I405" s="126">
        <v>10</v>
      </c>
      <c r="J405" s="126">
        <f>IF(AND(EquipmentListTable[[#This Row],[Tag]]&lt;&gt;FilterSpecs!$H$12, EquipmentListTable[[#This Row],[Tag]]&lt;&gt;FilterSpecs!$H$9), EquipmentListTable[[#This Row],['#/Unit]]*FilterSpecs!$B$3+EquipmentListTable[Init '# Extra],0)</f>
        <v>10</v>
      </c>
      <c r="K405" s="126">
        <f>EquipmentListTable[[#This Row],[Tot '#]]-EquipmentListTable[In Stock]</f>
        <v>0</v>
      </c>
      <c r="L405" s="126">
        <f>EquipmentListTable['# Left]</f>
        <v>0</v>
      </c>
      <c r="M405" s="141" t="s">
        <v>2007</v>
      </c>
      <c r="N405" s="104">
        <v>0.95</v>
      </c>
      <c r="O405" s="104">
        <f>EquipmentListTable[[#This Row],['# Formatted]]*EquipmentListTable[[#This Row],[Price (USD)]]</f>
        <v>0</v>
      </c>
      <c r="P405" s="41" t="s">
        <v>1875</v>
      </c>
      <c r="Q405" s="126">
        <f t="shared" si="5"/>
        <v>385</v>
      </c>
      <c r="R405" s="141" t="s">
        <v>2006</v>
      </c>
      <c r="S405" s="48">
        <f>IF(EquipmentListTable[[#This Row],[Tag]]=FilterSpecs!$H$7,EquipmentListTable[[#This Row],['#/Unit]]*EquipmentListTable[[#This Row],[Price (USD)]],0)</f>
        <v>1.9</v>
      </c>
      <c r="T405" s="87">
        <f>EquipmentListTable[[#This Row],[Tot '#]]*EquipmentListTable[[#This Row],[Price (USD)]]</f>
        <v>9.5</v>
      </c>
      <c r="U405" s="96">
        <f>EquipmentListTable[[#This Row],[In Stock]]*EquipmentListTable[[#This Row],[Price (USD)]]</f>
        <v>9.5</v>
      </c>
      <c r="V405" s="96">
        <f>EquipmentListTable[[#This Row],['# Left]]*EquipmentListTable[[#This Row],[Price (USD)]]</f>
        <v>0</v>
      </c>
      <c r="W405" s="96">
        <f>EquipmentListTable[[#This Row],['# Left]]*EquipmentListTable[[#This Row],[Price (USD)]]</f>
        <v>0</v>
      </c>
      <c r="X405" s="38"/>
      <c r="Y405" s="77"/>
      <c r="Z40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https://www.adafruit.com/product/2102</v>
      </c>
      <c r="AA40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https://www.mouser.com/ProductDetail/485-2102</v>
      </c>
      <c r="AB405" s="41"/>
    </row>
    <row r="406" spans="1:28" s="54" customFormat="1" x14ac:dyDescent="0.3">
      <c r="A406" s="141" t="s">
        <v>875</v>
      </c>
      <c r="B406" s="141" t="s">
        <v>1849</v>
      </c>
      <c r="C406" s="126" t="s">
        <v>0</v>
      </c>
      <c r="D406" s="141" t="str">
        <f>IF(EquipmentListTable[[#This Row],[Supplier]]=FilterSpecs!$A$8,EquipmentListTable[[#This Row],[Mouser SKU]], EquipmentListTable[[#This Row],[Supplier SKU]])</f>
        <v>PRT-09749</v>
      </c>
      <c r="E406" s="126">
        <v>2</v>
      </c>
      <c r="F406" s="126">
        <v>0</v>
      </c>
      <c r="G406" s="126">
        <v>0</v>
      </c>
      <c r="H406" s="126">
        <f>EquipmentListTable[[#This Row],['#/Unit]]*FilterSpecs!$C$3+EquipmentListTable[[#This Row],['# Extra]]</f>
        <v>10</v>
      </c>
      <c r="I406" s="126">
        <v>10</v>
      </c>
      <c r="J406" s="126">
        <f>IF(AND(EquipmentListTable[[#This Row],[Tag]]&lt;&gt;FilterSpecs!$H$12, EquipmentListTable[[#This Row],[Tag]]&lt;&gt;FilterSpecs!$H$9), EquipmentListTable[[#This Row],['#/Unit]]*FilterSpecs!$B$3+EquipmentListTable[Init '# Extra],0)</f>
        <v>10</v>
      </c>
      <c r="K406" s="126">
        <f>EquipmentListTable[[#This Row],[Tot '#]]-EquipmentListTable[In Stock]</f>
        <v>0</v>
      </c>
      <c r="L406" s="126">
        <f>EquipmentListTable['# Left]</f>
        <v>0</v>
      </c>
      <c r="M406" s="141" t="s">
        <v>428</v>
      </c>
      <c r="N406" s="104">
        <v>0.95</v>
      </c>
      <c r="O406" s="104">
        <f>EquipmentListTable[[#This Row],['# Formatted]]*EquipmentListTable[[#This Row],[Price (USD)]]</f>
        <v>0</v>
      </c>
      <c r="P406" s="41" t="s">
        <v>1875</v>
      </c>
      <c r="Q406" s="126">
        <f t="shared" si="5"/>
        <v>386</v>
      </c>
      <c r="R406" s="141" t="s">
        <v>425</v>
      </c>
      <c r="S406" s="48">
        <f>IF(EquipmentListTable[[#This Row],[Tag]]=FilterSpecs!$H$7,EquipmentListTable[[#This Row],['#/Unit]]*EquipmentListTable[[#This Row],[Price (USD)]],0)</f>
        <v>1.9</v>
      </c>
      <c r="T406" s="87">
        <f>EquipmentListTable[[#This Row],[Tot '#]]*EquipmentListTable[[#This Row],[Price (USD)]]</f>
        <v>9.5</v>
      </c>
      <c r="U406" s="96">
        <f>EquipmentListTable[[#This Row],[In Stock]]*EquipmentListTable[[#This Row],[Price (USD)]]</f>
        <v>9.5</v>
      </c>
      <c r="V406" s="96">
        <f>EquipmentListTable[[#This Row],['# Left]]*EquipmentListTable[[#This Row],[Price (USD)]]</f>
        <v>0</v>
      </c>
      <c r="W406" s="96">
        <f>EquipmentListTable[[#This Row],['# Left]]*EquipmentListTable[[#This Row],[Price (USD)]]</f>
        <v>0</v>
      </c>
      <c r="X406" s="38" t="s">
        <v>426</v>
      </c>
      <c r="Y406" s="77" t="s">
        <v>427</v>
      </c>
      <c r="Z40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https://www.sparkfun.com/products/09749</v>
      </c>
      <c r="AA40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https://www.mouser.com/ProductDetail/474-PRT-09749</v>
      </c>
      <c r="AB406" s="38"/>
    </row>
    <row r="407" spans="1:28" s="54" customFormat="1" x14ac:dyDescent="0.3">
      <c r="A407" s="141" t="s">
        <v>875</v>
      </c>
      <c r="B407" s="141" t="s">
        <v>1849</v>
      </c>
      <c r="C407" s="126" t="s">
        <v>0</v>
      </c>
      <c r="D407" s="141" t="str">
        <f>IF(EquipmentListTable[[#This Row],[Supplier]]=FilterSpecs!$A$8,EquipmentListTable[[#This Row],[Mouser SKU]], EquipmentListTable[[#This Row],[Supplier SKU]])</f>
        <v>PRT-09750</v>
      </c>
      <c r="E407" s="126">
        <v>1</v>
      </c>
      <c r="F407" s="126">
        <v>0</v>
      </c>
      <c r="G407" s="126">
        <v>0</v>
      </c>
      <c r="H407" s="126">
        <f>EquipmentListTable[[#This Row],['#/Unit]]*FilterSpecs!$C$3+EquipmentListTable[[#This Row],['# Extra]]</f>
        <v>5</v>
      </c>
      <c r="I407" s="126">
        <v>5</v>
      </c>
      <c r="J407" s="126">
        <f>IF(AND(EquipmentListTable[[#This Row],[Tag]]&lt;&gt;FilterSpecs!$H$12, EquipmentListTable[[#This Row],[Tag]]&lt;&gt;FilterSpecs!$H$9), EquipmentListTable[[#This Row],['#/Unit]]*FilterSpecs!$B$3+EquipmentListTable[Init '# Extra],0)</f>
        <v>5</v>
      </c>
      <c r="K407" s="126">
        <f>EquipmentListTable[[#This Row],[Tot '#]]-EquipmentListTable[In Stock]</f>
        <v>0</v>
      </c>
      <c r="L407" s="126">
        <f>EquipmentListTable['# Left]</f>
        <v>0</v>
      </c>
      <c r="M407" s="141" t="s">
        <v>1823</v>
      </c>
      <c r="N407" s="104">
        <v>0.95</v>
      </c>
      <c r="O407" s="104">
        <f>EquipmentListTable[[#This Row],['# Formatted]]*EquipmentListTable[[#This Row],[Price (USD)]]</f>
        <v>0</v>
      </c>
      <c r="P407" s="41" t="s">
        <v>1875</v>
      </c>
      <c r="Q407" s="126">
        <f t="shared" si="5"/>
        <v>387</v>
      </c>
      <c r="R407" s="141" t="s">
        <v>1820</v>
      </c>
      <c r="S407" s="48">
        <f>IF(EquipmentListTable[[#This Row],[Tag]]=FilterSpecs!$H$7,EquipmentListTable[[#This Row],['#/Unit]]*EquipmentListTable[[#This Row],[Price (USD)]],0)</f>
        <v>0.95</v>
      </c>
      <c r="T407" s="87">
        <f>EquipmentListTable[[#This Row],[Tot '#]]*EquipmentListTable[[#This Row],[Price (USD)]]</f>
        <v>4.75</v>
      </c>
      <c r="U407" s="96">
        <f>EquipmentListTable[[#This Row],[In Stock]]*EquipmentListTable[[#This Row],[Price (USD)]]</f>
        <v>4.75</v>
      </c>
      <c r="V407" s="96">
        <f>EquipmentListTable[[#This Row],['# Left]]*EquipmentListTable[[#This Row],[Price (USD)]]</f>
        <v>0</v>
      </c>
      <c r="W407" s="96">
        <f>EquipmentListTable[[#This Row],['# Left]]*EquipmentListTable[[#This Row],[Price (USD)]]</f>
        <v>0</v>
      </c>
      <c r="X407" s="38" t="s">
        <v>1821</v>
      </c>
      <c r="Y407" s="77" t="s">
        <v>1822</v>
      </c>
      <c r="Z40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https://www.sparkfun.com/products/09750</v>
      </c>
      <c r="AA40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https://www.mouser.com/ProductDetail/474-PRT-09750</v>
      </c>
      <c r="AB407" s="38"/>
    </row>
    <row r="408" spans="1:28" s="54" customFormat="1" x14ac:dyDescent="0.3">
      <c r="A408" s="127" t="s">
        <v>875</v>
      </c>
      <c r="B408" s="127" t="s">
        <v>1849</v>
      </c>
      <c r="C408" s="126" t="s">
        <v>0</v>
      </c>
      <c r="D408" s="141" t="str">
        <f>IF(EquipmentListTable[[#This Row],[Supplier]]=FilterSpecs!$A$8,EquipmentListTable[[#This Row],[Mouser SKU]], EquipmentListTable[[#This Row],[Supplier SKU]])</f>
        <v>PRT-10501</v>
      </c>
      <c r="E408" s="126">
        <v>0</v>
      </c>
      <c r="F408" s="126">
        <v>0</v>
      </c>
      <c r="G408" s="126">
        <v>0</v>
      </c>
      <c r="H408" s="126">
        <f>EquipmentListTable[[#This Row],['#/Unit]]*FilterSpecs!$C$3+EquipmentListTable[[#This Row],['# Extra]]</f>
        <v>0</v>
      </c>
      <c r="I408" s="126">
        <v>0</v>
      </c>
      <c r="J408" s="126">
        <f>IF(AND(EquipmentListTable[[#This Row],[Tag]]&lt;&gt;FilterSpecs!$H$12, EquipmentListTable[[#This Row],[Tag]]&lt;&gt;FilterSpecs!$H$9), EquipmentListTable[[#This Row],['#/Unit]]*FilterSpecs!$B$3+EquipmentListTable[Init '# Extra],0)</f>
        <v>0</v>
      </c>
      <c r="K408" s="126">
        <f>EquipmentListTable[[#This Row],[Tot '#]]-EquipmentListTable[In Stock]</f>
        <v>0</v>
      </c>
      <c r="L408" s="126">
        <f>EquipmentListTable['# Left]</f>
        <v>0</v>
      </c>
      <c r="M408" s="141" t="s">
        <v>1334</v>
      </c>
      <c r="N408" s="104">
        <v>0.5</v>
      </c>
      <c r="O408" s="104">
        <f>EquipmentListTable[[#This Row],['# Formatted]]*EquipmentListTable[[#This Row],[Price (USD)]]</f>
        <v>0</v>
      </c>
      <c r="P408" s="41" t="s">
        <v>1874</v>
      </c>
      <c r="Q408" s="126">
        <f t="shared" si="5"/>
        <v>388</v>
      </c>
      <c r="R408" s="141" t="s">
        <v>1331</v>
      </c>
      <c r="S408" s="48">
        <f>IF(EquipmentListTable[[#This Row],[Tag]]=FilterSpecs!$H$7,EquipmentListTable[[#This Row],['#/Unit]]*EquipmentListTable[[#This Row],[Price (USD)]],0)</f>
        <v>0</v>
      </c>
      <c r="T408" s="87">
        <f>EquipmentListTable[[#This Row],[Tot '#]]*EquipmentListTable[[#This Row],[Price (USD)]]</f>
        <v>0</v>
      </c>
      <c r="U408" s="96">
        <f>EquipmentListTable[[#This Row],[In Stock]]*EquipmentListTable[[#This Row],[Price (USD)]]</f>
        <v>0</v>
      </c>
      <c r="V408" s="96">
        <f>EquipmentListTable[[#This Row],['# Left]]*EquipmentListTable[[#This Row],[Price (USD)]]</f>
        <v>0</v>
      </c>
      <c r="W408" s="96">
        <f>EquipmentListTable[[#This Row],['# Left]]*EquipmentListTable[[#This Row],[Price (USD)]]</f>
        <v>0</v>
      </c>
      <c r="X408" s="38" t="s">
        <v>1332</v>
      </c>
      <c r="Y408" s="77" t="s">
        <v>1333</v>
      </c>
      <c r="Z40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https://www.sparkfun.com/products/10501</v>
      </c>
      <c r="AA40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https://www.mouser.com/ProductDetail/474-PRT-10501</v>
      </c>
      <c r="AB408" s="38"/>
    </row>
    <row r="409" spans="1:28" s="54" customFormat="1" x14ac:dyDescent="0.3">
      <c r="A409" s="127" t="s">
        <v>875</v>
      </c>
      <c r="B409" s="127" t="s">
        <v>1849</v>
      </c>
      <c r="C409" s="126" t="s">
        <v>0</v>
      </c>
      <c r="D409" s="141" t="str">
        <f>IF(EquipmentListTable[[#This Row],[Supplier]]=FilterSpecs!$A$8,EquipmentListTable[[#This Row],[Mouser SKU]], EquipmentListTable[[#This Row],[Supplier SKU]])</f>
        <v>PRT-08612</v>
      </c>
      <c r="E409" s="126">
        <v>0</v>
      </c>
      <c r="F409" s="126">
        <v>0</v>
      </c>
      <c r="G409" s="126">
        <v>0</v>
      </c>
      <c r="H409" s="126">
        <f>EquipmentListTable[[#This Row],['#/Unit]]*FilterSpecs!$C$3+EquipmentListTable[[#This Row],['# Extra]]</f>
        <v>0</v>
      </c>
      <c r="I409" s="126">
        <v>0</v>
      </c>
      <c r="J409" s="126">
        <f>IF(AND(EquipmentListTable[[#This Row],[Tag]]&lt;&gt;FilterSpecs!$H$12, EquipmentListTable[[#This Row],[Tag]]&lt;&gt;FilterSpecs!$H$9), EquipmentListTable[[#This Row],['#/Unit]]*FilterSpecs!$B$3+EquipmentListTable[Init '# Extra],0)</f>
        <v>0</v>
      </c>
      <c r="K409" s="126">
        <f>EquipmentListTable[[#This Row],[Tot '#]]-EquipmentListTable[In Stock]</f>
        <v>0</v>
      </c>
      <c r="L409" s="126">
        <f>EquipmentListTable['# Left]</f>
        <v>0</v>
      </c>
      <c r="M409" s="141" t="s">
        <v>1727</v>
      </c>
      <c r="N409" s="104">
        <v>0.95</v>
      </c>
      <c r="O409" s="104">
        <f>EquipmentListTable[[#This Row],['# Formatted]]*EquipmentListTable[[#This Row],[Price (USD)]]</f>
        <v>0</v>
      </c>
      <c r="P409" s="41" t="s">
        <v>1874</v>
      </c>
      <c r="Q409" s="126">
        <f t="shared" si="5"/>
        <v>389</v>
      </c>
      <c r="R409" s="141" t="s">
        <v>1724</v>
      </c>
      <c r="S409" s="48">
        <f>IF(EquipmentListTable[[#This Row],[Tag]]=FilterSpecs!$H$7,EquipmentListTable[[#This Row],['#/Unit]]*EquipmentListTable[[#This Row],[Price (USD)]],0)</f>
        <v>0</v>
      </c>
      <c r="T409" s="87">
        <f>EquipmentListTable[[#This Row],[Tot '#]]*EquipmentListTable[[#This Row],[Price (USD)]]</f>
        <v>0</v>
      </c>
      <c r="U409" s="96">
        <f>EquipmentListTable[[#This Row],[In Stock]]*EquipmentListTable[[#This Row],[Price (USD)]]</f>
        <v>0</v>
      </c>
      <c r="V409" s="96">
        <f>EquipmentListTable[[#This Row],['# Left]]*EquipmentListTable[[#This Row],[Price (USD)]]</f>
        <v>0</v>
      </c>
      <c r="W409" s="96">
        <f>EquipmentListTable[[#This Row],['# Left]]*EquipmentListTable[[#This Row],[Price (USD)]]</f>
        <v>0</v>
      </c>
      <c r="X409" s="38" t="s">
        <v>1725</v>
      </c>
      <c r="Y409" s="77" t="s">
        <v>1726</v>
      </c>
      <c r="Z40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https://www.sparkfun.com/products/08612</v>
      </c>
      <c r="AA40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https://www.mouser.com/ProductDetail/474-PRT-08612</v>
      </c>
      <c r="AB409" s="38"/>
    </row>
    <row r="410" spans="1:28" s="54" customFormat="1" x14ac:dyDescent="0.3">
      <c r="A410" s="127" t="s">
        <v>875</v>
      </c>
      <c r="B410" s="127" t="s">
        <v>1849</v>
      </c>
      <c r="C410" s="126" t="s">
        <v>0</v>
      </c>
      <c r="D410" s="141" t="str">
        <f>IF(EquipmentListTable[[#This Row],[Supplier]]=FilterSpecs!$A$8,EquipmentListTable[[#This Row],[Mouser SKU]], EquipmentListTable[[#This Row],[Supplier SKU]])</f>
        <v>PRT-08613</v>
      </c>
      <c r="E410" s="126">
        <v>0</v>
      </c>
      <c r="F410" s="126">
        <v>0</v>
      </c>
      <c r="G410" s="126">
        <v>0</v>
      </c>
      <c r="H410" s="126">
        <f>EquipmentListTable[[#This Row],['#/Unit]]*FilterSpecs!$C$3+EquipmentListTable[[#This Row],['# Extra]]</f>
        <v>0</v>
      </c>
      <c r="I410" s="126">
        <v>0</v>
      </c>
      <c r="J410" s="126">
        <f>IF(AND(EquipmentListTable[[#This Row],[Tag]]&lt;&gt;FilterSpecs!$H$12, EquipmentListTable[[#This Row],[Tag]]&lt;&gt;FilterSpecs!$H$9), EquipmentListTable[[#This Row],['#/Unit]]*FilterSpecs!$B$3+EquipmentListTable[Init '# Extra],0)</f>
        <v>0</v>
      </c>
      <c r="K410" s="126">
        <f>EquipmentListTable[[#This Row],[Tot '#]]-EquipmentListTable[In Stock]</f>
        <v>0</v>
      </c>
      <c r="L410" s="126">
        <f>EquipmentListTable['# Left]</f>
        <v>0</v>
      </c>
      <c r="M410" s="141" t="s">
        <v>1731</v>
      </c>
      <c r="N410" s="104">
        <v>0.95</v>
      </c>
      <c r="O410" s="104">
        <f>EquipmentListTable[[#This Row],['# Formatted]]*EquipmentListTable[[#This Row],[Price (USD)]]</f>
        <v>0</v>
      </c>
      <c r="P410" s="41" t="s">
        <v>1874</v>
      </c>
      <c r="Q410" s="126">
        <f t="shared" si="5"/>
        <v>390</v>
      </c>
      <c r="R410" s="141" t="s">
        <v>1728</v>
      </c>
      <c r="S410" s="48">
        <f>IF(EquipmentListTable[[#This Row],[Tag]]=FilterSpecs!$H$7,EquipmentListTable[[#This Row],['#/Unit]]*EquipmentListTable[[#This Row],[Price (USD)]],0)</f>
        <v>0</v>
      </c>
      <c r="T410" s="87">
        <f>EquipmentListTable[[#This Row],[Tot '#]]*EquipmentListTable[[#This Row],[Price (USD)]]</f>
        <v>0</v>
      </c>
      <c r="U410" s="96">
        <f>EquipmentListTable[[#This Row],[In Stock]]*EquipmentListTable[[#This Row],[Price (USD)]]</f>
        <v>0</v>
      </c>
      <c r="V410" s="96">
        <f>EquipmentListTable[[#This Row],['# Left]]*EquipmentListTable[[#This Row],[Price (USD)]]</f>
        <v>0</v>
      </c>
      <c r="W410" s="96">
        <f>EquipmentListTable[[#This Row],['# Left]]*EquipmentListTable[[#This Row],[Price (USD)]]</f>
        <v>0</v>
      </c>
      <c r="X410" s="38" t="s">
        <v>1729</v>
      </c>
      <c r="Y410" s="77" t="s">
        <v>1730</v>
      </c>
      <c r="Z41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https://www.sparkfun.com/products/08613</v>
      </c>
      <c r="AA41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https://www.mouser.com/ProductDetail/474-PRT-08613</v>
      </c>
      <c r="AB410" s="38"/>
    </row>
    <row r="411" spans="1:28" s="54" customFormat="1" x14ac:dyDescent="0.3">
      <c r="A411" s="141" t="s">
        <v>875</v>
      </c>
      <c r="B411" s="141" t="s">
        <v>1849</v>
      </c>
      <c r="C411" s="126" t="s">
        <v>1863</v>
      </c>
      <c r="D411" s="141" t="str">
        <f>IF(EquipmentListTable[[#This Row],[Supplier]]=FilterSpecs!$A$8,EquipmentListTable[[#This Row],[Mouser SKU]], EquipmentListTable[[#This Row],[Supplier SKU]])</f>
        <v>1862</v>
      </c>
      <c r="E411" s="126">
        <v>0</v>
      </c>
      <c r="F411" s="126">
        <v>0</v>
      </c>
      <c r="G411" s="126">
        <v>0</v>
      </c>
      <c r="H411" s="126">
        <f>EquipmentListTable[[#This Row],['#/Unit]]*FilterSpecs!$C$3+EquipmentListTable[[#This Row],['# Extra]]</f>
        <v>0</v>
      </c>
      <c r="I411" s="126">
        <v>0</v>
      </c>
      <c r="J411" s="126">
        <f>IF(AND(EquipmentListTable[[#This Row],[Tag]]&lt;&gt;FilterSpecs!$H$12, EquipmentListTable[[#This Row],[Tag]]&lt;&gt;FilterSpecs!$H$9), EquipmentListTable[[#This Row],['#/Unit]]*FilterSpecs!$B$3+EquipmentListTable[Init '# Extra],0)</f>
        <v>0</v>
      </c>
      <c r="K411" s="126">
        <f>EquipmentListTable[[#This Row],[Tot '#]]-EquipmentListTable[In Stock]</f>
        <v>0</v>
      </c>
      <c r="L411" s="126">
        <f>EquipmentListTable['# Left]</f>
        <v>0</v>
      </c>
      <c r="M411" s="127" t="s">
        <v>2009</v>
      </c>
      <c r="N411" s="105">
        <v>1.5</v>
      </c>
      <c r="O411" s="104">
        <f>EquipmentListTable[[#This Row],['# Formatted]]*EquipmentListTable[[#This Row],[Price (USD)]]</f>
        <v>0</v>
      </c>
      <c r="P411" s="55" t="s">
        <v>1874</v>
      </c>
      <c r="Q411" s="126">
        <f t="shared" si="5"/>
        <v>391</v>
      </c>
      <c r="R411" s="141" t="s">
        <v>2008</v>
      </c>
      <c r="S411" s="48">
        <f>IF(EquipmentListTable[[#This Row],[Tag]]=FilterSpecs!$H$7,EquipmentListTable[[#This Row],['#/Unit]]*EquipmentListTable[[#This Row],[Price (USD)]],0)</f>
        <v>0</v>
      </c>
      <c r="T411" s="87">
        <f>EquipmentListTable[[#This Row],[Tot '#]]*EquipmentListTable[[#This Row],[Price (USD)]]</f>
        <v>0</v>
      </c>
      <c r="U411" s="96">
        <f>EquipmentListTable[[#This Row],[In Stock]]*EquipmentListTable[[#This Row],[Price (USD)]]</f>
        <v>0</v>
      </c>
      <c r="V411" s="96">
        <f>EquipmentListTable[[#This Row],['# Left]]*EquipmentListTable[[#This Row],[Price (USD)]]</f>
        <v>0</v>
      </c>
      <c r="W411" s="96">
        <f>EquipmentListTable[[#This Row],['# Left]]*EquipmentListTable[[#This Row],[Price (USD)]]</f>
        <v>0</v>
      </c>
      <c r="X411" s="38"/>
      <c r="Y411" s="77"/>
      <c r="Z41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https://www.adafruit.com/product/1862</v>
      </c>
      <c r="AA41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https://www.mouser.com/ProductDetail/485-1862</v>
      </c>
      <c r="AB411" s="55"/>
    </row>
    <row r="412" spans="1:28" s="54" customFormat="1" x14ac:dyDescent="0.3">
      <c r="A412" s="141" t="s">
        <v>875</v>
      </c>
      <c r="B412" s="141" t="s">
        <v>1849</v>
      </c>
      <c r="C412" s="126" t="s">
        <v>1863</v>
      </c>
      <c r="D412" s="141" t="str">
        <f>IF(EquipmentListTable[[#This Row],[Supplier]]=FilterSpecs!$A$8,EquipmentListTable[[#This Row],[Mouser SKU]], EquipmentListTable[[#This Row],[Supplier SKU]])</f>
        <v>1769</v>
      </c>
      <c r="E412" s="126">
        <v>0</v>
      </c>
      <c r="F412" s="126">
        <v>0</v>
      </c>
      <c r="G412" s="126">
        <v>0</v>
      </c>
      <c r="H412" s="126">
        <f>EquipmentListTable[[#This Row],['#/Unit]]*FilterSpecs!$C$3+EquipmentListTable[[#This Row],['# Extra]]</f>
        <v>0</v>
      </c>
      <c r="I412" s="126">
        <v>0</v>
      </c>
      <c r="J412" s="126">
        <f>IF(AND(EquipmentListTable[[#This Row],[Tag]]&lt;&gt;FilterSpecs!$H$12, EquipmentListTable[[#This Row],[Tag]]&lt;&gt;FilterSpecs!$H$9), EquipmentListTable[[#This Row],['#/Unit]]*FilterSpecs!$B$3+EquipmentListTable[Init '# Extra],0)</f>
        <v>0</v>
      </c>
      <c r="K412" s="126">
        <f>EquipmentListTable[[#This Row],[Tot '#]]-EquipmentListTable[In Stock]</f>
        <v>0</v>
      </c>
      <c r="L412" s="126">
        <f>EquipmentListTable['# Left]</f>
        <v>0</v>
      </c>
      <c r="M412" s="127" t="s">
        <v>2011</v>
      </c>
      <c r="N412" s="105">
        <v>0.75</v>
      </c>
      <c r="O412" s="104">
        <f>EquipmentListTable[[#This Row],['# Formatted]]*EquipmentListTable[[#This Row],[Price (USD)]]</f>
        <v>0</v>
      </c>
      <c r="P412" s="55" t="s">
        <v>1874</v>
      </c>
      <c r="Q412" s="126">
        <f t="shared" si="5"/>
        <v>392</v>
      </c>
      <c r="R412" s="141" t="s">
        <v>2010</v>
      </c>
      <c r="S412" s="48">
        <f>IF(EquipmentListTable[[#This Row],[Tag]]=FilterSpecs!$H$7,EquipmentListTable[[#This Row],['#/Unit]]*EquipmentListTable[[#This Row],[Price (USD)]],0)</f>
        <v>0</v>
      </c>
      <c r="T412" s="87">
        <f>EquipmentListTable[[#This Row],[Tot '#]]*EquipmentListTable[[#This Row],[Price (USD)]]</f>
        <v>0</v>
      </c>
      <c r="U412" s="96">
        <f>EquipmentListTable[[#This Row],[In Stock]]*EquipmentListTable[[#This Row],[Price (USD)]]</f>
        <v>0</v>
      </c>
      <c r="V412" s="96">
        <f>EquipmentListTable[[#This Row],['# Left]]*EquipmentListTable[[#This Row],[Price (USD)]]</f>
        <v>0</v>
      </c>
      <c r="W412" s="96">
        <f>EquipmentListTable[[#This Row],['# Left]]*EquipmentListTable[[#This Row],[Price (USD)]]</f>
        <v>0</v>
      </c>
      <c r="X412" s="38"/>
      <c r="Y412" s="77"/>
      <c r="Z41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https://www.adafruit.com/product/1769</v>
      </c>
      <c r="AA41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https://www.mouser.com/ProductDetail/485-1769</v>
      </c>
      <c r="AB412" s="55"/>
    </row>
    <row r="413" spans="1:28" s="54" customFormat="1" x14ac:dyDescent="0.3">
      <c r="A413" s="141" t="s">
        <v>875</v>
      </c>
      <c r="B413" s="141" t="s">
        <v>1849</v>
      </c>
      <c r="C413" s="126" t="s">
        <v>1863</v>
      </c>
      <c r="D413" s="141" t="str">
        <f>IF(EquipmentListTable[[#This Row],[Supplier]]=FilterSpecs!$A$8,EquipmentListTable[[#This Row],[Mouser SKU]], EquipmentListTable[[#This Row],[Supplier SKU]])</f>
        <v>1863</v>
      </c>
      <c r="E413" s="126">
        <v>0</v>
      </c>
      <c r="F413" s="126">
        <v>0</v>
      </c>
      <c r="G413" s="126">
        <v>0</v>
      </c>
      <c r="H413" s="126">
        <f>EquipmentListTable[[#This Row],['#/Unit]]*FilterSpecs!$C$3+EquipmentListTable[[#This Row],['# Extra]]</f>
        <v>0</v>
      </c>
      <c r="I413" s="126">
        <v>0</v>
      </c>
      <c r="J413" s="126">
        <f>IF(AND(EquipmentListTable[[#This Row],[Tag]]&lt;&gt;FilterSpecs!$H$12, EquipmentListTable[[#This Row],[Tag]]&lt;&gt;FilterSpecs!$H$9), EquipmentListTable[[#This Row],['#/Unit]]*FilterSpecs!$B$3+EquipmentListTable[Init '# Extra],0)</f>
        <v>0</v>
      </c>
      <c r="K413" s="126">
        <f>EquipmentListTable[[#This Row],[Tot '#]]-EquipmentListTable[In Stock]</f>
        <v>0</v>
      </c>
      <c r="L413" s="126">
        <f>EquipmentListTable['# Left]</f>
        <v>0</v>
      </c>
      <c r="M413" s="127" t="s">
        <v>2013</v>
      </c>
      <c r="N413" s="105">
        <v>2.5</v>
      </c>
      <c r="O413" s="104">
        <f>EquipmentListTable[[#This Row],['# Formatted]]*EquipmentListTable[[#This Row],[Price (USD)]]</f>
        <v>0</v>
      </c>
      <c r="P413" s="55" t="s">
        <v>1874</v>
      </c>
      <c r="Q413" s="126">
        <f t="shared" si="5"/>
        <v>393</v>
      </c>
      <c r="R413" s="141" t="s">
        <v>2012</v>
      </c>
      <c r="S413" s="48">
        <f>IF(EquipmentListTable[[#This Row],[Tag]]=FilterSpecs!$H$7,EquipmentListTable[[#This Row],['#/Unit]]*EquipmentListTable[[#This Row],[Price (USD)]],0)</f>
        <v>0</v>
      </c>
      <c r="T413" s="87">
        <f>EquipmentListTable[[#This Row],[Tot '#]]*EquipmentListTable[[#This Row],[Price (USD)]]</f>
        <v>0</v>
      </c>
      <c r="U413" s="96">
        <f>EquipmentListTable[[#This Row],[In Stock]]*EquipmentListTable[[#This Row],[Price (USD)]]</f>
        <v>0</v>
      </c>
      <c r="V413" s="96">
        <f>EquipmentListTable[[#This Row],['# Left]]*EquipmentListTable[[#This Row],[Price (USD)]]</f>
        <v>0</v>
      </c>
      <c r="W413" s="96">
        <f>EquipmentListTable[[#This Row],['# Left]]*EquipmentListTable[[#This Row],[Price (USD)]]</f>
        <v>0</v>
      </c>
      <c r="X413" s="38"/>
      <c r="Y413" s="77"/>
      <c r="Z41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https://www.adafruit.com/product/1863</v>
      </c>
      <c r="AA41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https://www.mouser.com/ProductDetail/485-1863</v>
      </c>
      <c r="AB413" s="55"/>
    </row>
    <row r="414" spans="1:28" s="54" customFormat="1" x14ac:dyDescent="0.3">
      <c r="A414" s="127" t="s">
        <v>875</v>
      </c>
      <c r="B414" s="127" t="s">
        <v>1851</v>
      </c>
      <c r="C414" s="126" t="s">
        <v>0</v>
      </c>
      <c r="D414" s="141" t="str">
        <f>IF(EquipmentListTable[[#This Row],[Supplier]]=FilterSpecs!$A$8,EquipmentListTable[[#This Row],[Mouser SKU]], EquipmentListTable[[#This Row],[Supplier SKU]])</f>
        <v>PRT-08233</v>
      </c>
      <c r="E414" s="126">
        <v>0</v>
      </c>
      <c r="F414" s="126">
        <v>0</v>
      </c>
      <c r="G414" s="126">
        <v>0</v>
      </c>
      <c r="H414" s="126">
        <f>EquipmentListTable[[#This Row],['#/Unit]]*FilterSpecs!$C$3+EquipmentListTable[[#This Row],['# Extra]]</f>
        <v>0</v>
      </c>
      <c r="I414" s="126">
        <v>0</v>
      </c>
      <c r="J414" s="126">
        <f>IF(AND(EquipmentListTable[[#This Row],[Tag]]&lt;&gt;FilterSpecs!$H$12, EquipmentListTable[[#This Row],[Tag]]&lt;&gt;FilterSpecs!$H$9), EquipmentListTable[[#This Row],['#/Unit]]*FilterSpecs!$B$3+EquipmentListTable[Init '# Extra],0)</f>
        <v>0</v>
      </c>
      <c r="K414" s="126">
        <f>EquipmentListTable[[#This Row],[Tot '#]]-EquipmentListTable[In Stock]</f>
        <v>0</v>
      </c>
      <c r="L414" s="126">
        <f>EquipmentListTable['# Left]</f>
        <v>0</v>
      </c>
      <c r="M414" s="141" t="s">
        <v>1338</v>
      </c>
      <c r="N414" s="104">
        <v>0.45</v>
      </c>
      <c r="O414" s="104">
        <f>EquipmentListTable[[#This Row],['# Formatted]]*EquipmentListTable[[#This Row],[Price (USD)]]</f>
        <v>0</v>
      </c>
      <c r="P414" s="41" t="s">
        <v>1874</v>
      </c>
      <c r="Q414" s="126">
        <f t="shared" si="5"/>
        <v>394</v>
      </c>
      <c r="R414" s="141" t="s">
        <v>1335</v>
      </c>
      <c r="S414" s="48">
        <f>IF(EquipmentListTable[[#This Row],[Tag]]=FilterSpecs!$H$7,EquipmentListTable[[#This Row],['#/Unit]]*EquipmentListTable[[#This Row],[Price (USD)]],0)</f>
        <v>0</v>
      </c>
      <c r="T414" s="87">
        <f>EquipmentListTable[[#This Row],[Tot '#]]*EquipmentListTable[[#This Row],[Price (USD)]]</f>
        <v>0</v>
      </c>
      <c r="U414" s="96">
        <f>EquipmentListTable[[#This Row],[In Stock]]*EquipmentListTable[[#This Row],[Price (USD)]]</f>
        <v>0</v>
      </c>
      <c r="V414" s="96">
        <f>EquipmentListTable[[#This Row],['# Left]]*EquipmentListTable[[#This Row],[Price (USD)]]</f>
        <v>0</v>
      </c>
      <c r="W414" s="96">
        <f>EquipmentListTable[[#This Row],['# Left]]*EquipmentListTable[[#This Row],[Price (USD)]]</f>
        <v>0</v>
      </c>
      <c r="X414" s="38" t="s">
        <v>1336</v>
      </c>
      <c r="Y414" s="77" t="s">
        <v>1337</v>
      </c>
      <c r="Z41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https://www.sparkfun.com/products/08233</v>
      </c>
      <c r="AA41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https://www.mouser.com/ProductDetail/474-PRT-08233</v>
      </c>
      <c r="AB414" s="38"/>
    </row>
    <row r="415" spans="1:28" s="54" customFormat="1" x14ac:dyDescent="0.3">
      <c r="A415" s="127" t="s">
        <v>875</v>
      </c>
      <c r="B415" s="127" t="s">
        <v>1851</v>
      </c>
      <c r="C415" s="126" t="s">
        <v>0</v>
      </c>
      <c r="D415" s="141" t="str">
        <f>IF(EquipmentListTable[[#This Row],[Supplier]]=FilterSpecs!$A$8,EquipmentListTable[[#This Row],[Mouser SKU]], EquipmentListTable[[#This Row],[Supplier SKU]])</f>
        <v>PRT-08095</v>
      </c>
      <c r="E415" s="126">
        <v>0</v>
      </c>
      <c r="F415" s="126">
        <v>0</v>
      </c>
      <c r="G415" s="126">
        <v>0</v>
      </c>
      <c r="H415" s="126">
        <f>EquipmentListTable[[#This Row],['#/Unit]]*FilterSpecs!$C$3+EquipmentListTable[[#This Row],['# Extra]]</f>
        <v>0</v>
      </c>
      <c r="I415" s="126">
        <v>0</v>
      </c>
      <c r="J415" s="126">
        <f>IF(AND(EquipmentListTable[[#This Row],[Tag]]&lt;&gt;FilterSpecs!$H$12, EquipmentListTable[[#This Row],[Tag]]&lt;&gt;FilterSpecs!$H$9), EquipmentListTable[[#This Row],['#/Unit]]*FilterSpecs!$B$3+EquipmentListTable[Init '# Extra],0)</f>
        <v>0</v>
      </c>
      <c r="K415" s="126">
        <f>EquipmentListTable[[#This Row],[Tot '#]]-EquipmentListTable[In Stock]</f>
        <v>0</v>
      </c>
      <c r="L415" s="126">
        <f>EquipmentListTable['# Left]</f>
        <v>0</v>
      </c>
      <c r="M415" s="141" t="s">
        <v>1346</v>
      </c>
      <c r="N415" s="104">
        <v>0.45</v>
      </c>
      <c r="O415" s="104">
        <f>EquipmentListTable[[#This Row],['# Formatted]]*EquipmentListTable[[#This Row],[Price (USD)]]</f>
        <v>0</v>
      </c>
      <c r="P415" s="41" t="s">
        <v>1874</v>
      </c>
      <c r="Q415" s="126">
        <f t="shared" si="5"/>
        <v>395</v>
      </c>
      <c r="R415" s="141" t="s">
        <v>1343</v>
      </c>
      <c r="S415" s="48">
        <f>IF(EquipmentListTable[[#This Row],[Tag]]=FilterSpecs!$H$7,EquipmentListTable[[#This Row],['#/Unit]]*EquipmentListTable[[#This Row],[Price (USD)]],0)</f>
        <v>0</v>
      </c>
      <c r="T415" s="87">
        <f>EquipmentListTable[[#This Row],[Tot '#]]*EquipmentListTable[[#This Row],[Price (USD)]]</f>
        <v>0</v>
      </c>
      <c r="U415" s="96">
        <f>EquipmentListTable[[#This Row],[In Stock]]*EquipmentListTable[[#This Row],[Price (USD)]]</f>
        <v>0</v>
      </c>
      <c r="V415" s="96">
        <f>EquipmentListTable[[#This Row],['# Left]]*EquipmentListTable[[#This Row],[Price (USD)]]</f>
        <v>0</v>
      </c>
      <c r="W415" s="96">
        <f>EquipmentListTable[[#This Row],['# Left]]*EquipmentListTable[[#This Row],[Price (USD)]]</f>
        <v>0</v>
      </c>
      <c r="X415" s="38" t="s">
        <v>1344</v>
      </c>
      <c r="Y415" s="77" t="s">
        <v>1345</v>
      </c>
      <c r="Z41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https://www.sparkfun.com/products/08095</v>
      </c>
      <c r="AA41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https://www.mouser.com/ProductDetail/474-PRT-08095</v>
      </c>
      <c r="AB415" s="38"/>
    </row>
    <row r="416" spans="1:28" s="54" customFormat="1" x14ac:dyDescent="0.3">
      <c r="A416" s="141" t="s">
        <v>875</v>
      </c>
      <c r="B416" s="141" t="s">
        <v>1851</v>
      </c>
      <c r="C416" s="126" t="s">
        <v>0</v>
      </c>
      <c r="D416" s="141" t="str">
        <f>IF(EquipmentListTable[[#This Row],[Supplier]]=FilterSpecs!$A$8,EquipmentListTable[[#This Row],[Mouser SKU]], EquipmentListTable[[#This Row],[Supplier SKU]])</f>
        <v>PRT-08232</v>
      </c>
      <c r="E416" s="126">
        <v>3</v>
      </c>
      <c r="F416" s="126">
        <v>1</v>
      </c>
      <c r="G416" s="126">
        <v>1</v>
      </c>
      <c r="H416" s="126">
        <f>EquipmentListTable[[#This Row],['#/Unit]]*FilterSpecs!$C$3+EquipmentListTable[[#This Row],['# Extra]]</f>
        <v>16</v>
      </c>
      <c r="I416" s="126">
        <v>16</v>
      </c>
      <c r="J416" s="126">
        <f>IF(AND(EquipmentListTable[[#This Row],[Tag]]&lt;&gt;FilterSpecs!$H$12, EquipmentListTable[[#This Row],[Tag]]&lt;&gt;FilterSpecs!$H$9), EquipmentListTable[[#This Row],['#/Unit]]*FilterSpecs!$B$3+EquipmentListTable[Init '# Extra],0)</f>
        <v>16</v>
      </c>
      <c r="K416" s="126">
        <f>EquipmentListTable[[#This Row],[Tot '#]]-EquipmentListTable[In Stock]</f>
        <v>0</v>
      </c>
      <c r="L416" s="126">
        <f>EquipmentListTable['# Left]</f>
        <v>0</v>
      </c>
      <c r="M416" s="141" t="s">
        <v>1354</v>
      </c>
      <c r="N416" s="104">
        <v>0.45</v>
      </c>
      <c r="O416" s="104">
        <f>EquipmentListTable[[#This Row],['# Formatted]]*EquipmentListTable[[#This Row],[Price (USD)]]</f>
        <v>0</v>
      </c>
      <c r="P416" s="41" t="s">
        <v>1875</v>
      </c>
      <c r="Q416" s="126">
        <f t="shared" si="5"/>
        <v>396</v>
      </c>
      <c r="R416" s="141" t="s">
        <v>1351</v>
      </c>
      <c r="S416" s="48">
        <f>IF(EquipmentListTable[[#This Row],[Tag]]=FilterSpecs!$H$7,EquipmentListTable[[#This Row],['#/Unit]]*EquipmentListTable[[#This Row],[Price (USD)]],0)</f>
        <v>1.35</v>
      </c>
      <c r="T416" s="87">
        <f>EquipmentListTable[[#This Row],[Tot '#]]*EquipmentListTable[[#This Row],[Price (USD)]]</f>
        <v>7.2</v>
      </c>
      <c r="U416" s="96">
        <f>EquipmentListTable[[#This Row],[In Stock]]*EquipmentListTable[[#This Row],[Price (USD)]]</f>
        <v>7.2</v>
      </c>
      <c r="V416" s="96">
        <f>EquipmentListTable[[#This Row],['# Left]]*EquipmentListTable[[#This Row],[Price (USD)]]</f>
        <v>0</v>
      </c>
      <c r="W416" s="96">
        <f>EquipmentListTable[[#This Row],['# Left]]*EquipmentListTable[[#This Row],[Price (USD)]]</f>
        <v>0</v>
      </c>
      <c r="X416" s="38" t="s">
        <v>1352</v>
      </c>
      <c r="Y416" s="77" t="s">
        <v>1353</v>
      </c>
      <c r="Z41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https://www.sparkfun.com/products/08232</v>
      </c>
      <c r="AA41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https://www.mouser.com/ProductDetail/474-PRT-08232</v>
      </c>
      <c r="AB416" s="38"/>
    </row>
    <row r="417" spans="1:28" s="54" customFormat="1" x14ac:dyDescent="0.3">
      <c r="A417" s="141" t="s">
        <v>875</v>
      </c>
      <c r="B417" s="141" t="s">
        <v>1851</v>
      </c>
      <c r="C417" s="126" t="s">
        <v>0</v>
      </c>
      <c r="D417" s="141" t="str">
        <f>IF(EquipmentListTable[[#This Row],[Supplier]]=FilterSpecs!$A$8,EquipmentListTable[[#This Row],[Mouser SKU]], EquipmentListTable[[#This Row],[Supplier SKU]])</f>
        <v>PRT-08096</v>
      </c>
      <c r="E417" s="126">
        <v>3</v>
      </c>
      <c r="F417" s="126">
        <v>1</v>
      </c>
      <c r="G417" s="126">
        <v>1</v>
      </c>
      <c r="H417" s="126">
        <f>EquipmentListTable[[#This Row],['#/Unit]]*FilterSpecs!$C$3+EquipmentListTable[[#This Row],['# Extra]]</f>
        <v>16</v>
      </c>
      <c r="I417" s="126">
        <v>16</v>
      </c>
      <c r="J417" s="126">
        <f>IF(AND(EquipmentListTable[[#This Row],[Tag]]&lt;&gt;FilterSpecs!$H$12, EquipmentListTable[[#This Row],[Tag]]&lt;&gt;FilterSpecs!$H$9), EquipmentListTable[[#This Row],['#/Unit]]*FilterSpecs!$B$3+EquipmentListTable[Init '# Extra],0)</f>
        <v>16</v>
      </c>
      <c r="K417" s="126">
        <f>EquipmentListTable[[#This Row],[Tot '#]]-EquipmentListTable[In Stock]</f>
        <v>0</v>
      </c>
      <c r="L417" s="126">
        <f>EquipmentListTable['# Left]</f>
        <v>0</v>
      </c>
      <c r="M417" s="141" t="s">
        <v>1358</v>
      </c>
      <c r="N417" s="104">
        <v>0.45</v>
      </c>
      <c r="O417" s="104">
        <f>EquipmentListTable[[#This Row],['# Formatted]]*EquipmentListTable[[#This Row],[Price (USD)]]</f>
        <v>0</v>
      </c>
      <c r="P417" s="41" t="s">
        <v>1875</v>
      </c>
      <c r="Q417" s="126">
        <f t="shared" si="5"/>
        <v>397</v>
      </c>
      <c r="R417" s="141" t="s">
        <v>1355</v>
      </c>
      <c r="S417" s="48">
        <f>IF(EquipmentListTable[[#This Row],[Tag]]=FilterSpecs!$H$7,EquipmentListTable[[#This Row],['#/Unit]]*EquipmentListTable[[#This Row],[Price (USD)]],0)</f>
        <v>1.35</v>
      </c>
      <c r="T417" s="87">
        <f>EquipmentListTable[[#This Row],[Tot '#]]*EquipmentListTable[[#This Row],[Price (USD)]]</f>
        <v>7.2</v>
      </c>
      <c r="U417" s="96">
        <f>EquipmentListTable[[#This Row],[In Stock]]*EquipmentListTable[[#This Row],[Price (USD)]]</f>
        <v>7.2</v>
      </c>
      <c r="V417" s="96">
        <f>EquipmentListTable[[#This Row],['# Left]]*EquipmentListTable[[#This Row],[Price (USD)]]</f>
        <v>0</v>
      </c>
      <c r="W417" s="96">
        <f>EquipmentListTable[[#This Row],['# Left]]*EquipmentListTable[[#This Row],[Price (USD)]]</f>
        <v>0</v>
      </c>
      <c r="X417" s="38" t="s">
        <v>1356</v>
      </c>
      <c r="Y417" s="77" t="s">
        <v>1357</v>
      </c>
      <c r="Z41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https://www.sparkfun.com/products/08096</v>
      </c>
      <c r="AA41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https://www.mouser.com/ProductDetail/474-PRT-08096</v>
      </c>
      <c r="AB417" s="38"/>
    </row>
    <row r="418" spans="1:28" s="54" customFormat="1" x14ac:dyDescent="0.3">
      <c r="A418" s="141" t="s">
        <v>875</v>
      </c>
      <c r="B418" s="141" t="s">
        <v>1851</v>
      </c>
      <c r="C418" s="126" t="s">
        <v>0</v>
      </c>
      <c r="D418" s="141" t="str">
        <f>IF(EquipmentListTable[[#This Row],[Supplier]]=FilterSpecs!$A$8,EquipmentListTable[[#This Row],[Mouser SKU]], EquipmentListTable[[#This Row],[Supplier SKU]])</f>
        <v>PRT-08231</v>
      </c>
      <c r="E418" s="126">
        <v>3</v>
      </c>
      <c r="F418" s="126">
        <v>1</v>
      </c>
      <c r="G418" s="126">
        <v>1</v>
      </c>
      <c r="H418" s="126">
        <f>EquipmentListTable[[#This Row],['#/Unit]]*FilterSpecs!$C$3+EquipmentListTable[[#This Row],['# Extra]]</f>
        <v>16</v>
      </c>
      <c r="I418" s="126">
        <v>16</v>
      </c>
      <c r="J418" s="126">
        <f>IF(AND(EquipmentListTable[[#This Row],[Tag]]&lt;&gt;FilterSpecs!$H$12, EquipmentListTable[[#This Row],[Tag]]&lt;&gt;FilterSpecs!$H$9), EquipmentListTable[[#This Row],['#/Unit]]*FilterSpecs!$B$3+EquipmentListTable[Init '# Extra],0)</f>
        <v>16</v>
      </c>
      <c r="K418" s="126">
        <f>EquipmentListTable[[#This Row],[Tot '#]]-EquipmentListTable[In Stock]</f>
        <v>0</v>
      </c>
      <c r="L418" s="126">
        <f>EquipmentListTable['# Left]</f>
        <v>0</v>
      </c>
      <c r="M418" s="141" t="s">
        <v>1342</v>
      </c>
      <c r="N418" s="104">
        <v>0.45</v>
      </c>
      <c r="O418" s="104">
        <f>EquipmentListTable[[#This Row],['# Formatted]]*EquipmentListTable[[#This Row],[Price (USD)]]</f>
        <v>0</v>
      </c>
      <c r="P418" s="41" t="s">
        <v>1875</v>
      </c>
      <c r="Q418" s="126">
        <f t="shared" si="5"/>
        <v>398</v>
      </c>
      <c r="R418" s="141" t="s">
        <v>1339</v>
      </c>
      <c r="S418" s="48">
        <f>IF(EquipmentListTable[[#This Row],[Tag]]=FilterSpecs!$H$7,EquipmentListTable[[#This Row],['#/Unit]]*EquipmentListTable[[#This Row],[Price (USD)]],0)</f>
        <v>1.35</v>
      </c>
      <c r="T418" s="87">
        <f>EquipmentListTable[[#This Row],[Tot '#]]*EquipmentListTable[[#This Row],[Price (USD)]]</f>
        <v>7.2</v>
      </c>
      <c r="U418" s="96">
        <f>EquipmentListTable[[#This Row],[In Stock]]*EquipmentListTable[[#This Row],[Price (USD)]]</f>
        <v>7.2</v>
      </c>
      <c r="V418" s="96">
        <f>EquipmentListTable[[#This Row],['# Left]]*EquipmentListTable[[#This Row],[Price (USD)]]</f>
        <v>0</v>
      </c>
      <c r="W418" s="96">
        <f>EquipmentListTable[[#This Row],['# Left]]*EquipmentListTable[[#This Row],[Price (USD)]]</f>
        <v>0</v>
      </c>
      <c r="X418" s="38" t="s">
        <v>1340</v>
      </c>
      <c r="Y418" s="77" t="s">
        <v>1341</v>
      </c>
      <c r="Z41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https://www.sparkfun.com/products/08231</v>
      </c>
      <c r="AA41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https://www.mouser.com/ProductDetail/474-PRT-08231</v>
      </c>
      <c r="AB418" s="38"/>
    </row>
    <row r="419" spans="1:28" s="54" customFormat="1" x14ac:dyDescent="0.3">
      <c r="A419" s="141" t="s">
        <v>875</v>
      </c>
      <c r="B419" s="141" t="s">
        <v>1851</v>
      </c>
      <c r="C419" s="126" t="s">
        <v>0</v>
      </c>
      <c r="D419" s="141" t="str">
        <f>IF(EquipmentListTable[[#This Row],[Supplier]]=FilterSpecs!$A$8,EquipmentListTable[[#This Row],[Mouser SKU]], EquipmentListTable[[#This Row],[Supplier SKU]])</f>
        <v>PRT-08097</v>
      </c>
      <c r="E419" s="126">
        <v>3</v>
      </c>
      <c r="F419" s="126">
        <v>1</v>
      </c>
      <c r="G419" s="126">
        <v>1</v>
      </c>
      <c r="H419" s="126">
        <f>EquipmentListTable[[#This Row],['#/Unit]]*FilterSpecs!$C$3+EquipmentListTable[[#This Row],['# Extra]]</f>
        <v>16</v>
      </c>
      <c r="I419" s="126">
        <v>16</v>
      </c>
      <c r="J419" s="126">
        <f>IF(AND(EquipmentListTable[[#This Row],[Tag]]&lt;&gt;FilterSpecs!$H$12, EquipmentListTable[[#This Row],[Tag]]&lt;&gt;FilterSpecs!$H$9), EquipmentListTable[[#This Row],['#/Unit]]*FilterSpecs!$B$3+EquipmentListTable[Init '# Extra],0)</f>
        <v>16</v>
      </c>
      <c r="K419" s="126">
        <f>EquipmentListTable[[#This Row],[Tot '#]]-EquipmentListTable[In Stock]</f>
        <v>0</v>
      </c>
      <c r="L419" s="126">
        <f>EquipmentListTable['# Left]</f>
        <v>0</v>
      </c>
      <c r="M419" s="141" t="s">
        <v>1330</v>
      </c>
      <c r="N419" s="104">
        <v>0.45</v>
      </c>
      <c r="O419" s="104">
        <f>EquipmentListTable[[#This Row],['# Formatted]]*EquipmentListTable[[#This Row],[Price (USD)]]</f>
        <v>0</v>
      </c>
      <c r="P419" s="41" t="s">
        <v>1875</v>
      </c>
      <c r="Q419" s="126">
        <f t="shared" ref="Q419:Q482" si="7">IF($Q418="List #",1,$Q418+1)</f>
        <v>399</v>
      </c>
      <c r="R419" s="141" t="s">
        <v>1327</v>
      </c>
      <c r="S419" s="48">
        <f>IF(EquipmentListTable[[#This Row],[Tag]]=FilterSpecs!$H$7,EquipmentListTable[[#This Row],['#/Unit]]*EquipmentListTable[[#This Row],[Price (USD)]],0)</f>
        <v>1.35</v>
      </c>
      <c r="T419" s="87">
        <f>EquipmentListTable[[#This Row],[Tot '#]]*EquipmentListTable[[#This Row],[Price (USD)]]</f>
        <v>7.2</v>
      </c>
      <c r="U419" s="96">
        <f>EquipmentListTable[[#This Row],[In Stock]]*EquipmentListTable[[#This Row],[Price (USD)]]</f>
        <v>7.2</v>
      </c>
      <c r="V419" s="96">
        <f>EquipmentListTable[[#This Row],['# Left]]*EquipmentListTable[[#This Row],[Price (USD)]]</f>
        <v>0</v>
      </c>
      <c r="W419" s="96">
        <f>EquipmentListTable[[#This Row],['# Left]]*EquipmentListTable[[#This Row],[Price (USD)]]</f>
        <v>0</v>
      </c>
      <c r="X419" s="38" t="s">
        <v>1328</v>
      </c>
      <c r="Y419" s="77" t="s">
        <v>1329</v>
      </c>
      <c r="Z41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https://www.sparkfun.com/products/08097</v>
      </c>
      <c r="AA41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https://www.mouser.com/ProductDetail/474-PRT-08097</v>
      </c>
      <c r="AB419" s="38"/>
    </row>
    <row r="420" spans="1:28" s="54" customFormat="1" x14ac:dyDescent="0.3">
      <c r="A420" s="141" t="s">
        <v>875</v>
      </c>
      <c r="B420" s="141" t="s">
        <v>1851</v>
      </c>
      <c r="C420" s="126" t="s">
        <v>0</v>
      </c>
      <c r="D420" s="141" t="str">
        <f>IF(EquipmentListTable[[#This Row],[Supplier]]=FilterSpecs!$A$8,EquipmentListTable[[#This Row],[Mouser SKU]], EquipmentListTable[[#This Row],[Supplier SKU]])</f>
        <v>PRT-08100</v>
      </c>
      <c r="E420" s="126">
        <v>3</v>
      </c>
      <c r="F420" s="126">
        <v>1</v>
      </c>
      <c r="G420" s="126">
        <v>1</v>
      </c>
      <c r="H420" s="126">
        <f>EquipmentListTable[[#This Row],['#/Unit]]*FilterSpecs!$C$3+EquipmentListTable[[#This Row],['# Extra]]</f>
        <v>16</v>
      </c>
      <c r="I420" s="126">
        <v>16</v>
      </c>
      <c r="J420" s="126">
        <f>IF(AND(EquipmentListTable[[#This Row],[Tag]]&lt;&gt;FilterSpecs!$H$12, EquipmentListTable[[#This Row],[Tag]]&lt;&gt;FilterSpecs!$H$9), EquipmentListTable[[#This Row],['#/Unit]]*FilterSpecs!$B$3+EquipmentListTable[Init '# Extra],0)</f>
        <v>16</v>
      </c>
      <c r="K420" s="126">
        <f>EquipmentListTable[[#This Row],[Tot '#]]-EquipmentListTable[In Stock]</f>
        <v>0</v>
      </c>
      <c r="L420" s="126">
        <f>EquipmentListTable['# Left]</f>
        <v>0</v>
      </c>
      <c r="M420" s="141" t="s">
        <v>2292</v>
      </c>
      <c r="N420" s="104">
        <v>1.95</v>
      </c>
      <c r="O420" s="104">
        <f>EquipmentListTable[[#This Row],['# Formatted]]*EquipmentListTable[[#This Row],[Price (USD)]]</f>
        <v>0</v>
      </c>
      <c r="P420" s="41" t="s">
        <v>1875</v>
      </c>
      <c r="Q420" s="126">
        <f t="shared" si="7"/>
        <v>400</v>
      </c>
      <c r="R420" s="141" t="s">
        <v>2289</v>
      </c>
      <c r="S420" s="48">
        <f>IF(EquipmentListTable[[#This Row],[Tag]]=FilterSpecs!$H$7,EquipmentListTable[[#This Row],['#/Unit]]*EquipmentListTable[[#This Row],[Price (USD)]],0)</f>
        <v>5.85</v>
      </c>
      <c r="T420" s="87">
        <f>EquipmentListTable[[#This Row],[Tot '#]]*EquipmentListTable[[#This Row],[Price (USD)]]</f>
        <v>31.2</v>
      </c>
      <c r="U420" s="96">
        <f>EquipmentListTable[[#This Row],[In Stock]]*EquipmentListTable[[#This Row],[Price (USD)]]</f>
        <v>31.2</v>
      </c>
      <c r="V420" s="96">
        <f>EquipmentListTable[[#This Row],['# Left]]*EquipmentListTable[[#This Row],[Price (USD)]]</f>
        <v>0</v>
      </c>
      <c r="W420" s="96">
        <f>EquipmentListTable[[#This Row],['# Left]]*EquipmentListTable[[#This Row],[Price (USD)]]</f>
        <v>0</v>
      </c>
      <c r="X420" s="38" t="s">
        <v>2290</v>
      </c>
      <c r="Y420" s="77" t="s">
        <v>2291</v>
      </c>
      <c r="Z42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https://www.sparkfun.com/products/08100</v>
      </c>
      <c r="AA42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https://www.mouser.com/ProductDetail/474-PRT-08100</v>
      </c>
      <c r="AB420" s="41"/>
    </row>
    <row r="421" spans="1:28" s="55" customFormat="1" x14ac:dyDescent="0.3">
      <c r="A421" s="141" t="s">
        <v>875</v>
      </c>
      <c r="B421" s="141" t="s">
        <v>1850</v>
      </c>
      <c r="C421" s="126" t="s">
        <v>0</v>
      </c>
      <c r="D421" s="141" t="str">
        <f>IF(EquipmentListTable[[#This Row],[Supplier]]=FilterSpecs!$A$8,EquipmentListTable[[#This Row],[Mouser SKU]], EquipmentListTable[[#This Row],[Supplier SKU]])</f>
        <v>PRT-10651</v>
      </c>
      <c r="E421" s="126">
        <v>2</v>
      </c>
      <c r="F421" s="126">
        <v>0</v>
      </c>
      <c r="G421" s="126">
        <v>0</v>
      </c>
      <c r="H421" s="126">
        <f>EquipmentListTable[[#This Row],['#/Unit]]*FilterSpecs!$C$3+EquipmentListTable[[#This Row],['# Extra]]</f>
        <v>10</v>
      </c>
      <c r="I421" s="126">
        <v>10</v>
      </c>
      <c r="J421" s="126">
        <f>IF(AND(EquipmentListTable[[#This Row],[Tag]]&lt;&gt;FilterSpecs!$H$12, EquipmentListTable[[#This Row],[Tag]]&lt;&gt;FilterSpecs!$H$9), EquipmentListTable[[#This Row],['#/Unit]]*FilterSpecs!$B$3+EquipmentListTable[Init '# Extra],0)</f>
        <v>10</v>
      </c>
      <c r="K421" s="126">
        <f>EquipmentListTable[[#This Row],[Tot '#]]-EquipmentListTable[In Stock]</f>
        <v>0</v>
      </c>
      <c r="L421" s="126">
        <f>EquipmentListTable['# Left]</f>
        <v>0</v>
      </c>
      <c r="M421" s="141" t="s">
        <v>1558</v>
      </c>
      <c r="N421" s="104">
        <v>0.35</v>
      </c>
      <c r="O421" s="104">
        <f>EquipmentListTable[[#This Row],['# Formatted]]*EquipmentListTable[[#This Row],[Price (USD)]]</f>
        <v>0</v>
      </c>
      <c r="P421" s="41" t="s">
        <v>1875</v>
      </c>
      <c r="Q421" s="126">
        <f t="shared" si="7"/>
        <v>401</v>
      </c>
      <c r="R421" s="141" t="s">
        <v>1555</v>
      </c>
      <c r="S421" s="48">
        <f>IF(EquipmentListTable[[#This Row],[Tag]]=FilterSpecs!$H$7,EquipmentListTable[[#This Row],['#/Unit]]*EquipmentListTable[[#This Row],[Price (USD)]],0)</f>
        <v>0.7</v>
      </c>
      <c r="T421" s="87">
        <f>EquipmentListTable[[#This Row],[Tot '#]]*EquipmentListTable[[#This Row],[Price (USD)]]</f>
        <v>3.5</v>
      </c>
      <c r="U421" s="96">
        <f>EquipmentListTable[[#This Row],[In Stock]]*EquipmentListTable[[#This Row],[Price (USD)]]</f>
        <v>3.5</v>
      </c>
      <c r="V421" s="96">
        <f>EquipmentListTable[[#This Row],['# Left]]*EquipmentListTable[[#This Row],[Price (USD)]]</f>
        <v>0</v>
      </c>
      <c r="W421" s="96">
        <f>EquipmentListTable[[#This Row],['# Left]]*EquipmentListTable[[#This Row],[Price (USD)]]</f>
        <v>0</v>
      </c>
      <c r="X421" s="38" t="s">
        <v>1556</v>
      </c>
      <c r="Y421" s="77" t="s">
        <v>1557</v>
      </c>
      <c r="Z42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https://www.sparkfun.com/products/10651</v>
      </c>
      <c r="AA42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https://www.mouser.com/ProductDetail/474-PRT-10651</v>
      </c>
      <c r="AB421" s="38"/>
    </row>
    <row r="422" spans="1:28" s="55" customFormat="1" x14ac:dyDescent="0.3">
      <c r="A422" s="141" t="s">
        <v>875</v>
      </c>
      <c r="B422" s="141" t="s">
        <v>1850</v>
      </c>
      <c r="C422" s="126" t="s">
        <v>0</v>
      </c>
      <c r="D422" s="141" t="str">
        <f>IF(EquipmentListTable[[#This Row],[Supplier]]=FilterSpecs!$A$8,EquipmentListTable[[#This Row],[Mouser SKU]], EquipmentListTable[[#This Row],[Supplier SKU]])</f>
        <v>PRT-10650</v>
      </c>
      <c r="E422" s="126">
        <v>2</v>
      </c>
      <c r="F422" s="126">
        <v>0</v>
      </c>
      <c r="G422" s="126">
        <v>0</v>
      </c>
      <c r="H422" s="126">
        <f>EquipmentListTable[[#This Row],['#/Unit]]*FilterSpecs!$C$3+EquipmentListTable[[#This Row],['# Extra]]</f>
        <v>10</v>
      </c>
      <c r="I422" s="126">
        <v>10</v>
      </c>
      <c r="J422" s="126">
        <f>IF(AND(EquipmentListTable[[#This Row],[Tag]]&lt;&gt;FilterSpecs!$H$12, EquipmentListTable[[#This Row],[Tag]]&lt;&gt;FilterSpecs!$H$9), EquipmentListTable[[#This Row],['#/Unit]]*FilterSpecs!$B$3+EquipmentListTable[Init '# Extra],0)</f>
        <v>10</v>
      </c>
      <c r="K422" s="126">
        <f>EquipmentListTable[[#This Row],[Tot '#]]-EquipmentListTable[In Stock]</f>
        <v>0</v>
      </c>
      <c r="L422" s="126">
        <f>EquipmentListTable['# Left]</f>
        <v>0</v>
      </c>
      <c r="M422" s="141" t="s">
        <v>1554</v>
      </c>
      <c r="N422" s="104">
        <v>0.5</v>
      </c>
      <c r="O422" s="104">
        <f>EquipmentListTable[[#This Row],['# Formatted]]*EquipmentListTable[[#This Row],[Price (USD)]]</f>
        <v>0</v>
      </c>
      <c r="P422" s="41" t="s">
        <v>1875</v>
      </c>
      <c r="Q422" s="126">
        <f t="shared" si="7"/>
        <v>402</v>
      </c>
      <c r="R422" s="141" t="s">
        <v>1551</v>
      </c>
      <c r="S422" s="48">
        <f>IF(EquipmentListTable[[#This Row],[Tag]]=FilterSpecs!$H$7,EquipmentListTable[[#This Row],['#/Unit]]*EquipmentListTable[[#This Row],[Price (USD)]],0)</f>
        <v>1</v>
      </c>
      <c r="T422" s="87">
        <f>EquipmentListTable[[#This Row],[Tot '#]]*EquipmentListTable[[#This Row],[Price (USD)]]</f>
        <v>5</v>
      </c>
      <c r="U422" s="96">
        <f>EquipmentListTable[[#This Row],[In Stock]]*EquipmentListTable[[#This Row],[Price (USD)]]</f>
        <v>5</v>
      </c>
      <c r="V422" s="96">
        <f>EquipmentListTable[[#This Row],['# Left]]*EquipmentListTable[[#This Row],[Price (USD)]]</f>
        <v>0</v>
      </c>
      <c r="W422" s="96">
        <f>EquipmentListTable[[#This Row],['# Left]]*EquipmentListTable[[#This Row],[Price (USD)]]</f>
        <v>0</v>
      </c>
      <c r="X422" s="38" t="s">
        <v>1552</v>
      </c>
      <c r="Y422" s="77" t="s">
        <v>1553</v>
      </c>
      <c r="Z42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https://www.sparkfun.com/products/10650</v>
      </c>
      <c r="AA42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https://www.mouser.com/ProductDetail/474-PRT-10650</v>
      </c>
      <c r="AB422" s="38"/>
    </row>
    <row r="423" spans="1:28" s="55" customFormat="1" x14ac:dyDescent="0.3">
      <c r="A423" s="127" t="s">
        <v>875</v>
      </c>
      <c r="B423" s="127" t="s">
        <v>1853</v>
      </c>
      <c r="C423" s="126" t="s">
        <v>0</v>
      </c>
      <c r="D423" s="141" t="str">
        <f>IF(EquipmentListTable[[#This Row],[Supplier]]=FilterSpecs!$A$8,EquipmentListTable[[#This Row],[Mouser SKU]], EquipmentListTable[[#This Row],[Supplier SKU]])</f>
        <v>PRT-10571</v>
      </c>
      <c r="E423" s="126">
        <v>0</v>
      </c>
      <c r="F423" s="126">
        <v>0</v>
      </c>
      <c r="G423" s="126">
        <v>0</v>
      </c>
      <c r="H423" s="126">
        <f>EquipmentListTable[[#This Row],['#/Unit]]*FilterSpecs!$C$3+EquipmentListTable[[#This Row],['# Extra]]</f>
        <v>0</v>
      </c>
      <c r="I423" s="126">
        <v>0</v>
      </c>
      <c r="J423" s="126">
        <f>IF(AND(EquipmentListTable[[#This Row],[Tag]]&lt;&gt;FilterSpecs!$H$12, EquipmentListTable[[#This Row],[Tag]]&lt;&gt;FilterSpecs!$H$9), EquipmentListTable[[#This Row],['#/Unit]]*FilterSpecs!$B$3+EquipmentListTable[Init '# Extra],0)</f>
        <v>0</v>
      </c>
      <c r="K423" s="126">
        <f>EquipmentListTable[[#This Row],[Tot '#]]-EquipmentListTable[In Stock]</f>
        <v>0</v>
      </c>
      <c r="L423" s="126">
        <f>EquipmentListTable['# Left]</f>
        <v>0</v>
      </c>
      <c r="M423" s="141" t="s">
        <v>440</v>
      </c>
      <c r="N423" s="104">
        <v>0.75</v>
      </c>
      <c r="O423" s="104">
        <f>EquipmentListTable[[#This Row],['# Formatted]]*EquipmentListTable[[#This Row],[Price (USD)]]</f>
        <v>0</v>
      </c>
      <c r="P423" s="41" t="s">
        <v>1874</v>
      </c>
      <c r="Q423" s="126">
        <f t="shared" si="7"/>
        <v>403</v>
      </c>
      <c r="R423" s="141" t="s">
        <v>437</v>
      </c>
      <c r="S423" s="48">
        <f>IF(EquipmentListTable[[#This Row],[Tag]]=FilterSpecs!$H$7,EquipmentListTable[[#This Row],['#/Unit]]*EquipmentListTable[[#This Row],[Price (USD)]],0)</f>
        <v>0</v>
      </c>
      <c r="T423" s="87">
        <f>EquipmentListTable[[#This Row],[Tot '#]]*EquipmentListTable[[#This Row],[Price (USD)]]</f>
        <v>0</v>
      </c>
      <c r="U423" s="96">
        <f>EquipmentListTable[[#This Row],[In Stock]]*EquipmentListTable[[#This Row],[Price (USD)]]</f>
        <v>0</v>
      </c>
      <c r="V423" s="96">
        <f>EquipmentListTable[[#This Row],['# Left]]*EquipmentListTable[[#This Row],[Price (USD)]]</f>
        <v>0</v>
      </c>
      <c r="W423" s="96">
        <f>EquipmentListTable[[#This Row],['# Left]]*EquipmentListTable[[#This Row],[Price (USD)]]</f>
        <v>0</v>
      </c>
      <c r="X423" s="38" t="s">
        <v>438</v>
      </c>
      <c r="Y423" s="77" t="s">
        <v>439</v>
      </c>
      <c r="Z42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https://www.sparkfun.com/products/10571</v>
      </c>
      <c r="AA42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https://www.mouser.com/ProductDetail/474-PRT-10571</v>
      </c>
      <c r="AB423" s="38"/>
    </row>
    <row r="424" spans="1:28" s="55" customFormat="1" x14ac:dyDescent="0.3">
      <c r="A424" s="141" t="s">
        <v>875</v>
      </c>
      <c r="B424" s="141" t="s">
        <v>1853</v>
      </c>
      <c r="C424" s="126" t="s">
        <v>0</v>
      </c>
      <c r="D424" s="141" t="str">
        <f>IF(EquipmentListTable[[#This Row],[Supplier]]=FilterSpecs!$A$8,EquipmentListTable[[#This Row],[Mouser SKU]], EquipmentListTable[[#This Row],[Supplier SKU]])</f>
        <v>PRT-08432</v>
      </c>
      <c r="E424" s="126">
        <v>2</v>
      </c>
      <c r="F424" s="126">
        <v>0</v>
      </c>
      <c r="G424" s="126">
        <v>0</v>
      </c>
      <c r="H424" s="126">
        <f>EquipmentListTable[[#This Row],['#/Unit]]*FilterSpecs!$C$3+EquipmentListTable[[#This Row],['# Extra]]</f>
        <v>10</v>
      </c>
      <c r="I424" s="126">
        <v>10</v>
      </c>
      <c r="J424" s="126">
        <f>IF(AND(EquipmentListTable[[#This Row],[Tag]]&lt;&gt;FilterSpecs!$H$12, EquipmentListTable[[#This Row],[Tag]]&lt;&gt;FilterSpecs!$H$9), EquipmentListTable[[#This Row],['#/Unit]]*FilterSpecs!$B$3+EquipmentListTable[Init '# Extra],0)</f>
        <v>10</v>
      </c>
      <c r="K424" s="126">
        <f>EquipmentListTable[[#This Row],[Tot '#]]-EquipmentListTable[In Stock]</f>
        <v>0</v>
      </c>
      <c r="L424" s="126">
        <f>EquipmentListTable['# Left]</f>
        <v>0</v>
      </c>
      <c r="M424" s="141" t="s">
        <v>881</v>
      </c>
      <c r="N424" s="104">
        <v>0.95</v>
      </c>
      <c r="O424" s="104">
        <f>EquipmentListTable[[#This Row],['# Formatted]]*EquipmentListTable[[#This Row],[Price (USD)]]</f>
        <v>0</v>
      </c>
      <c r="P424" s="41" t="s">
        <v>1875</v>
      </c>
      <c r="Q424" s="126">
        <f t="shared" si="7"/>
        <v>404</v>
      </c>
      <c r="R424" s="141" t="s">
        <v>878</v>
      </c>
      <c r="S424" s="48">
        <f>IF(EquipmentListTable[[#This Row],[Tag]]=FilterSpecs!$H$7,EquipmentListTable[[#This Row],['#/Unit]]*EquipmentListTable[[#This Row],[Price (USD)]],0)</f>
        <v>1.9</v>
      </c>
      <c r="T424" s="87">
        <f>EquipmentListTable[[#This Row],[Tot '#]]*EquipmentListTable[[#This Row],[Price (USD)]]</f>
        <v>9.5</v>
      </c>
      <c r="U424" s="96">
        <f>EquipmentListTable[[#This Row],[In Stock]]*EquipmentListTable[[#This Row],[Price (USD)]]</f>
        <v>9.5</v>
      </c>
      <c r="V424" s="96">
        <f>EquipmentListTable[[#This Row],['# Left]]*EquipmentListTable[[#This Row],[Price (USD)]]</f>
        <v>0</v>
      </c>
      <c r="W424" s="96">
        <f>EquipmentListTable[[#This Row],['# Left]]*EquipmentListTable[[#This Row],[Price (USD)]]</f>
        <v>0</v>
      </c>
      <c r="X424" s="38" t="s">
        <v>879</v>
      </c>
      <c r="Y424" s="77" t="s">
        <v>880</v>
      </c>
      <c r="Z42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https://www.sparkfun.com/products/08432</v>
      </c>
      <c r="AA42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https://www.mouser.com/ProductDetail/474-PRT-08432</v>
      </c>
      <c r="AB424" s="38"/>
    </row>
    <row r="425" spans="1:28" s="55" customFormat="1" x14ac:dyDescent="0.3">
      <c r="A425" s="141" t="s">
        <v>875</v>
      </c>
      <c r="B425" s="141" t="s">
        <v>1853</v>
      </c>
      <c r="C425" s="126" t="s">
        <v>0</v>
      </c>
      <c r="D425" s="141" t="str">
        <f>IF(EquipmentListTable[[#This Row],[Supplier]]=FilterSpecs!$A$8,EquipmentListTable[[#This Row],[Mouser SKU]], EquipmentListTable[[#This Row],[Supplier SKU]])</f>
        <v>PRT-08433</v>
      </c>
      <c r="E425" s="126">
        <v>2</v>
      </c>
      <c r="F425" s="126">
        <v>0</v>
      </c>
      <c r="G425" s="126">
        <v>0</v>
      </c>
      <c r="H425" s="126">
        <f>EquipmentListTable[[#This Row],['#/Unit]]*FilterSpecs!$C$3+EquipmentListTable[[#This Row],['# Extra]]</f>
        <v>10</v>
      </c>
      <c r="I425" s="126">
        <v>10</v>
      </c>
      <c r="J425" s="126">
        <f>IF(AND(EquipmentListTable[[#This Row],[Tag]]&lt;&gt;FilterSpecs!$H$12, EquipmentListTable[[#This Row],[Tag]]&lt;&gt;FilterSpecs!$H$9), EquipmentListTable[[#This Row],['#/Unit]]*FilterSpecs!$B$3+EquipmentListTable[Init '# Extra],0)</f>
        <v>10</v>
      </c>
      <c r="K425" s="126">
        <f>EquipmentListTable[[#This Row],[Tot '#]]-EquipmentListTable[In Stock]</f>
        <v>0</v>
      </c>
      <c r="L425" s="126">
        <f>EquipmentListTable['# Left]</f>
        <v>0</v>
      </c>
      <c r="M425" s="141" t="s">
        <v>1386</v>
      </c>
      <c r="N425" s="104">
        <v>0.95</v>
      </c>
      <c r="O425" s="104">
        <f>EquipmentListTable[[#This Row],['# Formatted]]*EquipmentListTable[[#This Row],[Price (USD)]]</f>
        <v>0</v>
      </c>
      <c r="P425" s="41" t="s">
        <v>1875</v>
      </c>
      <c r="Q425" s="126">
        <f t="shared" si="7"/>
        <v>405</v>
      </c>
      <c r="R425" s="141" t="s">
        <v>1383</v>
      </c>
      <c r="S425" s="48">
        <f>IF(EquipmentListTable[[#This Row],[Tag]]=FilterSpecs!$H$7,EquipmentListTable[[#This Row],['#/Unit]]*EquipmentListTable[[#This Row],[Price (USD)]],0)</f>
        <v>1.9</v>
      </c>
      <c r="T425" s="87">
        <f>EquipmentListTable[[#This Row],[Tot '#]]*EquipmentListTable[[#This Row],[Price (USD)]]</f>
        <v>9.5</v>
      </c>
      <c r="U425" s="96">
        <f>EquipmentListTable[[#This Row],[In Stock]]*EquipmentListTable[[#This Row],[Price (USD)]]</f>
        <v>9.5</v>
      </c>
      <c r="V425" s="96">
        <f>EquipmentListTable[[#This Row],['# Left]]*EquipmentListTable[[#This Row],[Price (USD)]]</f>
        <v>0</v>
      </c>
      <c r="W425" s="96">
        <f>EquipmentListTable[[#This Row],['# Left]]*EquipmentListTable[[#This Row],[Price (USD)]]</f>
        <v>0</v>
      </c>
      <c r="X425" s="38" t="s">
        <v>1384</v>
      </c>
      <c r="Y425" s="77" t="s">
        <v>1385</v>
      </c>
      <c r="Z42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https://www.sparkfun.com/products/08433</v>
      </c>
      <c r="AA42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https://www.mouser.com/ProductDetail/474-PRT-08433</v>
      </c>
      <c r="AB425" s="38"/>
    </row>
    <row r="426" spans="1:28" s="55" customFormat="1" x14ac:dyDescent="0.3">
      <c r="A426" s="127" t="s">
        <v>875</v>
      </c>
      <c r="B426" s="127" t="s">
        <v>1853</v>
      </c>
      <c r="C426" s="126" t="s">
        <v>0</v>
      </c>
      <c r="D426" s="141" t="str">
        <f>IF(EquipmentListTable[[#This Row],[Supplier]]=FilterSpecs!$A$8,EquipmentListTable[[#This Row],[Mouser SKU]], EquipmentListTable[[#This Row],[Supplier SKU]])</f>
        <v>PRT-08073</v>
      </c>
      <c r="E426" s="126">
        <v>0</v>
      </c>
      <c r="F426" s="126">
        <v>0</v>
      </c>
      <c r="G426" s="126">
        <v>0</v>
      </c>
      <c r="H426" s="126">
        <f>EquipmentListTable[[#This Row],['#/Unit]]*FilterSpecs!$C$3+EquipmentListTable[[#This Row],['# Extra]]</f>
        <v>0</v>
      </c>
      <c r="I426" s="126">
        <v>0</v>
      </c>
      <c r="J426" s="126">
        <f>IF(AND(EquipmentListTable[[#This Row],[Tag]]&lt;&gt;FilterSpecs!$H$12, EquipmentListTable[[#This Row],[Tag]]&lt;&gt;FilterSpecs!$H$9), EquipmentListTable[[#This Row],['#/Unit]]*FilterSpecs!$B$3+EquipmentListTable[Init '# Extra],0)</f>
        <v>0</v>
      </c>
      <c r="K426" s="126">
        <f>EquipmentListTable[[#This Row],[Tot '#]]-EquipmentListTable[In Stock]</f>
        <v>0</v>
      </c>
      <c r="L426" s="126">
        <f>EquipmentListTable['# Left]</f>
        <v>0</v>
      </c>
      <c r="M426" s="141" t="s">
        <v>1350</v>
      </c>
      <c r="N426" s="104">
        <v>1.5</v>
      </c>
      <c r="O426" s="104">
        <f>EquipmentListTable[[#This Row],['# Formatted]]*EquipmentListTable[[#This Row],[Price (USD)]]</f>
        <v>0</v>
      </c>
      <c r="P426" s="41" t="s">
        <v>1874</v>
      </c>
      <c r="Q426" s="126">
        <f t="shared" si="7"/>
        <v>406</v>
      </c>
      <c r="R426" s="141" t="s">
        <v>1347</v>
      </c>
      <c r="S426" s="48">
        <f>IF(EquipmentListTable[[#This Row],[Tag]]=FilterSpecs!$H$7,EquipmentListTable[[#This Row],['#/Unit]]*EquipmentListTable[[#This Row],[Price (USD)]],0)</f>
        <v>0</v>
      </c>
      <c r="T426" s="87">
        <f>EquipmentListTable[[#This Row],[Tot '#]]*EquipmentListTable[[#This Row],[Price (USD)]]</f>
        <v>0</v>
      </c>
      <c r="U426" s="96">
        <f>EquipmentListTable[[#This Row],[In Stock]]*EquipmentListTable[[#This Row],[Price (USD)]]</f>
        <v>0</v>
      </c>
      <c r="V426" s="96">
        <f>EquipmentListTable[[#This Row],['# Left]]*EquipmentListTable[[#This Row],[Price (USD)]]</f>
        <v>0</v>
      </c>
      <c r="W426" s="96">
        <f>EquipmentListTable[[#This Row],['# Left]]*EquipmentListTable[[#This Row],[Price (USD)]]</f>
        <v>0</v>
      </c>
      <c r="X426" s="38" t="s">
        <v>1348</v>
      </c>
      <c r="Y426" s="77" t="s">
        <v>1349</v>
      </c>
      <c r="Z42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https://www.sparkfun.com/products/08073</v>
      </c>
      <c r="AA42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https://www.mouser.com/ProductDetail/474-PRT-08073</v>
      </c>
      <c r="AB426" s="38"/>
    </row>
    <row r="427" spans="1:28" s="54" customFormat="1" x14ac:dyDescent="0.3">
      <c r="A427" s="127" t="s">
        <v>875</v>
      </c>
      <c r="B427" s="127" t="s">
        <v>1853</v>
      </c>
      <c r="C427" s="126" t="s">
        <v>0</v>
      </c>
      <c r="D427" s="141" t="str">
        <f>IF(EquipmentListTable[[#This Row],[Supplier]]=FilterSpecs!$A$8,EquipmentListTable[[#This Row],[Mouser SKU]], EquipmentListTable[[#This Row],[Supplier SKU]])</f>
        <v>PRT-08074</v>
      </c>
      <c r="E427" s="126">
        <v>0</v>
      </c>
      <c r="F427" s="126">
        <v>0</v>
      </c>
      <c r="G427" s="126">
        <v>0</v>
      </c>
      <c r="H427" s="126">
        <f>EquipmentListTable[[#This Row],['#/Unit]]*FilterSpecs!$C$3+EquipmentListTable[[#This Row],['# Extra]]</f>
        <v>0</v>
      </c>
      <c r="I427" s="126">
        <v>0</v>
      </c>
      <c r="J427" s="126">
        <f>IF(AND(EquipmentListTable[[#This Row],[Tag]]&lt;&gt;FilterSpecs!$H$12, EquipmentListTable[[#This Row],[Tag]]&lt;&gt;FilterSpecs!$H$9), EquipmentListTable[[#This Row],['#/Unit]]*FilterSpecs!$B$3+EquipmentListTable[Init '# Extra],0)</f>
        <v>0</v>
      </c>
      <c r="K427" s="126">
        <f>EquipmentListTable[[#This Row],[Tot '#]]-EquipmentListTable[In Stock]</f>
        <v>0</v>
      </c>
      <c r="L427" s="126">
        <f>EquipmentListTable['# Left]</f>
        <v>0</v>
      </c>
      <c r="M427" s="141" t="s">
        <v>1390</v>
      </c>
      <c r="N427" s="104">
        <v>1.5</v>
      </c>
      <c r="O427" s="104">
        <f>EquipmentListTable[[#This Row],['# Formatted]]*EquipmentListTable[[#This Row],[Price (USD)]]</f>
        <v>0</v>
      </c>
      <c r="P427" s="41" t="s">
        <v>1874</v>
      </c>
      <c r="Q427" s="126">
        <f t="shared" si="7"/>
        <v>407</v>
      </c>
      <c r="R427" s="141" t="s">
        <v>1387</v>
      </c>
      <c r="S427" s="48">
        <f>IF(EquipmentListTable[[#This Row],[Tag]]=FilterSpecs!$H$7,EquipmentListTable[[#This Row],['#/Unit]]*EquipmentListTable[[#This Row],[Price (USD)]],0)</f>
        <v>0</v>
      </c>
      <c r="T427" s="87">
        <f>EquipmentListTable[[#This Row],[Tot '#]]*EquipmentListTable[[#This Row],[Price (USD)]]</f>
        <v>0</v>
      </c>
      <c r="U427" s="96">
        <f>EquipmentListTable[[#This Row],[In Stock]]*EquipmentListTable[[#This Row],[Price (USD)]]</f>
        <v>0</v>
      </c>
      <c r="V427" s="96">
        <f>EquipmentListTable[[#This Row],['# Left]]*EquipmentListTable[[#This Row],[Price (USD)]]</f>
        <v>0</v>
      </c>
      <c r="W427" s="96">
        <f>EquipmentListTable[[#This Row],['# Left]]*EquipmentListTable[[#This Row],[Price (USD)]]</f>
        <v>0</v>
      </c>
      <c r="X427" s="38" t="s">
        <v>1388</v>
      </c>
      <c r="Y427" s="77" t="s">
        <v>1389</v>
      </c>
      <c r="Z42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https://www.sparkfun.com/products/08074</v>
      </c>
      <c r="AA42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https://www.mouser.com/ProductDetail/474-PRT-08074</v>
      </c>
      <c r="AB427" s="38"/>
    </row>
    <row r="428" spans="1:28" s="54" customFormat="1" x14ac:dyDescent="0.3">
      <c r="A428" s="127" t="s">
        <v>875</v>
      </c>
      <c r="B428" s="127" t="s">
        <v>1853</v>
      </c>
      <c r="C428" s="126" t="s">
        <v>0</v>
      </c>
      <c r="D428" s="141" t="str">
        <f>IF(EquipmentListTable[[#This Row],[Supplier]]=FilterSpecs!$A$8,EquipmentListTable[[#This Row],[Mouser SKU]], EquipmentListTable[[#This Row],[Supplier SKU]])</f>
        <v>PRT-08075</v>
      </c>
      <c r="E428" s="126">
        <v>0</v>
      </c>
      <c r="F428" s="126">
        <v>0</v>
      </c>
      <c r="G428" s="126">
        <v>0</v>
      </c>
      <c r="H428" s="126">
        <f>EquipmentListTable[[#This Row],['#/Unit]]*FilterSpecs!$C$3+EquipmentListTable[[#This Row],['# Extra]]</f>
        <v>0</v>
      </c>
      <c r="I428" s="126">
        <v>0</v>
      </c>
      <c r="J428" s="126">
        <f>IF(AND(EquipmentListTable[[#This Row],[Tag]]&lt;&gt;FilterSpecs!$H$12, EquipmentListTable[[#This Row],[Tag]]&lt;&gt;FilterSpecs!$H$9), EquipmentListTable[[#This Row],['#/Unit]]*FilterSpecs!$B$3+EquipmentListTable[Init '# Extra],0)</f>
        <v>0</v>
      </c>
      <c r="K428" s="126">
        <f>EquipmentListTable[[#This Row],[Tot '#]]-EquipmentListTable[In Stock]</f>
        <v>0</v>
      </c>
      <c r="L428" s="126">
        <f>EquipmentListTable['# Left]</f>
        <v>0</v>
      </c>
      <c r="M428" s="141" t="s">
        <v>436</v>
      </c>
      <c r="N428" s="104">
        <v>1.5</v>
      </c>
      <c r="O428" s="104">
        <f>EquipmentListTable[[#This Row],['# Formatted]]*EquipmentListTable[[#This Row],[Price (USD)]]</f>
        <v>0</v>
      </c>
      <c r="P428" s="41" t="s">
        <v>1874</v>
      </c>
      <c r="Q428" s="126">
        <f t="shared" si="7"/>
        <v>408</v>
      </c>
      <c r="R428" s="141" t="s">
        <v>433</v>
      </c>
      <c r="S428" s="48">
        <f>IF(EquipmentListTable[[#This Row],[Tag]]=FilterSpecs!$H$7,EquipmentListTable[[#This Row],['#/Unit]]*EquipmentListTable[[#This Row],[Price (USD)]],0)</f>
        <v>0</v>
      </c>
      <c r="T428" s="87">
        <f>EquipmentListTable[[#This Row],[Tot '#]]*EquipmentListTable[[#This Row],[Price (USD)]]</f>
        <v>0</v>
      </c>
      <c r="U428" s="96">
        <f>EquipmentListTable[[#This Row],[In Stock]]*EquipmentListTable[[#This Row],[Price (USD)]]</f>
        <v>0</v>
      </c>
      <c r="V428" s="96">
        <f>EquipmentListTable[[#This Row],['# Left]]*EquipmentListTable[[#This Row],[Price (USD)]]</f>
        <v>0</v>
      </c>
      <c r="W428" s="96">
        <f>EquipmentListTable[[#This Row],['# Left]]*EquipmentListTable[[#This Row],[Price (USD)]]</f>
        <v>0</v>
      </c>
      <c r="X428" s="38" t="s">
        <v>434</v>
      </c>
      <c r="Y428" s="77" t="s">
        <v>435</v>
      </c>
      <c r="Z42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https://www.sparkfun.com/products/08075</v>
      </c>
      <c r="AA42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https://www.mouser.com/ProductDetail/474-PRT-08075</v>
      </c>
      <c r="AB428" s="38"/>
    </row>
    <row r="429" spans="1:28" s="54" customFormat="1" x14ac:dyDescent="0.3">
      <c r="A429" s="141" t="s">
        <v>875</v>
      </c>
      <c r="B429" s="141" t="s">
        <v>1853</v>
      </c>
      <c r="C429" s="126" t="s">
        <v>0</v>
      </c>
      <c r="D429" s="141" t="str">
        <f>IF(EquipmentListTable[[#This Row],[Supplier]]=FilterSpecs!$A$8,EquipmentListTable[[#This Row],[Mouser SKU]], EquipmentListTable[[#This Row],[Supplier SKU]])</f>
        <v>PRT-08077</v>
      </c>
      <c r="E429" s="126">
        <v>0</v>
      </c>
      <c r="F429" s="126">
        <v>2</v>
      </c>
      <c r="G429" s="126">
        <v>2</v>
      </c>
      <c r="H429" s="126">
        <f>EquipmentListTable[[#This Row],['#/Unit]]*FilterSpecs!$C$3+EquipmentListTable[[#This Row],['# Extra]]</f>
        <v>2</v>
      </c>
      <c r="I429" s="126">
        <v>2</v>
      </c>
      <c r="J429" s="126">
        <f>IF(AND(EquipmentListTable[[#This Row],[Tag]]&lt;&gt;FilterSpecs!$H$12, EquipmentListTable[[#This Row],[Tag]]&lt;&gt;FilterSpecs!$H$9), EquipmentListTable[[#This Row],['#/Unit]]*FilterSpecs!$B$3+EquipmentListTable[Init '# Extra],0)</f>
        <v>2</v>
      </c>
      <c r="K429" s="126">
        <f>EquipmentListTable[[#This Row],[Tot '#]]-EquipmentListTable[In Stock]</f>
        <v>0</v>
      </c>
      <c r="L429" s="126">
        <f>EquipmentListTable['# Left]</f>
        <v>0</v>
      </c>
      <c r="M429" s="141" t="s">
        <v>432</v>
      </c>
      <c r="N429" s="104">
        <v>1.5</v>
      </c>
      <c r="O429" s="104">
        <f>EquipmentListTable[[#This Row],['# Formatted]]*EquipmentListTable[[#This Row],[Price (USD)]]</f>
        <v>0</v>
      </c>
      <c r="P429" s="41" t="s">
        <v>1874</v>
      </c>
      <c r="Q429" s="126">
        <f t="shared" si="7"/>
        <v>409</v>
      </c>
      <c r="R429" s="141" t="s">
        <v>429</v>
      </c>
      <c r="S429" s="48">
        <f>IF(EquipmentListTable[[#This Row],[Tag]]=FilterSpecs!$H$7,EquipmentListTable[[#This Row],['#/Unit]]*EquipmentListTable[[#This Row],[Price (USD)]],0)</f>
        <v>0</v>
      </c>
      <c r="T429" s="87">
        <f>EquipmentListTable[[#This Row],[Tot '#]]*EquipmentListTable[[#This Row],[Price (USD)]]</f>
        <v>3</v>
      </c>
      <c r="U429" s="96">
        <f>EquipmentListTable[[#This Row],[In Stock]]*EquipmentListTable[[#This Row],[Price (USD)]]</f>
        <v>3</v>
      </c>
      <c r="V429" s="96">
        <f>EquipmentListTable[[#This Row],['# Left]]*EquipmentListTable[[#This Row],[Price (USD)]]</f>
        <v>0</v>
      </c>
      <c r="W429" s="96">
        <f>EquipmentListTable[[#This Row],['# Left]]*EquipmentListTable[[#This Row],[Price (USD)]]</f>
        <v>0</v>
      </c>
      <c r="X429" s="38" t="s">
        <v>430</v>
      </c>
      <c r="Y429" s="77" t="s">
        <v>431</v>
      </c>
      <c r="Z42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https://www.sparkfun.com/products/08077</v>
      </c>
      <c r="AA42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https://www.mouser.com/ProductDetail/474-PRT-08077</v>
      </c>
      <c r="AB429" s="38"/>
    </row>
    <row r="430" spans="1:28" s="54" customFormat="1" x14ac:dyDescent="0.3">
      <c r="A430" s="127" t="s">
        <v>875</v>
      </c>
      <c r="B430" s="127" t="s">
        <v>1852</v>
      </c>
      <c r="C430" s="126" t="s">
        <v>0</v>
      </c>
      <c r="D430" s="141" t="str">
        <f>IF(EquipmentListTable[[#This Row],[Supplier]]=FilterSpecs!$A$8,EquipmentListTable[[#This Row],[Mouser SKU]], EquipmentListTable[[#This Row],[Supplier SKU]])</f>
        <v>PRT-00139</v>
      </c>
      <c r="E430" s="126">
        <v>0</v>
      </c>
      <c r="F430" s="126">
        <v>0</v>
      </c>
      <c r="G430" s="126">
        <v>0</v>
      </c>
      <c r="H430" s="126">
        <f>EquipmentListTable[[#This Row],['#/Unit]]*FilterSpecs!$C$3+EquipmentListTable[[#This Row],['# Extra]]</f>
        <v>0</v>
      </c>
      <c r="I430" s="126">
        <v>0</v>
      </c>
      <c r="J430" s="126">
        <f>IF(AND(EquipmentListTable[[#This Row],[Tag]]&lt;&gt;FilterSpecs!$H$12, EquipmentListTable[[#This Row],[Tag]]&lt;&gt;FilterSpecs!$H$9), EquipmentListTable[[#This Row],['#/Unit]]*FilterSpecs!$B$3+EquipmentListTable[Init '# Extra],0)</f>
        <v>0</v>
      </c>
      <c r="K430" s="126">
        <f>EquipmentListTable[[#This Row],[Tot '#]]-EquipmentListTable[In Stock]</f>
        <v>0</v>
      </c>
      <c r="L430" s="126">
        <f>EquipmentListTable['# Left]</f>
        <v>0</v>
      </c>
      <c r="M430" s="141" t="s">
        <v>1638</v>
      </c>
      <c r="N430" s="104">
        <v>1.25</v>
      </c>
      <c r="O430" s="104">
        <f>EquipmentListTable[[#This Row],['# Formatted]]*EquipmentListTable[[#This Row],[Price (USD)]]</f>
        <v>0</v>
      </c>
      <c r="P430" s="41" t="s">
        <v>1874</v>
      </c>
      <c r="Q430" s="126">
        <f t="shared" si="7"/>
        <v>410</v>
      </c>
      <c r="R430" s="141" t="s">
        <v>1635</v>
      </c>
      <c r="S430" s="48">
        <f>IF(EquipmentListTable[[#This Row],[Tag]]=FilterSpecs!$H$7,EquipmentListTable[[#This Row],['#/Unit]]*EquipmentListTable[[#This Row],[Price (USD)]],0)</f>
        <v>0</v>
      </c>
      <c r="T430" s="87">
        <f>EquipmentListTable[[#This Row],[Tot '#]]*EquipmentListTable[[#This Row],[Price (USD)]]</f>
        <v>0</v>
      </c>
      <c r="U430" s="96">
        <f>EquipmentListTable[[#This Row],[In Stock]]*EquipmentListTable[[#This Row],[Price (USD)]]</f>
        <v>0</v>
      </c>
      <c r="V430" s="96">
        <f>EquipmentListTable[[#This Row],['# Left]]*EquipmentListTable[[#This Row],[Price (USD)]]</f>
        <v>0</v>
      </c>
      <c r="W430" s="96">
        <f>EquipmentListTable[[#This Row],['# Left]]*EquipmentListTable[[#This Row],[Price (USD)]]</f>
        <v>0</v>
      </c>
      <c r="X430" s="38" t="s">
        <v>1636</v>
      </c>
      <c r="Y430" s="77" t="s">
        <v>1637</v>
      </c>
      <c r="Z43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https://www.sparkfun.com/products/00139</v>
      </c>
      <c r="AA43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https://www.mouser.com/ProductDetail/474-PRT-00139</v>
      </c>
      <c r="AB430" s="38"/>
    </row>
    <row r="431" spans="1:28" s="54" customFormat="1" x14ac:dyDescent="0.3">
      <c r="A431" s="127" t="s">
        <v>875</v>
      </c>
      <c r="B431" s="127" t="s">
        <v>1852</v>
      </c>
      <c r="C431" s="126" t="s">
        <v>0</v>
      </c>
      <c r="D431" s="141" t="str">
        <f>IF(EquipmentListTable[[#This Row],[Supplier]]=FilterSpecs!$A$8,EquipmentListTable[[#This Row],[Mouser SKU]], EquipmentListTable[[#This Row],[Supplier SKU]])</f>
        <v>BOB-12035</v>
      </c>
      <c r="E431" s="126">
        <v>0</v>
      </c>
      <c r="F431" s="126">
        <v>0</v>
      </c>
      <c r="G431" s="126">
        <v>0</v>
      </c>
      <c r="H431" s="126">
        <f>EquipmentListTable[[#This Row],['#/Unit]]*FilterSpecs!$C$3+EquipmentListTable[[#This Row],['# Extra]]</f>
        <v>0</v>
      </c>
      <c r="I431" s="126">
        <v>0</v>
      </c>
      <c r="J431" s="126">
        <f>IF(AND(EquipmentListTable[[#This Row],[Tag]]&lt;&gt;FilterSpecs!$H$12, EquipmentListTable[[#This Row],[Tag]]&lt;&gt;FilterSpecs!$H$9), EquipmentListTable[[#This Row],['#/Unit]]*FilterSpecs!$B$3+EquipmentListTable[Init '# Extra],0)</f>
        <v>0</v>
      </c>
      <c r="K431" s="126">
        <f>EquipmentListTable[[#This Row],[Tot '#]]-EquipmentListTable[In Stock]</f>
        <v>0</v>
      </c>
      <c r="L431" s="126">
        <f>EquipmentListTable['# Left]</f>
        <v>0</v>
      </c>
      <c r="M431" s="141" t="s">
        <v>1690</v>
      </c>
      <c r="N431" s="104">
        <v>1.95</v>
      </c>
      <c r="O431" s="104">
        <f>EquipmentListTable[[#This Row],['# Formatted]]*EquipmentListTable[[#This Row],[Price (USD)]]</f>
        <v>0</v>
      </c>
      <c r="P431" s="41" t="s">
        <v>1874</v>
      </c>
      <c r="Q431" s="126">
        <f t="shared" si="7"/>
        <v>411</v>
      </c>
      <c r="R431" s="141" t="s">
        <v>1687</v>
      </c>
      <c r="S431" s="48">
        <f>IF(EquipmentListTable[[#This Row],[Tag]]=FilterSpecs!$H$7,EquipmentListTable[[#This Row],['#/Unit]]*EquipmentListTable[[#This Row],[Price (USD)]],0)</f>
        <v>0</v>
      </c>
      <c r="T431" s="87">
        <f>EquipmentListTable[[#This Row],[Tot '#]]*EquipmentListTable[[#This Row],[Price (USD)]]</f>
        <v>0</v>
      </c>
      <c r="U431" s="96">
        <f>EquipmentListTable[[#This Row],[In Stock]]*EquipmentListTable[[#This Row],[Price (USD)]]</f>
        <v>0</v>
      </c>
      <c r="V431" s="96">
        <f>EquipmentListTable[[#This Row],['# Left]]*EquipmentListTable[[#This Row],[Price (USD)]]</f>
        <v>0</v>
      </c>
      <c r="W431" s="96">
        <f>EquipmentListTable[[#This Row],['# Left]]*EquipmentListTable[[#This Row],[Price (USD)]]</f>
        <v>0</v>
      </c>
      <c r="X431" s="38" t="s">
        <v>1688</v>
      </c>
      <c r="Y431" s="77" t="s">
        <v>1689</v>
      </c>
      <c r="Z43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https://www.sparkfun.com/products/12035</v>
      </c>
      <c r="AA43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https://www.mouser.com/ProductDetail/474-BOB-12035</v>
      </c>
      <c r="AB431" s="38"/>
    </row>
    <row r="432" spans="1:28" s="54" customFormat="1" x14ac:dyDescent="0.3">
      <c r="A432" s="127" t="s">
        <v>875</v>
      </c>
      <c r="B432" s="127" t="s">
        <v>1852</v>
      </c>
      <c r="C432" s="126" t="s">
        <v>0</v>
      </c>
      <c r="D432" s="141" t="str">
        <f>IF(EquipmentListTable[[#This Row],[Supplier]]=FilterSpecs!$A$8,EquipmentListTable[[#This Row],[Mouser SKU]], EquipmentListTable[[#This Row],[Supplier SKU]])</f>
        <v>BOB-10031</v>
      </c>
      <c r="E432" s="126">
        <v>0</v>
      </c>
      <c r="F432" s="126">
        <v>0</v>
      </c>
      <c r="G432" s="126">
        <v>0</v>
      </c>
      <c r="H432" s="126">
        <f>EquipmentListTable[[#This Row],['#/Unit]]*FilterSpecs!$C$3+EquipmentListTable[[#This Row],['# Extra]]</f>
        <v>0</v>
      </c>
      <c r="I432" s="126">
        <v>0</v>
      </c>
      <c r="J432" s="126">
        <f>IF(AND(EquipmentListTable[[#This Row],[Tag]]&lt;&gt;FilterSpecs!$H$12, EquipmentListTable[[#This Row],[Tag]]&lt;&gt;FilterSpecs!$H$9), EquipmentListTable[[#This Row],['#/Unit]]*FilterSpecs!$B$3+EquipmentListTable[Init '# Extra],0)</f>
        <v>0</v>
      </c>
      <c r="K432" s="126">
        <f>EquipmentListTable[[#This Row],[Tot '#]]-EquipmentListTable[In Stock]</f>
        <v>0</v>
      </c>
      <c r="L432" s="126">
        <f>EquipmentListTable['# Left]</f>
        <v>0</v>
      </c>
      <c r="M432" s="141" t="s">
        <v>1694</v>
      </c>
      <c r="N432" s="104">
        <v>3.95</v>
      </c>
      <c r="O432" s="104">
        <f>EquipmentListTable[[#This Row],['# Formatted]]*EquipmentListTable[[#This Row],[Price (USD)]]</f>
        <v>0</v>
      </c>
      <c r="P432" s="41" t="s">
        <v>1874</v>
      </c>
      <c r="Q432" s="126">
        <f t="shared" si="7"/>
        <v>412</v>
      </c>
      <c r="R432" s="141" t="s">
        <v>1691</v>
      </c>
      <c r="S432" s="48">
        <f>IF(EquipmentListTable[[#This Row],[Tag]]=FilterSpecs!$H$7,EquipmentListTable[[#This Row],['#/Unit]]*EquipmentListTable[[#This Row],[Price (USD)]],0)</f>
        <v>0</v>
      </c>
      <c r="T432" s="87">
        <f>EquipmentListTable[[#This Row],[Tot '#]]*EquipmentListTable[[#This Row],[Price (USD)]]</f>
        <v>0</v>
      </c>
      <c r="U432" s="96">
        <f>EquipmentListTable[[#This Row],[In Stock]]*EquipmentListTable[[#This Row],[Price (USD)]]</f>
        <v>0</v>
      </c>
      <c r="V432" s="96">
        <f>EquipmentListTable[[#This Row],['# Left]]*EquipmentListTable[[#This Row],[Price (USD)]]</f>
        <v>0</v>
      </c>
      <c r="W432" s="96">
        <f>EquipmentListTable[[#This Row],['# Left]]*EquipmentListTable[[#This Row],[Price (USD)]]</f>
        <v>0</v>
      </c>
      <c r="X432" s="38" t="s">
        <v>1692</v>
      </c>
      <c r="Y432" s="77" t="s">
        <v>1693</v>
      </c>
      <c r="Z43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https://www.sparkfun.com/products/10031</v>
      </c>
      <c r="AA43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https://www.mouser.com/ProductDetail/474-BOB-10031</v>
      </c>
      <c r="AB432" s="38"/>
    </row>
    <row r="433" spans="1:28" s="54" customFormat="1" x14ac:dyDescent="0.3">
      <c r="A433" s="127" t="s">
        <v>875</v>
      </c>
      <c r="B433" s="127" t="s">
        <v>1852</v>
      </c>
      <c r="C433" s="126" t="s">
        <v>0</v>
      </c>
      <c r="D433" s="141" t="str">
        <f>IF(EquipmentListTable[[#This Row],[Supplier]]=FilterSpecs!$A$8,EquipmentListTable[[#This Row],[Mouser SKU]], EquipmentListTable[[#This Row],[Supplier SKU]])</f>
        <v>BOB-09966</v>
      </c>
      <c r="E433" s="126">
        <v>0</v>
      </c>
      <c r="F433" s="126">
        <v>0</v>
      </c>
      <c r="G433" s="126">
        <v>0</v>
      </c>
      <c r="H433" s="126">
        <f>EquipmentListTable[[#This Row],['#/Unit]]*FilterSpecs!$C$3+EquipmentListTable[[#This Row],['# Extra]]</f>
        <v>0</v>
      </c>
      <c r="I433" s="126">
        <v>0</v>
      </c>
      <c r="J433" s="126">
        <f>IF(AND(EquipmentListTable[[#This Row],[Tag]]&lt;&gt;FilterSpecs!$H$12, EquipmentListTable[[#This Row],[Tag]]&lt;&gt;FilterSpecs!$H$9), EquipmentListTable[[#This Row],['#/Unit]]*FilterSpecs!$B$3+EquipmentListTable[Init '# Extra],0)</f>
        <v>0</v>
      </c>
      <c r="K433" s="126">
        <f>EquipmentListTable[[#This Row],[Tot '#]]-EquipmentListTable[In Stock]</f>
        <v>0</v>
      </c>
      <c r="L433" s="126">
        <f>EquipmentListTable['# Left]</f>
        <v>0</v>
      </c>
      <c r="M433" s="141" t="s">
        <v>1686</v>
      </c>
      <c r="N433" s="104">
        <v>1.95</v>
      </c>
      <c r="O433" s="104">
        <f>EquipmentListTable[[#This Row],['# Formatted]]*EquipmentListTable[[#This Row],[Price (USD)]]</f>
        <v>0</v>
      </c>
      <c r="P433" s="41" t="s">
        <v>1874</v>
      </c>
      <c r="Q433" s="126">
        <f t="shared" si="7"/>
        <v>413</v>
      </c>
      <c r="R433" s="141" t="s">
        <v>1683</v>
      </c>
      <c r="S433" s="48">
        <f>IF(EquipmentListTable[[#This Row],[Tag]]=FilterSpecs!$H$7,EquipmentListTable[[#This Row],['#/Unit]]*EquipmentListTable[[#This Row],[Price (USD)]],0)</f>
        <v>0</v>
      </c>
      <c r="T433" s="87">
        <f>EquipmentListTable[[#This Row],[Tot '#]]*EquipmentListTable[[#This Row],[Price (USD)]]</f>
        <v>0</v>
      </c>
      <c r="U433" s="96">
        <f>EquipmentListTable[[#This Row],[In Stock]]*EquipmentListTable[[#This Row],[Price (USD)]]</f>
        <v>0</v>
      </c>
      <c r="V433" s="96">
        <f>EquipmentListTable[[#This Row],['# Left]]*EquipmentListTable[[#This Row],[Price (USD)]]</f>
        <v>0</v>
      </c>
      <c r="W433" s="96">
        <f>EquipmentListTable[[#This Row],['# Left]]*EquipmentListTable[[#This Row],[Price (USD)]]</f>
        <v>0</v>
      </c>
      <c r="X433" s="38" t="s">
        <v>1684</v>
      </c>
      <c r="Y433" s="77" t="s">
        <v>1685</v>
      </c>
      <c r="Z43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https://www.sparkfun.com/products/09966</v>
      </c>
      <c r="AA43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https://www.mouser.com/ProductDetail/474-BOB-09966</v>
      </c>
      <c r="AB433" s="38"/>
    </row>
    <row r="434" spans="1:28" s="73" customFormat="1" x14ac:dyDescent="0.3">
      <c r="A434" s="127" t="s">
        <v>875</v>
      </c>
      <c r="B434" s="127" t="s">
        <v>1854</v>
      </c>
      <c r="C434" s="126" t="s">
        <v>0</v>
      </c>
      <c r="D434" s="141" t="str">
        <f>IF(EquipmentListTable[[#This Row],[Supplier]]=FilterSpecs!$A$8,EquipmentListTable[[#This Row],[Mouser SKU]], EquipmentListTable[[#This Row],[Supplier SKU]])</f>
        <v>PRT-09740</v>
      </c>
      <c r="E434" s="126">
        <v>0</v>
      </c>
      <c r="F434" s="126">
        <v>0</v>
      </c>
      <c r="G434" s="126">
        <v>0</v>
      </c>
      <c r="H434" s="126">
        <f>EquipmentListTable[[#This Row],['#/Unit]]*FilterSpecs!$C$3+EquipmentListTable[[#This Row],['# Extra]]</f>
        <v>0</v>
      </c>
      <c r="I434" s="126">
        <v>0</v>
      </c>
      <c r="J434" s="126">
        <f>IF(AND(EquipmentListTable[[#This Row],[Tag]]&lt;&gt;FilterSpecs!$H$12, EquipmentListTable[[#This Row],[Tag]]&lt;&gt;FilterSpecs!$H$9), EquipmentListTable[[#This Row],['#/Unit]]*FilterSpecs!$B$3+EquipmentListTable[Init '# Extra],0)</f>
        <v>0</v>
      </c>
      <c r="K434" s="126">
        <f>EquipmentListTable[[#This Row],[Tot '#]]-EquipmentListTable[In Stock]</f>
        <v>0</v>
      </c>
      <c r="L434" s="126">
        <f>EquipmentListTable['# Left]</f>
        <v>0</v>
      </c>
      <c r="M434" s="141" t="s">
        <v>1550</v>
      </c>
      <c r="N434" s="104">
        <v>0.35</v>
      </c>
      <c r="O434" s="104">
        <f>EquipmentListTable[[#This Row],['# Formatted]]*EquipmentListTable[[#This Row],[Price (USD)]]</f>
        <v>0</v>
      </c>
      <c r="P434" s="78" t="s">
        <v>1874</v>
      </c>
      <c r="Q434" s="126">
        <f t="shared" si="7"/>
        <v>414</v>
      </c>
      <c r="R434" s="141" t="s">
        <v>1547</v>
      </c>
      <c r="S434" s="79">
        <f>IF(EquipmentListTable[[#This Row],[Tag]]=FilterSpecs!$H$7,EquipmentListTable[[#This Row],['#/Unit]]*EquipmentListTable[[#This Row],[Price (USD)]],0)</f>
        <v>0</v>
      </c>
      <c r="T434" s="87">
        <f>EquipmentListTable[[#This Row],[Tot '#]]*EquipmentListTable[[#This Row],[Price (USD)]]</f>
        <v>0</v>
      </c>
      <c r="U434" s="96">
        <f>EquipmentListTable[[#This Row],[In Stock]]*EquipmentListTable[[#This Row],[Price (USD)]]</f>
        <v>0</v>
      </c>
      <c r="V434" s="96">
        <f>EquipmentListTable[[#This Row],['# Left]]*EquipmentListTable[[#This Row],[Price (USD)]]</f>
        <v>0</v>
      </c>
      <c r="W434" s="96">
        <f>EquipmentListTable[[#This Row],['# Left]]*EquipmentListTable[[#This Row],[Price (USD)]]</f>
        <v>0</v>
      </c>
      <c r="X434" s="74" t="s">
        <v>1548</v>
      </c>
      <c r="Y434" s="77" t="s">
        <v>1549</v>
      </c>
      <c r="Z43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https://www.sparkfun.com/products/09740</v>
      </c>
      <c r="AA43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https://www.mouser.com/ProductDetail/474-PRT-09740</v>
      </c>
      <c r="AB434" s="77"/>
    </row>
    <row r="435" spans="1:28" s="73" customFormat="1" x14ac:dyDescent="0.3">
      <c r="A435" s="127" t="s">
        <v>875</v>
      </c>
      <c r="B435" s="127" t="s">
        <v>1854</v>
      </c>
      <c r="C435" s="126" t="s">
        <v>0</v>
      </c>
      <c r="D435" s="141" t="str">
        <f>IF(EquipmentListTable[[#This Row],[Supplier]]=FilterSpecs!$A$8,EquipmentListTable[[#This Row],[Mouser SKU]], EquipmentListTable[[#This Row],[Supplier SKU]])</f>
        <v>PRT-09739</v>
      </c>
      <c r="E435" s="126">
        <v>0</v>
      </c>
      <c r="F435" s="126">
        <v>0</v>
      </c>
      <c r="G435" s="126">
        <v>0</v>
      </c>
      <c r="H435" s="126">
        <f>EquipmentListTable[[#This Row],['#/Unit]]*FilterSpecs!$C$3+EquipmentListTable[[#This Row],['# Extra]]</f>
        <v>0</v>
      </c>
      <c r="I435" s="126">
        <v>0</v>
      </c>
      <c r="J435" s="126">
        <f>IF(AND(EquipmentListTable[[#This Row],[Tag]]&lt;&gt;FilterSpecs!$H$12, EquipmentListTable[[#This Row],[Tag]]&lt;&gt;FilterSpecs!$H$9), EquipmentListTable[[#This Row],['#/Unit]]*FilterSpecs!$B$3+EquipmentListTable[Init '# Extra],0)</f>
        <v>0</v>
      </c>
      <c r="K435" s="126">
        <f>EquipmentListTable[[#This Row],[Tot '#]]-EquipmentListTable[In Stock]</f>
        <v>0</v>
      </c>
      <c r="L435" s="126">
        <f>EquipmentListTable['# Left]</f>
        <v>0</v>
      </c>
      <c r="M435" s="141" t="s">
        <v>1522</v>
      </c>
      <c r="N435" s="104">
        <v>0.35</v>
      </c>
      <c r="O435" s="104">
        <f>EquipmentListTable[[#This Row],['# Formatted]]*EquipmentListTable[[#This Row],[Price (USD)]]</f>
        <v>0</v>
      </c>
      <c r="P435" s="78" t="s">
        <v>1874</v>
      </c>
      <c r="Q435" s="126">
        <f t="shared" si="7"/>
        <v>415</v>
      </c>
      <c r="R435" s="141" t="s">
        <v>1519</v>
      </c>
      <c r="S435" s="79">
        <f>IF(EquipmentListTable[[#This Row],[Tag]]=FilterSpecs!$H$7,EquipmentListTable[[#This Row],['#/Unit]]*EquipmentListTable[[#This Row],[Price (USD)]],0)</f>
        <v>0</v>
      </c>
      <c r="T435" s="87">
        <f>EquipmentListTable[[#This Row],[Tot '#]]*EquipmentListTable[[#This Row],[Price (USD)]]</f>
        <v>0</v>
      </c>
      <c r="U435" s="96">
        <f>EquipmentListTable[[#This Row],[In Stock]]*EquipmentListTable[[#This Row],[Price (USD)]]</f>
        <v>0</v>
      </c>
      <c r="V435" s="96">
        <f>EquipmentListTable[[#This Row],['# Left]]*EquipmentListTable[[#This Row],[Price (USD)]]</f>
        <v>0</v>
      </c>
      <c r="W435" s="96">
        <f>EquipmentListTable[[#This Row],['# Left]]*EquipmentListTable[[#This Row],[Price (USD)]]</f>
        <v>0</v>
      </c>
      <c r="X435" s="74" t="s">
        <v>1520</v>
      </c>
      <c r="Y435" s="77" t="s">
        <v>1521</v>
      </c>
      <c r="Z43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https://www.sparkfun.com/products/09739</v>
      </c>
      <c r="AA43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https://www.mouser.com/ProductDetail/474-PRT-09739</v>
      </c>
      <c r="AB435" s="77"/>
    </row>
    <row r="436" spans="1:28" s="54" customFormat="1" x14ac:dyDescent="0.3">
      <c r="A436" s="127" t="s">
        <v>875</v>
      </c>
      <c r="B436" s="127" t="s">
        <v>1854</v>
      </c>
      <c r="C436" s="126" t="s">
        <v>0</v>
      </c>
      <c r="D436" s="141" t="str">
        <f>IF(EquipmentListTable[[#This Row],[Supplier]]=FilterSpecs!$A$8,EquipmentListTable[[#This Row],[Mouser SKU]], EquipmentListTable[[#This Row],[Supplier SKU]])</f>
        <v>COM-14194</v>
      </c>
      <c r="E436" s="126">
        <f>SUM(E149:E160)</f>
        <v>1</v>
      </c>
      <c r="F436" s="126">
        <v>2</v>
      </c>
      <c r="G436" s="126">
        <f>SUM(G149:G160)</f>
        <v>0</v>
      </c>
      <c r="H436" s="126">
        <f>EquipmentListTable[[#This Row],['#/Unit]]*FilterSpecs!$C$3+EquipmentListTable[[#This Row],['# Extra]]</f>
        <v>7</v>
      </c>
      <c r="I436" s="126">
        <v>5</v>
      </c>
      <c r="J436" s="126">
        <f>IF(AND(EquipmentListTable[[#This Row],[Tag]]&lt;&gt;FilterSpecs!$H$12, EquipmentListTable[[#This Row],[Tag]]&lt;&gt;FilterSpecs!$H$9), EquipmentListTable[[#This Row],['#/Unit]]*FilterSpecs!$B$3+EquipmentListTable[Init '# Extra],0)</f>
        <v>5</v>
      </c>
      <c r="K436" s="126">
        <f>EquipmentListTable[[#This Row],[Tot '#]]-EquipmentListTable[In Stock]</f>
        <v>2</v>
      </c>
      <c r="L436" s="126">
        <f>EquipmentListTable['# Left]</f>
        <v>2</v>
      </c>
      <c r="M436" s="141" t="s">
        <v>685</v>
      </c>
      <c r="N436" s="104">
        <v>1.95</v>
      </c>
      <c r="O436" s="104">
        <f>EquipmentListTable[[#This Row],['# Formatted]]*EquipmentListTable[[#This Row],[Price (USD)]]</f>
        <v>3.9</v>
      </c>
      <c r="P436" s="41" t="s">
        <v>1875</v>
      </c>
      <c r="Q436" s="126">
        <f t="shared" si="7"/>
        <v>416</v>
      </c>
      <c r="R436" s="141" t="s">
        <v>682</v>
      </c>
      <c r="S436" s="48">
        <f>IF(EquipmentListTable[[#This Row],[Tag]]=FilterSpecs!$H$7,EquipmentListTable[[#This Row],['#/Unit]]*EquipmentListTable[[#This Row],[Price (USD)]],0)</f>
        <v>1.95</v>
      </c>
      <c r="T436" s="87">
        <f>EquipmentListTable[[#This Row],[Tot '#]]*EquipmentListTable[[#This Row],[Price (USD)]]</f>
        <v>13.65</v>
      </c>
      <c r="U436" s="96">
        <f>EquipmentListTable[[#This Row],[In Stock]]*EquipmentListTable[[#This Row],[Price (USD)]]</f>
        <v>9.75</v>
      </c>
      <c r="V436" s="96">
        <f>EquipmentListTable[[#This Row],['# Left]]*EquipmentListTable[[#This Row],[Price (USD)]]</f>
        <v>3.9</v>
      </c>
      <c r="W436" s="96">
        <f>EquipmentListTable[[#This Row],['# Left]]*EquipmentListTable[[#This Row],[Price (USD)]]</f>
        <v>3.9</v>
      </c>
      <c r="X436" s="38" t="s">
        <v>683</v>
      </c>
      <c r="Y436" s="77" t="s">
        <v>684</v>
      </c>
      <c r="Z43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https://www.sparkfun.com/products/14194</v>
      </c>
      <c r="AA43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https://www.mouser.com/ProductDetail/474-COM-14194</v>
      </c>
      <c r="AB436" s="38"/>
    </row>
    <row r="437" spans="1:28" s="54" customFormat="1" x14ac:dyDescent="0.3">
      <c r="A437" s="141" t="s">
        <v>875</v>
      </c>
      <c r="B437" s="141" t="s">
        <v>1854</v>
      </c>
      <c r="C437" s="126" t="s">
        <v>0</v>
      </c>
      <c r="D437" s="141" t="str">
        <f>IF(EquipmentListTable[[#This Row],[Supplier]]=FilterSpecs!$A$8,EquipmentListTable[[#This Row],[Mouser SKU]], EquipmentListTable[[#This Row],[Supplier SKU]])</f>
        <v>COM-14195</v>
      </c>
      <c r="E437" s="126">
        <f>SUM(E149:E160)</f>
        <v>1</v>
      </c>
      <c r="F437" s="126">
        <v>2</v>
      </c>
      <c r="G437" s="126">
        <f>SUM(G149:G160)</f>
        <v>0</v>
      </c>
      <c r="H437" s="126">
        <f>EquipmentListTable[[#This Row],['#/Unit]]*FilterSpecs!$C$3+EquipmentListTable[[#This Row],['# Extra]]</f>
        <v>7</v>
      </c>
      <c r="I437" s="126">
        <v>5</v>
      </c>
      <c r="J437" s="126">
        <f>IF(AND(EquipmentListTable[[#This Row],[Tag]]&lt;&gt;FilterSpecs!$H$12, EquipmentListTable[[#This Row],[Tag]]&lt;&gt;FilterSpecs!$H$9), EquipmentListTable[[#This Row],['#/Unit]]*FilterSpecs!$B$3+EquipmentListTable[Init '# Extra],0)</f>
        <v>0</v>
      </c>
      <c r="K437" s="126">
        <f>EquipmentListTable[[#This Row],[Tot '#]]-EquipmentListTable[In Stock]</f>
        <v>2</v>
      </c>
      <c r="L437" s="126">
        <f>EquipmentListTable['# Left]</f>
        <v>2</v>
      </c>
      <c r="M437" s="141" t="s">
        <v>681</v>
      </c>
      <c r="N437" s="104">
        <v>1.95</v>
      </c>
      <c r="O437" s="104">
        <f>EquipmentListTable[[#This Row],['# Formatted]]*EquipmentListTable[[#This Row],[Price (USD)]]</f>
        <v>3.9</v>
      </c>
      <c r="P437" s="41" t="s">
        <v>1877</v>
      </c>
      <c r="Q437" s="126">
        <f t="shared" si="7"/>
        <v>417</v>
      </c>
      <c r="R437" s="141" t="s">
        <v>678</v>
      </c>
      <c r="S437" s="48">
        <f>IF(EquipmentListTable[[#This Row],[Tag]]=FilterSpecs!$H$7,EquipmentListTable[[#This Row],['#/Unit]]*EquipmentListTable[[#This Row],[Price (USD)]],0)</f>
        <v>0</v>
      </c>
      <c r="T437" s="87">
        <f>EquipmentListTable[[#This Row],[Tot '#]]*EquipmentListTable[[#This Row],[Price (USD)]]</f>
        <v>13.65</v>
      </c>
      <c r="U437" s="96">
        <f>EquipmentListTable[[#This Row],[In Stock]]*EquipmentListTable[[#This Row],[Price (USD)]]</f>
        <v>9.75</v>
      </c>
      <c r="V437" s="96">
        <f>EquipmentListTable[[#This Row],['# Left]]*EquipmentListTable[[#This Row],[Price (USD)]]</f>
        <v>3.9</v>
      </c>
      <c r="W437" s="96">
        <f>EquipmentListTable[[#This Row],['# Left]]*EquipmentListTable[[#This Row],[Price (USD)]]</f>
        <v>3.9</v>
      </c>
      <c r="X437" s="38" t="s">
        <v>679</v>
      </c>
      <c r="Y437" s="77" t="s">
        <v>680</v>
      </c>
      <c r="Z43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https://www.sparkfun.com/products/14195</v>
      </c>
      <c r="AA43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https://www.mouser.com/ProductDetail/474-COM-14195</v>
      </c>
      <c r="AB437" s="38"/>
    </row>
    <row r="438" spans="1:28" s="55" customFormat="1" x14ac:dyDescent="0.3">
      <c r="A438" s="127" t="s">
        <v>875</v>
      </c>
      <c r="B438" s="127" t="s">
        <v>1854</v>
      </c>
      <c r="C438" s="126" t="s">
        <v>0</v>
      </c>
      <c r="D438" s="141" t="str">
        <f>IF(EquipmentListTable[[#This Row],[Supplier]]=FilterSpecs!$A$8,EquipmentListTable[[#This Row],[Mouser SKU]], EquipmentListTable[[#This Row],[Supplier SKU]])</f>
        <v>PRT-09044</v>
      </c>
      <c r="E438" s="126">
        <v>0</v>
      </c>
      <c r="F438" s="126">
        <v>0</v>
      </c>
      <c r="G438" s="126">
        <v>0</v>
      </c>
      <c r="H438" s="126">
        <f>EquipmentListTable[[#This Row],['#/Unit]]*FilterSpecs!$C$3+EquipmentListTable[[#This Row],['# Extra]]</f>
        <v>0</v>
      </c>
      <c r="I438" s="126">
        <v>0</v>
      </c>
      <c r="J438" s="126">
        <f>IF(AND(EquipmentListTable[[#This Row],[Tag]]&lt;&gt;FilterSpecs!$H$12, EquipmentListTable[[#This Row],[Tag]]&lt;&gt;FilterSpecs!$H$9), EquipmentListTable[[#This Row],['#/Unit]]*FilterSpecs!$B$3+EquipmentListTable[Init '# Extra],0)</f>
        <v>0</v>
      </c>
      <c r="K438" s="126">
        <f>EquipmentListTable[[#This Row],[Tot '#]]-EquipmentListTable[In Stock]</f>
        <v>0</v>
      </c>
      <c r="L438" s="126">
        <f>EquipmentListTable['# Left]</f>
        <v>0</v>
      </c>
      <c r="M438" s="141" t="s">
        <v>733</v>
      </c>
      <c r="N438" s="104">
        <v>0.35</v>
      </c>
      <c r="O438" s="104">
        <f>EquipmentListTable[[#This Row],['# Formatted]]*EquipmentListTable[[#This Row],[Price (USD)]]</f>
        <v>0</v>
      </c>
      <c r="P438" s="41" t="s">
        <v>1874</v>
      </c>
      <c r="Q438" s="126">
        <f t="shared" si="7"/>
        <v>418</v>
      </c>
      <c r="R438" s="141" t="s">
        <v>730</v>
      </c>
      <c r="S438" s="48">
        <f>IF(EquipmentListTable[[#This Row],[Tag]]=FilterSpecs!$H$7,EquipmentListTable[[#This Row],['#/Unit]]*EquipmentListTable[[#This Row],[Price (USD)]],0)</f>
        <v>0</v>
      </c>
      <c r="T438" s="87">
        <f>EquipmentListTable[[#This Row],[Tot '#]]*EquipmentListTable[[#This Row],[Price (USD)]]</f>
        <v>0</v>
      </c>
      <c r="U438" s="96">
        <f>EquipmentListTable[[#This Row],[In Stock]]*EquipmentListTable[[#This Row],[Price (USD)]]</f>
        <v>0</v>
      </c>
      <c r="V438" s="96">
        <f>EquipmentListTable[[#This Row],['# Left]]*EquipmentListTable[[#This Row],[Price (USD)]]</f>
        <v>0</v>
      </c>
      <c r="W438" s="96">
        <f>EquipmentListTable[[#This Row],['# Left]]*EquipmentListTable[[#This Row],[Price (USD)]]</f>
        <v>0</v>
      </c>
      <c r="X438" s="38" t="s">
        <v>731</v>
      </c>
      <c r="Y438" s="77" t="s">
        <v>732</v>
      </c>
      <c r="Z43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https://www.sparkfun.com/products/09044</v>
      </c>
      <c r="AA43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https://www.mouser.com/ProductDetail/474-PRT-09044</v>
      </c>
      <c r="AB438" s="38"/>
    </row>
    <row r="439" spans="1:28" s="55" customFormat="1" x14ac:dyDescent="0.3">
      <c r="A439" s="141" t="s">
        <v>875</v>
      </c>
      <c r="B439" s="141" t="s">
        <v>1854</v>
      </c>
      <c r="C439" s="126" t="s">
        <v>1863</v>
      </c>
      <c r="D439" s="141">
        <f>IF(EquipmentListTable[[#This Row],[Supplier]]=FilterSpecs!$A$8,EquipmentListTable[[#This Row],[Mouser SKU]], EquipmentListTable[[#This Row],[Supplier SKU]])</f>
        <v>3525</v>
      </c>
      <c r="E439" s="126">
        <v>0</v>
      </c>
      <c r="F439" s="126">
        <v>1</v>
      </c>
      <c r="G439" s="126">
        <v>1</v>
      </c>
      <c r="H439" s="126">
        <f>EquipmentListTable[[#This Row],['#/Unit]]*FilterSpecs!$C$3+EquipmentListTable[[#This Row],['# Extra]]</f>
        <v>1</v>
      </c>
      <c r="I439" s="126">
        <v>1</v>
      </c>
      <c r="J439" s="126">
        <f>IF(AND(EquipmentListTable[[#This Row],[Tag]]&lt;&gt;FilterSpecs!$H$12, EquipmentListTable[[#This Row],[Tag]]&lt;&gt;FilterSpecs!$H$9), EquipmentListTable[[#This Row],['#/Unit]]*FilterSpecs!$B$3+EquipmentListTable[Init '# Extra],0)</f>
        <v>1</v>
      </c>
      <c r="K439" s="126">
        <f>EquipmentListTable[[#This Row],[Tot '#]]-EquipmentListTable[In Stock]</f>
        <v>0</v>
      </c>
      <c r="L439" s="126">
        <f>EquipmentListTable['# Left]</f>
        <v>0</v>
      </c>
      <c r="M439" s="141" t="s">
        <v>2014</v>
      </c>
      <c r="N439" s="104">
        <v>0.95</v>
      </c>
      <c r="O439" s="104">
        <f>EquipmentListTable[[#This Row],['# Formatted]]*EquipmentListTable[[#This Row],[Price (USD)]]</f>
        <v>0</v>
      </c>
      <c r="P439" s="41" t="s">
        <v>1874</v>
      </c>
      <c r="Q439" s="126">
        <f t="shared" si="7"/>
        <v>419</v>
      </c>
      <c r="R439" s="141">
        <v>3525</v>
      </c>
      <c r="S439" s="48">
        <f>IF(EquipmentListTable[[#This Row],[Tag]]=FilterSpecs!$H$7,EquipmentListTable[[#This Row],['#/Unit]]*EquipmentListTable[[#This Row],[Price (USD)]],0)</f>
        <v>0</v>
      </c>
      <c r="T439" s="87">
        <f>EquipmentListTable[[#This Row],[Tot '#]]*EquipmentListTable[[#This Row],[Price (USD)]]</f>
        <v>0.95</v>
      </c>
      <c r="U439" s="96">
        <f>EquipmentListTable[[#This Row],[In Stock]]*EquipmentListTable[[#This Row],[Price (USD)]]</f>
        <v>0.95</v>
      </c>
      <c r="V439" s="96">
        <f>EquipmentListTable[[#This Row],['# Left]]*EquipmentListTable[[#This Row],[Price (USD)]]</f>
        <v>0</v>
      </c>
      <c r="W439" s="96">
        <f>EquipmentListTable[[#This Row],['# Left]]*EquipmentListTable[[#This Row],[Price (USD)]]</f>
        <v>0</v>
      </c>
      <c r="X439" s="38"/>
      <c r="Y439" s="77"/>
      <c r="Z43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https://www.adafruit.com/product/3525</v>
      </c>
      <c r="AA43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https://www.mouser.com/ProductDetail/485-3525</v>
      </c>
      <c r="AB439" s="41"/>
    </row>
    <row r="440" spans="1:28" s="55" customFormat="1" x14ac:dyDescent="0.3">
      <c r="A440" s="142" t="s">
        <v>875</v>
      </c>
      <c r="B440" s="127" t="s">
        <v>1583</v>
      </c>
      <c r="C440" s="126" t="s">
        <v>0</v>
      </c>
      <c r="D440" s="141" t="str">
        <f>IF(EquipmentListTable[[#This Row],[Supplier]]=FilterSpecs!$A$8,EquipmentListTable[[#This Row],[Mouser SKU]], EquipmentListTable[[#This Row],[Supplier SKU]])</f>
        <v>KIT-13973</v>
      </c>
      <c r="E440" s="126">
        <v>0</v>
      </c>
      <c r="F440" s="126">
        <v>0</v>
      </c>
      <c r="G440" s="126">
        <v>0</v>
      </c>
      <c r="H440" s="126">
        <f>EquipmentListTable[[#This Row],['#/Unit]]*FilterSpecs!$C$3+EquipmentListTable[[#This Row],['# Extra]]</f>
        <v>0</v>
      </c>
      <c r="I440" s="126">
        <v>0</v>
      </c>
      <c r="J440" s="126">
        <f>IF(AND(EquipmentListTable[[#This Row],[Tag]]&lt;&gt;FilterSpecs!$H$12, EquipmentListTable[[#This Row],[Tag]]&lt;&gt;FilterSpecs!$H$9), EquipmentListTable[[#This Row],['#/Unit]]*FilterSpecs!$B$3+EquipmentListTable[Init '# Extra],0)</f>
        <v>0</v>
      </c>
      <c r="K440" s="126">
        <f>EquipmentListTable[[#This Row],[Tot '#]]-EquipmentListTable[In Stock]</f>
        <v>0</v>
      </c>
      <c r="L440" s="126">
        <f>EquipmentListTable['# Left]</f>
        <v>0</v>
      </c>
      <c r="M440" s="141" t="s">
        <v>350</v>
      </c>
      <c r="N440" s="104">
        <v>14.95</v>
      </c>
      <c r="O440" s="104">
        <f>EquipmentListTable[[#This Row],['# Formatted]]*EquipmentListTable[[#This Row],[Price (USD)]]</f>
        <v>0</v>
      </c>
      <c r="P440" s="41" t="s">
        <v>2349</v>
      </c>
      <c r="Q440" s="126">
        <f t="shared" si="7"/>
        <v>420</v>
      </c>
      <c r="R440" s="141" t="s">
        <v>347</v>
      </c>
      <c r="S440" s="48">
        <f>IF(EquipmentListTable[[#This Row],[Tag]]=FilterSpecs!$H$7,EquipmentListTable[[#This Row],['#/Unit]]*EquipmentListTable[[#This Row],[Price (USD)]],0)</f>
        <v>0</v>
      </c>
      <c r="T440" s="87">
        <f>EquipmentListTable[[#This Row],[Tot '#]]*EquipmentListTable[[#This Row],[Price (USD)]]</f>
        <v>0</v>
      </c>
      <c r="U440" s="96">
        <f>EquipmentListTable[[#This Row],[In Stock]]*EquipmentListTable[[#This Row],[Price (USD)]]</f>
        <v>0</v>
      </c>
      <c r="V440" s="96">
        <f>EquipmentListTable[[#This Row],['# Left]]*EquipmentListTable[[#This Row],[Price (USD)]]</f>
        <v>0</v>
      </c>
      <c r="W440" s="96">
        <f>EquipmentListTable[[#This Row],['# Left]]*EquipmentListTable[[#This Row],[Price (USD)]]</f>
        <v>0</v>
      </c>
      <c r="X440" s="38" t="s">
        <v>348</v>
      </c>
      <c r="Y440" s="77" t="s">
        <v>349</v>
      </c>
      <c r="Z44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https://www.sparkfun.com/products/13973</v>
      </c>
      <c r="AA44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https://www.mouser.com/ProductDetail/474-KIT-13973</v>
      </c>
      <c r="AB440" s="38"/>
    </row>
    <row r="441" spans="1:28" s="55" customFormat="1" x14ac:dyDescent="0.3">
      <c r="A441" s="126" t="s">
        <v>875</v>
      </c>
      <c r="B441" s="141" t="s">
        <v>1583</v>
      </c>
      <c r="C441" s="126" t="s">
        <v>1863</v>
      </c>
      <c r="D441" s="141" t="str">
        <f>IF(EquipmentListTable[[#This Row],[Supplier]]=FilterSpecs!$A$8,EquipmentListTable[[#This Row],[Mouser SKU]], EquipmentListTable[[#This Row],[Supplier SKU]])</f>
        <v>2975</v>
      </c>
      <c r="E441" s="126">
        <v>0</v>
      </c>
      <c r="F441" s="126">
        <v>1</v>
      </c>
      <c r="G441" s="126">
        <v>1</v>
      </c>
      <c r="H441" s="126">
        <f>EquipmentListTable[[#This Row],['#/Unit]]*FilterSpecs!$C$3+EquipmentListTable[[#This Row],['# Extra]]</f>
        <v>1</v>
      </c>
      <c r="I441" s="126">
        <v>1</v>
      </c>
      <c r="J441" s="126">
        <f>IF(AND(EquipmentListTable[[#This Row],[Tag]]&lt;&gt;FilterSpecs!$H$12, EquipmentListTable[[#This Row],[Tag]]&lt;&gt;FilterSpecs!$H$9), EquipmentListTable[[#This Row],['#/Unit]]*FilterSpecs!$B$3+EquipmentListTable[Init '# Extra],0)</f>
        <v>1</v>
      </c>
      <c r="K441" s="126">
        <f>EquipmentListTable[[#This Row],[Tot '#]]-EquipmentListTable[In Stock]</f>
        <v>0</v>
      </c>
      <c r="L441" s="126">
        <f>EquipmentListTable['# Left]</f>
        <v>0</v>
      </c>
      <c r="M441" s="141" t="s">
        <v>2018</v>
      </c>
      <c r="N441" s="104">
        <v>19.95</v>
      </c>
      <c r="O441" s="104">
        <f>EquipmentListTable[[#This Row],['# Formatted]]*EquipmentListTable[[#This Row],[Price (USD)]]</f>
        <v>0</v>
      </c>
      <c r="P441" s="41" t="s">
        <v>1874</v>
      </c>
      <c r="Q441" s="126">
        <f t="shared" si="7"/>
        <v>421</v>
      </c>
      <c r="R441" s="141" t="s">
        <v>2017</v>
      </c>
      <c r="S441" s="48">
        <f>IF(EquipmentListTable[[#This Row],[Tag]]=FilterSpecs!$H$7,EquipmentListTable[[#This Row],['#/Unit]]*EquipmentListTable[[#This Row],[Price (USD)]],0)</f>
        <v>0</v>
      </c>
      <c r="T441" s="87">
        <f>EquipmentListTable[[#This Row],[Tot '#]]*EquipmentListTable[[#This Row],[Price (USD)]]</f>
        <v>19.95</v>
      </c>
      <c r="U441" s="96">
        <f>EquipmentListTable[[#This Row],[In Stock]]*EquipmentListTable[[#This Row],[Price (USD)]]</f>
        <v>19.95</v>
      </c>
      <c r="V441" s="96">
        <f>EquipmentListTable[[#This Row],['# Left]]*EquipmentListTable[[#This Row],[Price (USD)]]</f>
        <v>0</v>
      </c>
      <c r="W441" s="96">
        <f>EquipmentListTable[[#This Row],['# Left]]*EquipmentListTable[[#This Row],[Price (USD)]]</f>
        <v>0</v>
      </c>
      <c r="X441" s="38"/>
      <c r="Y441" s="77"/>
      <c r="Z44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https://www.adafruit.com/product/2975</v>
      </c>
      <c r="AA44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https://www.mouser.com/ProductDetail/485-2975</v>
      </c>
      <c r="AB441" s="41"/>
    </row>
    <row r="442" spans="1:28" s="55" customFormat="1" x14ac:dyDescent="0.3">
      <c r="A442" s="142" t="s">
        <v>875</v>
      </c>
      <c r="B442" s="127" t="s">
        <v>1583</v>
      </c>
      <c r="C442" s="126" t="s">
        <v>0</v>
      </c>
      <c r="D442" s="141" t="str">
        <f>IF(EquipmentListTable[[#This Row],[Supplier]]=FilterSpecs!$A$8,EquipmentListTable[[#This Row],[Mouser SKU]], EquipmentListTable[[#This Row],[Supplier SKU]])</f>
        <v>COM-00522</v>
      </c>
      <c r="E442" s="126">
        <v>0</v>
      </c>
      <c r="F442" s="126">
        <v>0</v>
      </c>
      <c r="G442" s="126">
        <v>0</v>
      </c>
      <c r="H442" s="126">
        <f>EquipmentListTable[[#This Row],['#/Unit]]*FilterSpecs!$C$3+EquipmentListTable[[#This Row],['# Extra]]</f>
        <v>0</v>
      </c>
      <c r="I442" s="126">
        <v>0</v>
      </c>
      <c r="J442" s="126">
        <f>IF(AND(EquipmentListTable[[#This Row],[Tag]]&lt;&gt;FilterSpecs!$H$12, EquipmentListTable[[#This Row],[Tag]]&lt;&gt;FilterSpecs!$H$9), EquipmentListTable[[#This Row],['#/Unit]]*FilterSpecs!$B$3+EquipmentListTable[Init '# Extra],0)</f>
        <v>0</v>
      </c>
      <c r="K442" s="126">
        <f>EquipmentListTable[[#This Row],[Tot '#]]-EquipmentListTable[In Stock]</f>
        <v>0</v>
      </c>
      <c r="L442" s="126">
        <f>EquipmentListTable['# Left]</f>
        <v>0</v>
      </c>
      <c r="M442" s="141" t="s">
        <v>1538</v>
      </c>
      <c r="N442" s="104">
        <v>0.5</v>
      </c>
      <c r="O442" s="104">
        <f>EquipmentListTable[[#This Row],['# Formatted]]*EquipmentListTable[[#This Row],[Price (USD)]]</f>
        <v>0</v>
      </c>
      <c r="P442" s="41" t="s">
        <v>1874</v>
      </c>
      <c r="Q442" s="126">
        <f t="shared" si="7"/>
        <v>422</v>
      </c>
      <c r="R442" s="141" t="s">
        <v>1535</v>
      </c>
      <c r="S442" s="48">
        <f>IF(EquipmentListTable[[#This Row],[Tag]]=FilterSpecs!$H$7,EquipmentListTable[[#This Row],['#/Unit]]*EquipmentListTable[[#This Row],[Price (USD)]],0)</f>
        <v>0</v>
      </c>
      <c r="T442" s="87">
        <f>EquipmentListTable[[#This Row],[Tot '#]]*EquipmentListTable[[#This Row],[Price (USD)]]</f>
        <v>0</v>
      </c>
      <c r="U442" s="96">
        <f>EquipmentListTable[[#This Row],[In Stock]]*EquipmentListTable[[#This Row],[Price (USD)]]</f>
        <v>0</v>
      </c>
      <c r="V442" s="96">
        <f>EquipmentListTable[[#This Row],['# Left]]*EquipmentListTable[[#This Row],[Price (USD)]]</f>
        <v>0</v>
      </c>
      <c r="W442" s="96">
        <f>EquipmentListTable[[#This Row],['# Left]]*EquipmentListTable[[#This Row],[Price (USD)]]</f>
        <v>0</v>
      </c>
      <c r="X442" s="38" t="s">
        <v>1536</v>
      </c>
      <c r="Y442" s="77" t="s">
        <v>1537</v>
      </c>
      <c r="Z44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https://www.sparkfun.com/products/00522</v>
      </c>
      <c r="AA44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https://www.mouser.com/ProductDetail/474-COM-00522</v>
      </c>
      <c r="AB442" s="38"/>
    </row>
    <row r="443" spans="1:28" s="55" customFormat="1" x14ac:dyDescent="0.3">
      <c r="A443" s="142" t="s">
        <v>875</v>
      </c>
      <c r="B443" s="127" t="s">
        <v>1583</v>
      </c>
      <c r="C443" s="126" t="s">
        <v>0</v>
      </c>
      <c r="D443" s="141" t="str">
        <f>IF(EquipmentListTable[[#This Row],[Supplier]]=FilterSpecs!$A$8,EquipmentListTable[[#This Row],[Mouser SKU]], EquipmentListTable[[#This Row],[Supplier SKU]])</f>
        <v>COM-00521</v>
      </c>
      <c r="E443" s="126">
        <v>0</v>
      </c>
      <c r="F443" s="126">
        <v>0</v>
      </c>
      <c r="G443" s="126">
        <v>0</v>
      </c>
      <c r="H443" s="126">
        <f>EquipmentListTable[[#This Row],['#/Unit]]*FilterSpecs!$C$3+EquipmentListTable[[#This Row],['# Extra]]</f>
        <v>0</v>
      </c>
      <c r="I443" s="126">
        <v>0</v>
      </c>
      <c r="J443" s="126">
        <f>IF(AND(EquipmentListTable[[#This Row],[Tag]]&lt;&gt;FilterSpecs!$H$12, EquipmentListTable[[#This Row],[Tag]]&lt;&gt;FilterSpecs!$H$9), EquipmentListTable[[#This Row],['#/Unit]]*FilterSpecs!$B$3+EquipmentListTable[Init '# Extra],0)</f>
        <v>0</v>
      </c>
      <c r="K443" s="126">
        <f>EquipmentListTable[[#This Row],[Tot '#]]-EquipmentListTable[In Stock]</f>
        <v>0</v>
      </c>
      <c r="L443" s="126">
        <f>EquipmentListTable['# Left]</f>
        <v>0</v>
      </c>
      <c r="M443" s="141" t="s">
        <v>1542</v>
      </c>
      <c r="N443" s="104">
        <v>0.5</v>
      </c>
      <c r="O443" s="104">
        <f>EquipmentListTable[[#This Row],['# Formatted]]*EquipmentListTable[[#This Row],[Price (USD)]]</f>
        <v>0</v>
      </c>
      <c r="P443" s="41" t="s">
        <v>1874</v>
      </c>
      <c r="Q443" s="126">
        <f t="shared" si="7"/>
        <v>423</v>
      </c>
      <c r="R443" s="141" t="s">
        <v>1539</v>
      </c>
      <c r="S443" s="48">
        <f>IF(EquipmentListTable[[#This Row],[Tag]]=FilterSpecs!$H$7,EquipmentListTable[[#This Row],['#/Unit]]*EquipmentListTable[[#This Row],[Price (USD)]],0)</f>
        <v>0</v>
      </c>
      <c r="T443" s="87">
        <f>EquipmentListTable[[#This Row],[Tot '#]]*EquipmentListTable[[#This Row],[Price (USD)]]</f>
        <v>0</v>
      </c>
      <c r="U443" s="96">
        <f>EquipmentListTable[[#This Row],[In Stock]]*EquipmentListTable[[#This Row],[Price (USD)]]</f>
        <v>0</v>
      </c>
      <c r="V443" s="96">
        <f>EquipmentListTable[[#This Row],['# Left]]*EquipmentListTable[[#This Row],[Price (USD)]]</f>
        <v>0</v>
      </c>
      <c r="W443" s="96">
        <f>EquipmentListTable[[#This Row],['# Left]]*EquipmentListTable[[#This Row],[Price (USD)]]</f>
        <v>0</v>
      </c>
      <c r="X443" s="38" t="s">
        <v>1540</v>
      </c>
      <c r="Y443" s="77" t="s">
        <v>1541</v>
      </c>
      <c r="Z44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https://www.sparkfun.com/products/00521</v>
      </c>
      <c r="AA44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https://www.mouser.com/ProductDetail/474-COM-00521</v>
      </c>
      <c r="AB443" s="38"/>
    </row>
    <row r="444" spans="1:28" s="55" customFormat="1" x14ac:dyDescent="0.3">
      <c r="A444" s="142" t="s">
        <v>875</v>
      </c>
      <c r="B444" s="127" t="s">
        <v>1583</v>
      </c>
      <c r="C444" s="126" t="s">
        <v>0</v>
      </c>
      <c r="D444" s="141" t="str">
        <f>IF(EquipmentListTable[[#This Row],[Supplier]]=FilterSpecs!$A$8,EquipmentListTable[[#This Row],[Mouser SKU]], EquipmentListTable[[#This Row],[Supplier SKU]])</f>
        <v>COM-08928</v>
      </c>
      <c r="E444" s="126">
        <v>0</v>
      </c>
      <c r="F444" s="126">
        <v>0</v>
      </c>
      <c r="G444" s="126">
        <v>0</v>
      </c>
      <c r="H444" s="126">
        <f>EquipmentListTable[[#This Row],['#/Unit]]*FilterSpecs!$C$3+EquipmentListTable[[#This Row],['# Extra]]</f>
        <v>0</v>
      </c>
      <c r="I444" s="126">
        <v>0</v>
      </c>
      <c r="J444" s="126">
        <f>IF(AND(EquipmentListTable[[#This Row],[Tag]]&lt;&gt;FilterSpecs!$H$12, EquipmentListTable[[#This Row],[Tag]]&lt;&gt;FilterSpecs!$H$9), EquipmentListTable[[#This Row],['#/Unit]]*FilterSpecs!$B$3+EquipmentListTable[Init '# Extra],0)</f>
        <v>0</v>
      </c>
      <c r="K444" s="126">
        <f>EquipmentListTable[[#This Row],[Tot '#]]-EquipmentListTable[In Stock]</f>
        <v>0</v>
      </c>
      <c r="L444" s="126">
        <f>EquipmentListTable['# Left]</f>
        <v>0</v>
      </c>
      <c r="M444" s="141" t="s">
        <v>1526</v>
      </c>
      <c r="N444" s="104">
        <v>0.5</v>
      </c>
      <c r="O444" s="104">
        <f>EquipmentListTable[[#This Row],['# Formatted]]*EquipmentListTable[[#This Row],[Price (USD)]]</f>
        <v>0</v>
      </c>
      <c r="P444" s="41" t="s">
        <v>2349</v>
      </c>
      <c r="Q444" s="126">
        <f t="shared" si="7"/>
        <v>424</v>
      </c>
      <c r="R444" s="141" t="s">
        <v>1523</v>
      </c>
      <c r="S444" s="48">
        <f>IF(EquipmentListTable[[#This Row],[Tag]]=FilterSpecs!$H$7,EquipmentListTable[[#This Row],['#/Unit]]*EquipmentListTable[[#This Row],[Price (USD)]],0)</f>
        <v>0</v>
      </c>
      <c r="T444" s="87">
        <f>EquipmentListTable[[#This Row],[Tot '#]]*EquipmentListTable[[#This Row],[Price (USD)]]</f>
        <v>0</v>
      </c>
      <c r="U444" s="96">
        <f>EquipmentListTable[[#This Row],[In Stock]]*EquipmentListTable[[#This Row],[Price (USD)]]</f>
        <v>0</v>
      </c>
      <c r="V444" s="96">
        <f>EquipmentListTable[[#This Row],['# Left]]*EquipmentListTable[[#This Row],[Price (USD)]]</f>
        <v>0</v>
      </c>
      <c r="W444" s="96">
        <f>EquipmentListTable[[#This Row],['# Left]]*EquipmentListTable[[#This Row],[Price (USD)]]</f>
        <v>0</v>
      </c>
      <c r="X444" s="38" t="s">
        <v>1524</v>
      </c>
      <c r="Y444" s="77" t="s">
        <v>1525</v>
      </c>
      <c r="Z44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https://www.sparkfun.com/products/08928</v>
      </c>
      <c r="AA44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https://www.mouser.com/ProductDetail/474-COM-08928</v>
      </c>
      <c r="AB444" s="38"/>
    </row>
    <row r="445" spans="1:28" s="55" customFormat="1" x14ac:dyDescent="0.3">
      <c r="A445" s="142" t="s">
        <v>875</v>
      </c>
      <c r="B445" s="127" t="s">
        <v>1583</v>
      </c>
      <c r="C445" s="126" t="s">
        <v>0</v>
      </c>
      <c r="D445" s="141" t="str">
        <f>IF(EquipmentListTable[[#This Row],[Supplier]]=FilterSpecs!$A$8,EquipmentListTable[[#This Row],[Mouser SKU]], EquipmentListTable[[#This Row],[Supplier SKU]])</f>
        <v>COM-10213</v>
      </c>
      <c r="E445" s="126">
        <v>0</v>
      </c>
      <c r="F445" s="126">
        <v>0</v>
      </c>
      <c r="G445" s="126">
        <v>0</v>
      </c>
      <c r="H445" s="126">
        <f>EquipmentListTable[[#This Row],['#/Unit]]*FilterSpecs!$C$3+EquipmentListTable[[#This Row],['# Extra]]</f>
        <v>0</v>
      </c>
      <c r="I445" s="126">
        <v>0</v>
      </c>
      <c r="J445" s="126">
        <f>IF(AND(EquipmentListTable[[#This Row],[Tag]]&lt;&gt;FilterSpecs!$H$12, EquipmentListTable[[#This Row],[Tag]]&lt;&gt;FilterSpecs!$H$9), EquipmentListTable[[#This Row],['#/Unit]]*FilterSpecs!$B$3+EquipmentListTable[Init '# Extra],0)</f>
        <v>0</v>
      </c>
      <c r="K445" s="126">
        <f>EquipmentListTable[[#This Row],[Tot '#]]-EquipmentListTable[In Stock]</f>
        <v>0</v>
      </c>
      <c r="L445" s="126">
        <f>EquipmentListTable['# Left]</f>
        <v>0</v>
      </c>
      <c r="M445" s="141" t="s">
        <v>1530</v>
      </c>
      <c r="N445" s="104">
        <v>0.95</v>
      </c>
      <c r="O445" s="104">
        <f>EquipmentListTable[[#This Row],['# Formatted]]*EquipmentListTable[[#This Row],[Price (USD)]]</f>
        <v>0</v>
      </c>
      <c r="P445" s="41" t="s">
        <v>1874</v>
      </c>
      <c r="Q445" s="126">
        <f t="shared" si="7"/>
        <v>425</v>
      </c>
      <c r="R445" s="141" t="s">
        <v>1527</v>
      </c>
      <c r="S445" s="48">
        <f>IF(EquipmentListTable[[#This Row],[Tag]]=FilterSpecs!$H$7,EquipmentListTable[[#This Row],['#/Unit]]*EquipmentListTable[[#This Row],[Price (USD)]],0)</f>
        <v>0</v>
      </c>
      <c r="T445" s="87">
        <f>EquipmentListTable[[#This Row],[Tot '#]]*EquipmentListTable[[#This Row],[Price (USD)]]</f>
        <v>0</v>
      </c>
      <c r="U445" s="96">
        <f>EquipmentListTable[[#This Row],[In Stock]]*EquipmentListTable[[#This Row],[Price (USD)]]</f>
        <v>0</v>
      </c>
      <c r="V445" s="96">
        <f>EquipmentListTable[[#This Row],['# Left]]*EquipmentListTable[[#This Row],[Price (USD)]]</f>
        <v>0</v>
      </c>
      <c r="W445" s="96">
        <f>EquipmentListTable[[#This Row],['# Left]]*EquipmentListTable[[#This Row],[Price (USD)]]</f>
        <v>0</v>
      </c>
      <c r="X445" s="38" t="s">
        <v>1528</v>
      </c>
      <c r="Y445" s="77" t="s">
        <v>1529</v>
      </c>
      <c r="Z44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https://www.sparkfun.com/products/10213</v>
      </c>
      <c r="AA44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https://www.mouser.com/ProductDetail/474-COM-10213</v>
      </c>
      <c r="AB445" s="38"/>
    </row>
    <row r="446" spans="1:28" s="55" customFormat="1" x14ac:dyDescent="0.3">
      <c r="A446" s="142" t="s">
        <v>875</v>
      </c>
      <c r="B446" s="127" t="s">
        <v>1583</v>
      </c>
      <c r="C446" s="126" t="s">
        <v>0</v>
      </c>
      <c r="D446" s="141" t="str">
        <f>IF(EquipmentListTable[[#This Row],[Supplier]]=FilterSpecs!$A$8,EquipmentListTable[[#This Row],[Mouser SKU]], EquipmentListTable[[#This Row],[Supplier SKU]])</f>
        <v>COM-10349</v>
      </c>
      <c r="E446" s="126">
        <v>0</v>
      </c>
      <c r="F446" s="126">
        <v>0</v>
      </c>
      <c r="G446" s="126">
        <v>0</v>
      </c>
      <c r="H446" s="126">
        <f>EquipmentListTable[[#This Row],['#/Unit]]*FilterSpecs!$C$3+EquipmentListTable[[#This Row],['# Extra]]</f>
        <v>0</v>
      </c>
      <c r="I446" s="126">
        <v>0</v>
      </c>
      <c r="J446" s="126">
        <f>IF(AND(EquipmentListTable[[#This Row],[Tag]]&lt;&gt;FilterSpecs!$H$12, EquipmentListTable[[#This Row],[Tag]]&lt;&gt;FilterSpecs!$H$9), EquipmentListTable[[#This Row],['#/Unit]]*FilterSpecs!$B$3+EquipmentListTable[Init '# Extra],0)</f>
        <v>0</v>
      </c>
      <c r="K446" s="126">
        <f>EquipmentListTable[[#This Row],[Tot '#]]-EquipmentListTable[In Stock]</f>
        <v>0</v>
      </c>
      <c r="L446" s="126">
        <f>EquipmentListTable['# Left]</f>
        <v>0</v>
      </c>
      <c r="M446" s="141" t="s">
        <v>1534</v>
      </c>
      <c r="N446" s="104">
        <v>0.95</v>
      </c>
      <c r="O446" s="104">
        <f>EquipmentListTable[[#This Row],['# Formatted]]*EquipmentListTable[[#This Row],[Price (USD)]]</f>
        <v>0</v>
      </c>
      <c r="P446" s="41" t="s">
        <v>1877</v>
      </c>
      <c r="Q446" s="126">
        <f t="shared" si="7"/>
        <v>426</v>
      </c>
      <c r="R446" s="141" t="s">
        <v>1531</v>
      </c>
      <c r="S446" s="48">
        <f>IF(EquipmentListTable[[#This Row],[Tag]]=FilterSpecs!$H$7,EquipmentListTable[[#This Row],['#/Unit]]*EquipmentListTable[[#This Row],[Price (USD)]],0)</f>
        <v>0</v>
      </c>
      <c r="T446" s="87">
        <f>EquipmentListTable[[#This Row],[Tot '#]]*EquipmentListTable[[#This Row],[Price (USD)]]</f>
        <v>0</v>
      </c>
      <c r="U446" s="96">
        <f>EquipmentListTable[[#This Row],[In Stock]]*EquipmentListTable[[#This Row],[Price (USD)]]</f>
        <v>0</v>
      </c>
      <c r="V446" s="96">
        <f>EquipmentListTable[[#This Row],['# Left]]*EquipmentListTable[[#This Row],[Price (USD)]]</f>
        <v>0</v>
      </c>
      <c r="W446" s="96">
        <f>EquipmentListTable[[#This Row],['# Left]]*EquipmentListTable[[#This Row],[Price (USD)]]</f>
        <v>0</v>
      </c>
      <c r="X446" s="38" t="s">
        <v>1532</v>
      </c>
      <c r="Y446" s="77" t="s">
        <v>1533</v>
      </c>
      <c r="Z44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https://www.sparkfun.com/products/10349</v>
      </c>
      <c r="AA44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https://www.mouser.com/ProductDetail/474-COM-10349</v>
      </c>
      <c r="AB446" s="38"/>
    </row>
    <row r="447" spans="1:28" s="55" customFormat="1" x14ac:dyDescent="0.3">
      <c r="A447" s="142" t="s">
        <v>875</v>
      </c>
      <c r="B447" s="127" t="s">
        <v>1583</v>
      </c>
      <c r="C447" s="126" t="s">
        <v>0</v>
      </c>
      <c r="D447" s="141" t="str">
        <f>IF(EquipmentListTable[[#This Row],[Supplier]]=FilterSpecs!$A$8,EquipmentListTable[[#This Row],[Mouser SKU]], EquipmentListTable[[#This Row],[Supplier SKU]])</f>
        <v>COM-12901</v>
      </c>
      <c r="E447" s="126">
        <v>0</v>
      </c>
      <c r="F447" s="126">
        <v>0</v>
      </c>
      <c r="G447" s="126">
        <v>0</v>
      </c>
      <c r="H447" s="126">
        <f>EquipmentListTable[[#This Row],['#/Unit]]*FilterSpecs!$C$3+EquipmentListTable[[#This Row],['# Extra]]</f>
        <v>0</v>
      </c>
      <c r="I447" s="126">
        <v>0</v>
      </c>
      <c r="J447" s="126">
        <f>IF(AND(EquipmentListTable[[#This Row],[Tag]]&lt;&gt;FilterSpecs!$H$12, EquipmentListTable[[#This Row],[Tag]]&lt;&gt;FilterSpecs!$H$9), EquipmentListTable[[#This Row],['#/Unit]]*FilterSpecs!$B$3+EquipmentListTable[Init '# Extra],0)</f>
        <v>0</v>
      </c>
      <c r="K447" s="126">
        <f>EquipmentListTable[[#This Row],[Tot '#]]-EquipmentListTable[In Stock]</f>
        <v>0</v>
      </c>
      <c r="L447" s="126">
        <f>EquipmentListTable['# Left]</f>
        <v>0</v>
      </c>
      <c r="M447" s="141" t="s">
        <v>1546</v>
      </c>
      <c r="N447" s="104">
        <v>1.95</v>
      </c>
      <c r="O447" s="104">
        <f>EquipmentListTable[[#This Row],['# Formatted]]*EquipmentListTable[[#This Row],[Price (USD)]]</f>
        <v>0</v>
      </c>
      <c r="P447" s="41" t="s">
        <v>1877</v>
      </c>
      <c r="Q447" s="126">
        <f t="shared" si="7"/>
        <v>427</v>
      </c>
      <c r="R447" s="141" t="s">
        <v>1543</v>
      </c>
      <c r="S447" s="48">
        <f>IF(EquipmentListTable[[#This Row],[Tag]]=FilterSpecs!$H$7,EquipmentListTable[[#This Row],['#/Unit]]*EquipmentListTable[[#This Row],[Price (USD)]],0)</f>
        <v>0</v>
      </c>
      <c r="T447" s="87">
        <f>EquipmentListTable[[#This Row],[Tot '#]]*EquipmentListTable[[#This Row],[Price (USD)]]</f>
        <v>0</v>
      </c>
      <c r="U447" s="96">
        <f>EquipmentListTable[[#This Row],[In Stock]]*EquipmentListTable[[#This Row],[Price (USD)]]</f>
        <v>0</v>
      </c>
      <c r="V447" s="96">
        <f>EquipmentListTable[[#This Row],['# Left]]*EquipmentListTable[[#This Row],[Price (USD)]]</f>
        <v>0</v>
      </c>
      <c r="W447" s="96">
        <f>EquipmentListTable[[#This Row],['# Left]]*EquipmentListTable[[#This Row],[Price (USD)]]</f>
        <v>0</v>
      </c>
      <c r="X447" s="38" t="s">
        <v>1544</v>
      </c>
      <c r="Y447" s="77" t="s">
        <v>1545</v>
      </c>
      <c r="Z44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https://www.sparkfun.com/products/12901</v>
      </c>
      <c r="AA44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https://www.mouser.com/ProductDetail/474-COM-12901</v>
      </c>
      <c r="AB447" s="38"/>
    </row>
    <row r="448" spans="1:28" s="55" customFormat="1" x14ac:dyDescent="0.3">
      <c r="A448" s="126" t="s">
        <v>875</v>
      </c>
      <c r="B448" s="141" t="s">
        <v>1583</v>
      </c>
      <c r="C448" s="126" t="s">
        <v>0</v>
      </c>
      <c r="D448" s="141" t="str">
        <f>IF(EquipmentListTable[[#This Row],[Supplier]]=FilterSpecs!$A$8,EquipmentListTable[[#This Row],[Mouser SKU]], EquipmentListTable[[#This Row],[Supplier SKU]])</f>
        <v>COM-11078</v>
      </c>
      <c r="E448" s="126">
        <v>1</v>
      </c>
      <c r="F448" s="126">
        <v>0</v>
      </c>
      <c r="G448" s="126">
        <v>0</v>
      </c>
      <c r="H448" s="126">
        <f>EquipmentListTable[[#This Row],['#/Unit]]*FilterSpecs!$C$3+EquipmentListTable[[#This Row],['# Extra]]</f>
        <v>5</v>
      </c>
      <c r="I448" s="126">
        <v>5</v>
      </c>
      <c r="J448" s="126">
        <f>IF(AND(EquipmentListTable[[#This Row],[Tag]]&lt;&gt;FilterSpecs!$H$12, EquipmentListTable[[#This Row],[Tag]]&lt;&gt;FilterSpecs!$H$9), EquipmentListTable[[#This Row],['#/Unit]]*FilterSpecs!$B$3+EquipmentListTable[Init '# Extra],0)</f>
        <v>5</v>
      </c>
      <c r="K448" s="126">
        <f>EquipmentListTable[[#This Row],[Tot '#]]-EquipmentListTable[In Stock]</f>
        <v>0</v>
      </c>
      <c r="L448" s="126">
        <f>EquipmentListTable['# Left]</f>
        <v>0</v>
      </c>
      <c r="M448" s="141" t="s">
        <v>374</v>
      </c>
      <c r="N448" s="104">
        <v>0.5</v>
      </c>
      <c r="O448" s="104">
        <f>EquipmentListTable[[#This Row],['# Formatted]]*EquipmentListTable[[#This Row],[Price (USD)]]</f>
        <v>0</v>
      </c>
      <c r="P448" s="41" t="s">
        <v>1875</v>
      </c>
      <c r="Q448" s="126">
        <f t="shared" si="7"/>
        <v>428</v>
      </c>
      <c r="R448" s="141" t="s">
        <v>371</v>
      </c>
      <c r="S448" s="48">
        <f>IF(EquipmentListTable[[#This Row],[Tag]]=FilterSpecs!$H$7,EquipmentListTable[[#This Row],['#/Unit]]*EquipmentListTable[[#This Row],[Price (USD)]],0)</f>
        <v>0.5</v>
      </c>
      <c r="T448" s="87">
        <f>EquipmentListTable[[#This Row],[Tot '#]]*EquipmentListTable[[#This Row],[Price (USD)]]</f>
        <v>2.5</v>
      </c>
      <c r="U448" s="96">
        <f>EquipmentListTable[[#This Row],[In Stock]]*EquipmentListTable[[#This Row],[Price (USD)]]</f>
        <v>2.5</v>
      </c>
      <c r="V448" s="96">
        <f>EquipmentListTable[[#This Row],['# Left]]*EquipmentListTable[[#This Row],[Price (USD)]]</f>
        <v>0</v>
      </c>
      <c r="W448" s="96">
        <f>EquipmentListTable[[#This Row],['# Left]]*EquipmentListTable[[#This Row],[Price (USD)]]</f>
        <v>0</v>
      </c>
      <c r="X448" s="38" t="s">
        <v>372</v>
      </c>
      <c r="Y448" s="77" t="s">
        <v>373</v>
      </c>
      <c r="Z44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https://www.sparkfun.com/products/11078</v>
      </c>
      <c r="AA44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https://www.mouser.com/ProductDetail/474-COM-11078</v>
      </c>
      <c r="AB448" s="38"/>
    </row>
    <row r="449" spans="1:28" s="55" customFormat="1" x14ac:dyDescent="0.3">
      <c r="A449" s="126" t="s">
        <v>875</v>
      </c>
      <c r="B449" s="141" t="s">
        <v>1583</v>
      </c>
      <c r="C449" s="126" t="s">
        <v>0</v>
      </c>
      <c r="D449" s="141" t="str">
        <f>IF(EquipmentListTable[[#This Row],[Supplier]]=FilterSpecs!$A$8,EquipmentListTable[[#This Row],[Mouser SKU]], EquipmentListTable[[#This Row],[Supplier SKU]])</f>
        <v>COM-00526</v>
      </c>
      <c r="E449" s="126">
        <v>1</v>
      </c>
      <c r="F449" s="126">
        <v>0</v>
      </c>
      <c r="G449" s="126">
        <v>0</v>
      </c>
      <c r="H449" s="126">
        <f>EquipmentListTable[[#This Row],['#/Unit]]*FilterSpecs!$C$3+EquipmentListTable[[#This Row],['# Extra]]</f>
        <v>5</v>
      </c>
      <c r="I449" s="126">
        <v>5</v>
      </c>
      <c r="J449" s="126">
        <f>IF(AND(EquipmentListTable[[#This Row],[Tag]]&lt;&gt;FilterSpecs!$H$12, EquipmentListTable[[#This Row],[Tag]]&lt;&gt;FilterSpecs!$H$9), EquipmentListTable[[#This Row],['#/Unit]]*FilterSpecs!$B$3+EquipmentListTable[Init '# Extra],0)</f>
        <v>5</v>
      </c>
      <c r="K449" s="126">
        <f>EquipmentListTable[[#This Row],[Tot '#]]-EquipmentListTable[In Stock]</f>
        <v>0</v>
      </c>
      <c r="L449" s="126">
        <f>EquipmentListTable['# Left]</f>
        <v>0</v>
      </c>
      <c r="M449" s="141" t="s">
        <v>362</v>
      </c>
      <c r="N449" s="104">
        <v>1.95</v>
      </c>
      <c r="O449" s="104">
        <f>EquipmentListTable[[#This Row],['# Formatted]]*EquipmentListTable[[#This Row],[Price (USD)]]</f>
        <v>0</v>
      </c>
      <c r="P449" s="41" t="s">
        <v>1875</v>
      </c>
      <c r="Q449" s="126">
        <f t="shared" si="7"/>
        <v>429</v>
      </c>
      <c r="R449" s="141" t="s">
        <v>359</v>
      </c>
      <c r="S449" s="48">
        <f>IF(EquipmentListTable[[#This Row],[Tag]]=FilterSpecs!$H$7,EquipmentListTable[[#This Row],['#/Unit]]*EquipmentListTable[[#This Row],[Price (USD)]],0)</f>
        <v>1.95</v>
      </c>
      <c r="T449" s="87">
        <f>EquipmentListTable[[#This Row],[Tot '#]]*EquipmentListTable[[#This Row],[Price (USD)]]</f>
        <v>9.75</v>
      </c>
      <c r="U449" s="96">
        <f>EquipmentListTable[[#This Row],[In Stock]]*EquipmentListTable[[#This Row],[Price (USD)]]</f>
        <v>9.75</v>
      </c>
      <c r="V449" s="96">
        <f>EquipmentListTable[[#This Row],['# Left]]*EquipmentListTable[[#This Row],[Price (USD)]]</f>
        <v>0</v>
      </c>
      <c r="W449" s="96">
        <f>EquipmentListTable[[#This Row],['# Left]]*EquipmentListTable[[#This Row],[Price (USD)]]</f>
        <v>0</v>
      </c>
      <c r="X449" s="38" t="s">
        <v>360</v>
      </c>
      <c r="Y449" s="77" t="s">
        <v>361</v>
      </c>
      <c r="Z44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https://www.sparkfun.com/products/00526</v>
      </c>
      <c r="AA44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https://www.mouser.com/ProductDetail/474-COM-00526</v>
      </c>
      <c r="AB449" s="38"/>
    </row>
    <row r="450" spans="1:28" s="55" customFormat="1" x14ac:dyDescent="0.3">
      <c r="A450" s="126" t="s">
        <v>875</v>
      </c>
      <c r="B450" s="141" t="s">
        <v>1583</v>
      </c>
      <c r="C450" s="126" t="s">
        <v>0</v>
      </c>
      <c r="D450" s="141" t="str">
        <f>IF(EquipmentListTable[[#This Row],[Supplier]]=FilterSpecs!$A$8,EquipmentListTable[[#This Row],[Mouser SKU]], EquipmentListTable[[#This Row],[Supplier SKU]])</f>
        <v>COM-00107</v>
      </c>
      <c r="E450" s="126">
        <v>1</v>
      </c>
      <c r="F450" s="126">
        <v>0</v>
      </c>
      <c r="G450" s="126">
        <v>0</v>
      </c>
      <c r="H450" s="126">
        <f>EquipmentListTable[[#This Row],['#/Unit]]*FilterSpecs!$C$3+EquipmentListTable[[#This Row],['# Extra]]</f>
        <v>5</v>
      </c>
      <c r="I450" s="126">
        <v>5</v>
      </c>
      <c r="J450" s="126">
        <f>IF(AND(EquipmentListTable[[#This Row],[Tag]]&lt;&gt;FilterSpecs!$H$12, EquipmentListTable[[#This Row],[Tag]]&lt;&gt;FilterSpecs!$H$9), EquipmentListTable[[#This Row],['#/Unit]]*FilterSpecs!$B$3+EquipmentListTable[Init '# Extra],0)</f>
        <v>5</v>
      </c>
      <c r="K450" s="126">
        <f>EquipmentListTable[[#This Row],[Tot '#]]-EquipmentListTable[In Stock]</f>
        <v>0</v>
      </c>
      <c r="L450" s="126">
        <f>EquipmentListTable['# Left]</f>
        <v>0</v>
      </c>
      <c r="M450" s="141" t="s">
        <v>378</v>
      </c>
      <c r="N450" s="104">
        <v>0.95</v>
      </c>
      <c r="O450" s="104">
        <f>EquipmentListTable[[#This Row],['# Formatted]]*EquipmentListTable[[#This Row],[Price (USD)]]</f>
        <v>0</v>
      </c>
      <c r="P450" s="41" t="s">
        <v>1875</v>
      </c>
      <c r="Q450" s="126">
        <f t="shared" si="7"/>
        <v>430</v>
      </c>
      <c r="R450" s="141" t="s">
        <v>375</v>
      </c>
      <c r="S450" s="48">
        <f>IF(EquipmentListTable[[#This Row],[Tag]]=FilterSpecs!$H$7,EquipmentListTable[[#This Row],['#/Unit]]*EquipmentListTable[[#This Row],[Price (USD)]],0)</f>
        <v>0.95</v>
      </c>
      <c r="T450" s="87">
        <f>EquipmentListTable[[#This Row],[Tot '#]]*EquipmentListTable[[#This Row],[Price (USD)]]</f>
        <v>4.75</v>
      </c>
      <c r="U450" s="96">
        <f>EquipmentListTable[[#This Row],[In Stock]]*EquipmentListTable[[#This Row],[Price (USD)]]</f>
        <v>4.75</v>
      </c>
      <c r="V450" s="96">
        <f>EquipmentListTable[[#This Row],['# Left]]*EquipmentListTable[[#This Row],[Price (USD)]]</f>
        <v>0</v>
      </c>
      <c r="W450" s="96">
        <f>EquipmentListTable[[#This Row],['# Left]]*EquipmentListTable[[#This Row],[Price (USD)]]</f>
        <v>0</v>
      </c>
      <c r="X450" s="38" t="s">
        <v>376</v>
      </c>
      <c r="Y450" s="77" t="s">
        <v>377</v>
      </c>
      <c r="Z45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https://www.sparkfun.com/products/00107</v>
      </c>
      <c r="AA45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https://www.mouser.com/ProductDetail/474-COM-00107</v>
      </c>
      <c r="AB450" s="38"/>
    </row>
    <row r="451" spans="1:28" s="55" customFormat="1" x14ac:dyDescent="0.3">
      <c r="A451" s="126" t="s">
        <v>875</v>
      </c>
      <c r="B451" s="141" t="s">
        <v>1583</v>
      </c>
      <c r="C451" s="126" t="s">
        <v>0</v>
      </c>
      <c r="D451" s="141" t="str">
        <f>IF(EquipmentListTable[[#This Row],[Supplier]]=FilterSpecs!$A$8,EquipmentListTable[[#This Row],[Mouser SKU]], EquipmentListTable[[#This Row],[Supplier SKU]])</f>
        <v>COM-12766</v>
      </c>
      <c r="E451" s="126">
        <v>0</v>
      </c>
      <c r="F451" s="126">
        <v>2</v>
      </c>
      <c r="G451" s="126">
        <v>0</v>
      </c>
      <c r="H451" s="126">
        <f>EquipmentListTable[[#This Row],['#/Unit]]*FilterSpecs!$C$3+EquipmentListTable[[#This Row],['# Extra]]</f>
        <v>2</v>
      </c>
      <c r="I451" s="126">
        <v>0</v>
      </c>
      <c r="J451" s="126">
        <f>IF(AND(EquipmentListTable[[#This Row],[Tag]]&lt;&gt;FilterSpecs!$H$12, EquipmentListTable[[#This Row],[Tag]]&lt;&gt;FilterSpecs!$H$9), EquipmentListTable[[#This Row],['#/Unit]]*FilterSpecs!$B$3+EquipmentListTable[Init '# Extra],0)</f>
        <v>0</v>
      </c>
      <c r="K451" s="126">
        <f>EquipmentListTable[[#This Row],[Tot '#]]-EquipmentListTable[In Stock]</f>
        <v>2</v>
      </c>
      <c r="L451" s="126">
        <f>EquipmentListTable['# Left]</f>
        <v>2</v>
      </c>
      <c r="M451" s="141" t="s">
        <v>1246</v>
      </c>
      <c r="N451" s="104">
        <v>1.5</v>
      </c>
      <c r="O451" s="104">
        <f>EquipmentListTable[[#This Row],['# Formatted]]*EquipmentListTable[[#This Row],[Price (USD)]]</f>
        <v>3</v>
      </c>
      <c r="P451" s="41" t="s">
        <v>1874</v>
      </c>
      <c r="Q451" s="126">
        <f t="shared" si="7"/>
        <v>431</v>
      </c>
      <c r="R451" s="141" t="s">
        <v>1243</v>
      </c>
      <c r="S451" s="48">
        <f>IF(EquipmentListTable[[#This Row],[Tag]]=FilterSpecs!$H$7,EquipmentListTable[[#This Row],['#/Unit]]*EquipmentListTable[[#This Row],[Price (USD)]],0)</f>
        <v>0</v>
      </c>
      <c r="T451" s="87">
        <f>EquipmentListTable[[#This Row],[Tot '#]]*EquipmentListTable[[#This Row],[Price (USD)]]</f>
        <v>3</v>
      </c>
      <c r="U451" s="96">
        <f>EquipmentListTable[[#This Row],[In Stock]]*EquipmentListTable[[#This Row],[Price (USD)]]</f>
        <v>0</v>
      </c>
      <c r="V451" s="96">
        <f>EquipmentListTable[[#This Row],['# Left]]*EquipmentListTable[[#This Row],[Price (USD)]]</f>
        <v>3</v>
      </c>
      <c r="W451" s="96">
        <f>EquipmentListTable[[#This Row],['# Left]]*EquipmentListTable[[#This Row],[Price (USD)]]</f>
        <v>3</v>
      </c>
      <c r="X451" s="38" t="s">
        <v>1244</v>
      </c>
      <c r="Y451" s="77" t="s">
        <v>1245</v>
      </c>
      <c r="Z45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https://www.sparkfun.com/products/12766</v>
      </c>
      <c r="AA45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https://www.mouser.com/ProductDetail/474-COM-12766</v>
      </c>
      <c r="AB451" s="38"/>
    </row>
    <row r="452" spans="1:28" s="55" customFormat="1" x14ac:dyDescent="0.3">
      <c r="A452" s="126" t="s">
        <v>875</v>
      </c>
      <c r="B452" s="141" t="s">
        <v>1583</v>
      </c>
      <c r="C452" s="126" t="s">
        <v>0</v>
      </c>
      <c r="D452" s="141" t="str">
        <f>IF(EquipmentListTable[[#This Row],[Supplier]]=FilterSpecs!$A$8,EquipmentListTable[[#This Row],[Mouser SKU]], EquipmentListTable[[#This Row],[Supplier SKU]])</f>
        <v>COM-00527</v>
      </c>
      <c r="E452" s="126">
        <v>0</v>
      </c>
      <c r="F452" s="126">
        <v>2</v>
      </c>
      <c r="G452" s="126">
        <v>0</v>
      </c>
      <c r="H452" s="126">
        <f>EquipmentListTable[[#This Row],['#/Unit]]*FilterSpecs!$C$3+EquipmentListTable[[#This Row],['# Extra]]</f>
        <v>2</v>
      </c>
      <c r="I452" s="126">
        <v>0</v>
      </c>
      <c r="J452" s="126">
        <f>IF(AND(EquipmentListTable[[#This Row],[Tag]]&lt;&gt;FilterSpecs!$H$12, EquipmentListTable[[#This Row],[Tag]]&lt;&gt;FilterSpecs!$H$9), EquipmentListTable[[#This Row],['#/Unit]]*FilterSpecs!$B$3+EquipmentListTable[Init '# Extra],0)</f>
        <v>0</v>
      </c>
      <c r="K452" s="126">
        <f>EquipmentListTable[[#This Row],[Tot '#]]-EquipmentListTable[In Stock]</f>
        <v>2</v>
      </c>
      <c r="L452" s="126">
        <f>EquipmentListTable['# Left]</f>
        <v>2</v>
      </c>
      <c r="M452" s="141" t="s">
        <v>366</v>
      </c>
      <c r="N452" s="104">
        <v>1.95</v>
      </c>
      <c r="O452" s="104">
        <f>EquipmentListTable[[#This Row],['# Formatted]]*EquipmentListTable[[#This Row],[Price (USD)]]</f>
        <v>3.9</v>
      </c>
      <c r="P452" s="41" t="s">
        <v>1874</v>
      </c>
      <c r="Q452" s="126">
        <f t="shared" si="7"/>
        <v>432</v>
      </c>
      <c r="R452" s="141" t="s">
        <v>363</v>
      </c>
      <c r="S452" s="48">
        <f>IF(EquipmentListTable[[#This Row],[Tag]]=FilterSpecs!$H$7,EquipmentListTable[[#This Row],['#/Unit]]*EquipmentListTable[[#This Row],[Price (USD)]],0)</f>
        <v>0</v>
      </c>
      <c r="T452" s="87">
        <f>EquipmentListTable[[#This Row],[Tot '#]]*EquipmentListTable[[#This Row],[Price (USD)]]</f>
        <v>3.9</v>
      </c>
      <c r="U452" s="96">
        <f>EquipmentListTable[[#This Row],[In Stock]]*EquipmentListTable[[#This Row],[Price (USD)]]</f>
        <v>0</v>
      </c>
      <c r="V452" s="96">
        <f>EquipmentListTable[[#This Row],['# Left]]*EquipmentListTable[[#This Row],[Price (USD)]]</f>
        <v>3.9</v>
      </c>
      <c r="W452" s="96">
        <f>EquipmentListTable[[#This Row],['# Left]]*EquipmentListTable[[#This Row],[Price (USD)]]</f>
        <v>3.9</v>
      </c>
      <c r="X452" s="38" t="s">
        <v>364</v>
      </c>
      <c r="Y452" s="77" t="s">
        <v>365</v>
      </c>
      <c r="Z45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https://www.sparkfun.com/products/00527</v>
      </c>
      <c r="AA45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https://www.mouser.com/ProductDetail/474-COM-00527</v>
      </c>
      <c r="AB452" s="38"/>
    </row>
    <row r="453" spans="1:28" s="55" customFormat="1" x14ac:dyDescent="0.3">
      <c r="A453" s="126" t="s">
        <v>875</v>
      </c>
      <c r="B453" s="141" t="s">
        <v>1583</v>
      </c>
      <c r="C453" s="126" t="s">
        <v>0</v>
      </c>
      <c r="D453" s="141" t="str">
        <f>IF(EquipmentListTable[[#This Row],[Supplier]]=FilterSpecs!$A$8,EquipmentListTable[[#This Row],[Mouser SKU]], EquipmentListTable[[#This Row],[Supplier SKU]])</f>
        <v>PRT-07937</v>
      </c>
      <c r="E453" s="126">
        <f>SUM(E455:E461)</f>
        <v>5</v>
      </c>
      <c r="F453" s="126">
        <v>0</v>
      </c>
      <c r="G453" s="126">
        <v>0</v>
      </c>
      <c r="H453" s="126">
        <f>EquipmentListTable[[#This Row],['#/Unit]]*FilterSpecs!$C$3+EquipmentListTable[[#This Row],['# Extra]]</f>
        <v>25</v>
      </c>
      <c r="I453" s="126">
        <v>25</v>
      </c>
      <c r="J453" s="126">
        <f>IF(AND(EquipmentListTable[[#This Row],[Tag]]&lt;&gt;FilterSpecs!$H$12, EquipmentListTable[[#This Row],[Tag]]&lt;&gt;FilterSpecs!$H$9), EquipmentListTable[[#This Row],['#/Unit]]*FilterSpecs!$B$3+EquipmentListTable[Init '# Extra],0)</f>
        <v>25</v>
      </c>
      <c r="K453" s="126">
        <f>EquipmentListTable[[#This Row],[Tot '#]]-EquipmentListTable[In Stock]</f>
        <v>0</v>
      </c>
      <c r="L453" s="126">
        <f>EquipmentListTable['# Left]</f>
        <v>0</v>
      </c>
      <c r="M453" s="141" t="s">
        <v>1811</v>
      </c>
      <c r="N453" s="104">
        <v>0.5</v>
      </c>
      <c r="O453" s="104">
        <f>EquipmentListTable[[#This Row],['# Formatted]]*EquipmentListTable[[#This Row],[Price (USD)]]</f>
        <v>0</v>
      </c>
      <c r="P453" s="41" t="s">
        <v>1875</v>
      </c>
      <c r="Q453" s="126">
        <f t="shared" si="7"/>
        <v>433</v>
      </c>
      <c r="R453" s="141" t="s">
        <v>1808</v>
      </c>
      <c r="S453" s="48">
        <f>IF(EquipmentListTable[[#This Row],[Tag]]=FilterSpecs!$H$7,EquipmentListTable[[#This Row],['#/Unit]]*EquipmentListTable[[#This Row],[Price (USD)]],0)</f>
        <v>2.5</v>
      </c>
      <c r="T453" s="87">
        <f>EquipmentListTable[[#This Row],[Tot '#]]*EquipmentListTable[[#This Row],[Price (USD)]]</f>
        <v>12.5</v>
      </c>
      <c r="U453" s="96">
        <f>EquipmentListTable[[#This Row],[In Stock]]*EquipmentListTable[[#This Row],[Price (USD)]]</f>
        <v>12.5</v>
      </c>
      <c r="V453" s="96">
        <f>EquipmentListTable[[#This Row],['# Left]]*EquipmentListTable[[#This Row],[Price (USD)]]</f>
        <v>0</v>
      </c>
      <c r="W453" s="96">
        <f>EquipmentListTable[[#This Row],['# Left]]*EquipmentListTable[[#This Row],[Price (USD)]]</f>
        <v>0</v>
      </c>
      <c r="X453" s="38" t="s">
        <v>1809</v>
      </c>
      <c r="Y453" s="77" t="s">
        <v>1810</v>
      </c>
      <c r="Z45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https://www.sparkfun.com/products/07937</v>
      </c>
      <c r="AA45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https://www.mouser.com/ProductDetail/474-PRT-07937</v>
      </c>
      <c r="AB453" s="38"/>
    </row>
    <row r="454" spans="1:28" s="55" customFormat="1" x14ac:dyDescent="0.3">
      <c r="A454" s="147" t="s">
        <v>875</v>
      </c>
      <c r="B454" s="147" t="s">
        <v>1583</v>
      </c>
      <c r="C454" s="126" t="s">
        <v>1863</v>
      </c>
      <c r="D454" s="141" t="str">
        <f>IF(EquipmentListTable[[#This Row],[Supplier]]=FilterSpecs!$A$8,EquipmentListTable[[#This Row],[Mouser SKU]], EquipmentListTable[[#This Row],[Supplier SKU]])</f>
        <v>2202</v>
      </c>
      <c r="E454" s="126">
        <v>0</v>
      </c>
      <c r="F454" s="126">
        <v>0</v>
      </c>
      <c r="G454" s="126">
        <v>0</v>
      </c>
      <c r="H454" s="126">
        <f>EquipmentListTable[[#This Row],['#/Unit]]*FilterSpecs!$C$3+EquipmentListTable[[#This Row],['# Extra]]</f>
        <v>0</v>
      </c>
      <c r="I454" s="126">
        <v>0</v>
      </c>
      <c r="J454" s="126">
        <f>IF(AND(EquipmentListTable[[#This Row],[Tag]]&lt;&gt;FilterSpecs!$H$12, EquipmentListTable[[#This Row],[Tag]]&lt;&gt;FilterSpecs!$H$9), EquipmentListTable[[#This Row],['#/Unit]]*FilterSpecs!$B$3+EquipmentListTable[Init '# Extra],0)</f>
        <v>0</v>
      </c>
      <c r="K454" s="126">
        <f>EquipmentListTable[[#This Row],[Tot '#]]-EquipmentListTable[In Stock]</f>
        <v>0</v>
      </c>
      <c r="L454" s="126">
        <f>EquipmentListTable['# Left]</f>
        <v>0</v>
      </c>
      <c r="M454" s="147" t="s">
        <v>2339</v>
      </c>
      <c r="N454" s="107">
        <v>0.75</v>
      </c>
      <c r="O454" s="104">
        <f>EquipmentListTable[[#This Row],['# Formatted]]*EquipmentListTable[[#This Row],[Price (USD)]]</f>
        <v>0</v>
      </c>
      <c r="P454" s="51" t="s">
        <v>1874</v>
      </c>
      <c r="Q454" s="126">
        <f t="shared" si="7"/>
        <v>434</v>
      </c>
      <c r="R454" s="144" t="s">
        <v>2340</v>
      </c>
      <c r="S454" s="48">
        <f>IF(EquipmentListTable[[#This Row],[Tag]]=FilterSpecs!$H$7,EquipmentListTable[[#This Row],['#/Unit]]*EquipmentListTable[[#This Row],[Price (USD)]],0)</f>
        <v>0</v>
      </c>
      <c r="T454" s="87">
        <f>EquipmentListTable[[#This Row],[Tot '#]]*EquipmentListTable[[#This Row],[Price (USD)]]</f>
        <v>0</v>
      </c>
      <c r="U454" s="96">
        <f>EquipmentListTable[[#This Row],[In Stock]]*EquipmentListTable[[#This Row],[Price (USD)]]</f>
        <v>0</v>
      </c>
      <c r="V454" s="96">
        <f>EquipmentListTable[[#This Row],['# Left]]*EquipmentListTable[[#This Row],[Price (USD)]]</f>
        <v>0</v>
      </c>
      <c r="W454" s="96">
        <f>EquipmentListTable[[#This Row],['# Left]]*EquipmentListTable[[#This Row],[Price (USD)]]</f>
        <v>0</v>
      </c>
      <c r="Y454" s="77"/>
      <c r="Z45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https://www.adafruit.com/product/2202</v>
      </c>
      <c r="AA45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https://www.mouser.com/ProductDetail/485-2202</v>
      </c>
    </row>
    <row r="455" spans="1:28" s="55" customFormat="1" x14ac:dyDescent="0.3">
      <c r="A455" s="126" t="s">
        <v>875</v>
      </c>
      <c r="B455" s="141" t="s">
        <v>1583</v>
      </c>
      <c r="C455" s="126" t="s">
        <v>0</v>
      </c>
      <c r="D455" s="141" t="str">
        <f>IF(EquipmentListTable[[#This Row],[Supplier]]=FilterSpecs!$A$8,EquipmentListTable[[#This Row],[Mouser SKU]], EquipmentListTable[[#This Row],[Supplier SKU]])</f>
        <v>COM-09456</v>
      </c>
      <c r="E455" s="126">
        <v>2</v>
      </c>
      <c r="F455" s="126">
        <v>0</v>
      </c>
      <c r="G455" s="126">
        <v>0</v>
      </c>
      <c r="H455" s="126">
        <f>EquipmentListTable[[#This Row],['#/Unit]]*FilterSpecs!$C$3+EquipmentListTable[[#This Row],['# Extra]]</f>
        <v>10</v>
      </c>
      <c r="I455" s="126">
        <v>10</v>
      </c>
      <c r="J455" s="126">
        <f>IF(AND(EquipmentListTable[[#This Row],[Tag]]&lt;&gt;FilterSpecs!$H$12, EquipmentListTable[[#This Row],[Tag]]&lt;&gt;FilterSpecs!$H$9), EquipmentListTable[[#This Row],['#/Unit]]*FilterSpecs!$B$3+EquipmentListTable[Init '# Extra],0)</f>
        <v>10</v>
      </c>
      <c r="K455" s="126">
        <f>EquipmentListTable[[#This Row],[Tot '#]]-EquipmentListTable[In Stock]</f>
        <v>0</v>
      </c>
      <c r="L455" s="126">
        <f>EquipmentListTable['# Left]</f>
        <v>0</v>
      </c>
      <c r="M455" s="141" t="s">
        <v>645</v>
      </c>
      <c r="N455" s="104">
        <v>0.95</v>
      </c>
      <c r="O455" s="104">
        <f>EquipmentListTable[[#This Row],['# Formatted]]*EquipmentListTable[[#This Row],[Price (USD)]]</f>
        <v>0</v>
      </c>
      <c r="P455" s="41" t="s">
        <v>1875</v>
      </c>
      <c r="Q455" s="126">
        <f t="shared" si="7"/>
        <v>435</v>
      </c>
      <c r="R455" s="141" t="s">
        <v>642</v>
      </c>
      <c r="S455" s="48">
        <f>IF(EquipmentListTable[[#This Row],[Tag]]=FilterSpecs!$H$7,EquipmentListTable[[#This Row],['#/Unit]]*EquipmentListTable[[#This Row],[Price (USD)]],0)</f>
        <v>1.9</v>
      </c>
      <c r="T455" s="87">
        <f>EquipmentListTable[[#This Row],[Tot '#]]*EquipmentListTable[[#This Row],[Price (USD)]]</f>
        <v>9.5</v>
      </c>
      <c r="U455" s="96">
        <f>EquipmentListTable[[#This Row],[In Stock]]*EquipmentListTable[[#This Row],[Price (USD)]]</f>
        <v>9.5</v>
      </c>
      <c r="V455" s="96">
        <f>EquipmentListTable[[#This Row],['# Left]]*EquipmentListTable[[#This Row],[Price (USD)]]</f>
        <v>0</v>
      </c>
      <c r="W455" s="96">
        <f>EquipmentListTable[[#This Row],['# Left]]*EquipmentListTable[[#This Row],[Price (USD)]]</f>
        <v>0</v>
      </c>
      <c r="X455" s="38" t="s">
        <v>643</v>
      </c>
      <c r="Y455" s="77" t="s">
        <v>644</v>
      </c>
      <c r="Z45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https://www.sparkfun.com/products/09456</v>
      </c>
      <c r="AA45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https://www.mouser.com/ProductDetail/474-COM-09456</v>
      </c>
      <c r="AB455" s="38"/>
    </row>
    <row r="456" spans="1:28" s="55" customFormat="1" x14ac:dyDescent="0.3">
      <c r="A456" s="126" t="s">
        <v>875</v>
      </c>
      <c r="B456" s="141" t="s">
        <v>1583</v>
      </c>
      <c r="C456" s="126" t="s">
        <v>0</v>
      </c>
      <c r="D456" s="141" t="str">
        <f>IF(EquipmentListTable[[#This Row],[Supplier]]=FilterSpecs!$A$8,EquipmentListTable[[#This Row],[Mouser SKU]], EquipmentListTable[[#This Row],[Supplier SKU]])</f>
        <v>COM-10613</v>
      </c>
      <c r="E456" s="126">
        <v>1</v>
      </c>
      <c r="F456" s="126">
        <v>0</v>
      </c>
      <c r="G456" s="126">
        <v>0</v>
      </c>
      <c r="H456" s="126">
        <f>EquipmentListTable[[#This Row],['#/Unit]]*FilterSpecs!$C$3+EquipmentListTable[[#This Row],['# Extra]]</f>
        <v>5</v>
      </c>
      <c r="I456" s="126">
        <v>5</v>
      </c>
      <c r="J456" s="126">
        <f>IF(AND(EquipmentListTable[[#This Row],[Tag]]&lt;&gt;FilterSpecs!$H$12, EquipmentListTable[[#This Row],[Tag]]&lt;&gt;FilterSpecs!$H$9), EquipmentListTable[[#This Row],['#/Unit]]*FilterSpecs!$B$3+EquipmentListTable[Init '# Extra],0)</f>
        <v>5</v>
      </c>
      <c r="K456" s="126">
        <f>EquipmentListTable[[#This Row],[Tot '#]]-EquipmentListTable[In Stock]</f>
        <v>0</v>
      </c>
      <c r="L456" s="126">
        <f>EquipmentListTable['# Left]</f>
        <v>0</v>
      </c>
      <c r="M456" s="141" t="s">
        <v>941</v>
      </c>
      <c r="N456" s="104">
        <v>1.5</v>
      </c>
      <c r="O456" s="104">
        <f>EquipmentListTable[[#This Row],['# Formatted]]*EquipmentListTable[[#This Row],[Price (USD)]]</f>
        <v>0</v>
      </c>
      <c r="P456" s="41" t="s">
        <v>1875</v>
      </c>
      <c r="Q456" s="126">
        <f t="shared" si="7"/>
        <v>436</v>
      </c>
      <c r="R456" s="141" t="s">
        <v>938</v>
      </c>
      <c r="S456" s="48">
        <f>IF(EquipmentListTable[[#This Row],[Tag]]=FilterSpecs!$H$7,EquipmentListTable[[#This Row],['#/Unit]]*EquipmentListTable[[#This Row],[Price (USD)]],0)</f>
        <v>1.5</v>
      </c>
      <c r="T456" s="87">
        <f>EquipmentListTable[[#This Row],[Tot '#]]*EquipmentListTable[[#This Row],[Price (USD)]]</f>
        <v>7.5</v>
      </c>
      <c r="U456" s="96">
        <f>EquipmentListTable[[#This Row],[In Stock]]*EquipmentListTable[[#This Row],[Price (USD)]]</f>
        <v>7.5</v>
      </c>
      <c r="V456" s="96">
        <f>EquipmentListTable[[#This Row],['# Left]]*EquipmentListTable[[#This Row],[Price (USD)]]</f>
        <v>0</v>
      </c>
      <c r="W456" s="96">
        <f>EquipmentListTable[[#This Row],['# Left]]*EquipmentListTable[[#This Row],[Price (USD)]]</f>
        <v>0</v>
      </c>
      <c r="X456" s="38" t="s">
        <v>939</v>
      </c>
      <c r="Y456" s="77" t="s">
        <v>940</v>
      </c>
      <c r="Z45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https://www.sparkfun.com/products/10613</v>
      </c>
      <c r="AA45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https://www.mouser.com/ProductDetail/474-COM-10613</v>
      </c>
      <c r="AB456" s="38"/>
    </row>
    <row r="457" spans="1:28" s="55" customFormat="1" x14ac:dyDescent="0.3">
      <c r="A457" s="126" t="s">
        <v>875</v>
      </c>
      <c r="B457" s="141" t="s">
        <v>1583</v>
      </c>
      <c r="C457" s="126" t="s">
        <v>0</v>
      </c>
      <c r="D457" s="141" t="str">
        <f>IF(EquipmentListTable[[#This Row],[Supplier]]=FilterSpecs!$A$8,EquipmentListTable[[#This Row],[Mouser SKU]], EquipmentListTable[[#This Row],[Supplier SKU]])</f>
        <v>COM-09273</v>
      </c>
      <c r="E457" s="126">
        <v>1</v>
      </c>
      <c r="F457" s="126">
        <v>0</v>
      </c>
      <c r="G457" s="126">
        <v>0</v>
      </c>
      <c r="H457" s="126">
        <f>EquipmentListTable[[#This Row],['#/Unit]]*FilterSpecs!$C$3+EquipmentListTable[[#This Row],['# Extra]]</f>
        <v>5</v>
      </c>
      <c r="I457" s="126">
        <v>5</v>
      </c>
      <c r="J457" s="126">
        <f>IF(AND(EquipmentListTable[[#This Row],[Tag]]&lt;&gt;FilterSpecs!$H$12, EquipmentListTable[[#This Row],[Tag]]&lt;&gt;FilterSpecs!$H$9), EquipmentListTable[[#This Row],['#/Unit]]*FilterSpecs!$B$3+EquipmentListTable[Init '# Extra],0)</f>
        <v>5</v>
      </c>
      <c r="K457" s="126">
        <f>EquipmentListTable[[#This Row],[Tot '#]]-EquipmentListTable[In Stock]</f>
        <v>0</v>
      </c>
      <c r="L457" s="126">
        <f>EquipmentListTable['# Left]</f>
        <v>0</v>
      </c>
      <c r="M457" s="141" t="s">
        <v>386</v>
      </c>
      <c r="N457" s="104">
        <v>0.95</v>
      </c>
      <c r="O457" s="104">
        <f>EquipmentListTable[[#This Row],['# Formatted]]*EquipmentListTable[[#This Row],[Price (USD)]]</f>
        <v>0</v>
      </c>
      <c r="P457" s="41" t="s">
        <v>1875</v>
      </c>
      <c r="Q457" s="126">
        <f t="shared" si="7"/>
        <v>437</v>
      </c>
      <c r="R457" s="141" t="s">
        <v>383</v>
      </c>
      <c r="S457" s="48">
        <f>IF(EquipmentListTable[[#This Row],[Tag]]=FilterSpecs!$H$7,EquipmentListTable[[#This Row],['#/Unit]]*EquipmentListTable[[#This Row],[Price (USD)]],0)</f>
        <v>0.95</v>
      </c>
      <c r="T457" s="87">
        <f>EquipmentListTable[[#This Row],[Tot '#]]*EquipmentListTable[[#This Row],[Price (USD)]]</f>
        <v>4.75</v>
      </c>
      <c r="U457" s="96">
        <f>EquipmentListTable[[#This Row],[In Stock]]*EquipmentListTable[[#This Row],[Price (USD)]]</f>
        <v>4.75</v>
      </c>
      <c r="V457" s="96">
        <f>EquipmentListTable[[#This Row],['# Left]]*EquipmentListTable[[#This Row],[Price (USD)]]</f>
        <v>0</v>
      </c>
      <c r="W457" s="96">
        <f>EquipmentListTable[[#This Row],['# Left]]*EquipmentListTable[[#This Row],[Price (USD)]]</f>
        <v>0</v>
      </c>
      <c r="X457" s="38" t="s">
        <v>384</v>
      </c>
      <c r="Y457" s="77" t="s">
        <v>385</v>
      </c>
      <c r="Z45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https://www.sparkfun.com/products/09273</v>
      </c>
      <c r="AA45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https://www.mouser.com/ProductDetail/474-COM-09273</v>
      </c>
      <c r="AB457" s="38"/>
    </row>
    <row r="458" spans="1:28" s="55" customFormat="1" x14ac:dyDescent="0.3">
      <c r="A458" s="126" t="s">
        <v>875</v>
      </c>
      <c r="B458" s="141" t="s">
        <v>1583</v>
      </c>
      <c r="C458" s="126" t="s">
        <v>0</v>
      </c>
      <c r="D458" s="141" t="str">
        <f>IF(EquipmentListTable[[#This Row],[Supplier]]=FilterSpecs!$A$8,EquipmentListTable[[#This Row],[Mouser SKU]], EquipmentListTable[[#This Row],[Supplier SKU]])</f>
        <v>COM-08636</v>
      </c>
      <c r="E458" s="126">
        <v>1</v>
      </c>
      <c r="F458" s="126">
        <v>0</v>
      </c>
      <c r="G458" s="126">
        <v>0</v>
      </c>
      <c r="H458" s="126">
        <f>EquipmentListTable[[#This Row],['#/Unit]]*FilterSpecs!$C$3+EquipmentListTable[[#This Row],['# Extra]]</f>
        <v>5</v>
      </c>
      <c r="I458" s="126">
        <v>5</v>
      </c>
      <c r="J458" s="126">
        <f>IF(AND(EquipmentListTable[[#This Row],[Tag]]&lt;&gt;FilterSpecs!$H$12, EquipmentListTable[[#This Row],[Tag]]&lt;&gt;FilterSpecs!$H$9), EquipmentListTable[[#This Row],['#/Unit]]*FilterSpecs!$B$3+EquipmentListTable[Init '# Extra],0)</f>
        <v>5</v>
      </c>
      <c r="K458" s="126">
        <f>EquipmentListTable[[#This Row],[Tot '#]]-EquipmentListTable[In Stock]</f>
        <v>0</v>
      </c>
      <c r="L458" s="126">
        <f>EquipmentListTable['# Left]</f>
        <v>0</v>
      </c>
      <c r="M458" s="141" t="s">
        <v>382</v>
      </c>
      <c r="N458" s="104">
        <v>2.38</v>
      </c>
      <c r="O458" s="104">
        <f>EquipmentListTable[[#This Row],['# Formatted]]*EquipmentListTable[[#This Row],[Price (USD)]]</f>
        <v>0</v>
      </c>
      <c r="P458" s="41" t="s">
        <v>1875</v>
      </c>
      <c r="Q458" s="126">
        <f t="shared" si="7"/>
        <v>438</v>
      </c>
      <c r="R458" s="141" t="s">
        <v>379</v>
      </c>
      <c r="S458" s="48">
        <f>IF(EquipmentListTable[[#This Row],[Tag]]=FilterSpecs!$H$7,EquipmentListTable[[#This Row],['#/Unit]]*EquipmentListTable[[#This Row],[Price (USD)]],0)</f>
        <v>2.38</v>
      </c>
      <c r="T458" s="87">
        <f>EquipmentListTable[[#This Row],[Tot '#]]*EquipmentListTable[[#This Row],[Price (USD)]]</f>
        <v>11.899999999999999</v>
      </c>
      <c r="U458" s="96">
        <f>EquipmentListTable[[#This Row],[In Stock]]*EquipmentListTable[[#This Row],[Price (USD)]]</f>
        <v>11.899999999999999</v>
      </c>
      <c r="V458" s="96">
        <f>EquipmentListTable[[#This Row],['# Left]]*EquipmentListTable[[#This Row],[Price (USD)]]</f>
        <v>0</v>
      </c>
      <c r="W458" s="96">
        <f>EquipmentListTable[[#This Row],['# Left]]*EquipmentListTable[[#This Row],[Price (USD)]]</f>
        <v>0</v>
      </c>
      <c r="X458" s="38" t="s">
        <v>380</v>
      </c>
      <c r="Y458" s="77" t="s">
        <v>381</v>
      </c>
      <c r="Z45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https://www.sparkfun.com/products/08636</v>
      </c>
      <c r="AA45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https://www.mouser.com/ProductDetail/474-COM-08636</v>
      </c>
      <c r="AB458" s="38"/>
    </row>
    <row r="459" spans="1:28" s="55" customFormat="1" x14ac:dyDescent="0.3">
      <c r="A459" s="126" t="s">
        <v>875</v>
      </c>
      <c r="B459" s="141" t="s">
        <v>1583</v>
      </c>
      <c r="C459" s="126" t="s">
        <v>0</v>
      </c>
      <c r="D459" s="141" t="str">
        <f>IF(EquipmentListTable[[#This Row],[Supplier]]=FilterSpecs!$A$8,EquipmentListTable[[#This Row],[Mouser SKU]], EquipmentListTable[[#This Row],[Supplier SKU]])</f>
        <v>COM-00317</v>
      </c>
      <c r="E459" s="126">
        <v>0</v>
      </c>
      <c r="F459" s="126">
        <v>2</v>
      </c>
      <c r="G459" s="126">
        <v>0</v>
      </c>
      <c r="H459" s="126">
        <f>EquipmentListTable[[#This Row],['#/Unit]]*FilterSpecs!$C$3+EquipmentListTable[[#This Row],['# Extra]]</f>
        <v>2</v>
      </c>
      <c r="I459" s="126">
        <v>0</v>
      </c>
      <c r="J459" s="126">
        <f>IF(AND(EquipmentListTable[[#This Row],[Tag]]&lt;&gt;FilterSpecs!$H$12, EquipmentListTable[[#This Row],[Tag]]&lt;&gt;FilterSpecs!$H$9), EquipmentListTable[[#This Row],['#/Unit]]*FilterSpecs!$B$3+EquipmentListTable[Init '# Extra],0)</f>
        <v>0</v>
      </c>
      <c r="K459" s="126">
        <f>EquipmentListTable[[#This Row],[Tot '#]]-EquipmentListTable[In Stock]</f>
        <v>2</v>
      </c>
      <c r="L459" s="126">
        <f>EquipmentListTable['# Left]</f>
        <v>2</v>
      </c>
      <c r="M459" s="141" t="s">
        <v>1071</v>
      </c>
      <c r="N459" s="104">
        <v>1.95</v>
      </c>
      <c r="O459" s="104">
        <f>EquipmentListTable[[#This Row],['# Formatted]]*EquipmentListTable[[#This Row],[Price (USD)]]</f>
        <v>3.9</v>
      </c>
      <c r="P459" s="41" t="s">
        <v>1874</v>
      </c>
      <c r="Q459" s="126">
        <f t="shared" si="7"/>
        <v>439</v>
      </c>
      <c r="R459" s="141" t="s">
        <v>1068</v>
      </c>
      <c r="S459" s="48">
        <f>IF(EquipmentListTable[[#This Row],[Tag]]=FilterSpecs!$H$7,EquipmentListTable[[#This Row],['#/Unit]]*EquipmentListTable[[#This Row],[Price (USD)]],0)</f>
        <v>0</v>
      </c>
      <c r="T459" s="87">
        <f>EquipmentListTable[[#This Row],[Tot '#]]*EquipmentListTable[[#This Row],[Price (USD)]]</f>
        <v>3.9</v>
      </c>
      <c r="U459" s="96">
        <f>EquipmentListTable[[#This Row],[In Stock]]*EquipmentListTable[[#This Row],[Price (USD)]]</f>
        <v>0</v>
      </c>
      <c r="V459" s="96">
        <f>EquipmentListTable[[#This Row],['# Left]]*EquipmentListTable[[#This Row],[Price (USD)]]</f>
        <v>3.9</v>
      </c>
      <c r="W459" s="96">
        <f>EquipmentListTable[[#This Row],['# Left]]*EquipmentListTable[[#This Row],[Price (USD)]]</f>
        <v>3.9</v>
      </c>
      <c r="X459" s="38" t="s">
        <v>1069</v>
      </c>
      <c r="Y459" s="77" t="s">
        <v>1070</v>
      </c>
      <c r="Z45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https://www.sparkfun.com/products/00317</v>
      </c>
      <c r="AA45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https://www.mouser.com/ProductDetail/474-COM-00317</v>
      </c>
      <c r="AB459" s="38"/>
    </row>
    <row r="460" spans="1:28" s="55" customFormat="1" x14ac:dyDescent="0.3">
      <c r="A460" s="126" t="s">
        <v>875</v>
      </c>
      <c r="B460" s="141" t="s">
        <v>1583</v>
      </c>
      <c r="C460" s="126" t="s">
        <v>1863</v>
      </c>
      <c r="D460" s="141" t="str">
        <f>IF(EquipmentListTable[[#This Row],[Supplier]]=FilterSpecs!$A$8,EquipmentListTable[[#This Row],[Mouser SKU]], EquipmentListTable[[#This Row],[Supplier SKU]])</f>
        <v>1787</v>
      </c>
      <c r="E460" s="126">
        <v>0</v>
      </c>
      <c r="F460" s="126">
        <v>0</v>
      </c>
      <c r="G460" s="126">
        <v>0</v>
      </c>
      <c r="H460" s="126">
        <f>EquipmentListTable[[#This Row],['#/Unit]]*FilterSpecs!$C$3+EquipmentListTable[[#This Row],['# Extra]]</f>
        <v>0</v>
      </c>
      <c r="I460" s="126">
        <v>0</v>
      </c>
      <c r="J460" s="126">
        <f>IF(AND(EquipmentListTable[[#This Row],[Tag]]&lt;&gt;FilterSpecs!$H$12, EquipmentListTable[[#This Row],[Tag]]&lt;&gt;FilterSpecs!$H$9), EquipmentListTable[[#This Row],['#/Unit]]*FilterSpecs!$B$3+EquipmentListTable[Init '# Extra],0)</f>
        <v>0</v>
      </c>
      <c r="K460" s="126">
        <f>EquipmentListTable[[#This Row],[Tot '#]]-EquipmentListTable[In Stock]</f>
        <v>0</v>
      </c>
      <c r="L460" s="126">
        <f>EquipmentListTable['# Left]</f>
        <v>0</v>
      </c>
      <c r="M460" s="127" t="s">
        <v>2016</v>
      </c>
      <c r="N460" s="105">
        <v>1.5</v>
      </c>
      <c r="O460" s="104">
        <f>EquipmentListTable[[#This Row],['# Formatted]]*EquipmentListTable[[#This Row],[Price (USD)]]</f>
        <v>0</v>
      </c>
      <c r="P460" s="55" t="s">
        <v>1874</v>
      </c>
      <c r="Q460" s="126">
        <f t="shared" si="7"/>
        <v>440</v>
      </c>
      <c r="R460" s="141" t="s">
        <v>2015</v>
      </c>
      <c r="S460" s="48">
        <f>IF(EquipmentListTable[[#This Row],[Tag]]=FilterSpecs!$H$7,EquipmentListTable[[#This Row],['#/Unit]]*EquipmentListTable[[#This Row],[Price (USD)]],0)</f>
        <v>0</v>
      </c>
      <c r="T460" s="87">
        <f>EquipmentListTable[[#This Row],[Tot '#]]*EquipmentListTable[[#This Row],[Price (USD)]]</f>
        <v>0</v>
      </c>
      <c r="U460" s="96">
        <f>EquipmentListTable[[#This Row],[In Stock]]*EquipmentListTable[[#This Row],[Price (USD)]]</f>
        <v>0</v>
      </c>
      <c r="V460" s="96">
        <f>EquipmentListTable[[#This Row],['# Left]]*EquipmentListTable[[#This Row],[Price (USD)]]</f>
        <v>0</v>
      </c>
      <c r="W460" s="96">
        <f>EquipmentListTable[[#This Row],['# Left]]*EquipmentListTable[[#This Row],[Price (USD)]]</f>
        <v>0</v>
      </c>
      <c r="X460" s="38"/>
      <c r="Y460" s="77"/>
      <c r="Z46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https://www.adafruit.com/product/1787</v>
      </c>
      <c r="AA46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https://www.mouser.com/ProductDetail/485-1787</v>
      </c>
    </row>
    <row r="461" spans="1:28" s="55" customFormat="1" x14ac:dyDescent="0.3">
      <c r="A461" s="142" t="s">
        <v>875</v>
      </c>
      <c r="B461" s="127" t="s">
        <v>1583</v>
      </c>
      <c r="C461" s="126" t="s">
        <v>0</v>
      </c>
      <c r="D461" s="141" t="str">
        <f>IF(EquipmentListTable[[#This Row],[Supplier]]=FilterSpecs!$A$8,EquipmentListTable[[#This Row],[Mouser SKU]], EquipmentListTable[[#This Row],[Supplier SKU]])</f>
        <v>COM-00525</v>
      </c>
      <c r="E461" s="126">
        <v>0</v>
      </c>
      <c r="F461" s="126">
        <v>0</v>
      </c>
      <c r="G461" s="126">
        <v>0</v>
      </c>
      <c r="H461" s="126">
        <f>EquipmentListTable[[#This Row],['#/Unit]]*FilterSpecs!$C$3+EquipmentListTable[[#This Row],['# Extra]]</f>
        <v>0</v>
      </c>
      <c r="I461" s="126">
        <v>0</v>
      </c>
      <c r="J461" s="126">
        <f>IF(AND(EquipmentListTable[[#This Row],[Tag]]&lt;&gt;FilterSpecs!$H$12, EquipmentListTable[[#This Row],[Tag]]&lt;&gt;FilterSpecs!$H$9), EquipmentListTable[[#This Row],['#/Unit]]*FilterSpecs!$B$3+EquipmentListTable[Init '# Extra],0)</f>
        <v>0</v>
      </c>
      <c r="K461" s="126">
        <f>EquipmentListTable[[#This Row],[Tot '#]]-EquipmentListTable[In Stock]</f>
        <v>0</v>
      </c>
      <c r="L461" s="126">
        <f>EquipmentListTable['# Left]</f>
        <v>0</v>
      </c>
      <c r="M461" s="141" t="s">
        <v>661</v>
      </c>
      <c r="N461" s="104">
        <v>1.95</v>
      </c>
      <c r="O461" s="104">
        <f>EquipmentListTable[[#This Row],['# Formatted]]*EquipmentListTable[[#This Row],[Price (USD)]]</f>
        <v>0</v>
      </c>
      <c r="P461" s="41" t="s">
        <v>1874</v>
      </c>
      <c r="Q461" s="126">
        <f t="shared" si="7"/>
        <v>441</v>
      </c>
      <c r="R461" s="141" t="s">
        <v>658</v>
      </c>
      <c r="S461" s="48">
        <f>IF(EquipmentListTable[[#This Row],[Tag]]=FilterSpecs!$H$7,EquipmentListTable[[#This Row],['#/Unit]]*EquipmentListTable[[#This Row],[Price (USD)]],0)</f>
        <v>0</v>
      </c>
      <c r="T461" s="87">
        <f>EquipmentListTable[[#This Row],[Tot '#]]*EquipmentListTable[[#This Row],[Price (USD)]]</f>
        <v>0</v>
      </c>
      <c r="U461" s="96">
        <f>EquipmentListTable[[#This Row],[In Stock]]*EquipmentListTable[[#This Row],[Price (USD)]]</f>
        <v>0</v>
      </c>
      <c r="V461" s="96">
        <f>EquipmentListTable[[#This Row],['# Left]]*EquipmentListTable[[#This Row],[Price (USD)]]</f>
        <v>0</v>
      </c>
      <c r="W461" s="96">
        <f>EquipmentListTable[[#This Row],['# Left]]*EquipmentListTable[[#This Row],[Price (USD)]]</f>
        <v>0</v>
      </c>
      <c r="X461" s="38" t="s">
        <v>659</v>
      </c>
      <c r="Y461" s="77" t="s">
        <v>660</v>
      </c>
      <c r="Z46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https://www.sparkfun.com/products/00525</v>
      </c>
      <c r="AA46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https://www.mouser.com/ProductDetail/474-COM-00525</v>
      </c>
      <c r="AB461" s="38"/>
    </row>
    <row r="462" spans="1:28" s="55" customFormat="1" x14ac:dyDescent="0.3">
      <c r="A462" s="142" t="s">
        <v>875</v>
      </c>
      <c r="B462" s="127" t="s">
        <v>1583</v>
      </c>
      <c r="C462" s="126" t="s">
        <v>0</v>
      </c>
      <c r="D462" s="141" t="str">
        <f>IF(EquipmentListTable[[#This Row],[Supplier]]=FilterSpecs!$A$8,EquipmentListTable[[#This Row],[Mouser SKU]], EquipmentListTable[[#This Row],[Supplier SKU]])</f>
        <v>COM-13699</v>
      </c>
      <c r="E462" s="126">
        <v>0</v>
      </c>
      <c r="F462" s="126">
        <v>0</v>
      </c>
      <c r="G462" s="126">
        <v>0</v>
      </c>
      <c r="H462" s="126">
        <f>EquipmentListTable[[#This Row],['#/Unit]]*FilterSpecs!$C$3+EquipmentListTable[[#This Row],['# Extra]]</f>
        <v>0</v>
      </c>
      <c r="I462" s="126">
        <v>0</v>
      </c>
      <c r="J462" s="126">
        <f>IF(AND(EquipmentListTable[[#This Row],[Tag]]&lt;&gt;FilterSpecs!$H$12, EquipmentListTable[[#This Row],[Tag]]&lt;&gt;FilterSpecs!$H$9), EquipmentListTable[[#This Row],['#/Unit]]*FilterSpecs!$B$3+EquipmentListTable[Init '# Extra],0)</f>
        <v>0</v>
      </c>
      <c r="K462" s="126">
        <f>EquipmentListTable[[#This Row],[Tot '#]]-EquipmentListTable[In Stock]</f>
        <v>0</v>
      </c>
      <c r="L462" s="126">
        <f>EquipmentListTable['# Left]</f>
        <v>0</v>
      </c>
      <c r="M462" s="141" t="s">
        <v>390</v>
      </c>
      <c r="N462" s="104">
        <v>0.95</v>
      </c>
      <c r="O462" s="104">
        <f>EquipmentListTable[[#This Row],['# Formatted]]*EquipmentListTable[[#This Row],[Price (USD)]]</f>
        <v>0</v>
      </c>
      <c r="P462" s="41" t="s">
        <v>1874</v>
      </c>
      <c r="Q462" s="126">
        <f t="shared" si="7"/>
        <v>442</v>
      </c>
      <c r="R462" s="141" t="s">
        <v>387</v>
      </c>
      <c r="S462" s="48">
        <f>IF(EquipmentListTable[[#This Row],[Tag]]=FilterSpecs!$H$7,EquipmentListTable[[#This Row],['#/Unit]]*EquipmentListTable[[#This Row],[Price (USD)]],0)</f>
        <v>0</v>
      </c>
      <c r="T462" s="87">
        <f>EquipmentListTable[[#This Row],[Tot '#]]*EquipmentListTable[[#This Row],[Price (USD)]]</f>
        <v>0</v>
      </c>
      <c r="U462" s="96">
        <f>EquipmentListTable[[#This Row],[In Stock]]*EquipmentListTable[[#This Row],[Price (USD)]]</f>
        <v>0</v>
      </c>
      <c r="V462" s="96">
        <f>EquipmentListTable[[#This Row],['# Left]]*EquipmentListTable[[#This Row],[Price (USD)]]</f>
        <v>0</v>
      </c>
      <c r="W462" s="96">
        <f>EquipmentListTable[[#This Row],['# Left]]*EquipmentListTable[[#This Row],[Price (USD)]]</f>
        <v>0</v>
      </c>
      <c r="X462" s="38" t="s">
        <v>388</v>
      </c>
      <c r="Y462" s="77" t="s">
        <v>389</v>
      </c>
      <c r="Z46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https://www.sparkfun.com/products/13699</v>
      </c>
      <c r="AA46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https://www.mouser.com/ProductDetail/474-COM-13699</v>
      </c>
      <c r="AB462" s="38"/>
    </row>
    <row r="463" spans="1:28" s="55" customFormat="1" x14ac:dyDescent="0.3">
      <c r="A463" s="142" t="s">
        <v>875</v>
      </c>
      <c r="B463" s="127" t="s">
        <v>1583</v>
      </c>
      <c r="C463" s="126" t="s">
        <v>0</v>
      </c>
      <c r="D463" s="141" t="str">
        <f>IF(EquipmentListTable[[#This Row],[Supplier]]=FilterSpecs!$A$8,EquipmentListTable[[#This Row],[Mouser SKU]], EquipmentListTable[[#This Row],[Supplier SKU]])</f>
        <v>BOB-11733</v>
      </c>
      <c r="E463" s="126">
        <v>0</v>
      </c>
      <c r="F463" s="126">
        <v>0</v>
      </c>
      <c r="G463" s="126">
        <v>0</v>
      </c>
      <c r="H463" s="126">
        <f>EquipmentListTable[[#This Row],['#/Unit]]*FilterSpecs!$C$3+EquipmentListTable[[#This Row],['# Extra]]</f>
        <v>0</v>
      </c>
      <c r="I463" s="126">
        <v>0</v>
      </c>
      <c r="J463" s="126">
        <f>IF(AND(EquipmentListTable[[#This Row],[Tag]]&lt;&gt;FilterSpecs!$H$12, EquipmentListTable[[#This Row],[Tag]]&lt;&gt;FilterSpecs!$H$9), EquipmentListTable[[#This Row],['#/Unit]]*FilterSpecs!$B$3+EquipmentListTable[Init '# Extra],0)</f>
        <v>0</v>
      </c>
      <c r="K463" s="126">
        <f>EquipmentListTable[[#This Row],[Tot '#]]-EquipmentListTable[In Stock]</f>
        <v>0</v>
      </c>
      <c r="L463" s="126">
        <f>EquipmentListTable['# Left]</f>
        <v>0</v>
      </c>
      <c r="M463" s="141" t="s">
        <v>201</v>
      </c>
      <c r="N463" s="104">
        <v>3.95</v>
      </c>
      <c r="O463" s="104">
        <f>EquipmentListTable[[#This Row],['# Formatted]]*EquipmentListTable[[#This Row],[Price (USD)]]</f>
        <v>0</v>
      </c>
      <c r="P463" s="41" t="s">
        <v>2352</v>
      </c>
      <c r="Q463" s="126">
        <f t="shared" si="7"/>
        <v>443</v>
      </c>
      <c r="R463" s="141" t="s">
        <v>391</v>
      </c>
      <c r="S463" s="48">
        <f>IF(EquipmentListTable[[#This Row],[Tag]]=FilterSpecs!$H$7,EquipmentListTable[[#This Row],['#/Unit]]*EquipmentListTable[[#This Row],[Price (USD)]],0)</f>
        <v>0</v>
      </c>
      <c r="T463" s="87">
        <f>EquipmentListTable[[#This Row],[Tot '#]]*EquipmentListTable[[#This Row],[Price (USD)]]</f>
        <v>0</v>
      </c>
      <c r="U463" s="96">
        <f>EquipmentListTable[[#This Row],[In Stock]]*EquipmentListTable[[#This Row],[Price (USD)]]</f>
        <v>0</v>
      </c>
      <c r="V463" s="96">
        <f>EquipmentListTable[[#This Row],['# Left]]*EquipmentListTable[[#This Row],[Price (USD)]]</f>
        <v>0</v>
      </c>
      <c r="W463" s="96">
        <f>EquipmentListTable[[#This Row],['# Left]]*EquipmentListTable[[#This Row],[Price (USD)]]</f>
        <v>0</v>
      </c>
      <c r="X463" s="38" t="s">
        <v>392</v>
      </c>
      <c r="Y463" s="77" t="s">
        <v>393</v>
      </c>
      <c r="Z46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https://www.sparkfun.com/products/11733</v>
      </c>
      <c r="AA46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https://www.mouser.com/ProductDetail/474-BOB-11733</v>
      </c>
      <c r="AB463" s="38"/>
    </row>
    <row r="464" spans="1:28" s="55" customFormat="1" x14ac:dyDescent="0.3">
      <c r="A464" s="126" t="s">
        <v>875</v>
      </c>
      <c r="B464" s="141" t="s">
        <v>1583</v>
      </c>
      <c r="C464" s="126" t="s">
        <v>0</v>
      </c>
      <c r="D464" s="141" t="str">
        <f>IF(EquipmentListTable[[#This Row],[Supplier]]=FilterSpecs!$A$8,EquipmentListTable[[#This Row],[Mouser SKU]], EquipmentListTable[[#This Row],[Supplier SKU]])</f>
        <v>COM-08034</v>
      </c>
      <c r="E464" s="126">
        <v>1</v>
      </c>
      <c r="F464" s="126">
        <v>0</v>
      </c>
      <c r="G464" s="126">
        <v>0</v>
      </c>
      <c r="H464" s="126">
        <f>EquipmentListTable[[#This Row],['#/Unit]]*FilterSpecs!$C$3+EquipmentListTable[[#This Row],['# Extra]]</f>
        <v>5</v>
      </c>
      <c r="I464" s="126">
        <v>5</v>
      </c>
      <c r="J464" s="126">
        <f>IF(AND(EquipmentListTable[[#This Row],[Tag]]&lt;&gt;FilterSpecs!$H$12, EquipmentListTable[[#This Row],[Tag]]&lt;&gt;FilterSpecs!$H$9), EquipmentListTable[[#This Row],['#/Unit]]*FilterSpecs!$B$3+EquipmentListTable[Init '# Extra],0)</f>
        <v>5</v>
      </c>
      <c r="K464" s="126">
        <f>EquipmentListTable[[#This Row],[Tot '#]]-EquipmentListTable[In Stock]</f>
        <v>0</v>
      </c>
      <c r="L464" s="126">
        <f>EquipmentListTable['# Left]</f>
        <v>0</v>
      </c>
      <c r="M464" s="141" t="s">
        <v>416</v>
      </c>
      <c r="N464" s="104">
        <v>1.5</v>
      </c>
      <c r="O464" s="104">
        <f>EquipmentListTable[[#This Row],['# Formatted]]*EquipmentListTable[[#This Row],[Price (USD)]]</f>
        <v>0</v>
      </c>
      <c r="P464" s="41" t="s">
        <v>1875</v>
      </c>
      <c r="Q464" s="126">
        <f t="shared" si="7"/>
        <v>444</v>
      </c>
      <c r="R464" s="141" t="s">
        <v>413</v>
      </c>
      <c r="S464" s="48">
        <f>IF(EquipmentListTable[[#This Row],[Tag]]=FilterSpecs!$H$7,EquipmentListTable[[#This Row],['#/Unit]]*EquipmentListTable[[#This Row],[Price (USD)]],0)</f>
        <v>1.5</v>
      </c>
      <c r="T464" s="87">
        <f>EquipmentListTable[[#This Row],[Tot '#]]*EquipmentListTable[[#This Row],[Price (USD)]]</f>
        <v>7.5</v>
      </c>
      <c r="U464" s="96">
        <f>EquipmentListTable[[#This Row],[In Stock]]*EquipmentListTable[[#This Row],[Price (USD)]]</f>
        <v>7.5</v>
      </c>
      <c r="V464" s="96">
        <f>EquipmentListTable[[#This Row],['# Left]]*EquipmentListTable[[#This Row],[Price (USD)]]</f>
        <v>0</v>
      </c>
      <c r="W464" s="96">
        <f>EquipmentListTable[[#This Row],['# Left]]*EquipmentListTable[[#This Row],[Price (USD)]]</f>
        <v>0</v>
      </c>
      <c r="X464" s="38" t="s">
        <v>414</v>
      </c>
      <c r="Y464" s="77" t="s">
        <v>415</v>
      </c>
      <c r="Z46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https://www.sparkfun.com/products/08034</v>
      </c>
      <c r="AA46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https://www.mouser.com/ProductDetail/474-COM-08034</v>
      </c>
      <c r="AB464" s="38"/>
    </row>
    <row r="465" spans="1:28" s="73" customFormat="1" x14ac:dyDescent="0.3">
      <c r="A465" s="126" t="s">
        <v>875</v>
      </c>
      <c r="B465" s="141" t="s">
        <v>1583</v>
      </c>
      <c r="C465" s="126" t="s">
        <v>0</v>
      </c>
      <c r="D465" s="141" t="str">
        <f>IF(EquipmentListTable[[#This Row],[Supplier]]=FilterSpecs!$A$8,EquipmentListTable[[#This Row],[Mouser SKU]], EquipmentListTable[[#This Row],[Supplier SKU]])</f>
        <v>COM-10827</v>
      </c>
      <c r="E465" s="126">
        <v>0</v>
      </c>
      <c r="F465" s="126">
        <v>0</v>
      </c>
      <c r="G465" s="126">
        <v>0</v>
      </c>
      <c r="H465" s="126">
        <f>EquipmentListTable[[#This Row],['#/Unit]]*FilterSpecs!$C$3+EquipmentListTable[[#This Row],['# Extra]]</f>
        <v>0</v>
      </c>
      <c r="I465" s="126">
        <v>0</v>
      </c>
      <c r="J465" s="126">
        <f>IF(AND(EquipmentListTable[[#This Row],[Tag]]&lt;&gt;FilterSpecs!$H$12, EquipmentListTable[[#This Row],[Tag]]&lt;&gt;FilterSpecs!$H$9), EquipmentListTable[[#This Row],['#/Unit]]*FilterSpecs!$B$3+EquipmentListTable[Init '# Extra],0)</f>
        <v>0</v>
      </c>
      <c r="K465" s="126">
        <f>EquipmentListTable[[#This Row],[Tot '#]]-EquipmentListTable[In Stock]</f>
        <v>0</v>
      </c>
      <c r="L465" s="126">
        <f>EquipmentListTable['# Left]</f>
        <v>0</v>
      </c>
      <c r="M465" s="141" t="s">
        <v>1250</v>
      </c>
      <c r="N465" s="104">
        <v>0.25</v>
      </c>
      <c r="O465" s="104">
        <f>EquipmentListTable[[#This Row],['# Formatted]]*EquipmentListTable[[#This Row],[Price (USD)]]</f>
        <v>0</v>
      </c>
      <c r="P465" s="78" t="s">
        <v>1874</v>
      </c>
      <c r="Q465" s="126">
        <f t="shared" si="7"/>
        <v>445</v>
      </c>
      <c r="R465" s="141" t="s">
        <v>1247</v>
      </c>
      <c r="S465" s="79">
        <f>IF(EquipmentListTable[[#This Row],[Tag]]=FilterSpecs!$H$7,EquipmentListTable[[#This Row],['#/Unit]]*EquipmentListTable[[#This Row],[Price (USD)]],0)</f>
        <v>0</v>
      </c>
      <c r="T465" s="87">
        <f>EquipmentListTable[[#This Row],[Tot '#]]*EquipmentListTable[[#This Row],[Price (USD)]]</f>
        <v>0</v>
      </c>
      <c r="U465" s="96">
        <f>EquipmentListTable[[#This Row],[In Stock]]*EquipmentListTable[[#This Row],[Price (USD)]]</f>
        <v>0</v>
      </c>
      <c r="V465" s="96">
        <f>EquipmentListTable[[#This Row],['# Left]]*EquipmentListTable[[#This Row],[Price (USD)]]</f>
        <v>0</v>
      </c>
      <c r="W465" s="96">
        <f>EquipmentListTable[[#This Row],['# Left]]*EquipmentListTable[[#This Row],[Price (USD)]]</f>
        <v>0</v>
      </c>
      <c r="X465" s="74" t="s">
        <v>1248</v>
      </c>
      <c r="Y465" s="77" t="s">
        <v>1249</v>
      </c>
      <c r="Z46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https://www.sparkfun.com/products/10827</v>
      </c>
      <c r="AA46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https://www.mouser.com/ProductDetail/474-COM-10827</v>
      </c>
      <c r="AB465" s="77"/>
    </row>
    <row r="466" spans="1:28" s="73" customFormat="1" x14ac:dyDescent="0.3">
      <c r="A466" s="126" t="s">
        <v>875</v>
      </c>
      <c r="B466" s="141" t="s">
        <v>1583</v>
      </c>
      <c r="C466" s="126" t="s">
        <v>0</v>
      </c>
      <c r="D466" s="141" t="str">
        <f>IF(EquipmentListTable[[#This Row],[Supplier]]=FilterSpecs!$A$8,EquipmentListTable[[#This Row],[Mouser SKU]], EquipmentListTable[[#This Row],[Supplier SKU]])</f>
        <v>COM-00595</v>
      </c>
      <c r="E466" s="126">
        <v>0</v>
      </c>
      <c r="F466" s="126">
        <v>0</v>
      </c>
      <c r="G466" s="126">
        <v>0</v>
      </c>
      <c r="H466" s="126">
        <f>EquipmentListTable[[#This Row],['#/Unit]]*FilterSpecs!$C$3+EquipmentListTable[[#This Row],['# Extra]]</f>
        <v>0</v>
      </c>
      <c r="I466" s="126">
        <v>0</v>
      </c>
      <c r="J466" s="126">
        <f>IF(AND(EquipmentListTable[[#This Row],[Tag]]&lt;&gt;FilterSpecs!$H$12, EquipmentListTable[[#This Row],[Tag]]&lt;&gt;FilterSpecs!$H$9), EquipmentListTable[[#This Row],['#/Unit]]*FilterSpecs!$B$3+EquipmentListTable[Init '# Extra],0)</f>
        <v>0</v>
      </c>
      <c r="K466" s="126">
        <f>EquipmentListTable[[#This Row],[Tot '#]]-EquipmentListTable[In Stock]</f>
        <v>0</v>
      </c>
      <c r="L466" s="126">
        <f>EquipmentListTable['# Left]</f>
        <v>0</v>
      </c>
      <c r="M466" s="141" t="s">
        <v>1262</v>
      </c>
      <c r="N466" s="104">
        <v>1.5</v>
      </c>
      <c r="O466" s="104">
        <f>EquipmentListTable[[#This Row],['# Formatted]]*EquipmentListTable[[#This Row],[Price (USD)]]</f>
        <v>0</v>
      </c>
      <c r="P466" s="78" t="s">
        <v>1874</v>
      </c>
      <c r="Q466" s="126">
        <f t="shared" si="7"/>
        <v>446</v>
      </c>
      <c r="R466" s="141" t="s">
        <v>1259</v>
      </c>
      <c r="S466" s="79">
        <f>IF(EquipmentListTable[[#This Row],[Tag]]=FilterSpecs!$H$7,EquipmentListTable[[#This Row],['#/Unit]]*EquipmentListTable[[#This Row],[Price (USD)]],0)</f>
        <v>0</v>
      </c>
      <c r="T466" s="87">
        <f>EquipmentListTable[[#This Row],[Tot '#]]*EquipmentListTable[[#This Row],[Price (USD)]]</f>
        <v>0</v>
      </c>
      <c r="U466" s="96">
        <f>EquipmentListTable[[#This Row],[In Stock]]*EquipmentListTable[[#This Row],[Price (USD)]]</f>
        <v>0</v>
      </c>
      <c r="V466" s="96">
        <f>EquipmentListTable[[#This Row],['# Left]]*EquipmentListTable[[#This Row],[Price (USD)]]</f>
        <v>0</v>
      </c>
      <c r="W466" s="96">
        <f>EquipmentListTable[[#This Row],['# Left]]*EquipmentListTable[[#This Row],[Price (USD)]]</f>
        <v>0</v>
      </c>
      <c r="X466" s="74" t="s">
        <v>1260</v>
      </c>
      <c r="Y466" s="77" t="s">
        <v>1261</v>
      </c>
      <c r="Z46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https://www.sparkfun.com/products/00595</v>
      </c>
      <c r="AA46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https://www.mouser.com/ProductDetail/474-COM-00595</v>
      </c>
      <c r="AB466" s="77"/>
    </row>
    <row r="467" spans="1:28" s="73" customFormat="1" x14ac:dyDescent="0.3">
      <c r="A467" s="126" t="s">
        <v>875</v>
      </c>
      <c r="B467" s="141" t="s">
        <v>1583</v>
      </c>
      <c r="C467" s="126" t="s">
        <v>0</v>
      </c>
      <c r="D467" s="141" t="str">
        <f>IF(EquipmentListTable[[#This Row],[Supplier]]=FilterSpecs!$A$8,EquipmentListTable[[#This Row],[Mouser SKU]], EquipmentListTable[[#This Row],[Supplier SKU]])</f>
        <v>COM-10828</v>
      </c>
      <c r="E467" s="126">
        <v>0</v>
      </c>
      <c r="F467" s="126">
        <v>0</v>
      </c>
      <c r="G467" s="126">
        <v>0</v>
      </c>
      <c r="H467" s="126">
        <f>EquipmentListTable[[#This Row],['#/Unit]]*FilterSpecs!$C$3+EquipmentListTable[[#This Row],['# Extra]]</f>
        <v>0</v>
      </c>
      <c r="I467" s="126">
        <v>0</v>
      </c>
      <c r="J467" s="126">
        <f>IF(AND(EquipmentListTable[[#This Row],[Tag]]&lt;&gt;FilterSpecs!$H$12, EquipmentListTable[[#This Row],[Tag]]&lt;&gt;FilterSpecs!$H$9), EquipmentListTable[[#This Row],['#/Unit]]*FilterSpecs!$B$3+EquipmentListTable[Init '# Extra],0)</f>
        <v>0</v>
      </c>
      <c r="K467" s="126">
        <f>EquipmentListTable[[#This Row],[Tot '#]]-EquipmentListTable[In Stock]</f>
        <v>0</v>
      </c>
      <c r="L467" s="126">
        <f>EquipmentListTable['# Left]</f>
        <v>0</v>
      </c>
      <c r="M467" s="141" t="s">
        <v>1258</v>
      </c>
      <c r="N467" s="104">
        <v>0.1</v>
      </c>
      <c r="O467" s="104">
        <f>EquipmentListTable[[#This Row],['# Formatted]]*EquipmentListTable[[#This Row],[Price (USD)]]</f>
        <v>0</v>
      </c>
      <c r="P467" s="78" t="s">
        <v>2352</v>
      </c>
      <c r="Q467" s="126">
        <f t="shared" si="7"/>
        <v>447</v>
      </c>
      <c r="R467" s="141" t="s">
        <v>1255</v>
      </c>
      <c r="S467" s="79">
        <f>IF(EquipmentListTable[[#This Row],[Tag]]=FilterSpecs!$H$7,EquipmentListTable[[#This Row],['#/Unit]]*EquipmentListTable[[#This Row],[Price (USD)]],0)</f>
        <v>0</v>
      </c>
      <c r="T467" s="87">
        <f>EquipmentListTable[[#This Row],[Tot '#]]*EquipmentListTable[[#This Row],[Price (USD)]]</f>
        <v>0</v>
      </c>
      <c r="U467" s="96">
        <f>EquipmentListTable[[#This Row],[In Stock]]*EquipmentListTable[[#This Row],[Price (USD)]]</f>
        <v>0</v>
      </c>
      <c r="V467" s="96">
        <f>EquipmentListTable[[#This Row],['# Left]]*EquipmentListTable[[#This Row],[Price (USD)]]</f>
        <v>0</v>
      </c>
      <c r="W467" s="96">
        <f>EquipmentListTable[[#This Row],['# Left]]*EquipmentListTable[[#This Row],[Price (USD)]]</f>
        <v>0</v>
      </c>
      <c r="X467" s="74" t="s">
        <v>1256</v>
      </c>
      <c r="Y467" s="77" t="s">
        <v>1257</v>
      </c>
      <c r="Z46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https://www.sparkfun.com/products/10828</v>
      </c>
      <c r="AA46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https://www.mouser.com/ProductDetail/474-COM-10828</v>
      </c>
      <c r="AB467" s="77"/>
    </row>
    <row r="468" spans="1:28" s="73" customFormat="1" x14ac:dyDescent="0.3">
      <c r="A468" s="126" t="s">
        <v>875</v>
      </c>
      <c r="B468" s="141" t="s">
        <v>1583</v>
      </c>
      <c r="C468" s="126" t="s">
        <v>0</v>
      </c>
      <c r="D468" s="141" t="str">
        <f>IF(EquipmentListTable[[#This Row],[Supplier]]=FilterSpecs!$A$8,EquipmentListTable[[#This Row],[Mouser SKU]], EquipmentListTable[[#This Row],[Supplier SKU]])</f>
        <v>COM-00312</v>
      </c>
      <c r="E468" s="126">
        <v>0</v>
      </c>
      <c r="F468" s="126">
        <v>0</v>
      </c>
      <c r="G468" s="126">
        <v>0</v>
      </c>
      <c r="H468" s="126">
        <f>EquipmentListTable[[#This Row],['#/Unit]]*FilterSpecs!$C$3+EquipmentListTable[[#This Row],['# Extra]]</f>
        <v>0</v>
      </c>
      <c r="I468" s="126">
        <v>0</v>
      </c>
      <c r="J468" s="126">
        <f>IF(AND(EquipmentListTable[[#This Row],[Tag]]&lt;&gt;FilterSpecs!$H$12, EquipmentListTable[[#This Row],[Tag]]&lt;&gt;FilterSpecs!$H$9), EquipmentListTable[[#This Row],['#/Unit]]*FilterSpecs!$B$3+EquipmentListTable[Init '# Extra],0)</f>
        <v>0</v>
      </c>
      <c r="K468" s="126">
        <f>EquipmentListTable[[#This Row],[Tot '#]]-EquipmentListTable[In Stock]</f>
        <v>0</v>
      </c>
      <c r="L468" s="126">
        <f>EquipmentListTable['# Left]</f>
        <v>0</v>
      </c>
      <c r="M468" s="141" t="s">
        <v>1421</v>
      </c>
      <c r="N468" s="104">
        <v>1.95</v>
      </c>
      <c r="O468" s="104">
        <f>EquipmentListTable[[#This Row],['# Formatted]]*EquipmentListTable[[#This Row],[Price (USD)]]</f>
        <v>0</v>
      </c>
      <c r="P468" s="78" t="s">
        <v>1874</v>
      </c>
      <c r="Q468" s="126">
        <f t="shared" si="7"/>
        <v>448</v>
      </c>
      <c r="R468" s="141" t="s">
        <v>1418</v>
      </c>
      <c r="S468" s="79">
        <f>IF(EquipmentListTable[[#This Row],[Tag]]=FilterSpecs!$H$7,EquipmentListTable[[#This Row],['#/Unit]]*EquipmentListTable[[#This Row],[Price (USD)]],0)</f>
        <v>0</v>
      </c>
      <c r="T468" s="87">
        <f>EquipmentListTable[[#This Row],[Tot '#]]*EquipmentListTable[[#This Row],[Price (USD)]]</f>
        <v>0</v>
      </c>
      <c r="U468" s="96">
        <f>EquipmentListTable[[#This Row],[In Stock]]*EquipmentListTable[[#This Row],[Price (USD)]]</f>
        <v>0</v>
      </c>
      <c r="V468" s="96">
        <f>EquipmentListTable[[#This Row],['# Left]]*EquipmentListTable[[#This Row],[Price (USD)]]</f>
        <v>0</v>
      </c>
      <c r="W468" s="96">
        <f>EquipmentListTable[[#This Row],['# Left]]*EquipmentListTable[[#This Row],[Price (USD)]]</f>
        <v>0</v>
      </c>
      <c r="X468" s="74" t="s">
        <v>1419</v>
      </c>
      <c r="Y468" s="77" t="s">
        <v>1420</v>
      </c>
      <c r="Z46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https://www.sparkfun.com/products/00312</v>
      </c>
      <c r="AA46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https://www.mouser.com/ProductDetail/474-COM-00312</v>
      </c>
      <c r="AB468" s="77"/>
    </row>
    <row r="469" spans="1:28" s="73" customFormat="1" x14ac:dyDescent="0.3">
      <c r="A469" s="126" t="s">
        <v>875</v>
      </c>
      <c r="B469" s="141" t="s">
        <v>1583</v>
      </c>
      <c r="C469" s="126" t="s">
        <v>0</v>
      </c>
      <c r="D469" s="141" t="str">
        <f>IF(EquipmentListTable[[#This Row],[Supplier]]=FilterSpecs!$A$8,EquipmentListTable[[#This Row],[Mouser SKU]], EquipmentListTable[[#This Row],[Supplier SKU]])</f>
        <v>COM-13885</v>
      </c>
      <c r="E469" s="126">
        <v>0</v>
      </c>
      <c r="F469" s="126">
        <v>0</v>
      </c>
      <c r="G469" s="126">
        <v>0</v>
      </c>
      <c r="H469" s="126">
        <f>EquipmentListTable[[#This Row],['#/Unit]]*FilterSpecs!$C$3+EquipmentListTable[[#This Row],['# Extra]]</f>
        <v>0</v>
      </c>
      <c r="I469" s="126">
        <v>0</v>
      </c>
      <c r="J469" s="126">
        <f>IF(AND(EquipmentListTable[[#This Row],[Tag]]&lt;&gt;FilterSpecs!$H$12, EquipmentListTable[[#This Row],[Tag]]&lt;&gt;FilterSpecs!$H$9), EquipmentListTable[[#This Row],['#/Unit]]*FilterSpecs!$B$3+EquipmentListTable[Init '# Extra],0)</f>
        <v>0</v>
      </c>
      <c r="K469" s="126">
        <f>EquipmentListTable[[#This Row],[Tot '#]]-EquipmentListTable[In Stock]</f>
        <v>0</v>
      </c>
      <c r="L469" s="126">
        <f>EquipmentListTable['# Left]</f>
        <v>0</v>
      </c>
      <c r="M469" s="141" t="s">
        <v>1425</v>
      </c>
      <c r="N469" s="104">
        <v>1.95</v>
      </c>
      <c r="O469" s="104">
        <f>EquipmentListTable[[#This Row],['# Formatted]]*EquipmentListTable[[#This Row],[Price (USD)]]</f>
        <v>0</v>
      </c>
      <c r="P469" s="78" t="s">
        <v>1874</v>
      </c>
      <c r="Q469" s="126">
        <f t="shared" si="7"/>
        <v>449</v>
      </c>
      <c r="R469" s="141" t="s">
        <v>1422</v>
      </c>
      <c r="S469" s="79">
        <f>IF(EquipmentListTable[[#This Row],[Tag]]=FilterSpecs!$H$7,EquipmentListTable[[#This Row],['#/Unit]]*EquipmentListTable[[#This Row],[Price (USD)]],0)</f>
        <v>0</v>
      </c>
      <c r="T469" s="87">
        <f>EquipmentListTable[[#This Row],[Tot '#]]*EquipmentListTable[[#This Row],[Price (USD)]]</f>
        <v>0</v>
      </c>
      <c r="U469" s="96">
        <f>EquipmentListTable[[#This Row],[In Stock]]*EquipmentListTable[[#This Row],[Price (USD)]]</f>
        <v>0</v>
      </c>
      <c r="V469" s="96">
        <f>EquipmentListTable[[#This Row],['# Left]]*EquipmentListTable[[#This Row],[Price (USD)]]</f>
        <v>0</v>
      </c>
      <c r="W469" s="96">
        <f>EquipmentListTable[[#This Row],['# Left]]*EquipmentListTable[[#This Row],[Price (USD)]]</f>
        <v>0</v>
      </c>
      <c r="X469" s="74" t="s">
        <v>1423</v>
      </c>
      <c r="Y469" s="77" t="s">
        <v>1424</v>
      </c>
      <c r="Z46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https://www.sparkfun.com/products/13885</v>
      </c>
      <c r="AA46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https://www.mouser.com/ProductDetail/474-COM-13885</v>
      </c>
      <c r="AB469" s="77"/>
    </row>
    <row r="470" spans="1:28" s="73" customFormat="1" x14ac:dyDescent="0.3">
      <c r="A470" s="126" t="s">
        <v>875</v>
      </c>
      <c r="B470" s="141" t="s">
        <v>1583</v>
      </c>
      <c r="C470" s="126" t="s">
        <v>0</v>
      </c>
      <c r="D470" s="141" t="str">
        <f>IF(EquipmentListTable[[#This Row],[Supplier]]=FilterSpecs!$A$8,EquipmentListTable[[#This Row],[Mouser SKU]], EquipmentListTable[[#This Row],[Supplier SKU]])</f>
        <v>COM-11107</v>
      </c>
      <c r="E470" s="126">
        <v>0</v>
      </c>
      <c r="F470" s="126">
        <v>0</v>
      </c>
      <c r="G470" s="126">
        <v>0</v>
      </c>
      <c r="H470" s="126">
        <f>EquipmentListTable[[#This Row],['#/Unit]]*FilterSpecs!$C$3+EquipmentListTable[[#This Row],['# Extra]]</f>
        <v>0</v>
      </c>
      <c r="I470" s="126">
        <v>0</v>
      </c>
      <c r="J470" s="126">
        <f>IF(AND(EquipmentListTable[[#This Row],[Tag]]&lt;&gt;FilterSpecs!$H$12, EquipmentListTable[[#This Row],[Tag]]&lt;&gt;FilterSpecs!$H$9), EquipmentListTable[[#This Row],['#/Unit]]*FilterSpecs!$B$3+EquipmentListTable[Init '# Extra],0)</f>
        <v>0</v>
      </c>
      <c r="K470" s="126">
        <f>EquipmentListTable[[#This Row],[Tot '#]]-EquipmentListTable[In Stock]</f>
        <v>0</v>
      </c>
      <c r="L470" s="126">
        <f>EquipmentListTable['# Left]</f>
        <v>0</v>
      </c>
      <c r="M470" s="141" t="s">
        <v>1453</v>
      </c>
      <c r="N470" s="104">
        <v>1.95</v>
      </c>
      <c r="O470" s="104">
        <f>EquipmentListTable[[#This Row],['# Formatted]]*EquipmentListTable[[#This Row],[Price (USD)]]</f>
        <v>0</v>
      </c>
      <c r="P470" s="78" t="s">
        <v>1874</v>
      </c>
      <c r="Q470" s="126">
        <f t="shared" si="7"/>
        <v>450</v>
      </c>
      <c r="R470" s="141" t="s">
        <v>1450</v>
      </c>
      <c r="S470" s="79">
        <f>IF(EquipmentListTable[[#This Row],[Tag]]=FilterSpecs!$H$7,EquipmentListTable[[#This Row],['#/Unit]]*EquipmentListTable[[#This Row],[Price (USD)]],0)</f>
        <v>0</v>
      </c>
      <c r="T470" s="87">
        <f>EquipmentListTable[[#This Row],[Tot '#]]*EquipmentListTable[[#This Row],[Price (USD)]]</f>
        <v>0</v>
      </c>
      <c r="U470" s="96">
        <f>EquipmentListTable[[#This Row],[In Stock]]*EquipmentListTable[[#This Row],[Price (USD)]]</f>
        <v>0</v>
      </c>
      <c r="V470" s="96">
        <f>EquipmentListTable[[#This Row],['# Left]]*EquipmentListTable[[#This Row],[Price (USD)]]</f>
        <v>0</v>
      </c>
      <c r="W470" s="96">
        <f>EquipmentListTable[[#This Row],['# Left]]*EquipmentListTable[[#This Row],[Price (USD)]]</f>
        <v>0</v>
      </c>
      <c r="X470" s="74" t="s">
        <v>1451</v>
      </c>
      <c r="Y470" s="77" t="s">
        <v>1452</v>
      </c>
      <c r="Z47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https://www.sparkfun.com/products/11107</v>
      </c>
      <c r="AA47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https://www.mouser.com/ProductDetail/474-COM-11107</v>
      </c>
      <c r="AB470" s="77"/>
    </row>
    <row r="471" spans="1:28" s="55" customFormat="1" x14ac:dyDescent="0.3">
      <c r="A471" s="142" t="s">
        <v>875</v>
      </c>
      <c r="B471" s="142" t="s">
        <v>1858</v>
      </c>
      <c r="C471" s="126" t="s">
        <v>0</v>
      </c>
      <c r="D471" s="141" t="str">
        <f>IF(EquipmentListTable[[#This Row],[Supplier]]=FilterSpecs!$A$8,EquipmentListTable[[#This Row],[Mouser SKU]], EquipmentListTable[[#This Row],[Supplier SKU]])</f>
        <v>PRT-13875</v>
      </c>
      <c r="E471" s="126">
        <v>0</v>
      </c>
      <c r="F471" s="126">
        <v>0</v>
      </c>
      <c r="G471" s="126">
        <v>0</v>
      </c>
      <c r="H471" s="126">
        <f>EquipmentListTable[[#This Row],['#/Unit]]*FilterSpecs!$C$3+EquipmentListTable[[#This Row],['# Extra]]</f>
        <v>0</v>
      </c>
      <c r="I471" s="126">
        <v>0</v>
      </c>
      <c r="J471" s="126">
        <f>IF(AND(EquipmentListTable[[#This Row],[Tag]]&lt;&gt;FilterSpecs!$H$12, EquipmentListTable[[#This Row],[Tag]]&lt;&gt;FilterSpecs!$H$9), EquipmentListTable[[#This Row],['#/Unit]]*FilterSpecs!$B$3+EquipmentListTable[Init '# Extra],0)</f>
        <v>0</v>
      </c>
      <c r="K471" s="126">
        <f>EquipmentListTable[[#This Row],[Tot '#]]-EquipmentListTable[In Stock]</f>
        <v>0</v>
      </c>
      <c r="L471" s="126">
        <f>EquipmentListTable['# Left]</f>
        <v>0</v>
      </c>
      <c r="M471" s="126" t="s">
        <v>757</v>
      </c>
      <c r="N471" s="104">
        <v>0.5</v>
      </c>
      <c r="O471" s="104">
        <f>EquipmentListTable[[#This Row],['# Formatted]]*EquipmentListTable[[#This Row],[Price (USD)]]</f>
        <v>0</v>
      </c>
      <c r="P471" s="38" t="s">
        <v>1874</v>
      </c>
      <c r="Q471" s="126">
        <f t="shared" si="7"/>
        <v>451</v>
      </c>
      <c r="R471" s="141" t="s">
        <v>754</v>
      </c>
      <c r="S471" s="48">
        <f>IF(EquipmentListTable[[#This Row],[Tag]]=FilterSpecs!$H$7,EquipmentListTable[[#This Row],['#/Unit]]*EquipmentListTable[[#This Row],[Price (USD)]],0)</f>
        <v>0</v>
      </c>
      <c r="T471" s="87">
        <f>EquipmentListTable[[#This Row],[Tot '#]]*EquipmentListTable[[#This Row],[Price (USD)]]</f>
        <v>0</v>
      </c>
      <c r="U471" s="96">
        <f>EquipmentListTable[[#This Row],[In Stock]]*EquipmentListTable[[#This Row],[Price (USD)]]</f>
        <v>0</v>
      </c>
      <c r="V471" s="96">
        <f>EquipmentListTable[[#This Row],['# Left]]*EquipmentListTable[[#This Row],[Price (USD)]]</f>
        <v>0</v>
      </c>
      <c r="W471" s="96">
        <f>EquipmentListTable[[#This Row],['# Left]]*EquipmentListTable[[#This Row],[Price (USD)]]</f>
        <v>0</v>
      </c>
      <c r="X471" s="38" t="s">
        <v>755</v>
      </c>
      <c r="Y471" s="77" t="s">
        <v>756</v>
      </c>
      <c r="Z47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https://www.sparkfun.com/products/13875</v>
      </c>
      <c r="AA47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https://www.mouser.com/ProductDetail/474-PRT-13875</v>
      </c>
      <c r="AB471" s="38"/>
    </row>
    <row r="472" spans="1:28" s="55" customFormat="1" x14ac:dyDescent="0.3">
      <c r="A472" s="126" t="s">
        <v>875</v>
      </c>
      <c r="B472" s="126" t="s">
        <v>1858</v>
      </c>
      <c r="C472" s="126" t="s">
        <v>0</v>
      </c>
      <c r="D472" s="141" t="str">
        <f>IF(EquipmentListTable[[#This Row],[Supplier]]=FilterSpecs!$A$8,EquipmentListTable[[#This Row],[Mouser SKU]], EquipmentListTable[[#This Row],[Supplier SKU]])</f>
        <v>PRT-12790</v>
      </c>
      <c r="E472" s="126">
        <v>0</v>
      </c>
      <c r="F472" s="126">
        <v>3</v>
      </c>
      <c r="G472" s="126">
        <v>0</v>
      </c>
      <c r="H472" s="126">
        <f>EquipmentListTable[[#This Row],['#/Unit]]*FilterSpecs!$C$3+EquipmentListTable[[#This Row],['# Extra]]</f>
        <v>3</v>
      </c>
      <c r="I472" s="126">
        <v>0</v>
      </c>
      <c r="J472" s="126">
        <f>IF(AND(EquipmentListTable[[#This Row],[Tag]]&lt;&gt;FilterSpecs!$H$12, EquipmentListTable[[#This Row],[Tag]]&lt;&gt;FilterSpecs!$H$9), EquipmentListTable[[#This Row],['#/Unit]]*FilterSpecs!$B$3+EquipmentListTable[Init '# Extra],0)</f>
        <v>0</v>
      </c>
      <c r="K472" s="126">
        <f>EquipmentListTable[[#This Row],[Tot '#]]-EquipmentListTable[In Stock]</f>
        <v>3</v>
      </c>
      <c r="L472" s="126">
        <f>EquipmentListTable['# Left]</f>
        <v>3</v>
      </c>
      <c r="M472" s="126" t="s">
        <v>1743</v>
      </c>
      <c r="N472" s="104">
        <v>2.95</v>
      </c>
      <c r="O472" s="104">
        <f>EquipmentListTable[[#This Row],['# Formatted]]*EquipmentListTable[[#This Row],[Price (USD)]]</f>
        <v>8.8500000000000014</v>
      </c>
      <c r="P472" s="38" t="s">
        <v>1877</v>
      </c>
      <c r="Q472" s="126">
        <f t="shared" si="7"/>
        <v>452</v>
      </c>
      <c r="R472" s="141" t="s">
        <v>1740</v>
      </c>
      <c r="S472" s="48">
        <f>IF(EquipmentListTable[[#This Row],[Tag]]=FilterSpecs!$H$7,EquipmentListTable[[#This Row],['#/Unit]]*EquipmentListTable[[#This Row],[Price (USD)]],0)</f>
        <v>0</v>
      </c>
      <c r="T472" s="87">
        <f>EquipmentListTable[[#This Row],[Tot '#]]*EquipmentListTable[[#This Row],[Price (USD)]]</f>
        <v>8.8500000000000014</v>
      </c>
      <c r="U472" s="96">
        <f>EquipmentListTable[[#This Row],[In Stock]]*EquipmentListTable[[#This Row],[Price (USD)]]</f>
        <v>0</v>
      </c>
      <c r="V472" s="96">
        <f>EquipmentListTable[[#This Row],['# Left]]*EquipmentListTable[[#This Row],[Price (USD)]]</f>
        <v>8.8500000000000014</v>
      </c>
      <c r="W472" s="96">
        <f>EquipmentListTable[[#This Row],['# Left]]*EquipmentListTable[[#This Row],[Price (USD)]]</f>
        <v>8.8500000000000014</v>
      </c>
      <c r="X472" s="38" t="s">
        <v>1741</v>
      </c>
      <c r="Y472" s="77" t="s">
        <v>1742</v>
      </c>
      <c r="Z47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https://www.sparkfun.com/products/12790</v>
      </c>
      <c r="AA47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https://www.mouser.com/ProductDetail/474-PRT-12790</v>
      </c>
      <c r="AB472" s="38"/>
    </row>
    <row r="473" spans="1:28" s="55" customFormat="1" x14ac:dyDescent="0.3">
      <c r="A473" s="142" t="s">
        <v>875</v>
      </c>
      <c r="B473" s="142" t="s">
        <v>1858</v>
      </c>
      <c r="C473" s="126" t="s">
        <v>0</v>
      </c>
      <c r="D473" s="141" t="str">
        <f>IF(EquipmentListTable[[#This Row],[Supplier]]=FilterSpecs!$A$8,EquipmentListTable[[#This Row],[Mouser SKU]], EquipmentListTable[[#This Row],[Supplier SKU]])</f>
        <v>PRT-10007</v>
      </c>
      <c r="E473" s="126">
        <v>0</v>
      </c>
      <c r="F473" s="126">
        <v>0</v>
      </c>
      <c r="G473" s="126">
        <v>0</v>
      </c>
      <c r="H473" s="126">
        <f>EquipmentListTable[[#This Row],['#/Unit]]*FilterSpecs!$C$3+EquipmentListTable[[#This Row],['# Extra]]</f>
        <v>0</v>
      </c>
      <c r="I473" s="126">
        <v>0</v>
      </c>
      <c r="J473" s="126">
        <f>IF(AND(EquipmentListTable[[#This Row],[Tag]]&lt;&gt;FilterSpecs!$H$12, EquipmentListTable[[#This Row],[Tag]]&lt;&gt;FilterSpecs!$H$9), EquipmentListTable[[#This Row],['#/Unit]]*FilterSpecs!$B$3+EquipmentListTable[Init '# Extra],0)</f>
        <v>0</v>
      </c>
      <c r="K473" s="126">
        <f>EquipmentListTable[[#This Row],[Tot '#]]-EquipmentListTable[In Stock]</f>
        <v>0</v>
      </c>
      <c r="L473" s="126">
        <f>EquipmentListTable['# Left]</f>
        <v>0</v>
      </c>
      <c r="M473" s="126" t="s">
        <v>506</v>
      </c>
      <c r="N473" s="104">
        <v>1.5</v>
      </c>
      <c r="O473" s="104">
        <f>EquipmentListTable[[#This Row],['# Formatted]]*EquipmentListTable[[#This Row],[Price (USD)]]</f>
        <v>0</v>
      </c>
      <c r="P473" s="38" t="s">
        <v>1874</v>
      </c>
      <c r="Q473" s="126">
        <f t="shared" si="7"/>
        <v>453</v>
      </c>
      <c r="R473" s="141" t="s">
        <v>503</v>
      </c>
      <c r="S473" s="48">
        <f>IF(EquipmentListTable[[#This Row],[Tag]]=FilterSpecs!$H$7,EquipmentListTable[[#This Row],['#/Unit]]*EquipmentListTable[[#This Row],[Price (USD)]],0)</f>
        <v>0</v>
      </c>
      <c r="T473" s="87">
        <f>EquipmentListTable[[#This Row],[Tot '#]]*EquipmentListTable[[#This Row],[Price (USD)]]</f>
        <v>0</v>
      </c>
      <c r="U473" s="96">
        <f>EquipmentListTable[[#This Row],[In Stock]]*EquipmentListTable[[#This Row],[Price (USD)]]</f>
        <v>0</v>
      </c>
      <c r="V473" s="96">
        <f>EquipmentListTable[[#This Row],['# Left]]*EquipmentListTable[[#This Row],[Price (USD)]]</f>
        <v>0</v>
      </c>
      <c r="W473" s="96">
        <f>EquipmentListTable[[#This Row],['# Left]]*EquipmentListTable[[#This Row],[Price (USD)]]</f>
        <v>0</v>
      </c>
      <c r="X473" s="38" t="s">
        <v>504</v>
      </c>
      <c r="Y473" s="77" t="s">
        <v>505</v>
      </c>
      <c r="Z47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https://www.sparkfun.com/products/10007</v>
      </c>
      <c r="AA47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https://www.mouser.com/ProductDetail/474-PRT-10007</v>
      </c>
      <c r="AB473" s="38"/>
    </row>
    <row r="474" spans="1:28" s="55" customFormat="1" x14ac:dyDescent="0.3">
      <c r="A474" s="142" t="s">
        <v>875</v>
      </c>
      <c r="B474" s="142" t="s">
        <v>1858</v>
      </c>
      <c r="C474" s="126" t="s">
        <v>0</v>
      </c>
      <c r="D474" s="141" t="str">
        <f>IF(EquipmentListTable[[#This Row],[Supplier]]=FilterSpecs!$A$8,EquipmentListTable[[#This Row],[Mouser SKU]], EquipmentListTable[[#This Row],[Supplier SKU]])</f>
        <v>PRT-11376</v>
      </c>
      <c r="E474" s="126">
        <v>0</v>
      </c>
      <c r="F474" s="126">
        <v>0</v>
      </c>
      <c r="G474" s="126">
        <v>0</v>
      </c>
      <c r="H474" s="126">
        <f>EquipmentListTable[[#This Row],['#/Unit]]*FilterSpecs!$C$3+EquipmentListTable[[#This Row],['# Extra]]</f>
        <v>0</v>
      </c>
      <c r="I474" s="126">
        <v>0</v>
      </c>
      <c r="J474" s="126">
        <f>IF(AND(EquipmentListTable[[#This Row],[Tag]]&lt;&gt;FilterSpecs!$H$12, EquipmentListTable[[#This Row],[Tag]]&lt;&gt;FilterSpecs!$H$9), EquipmentListTable[[#This Row],['#/Unit]]*FilterSpecs!$B$3+EquipmentListTable[Init '# Extra],0)</f>
        <v>0</v>
      </c>
      <c r="K474" s="126">
        <f>EquipmentListTable[[#This Row],[Tot '#]]-EquipmentListTable[In Stock]</f>
        <v>0</v>
      </c>
      <c r="L474" s="126">
        <f>EquipmentListTable['# Left]</f>
        <v>0</v>
      </c>
      <c r="M474" s="126" t="s">
        <v>510</v>
      </c>
      <c r="N474" s="104">
        <v>0.5</v>
      </c>
      <c r="O474" s="104">
        <f>EquipmentListTable[[#This Row],['# Formatted]]*EquipmentListTable[[#This Row],[Price (USD)]]</f>
        <v>0</v>
      </c>
      <c r="P474" s="38" t="s">
        <v>1874</v>
      </c>
      <c r="Q474" s="126">
        <f t="shared" si="7"/>
        <v>454</v>
      </c>
      <c r="R474" s="141" t="s">
        <v>507</v>
      </c>
      <c r="S474" s="48">
        <f>IF(EquipmentListTable[[#This Row],[Tag]]=FilterSpecs!$H$7,EquipmentListTable[[#This Row],['#/Unit]]*EquipmentListTable[[#This Row],[Price (USD)]],0)</f>
        <v>0</v>
      </c>
      <c r="T474" s="87">
        <f>EquipmentListTable[[#This Row],[Tot '#]]*EquipmentListTable[[#This Row],[Price (USD)]]</f>
        <v>0</v>
      </c>
      <c r="U474" s="96">
        <f>EquipmentListTable[[#This Row],[In Stock]]*EquipmentListTable[[#This Row],[Price (USD)]]</f>
        <v>0</v>
      </c>
      <c r="V474" s="96">
        <f>EquipmentListTable[[#This Row],['# Left]]*EquipmentListTable[[#This Row],[Price (USD)]]</f>
        <v>0</v>
      </c>
      <c r="W474" s="96">
        <f>EquipmentListTable[[#This Row],['# Left]]*EquipmentListTable[[#This Row],[Price (USD)]]</f>
        <v>0</v>
      </c>
      <c r="X474" s="38" t="s">
        <v>508</v>
      </c>
      <c r="Y474" s="77" t="s">
        <v>509</v>
      </c>
      <c r="Z47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https://www.sparkfun.com/products/11376</v>
      </c>
      <c r="AA47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https://www.mouser.com/ProductDetail/474-PRT-11376</v>
      </c>
      <c r="AB474" s="38"/>
    </row>
    <row r="475" spans="1:28" s="55" customFormat="1" x14ac:dyDescent="0.3">
      <c r="A475" s="142" t="s">
        <v>875</v>
      </c>
      <c r="B475" s="142" t="s">
        <v>1858</v>
      </c>
      <c r="C475" s="126" t="s">
        <v>0</v>
      </c>
      <c r="D475" s="141" t="str">
        <f>IF(EquipmentListTable[[#This Row],[Supplier]]=FilterSpecs!$A$8,EquipmentListTable[[#This Row],[Mouser SKU]], EquipmentListTable[[#This Row],[Supplier SKU]])</f>
        <v>PRT-14311</v>
      </c>
      <c r="E475" s="126">
        <v>0</v>
      </c>
      <c r="F475" s="126">
        <v>0</v>
      </c>
      <c r="G475" s="126">
        <v>0</v>
      </c>
      <c r="H475" s="126">
        <f>EquipmentListTable[[#This Row],['#/Unit]]*FilterSpecs!$C$3+EquipmentListTable[[#This Row],['# Extra]]</f>
        <v>0</v>
      </c>
      <c r="I475" s="126">
        <v>0</v>
      </c>
      <c r="J475" s="126">
        <f>IF(AND(EquipmentListTable[[#This Row],[Tag]]&lt;&gt;FilterSpecs!$H$12, EquipmentListTable[[#This Row],[Tag]]&lt;&gt;FilterSpecs!$H$9), EquipmentListTable[[#This Row],['#/Unit]]*FilterSpecs!$B$3+EquipmentListTable[Init '# Extra],0)</f>
        <v>0</v>
      </c>
      <c r="K475" s="126">
        <f>EquipmentListTable[[#This Row],[Tot '#]]-EquipmentListTable[In Stock]</f>
        <v>0</v>
      </c>
      <c r="L475" s="126">
        <f>EquipmentListTable['# Left]</f>
        <v>0</v>
      </c>
      <c r="M475" s="126" t="s">
        <v>562</v>
      </c>
      <c r="N475" s="104">
        <v>1.5</v>
      </c>
      <c r="O475" s="104">
        <f>EquipmentListTable[[#This Row],['# Formatted]]*EquipmentListTable[[#This Row],[Price (USD)]]</f>
        <v>0</v>
      </c>
      <c r="P475" s="38" t="s">
        <v>1874</v>
      </c>
      <c r="Q475" s="126">
        <f t="shared" si="7"/>
        <v>455</v>
      </c>
      <c r="R475" s="141" t="s">
        <v>559</v>
      </c>
      <c r="S475" s="48">
        <f>IF(EquipmentListTable[[#This Row],[Tag]]=FilterSpecs!$H$7,EquipmentListTable[[#This Row],['#/Unit]]*EquipmentListTable[[#This Row],[Price (USD)]],0)</f>
        <v>0</v>
      </c>
      <c r="T475" s="87">
        <f>EquipmentListTable[[#This Row],[Tot '#]]*EquipmentListTable[[#This Row],[Price (USD)]]</f>
        <v>0</v>
      </c>
      <c r="U475" s="96">
        <f>EquipmentListTable[[#This Row],[In Stock]]*EquipmentListTable[[#This Row],[Price (USD)]]</f>
        <v>0</v>
      </c>
      <c r="V475" s="96">
        <f>EquipmentListTable[[#This Row],['# Left]]*EquipmentListTable[[#This Row],[Price (USD)]]</f>
        <v>0</v>
      </c>
      <c r="W475" s="96">
        <f>EquipmentListTable[[#This Row],['# Left]]*EquipmentListTable[[#This Row],[Price (USD)]]</f>
        <v>0</v>
      </c>
      <c r="X475" s="38" t="s">
        <v>560</v>
      </c>
      <c r="Y475" s="77" t="s">
        <v>561</v>
      </c>
      <c r="Z47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https://www.sparkfun.com/products/14311</v>
      </c>
      <c r="AA47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https://www.mouser.com/ProductDetail/474-PRT-14311</v>
      </c>
      <c r="AB475" s="38"/>
    </row>
    <row r="476" spans="1:28" s="55" customFormat="1" x14ac:dyDescent="0.3">
      <c r="A476" s="142" t="s">
        <v>875</v>
      </c>
      <c r="B476" s="142" t="s">
        <v>1858</v>
      </c>
      <c r="C476" s="126" t="s">
        <v>0</v>
      </c>
      <c r="D476" s="141" t="str">
        <f>IF(EquipmentListTable[[#This Row],[Supplier]]=FilterSpecs!$A$8,EquipmentListTable[[#This Row],[Mouser SKU]], EquipmentListTable[[#This Row],[Supplier SKU]])</f>
        <v>PRT-14322</v>
      </c>
      <c r="E476" s="126">
        <v>0</v>
      </c>
      <c r="F476" s="126">
        <v>0</v>
      </c>
      <c r="G476" s="126">
        <v>0</v>
      </c>
      <c r="H476" s="126">
        <f>EquipmentListTable[[#This Row],['#/Unit]]*FilterSpecs!$C$3+EquipmentListTable[[#This Row],['# Extra]]</f>
        <v>0</v>
      </c>
      <c r="I476" s="126">
        <v>0</v>
      </c>
      <c r="J476" s="126">
        <f>IF(AND(EquipmentListTable[[#This Row],[Tag]]&lt;&gt;FilterSpecs!$H$12, EquipmentListTable[[#This Row],[Tag]]&lt;&gt;FilterSpecs!$H$9), EquipmentListTable[[#This Row],['#/Unit]]*FilterSpecs!$B$3+EquipmentListTable[Init '# Extra],0)</f>
        <v>0</v>
      </c>
      <c r="K476" s="126">
        <f>EquipmentListTable[[#This Row],[Tot '#]]-EquipmentListTable[In Stock]</f>
        <v>0</v>
      </c>
      <c r="L476" s="126">
        <f>EquipmentListTable['# Left]</f>
        <v>0</v>
      </c>
      <c r="M476" s="126" t="s">
        <v>464</v>
      </c>
      <c r="N476" s="104">
        <v>0.5</v>
      </c>
      <c r="O476" s="104">
        <f>EquipmentListTable[[#This Row],['# Formatted]]*EquipmentListTable[[#This Row],[Price (USD)]]</f>
        <v>0</v>
      </c>
      <c r="P476" s="38" t="s">
        <v>1874</v>
      </c>
      <c r="Q476" s="126">
        <f t="shared" si="7"/>
        <v>456</v>
      </c>
      <c r="R476" s="141" t="s">
        <v>461</v>
      </c>
      <c r="S476" s="48">
        <f>IF(EquipmentListTable[[#This Row],[Tag]]=FilterSpecs!$H$7,EquipmentListTable[[#This Row],['#/Unit]]*EquipmentListTable[[#This Row],[Price (USD)]],0)</f>
        <v>0</v>
      </c>
      <c r="T476" s="87">
        <f>EquipmentListTable[[#This Row],[Tot '#]]*EquipmentListTable[[#This Row],[Price (USD)]]</f>
        <v>0</v>
      </c>
      <c r="U476" s="96">
        <f>EquipmentListTable[[#This Row],[In Stock]]*EquipmentListTable[[#This Row],[Price (USD)]]</f>
        <v>0</v>
      </c>
      <c r="V476" s="96">
        <f>EquipmentListTable[[#This Row],['# Left]]*EquipmentListTable[[#This Row],[Price (USD)]]</f>
        <v>0</v>
      </c>
      <c r="W476" s="96">
        <f>EquipmentListTable[[#This Row],['# Left]]*EquipmentListTable[[#This Row],[Price (USD)]]</f>
        <v>0</v>
      </c>
      <c r="X476" s="38" t="s">
        <v>462</v>
      </c>
      <c r="Y476" s="77" t="s">
        <v>463</v>
      </c>
      <c r="Z47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https://www.sparkfun.com/products/14322</v>
      </c>
      <c r="AA47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https://www.mouser.com/ProductDetail/474-PRT-14322</v>
      </c>
      <c r="AB476" s="38"/>
    </row>
    <row r="477" spans="1:28" s="55" customFormat="1" x14ac:dyDescent="0.3">
      <c r="A477" s="142" t="s">
        <v>875</v>
      </c>
      <c r="B477" s="142" t="s">
        <v>1858</v>
      </c>
      <c r="C477" s="126" t="s">
        <v>0</v>
      </c>
      <c r="D477" s="141" t="str">
        <f>IF(EquipmentListTable[[#This Row],[Supplier]]=FilterSpecs!$A$8,EquipmentListTable[[#This Row],[Mouser SKU]], EquipmentListTable[[#This Row],[Supplier SKU]])</f>
        <v>PRT-13925</v>
      </c>
      <c r="E477" s="126">
        <v>0</v>
      </c>
      <c r="F477" s="126">
        <v>0</v>
      </c>
      <c r="G477" s="126">
        <v>0</v>
      </c>
      <c r="H477" s="126">
        <f>EquipmentListTable[[#This Row],['#/Unit]]*FilterSpecs!$C$3+EquipmentListTable[[#This Row],['# Extra]]</f>
        <v>0</v>
      </c>
      <c r="I477" s="126">
        <v>0</v>
      </c>
      <c r="J477" s="126">
        <f>IF(AND(EquipmentListTable[[#This Row],[Tag]]&lt;&gt;FilterSpecs!$H$12, EquipmentListTable[[#This Row],[Tag]]&lt;&gt;FilterSpecs!$H$9), EquipmentListTable[[#This Row],['#/Unit]]*FilterSpecs!$B$3+EquipmentListTable[Init '# Extra],0)</f>
        <v>0</v>
      </c>
      <c r="K477" s="126">
        <f>EquipmentListTable[[#This Row],[Tot '#]]-EquipmentListTable[In Stock]</f>
        <v>0</v>
      </c>
      <c r="L477" s="126">
        <f>EquipmentListTable['# Left]</f>
        <v>0</v>
      </c>
      <c r="M477" s="126" t="s">
        <v>460</v>
      </c>
      <c r="N477" s="104">
        <v>1.5</v>
      </c>
      <c r="O477" s="104">
        <f>EquipmentListTable[[#This Row],['# Formatted]]*EquipmentListTable[[#This Row],[Price (USD)]]</f>
        <v>0</v>
      </c>
      <c r="P477" s="38" t="s">
        <v>1874</v>
      </c>
      <c r="Q477" s="126">
        <f t="shared" si="7"/>
        <v>457</v>
      </c>
      <c r="R477" s="141" t="s">
        <v>457</v>
      </c>
      <c r="S477" s="48">
        <f>IF(EquipmentListTable[[#This Row],[Tag]]=FilterSpecs!$H$7,EquipmentListTable[[#This Row],['#/Unit]]*EquipmentListTable[[#This Row],[Price (USD)]],0)</f>
        <v>0</v>
      </c>
      <c r="T477" s="87">
        <f>EquipmentListTable[[#This Row],[Tot '#]]*EquipmentListTable[[#This Row],[Price (USD)]]</f>
        <v>0</v>
      </c>
      <c r="U477" s="96">
        <f>EquipmentListTable[[#This Row],[In Stock]]*EquipmentListTable[[#This Row],[Price (USD)]]</f>
        <v>0</v>
      </c>
      <c r="V477" s="96">
        <f>EquipmentListTable[[#This Row],['# Left]]*EquipmentListTable[[#This Row],[Price (USD)]]</f>
        <v>0</v>
      </c>
      <c r="W477" s="96">
        <f>EquipmentListTable[[#This Row],['# Left]]*EquipmentListTable[[#This Row],[Price (USD)]]</f>
        <v>0</v>
      </c>
      <c r="X477" s="38" t="s">
        <v>458</v>
      </c>
      <c r="Y477" s="77" t="s">
        <v>459</v>
      </c>
      <c r="Z47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https://www.sparkfun.com/products/13925</v>
      </c>
      <c r="AA47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https://www.mouser.com/ProductDetail/474-PRT-13925</v>
      </c>
      <c r="AB477" s="38"/>
    </row>
    <row r="478" spans="1:28" s="55" customFormat="1" x14ac:dyDescent="0.3">
      <c r="A478" s="126" t="s">
        <v>875</v>
      </c>
      <c r="B478" s="126" t="s">
        <v>1858</v>
      </c>
      <c r="C478" s="126" t="s">
        <v>1863</v>
      </c>
      <c r="D478" s="141" t="str">
        <f>IF(EquipmentListTable[[#This Row],[Supplier]]=FilterSpecs!$A$8,EquipmentListTable[[#This Row],[Mouser SKU]], EquipmentListTable[[#This Row],[Supplier SKU]])</f>
        <v>85</v>
      </c>
      <c r="E478" s="126">
        <v>2</v>
      </c>
      <c r="F478" s="126">
        <v>0</v>
      </c>
      <c r="G478" s="126">
        <v>0</v>
      </c>
      <c r="H478" s="126">
        <f>EquipmentListTable[[#This Row],['#/Unit]]*FilterSpecs!$C$3+EquipmentListTable[[#This Row],['# Extra]]</f>
        <v>10</v>
      </c>
      <c r="I478" s="126">
        <v>10</v>
      </c>
      <c r="J478" s="126">
        <f>IF(AND(EquipmentListTable[[#This Row],[Tag]]&lt;&gt;FilterSpecs!$H$12, EquipmentListTable[[#This Row],[Tag]]&lt;&gt;FilterSpecs!$H$9), EquipmentListTable[[#This Row],['#/Unit]]*FilterSpecs!$B$3+EquipmentListTable[Init '# Extra],0)</f>
        <v>10</v>
      </c>
      <c r="K478" s="126">
        <f>EquipmentListTable[[#This Row],[Tot '#]]-EquipmentListTable[In Stock]</f>
        <v>0</v>
      </c>
      <c r="L478" s="126">
        <f>EquipmentListTable['# Left]</f>
        <v>0</v>
      </c>
      <c r="M478" s="126" t="s">
        <v>2058</v>
      </c>
      <c r="N478" s="104">
        <v>1.95</v>
      </c>
      <c r="O478" s="104">
        <f>EquipmentListTable[[#This Row],['# Formatted]]*EquipmentListTable[[#This Row],[Price (USD)]]</f>
        <v>0</v>
      </c>
      <c r="P478" s="38" t="s">
        <v>1875</v>
      </c>
      <c r="Q478" s="126">
        <f t="shared" si="7"/>
        <v>458</v>
      </c>
      <c r="R478" s="141" t="s">
        <v>2057</v>
      </c>
      <c r="S478" s="48">
        <f>IF(EquipmentListTable[[#This Row],[Tag]]=FilterSpecs!$H$7,EquipmentListTable[[#This Row],['#/Unit]]*EquipmentListTable[[#This Row],[Price (USD)]],0)</f>
        <v>3.9</v>
      </c>
      <c r="T478" s="87">
        <f>EquipmentListTable[[#This Row],[Tot '#]]*EquipmentListTable[[#This Row],[Price (USD)]]</f>
        <v>19.5</v>
      </c>
      <c r="U478" s="96">
        <f>EquipmentListTable[[#This Row],[In Stock]]*EquipmentListTable[[#This Row],[Price (USD)]]</f>
        <v>19.5</v>
      </c>
      <c r="V478" s="96">
        <f>EquipmentListTable[[#This Row],['# Left]]*EquipmentListTable[[#This Row],[Price (USD)]]</f>
        <v>0</v>
      </c>
      <c r="W478" s="96">
        <f>EquipmentListTable[[#This Row],['# Left]]*EquipmentListTable[[#This Row],[Price (USD)]]</f>
        <v>0</v>
      </c>
      <c r="X478" s="38"/>
      <c r="Y478" s="77"/>
      <c r="Z47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https://www.adafruit.com/product/85</v>
      </c>
      <c r="AA47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https://www.mouser.com/ProductDetail/485-85</v>
      </c>
      <c r="AB478" s="41"/>
    </row>
    <row r="479" spans="1:28" s="55" customFormat="1" x14ac:dyDescent="0.3">
      <c r="A479" s="126" t="s">
        <v>875</v>
      </c>
      <c r="B479" s="126" t="s">
        <v>1858</v>
      </c>
      <c r="C479" s="126" t="s">
        <v>1863</v>
      </c>
      <c r="D479" s="141" t="str">
        <f>IF(EquipmentListTable[[#This Row],[Supplier]]=FilterSpecs!$A$8,EquipmentListTable[[#This Row],[Mouser SKU]], EquipmentListTable[[#This Row],[Supplier SKU]])</f>
        <v>3366</v>
      </c>
      <c r="E479" s="126">
        <v>1</v>
      </c>
      <c r="F479" s="126">
        <v>3</v>
      </c>
      <c r="G479" s="126">
        <v>1</v>
      </c>
      <c r="H479" s="126">
        <f>EquipmentListTable[[#This Row],['#/Unit]]*FilterSpecs!$C$3+EquipmentListTable[[#This Row],['# Extra]]</f>
        <v>8</v>
      </c>
      <c r="I479" s="126">
        <v>1</v>
      </c>
      <c r="J479" s="126">
        <f>IF(AND(EquipmentListTable[[#This Row],[Tag]]&lt;&gt;FilterSpecs!$H$12, EquipmentListTable[[#This Row],[Tag]]&lt;&gt;FilterSpecs!$H$9), EquipmentListTable[[#This Row],['#/Unit]]*FilterSpecs!$B$3+EquipmentListTable[Init '# Extra],0)</f>
        <v>6</v>
      </c>
      <c r="K479" s="126">
        <f>EquipmentListTable[[#This Row],[Tot '#]]-EquipmentListTable[In Stock]</f>
        <v>7</v>
      </c>
      <c r="L479" s="126">
        <f>EquipmentListTable['# Left]</f>
        <v>7</v>
      </c>
      <c r="M479" s="126" t="s">
        <v>2040</v>
      </c>
      <c r="N479" s="104">
        <v>2.95</v>
      </c>
      <c r="O479" s="104">
        <f>EquipmentListTable[[#This Row],['# Formatted]]*EquipmentListTable[[#This Row],[Price (USD)]]</f>
        <v>20.650000000000002</v>
      </c>
      <c r="P479" s="38" t="s">
        <v>1875</v>
      </c>
      <c r="Q479" s="126">
        <f t="shared" si="7"/>
        <v>459</v>
      </c>
      <c r="R479" s="141" t="s">
        <v>2039</v>
      </c>
      <c r="S479" s="48">
        <f>IF(EquipmentListTable[[#This Row],[Tag]]=FilterSpecs!$H$7,EquipmentListTable[[#This Row],['#/Unit]]*EquipmentListTable[[#This Row],[Price (USD)]],0)</f>
        <v>2.95</v>
      </c>
      <c r="T479" s="87">
        <f>EquipmentListTable[[#This Row],[Tot '#]]*EquipmentListTable[[#This Row],[Price (USD)]]</f>
        <v>23.6</v>
      </c>
      <c r="U479" s="96">
        <f>EquipmentListTable[[#This Row],[In Stock]]*EquipmentListTable[[#This Row],[Price (USD)]]</f>
        <v>2.95</v>
      </c>
      <c r="V479" s="96">
        <f>EquipmentListTable[[#This Row],['# Left]]*EquipmentListTable[[#This Row],[Price (USD)]]</f>
        <v>20.650000000000002</v>
      </c>
      <c r="W479" s="96">
        <f>EquipmentListTable[[#This Row],['# Left]]*EquipmentListTable[[#This Row],[Price (USD)]]</f>
        <v>20.650000000000002</v>
      </c>
      <c r="X479" s="38"/>
      <c r="Y479" s="77"/>
      <c r="Z47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https://www.adafruit.com/product/3366</v>
      </c>
      <c r="AA47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https://www.mouser.com/ProductDetail/485-3366</v>
      </c>
      <c r="AB479" s="41"/>
    </row>
    <row r="480" spans="1:28" s="55" customFormat="1" x14ac:dyDescent="0.3">
      <c r="A480" s="142" t="s">
        <v>875</v>
      </c>
      <c r="B480" s="142" t="s">
        <v>1856</v>
      </c>
      <c r="C480" s="126" t="s">
        <v>0</v>
      </c>
      <c r="D480" s="141" t="str">
        <f>IF(EquipmentListTable[[#This Row],[Supplier]]=FilterSpecs!$A$8,EquipmentListTable[[#This Row],[Mouser SKU]], EquipmentListTable[[#This Row],[Supplier SKU]])</f>
        <v>PRT-12807</v>
      </c>
      <c r="E480" s="126">
        <v>0</v>
      </c>
      <c r="F480" s="126">
        <v>0</v>
      </c>
      <c r="G480" s="126">
        <v>0</v>
      </c>
      <c r="H480" s="126">
        <f>EquipmentListTable[[#This Row],['#/Unit]]*FilterSpecs!$C$3+EquipmentListTable[[#This Row],['# Extra]]</f>
        <v>0</v>
      </c>
      <c r="I480" s="126">
        <v>0</v>
      </c>
      <c r="J480" s="126">
        <f>IF(AND(EquipmentListTable[[#This Row],[Tag]]&lt;&gt;FilterSpecs!$H$12, EquipmentListTable[[#This Row],[Tag]]&lt;&gt;FilterSpecs!$H$9), EquipmentListTable[[#This Row],['#/Unit]]*FilterSpecs!$B$3+EquipmentListTable[Init '# Extra],0)</f>
        <v>0</v>
      </c>
      <c r="K480" s="126">
        <f>EquipmentListTable[[#This Row],[Tot '#]]-EquipmentListTable[In Stock]</f>
        <v>0</v>
      </c>
      <c r="L480" s="126">
        <f>EquipmentListTable['# Left]</f>
        <v>0</v>
      </c>
      <c r="M480" s="126" t="s">
        <v>753</v>
      </c>
      <c r="N480" s="104">
        <v>0.5</v>
      </c>
      <c r="O480" s="104">
        <f>EquipmentListTable[[#This Row],['# Formatted]]*EquipmentListTable[[#This Row],[Price (USD)]]</f>
        <v>0</v>
      </c>
      <c r="P480" s="38" t="s">
        <v>1874</v>
      </c>
      <c r="Q480" s="126">
        <f t="shared" si="7"/>
        <v>460</v>
      </c>
      <c r="R480" s="141" t="s">
        <v>750</v>
      </c>
      <c r="S480" s="48">
        <f>IF(EquipmentListTable[[#This Row],[Tag]]=FilterSpecs!$H$7,EquipmentListTable[[#This Row],['#/Unit]]*EquipmentListTable[[#This Row],[Price (USD)]],0)</f>
        <v>0</v>
      </c>
      <c r="T480" s="87">
        <f>EquipmentListTable[[#This Row],[Tot '#]]*EquipmentListTable[[#This Row],[Price (USD)]]</f>
        <v>0</v>
      </c>
      <c r="U480" s="96">
        <f>EquipmentListTable[[#This Row],[In Stock]]*EquipmentListTable[[#This Row],[Price (USD)]]</f>
        <v>0</v>
      </c>
      <c r="V480" s="96">
        <f>EquipmentListTable[[#This Row],['# Left]]*EquipmentListTable[[#This Row],[Price (USD)]]</f>
        <v>0</v>
      </c>
      <c r="W480" s="96">
        <f>EquipmentListTable[[#This Row],['# Left]]*EquipmentListTable[[#This Row],[Price (USD)]]</f>
        <v>0</v>
      </c>
      <c r="X480" s="38" t="s">
        <v>751</v>
      </c>
      <c r="Y480" s="77" t="s">
        <v>752</v>
      </c>
      <c r="Z48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https://www.sparkfun.com/products/12807</v>
      </c>
      <c r="AA48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https://www.mouser.com/ProductDetail/474-PRT-12807</v>
      </c>
      <c r="AB480" s="38"/>
    </row>
    <row r="481" spans="1:28" s="55" customFormat="1" x14ac:dyDescent="0.3">
      <c r="A481" s="142" t="s">
        <v>875</v>
      </c>
      <c r="B481" s="142" t="s">
        <v>1856</v>
      </c>
      <c r="C481" s="126" t="s">
        <v>0</v>
      </c>
      <c r="D481" s="141" t="str">
        <f>IF(EquipmentListTable[[#This Row],[Supplier]]=FilterSpecs!$A$8,EquipmentListTable[[#This Row],[Mouser SKU]], EquipmentListTable[[#This Row],[Supplier SKU]])</f>
        <v>PRT-13156</v>
      </c>
      <c r="E481" s="126">
        <v>0</v>
      </c>
      <c r="F481" s="126">
        <v>0</v>
      </c>
      <c r="G481" s="126">
        <v>0</v>
      </c>
      <c r="H481" s="126">
        <f>EquipmentListTable[[#This Row],['#/Unit]]*FilterSpecs!$C$3+EquipmentListTable[[#This Row],['# Extra]]</f>
        <v>0</v>
      </c>
      <c r="I481" s="126">
        <v>0</v>
      </c>
      <c r="J481" s="126">
        <f>IF(AND(EquipmentListTable[[#This Row],[Tag]]&lt;&gt;FilterSpecs!$H$12, EquipmentListTable[[#This Row],[Tag]]&lt;&gt;FilterSpecs!$H$9), EquipmentListTable[[#This Row],['#/Unit]]*FilterSpecs!$B$3+EquipmentListTable[Init '# Extra],0)</f>
        <v>0</v>
      </c>
      <c r="K481" s="126">
        <f>EquipmentListTable[[#This Row],[Tot '#]]-EquipmentListTable[In Stock]</f>
        <v>0</v>
      </c>
      <c r="L481" s="126">
        <f>EquipmentListTable['# Left]</f>
        <v>0</v>
      </c>
      <c r="M481" s="126" t="s">
        <v>498</v>
      </c>
      <c r="N481" s="104">
        <v>0.95</v>
      </c>
      <c r="O481" s="104">
        <f>EquipmentListTable[[#This Row],['# Formatted]]*EquipmentListTable[[#This Row],[Price (USD)]]</f>
        <v>0</v>
      </c>
      <c r="P481" s="38" t="s">
        <v>1874</v>
      </c>
      <c r="Q481" s="126">
        <f t="shared" si="7"/>
        <v>461</v>
      </c>
      <c r="R481" s="141" t="s">
        <v>495</v>
      </c>
      <c r="S481" s="48">
        <f>IF(EquipmentListTable[[#This Row],[Tag]]=FilterSpecs!$H$7,EquipmentListTable[[#This Row],['#/Unit]]*EquipmentListTable[[#This Row],[Price (USD)]],0)</f>
        <v>0</v>
      </c>
      <c r="T481" s="87">
        <f>EquipmentListTable[[#This Row],[Tot '#]]*EquipmentListTable[[#This Row],[Price (USD)]]</f>
        <v>0</v>
      </c>
      <c r="U481" s="96">
        <f>EquipmentListTable[[#This Row],[In Stock]]*EquipmentListTable[[#This Row],[Price (USD)]]</f>
        <v>0</v>
      </c>
      <c r="V481" s="96">
        <f>EquipmentListTable[[#This Row],['# Left]]*EquipmentListTable[[#This Row],[Price (USD)]]</f>
        <v>0</v>
      </c>
      <c r="W481" s="96">
        <f>EquipmentListTable[[#This Row],['# Left]]*EquipmentListTable[[#This Row],[Price (USD)]]</f>
        <v>0</v>
      </c>
      <c r="X481" s="38" t="s">
        <v>496</v>
      </c>
      <c r="Y481" s="77" t="s">
        <v>497</v>
      </c>
      <c r="Z48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https://www.sparkfun.com/products/13156</v>
      </c>
      <c r="AA48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https://www.mouser.com/ProductDetail/474-PRT-13156</v>
      </c>
      <c r="AB481" s="38"/>
    </row>
    <row r="482" spans="1:28" s="55" customFormat="1" x14ac:dyDescent="0.3">
      <c r="A482" s="126" t="s">
        <v>875</v>
      </c>
      <c r="B482" s="126" t="s">
        <v>1856</v>
      </c>
      <c r="C482" s="126" t="s">
        <v>0</v>
      </c>
      <c r="D482" s="141" t="str">
        <f>IF(EquipmentListTable[[#This Row],[Supplier]]=FilterSpecs!$A$8,EquipmentListTable[[#This Row],[Mouser SKU]], EquipmentListTable[[#This Row],[Supplier SKU]])</f>
        <v>PRT-12791</v>
      </c>
      <c r="E482" s="126">
        <v>0</v>
      </c>
      <c r="F482" s="126">
        <v>3</v>
      </c>
      <c r="G482" s="126">
        <v>0</v>
      </c>
      <c r="H482" s="126">
        <f>EquipmentListTable[[#This Row],['#/Unit]]*FilterSpecs!$C$3+EquipmentListTable[[#This Row],['# Extra]]</f>
        <v>3</v>
      </c>
      <c r="I482" s="126">
        <v>0</v>
      </c>
      <c r="J482" s="126">
        <f>IF(AND(EquipmentListTable[[#This Row],[Tag]]&lt;&gt;FilterSpecs!$H$12, EquipmentListTable[[#This Row],[Tag]]&lt;&gt;FilterSpecs!$H$9), EquipmentListTable[[#This Row],['#/Unit]]*FilterSpecs!$B$3+EquipmentListTable[Init '# Extra],0)</f>
        <v>0</v>
      </c>
      <c r="K482" s="126">
        <f>EquipmentListTable[[#This Row],[Tot '#]]-EquipmentListTable[In Stock]</f>
        <v>3</v>
      </c>
      <c r="L482" s="126">
        <f>EquipmentListTable['# Left]</f>
        <v>3</v>
      </c>
      <c r="M482" s="126" t="s">
        <v>1759</v>
      </c>
      <c r="N482" s="104">
        <v>0.95</v>
      </c>
      <c r="O482" s="104">
        <f>EquipmentListTable[[#This Row],['# Formatted]]*EquipmentListTable[[#This Row],[Price (USD)]]</f>
        <v>2.8499999999999996</v>
      </c>
      <c r="P482" s="38" t="s">
        <v>1874</v>
      </c>
      <c r="Q482" s="126">
        <f t="shared" si="7"/>
        <v>462</v>
      </c>
      <c r="R482" s="141" t="s">
        <v>1756</v>
      </c>
      <c r="S482" s="48">
        <f>IF(EquipmentListTable[[#This Row],[Tag]]=FilterSpecs!$H$7,EquipmentListTable[[#This Row],['#/Unit]]*EquipmentListTable[[#This Row],[Price (USD)]],0)</f>
        <v>0</v>
      </c>
      <c r="T482" s="87">
        <f>EquipmentListTable[[#This Row],[Tot '#]]*EquipmentListTable[[#This Row],[Price (USD)]]</f>
        <v>2.8499999999999996</v>
      </c>
      <c r="U482" s="96">
        <f>EquipmentListTable[[#This Row],[In Stock]]*EquipmentListTable[[#This Row],[Price (USD)]]</f>
        <v>0</v>
      </c>
      <c r="V482" s="96">
        <f>EquipmentListTable[[#This Row],['# Left]]*EquipmentListTable[[#This Row],[Price (USD)]]</f>
        <v>2.8499999999999996</v>
      </c>
      <c r="W482" s="96">
        <f>EquipmentListTable[[#This Row],['# Left]]*EquipmentListTable[[#This Row],[Price (USD)]]</f>
        <v>2.8499999999999996</v>
      </c>
      <c r="X482" s="38" t="s">
        <v>1757</v>
      </c>
      <c r="Y482" s="77" t="s">
        <v>1758</v>
      </c>
      <c r="Z48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https://www.sparkfun.com/products/12791</v>
      </c>
      <c r="AA48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https://www.mouser.com/ProductDetail/474-PRT-12791</v>
      </c>
      <c r="AB482" s="38"/>
    </row>
    <row r="483" spans="1:28" s="55" customFormat="1" x14ac:dyDescent="0.3">
      <c r="A483" s="142" t="s">
        <v>875</v>
      </c>
      <c r="B483" s="142" t="s">
        <v>1856</v>
      </c>
      <c r="C483" s="126" t="s">
        <v>0</v>
      </c>
      <c r="D483" s="141" t="str">
        <f>IF(EquipmentListTable[[#This Row],[Supplier]]=FilterSpecs!$A$8,EquipmentListTable[[#This Row],[Mouser SKU]], EquipmentListTable[[#This Row],[Supplier SKU]])</f>
        <v>PRT-00116</v>
      </c>
      <c r="E483" s="126">
        <v>0</v>
      </c>
      <c r="F483" s="126">
        <v>0</v>
      </c>
      <c r="G483" s="126">
        <v>0</v>
      </c>
      <c r="H483" s="126">
        <f>EquipmentListTable[[#This Row],['#/Unit]]*FilterSpecs!$C$3+EquipmentListTable[[#This Row],['# Extra]]</f>
        <v>0</v>
      </c>
      <c r="I483" s="126">
        <v>0</v>
      </c>
      <c r="J483" s="126">
        <f>IF(AND(EquipmentListTable[[#This Row],[Tag]]&lt;&gt;FilterSpecs!$H$12, EquipmentListTable[[#This Row],[Tag]]&lt;&gt;FilterSpecs!$H$9), EquipmentListTable[[#This Row],['#/Unit]]*FilterSpecs!$B$3+EquipmentListTable[Init '# Extra],0)</f>
        <v>0</v>
      </c>
      <c r="K483" s="126">
        <f>EquipmentListTable[[#This Row],[Tot '#]]-EquipmentListTable[In Stock]</f>
        <v>0</v>
      </c>
      <c r="L483" s="126">
        <f>EquipmentListTable['# Left]</f>
        <v>0</v>
      </c>
      <c r="M483" s="126" t="s">
        <v>737</v>
      </c>
      <c r="N483" s="104">
        <v>1.5</v>
      </c>
      <c r="O483" s="104">
        <f>EquipmentListTable[[#This Row],['# Formatted]]*EquipmentListTable[[#This Row],[Price (USD)]]</f>
        <v>0</v>
      </c>
      <c r="P483" s="38" t="s">
        <v>1874</v>
      </c>
      <c r="Q483" s="126">
        <f t="shared" ref="Q483:Q546" si="8">IF($Q482="List #",1,$Q482+1)</f>
        <v>463</v>
      </c>
      <c r="R483" s="141" t="s">
        <v>734</v>
      </c>
      <c r="S483" s="48">
        <f>IF(EquipmentListTable[[#This Row],[Tag]]=FilterSpecs!$H$7,EquipmentListTable[[#This Row],['#/Unit]]*EquipmentListTable[[#This Row],[Price (USD)]],0)</f>
        <v>0</v>
      </c>
      <c r="T483" s="87">
        <f>EquipmentListTable[[#This Row],[Tot '#]]*EquipmentListTable[[#This Row],[Price (USD)]]</f>
        <v>0</v>
      </c>
      <c r="U483" s="96">
        <f>EquipmentListTable[[#This Row],[In Stock]]*EquipmentListTable[[#This Row],[Price (USD)]]</f>
        <v>0</v>
      </c>
      <c r="V483" s="96">
        <f>EquipmentListTable[[#This Row],['# Left]]*EquipmentListTable[[#This Row],[Price (USD)]]</f>
        <v>0</v>
      </c>
      <c r="W483" s="96">
        <f>EquipmentListTable[[#This Row],['# Left]]*EquipmentListTable[[#This Row],[Price (USD)]]</f>
        <v>0</v>
      </c>
      <c r="X483" s="38" t="s">
        <v>735</v>
      </c>
      <c r="Y483" s="77" t="s">
        <v>736</v>
      </c>
      <c r="Z48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https://www.sparkfun.com/products/00116</v>
      </c>
      <c r="AA48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https://www.mouser.com/ProductDetail/474-PRT-00116</v>
      </c>
      <c r="AB483" s="38"/>
    </row>
    <row r="484" spans="1:28" s="55" customFormat="1" x14ac:dyDescent="0.3">
      <c r="A484" s="126" t="s">
        <v>875</v>
      </c>
      <c r="B484" s="126" t="s">
        <v>1856</v>
      </c>
      <c r="C484" s="126" t="s">
        <v>1863</v>
      </c>
      <c r="D484" s="141" t="str">
        <f>IF(EquipmentListTable[[#This Row],[Supplier]]=FilterSpecs!$A$8,EquipmentListTable[[#This Row],[Mouser SKU]], EquipmentListTable[[#This Row],[Supplier SKU]])</f>
        <v>392</v>
      </c>
      <c r="E484" s="126">
        <v>0</v>
      </c>
      <c r="F484" s="126">
        <v>1</v>
      </c>
      <c r="G484" s="126">
        <v>1</v>
      </c>
      <c r="H484" s="126">
        <f>EquipmentListTable[[#This Row],['#/Unit]]*FilterSpecs!$C$3+EquipmentListTable[[#This Row],['# Extra]]</f>
        <v>1</v>
      </c>
      <c r="I484" s="126">
        <v>1</v>
      </c>
      <c r="J484" s="126">
        <f>IF(AND(EquipmentListTable[[#This Row],[Tag]]&lt;&gt;FilterSpecs!$H$12, EquipmentListTable[[#This Row],[Tag]]&lt;&gt;FilterSpecs!$H$9), EquipmentListTable[[#This Row],['#/Unit]]*FilterSpecs!$B$3+EquipmentListTable[Init '# Extra],0)</f>
        <v>1</v>
      </c>
      <c r="K484" s="126">
        <f>EquipmentListTable[[#This Row],[Tot '#]]-EquipmentListTable[In Stock]</f>
        <v>0</v>
      </c>
      <c r="L484" s="126">
        <f>EquipmentListTable['# Left]</f>
        <v>0</v>
      </c>
      <c r="M484" s="126" t="s">
        <v>2054</v>
      </c>
      <c r="N484" s="104">
        <v>4.95</v>
      </c>
      <c r="O484" s="104">
        <f>EquipmentListTable[[#This Row],['# Formatted]]*EquipmentListTable[[#This Row],[Price (USD)]]</f>
        <v>0</v>
      </c>
      <c r="P484" s="38" t="s">
        <v>1874</v>
      </c>
      <c r="Q484" s="126">
        <f t="shared" si="8"/>
        <v>464</v>
      </c>
      <c r="R484" s="141" t="s">
        <v>2053</v>
      </c>
      <c r="S484" s="48">
        <f>IF(EquipmentListTable[[#This Row],[Tag]]=FilterSpecs!$H$7,EquipmentListTable[[#This Row],['#/Unit]]*EquipmentListTable[[#This Row],[Price (USD)]],0)</f>
        <v>0</v>
      </c>
      <c r="T484" s="87">
        <f>EquipmentListTable[[#This Row],[Tot '#]]*EquipmentListTable[[#This Row],[Price (USD)]]</f>
        <v>4.95</v>
      </c>
      <c r="U484" s="96">
        <f>EquipmentListTable[[#This Row],[In Stock]]*EquipmentListTable[[#This Row],[Price (USD)]]</f>
        <v>4.95</v>
      </c>
      <c r="V484" s="96">
        <f>EquipmentListTable[[#This Row],['# Left]]*EquipmentListTable[[#This Row],[Price (USD)]]</f>
        <v>0</v>
      </c>
      <c r="W484" s="96">
        <f>EquipmentListTable[[#This Row],['# Left]]*EquipmentListTable[[#This Row],[Price (USD)]]</f>
        <v>0</v>
      </c>
      <c r="X484" s="38"/>
      <c r="Y484" s="77"/>
      <c r="Z48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https://www.adafruit.com/product/392</v>
      </c>
      <c r="AA48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https://www.mouser.com/ProductDetail/485-392</v>
      </c>
      <c r="AB484" s="41"/>
    </row>
    <row r="485" spans="1:28" s="55" customFormat="1" x14ac:dyDescent="0.3">
      <c r="A485" s="126" t="s">
        <v>875</v>
      </c>
      <c r="B485" s="126" t="s">
        <v>1856</v>
      </c>
      <c r="C485" s="126" t="s">
        <v>1863</v>
      </c>
      <c r="D485" s="141" t="str">
        <f>IF(EquipmentListTable[[#This Row],[Supplier]]=FilterSpecs!$A$8,EquipmentListTable[[#This Row],[Mouser SKU]], EquipmentListTable[[#This Row],[Supplier SKU]])</f>
        <v>3009</v>
      </c>
      <c r="E485" s="126">
        <v>0</v>
      </c>
      <c r="F485" s="126">
        <v>1</v>
      </c>
      <c r="G485" s="126">
        <v>1</v>
      </c>
      <c r="H485" s="126">
        <f>EquipmentListTable[[#This Row],['#/Unit]]*FilterSpecs!$C$3+EquipmentListTable[[#This Row],['# Extra]]</f>
        <v>1</v>
      </c>
      <c r="I485" s="126">
        <v>1</v>
      </c>
      <c r="J485" s="126">
        <f>IF(AND(EquipmentListTable[[#This Row],[Tag]]&lt;&gt;FilterSpecs!$H$12, EquipmentListTable[[#This Row],[Tag]]&lt;&gt;FilterSpecs!$H$9), EquipmentListTable[[#This Row],['#/Unit]]*FilterSpecs!$B$3+EquipmentListTable[Init '# Extra],0)</f>
        <v>1</v>
      </c>
      <c r="K485" s="126">
        <f>EquipmentListTable[[#This Row],[Tot '#]]-EquipmentListTable[In Stock]</f>
        <v>0</v>
      </c>
      <c r="L485" s="126">
        <f>EquipmentListTable['# Left]</f>
        <v>0</v>
      </c>
      <c r="M485" s="126" t="s">
        <v>2046</v>
      </c>
      <c r="N485" s="104">
        <v>4.95</v>
      </c>
      <c r="O485" s="104">
        <f>EquipmentListTable[[#This Row],['# Formatted]]*EquipmentListTable[[#This Row],[Price (USD)]]</f>
        <v>0</v>
      </c>
      <c r="P485" s="38" t="s">
        <v>1874</v>
      </c>
      <c r="Q485" s="126">
        <f t="shared" si="8"/>
        <v>465</v>
      </c>
      <c r="R485" s="141" t="s">
        <v>2045</v>
      </c>
      <c r="S485" s="48">
        <f>IF(EquipmentListTable[[#This Row],[Tag]]=FilterSpecs!$H$7,EquipmentListTable[[#This Row],['#/Unit]]*EquipmentListTable[[#This Row],[Price (USD)]],0)</f>
        <v>0</v>
      </c>
      <c r="T485" s="87">
        <f>EquipmentListTable[[#This Row],[Tot '#]]*EquipmentListTable[[#This Row],[Price (USD)]]</f>
        <v>4.95</v>
      </c>
      <c r="U485" s="96">
        <f>EquipmentListTable[[#This Row],[In Stock]]*EquipmentListTable[[#This Row],[Price (USD)]]</f>
        <v>4.95</v>
      </c>
      <c r="V485" s="96">
        <f>EquipmentListTable[[#This Row],['# Left]]*EquipmentListTable[[#This Row],[Price (USD)]]</f>
        <v>0</v>
      </c>
      <c r="W485" s="96">
        <f>EquipmentListTable[[#This Row],['# Left]]*EquipmentListTable[[#This Row],[Price (USD)]]</f>
        <v>0</v>
      </c>
      <c r="X485" s="38"/>
      <c r="Y485" s="77"/>
      <c r="Z48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https://www.adafruit.com/product/3009</v>
      </c>
      <c r="AA48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https://www.mouser.com/ProductDetail/485-3009</v>
      </c>
      <c r="AB485" s="41"/>
    </row>
    <row r="486" spans="1:28" s="55" customFormat="1" x14ac:dyDescent="0.3">
      <c r="A486" s="126" t="s">
        <v>875</v>
      </c>
      <c r="B486" s="126" t="s">
        <v>1856</v>
      </c>
      <c r="C486" s="126" t="s">
        <v>0</v>
      </c>
      <c r="D486" s="141" t="str">
        <f>IF(EquipmentListTable[[#This Row],[Supplier]]=FilterSpecs!$A$8,EquipmentListTable[[#This Row],[Mouser SKU]], EquipmentListTable[[#This Row],[Supplier SKU]])</f>
        <v>PRT-10158</v>
      </c>
      <c r="E486" s="126">
        <v>1</v>
      </c>
      <c r="F486" s="126">
        <v>0</v>
      </c>
      <c r="G486" s="126">
        <v>0</v>
      </c>
      <c r="H486" s="126">
        <f>EquipmentListTable[[#This Row],['#/Unit]]*FilterSpecs!$C$3+EquipmentListTable[[#This Row],['# Extra]]</f>
        <v>5</v>
      </c>
      <c r="I486" s="126">
        <v>5</v>
      </c>
      <c r="J486" s="126">
        <f>IF(AND(EquipmentListTable[[#This Row],[Tag]]&lt;&gt;FilterSpecs!$H$12, EquipmentListTable[[#This Row],[Tag]]&lt;&gt;FilterSpecs!$H$9), EquipmentListTable[[#This Row],['#/Unit]]*FilterSpecs!$B$3+EquipmentListTable[Init '# Extra],0)</f>
        <v>5</v>
      </c>
      <c r="K486" s="126">
        <f>EquipmentListTable[[#This Row],[Tot '#]]-EquipmentListTable[In Stock]</f>
        <v>0</v>
      </c>
      <c r="L486" s="126">
        <f>EquipmentListTable['# Left]</f>
        <v>0</v>
      </c>
      <c r="M486" s="126" t="s">
        <v>472</v>
      </c>
      <c r="N486" s="104">
        <v>2.95</v>
      </c>
      <c r="O486" s="104">
        <f>EquipmentListTable[[#This Row],['# Formatted]]*EquipmentListTable[[#This Row],[Price (USD)]]</f>
        <v>0</v>
      </c>
      <c r="P486" s="38" t="s">
        <v>1875</v>
      </c>
      <c r="Q486" s="126">
        <f t="shared" si="8"/>
        <v>466</v>
      </c>
      <c r="R486" s="141" t="s">
        <v>469</v>
      </c>
      <c r="S486" s="48">
        <f>IF(EquipmentListTable[[#This Row],[Tag]]=FilterSpecs!$H$7,EquipmentListTable[[#This Row],['#/Unit]]*EquipmentListTable[[#This Row],[Price (USD)]],0)</f>
        <v>2.95</v>
      </c>
      <c r="T486" s="87">
        <f>EquipmentListTable[[#This Row],[Tot '#]]*EquipmentListTable[[#This Row],[Price (USD)]]</f>
        <v>14.75</v>
      </c>
      <c r="U486" s="96">
        <f>EquipmentListTable[[#This Row],[In Stock]]*EquipmentListTable[[#This Row],[Price (USD)]]</f>
        <v>14.75</v>
      </c>
      <c r="V486" s="96">
        <f>EquipmentListTable[[#This Row],['# Left]]*EquipmentListTable[[#This Row],[Price (USD)]]</f>
        <v>0</v>
      </c>
      <c r="W486" s="96">
        <f>EquipmentListTable[[#This Row],['# Left]]*EquipmentListTable[[#This Row],[Price (USD)]]</f>
        <v>0</v>
      </c>
      <c r="X486" s="38" t="s">
        <v>470</v>
      </c>
      <c r="Y486" s="77" t="s">
        <v>471</v>
      </c>
      <c r="Z48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https://www.sparkfun.com/products/10158</v>
      </c>
      <c r="AA48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https://www.mouser.com/ProductDetail/474-PRT-10158</v>
      </c>
      <c r="AB486" s="38"/>
    </row>
    <row r="487" spans="1:28" s="55" customFormat="1" x14ac:dyDescent="0.3">
      <c r="A487" s="126" t="s">
        <v>875</v>
      </c>
      <c r="B487" s="126" t="s">
        <v>1856</v>
      </c>
      <c r="C487" s="126" t="s">
        <v>0</v>
      </c>
      <c r="D487" s="141" t="str">
        <f>IF(EquipmentListTable[[#This Row],[Supplier]]=FilterSpecs!$A$8,EquipmentListTable[[#This Row],[Mouser SKU]], EquipmentListTable[[#This Row],[Supplier SKU]])</f>
        <v>PRT-12693</v>
      </c>
      <c r="E487" s="126">
        <v>1</v>
      </c>
      <c r="F487" s="126">
        <v>0</v>
      </c>
      <c r="G487" s="126">
        <v>0</v>
      </c>
      <c r="H487" s="126">
        <f>EquipmentListTable[[#This Row],['#/Unit]]*FilterSpecs!$C$3+EquipmentListTable[[#This Row],['# Extra]]</f>
        <v>5</v>
      </c>
      <c r="I487" s="126">
        <v>5</v>
      </c>
      <c r="J487" s="126">
        <f>IF(AND(EquipmentListTable[[#This Row],[Tag]]&lt;&gt;FilterSpecs!$H$12, EquipmentListTable[[#This Row],[Tag]]&lt;&gt;FilterSpecs!$H$9), EquipmentListTable[[#This Row],['#/Unit]]*FilterSpecs!$B$3+EquipmentListTable[Init '# Extra],0)</f>
        <v>5</v>
      </c>
      <c r="K487" s="126">
        <f>EquipmentListTable[[#This Row],[Tot '#]]-EquipmentListTable[In Stock]</f>
        <v>0</v>
      </c>
      <c r="L487" s="126">
        <f>EquipmentListTable['# Left]</f>
        <v>0</v>
      </c>
      <c r="M487" s="126" t="s">
        <v>456</v>
      </c>
      <c r="N487" s="104">
        <v>0.75</v>
      </c>
      <c r="O487" s="104">
        <f>EquipmentListTable[[#This Row],['# Formatted]]*EquipmentListTable[[#This Row],[Price (USD)]]</f>
        <v>0</v>
      </c>
      <c r="P487" s="38" t="s">
        <v>1875</v>
      </c>
      <c r="Q487" s="126">
        <f t="shared" si="8"/>
        <v>467</v>
      </c>
      <c r="R487" s="141" t="s">
        <v>453</v>
      </c>
      <c r="S487" s="48">
        <f>IF(EquipmentListTable[[#This Row],[Tag]]=FilterSpecs!$H$7,EquipmentListTable[[#This Row],['#/Unit]]*EquipmentListTable[[#This Row],[Price (USD)]],0)</f>
        <v>0.75</v>
      </c>
      <c r="T487" s="87">
        <f>EquipmentListTable[[#This Row],[Tot '#]]*EquipmentListTable[[#This Row],[Price (USD)]]</f>
        <v>3.75</v>
      </c>
      <c r="U487" s="96">
        <f>EquipmentListTable[[#This Row],[In Stock]]*EquipmentListTable[[#This Row],[Price (USD)]]</f>
        <v>3.75</v>
      </c>
      <c r="V487" s="96">
        <f>EquipmentListTable[[#This Row],['# Left]]*EquipmentListTable[[#This Row],[Price (USD)]]</f>
        <v>0</v>
      </c>
      <c r="W487" s="96">
        <f>EquipmentListTable[[#This Row],['# Left]]*EquipmentListTable[[#This Row],[Price (USD)]]</f>
        <v>0</v>
      </c>
      <c r="X487" s="38" t="s">
        <v>454</v>
      </c>
      <c r="Y487" s="77" t="s">
        <v>455</v>
      </c>
      <c r="Z48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https://www.sparkfun.com/products/12693</v>
      </c>
      <c r="AA48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https://www.mouser.com/ProductDetail/474-PRT-12693</v>
      </c>
      <c r="AB487" s="38"/>
    </row>
    <row r="488" spans="1:28" s="55" customFormat="1" x14ac:dyDescent="0.3">
      <c r="A488" s="147" t="s">
        <v>875</v>
      </c>
      <c r="B488" s="147" t="s">
        <v>1856</v>
      </c>
      <c r="C488" s="126" t="s">
        <v>1863</v>
      </c>
      <c r="D488" s="141" t="str">
        <f>IF(EquipmentListTable[[#This Row],[Supplier]]=FilterSpecs!$A$8,EquipmentListTable[[#This Row],[Mouser SKU]], EquipmentListTable[[#This Row],[Supplier SKU]])</f>
        <v>400</v>
      </c>
      <c r="E488" s="126">
        <v>0</v>
      </c>
      <c r="F488" s="126">
        <v>4</v>
      </c>
      <c r="G488" s="126">
        <v>1</v>
      </c>
      <c r="H488" s="126">
        <f>EquipmentListTable[[#This Row],['#/Unit]]*FilterSpecs!$C$3+EquipmentListTable[[#This Row],['# Extra]]</f>
        <v>4</v>
      </c>
      <c r="I488" s="126">
        <v>1</v>
      </c>
      <c r="J488" s="126">
        <f>IF(AND(EquipmentListTable[[#This Row],[Tag]]&lt;&gt;FilterSpecs!$H$12, EquipmentListTable[[#This Row],[Tag]]&lt;&gt;FilterSpecs!$H$9), EquipmentListTable[[#This Row],['#/Unit]]*FilterSpecs!$B$3+EquipmentListTable[Init '# Extra],0)</f>
        <v>1</v>
      </c>
      <c r="K488" s="126">
        <f>EquipmentListTable[[#This Row],[Tot '#]]-EquipmentListTable[In Stock]</f>
        <v>3</v>
      </c>
      <c r="L488" s="126">
        <f>EquipmentListTable['# Left]</f>
        <v>3</v>
      </c>
      <c r="M488" s="147" t="s">
        <v>2345</v>
      </c>
      <c r="N488" s="107">
        <v>3</v>
      </c>
      <c r="O488" s="104">
        <f>EquipmentListTable[[#This Row],['# Formatted]]*EquipmentListTable[[#This Row],[Price (USD)]]</f>
        <v>9</v>
      </c>
      <c r="P488" s="51" t="s">
        <v>1874</v>
      </c>
      <c r="Q488" s="126">
        <f t="shared" si="8"/>
        <v>468</v>
      </c>
      <c r="R488" s="144" t="s">
        <v>2346</v>
      </c>
      <c r="S488" s="48">
        <f>IF(EquipmentListTable[[#This Row],[Tag]]=FilterSpecs!$H$7,EquipmentListTable[[#This Row],['#/Unit]]*EquipmentListTable[[#This Row],[Price (USD)]],0)</f>
        <v>0</v>
      </c>
      <c r="T488" s="87">
        <f>EquipmentListTable[[#This Row],[Tot '#]]*EquipmentListTable[[#This Row],[Price (USD)]]</f>
        <v>12</v>
      </c>
      <c r="U488" s="96">
        <f>EquipmentListTable[[#This Row],[In Stock]]*EquipmentListTable[[#This Row],[Price (USD)]]</f>
        <v>3</v>
      </c>
      <c r="V488" s="96">
        <f>EquipmentListTable[[#This Row],['# Left]]*EquipmentListTable[[#This Row],[Price (USD)]]</f>
        <v>9</v>
      </c>
      <c r="W488" s="96">
        <f>EquipmentListTable[[#This Row],['# Left]]*EquipmentListTable[[#This Row],[Price (USD)]]</f>
        <v>9</v>
      </c>
      <c r="Y488" s="77"/>
      <c r="Z48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https://www.adafruit.com/product/400</v>
      </c>
      <c r="AA48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https://www.mouser.com/ProductDetail/485-400</v>
      </c>
    </row>
    <row r="489" spans="1:28" s="55" customFormat="1" x14ac:dyDescent="0.3">
      <c r="A489" s="142" t="s">
        <v>875</v>
      </c>
      <c r="B489" s="142" t="s">
        <v>1856</v>
      </c>
      <c r="C489" s="126" t="s">
        <v>0</v>
      </c>
      <c r="D489" s="141" t="str">
        <f>IF(EquipmentListTable[[#This Row],[Supplier]]=FilterSpecs!$A$8,EquipmentListTable[[#This Row],[Mouser SKU]], EquipmentListTable[[#This Row],[Supplier SKU]])</f>
        <v>PRT-00553</v>
      </c>
      <c r="E489" s="126">
        <v>0</v>
      </c>
      <c r="F489" s="126">
        <v>0</v>
      </c>
      <c r="G489" s="126">
        <v>0</v>
      </c>
      <c r="H489" s="126">
        <f>EquipmentListTable[[#This Row],['#/Unit]]*FilterSpecs!$C$3+EquipmentListTable[[#This Row],['# Extra]]</f>
        <v>0</v>
      </c>
      <c r="I489" s="126">
        <v>0</v>
      </c>
      <c r="J489" s="126">
        <f>IF(AND(EquipmentListTable[[#This Row],[Tag]]&lt;&gt;FilterSpecs!$H$12, EquipmentListTable[[#This Row],[Tag]]&lt;&gt;FilterSpecs!$H$9), EquipmentListTable[[#This Row],['#/Unit]]*FilterSpecs!$B$3+EquipmentListTable[Init '# Extra],0)</f>
        <v>0</v>
      </c>
      <c r="K489" s="126">
        <f>EquipmentListTable[[#This Row],[Tot '#]]-EquipmentListTable[In Stock]</f>
        <v>0</v>
      </c>
      <c r="L489" s="126">
        <f>EquipmentListTable['# Left]</f>
        <v>0</v>
      </c>
      <c r="M489" s="126" t="s">
        <v>741</v>
      </c>
      <c r="N489" s="104">
        <v>1.95</v>
      </c>
      <c r="O489" s="104">
        <f>EquipmentListTable[[#This Row],['# Formatted]]*EquipmentListTable[[#This Row],[Price (USD)]]</f>
        <v>0</v>
      </c>
      <c r="P489" s="38" t="s">
        <v>1874</v>
      </c>
      <c r="Q489" s="126">
        <f t="shared" si="8"/>
        <v>469</v>
      </c>
      <c r="R489" s="141" t="s">
        <v>738</v>
      </c>
      <c r="S489" s="48">
        <f>IF(EquipmentListTable[[#This Row],[Tag]]=FilterSpecs!$H$7,EquipmentListTable[[#This Row],['#/Unit]]*EquipmentListTable[[#This Row],[Price (USD)]],0)</f>
        <v>0</v>
      </c>
      <c r="T489" s="87">
        <f>EquipmentListTable[[#This Row],[Tot '#]]*EquipmentListTable[[#This Row],[Price (USD)]]</f>
        <v>0</v>
      </c>
      <c r="U489" s="96">
        <f>EquipmentListTable[[#This Row],[In Stock]]*EquipmentListTable[[#This Row],[Price (USD)]]</f>
        <v>0</v>
      </c>
      <c r="V489" s="96">
        <f>EquipmentListTable[[#This Row],['# Left]]*EquipmentListTable[[#This Row],[Price (USD)]]</f>
        <v>0</v>
      </c>
      <c r="W489" s="96">
        <f>EquipmentListTable[[#This Row],['# Left]]*EquipmentListTable[[#This Row],[Price (USD)]]</f>
        <v>0</v>
      </c>
      <c r="X489" s="38" t="s">
        <v>739</v>
      </c>
      <c r="Y489" s="77" t="s">
        <v>740</v>
      </c>
      <c r="Z48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https://www.sparkfun.com/products/00553</v>
      </c>
      <c r="AA48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https://www.mouser.com/ProductDetail/474-PRT-00553</v>
      </c>
      <c r="AB489" s="38"/>
    </row>
    <row r="490" spans="1:28" s="55" customFormat="1" x14ac:dyDescent="0.3">
      <c r="A490" s="126" t="s">
        <v>875</v>
      </c>
      <c r="B490" s="126" t="s">
        <v>1856</v>
      </c>
      <c r="C490" s="126" t="s">
        <v>1863</v>
      </c>
      <c r="D490" s="141" t="str">
        <f>IF(EquipmentListTable[[#This Row],[Supplier]]=FilterSpecs!$A$8,EquipmentListTable[[#This Row],[Mouser SKU]], EquipmentListTable[[#This Row],[Supplier SKU]])</f>
        <v>1540</v>
      </c>
      <c r="E490" s="126">
        <v>0</v>
      </c>
      <c r="F490" s="126">
        <v>1</v>
      </c>
      <c r="G490" s="126">
        <v>1</v>
      </c>
      <c r="H490" s="126">
        <f>EquipmentListTable[[#This Row],['#/Unit]]*FilterSpecs!$C$3+EquipmentListTable[[#This Row],['# Extra]]</f>
        <v>1</v>
      </c>
      <c r="I490" s="126">
        <v>0</v>
      </c>
      <c r="J490" s="126">
        <f>IF(AND(EquipmentListTable[[#This Row],[Tag]]&lt;&gt;FilterSpecs!$H$12, EquipmentListTable[[#This Row],[Tag]]&lt;&gt;FilterSpecs!$H$9), EquipmentListTable[[#This Row],['#/Unit]]*FilterSpecs!$B$3+EquipmentListTable[Init '# Extra],0)</f>
        <v>1</v>
      </c>
      <c r="K490" s="126">
        <f>EquipmentListTable[[#This Row],[Tot '#]]-EquipmentListTable[In Stock]</f>
        <v>1</v>
      </c>
      <c r="L490" s="126">
        <f>EquipmentListTable['# Left]</f>
        <v>1</v>
      </c>
      <c r="M490" s="142" t="s">
        <v>2056</v>
      </c>
      <c r="N490" s="105">
        <v>5.95</v>
      </c>
      <c r="O490" s="104">
        <f>EquipmentListTable[[#This Row],['# Formatted]]*EquipmentListTable[[#This Row],[Price (USD)]]</f>
        <v>5.95</v>
      </c>
      <c r="P490" s="51" t="s">
        <v>1874</v>
      </c>
      <c r="Q490" s="126">
        <f t="shared" si="8"/>
        <v>470</v>
      </c>
      <c r="R490" s="141" t="s">
        <v>2055</v>
      </c>
      <c r="S490" s="48">
        <f>IF(EquipmentListTable[[#This Row],[Tag]]=FilterSpecs!$H$7,EquipmentListTable[[#This Row],['#/Unit]]*EquipmentListTable[[#This Row],[Price (USD)]],0)</f>
        <v>0</v>
      </c>
      <c r="T490" s="87">
        <f>EquipmentListTable[[#This Row],[Tot '#]]*EquipmentListTable[[#This Row],[Price (USD)]]</f>
        <v>5.95</v>
      </c>
      <c r="U490" s="96">
        <f>EquipmentListTable[[#This Row],[In Stock]]*EquipmentListTable[[#This Row],[Price (USD)]]</f>
        <v>0</v>
      </c>
      <c r="V490" s="96">
        <f>EquipmentListTable[[#This Row],['# Left]]*EquipmentListTable[[#This Row],[Price (USD)]]</f>
        <v>5.95</v>
      </c>
      <c r="W490" s="96">
        <f>EquipmentListTable[[#This Row],['# Left]]*EquipmentListTable[[#This Row],[Price (USD)]]</f>
        <v>5.95</v>
      </c>
      <c r="X490" s="38"/>
      <c r="Y490" s="77"/>
      <c r="Z49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https://www.adafruit.com/product/1540</v>
      </c>
      <c r="AA49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https://www.mouser.com/ProductDetail/485-1540</v>
      </c>
    </row>
    <row r="491" spans="1:28" s="55" customFormat="1" x14ac:dyDescent="0.3">
      <c r="A491" s="126" t="s">
        <v>875</v>
      </c>
      <c r="B491" s="126" t="s">
        <v>1856</v>
      </c>
      <c r="C491" s="126" t="s">
        <v>1863</v>
      </c>
      <c r="D491" s="141" t="str">
        <f>IF(EquipmentListTable[[#This Row],[Supplier]]=FilterSpecs!$A$8,EquipmentListTable[[#This Row],[Mouser SKU]], EquipmentListTable[[#This Row],[Supplier SKU]])</f>
        <v>2822</v>
      </c>
      <c r="E491" s="126">
        <v>0</v>
      </c>
      <c r="F491" s="126">
        <v>0</v>
      </c>
      <c r="G491" s="126">
        <v>0</v>
      </c>
      <c r="H491" s="126">
        <f>EquipmentListTable[[#This Row],['#/Unit]]*FilterSpecs!$C$3+EquipmentListTable[[#This Row],['# Extra]]</f>
        <v>0</v>
      </c>
      <c r="I491" s="126">
        <v>0</v>
      </c>
      <c r="J491" s="126">
        <f>IF(AND(EquipmentListTable[[#This Row],[Tag]]&lt;&gt;FilterSpecs!$H$12, EquipmentListTable[[#This Row],[Tag]]&lt;&gt;FilterSpecs!$H$9), EquipmentListTable[[#This Row],['#/Unit]]*FilterSpecs!$B$3+EquipmentListTable[Init '# Extra],0)</f>
        <v>0</v>
      </c>
      <c r="K491" s="126">
        <f>EquipmentListTable[[#This Row],[Tot '#]]-EquipmentListTable[In Stock]</f>
        <v>0</v>
      </c>
      <c r="L491" s="126">
        <f>EquipmentListTable['# Left]</f>
        <v>0</v>
      </c>
      <c r="M491" s="142" t="s">
        <v>2048</v>
      </c>
      <c r="N491" s="105">
        <v>0.95</v>
      </c>
      <c r="O491" s="104">
        <f>EquipmentListTable[[#This Row],['# Formatted]]*EquipmentListTable[[#This Row],[Price (USD)]]</f>
        <v>0</v>
      </c>
      <c r="P491" s="51" t="s">
        <v>1874</v>
      </c>
      <c r="Q491" s="126">
        <f t="shared" si="8"/>
        <v>471</v>
      </c>
      <c r="R491" s="141" t="s">
        <v>2047</v>
      </c>
      <c r="S491" s="48">
        <f>IF(EquipmentListTable[[#This Row],[Tag]]=FilterSpecs!$H$7,EquipmentListTable[[#This Row],['#/Unit]]*EquipmentListTable[[#This Row],[Price (USD)]],0)</f>
        <v>0</v>
      </c>
      <c r="T491" s="87">
        <f>EquipmentListTable[[#This Row],[Tot '#]]*EquipmentListTable[[#This Row],[Price (USD)]]</f>
        <v>0</v>
      </c>
      <c r="U491" s="96">
        <f>EquipmentListTable[[#This Row],[In Stock]]*EquipmentListTable[[#This Row],[Price (USD)]]</f>
        <v>0</v>
      </c>
      <c r="V491" s="96">
        <f>EquipmentListTable[[#This Row],['# Left]]*EquipmentListTable[[#This Row],[Price (USD)]]</f>
        <v>0</v>
      </c>
      <c r="W491" s="96">
        <f>EquipmentListTable[[#This Row],['# Left]]*EquipmentListTable[[#This Row],[Price (USD)]]</f>
        <v>0</v>
      </c>
      <c r="X491" s="38"/>
      <c r="Y491" s="77"/>
      <c r="Z49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https://www.adafruit.com/product/2822</v>
      </c>
      <c r="AA49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https://www.mouser.com/ProductDetail/485-2822</v>
      </c>
    </row>
    <row r="492" spans="1:28" s="55" customFormat="1" x14ac:dyDescent="0.3">
      <c r="A492" s="126" t="s">
        <v>875</v>
      </c>
      <c r="B492" s="126" t="s">
        <v>1856</v>
      </c>
      <c r="C492" s="126" t="s">
        <v>1863</v>
      </c>
      <c r="D492" s="141" t="str">
        <f>IF(EquipmentListTable[[#This Row],[Supplier]]=FilterSpecs!$A$8,EquipmentListTable[[#This Row],[Mouser SKU]], EquipmentListTable[[#This Row],[Supplier SKU]])</f>
        <v>1539</v>
      </c>
      <c r="E492" s="126">
        <v>0</v>
      </c>
      <c r="F492" s="126">
        <v>1</v>
      </c>
      <c r="G492" s="126">
        <v>1</v>
      </c>
      <c r="H492" s="126">
        <f>EquipmentListTable[[#This Row],['#/Unit]]*FilterSpecs!$C$3+EquipmentListTable[[#This Row],['# Extra]]</f>
        <v>1</v>
      </c>
      <c r="I492" s="126">
        <v>1</v>
      </c>
      <c r="J492" s="126">
        <f>IF(AND(EquipmentListTable[[#This Row],[Tag]]&lt;&gt;FilterSpecs!$H$12, EquipmentListTable[[#This Row],[Tag]]&lt;&gt;FilterSpecs!$H$9), EquipmentListTable[[#This Row],['#/Unit]]*FilterSpecs!$B$3+EquipmentListTable[Init '# Extra],0)</f>
        <v>1</v>
      </c>
      <c r="K492" s="126">
        <f>EquipmentListTable[[#This Row],[Tot '#]]-EquipmentListTable[In Stock]</f>
        <v>0</v>
      </c>
      <c r="L492" s="126">
        <f>EquipmentListTable['# Left]</f>
        <v>0</v>
      </c>
      <c r="M492" s="126" t="s">
        <v>2050</v>
      </c>
      <c r="N492" s="104">
        <v>7.5</v>
      </c>
      <c r="O492" s="104">
        <f>EquipmentListTable[[#This Row],['# Formatted]]*EquipmentListTable[[#This Row],[Price (USD)]]</f>
        <v>0</v>
      </c>
      <c r="P492" s="38" t="s">
        <v>1874</v>
      </c>
      <c r="Q492" s="126">
        <f t="shared" si="8"/>
        <v>472</v>
      </c>
      <c r="R492" s="141" t="s">
        <v>2049</v>
      </c>
      <c r="S492" s="48">
        <f>IF(EquipmentListTable[[#This Row],[Tag]]=FilterSpecs!$H$7,EquipmentListTable[[#This Row],['#/Unit]]*EquipmentListTable[[#This Row],[Price (USD)]],0)</f>
        <v>0</v>
      </c>
      <c r="T492" s="87">
        <f>EquipmentListTable[[#This Row],[Tot '#]]*EquipmentListTable[[#This Row],[Price (USD)]]</f>
        <v>7.5</v>
      </c>
      <c r="U492" s="96">
        <f>EquipmentListTable[[#This Row],[In Stock]]*EquipmentListTable[[#This Row],[Price (USD)]]</f>
        <v>7.5</v>
      </c>
      <c r="V492" s="96">
        <f>EquipmentListTable[[#This Row],['# Left]]*EquipmentListTable[[#This Row],[Price (USD)]]</f>
        <v>0</v>
      </c>
      <c r="W492" s="96">
        <f>EquipmentListTable[[#This Row],['# Left]]*EquipmentListTable[[#This Row],[Price (USD)]]</f>
        <v>0</v>
      </c>
      <c r="X492" s="38"/>
      <c r="Y492" s="77"/>
      <c r="Z49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https://www.adafruit.com/product/1539</v>
      </c>
      <c r="AA49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https://www.mouser.com/ProductDetail/485-1539</v>
      </c>
      <c r="AB492" s="41"/>
    </row>
    <row r="493" spans="1:28" s="55" customFormat="1" x14ac:dyDescent="0.3">
      <c r="A493" s="126" t="s">
        <v>875</v>
      </c>
      <c r="B493" s="126" t="s">
        <v>1856</v>
      </c>
      <c r="C493" s="126" t="s">
        <v>1863</v>
      </c>
      <c r="D493" s="141" t="str">
        <f>IF(EquipmentListTable[[#This Row],[Supplier]]=FilterSpecs!$A$8,EquipmentListTable[[#This Row],[Mouser SKU]], EquipmentListTable[[#This Row],[Supplier SKU]])</f>
        <v>1541</v>
      </c>
      <c r="E493" s="126">
        <v>0</v>
      </c>
      <c r="F493" s="126">
        <v>1</v>
      </c>
      <c r="G493" s="126">
        <v>1</v>
      </c>
      <c r="H493" s="126">
        <f>EquipmentListTable[[#This Row],['#/Unit]]*FilterSpecs!$C$3+EquipmentListTable[[#This Row],['# Extra]]</f>
        <v>1</v>
      </c>
      <c r="I493" s="126">
        <v>1</v>
      </c>
      <c r="J493" s="126">
        <f>IF(AND(EquipmentListTable[[#This Row],[Tag]]&lt;&gt;FilterSpecs!$H$12, EquipmentListTable[[#This Row],[Tag]]&lt;&gt;FilterSpecs!$H$9), EquipmentListTable[[#This Row],['#/Unit]]*FilterSpecs!$B$3+EquipmentListTable[Init '# Extra],0)</f>
        <v>1</v>
      </c>
      <c r="K493" s="126">
        <f>EquipmentListTable[[#This Row],[Tot '#]]-EquipmentListTable[In Stock]</f>
        <v>0</v>
      </c>
      <c r="L493" s="126">
        <f>EquipmentListTable['# Left]</f>
        <v>0</v>
      </c>
      <c r="M493" s="126" t="s">
        <v>2052</v>
      </c>
      <c r="N493" s="104">
        <v>5.95</v>
      </c>
      <c r="O493" s="104">
        <f>EquipmentListTable[[#This Row],['# Formatted]]*EquipmentListTable[[#This Row],[Price (USD)]]</f>
        <v>0</v>
      </c>
      <c r="P493" s="38" t="s">
        <v>1874</v>
      </c>
      <c r="Q493" s="126">
        <f t="shared" si="8"/>
        <v>473</v>
      </c>
      <c r="R493" s="141" t="s">
        <v>2051</v>
      </c>
      <c r="S493" s="48">
        <f>IF(EquipmentListTable[[#This Row],[Tag]]=FilterSpecs!$H$7,EquipmentListTable[[#This Row],['#/Unit]]*EquipmentListTable[[#This Row],[Price (USD)]],0)</f>
        <v>0</v>
      </c>
      <c r="T493" s="87">
        <f>EquipmentListTable[[#This Row],[Tot '#]]*EquipmentListTable[[#This Row],[Price (USD)]]</f>
        <v>5.95</v>
      </c>
      <c r="U493" s="96">
        <f>EquipmentListTable[[#This Row],[In Stock]]*EquipmentListTable[[#This Row],[Price (USD)]]</f>
        <v>5.95</v>
      </c>
      <c r="V493" s="96">
        <f>EquipmentListTable[[#This Row],['# Left]]*EquipmentListTable[[#This Row],[Price (USD)]]</f>
        <v>0</v>
      </c>
      <c r="W493" s="96">
        <f>EquipmentListTable[[#This Row],['# Left]]*EquipmentListTable[[#This Row],[Price (USD)]]</f>
        <v>0</v>
      </c>
      <c r="X493" s="38"/>
      <c r="Y493" s="77"/>
      <c r="Z49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https://www.adafruit.com/product/1541</v>
      </c>
      <c r="AA49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https://www.mouser.com/ProductDetail/485-1541</v>
      </c>
      <c r="AB493" s="41"/>
    </row>
    <row r="494" spans="1:28" s="55" customFormat="1" x14ac:dyDescent="0.3">
      <c r="A494" s="142" t="s">
        <v>875</v>
      </c>
      <c r="B494" s="142" t="s">
        <v>1856</v>
      </c>
      <c r="C494" s="126" t="s">
        <v>0</v>
      </c>
      <c r="D494" s="141" t="str">
        <f>IF(EquipmentListTable[[#This Row],[Supplier]]=FilterSpecs!$A$8,EquipmentListTable[[#This Row],[Mouser SKU]], EquipmentListTable[[#This Row],[Supplier SKU]])</f>
        <v>COM-12792</v>
      </c>
      <c r="E494" s="126">
        <v>0</v>
      </c>
      <c r="F494" s="126">
        <v>0</v>
      </c>
      <c r="G494" s="126">
        <v>0</v>
      </c>
      <c r="H494" s="126">
        <f>EquipmentListTable[[#This Row],['#/Unit]]*FilterSpecs!$C$3+EquipmentListTable[[#This Row],['# Extra]]</f>
        <v>0</v>
      </c>
      <c r="I494" s="126">
        <v>0</v>
      </c>
      <c r="J494" s="126">
        <f>IF(AND(EquipmentListTable[[#This Row],[Tag]]&lt;&gt;FilterSpecs!$H$12, EquipmentListTable[[#This Row],[Tag]]&lt;&gt;FilterSpecs!$H$9), EquipmentListTable[[#This Row],['#/Unit]]*FilterSpecs!$B$3+EquipmentListTable[Init '# Extra],0)</f>
        <v>0</v>
      </c>
      <c r="K494" s="126">
        <f>EquipmentListTable[[#This Row],[Tot '#]]-EquipmentListTable[In Stock]</f>
        <v>0</v>
      </c>
      <c r="L494" s="126">
        <f>EquipmentListTable['# Left]</f>
        <v>0</v>
      </c>
      <c r="M494" s="126" t="s">
        <v>745</v>
      </c>
      <c r="N494" s="104">
        <v>1.95</v>
      </c>
      <c r="O494" s="104">
        <f>EquipmentListTable[[#This Row],['# Formatted]]*EquipmentListTable[[#This Row],[Price (USD)]]</f>
        <v>0</v>
      </c>
      <c r="P494" s="38" t="s">
        <v>1874</v>
      </c>
      <c r="Q494" s="126">
        <f t="shared" si="8"/>
        <v>474</v>
      </c>
      <c r="R494" s="141" t="s">
        <v>742</v>
      </c>
      <c r="S494" s="48">
        <f>IF(EquipmentListTable[[#This Row],[Tag]]=FilterSpecs!$H$7,EquipmentListTable[[#This Row],['#/Unit]]*EquipmentListTable[[#This Row],[Price (USD)]],0)</f>
        <v>0</v>
      </c>
      <c r="T494" s="87">
        <f>EquipmentListTable[[#This Row],[Tot '#]]*EquipmentListTable[[#This Row],[Price (USD)]]</f>
        <v>0</v>
      </c>
      <c r="U494" s="96">
        <f>EquipmentListTable[[#This Row],[In Stock]]*EquipmentListTable[[#This Row],[Price (USD)]]</f>
        <v>0</v>
      </c>
      <c r="V494" s="96">
        <f>EquipmentListTable[[#This Row],['# Left]]*EquipmentListTable[[#This Row],[Price (USD)]]</f>
        <v>0</v>
      </c>
      <c r="W494" s="96">
        <f>EquipmentListTable[[#This Row],['# Left]]*EquipmentListTable[[#This Row],[Price (USD)]]</f>
        <v>0</v>
      </c>
      <c r="X494" s="38" t="s">
        <v>743</v>
      </c>
      <c r="Y494" s="77" t="s">
        <v>744</v>
      </c>
      <c r="Z49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https://www.sparkfun.com/products/12792</v>
      </c>
      <c r="AA49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https://www.mouser.com/ProductDetail/474-COM-12792</v>
      </c>
      <c r="AB494" s="38"/>
    </row>
    <row r="495" spans="1:28" s="55" customFormat="1" x14ac:dyDescent="0.3">
      <c r="A495" s="142" t="s">
        <v>875</v>
      </c>
      <c r="B495" s="142" t="s">
        <v>1856</v>
      </c>
      <c r="C495" s="126" t="s">
        <v>0</v>
      </c>
      <c r="D495" s="141" t="str">
        <f>IF(EquipmentListTable[[#This Row],[Supplier]]=FilterSpecs!$A$8,EquipmentListTable[[#This Row],[Mouser SKU]], EquipmentListTable[[#This Row],[Supplier SKU]])</f>
        <v>COM-10095</v>
      </c>
      <c r="E495" s="126">
        <v>0</v>
      </c>
      <c r="F495" s="126">
        <v>0</v>
      </c>
      <c r="G495" s="126">
        <v>0</v>
      </c>
      <c r="H495" s="126">
        <f>EquipmentListTable[[#This Row],['#/Unit]]*FilterSpecs!$C$3+EquipmentListTable[[#This Row],['# Extra]]</f>
        <v>0</v>
      </c>
      <c r="I495" s="126">
        <v>0</v>
      </c>
      <c r="J495" s="126">
        <f>IF(AND(EquipmentListTable[[#This Row],[Tag]]&lt;&gt;FilterSpecs!$H$12, EquipmentListTable[[#This Row],[Tag]]&lt;&gt;FilterSpecs!$H$9), EquipmentListTable[[#This Row],['#/Unit]]*FilterSpecs!$B$3+EquipmentListTable[Init '# Extra],0)</f>
        <v>0</v>
      </c>
      <c r="K495" s="126">
        <f>EquipmentListTable[[#This Row],[Tot '#]]-EquipmentListTable[In Stock]</f>
        <v>0</v>
      </c>
      <c r="L495" s="126">
        <f>EquipmentListTable['# Left]</f>
        <v>0</v>
      </c>
      <c r="M495" s="126" t="s">
        <v>1277</v>
      </c>
      <c r="N495" s="104">
        <v>4.95</v>
      </c>
      <c r="O495" s="104">
        <f>EquipmentListTable[[#This Row],['# Formatted]]*EquipmentListTable[[#This Row],[Price (USD)]]</f>
        <v>0</v>
      </c>
      <c r="P495" s="38" t="s">
        <v>1874</v>
      </c>
      <c r="Q495" s="126">
        <f t="shared" si="8"/>
        <v>475</v>
      </c>
      <c r="R495" s="141" t="s">
        <v>1274</v>
      </c>
      <c r="S495" s="48">
        <f>IF(EquipmentListTable[[#This Row],[Tag]]=FilterSpecs!$H$7,EquipmentListTable[[#This Row],['#/Unit]]*EquipmentListTable[[#This Row],[Price (USD)]],0)</f>
        <v>0</v>
      </c>
      <c r="T495" s="87">
        <f>EquipmentListTable[[#This Row],[Tot '#]]*EquipmentListTable[[#This Row],[Price (USD)]]</f>
        <v>0</v>
      </c>
      <c r="U495" s="96">
        <f>EquipmentListTable[[#This Row],[In Stock]]*EquipmentListTable[[#This Row],[Price (USD)]]</f>
        <v>0</v>
      </c>
      <c r="V495" s="96">
        <f>EquipmentListTable[[#This Row],['# Left]]*EquipmentListTable[[#This Row],[Price (USD)]]</f>
        <v>0</v>
      </c>
      <c r="W495" s="96">
        <f>EquipmentListTable[[#This Row],['# Left]]*EquipmentListTable[[#This Row],[Price (USD)]]</f>
        <v>0</v>
      </c>
      <c r="X495" s="38" t="s">
        <v>1275</v>
      </c>
      <c r="Y495" s="77" t="s">
        <v>1276</v>
      </c>
      <c r="Z49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https://www.sparkfun.com/products/10095</v>
      </c>
      <c r="AA49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https://www.mouser.com/ProductDetail/474-COM-10095</v>
      </c>
      <c r="AB495" s="38"/>
    </row>
    <row r="496" spans="1:28" s="55" customFormat="1" x14ac:dyDescent="0.3">
      <c r="A496" s="142" t="s">
        <v>875</v>
      </c>
      <c r="B496" s="142" t="s">
        <v>1856</v>
      </c>
      <c r="C496" s="126" t="s">
        <v>0</v>
      </c>
      <c r="D496" s="141" t="str">
        <f>IF(EquipmentListTable[[#This Row],[Supplier]]=FilterSpecs!$A$8,EquipmentListTable[[#This Row],[Mouser SKU]], EquipmentListTable[[#This Row],[Supplier SKU]])</f>
        <v>PRT-10112</v>
      </c>
      <c r="E496" s="126">
        <v>0</v>
      </c>
      <c r="F496" s="126">
        <v>0</v>
      </c>
      <c r="G496" s="126">
        <v>0</v>
      </c>
      <c r="H496" s="126">
        <f>EquipmentListTable[[#This Row],['#/Unit]]*FilterSpecs!$C$3+EquipmentListTable[[#This Row],['# Extra]]</f>
        <v>0</v>
      </c>
      <c r="I496" s="126">
        <v>0</v>
      </c>
      <c r="J496" s="126">
        <f>IF(AND(EquipmentListTable[[#This Row],[Tag]]&lt;&gt;FilterSpecs!$H$12, EquipmentListTable[[#This Row],[Tag]]&lt;&gt;FilterSpecs!$H$9), EquipmentListTable[[#This Row],['#/Unit]]*FilterSpecs!$B$3+EquipmentListTable[Init '# Extra],0)</f>
        <v>0</v>
      </c>
      <c r="K496" s="126">
        <f>EquipmentListTable[[#This Row],[Tot '#]]-EquipmentListTable[In Stock]</f>
        <v>0</v>
      </c>
      <c r="L496" s="126">
        <f>EquipmentListTable['# Left]</f>
        <v>0</v>
      </c>
      <c r="M496" s="126" t="s">
        <v>765</v>
      </c>
      <c r="N496" s="104">
        <v>0.95</v>
      </c>
      <c r="O496" s="104">
        <f>EquipmentListTable[[#This Row],['# Formatted]]*EquipmentListTable[[#This Row],[Price (USD)]]</f>
        <v>0</v>
      </c>
      <c r="P496" s="38" t="s">
        <v>1874</v>
      </c>
      <c r="Q496" s="126">
        <f t="shared" si="8"/>
        <v>476</v>
      </c>
      <c r="R496" s="141" t="s">
        <v>762</v>
      </c>
      <c r="S496" s="48">
        <f>IF(EquipmentListTable[[#This Row],[Tag]]=FilterSpecs!$H$7,EquipmentListTable[[#This Row],['#/Unit]]*EquipmentListTable[[#This Row],[Price (USD)]],0)</f>
        <v>0</v>
      </c>
      <c r="T496" s="87">
        <f>EquipmentListTable[[#This Row],[Tot '#]]*EquipmentListTable[[#This Row],[Price (USD)]]</f>
        <v>0</v>
      </c>
      <c r="U496" s="96">
        <f>EquipmentListTable[[#This Row],[In Stock]]*EquipmentListTable[[#This Row],[Price (USD)]]</f>
        <v>0</v>
      </c>
      <c r="V496" s="96">
        <f>EquipmentListTable[[#This Row],['# Left]]*EquipmentListTable[[#This Row],[Price (USD)]]</f>
        <v>0</v>
      </c>
      <c r="W496" s="96">
        <f>EquipmentListTable[[#This Row],['# Left]]*EquipmentListTable[[#This Row],[Price (USD)]]</f>
        <v>0</v>
      </c>
      <c r="X496" s="38" t="s">
        <v>763</v>
      </c>
      <c r="Y496" s="77" t="s">
        <v>764</v>
      </c>
      <c r="Z49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https://www.sparkfun.com/products/10112</v>
      </c>
      <c r="AA49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https://www.mouser.com/ProductDetail/474-PRT-10112</v>
      </c>
      <c r="AB496" s="38"/>
    </row>
    <row r="497" spans="1:28" s="55" customFormat="1" x14ac:dyDescent="0.3">
      <c r="A497" s="126" t="s">
        <v>875</v>
      </c>
      <c r="B497" s="126" t="s">
        <v>1856</v>
      </c>
      <c r="C497" s="126" t="s">
        <v>1863</v>
      </c>
      <c r="D497" s="141" t="str">
        <f>IF(EquipmentListTable[[#This Row],[Supplier]]=FilterSpecs!$A$8,EquipmentListTable[[#This Row],[Mouser SKU]], EquipmentListTable[[#This Row],[Supplier SKU]])</f>
        <v>2671</v>
      </c>
      <c r="E497" s="126">
        <v>0</v>
      </c>
      <c r="F497" s="126">
        <v>1</v>
      </c>
      <c r="G497" s="126">
        <v>1</v>
      </c>
      <c r="H497" s="126">
        <f>EquipmentListTable[[#This Row],['#/Unit]]*FilterSpecs!$C$3+EquipmentListTable[[#This Row],['# Extra]]</f>
        <v>1</v>
      </c>
      <c r="I497" s="126">
        <v>1</v>
      </c>
      <c r="J497" s="126">
        <f>IF(AND(EquipmentListTable[[#This Row],[Tag]]&lt;&gt;FilterSpecs!$H$12, EquipmentListTable[[#This Row],[Tag]]&lt;&gt;FilterSpecs!$H$9), EquipmentListTable[[#This Row],['#/Unit]]*FilterSpecs!$B$3+EquipmentListTable[Init '# Extra],0)</f>
        <v>1</v>
      </c>
      <c r="K497" s="126">
        <f>EquipmentListTable[[#This Row],[Tot '#]]-EquipmentListTable[In Stock]</f>
        <v>0</v>
      </c>
      <c r="L497" s="126">
        <f>EquipmentListTable['# Left]</f>
        <v>0</v>
      </c>
      <c r="M497" s="126" t="s">
        <v>2044</v>
      </c>
      <c r="N497" s="104">
        <v>2.95</v>
      </c>
      <c r="O497" s="104">
        <f>EquipmentListTable[[#This Row],['# Formatted]]*EquipmentListTable[[#This Row],[Price (USD)]]</f>
        <v>0</v>
      </c>
      <c r="P497" s="38" t="s">
        <v>1874</v>
      </c>
      <c r="Q497" s="126">
        <f t="shared" si="8"/>
        <v>477</v>
      </c>
      <c r="R497" s="141" t="s">
        <v>2043</v>
      </c>
      <c r="S497" s="48">
        <f>IF(EquipmentListTable[[#This Row],[Tag]]=FilterSpecs!$H$7,EquipmentListTable[[#This Row],['#/Unit]]*EquipmentListTable[[#This Row],[Price (USD)]],0)</f>
        <v>0</v>
      </c>
      <c r="T497" s="87">
        <f>EquipmentListTable[[#This Row],[Tot '#]]*EquipmentListTable[[#This Row],[Price (USD)]]</f>
        <v>2.95</v>
      </c>
      <c r="U497" s="96">
        <f>EquipmentListTable[[#This Row],[In Stock]]*EquipmentListTable[[#This Row],[Price (USD)]]</f>
        <v>2.95</v>
      </c>
      <c r="V497" s="96">
        <f>EquipmentListTable[[#This Row],['# Left]]*EquipmentListTable[[#This Row],[Price (USD)]]</f>
        <v>0</v>
      </c>
      <c r="W497" s="96">
        <f>EquipmentListTable[[#This Row],['# Left]]*EquipmentListTable[[#This Row],[Price (USD)]]</f>
        <v>0</v>
      </c>
      <c r="X497" s="38"/>
      <c r="Y497" s="77"/>
      <c r="Z49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https://www.adafruit.com/product/2671</v>
      </c>
      <c r="AA49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https://www.mouser.com/ProductDetail/485-2671</v>
      </c>
      <c r="AB497" s="41"/>
    </row>
    <row r="498" spans="1:28" s="55" customFormat="1" x14ac:dyDescent="0.3">
      <c r="A498" s="126" t="s">
        <v>875</v>
      </c>
      <c r="B498" s="126" t="s">
        <v>1857</v>
      </c>
      <c r="C498" s="126" t="s">
        <v>1863</v>
      </c>
      <c r="D498" s="141" t="str">
        <f>IF(EquipmentListTable[[#This Row],[Supplier]]=FilterSpecs!$A$8,EquipmentListTable[[#This Row],[Mouser SKU]], EquipmentListTable[[#This Row],[Supplier SKU]])</f>
        <v>2886</v>
      </c>
      <c r="E498" s="126">
        <v>0</v>
      </c>
      <c r="F498" s="126">
        <v>0</v>
      </c>
      <c r="G498" s="126">
        <v>0</v>
      </c>
      <c r="H498" s="126">
        <f>EquipmentListTable[[#This Row],['#/Unit]]*FilterSpecs!$C$3+EquipmentListTable[[#This Row],['# Extra]]</f>
        <v>0</v>
      </c>
      <c r="I498" s="126">
        <v>0</v>
      </c>
      <c r="J498" s="126">
        <f>IF(AND(EquipmentListTable[[#This Row],[Tag]]&lt;&gt;FilterSpecs!$H$12, EquipmentListTable[[#This Row],[Tag]]&lt;&gt;FilterSpecs!$H$9), EquipmentListTable[[#This Row],['#/Unit]]*FilterSpecs!$B$3+EquipmentListTable[Init '# Extra],0)</f>
        <v>0</v>
      </c>
      <c r="K498" s="126">
        <f>EquipmentListTable[[#This Row],[Tot '#]]-EquipmentListTable[In Stock]</f>
        <v>0</v>
      </c>
      <c r="L498" s="126">
        <f>EquipmentListTable['# Left]</f>
        <v>0</v>
      </c>
      <c r="M498" s="142" t="s">
        <v>2042</v>
      </c>
      <c r="N498" s="105">
        <v>0.95</v>
      </c>
      <c r="O498" s="104">
        <f>EquipmentListTable[[#This Row],['# Formatted]]*EquipmentListTable[[#This Row],[Price (USD)]]</f>
        <v>0</v>
      </c>
      <c r="P498" s="51" t="s">
        <v>1874</v>
      </c>
      <c r="Q498" s="126">
        <f t="shared" si="8"/>
        <v>478</v>
      </c>
      <c r="R498" s="141" t="s">
        <v>2041</v>
      </c>
      <c r="S498" s="48">
        <f>IF(EquipmentListTable[[#This Row],[Tag]]=FilterSpecs!$H$7,EquipmentListTable[[#This Row],['#/Unit]]*EquipmentListTable[[#This Row],[Price (USD)]],0)</f>
        <v>0</v>
      </c>
      <c r="T498" s="87">
        <f>EquipmentListTable[[#This Row],[Tot '#]]*EquipmentListTable[[#This Row],[Price (USD)]]</f>
        <v>0</v>
      </c>
      <c r="U498" s="96">
        <f>EquipmentListTable[[#This Row],[In Stock]]*EquipmentListTable[[#This Row],[Price (USD)]]</f>
        <v>0</v>
      </c>
      <c r="V498" s="96">
        <f>EquipmentListTable[[#This Row],['# Left]]*EquipmentListTable[[#This Row],[Price (USD)]]</f>
        <v>0</v>
      </c>
      <c r="W498" s="96">
        <f>EquipmentListTable[[#This Row],['# Left]]*EquipmentListTable[[#This Row],[Price (USD)]]</f>
        <v>0</v>
      </c>
      <c r="X498" s="38"/>
      <c r="Y498" s="77"/>
      <c r="Z49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https://www.adafruit.com/product/2886</v>
      </c>
      <c r="AA49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https://www.mouser.com/ProductDetail/485-2886</v>
      </c>
    </row>
    <row r="499" spans="1:28" s="55" customFormat="1" x14ac:dyDescent="0.3">
      <c r="A499" s="126" t="s">
        <v>875</v>
      </c>
      <c r="B499" s="126" t="s">
        <v>1857</v>
      </c>
      <c r="C499" s="126" t="s">
        <v>1863</v>
      </c>
      <c r="D499" s="141" t="str">
        <f>IF(EquipmentListTable[[#This Row],[Supplier]]=FilterSpecs!$A$8,EquipmentListTable[[#This Row],[Mouser SKU]], EquipmentListTable[[#This Row],[Supplier SKU]])</f>
        <v>598</v>
      </c>
      <c r="E499" s="126">
        <v>0</v>
      </c>
      <c r="F499" s="126">
        <v>1</v>
      </c>
      <c r="G499" s="126">
        <v>1</v>
      </c>
      <c r="H499" s="126">
        <f>EquipmentListTable[[#This Row],['#/Unit]]*FilterSpecs!$C$3+EquipmentListTable[[#This Row],['# Extra]]</f>
        <v>1</v>
      </c>
      <c r="I499" s="126">
        <v>1</v>
      </c>
      <c r="J499" s="126">
        <f>IF(AND(EquipmentListTable[[#This Row],[Tag]]&lt;&gt;FilterSpecs!$H$12, EquipmentListTable[[#This Row],[Tag]]&lt;&gt;FilterSpecs!$H$9), EquipmentListTable[[#This Row],['#/Unit]]*FilterSpecs!$B$3+EquipmentListTable[Init '# Extra],0)</f>
        <v>1</v>
      </c>
      <c r="K499" s="126">
        <f>EquipmentListTable[[#This Row],[Tot '#]]-EquipmentListTable[In Stock]</f>
        <v>0</v>
      </c>
      <c r="L499" s="126">
        <f>EquipmentListTable['# Left]</f>
        <v>0</v>
      </c>
      <c r="M499" s="126" t="s">
        <v>2036</v>
      </c>
      <c r="N499" s="104">
        <v>2.95</v>
      </c>
      <c r="O499" s="104">
        <f>EquipmentListTable[[#This Row],['# Formatted]]*EquipmentListTable[[#This Row],[Price (USD)]]</f>
        <v>0</v>
      </c>
      <c r="P499" s="38" t="s">
        <v>1874</v>
      </c>
      <c r="Q499" s="126">
        <f t="shared" si="8"/>
        <v>479</v>
      </c>
      <c r="R499" s="141" t="s">
        <v>2035</v>
      </c>
      <c r="S499" s="48">
        <f>IF(EquipmentListTable[[#This Row],[Tag]]=FilterSpecs!$H$7,EquipmentListTable[[#This Row],['#/Unit]]*EquipmentListTable[[#This Row],[Price (USD)]],0)</f>
        <v>0</v>
      </c>
      <c r="T499" s="87">
        <f>EquipmentListTable[[#This Row],[Tot '#]]*EquipmentListTable[[#This Row],[Price (USD)]]</f>
        <v>2.95</v>
      </c>
      <c r="U499" s="96">
        <f>EquipmentListTable[[#This Row],[In Stock]]*EquipmentListTable[[#This Row],[Price (USD)]]</f>
        <v>2.95</v>
      </c>
      <c r="V499" s="96">
        <f>EquipmentListTable[[#This Row],['# Left]]*EquipmentListTable[[#This Row],[Price (USD)]]</f>
        <v>0</v>
      </c>
      <c r="W499" s="96">
        <f>EquipmentListTable[[#This Row],['# Left]]*EquipmentListTable[[#This Row],[Price (USD)]]</f>
        <v>0</v>
      </c>
      <c r="X499" s="38"/>
      <c r="Y499" s="77"/>
      <c r="Z49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https://www.adafruit.com/product/598</v>
      </c>
      <c r="AA49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https://www.mouser.com/ProductDetail/485-598</v>
      </c>
      <c r="AB499" s="41"/>
    </row>
    <row r="500" spans="1:28" s="55" customFormat="1" x14ac:dyDescent="0.3">
      <c r="A500" s="126" t="s">
        <v>875</v>
      </c>
      <c r="B500" s="126" t="s">
        <v>1857</v>
      </c>
      <c r="C500" s="126" t="s">
        <v>1863</v>
      </c>
      <c r="D500" s="141" t="str">
        <f>IF(EquipmentListTable[[#This Row],[Supplier]]=FilterSpecs!$A$8,EquipmentListTable[[#This Row],[Mouser SKU]], EquipmentListTable[[#This Row],[Supplier SKU]])</f>
        <v>3008</v>
      </c>
      <c r="E500" s="126">
        <v>0</v>
      </c>
      <c r="F500" s="126">
        <v>1</v>
      </c>
      <c r="G500" s="126">
        <v>1</v>
      </c>
      <c r="H500" s="126">
        <f>EquipmentListTable[[#This Row],['#/Unit]]*FilterSpecs!$C$3+EquipmentListTable[[#This Row],['# Extra]]</f>
        <v>1</v>
      </c>
      <c r="I500" s="126">
        <v>1</v>
      </c>
      <c r="J500" s="126">
        <f>IF(AND(EquipmentListTable[[#This Row],[Tag]]&lt;&gt;FilterSpecs!$H$12, EquipmentListTable[[#This Row],[Tag]]&lt;&gt;FilterSpecs!$H$9), EquipmentListTable[[#This Row],['#/Unit]]*FilterSpecs!$B$3+EquipmentListTable[Init '# Extra],0)</f>
        <v>1</v>
      </c>
      <c r="K500" s="126">
        <f>EquipmentListTable[[#This Row],[Tot '#]]-EquipmentListTable[In Stock]</f>
        <v>0</v>
      </c>
      <c r="L500" s="126">
        <f>EquipmentListTable['# Left]</f>
        <v>0</v>
      </c>
      <c r="M500" s="126" t="s">
        <v>2038</v>
      </c>
      <c r="N500" s="104">
        <v>7.95</v>
      </c>
      <c r="O500" s="104">
        <f>EquipmentListTable[[#This Row],['# Formatted]]*EquipmentListTable[[#This Row],[Price (USD)]]</f>
        <v>0</v>
      </c>
      <c r="P500" s="38" t="s">
        <v>1874</v>
      </c>
      <c r="Q500" s="126">
        <f t="shared" si="8"/>
        <v>480</v>
      </c>
      <c r="R500" s="141" t="s">
        <v>2037</v>
      </c>
      <c r="S500" s="48">
        <f>IF(EquipmentListTable[[#This Row],[Tag]]=FilterSpecs!$H$7,EquipmentListTable[[#This Row],['#/Unit]]*EquipmentListTable[[#This Row],[Price (USD)]],0)</f>
        <v>0</v>
      </c>
      <c r="T500" s="87">
        <f>EquipmentListTable[[#This Row],[Tot '#]]*EquipmentListTable[[#This Row],[Price (USD)]]</f>
        <v>7.95</v>
      </c>
      <c r="U500" s="96">
        <f>EquipmentListTable[[#This Row],[In Stock]]*EquipmentListTable[[#This Row],[Price (USD)]]</f>
        <v>7.95</v>
      </c>
      <c r="V500" s="96">
        <f>EquipmentListTable[[#This Row],['# Left]]*EquipmentListTable[[#This Row],[Price (USD)]]</f>
        <v>0</v>
      </c>
      <c r="W500" s="96">
        <f>EquipmentListTable[[#This Row],['# Left]]*EquipmentListTable[[#This Row],[Price (USD)]]</f>
        <v>0</v>
      </c>
      <c r="X500" s="38"/>
      <c r="Y500" s="77"/>
      <c r="Z50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https://www.adafruit.com/product/3008</v>
      </c>
      <c r="AA50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https://www.mouser.com/ProductDetail/485-3008</v>
      </c>
      <c r="AB500" s="41"/>
    </row>
    <row r="501" spans="1:28" s="55" customFormat="1" x14ac:dyDescent="0.3">
      <c r="A501" s="126" t="s">
        <v>875</v>
      </c>
      <c r="B501" s="126" t="s">
        <v>1857</v>
      </c>
      <c r="C501" s="126" t="s">
        <v>1863</v>
      </c>
      <c r="D501" s="141" t="str">
        <f>IF(EquipmentListTable[[#This Row],[Supplier]]=FilterSpecs!$A$8,EquipmentListTable[[#This Row],[Mouser SKU]], EquipmentListTable[[#This Row],[Supplier SKU]])</f>
        <v>1542</v>
      </c>
      <c r="E501" s="126">
        <v>0</v>
      </c>
      <c r="F501" s="126">
        <v>3</v>
      </c>
      <c r="G501" s="126">
        <v>1</v>
      </c>
      <c r="H501" s="126">
        <f>EquipmentListTable[[#This Row],['#/Unit]]*FilterSpecs!$C$3+EquipmentListTable[[#This Row],['# Extra]]</f>
        <v>3</v>
      </c>
      <c r="I501" s="126">
        <v>1</v>
      </c>
      <c r="J501" s="126">
        <f>IF(AND(EquipmentListTable[[#This Row],[Tag]]&lt;&gt;FilterSpecs!$H$12, EquipmentListTable[[#This Row],[Tag]]&lt;&gt;FilterSpecs!$H$9), EquipmentListTable[[#This Row],['#/Unit]]*FilterSpecs!$B$3+EquipmentListTable[Init '# Extra],0)</f>
        <v>1</v>
      </c>
      <c r="K501" s="126">
        <f>EquipmentListTable[[#This Row],[Tot '#]]-EquipmentListTable[In Stock]</f>
        <v>2</v>
      </c>
      <c r="L501" s="126">
        <f>EquipmentListTable['# Left]</f>
        <v>2</v>
      </c>
      <c r="M501" s="126" t="s">
        <v>2028</v>
      </c>
      <c r="N501" s="104">
        <v>4.95</v>
      </c>
      <c r="O501" s="104">
        <f>EquipmentListTable[[#This Row],['# Formatted]]*EquipmentListTable[[#This Row],[Price (USD)]]</f>
        <v>9.9</v>
      </c>
      <c r="P501" s="38" t="s">
        <v>1874</v>
      </c>
      <c r="Q501" s="126">
        <f t="shared" si="8"/>
        <v>481</v>
      </c>
      <c r="R501" s="141" t="s">
        <v>2027</v>
      </c>
      <c r="S501" s="48">
        <f>IF(EquipmentListTable[[#This Row],[Tag]]=FilterSpecs!$H$7,EquipmentListTable[[#This Row],['#/Unit]]*EquipmentListTable[[#This Row],[Price (USD)]],0)</f>
        <v>0</v>
      </c>
      <c r="T501" s="87">
        <f>EquipmentListTable[[#This Row],[Tot '#]]*EquipmentListTable[[#This Row],[Price (USD)]]</f>
        <v>14.850000000000001</v>
      </c>
      <c r="U501" s="96">
        <f>EquipmentListTable[[#This Row],[In Stock]]*EquipmentListTable[[#This Row],[Price (USD)]]</f>
        <v>4.95</v>
      </c>
      <c r="V501" s="96">
        <f>EquipmentListTable[[#This Row],['# Left]]*EquipmentListTable[[#This Row],[Price (USD)]]</f>
        <v>9.9</v>
      </c>
      <c r="W501" s="96">
        <f>EquipmentListTable[[#This Row],['# Left]]*EquipmentListTable[[#This Row],[Price (USD)]]</f>
        <v>9.9</v>
      </c>
      <c r="X501" s="38"/>
      <c r="Y501" s="77"/>
      <c r="Z50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https://www.adafruit.com/product/1542</v>
      </c>
      <c r="AA50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https://www.mouser.com/ProductDetail/485-1542</v>
      </c>
      <c r="AB501" s="41"/>
    </row>
    <row r="502" spans="1:28" s="55" customFormat="1" x14ac:dyDescent="0.3">
      <c r="A502" s="126" t="s">
        <v>875</v>
      </c>
      <c r="B502" s="126" t="s">
        <v>1857</v>
      </c>
      <c r="C502" s="126" t="s">
        <v>1863</v>
      </c>
      <c r="D502" s="141" t="str">
        <f>IF(EquipmentListTable[[#This Row],[Supplier]]=FilterSpecs!$A$8,EquipmentListTable[[#This Row],[Mouser SKU]], EquipmentListTable[[#This Row],[Supplier SKU]])</f>
        <v>1544</v>
      </c>
      <c r="E502" s="126">
        <v>0</v>
      </c>
      <c r="F502" s="126">
        <v>1</v>
      </c>
      <c r="G502" s="126">
        <v>1</v>
      </c>
      <c r="H502" s="126">
        <f>EquipmentListTable[[#This Row],['#/Unit]]*FilterSpecs!$C$3+EquipmentListTable[[#This Row],['# Extra]]</f>
        <v>1</v>
      </c>
      <c r="I502" s="126">
        <v>1</v>
      </c>
      <c r="J502" s="126">
        <f>IF(AND(EquipmentListTable[[#This Row],[Tag]]&lt;&gt;FilterSpecs!$H$12, EquipmentListTable[[#This Row],[Tag]]&lt;&gt;FilterSpecs!$H$9), EquipmentListTable[[#This Row],['#/Unit]]*FilterSpecs!$B$3+EquipmentListTable[Init '# Extra],0)</f>
        <v>1</v>
      </c>
      <c r="K502" s="126">
        <f>EquipmentListTable[[#This Row],[Tot '#]]-EquipmentListTable[In Stock]</f>
        <v>0</v>
      </c>
      <c r="L502" s="126">
        <f>EquipmentListTable['# Left]</f>
        <v>0</v>
      </c>
      <c r="M502" s="126" t="s">
        <v>2026</v>
      </c>
      <c r="N502" s="104">
        <v>5.95</v>
      </c>
      <c r="O502" s="104">
        <f>EquipmentListTable[[#This Row],['# Formatted]]*EquipmentListTable[[#This Row],[Price (USD)]]</f>
        <v>0</v>
      </c>
      <c r="P502" s="38" t="s">
        <v>1874</v>
      </c>
      <c r="Q502" s="126">
        <f t="shared" si="8"/>
        <v>482</v>
      </c>
      <c r="R502" s="141" t="s">
        <v>2025</v>
      </c>
      <c r="S502" s="48">
        <f>IF(EquipmentListTable[[#This Row],[Tag]]=FilterSpecs!$H$7,EquipmentListTable[[#This Row],['#/Unit]]*EquipmentListTable[[#This Row],[Price (USD)]],0)</f>
        <v>0</v>
      </c>
      <c r="T502" s="87">
        <f>EquipmentListTable[[#This Row],[Tot '#]]*EquipmentListTable[[#This Row],[Price (USD)]]</f>
        <v>5.95</v>
      </c>
      <c r="U502" s="96">
        <f>EquipmentListTable[[#This Row],[In Stock]]*EquipmentListTable[[#This Row],[Price (USD)]]</f>
        <v>5.95</v>
      </c>
      <c r="V502" s="96">
        <f>EquipmentListTable[[#This Row],['# Left]]*EquipmentListTable[[#This Row],[Price (USD)]]</f>
        <v>0</v>
      </c>
      <c r="W502" s="96">
        <f>EquipmentListTable[[#This Row],['# Left]]*EquipmentListTable[[#This Row],[Price (USD)]]</f>
        <v>0</v>
      </c>
      <c r="X502" s="38"/>
      <c r="Y502" s="77"/>
      <c r="Z50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https://www.adafruit.com/product/1544</v>
      </c>
      <c r="AA50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https://www.mouser.com/ProductDetail/485-1544</v>
      </c>
      <c r="AB502" s="41"/>
    </row>
    <row r="503" spans="1:28" s="55" customFormat="1" x14ac:dyDescent="0.3">
      <c r="A503" s="126" t="s">
        <v>875</v>
      </c>
      <c r="B503" s="126" t="s">
        <v>1857</v>
      </c>
      <c r="C503" s="126" t="s">
        <v>1863</v>
      </c>
      <c r="D503" s="141" t="str">
        <f>IF(EquipmentListTable[[#This Row],[Supplier]]=FilterSpecs!$A$8,EquipmentListTable[[#This Row],[Mouser SKU]], EquipmentListTable[[#This Row],[Supplier SKU]])</f>
        <v>2823</v>
      </c>
      <c r="E503" s="126">
        <v>0</v>
      </c>
      <c r="F503" s="126">
        <v>0</v>
      </c>
      <c r="G503" s="126">
        <v>0</v>
      </c>
      <c r="H503" s="126">
        <f>EquipmentListTable[[#This Row],['#/Unit]]*FilterSpecs!$C$3+EquipmentListTable[[#This Row],['# Extra]]</f>
        <v>0</v>
      </c>
      <c r="I503" s="126">
        <v>0</v>
      </c>
      <c r="J503" s="126">
        <f>IF(AND(EquipmentListTable[[#This Row],[Tag]]&lt;&gt;FilterSpecs!$H$12, EquipmentListTable[[#This Row],[Tag]]&lt;&gt;FilterSpecs!$H$9), EquipmentListTable[[#This Row],['#/Unit]]*FilterSpecs!$B$3+EquipmentListTable[Init '# Extra],0)</f>
        <v>0</v>
      </c>
      <c r="K503" s="126">
        <f>EquipmentListTable[[#This Row],[Tot '#]]-EquipmentListTable[In Stock]</f>
        <v>0</v>
      </c>
      <c r="L503" s="126">
        <f>EquipmentListTable['# Left]</f>
        <v>0</v>
      </c>
      <c r="M503" s="142" t="s">
        <v>2022</v>
      </c>
      <c r="N503" s="105">
        <v>1.5</v>
      </c>
      <c r="O503" s="104">
        <f>EquipmentListTable[[#This Row],['# Formatted]]*EquipmentListTable[[#This Row],[Price (USD)]]</f>
        <v>0</v>
      </c>
      <c r="P503" s="51" t="s">
        <v>1874</v>
      </c>
      <c r="Q503" s="126">
        <f t="shared" si="8"/>
        <v>483</v>
      </c>
      <c r="R503" s="141" t="s">
        <v>2021</v>
      </c>
      <c r="S503" s="48">
        <f>IF(EquipmentListTable[[#This Row],[Tag]]=FilterSpecs!$H$7,EquipmentListTable[[#This Row],['#/Unit]]*EquipmentListTable[[#This Row],[Price (USD)]],0)</f>
        <v>0</v>
      </c>
      <c r="T503" s="87">
        <f>EquipmentListTable[[#This Row],[Tot '#]]*EquipmentListTable[[#This Row],[Price (USD)]]</f>
        <v>0</v>
      </c>
      <c r="U503" s="96">
        <f>EquipmentListTable[[#This Row],[In Stock]]*EquipmentListTable[[#This Row],[Price (USD)]]</f>
        <v>0</v>
      </c>
      <c r="V503" s="96">
        <f>EquipmentListTable[[#This Row],['# Left]]*EquipmentListTable[[#This Row],[Price (USD)]]</f>
        <v>0</v>
      </c>
      <c r="W503" s="96">
        <f>EquipmentListTable[[#This Row],['# Left]]*EquipmentListTable[[#This Row],[Price (USD)]]</f>
        <v>0</v>
      </c>
      <c r="X503" s="38"/>
      <c r="Y503" s="77"/>
      <c r="Z50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https://www.adafruit.com/product/2823</v>
      </c>
      <c r="AA50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https://www.mouser.com/ProductDetail/485-2823</v>
      </c>
    </row>
    <row r="504" spans="1:28" s="55" customFormat="1" x14ac:dyDescent="0.3">
      <c r="A504" s="126" t="s">
        <v>875</v>
      </c>
      <c r="B504" s="126" t="s">
        <v>1857</v>
      </c>
      <c r="C504" s="126" t="s">
        <v>1863</v>
      </c>
      <c r="D504" s="141" t="str">
        <f>IF(EquipmentListTable[[#This Row],[Supplier]]=FilterSpecs!$A$8,EquipmentListTable[[#This Row],[Mouser SKU]], EquipmentListTable[[#This Row],[Supplier SKU]])</f>
        <v>1543</v>
      </c>
      <c r="E504" s="126">
        <v>0</v>
      </c>
      <c r="F504" s="126">
        <v>1</v>
      </c>
      <c r="G504" s="126">
        <v>1</v>
      </c>
      <c r="H504" s="126">
        <f>EquipmentListTable[[#This Row],['#/Unit]]*FilterSpecs!$C$3+EquipmentListTable[[#This Row],['# Extra]]</f>
        <v>1</v>
      </c>
      <c r="I504" s="126">
        <v>1</v>
      </c>
      <c r="J504" s="126">
        <f>IF(AND(EquipmentListTable[[#This Row],[Tag]]&lt;&gt;FilterSpecs!$H$12, EquipmentListTable[[#This Row],[Tag]]&lt;&gt;FilterSpecs!$H$9), EquipmentListTable[[#This Row],['#/Unit]]*FilterSpecs!$B$3+EquipmentListTable[Init '# Extra],0)</f>
        <v>1</v>
      </c>
      <c r="K504" s="126">
        <f>EquipmentListTable[[#This Row],[Tot '#]]-EquipmentListTable[In Stock]</f>
        <v>0</v>
      </c>
      <c r="L504" s="126">
        <f>EquipmentListTable['# Left]</f>
        <v>0</v>
      </c>
      <c r="M504" s="126" t="s">
        <v>2024</v>
      </c>
      <c r="N504" s="104">
        <v>7.95</v>
      </c>
      <c r="O504" s="104">
        <f>EquipmentListTable[[#This Row],['# Formatted]]*EquipmentListTable[[#This Row],[Price (USD)]]</f>
        <v>0</v>
      </c>
      <c r="P504" s="38" t="s">
        <v>1874</v>
      </c>
      <c r="Q504" s="126">
        <f t="shared" si="8"/>
        <v>484</v>
      </c>
      <c r="R504" s="141" t="s">
        <v>2023</v>
      </c>
      <c r="S504" s="48">
        <f>IF(EquipmentListTable[[#This Row],[Tag]]=FilterSpecs!$H$7,EquipmentListTable[[#This Row],['#/Unit]]*EquipmentListTable[[#This Row],[Price (USD)]],0)</f>
        <v>0</v>
      </c>
      <c r="T504" s="87">
        <f>EquipmentListTable[[#This Row],[Tot '#]]*EquipmentListTable[[#This Row],[Price (USD)]]</f>
        <v>7.95</v>
      </c>
      <c r="U504" s="96">
        <f>EquipmentListTable[[#This Row],[In Stock]]*EquipmentListTable[[#This Row],[Price (USD)]]</f>
        <v>7.95</v>
      </c>
      <c r="V504" s="96">
        <f>EquipmentListTable[[#This Row],['# Left]]*EquipmentListTable[[#This Row],[Price (USD)]]</f>
        <v>0</v>
      </c>
      <c r="W504" s="96">
        <f>EquipmentListTable[[#This Row],['# Left]]*EquipmentListTable[[#This Row],[Price (USD)]]</f>
        <v>0</v>
      </c>
      <c r="X504" s="38"/>
      <c r="Y504" s="77"/>
      <c r="Z50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https://www.adafruit.com/product/1543</v>
      </c>
      <c r="AA50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https://www.mouser.com/ProductDetail/485-1543</v>
      </c>
      <c r="AB504" s="41"/>
    </row>
    <row r="505" spans="1:28" s="55" customFormat="1" x14ac:dyDescent="0.3">
      <c r="A505" s="126" t="s">
        <v>875</v>
      </c>
      <c r="B505" s="126" t="s">
        <v>1857</v>
      </c>
      <c r="C505" s="126" t="s">
        <v>1863</v>
      </c>
      <c r="D505" s="141" t="str">
        <f>IF(EquipmentListTable[[#This Row],[Supplier]]=FilterSpecs!$A$8,EquipmentListTable[[#This Row],[Mouser SKU]], EquipmentListTable[[#This Row],[Supplier SKU]])</f>
        <v>3342</v>
      </c>
      <c r="E505" s="126">
        <v>0</v>
      </c>
      <c r="F505" s="126">
        <v>0</v>
      </c>
      <c r="G505" s="126">
        <v>0</v>
      </c>
      <c r="H505" s="126">
        <f>EquipmentListTable[[#This Row],['#/Unit]]*FilterSpecs!$C$3+EquipmentListTable[[#This Row],['# Extra]]</f>
        <v>0</v>
      </c>
      <c r="I505" s="126">
        <v>0</v>
      </c>
      <c r="J505" s="126">
        <f>IF(AND(EquipmentListTable[[#This Row],[Tag]]&lt;&gt;FilterSpecs!$H$12, EquipmentListTable[[#This Row],[Tag]]&lt;&gt;FilterSpecs!$H$9), EquipmentListTable[[#This Row],['#/Unit]]*FilterSpecs!$B$3+EquipmentListTable[Init '# Extra],0)</f>
        <v>0</v>
      </c>
      <c r="K505" s="126">
        <f>EquipmentListTable[[#This Row],[Tot '#]]-EquipmentListTable[In Stock]</f>
        <v>0</v>
      </c>
      <c r="L505" s="126">
        <f>EquipmentListTable['# Left]</f>
        <v>0</v>
      </c>
      <c r="M505" s="142" t="s">
        <v>2034</v>
      </c>
      <c r="N505" s="105">
        <v>0</v>
      </c>
      <c r="O505" s="104">
        <f>EquipmentListTable[[#This Row],['# Formatted]]*EquipmentListTable[[#This Row],[Price (USD)]]</f>
        <v>0</v>
      </c>
      <c r="P505" s="51" t="s">
        <v>1874</v>
      </c>
      <c r="Q505" s="126">
        <f t="shared" si="8"/>
        <v>485</v>
      </c>
      <c r="R505" s="141" t="s">
        <v>2033</v>
      </c>
      <c r="S505" s="48">
        <f>IF(EquipmentListTable[[#This Row],[Tag]]=FilterSpecs!$H$7,EquipmentListTable[[#This Row],['#/Unit]]*EquipmentListTable[[#This Row],[Price (USD)]],0)</f>
        <v>0</v>
      </c>
      <c r="T505" s="87">
        <f>EquipmentListTable[[#This Row],[Tot '#]]*EquipmentListTable[[#This Row],[Price (USD)]]</f>
        <v>0</v>
      </c>
      <c r="U505" s="96">
        <f>EquipmentListTable[[#This Row],[In Stock]]*EquipmentListTable[[#This Row],[Price (USD)]]</f>
        <v>0</v>
      </c>
      <c r="V505" s="96">
        <f>EquipmentListTable[[#This Row],['# Left]]*EquipmentListTable[[#This Row],[Price (USD)]]</f>
        <v>0</v>
      </c>
      <c r="W505" s="96">
        <f>EquipmentListTable[[#This Row],['# Left]]*EquipmentListTable[[#This Row],[Price (USD)]]</f>
        <v>0</v>
      </c>
      <c r="X505" s="38"/>
      <c r="Y505" s="77"/>
      <c r="Z50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https://www.adafruit.com/product/3342</v>
      </c>
      <c r="AA50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https://www.mouser.com/ProductDetail/485-3342</v>
      </c>
    </row>
    <row r="506" spans="1:28" s="55" customFormat="1" x14ac:dyDescent="0.3">
      <c r="A506" s="142" t="s">
        <v>875</v>
      </c>
      <c r="B506" s="142" t="s">
        <v>1857</v>
      </c>
      <c r="C506" s="126" t="s">
        <v>0</v>
      </c>
      <c r="D506" s="141" t="str">
        <f>IF(EquipmentListTable[[#This Row],[Supplier]]=FilterSpecs!$A$8,EquipmentListTable[[#This Row],[Mouser SKU]], EquipmentListTable[[#This Row],[Supplier SKU]])</f>
        <v>PRT-13010</v>
      </c>
      <c r="E506" s="126">
        <v>0</v>
      </c>
      <c r="F506" s="126">
        <v>0</v>
      </c>
      <c r="G506" s="126">
        <v>0</v>
      </c>
      <c r="H506" s="126">
        <f>EquipmentListTable[[#This Row],['#/Unit]]*FilterSpecs!$C$3+EquipmentListTable[[#This Row],['# Extra]]</f>
        <v>0</v>
      </c>
      <c r="I506" s="126">
        <v>0</v>
      </c>
      <c r="J506" s="126">
        <f>IF(AND(EquipmentListTable[[#This Row],[Tag]]&lt;&gt;FilterSpecs!$H$12, EquipmentListTable[[#This Row],[Tag]]&lt;&gt;FilterSpecs!$H$9), EquipmentListTable[[#This Row],['#/Unit]]*FilterSpecs!$B$3+EquipmentListTable[Init '# Extra],0)</f>
        <v>0</v>
      </c>
      <c r="K506" s="126">
        <f>EquipmentListTable[[#This Row],[Tot '#]]-EquipmentListTable[In Stock]</f>
        <v>0</v>
      </c>
      <c r="L506" s="126">
        <f>EquipmentListTable['# Left]</f>
        <v>0</v>
      </c>
      <c r="M506" s="126" t="s">
        <v>749</v>
      </c>
      <c r="N506" s="104">
        <v>0.5</v>
      </c>
      <c r="O506" s="104">
        <f>EquipmentListTable[[#This Row],['# Formatted]]*EquipmentListTable[[#This Row],[Price (USD)]]</f>
        <v>0</v>
      </c>
      <c r="P506" s="38" t="s">
        <v>1874</v>
      </c>
      <c r="Q506" s="126">
        <f t="shared" si="8"/>
        <v>486</v>
      </c>
      <c r="R506" s="141" t="s">
        <v>746</v>
      </c>
      <c r="S506" s="48">
        <f>IF(EquipmentListTable[[#This Row],[Tag]]=FilterSpecs!$H$7,EquipmentListTable[[#This Row],['#/Unit]]*EquipmentListTable[[#This Row],[Price (USD)]],0)</f>
        <v>0</v>
      </c>
      <c r="T506" s="87">
        <f>EquipmentListTable[[#This Row],[Tot '#]]*EquipmentListTable[[#This Row],[Price (USD)]]</f>
        <v>0</v>
      </c>
      <c r="U506" s="96">
        <f>EquipmentListTable[[#This Row],[In Stock]]*EquipmentListTable[[#This Row],[Price (USD)]]</f>
        <v>0</v>
      </c>
      <c r="V506" s="96">
        <f>EquipmentListTable[[#This Row],['# Left]]*EquipmentListTable[[#This Row],[Price (USD)]]</f>
        <v>0</v>
      </c>
      <c r="W506" s="96">
        <f>EquipmentListTable[[#This Row],['# Left]]*EquipmentListTable[[#This Row],[Price (USD)]]</f>
        <v>0</v>
      </c>
      <c r="X506" s="38" t="s">
        <v>747</v>
      </c>
      <c r="Y506" s="77" t="s">
        <v>748</v>
      </c>
      <c r="Z50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https://www.sparkfun.com/products/13010</v>
      </c>
      <c r="AA50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https://www.mouser.com/ProductDetail/474-PRT-13010</v>
      </c>
      <c r="AB506" s="38"/>
    </row>
    <row r="507" spans="1:28" s="55" customFormat="1" x14ac:dyDescent="0.3">
      <c r="A507" s="147" t="s">
        <v>875</v>
      </c>
      <c r="B507" s="147" t="s">
        <v>1857</v>
      </c>
      <c r="C507" s="126" t="s">
        <v>1863</v>
      </c>
      <c r="D507" s="141" t="str">
        <f>IF(EquipmentListTable[[#This Row],[Supplier]]=FilterSpecs!$A$8,EquipmentListTable[[#This Row],[Mouser SKU]], EquipmentListTable[[#This Row],[Supplier SKU]])</f>
        <v>1465</v>
      </c>
      <c r="E507" s="126">
        <v>0</v>
      </c>
      <c r="F507" s="126">
        <v>0</v>
      </c>
      <c r="G507" s="126">
        <v>0</v>
      </c>
      <c r="H507" s="126">
        <f>EquipmentListTable[[#This Row],['#/Unit]]*FilterSpecs!$C$3+EquipmentListTable[[#This Row],['# Extra]]</f>
        <v>0</v>
      </c>
      <c r="I507" s="126">
        <v>0</v>
      </c>
      <c r="J507" s="126">
        <f>IF(AND(EquipmentListTable[[#This Row],[Tag]]&lt;&gt;FilterSpecs!$H$12, EquipmentListTable[[#This Row],[Tag]]&lt;&gt;FilterSpecs!$H$9), EquipmentListTable[[#This Row],['#/Unit]]*FilterSpecs!$B$3+EquipmentListTable[Init '# Extra],0)</f>
        <v>0</v>
      </c>
      <c r="K507" s="126">
        <f>EquipmentListTable[[#This Row],[Tot '#]]-EquipmentListTable[In Stock]</f>
        <v>0</v>
      </c>
      <c r="L507" s="126">
        <f>EquipmentListTable['# Left]</f>
        <v>0</v>
      </c>
      <c r="M507" s="147" t="s">
        <v>2343</v>
      </c>
      <c r="N507" s="107">
        <v>0.95</v>
      </c>
      <c r="O507" s="104">
        <f>EquipmentListTable[[#This Row],['# Formatted]]*EquipmentListTable[[#This Row],[Price (USD)]]</f>
        <v>0</v>
      </c>
      <c r="P507" s="51" t="s">
        <v>1874</v>
      </c>
      <c r="Q507" s="126">
        <f>IF($Q512="List #",1,$Q512+1)</f>
        <v>489</v>
      </c>
      <c r="R507" s="144" t="s">
        <v>2344</v>
      </c>
      <c r="S507" s="48">
        <f>IF(EquipmentListTable[[#This Row],[Tag]]=FilterSpecs!$H$7,EquipmentListTable[[#This Row],['#/Unit]]*EquipmentListTable[[#This Row],[Price (USD)]],0)</f>
        <v>0</v>
      </c>
      <c r="T507" s="87">
        <f>EquipmentListTable[[#This Row],[Tot '#]]*EquipmentListTable[[#This Row],[Price (USD)]]</f>
        <v>0</v>
      </c>
      <c r="U507" s="96">
        <f>EquipmentListTable[[#This Row],[In Stock]]*EquipmentListTable[[#This Row],[Price (USD)]]</f>
        <v>0</v>
      </c>
      <c r="V507" s="96">
        <f>EquipmentListTable[[#This Row],['# Left]]*EquipmentListTable[[#This Row],[Price (USD)]]</f>
        <v>0</v>
      </c>
      <c r="W507" s="96">
        <f>EquipmentListTable[[#This Row],['# Left]]*EquipmentListTable[[#This Row],[Price (USD)]]</f>
        <v>0</v>
      </c>
      <c r="Y507" s="77"/>
      <c r="Z50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https://www.adafruit.com/product/1465</v>
      </c>
      <c r="AA50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https://www.mouser.com/ProductDetail/485-1465</v>
      </c>
    </row>
    <row r="508" spans="1:28" s="55" customFormat="1" x14ac:dyDescent="0.3">
      <c r="A508" s="142" t="s">
        <v>875</v>
      </c>
      <c r="B508" s="142" t="s">
        <v>1857</v>
      </c>
      <c r="C508" s="126" t="s">
        <v>0</v>
      </c>
      <c r="D508" s="141" t="str">
        <f>IF(EquipmentListTable[[#This Row],[Supplier]]=FilterSpecs!$A$8,EquipmentListTable[[#This Row],[Mouser SKU]], EquipmentListTable[[#This Row],[Supplier SKU]])</f>
        <v>PRT-08272</v>
      </c>
      <c r="E508" s="126">
        <v>0</v>
      </c>
      <c r="F508" s="126">
        <v>0</v>
      </c>
      <c r="G508" s="126">
        <v>0</v>
      </c>
      <c r="H508" s="126">
        <f>EquipmentListTable[[#This Row],['#/Unit]]*FilterSpecs!$C$3+EquipmentListTable[[#This Row],['# Extra]]</f>
        <v>0</v>
      </c>
      <c r="I508" s="126">
        <v>0</v>
      </c>
      <c r="J508" s="126">
        <f>IF(AND(EquipmentListTable[[#This Row],[Tag]]&lt;&gt;FilterSpecs!$H$12, EquipmentListTable[[#This Row],[Tag]]&lt;&gt;FilterSpecs!$H$9), EquipmentListTable[[#This Row],['#/Unit]]*FilterSpecs!$B$3+EquipmentListTable[Init '# Extra],0)</f>
        <v>0</v>
      </c>
      <c r="K508" s="126">
        <f>EquipmentListTable[[#This Row],[Tot '#]]-EquipmentListTable[In Stock]</f>
        <v>0</v>
      </c>
      <c r="L508" s="126">
        <f>EquipmentListTable['# Left]</f>
        <v>0</v>
      </c>
      <c r="M508" s="126" t="s">
        <v>761</v>
      </c>
      <c r="N508" s="104">
        <v>1</v>
      </c>
      <c r="O508" s="104">
        <f>EquipmentListTable[[#This Row],['# Formatted]]*EquipmentListTable[[#This Row],[Price (USD)]]</f>
        <v>0</v>
      </c>
      <c r="P508" s="38" t="s">
        <v>1874</v>
      </c>
      <c r="Q508" s="126">
        <f t="shared" si="8"/>
        <v>490</v>
      </c>
      <c r="R508" s="141" t="s">
        <v>758</v>
      </c>
      <c r="S508" s="48">
        <f>IF(EquipmentListTable[[#This Row],[Tag]]=FilterSpecs!$H$7,EquipmentListTable[[#This Row],['#/Unit]]*EquipmentListTable[[#This Row],[Price (USD)]],0)</f>
        <v>0</v>
      </c>
      <c r="T508" s="87">
        <f>EquipmentListTable[[#This Row],[Tot '#]]*EquipmentListTable[[#This Row],[Price (USD)]]</f>
        <v>0</v>
      </c>
      <c r="U508" s="96">
        <f>EquipmentListTable[[#This Row],[In Stock]]*EquipmentListTable[[#This Row],[Price (USD)]]</f>
        <v>0</v>
      </c>
      <c r="V508" s="96">
        <f>EquipmentListTable[[#This Row],['# Left]]*EquipmentListTable[[#This Row],[Price (USD)]]</f>
        <v>0</v>
      </c>
      <c r="W508" s="96">
        <f>EquipmentListTable[[#This Row],['# Left]]*EquipmentListTable[[#This Row],[Price (USD)]]</f>
        <v>0</v>
      </c>
      <c r="X508" s="38" t="s">
        <v>759</v>
      </c>
      <c r="Y508" s="77" t="s">
        <v>760</v>
      </c>
      <c r="Z50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https://www.sparkfun.com/products/08272</v>
      </c>
      <c r="AA50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https://www.mouser.com/ProductDetail/474-PRT-08272</v>
      </c>
      <c r="AB508" s="38"/>
    </row>
    <row r="509" spans="1:28" s="55" customFormat="1" x14ac:dyDescent="0.3">
      <c r="A509" s="126" t="s">
        <v>875</v>
      </c>
      <c r="B509" s="126" t="s">
        <v>1857</v>
      </c>
      <c r="C509" s="126" t="s">
        <v>1863</v>
      </c>
      <c r="D509" s="141" t="str">
        <f>IF(EquipmentListTable[[#This Row],[Supplier]]=FilterSpecs!$A$8,EquipmentListTable[[#This Row],[Mouser SKU]], EquipmentListTable[[#This Row],[Supplier SKU]])</f>
        <v>366</v>
      </c>
      <c r="E509" s="126">
        <v>2</v>
      </c>
      <c r="F509" s="126">
        <v>0</v>
      </c>
      <c r="G509" s="126">
        <v>0</v>
      </c>
      <c r="H509" s="126">
        <f>EquipmentListTable[[#This Row],['#/Unit]]*FilterSpecs!$C$3+EquipmentListTable[[#This Row],['# Extra]]</f>
        <v>10</v>
      </c>
      <c r="I509" s="126">
        <v>10</v>
      </c>
      <c r="J509" s="126">
        <f>IF(AND(EquipmentListTable[[#This Row],[Tag]]&lt;&gt;FilterSpecs!$H$12, EquipmentListTable[[#This Row],[Tag]]&lt;&gt;FilterSpecs!$H$9), EquipmentListTable[[#This Row],['#/Unit]]*FilterSpecs!$B$3+EquipmentListTable[Init '# Extra],0)</f>
        <v>10</v>
      </c>
      <c r="K509" s="126">
        <f>EquipmentListTable[[#This Row],[Tot '#]]-EquipmentListTable[In Stock]</f>
        <v>0</v>
      </c>
      <c r="L509" s="126">
        <f>EquipmentListTable['# Left]</f>
        <v>0</v>
      </c>
      <c r="M509" s="126" t="s">
        <v>2030</v>
      </c>
      <c r="N509" s="104">
        <v>0.95</v>
      </c>
      <c r="O509" s="104">
        <f>EquipmentListTable[[#This Row],['# Formatted]]*EquipmentListTable[[#This Row],[Price (USD)]]</f>
        <v>0</v>
      </c>
      <c r="P509" s="38" t="s">
        <v>1874</v>
      </c>
      <c r="Q509" s="126">
        <f t="shared" si="8"/>
        <v>491</v>
      </c>
      <c r="R509" s="141" t="s">
        <v>2029</v>
      </c>
      <c r="S509" s="48">
        <f>IF(EquipmentListTable[[#This Row],[Tag]]=FilterSpecs!$H$7,EquipmentListTable[[#This Row],['#/Unit]]*EquipmentListTable[[#This Row],[Price (USD)]],0)</f>
        <v>0</v>
      </c>
      <c r="T509" s="87">
        <f>EquipmentListTable[[#This Row],[Tot '#]]*EquipmentListTable[[#This Row],[Price (USD)]]</f>
        <v>9.5</v>
      </c>
      <c r="U509" s="96">
        <f>EquipmentListTable[[#This Row],[In Stock]]*EquipmentListTable[[#This Row],[Price (USD)]]</f>
        <v>9.5</v>
      </c>
      <c r="V509" s="96">
        <f>EquipmentListTable[[#This Row],['# Left]]*EquipmentListTable[[#This Row],[Price (USD)]]</f>
        <v>0</v>
      </c>
      <c r="W509" s="96">
        <f>EquipmentListTable[[#This Row],['# Left]]*EquipmentListTable[[#This Row],[Price (USD)]]</f>
        <v>0</v>
      </c>
      <c r="X509" s="38"/>
      <c r="Y509" s="77"/>
      <c r="Z50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https://www.adafruit.com/product/366</v>
      </c>
      <c r="AA50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https://www.mouser.com/ProductDetail/485-366</v>
      </c>
      <c r="AB509" s="41"/>
    </row>
    <row r="510" spans="1:28" s="55" customFormat="1" x14ac:dyDescent="0.3">
      <c r="A510" s="126" t="s">
        <v>875</v>
      </c>
      <c r="B510" s="126" t="s">
        <v>1857</v>
      </c>
      <c r="C510" s="126" t="s">
        <v>1863</v>
      </c>
      <c r="D510" s="141" t="str">
        <f>IF(EquipmentListTable[[#This Row],[Supplier]]=FilterSpecs!$A$8,EquipmentListTable[[#This Row],[Mouser SKU]], EquipmentListTable[[#This Row],[Supplier SKU]])</f>
        <v>2672</v>
      </c>
      <c r="E510" s="126">
        <v>0</v>
      </c>
      <c r="F510" s="126">
        <v>1</v>
      </c>
      <c r="G510" s="126">
        <v>1</v>
      </c>
      <c r="H510" s="126">
        <f>EquipmentListTable[[#This Row],['#/Unit]]*FilterSpecs!$C$3+EquipmentListTable[[#This Row],['# Extra]]</f>
        <v>1</v>
      </c>
      <c r="I510" s="126">
        <v>1</v>
      </c>
      <c r="J510" s="126">
        <f>IF(AND(EquipmentListTable[[#This Row],[Tag]]&lt;&gt;FilterSpecs!$H$12, EquipmentListTable[[#This Row],[Tag]]&lt;&gt;FilterSpecs!$H$9), EquipmentListTable[[#This Row],['#/Unit]]*FilterSpecs!$B$3+EquipmentListTable[Init '# Extra],0)</f>
        <v>1</v>
      </c>
      <c r="K510" s="126">
        <f>EquipmentListTable[[#This Row],[Tot '#]]-EquipmentListTable[In Stock]</f>
        <v>0</v>
      </c>
      <c r="L510" s="126">
        <f>EquipmentListTable['# Left]</f>
        <v>0</v>
      </c>
      <c r="M510" s="126" t="s">
        <v>2032</v>
      </c>
      <c r="N510" s="104">
        <v>3.95</v>
      </c>
      <c r="O510" s="104">
        <f>EquipmentListTable[[#This Row],['# Formatted]]*EquipmentListTable[[#This Row],[Price (USD)]]</f>
        <v>0</v>
      </c>
      <c r="P510" s="38" t="s">
        <v>1874</v>
      </c>
      <c r="Q510" s="126">
        <f t="shared" si="8"/>
        <v>492</v>
      </c>
      <c r="R510" s="141" t="s">
        <v>2031</v>
      </c>
      <c r="S510" s="48">
        <f>IF(EquipmentListTable[[#This Row],[Tag]]=FilterSpecs!$H$7,EquipmentListTable[[#This Row],['#/Unit]]*EquipmentListTable[[#This Row],[Price (USD)]],0)</f>
        <v>0</v>
      </c>
      <c r="T510" s="87">
        <f>EquipmentListTable[[#This Row],[Tot '#]]*EquipmentListTable[[#This Row],[Price (USD)]]</f>
        <v>3.95</v>
      </c>
      <c r="U510" s="96">
        <f>EquipmentListTable[[#This Row],[In Stock]]*EquipmentListTable[[#This Row],[Price (USD)]]</f>
        <v>3.95</v>
      </c>
      <c r="V510" s="96">
        <f>EquipmentListTable[[#This Row],['# Left]]*EquipmentListTable[[#This Row],[Price (USD)]]</f>
        <v>0</v>
      </c>
      <c r="W510" s="96">
        <f>EquipmentListTable[[#This Row],['# Left]]*EquipmentListTable[[#This Row],[Price (USD)]]</f>
        <v>0</v>
      </c>
      <c r="X510" s="38"/>
      <c r="Y510" s="77"/>
      <c r="Z51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https://www.adafruit.com/product/2672</v>
      </c>
      <c r="AA51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https://www.mouser.com/ProductDetail/485-2672</v>
      </c>
      <c r="AB510" s="41"/>
    </row>
    <row r="511" spans="1:28" s="55" customFormat="1" x14ac:dyDescent="0.3">
      <c r="A511" s="126" t="s">
        <v>875</v>
      </c>
      <c r="B511" s="126" t="s">
        <v>2509</v>
      </c>
      <c r="C511" s="126" t="s">
        <v>0</v>
      </c>
      <c r="D511" s="141" t="str">
        <f>IF(EquipmentListTable[[#This Row],[Supplier]]=FilterSpecs!$A$8,EquipmentListTable[[#This Row],[Mouser SKU]], EquipmentListTable[[#This Row],[Supplier SKU]])</f>
        <v>PRT-10877</v>
      </c>
      <c r="E511" s="126">
        <v>1</v>
      </c>
      <c r="F511" s="126">
        <v>0</v>
      </c>
      <c r="G511" s="126">
        <v>0</v>
      </c>
      <c r="H511" s="126">
        <f>EquipmentListTable[[#This Row],['#/Unit]]*FilterSpecs!$C$3+EquipmentListTable[[#This Row],['# Extra]]</f>
        <v>5</v>
      </c>
      <c r="I511" s="126">
        <v>5</v>
      </c>
      <c r="J511" s="126">
        <f>IF(AND(EquipmentListTable[[#This Row],[Tag]]&lt;&gt;FilterSpecs!$H$12, EquipmentListTable[[#This Row],[Tag]]&lt;&gt;FilterSpecs!$H$9), EquipmentListTable[[#This Row],['#/Unit]]*FilterSpecs!$B$3+EquipmentListTable[Init '# Extra],0)</f>
        <v>5</v>
      </c>
      <c r="K511" s="126">
        <f>EquipmentListTable[[#This Row],[Tot '#]]-EquipmentListTable[In Stock]</f>
        <v>0</v>
      </c>
      <c r="L511" s="126">
        <f>EquipmentListTable['# Left]</f>
        <v>0</v>
      </c>
      <c r="M511" s="126" t="s">
        <v>1506</v>
      </c>
      <c r="N511" s="104">
        <v>1.5</v>
      </c>
      <c r="O511" s="104">
        <f>EquipmentListTable[[#This Row],['# Formatted]]*EquipmentListTable[[#This Row],[Price (USD)]]</f>
        <v>0</v>
      </c>
      <c r="P511" s="38" t="s">
        <v>1875</v>
      </c>
      <c r="Q511" s="126">
        <f>IF($Q506="List #",1,$Q506+1)</f>
        <v>487</v>
      </c>
      <c r="R511" s="141" t="s">
        <v>1503</v>
      </c>
      <c r="S511" s="48">
        <f>IF(EquipmentListTable[[#This Row],[Tag]]=FilterSpecs!$H$7,EquipmentListTable[[#This Row],['#/Unit]]*EquipmentListTable[[#This Row],[Price (USD)]],0)</f>
        <v>1.5</v>
      </c>
      <c r="T511" s="87">
        <f>EquipmentListTable[[#This Row],[Tot '#]]*EquipmentListTable[[#This Row],[Price (USD)]]</f>
        <v>7.5</v>
      </c>
      <c r="U511" s="96">
        <f>EquipmentListTable[[#This Row],[In Stock]]*EquipmentListTable[[#This Row],[Price (USD)]]</f>
        <v>7.5</v>
      </c>
      <c r="V511" s="96">
        <f>EquipmentListTable[[#This Row],['# Left]]*EquipmentListTable[[#This Row],[Price (USD)]]</f>
        <v>0</v>
      </c>
      <c r="W511" s="96">
        <f>EquipmentListTable[[#This Row],['# Left]]*EquipmentListTable[[#This Row],[Price (USD)]]</f>
        <v>0</v>
      </c>
      <c r="X511" s="38" t="s">
        <v>1504</v>
      </c>
      <c r="Y511" s="77" t="s">
        <v>1505</v>
      </c>
      <c r="Z51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https://www.sparkfun.com/products/10877</v>
      </c>
      <c r="AA51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https://www.mouser.com/ProductDetail/474-PRT-10877</v>
      </c>
      <c r="AB511" s="38"/>
    </row>
    <row r="512" spans="1:28" s="55" customFormat="1" x14ac:dyDescent="0.3">
      <c r="A512" s="126" t="s">
        <v>875</v>
      </c>
      <c r="B512" s="126" t="s">
        <v>2509</v>
      </c>
      <c r="C512" s="126" t="s">
        <v>0</v>
      </c>
      <c r="D512" s="141" t="str">
        <f>IF(EquipmentListTable[[#This Row],[Supplier]]=FilterSpecs!$A$8,EquipmentListTable[[#This Row],[Mouser SKU]], EquipmentListTable[[#This Row],[Supplier SKU]])</f>
        <v>PRT-08506</v>
      </c>
      <c r="E512" s="126">
        <v>2</v>
      </c>
      <c r="F512" s="126">
        <v>0</v>
      </c>
      <c r="G512" s="126">
        <v>0</v>
      </c>
      <c r="H512" s="126">
        <f>EquipmentListTable[[#This Row],['#/Unit]]*FilterSpecs!$C$3+EquipmentListTable[[#This Row],['# Extra]]</f>
        <v>10</v>
      </c>
      <c r="I512" s="126">
        <v>5</v>
      </c>
      <c r="J512" s="126">
        <f>IF(AND(EquipmentListTable[[#This Row],[Tag]]&lt;&gt;FilterSpecs!$H$12, EquipmentListTable[[#This Row],[Tag]]&lt;&gt;FilterSpecs!$H$9), EquipmentListTable[[#This Row],['#/Unit]]*FilterSpecs!$B$3+EquipmentListTable[Init '# Extra],0)</f>
        <v>10</v>
      </c>
      <c r="K512" s="126">
        <f>EquipmentListTable[[#This Row],[Tot '#]]-EquipmentListTable[In Stock]</f>
        <v>5</v>
      </c>
      <c r="L512" s="126">
        <f>EquipmentListTable['# Left]</f>
        <v>5</v>
      </c>
      <c r="M512" s="126" t="s">
        <v>1510</v>
      </c>
      <c r="N512" s="104">
        <v>1.5</v>
      </c>
      <c r="O512" s="104">
        <f>EquipmentListTable[[#This Row],['# Formatted]]*EquipmentListTable[[#This Row],[Price (USD)]]</f>
        <v>7.5</v>
      </c>
      <c r="P512" s="38" t="s">
        <v>1875</v>
      </c>
      <c r="Q512" s="126">
        <f>IF($Q511="List #",1,$Q511+1)</f>
        <v>488</v>
      </c>
      <c r="R512" s="141" t="s">
        <v>1507</v>
      </c>
      <c r="S512" s="48">
        <f>IF(EquipmentListTable[[#This Row],[Tag]]=FilterSpecs!$H$7,EquipmentListTable[[#This Row],['#/Unit]]*EquipmentListTable[[#This Row],[Price (USD)]],0)</f>
        <v>3</v>
      </c>
      <c r="T512" s="87">
        <f>EquipmentListTable[[#This Row],[Tot '#]]*EquipmentListTable[[#This Row],[Price (USD)]]</f>
        <v>15</v>
      </c>
      <c r="U512" s="96">
        <f>EquipmentListTable[[#This Row],[In Stock]]*EquipmentListTable[[#This Row],[Price (USD)]]</f>
        <v>7.5</v>
      </c>
      <c r="V512" s="96">
        <f>EquipmentListTable[[#This Row],['# Left]]*EquipmentListTable[[#This Row],[Price (USD)]]</f>
        <v>7.5</v>
      </c>
      <c r="W512" s="96">
        <f>EquipmentListTable[[#This Row],['# Left]]*EquipmentListTable[[#This Row],[Price (USD)]]</f>
        <v>7.5</v>
      </c>
      <c r="X512" s="38" t="s">
        <v>1508</v>
      </c>
      <c r="Y512" s="77" t="s">
        <v>1509</v>
      </c>
      <c r="Z51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https://www.sparkfun.com/products/08506</v>
      </c>
      <c r="AA51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https://www.mouser.com/ProductDetail/474-PRT-08506</v>
      </c>
      <c r="AB512" s="38"/>
    </row>
    <row r="513" spans="1:28" s="55" customFormat="1" x14ac:dyDescent="0.3">
      <c r="A513" s="126" t="s">
        <v>875</v>
      </c>
      <c r="B513" s="126" t="s">
        <v>1855</v>
      </c>
      <c r="C513" s="126" t="s">
        <v>0</v>
      </c>
      <c r="D513" s="141" t="str">
        <f>IF(EquipmentListTable[[#This Row],[Supplier]]=FilterSpecs!$A$8,EquipmentListTable[[#This Row],[Mouser SKU]], EquipmentListTable[[#This Row],[Supplier SKU]])</f>
        <v>COM-14087</v>
      </c>
      <c r="E513" s="126">
        <v>3</v>
      </c>
      <c r="F513" s="126">
        <v>0</v>
      </c>
      <c r="G513" s="126">
        <v>0</v>
      </c>
      <c r="H513" s="126">
        <f>EquipmentListTable[[#This Row],['#/Unit]]*FilterSpecs!$C$3+EquipmentListTable[[#This Row],['# Extra]]</f>
        <v>15</v>
      </c>
      <c r="I513" s="126">
        <v>0</v>
      </c>
      <c r="J513" s="126">
        <f>IF(AND(EquipmentListTable[[#This Row],[Tag]]&lt;&gt;FilterSpecs!$H$12, EquipmentListTable[[#This Row],[Tag]]&lt;&gt;FilterSpecs!$H$9), EquipmentListTable[[#This Row],['#/Unit]]*FilterSpecs!$B$3+EquipmentListTable[Init '# Extra],0)</f>
        <v>15</v>
      </c>
      <c r="K513" s="126">
        <f>EquipmentListTable[[#This Row],[Tot '#]]-EquipmentListTable[In Stock]</f>
        <v>15</v>
      </c>
      <c r="L513" s="126">
        <f>EquipmentListTable['# Left]</f>
        <v>15</v>
      </c>
      <c r="M513" s="126" t="s">
        <v>805</v>
      </c>
      <c r="N513" s="104">
        <v>1.95</v>
      </c>
      <c r="O513" s="104">
        <f>EquipmentListTable[[#This Row],['# Formatted]]*EquipmentListTable[[#This Row],[Price (USD)]]</f>
        <v>29.25</v>
      </c>
      <c r="P513" s="38" t="s">
        <v>1875</v>
      </c>
      <c r="Q513" s="126">
        <f>IF($Q510="List #",1,$Q510+1)</f>
        <v>493</v>
      </c>
      <c r="R513" s="141" t="s">
        <v>802</v>
      </c>
      <c r="S513" s="48">
        <f>IF(EquipmentListTable[[#This Row],[Tag]]=FilterSpecs!$H$7,EquipmentListTable[[#This Row],['#/Unit]]*EquipmentListTable[[#This Row],[Price (USD)]],0)</f>
        <v>5.85</v>
      </c>
      <c r="T513" s="87">
        <f>EquipmentListTable[[#This Row],[Tot '#]]*EquipmentListTable[[#This Row],[Price (USD)]]</f>
        <v>29.25</v>
      </c>
      <c r="U513" s="96">
        <f>EquipmentListTable[[#This Row],[In Stock]]*EquipmentListTable[[#This Row],[Price (USD)]]</f>
        <v>0</v>
      </c>
      <c r="V513" s="96">
        <f>EquipmentListTable[[#This Row],['# Left]]*EquipmentListTable[[#This Row],[Price (USD)]]</f>
        <v>29.25</v>
      </c>
      <c r="W513" s="96">
        <f>EquipmentListTable[[#This Row],['# Left]]*EquipmentListTable[[#This Row],[Price (USD)]]</f>
        <v>29.25</v>
      </c>
      <c r="X513" s="38" t="s">
        <v>803</v>
      </c>
      <c r="Y513" s="77" t="s">
        <v>804</v>
      </c>
      <c r="Z51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https://www.sparkfun.com/products/14087</v>
      </c>
      <c r="AA51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https://www.mouser.com/ProductDetail/474-COM-14087</v>
      </c>
      <c r="AB513" s="38"/>
    </row>
    <row r="514" spans="1:28" s="80" customFormat="1" x14ac:dyDescent="0.3">
      <c r="A514" s="126" t="s">
        <v>875</v>
      </c>
      <c r="B514" s="126" t="s">
        <v>1855</v>
      </c>
      <c r="C514" s="126" t="s">
        <v>0</v>
      </c>
      <c r="D514" s="141" t="str">
        <f>IF(EquipmentListTable[[#This Row],[Supplier]]=FilterSpecs!$A$8,EquipmentListTable[[#This Row],[Mouser SKU]], EquipmentListTable[[#This Row],[Supplier SKU]])</f>
        <v>COM-14086</v>
      </c>
      <c r="E514" s="126">
        <v>0</v>
      </c>
      <c r="F514" s="126">
        <v>0</v>
      </c>
      <c r="G514" s="126">
        <v>0</v>
      </c>
      <c r="H514" s="126">
        <f>EquipmentListTable[[#This Row],['#/Unit]]*FilterSpecs!$C$3+EquipmentListTable[[#This Row],['# Extra]]</f>
        <v>0</v>
      </c>
      <c r="I514" s="126">
        <v>0</v>
      </c>
      <c r="J514" s="126">
        <f>IF(AND(EquipmentListTable[[#This Row],[Tag]]&lt;&gt;FilterSpecs!$H$12, EquipmentListTable[[#This Row],[Tag]]&lt;&gt;FilterSpecs!$H$9), EquipmentListTable[[#This Row],['#/Unit]]*FilterSpecs!$B$3+EquipmentListTable[Init '# Extra],0)</f>
        <v>0</v>
      </c>
      <c r="K514" s="126">
        <f>EquipmentListTable[[#This Row],[Tot '#]]-EquipmentListTable[In Stock]</f>
        <v>0</v>
      </c>
      <c r="L514" s="126">
        <f>EquipmentListTable['# Left]</f>
        <v>0</v>
      </c>
      <c r="M514" s="126" t="s">
        <v>2445</v>
      </c>
      <c r="N514" s="104">
        <v>1.63</v>
      </c>
      <c r="O514" s="104">
        <f>EquipmentListTable[[#This Row],['# Formatted]]*EquipmentListTable[[#This Row],[Price (USD)]]</f>
        <v>0</v>
      </c>
      <c r="P514" s="77" t="s">
        <v>1875</v>
      </c>
      <c r="Q514" s="126">
        <f t="shared" si="8"/>
        <v>494</v>
      </c>
      <c r="R514" s="141" t="s">
        <v>2444</v>
      </c>
      <c r="S514" s="79">
        <f>IF(EquipmentListTable[[#This Row],[Tag]]=FilterSpecs!$H$7,EquipmentListTable[[#This Row],['#/Unit]]*EquipmentListTable[[#This Row],[Price (USD)]],0)</f>
        <v>0</v>
      </c>
      <c r="T514" s="87">
        <f>EquipmentListTable[[#This Row],[Tot '#]]*EquipmentListTable[[#This Row],[Price (USD)]]</f>
        <v>0</v>
      </c>
      <c r="U514" s="96">
        <f>EquipmentListTable[[#This Row],[In Stock]]*EquipmentListTable[[#This Row],[Price (USD)]]</f>
        <v>0</v>
      </c>
      <c r="V514" s="96">
        <f>EquipmentListTable[[#This Row],['# Left]]*EquipmentListTable[[#This Row],[Price (USD)]]</f>
        <v>0</v>
      </c>
      <c r="W514" s="96">
        <f>EquipmentListTable[[#This Row],['# Left]]*EquipmentListTable[[#This Row],[Price (USD)]]</f>
        <v>0</v>
      </c>
      <c r="X514" s="77"/>
      <c r="Y514" s="77"/>
      <c r="Z51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https://www.sparkfun.com/products/14086</v>
      </c>
      <c r="AA51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https://www.mouser.com/ProductDetail/474-COM-14086</v>
      </c>
      <c r="AB514" s="77"/>
    </row>
    <row r="515" spans="1:28" s="55" customFormat="1" x14ac:dyDescent="0.3">
      <c r="A515" s="142" t="s">
        <v>875</v>
      </c>
      <c r="B515" s="142" t="s">
        <v>1855</v>
      </c>
      <c r="C515" s="126" t="s">
        <v>0</v>
      </c>
      <c r="D515" s="141" t="str">
        <f>IF(EquipmentListTable[[#This Row],[Supplier]]=FilterSpecs!$A$8,EquipmentListTable[[#This Row],[Mouser SKU]], EquipmentListTable[[#This Row],[Supplier SKU]])</f>
        <v>COM-14085</v>
      </c>
      <c r="E515" s="126">
        <v>5</v>
      </c>
      <c r="F515" s="126">
        <v>0</v>
      </c>
      <c r="G515" s="126">
        <v>0</v>
      </c>
      <c r="H515" s="126">
        <f>EquipmentListTable[[#This Row],['#/Unit]]*FilterSpecs!$C$3+EquipmentListTable[[#This Row],['# Extra]]</f>
        <v>25</v>
      </c>
      <c r="I515" s="126">
        <v>25</v>
      </c>
      <c r="J515" s="126">
        <f>IF(AND(EquipmentListTable[[#This Row],[Tag]]&lt;&gt;FilterSpecs!$H$12, EquipmentListTable[[#This Row],[Tag]]&lt;&gt;FilterSpecs!$H$9), EquipmentListTable[[#This Row],['#/Unit]]*FilterSpecs!$B$3+EquipmentListTable[Init '# Extra],0)</f>
        <v>25</v>
      </c>
      <c r="K515" s="126">
        <f>EquipmentListTable[[#This Row],[Tot '#]]-EquipmentListTable[In Stock]</f>
        <v>0</v>
      </c>
      <c r="L515" s="126">
        <f>EquipmentListTable['# Left]</f>
        <v>0</v>
      </c>
      <c r="M515" s="126" t="s">
        <v>801</v>
      </c>
      <c r="N515" s="104">
        <v>0.95</v>
      </c>
      <c r="O515" s="104">
        <f>EquipmentListTable[[#This Row],['# Formatted]]*EquipmentListTable[[#This Row],[Price (USD)]]</f>
        <v>0</v>
      </c>
      <c r="P515" s="38" t="s">
        <v>1874</v>
      </c>
      <c r="Q515" s="126">
        <f t="shared" si="8"/>
        <v>495</v>
      </c>
      <c r="R515" s="141" t="s">
        <v>798</v>
      </c>
      <c r="S515" s="48">
        <f>IF(EquipmentListTable[[#This Row],[Tag]]=FilterSpecs!$H$7,EquipmentListTable[[#This Row],['#/Unit]]*EquipmentListTable[[#This Row],[Price (USD)]],0)</f>
        <v>0</v>
      </c>
      <c r="T515" s="87">
        <f>EquipmentListTable[[#This Row],[Tot '#]]*EquipmentListTable[[#This Row],[Price (USD)]]</f>
        <v>23.75</v>
      </c>
      <c r="U515" s="96">
        <f>EquipmentListTable[[#This Row],[In Stock]]*EquipmentListTable[[#This Row],[Price (USD)]]</f>
        <v>23.75</v>
      </c>
      <c r="V515" s="96">
        <f>EquipmentListTable[[#This Row],['# Left]]*EquipmentListTable[[#This Row],[Price (USD)]]</f>
        <v>0</v>
      </c>
      <c r="W515" s="96">
        <f>EquipmentListTable[[#This Row],['# Left]]*EquipmentListTable[[#This Row],[Price (USD)]]</f>
        <v>0</v>
      </c>
      <c r="X515" s="38" t="s">
        <v>799</v>
      </c>
      <c r="Y515" s="77" t="s">
        <v>800</v>
      </c>
      <c r="Z51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https://www.sparkfun.com/products/14085</v>
      </c>
      <c r="AA51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https://www.mouser.com/ProductDetail/474-COM-14085</v>
      </c>
      <c r="AB515" s="38"/>
    </row>
    <row r="516" spans="1:28" s="54" customFormat="1" x14ac:dyDescent="0.3">
      <c r="A516" s="141" t="s">
        <v>875</v>
      </c>
      <c r="B516" s="141" t="s">
        <v>1891</v>
      </c>
      <c r="C516" s="126" t="s">
        <v>1863</v>
      </c>
      <c r="D516" s="141" t="str">
        <f>IF(EquipmentListTable[[#This Row],[Supplier]]=FilterSpecs!$A$8,EquipmentListTable[[#This Row],[Mouser SKU]], EquipmentListTable[[#This Row],[Supplier SKU]])</f>
        <v>3145</v>
      </c>
      <c r="E516" s="126">
        <v>0</v>
      </c>
      <c r="F516" s="126">
        <v>6</v>
      </c>
      <c r="G516" s="126">
        <v>3</v>
      </c>
      <c r="H516" s="126">
        <f>EquipmentListTable[[#This Row],['#/Unit]]*FilterSpecs!$C$3+EquipmentListTable[[#This Row],['# Extra]]</f>
        <v>6</v>
      </c>
      <c r="I516" s="126">
        <v>3</v>
      </c>
      <c r="J516" s="126">
        <f>IF(AND(EquipmentListTable[[#This Row],[Tag]]&lt;&gt;FilterSpecs!$H$12, EquipmentListTable[[#This Row],[Tag]]&lt;&gt;FilterSpecs!$H$9), EquipmentListTable[[#This Row],['#/Unit]]*FilterSpecs!$B$3+EquipmentListTable[Init '# Extra],0)</f>
        <v>3</v>
      </c>
      <c r="K516" s="126">
        <f>EquipmentListTable[[#This Row],[Tot '#]]-EquipmentListTable[In Stock]</f>
        <v>3</v>
      </c>
      <c r="L516" s="126">
        <f>EquipmentListTable['# Left]</f>
        <v>3</v>
      </c>
      <c r="M516" s="141" t="s">
        <v>2070</v>
      </c>
      <c r="N516" s="104">
        <v>1.95</v>
      </c>
      <c r="O516" s="104">
        <f>EquipmentListTable[[#This Row],['# Formatted]]*EquipmentListTable[[#This Row],[Price (USD)]]</f>
        <v>5.85</v>
      </c>
      <c r="P516" s="41" t="s">
        <v>1874</v>
      </c>
      <c r="Q516" s="126">
        <f t="shared" si="8"/>
        <v>496</v>
      </c>
      <c r="R516" s="141" t="s">
        <v>2069</v>
      </c>
      <c r="S516" s="48">
        <f>IF(EquipmentListTable[[#This Row],[Tag]]=FilterSpecs!$H$7,EquipmentListTable[[#This Row],['#/Unit]]*EquipmentListTable[[#This Row],[Price (USD)]],0)</f>
        <v>0</v>
      </c>
      <c r="T516" s="87">
        <f>EquipmentListTable[[#This Row],[Tot '#]]*EquipmentListTable[[#This Row],[Price (USD)]]</f>
        <v>11.7</v>
      </c>
      <c r="U516" s="96">
        <f>EquipmentListTable[[#This Row],[In Stock]]*EquipmentListTable[[#This Row],[Price (USD)]]</f>
        <v>5.85</v>
      </c>
      <c r="V516" s="96">
        <f>EquipmentListTable[[#This Row],['# Left]]*EquipmentListTable[[#This Row],[Price (USD)]]</f>
        <v>5.85</v>
      </c>
      <c r="W516" s="96">
        <f>EquipmentListTable[[#This Row],['# Left]]*EquipmentListTable[[#This Row],[Price (USD)]]</f>
        <v>5.85</v>
      </c>
      <c r="X516" s="38"/>
      <c r="Y516" s="77"/>
      <c r="Z51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https://www.adafruit.com/product/3145</v>
      </c>
      <c r="AA51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https://www.mouser.com/ProductDetail/485-3145</v>
      </c>
      <c r="AB516" s="41"/>
    </row>
    <row r="517" spans="1:28" s="54" customFormat="1" x14ac:dyDescent="0.3">
      <c r="A517" s="141" t="s">
        <v>875</v>
      </c>
      <c r="B517" s="141" t="s">
        <v>1891</v>
      </c>
      <c r="C517" s="126" t="s">
        <v>1863</v>
      </c>
      <c r="D517" s="141" t="str">
        <f>IF(EquipmentListTable[[#This Row],[Supplier]]=FilterSpecs!$A$8,EquipmentListTable[[#This Row],[Mouser SKU]], EquipmentListTable[[#This Row],[Supplier SKU]])</f>
        <v>3144</v>
      </c>
      <c r="E517" s="126">
        <v>0</v>
      </c>
      <c r="F517" s="126">
        <v>1</v>
      </c>
      <c r="G517" s="126">
        <v>1</v>
      </c>
      <c r="H517" s="126">
        <f>EquipmentListTable[[#This Row],['#/Unit]]*FilterSpecs!$C$3+EquipmentListTable[[#This Row],['# Extra]]</f>
        <v>1</v>
      </c>
      <c r="I517" s="126">
        <v>1</v>
      </c>
      <c r="J517" s="126">
        <f>IF(AND(EquipmentListTable[[#This Row],[Tag]]&lt;&gt;FilterSpecs!$H$12, EquipmentListTable[[#This Row],[Tag]]&lt;&gt;FilterSpecs!$H$9), EquipmentListTable[[#This Row],['#/Unit]]*FilterSpecs!$B$3+EquipmentListTable[Init '# Extra],0)</f>
        <v>1</v>
      </c>
      <c r="K517" s="126">
        <f>EquipmentListTable[[#This Row],[Tot '#]]-EquipmentListTable[In Stock]</f>
        <v>0</v>
      </c>
      <c r="L517" s="126">
        <f>EquipmentListTable['# Left]</f>
        <v>0</v>
      </c>
      <c r="M517" s="141" t="s">
        <v>2060</v>
      </c>
      <c r="N517" s="104">
        <v>3.95</v>
      </c>
      <c r="O517" s="104">
        <f>EquipmentListTable[[#This Row],['# Formatted]]*EquipmentListTable[[#This Row],[Price (USD)]]</f>
        <v>0</v>
      </c>
      <c r="P517" s="41" t="s">
        <v>1874</v>
      </c>
      <c r="Q517" s="126">
        <f t="shared" si="8"/>
        <v>497</v>
      </c>
      <c r="R517" s="141" t="s">
        <v>2059</v>
      </c>
      <c r="S517" s="48">
        <f>IF(EquipmentListTable[[#This Row],[Tag]]=FilterSpecs!$H$7,EquipmentListTable[[#This Row],['#/Unit]]*EquipmentListTable[[#This Row],[Price (USD)]],0)</f>
        <v>0</v>
      </c>
      <c r="T517" s="87">
        <f>EquipmentListTable[[#This Row],[Tot '#]]*EquipmentListTable[[#This Row],[Price (USD)]]</f>
        <v>3.95</v>
      </c>
      <c r="U517" s="96">
        <f>EquipmentListTable[[#This Row],[In Stock]]*EquipmentListTable[[#This Row],[Price (USD)]]</f>
        <v>3.95</v>
      </c>
      <c r="V517" s="96">
        <f>EquipmentListTable[[#This Row],['# Left]]*EquipmentListTable[[#This Row],[Price (USD)]]</f>
        <v>0</v>
      </c>
      <c r="W517" s="96">
        <f>EquipmentListTable[[#This Row],['# Left]]*EquipmentListTable[[#This Row],[Price (USD)]]</f>
        <v>0</v>
      </c>
      <c r="X517" s="38"/>
      <c r="Y517" s="77"/>
      <c r="Z51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https://www.adafruit.com/product/3144</v>
      </c>
      <c r="AA51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https://www.mouser.com/ProductDetail/485-3144</v>
      </c>
      <c r="AB517" s="41"/>
    </row>
    <row r="518" spans="1:28" s="54" customFormat="1" x14ac:dyDescent="0.3">
      <c r="A518" s="141" t="s">
        <v>875</v>
      </c>
      <c r="B518" s="141" t="s">
        <v>1891</v>
      </c>
      <c r="C518" s="126" t="s">
        <v>1863</v>
      </c>
      <c r="D518" s="141" t="str">
        <f>IF(EquipmentListTable[[#This Row],[Supplier]]=FilterSpecs!$A$8,EquipmentListTable[[#This Row],[Mouser SKU]], EquipmentListTable[[#This Row],[Supplier SKU]])</f>
        <v>3143</v>
      </c>
      <c r="E518" s="126">
        <v>0</v>
      </c>
      <c r="F518" s="126">
        <v>4</v>
      </c>
      <c r="G518" s="126">
        <v>2</v>
      </c>
      <c r="H518" s="126">
        <f>EquipmentListTable[[#This Row],['#/Unit]]*FilterSpecs!$C$3+EquipmentListTable[[#This Row],['# Extra]]</f>
        <v>4</v>
      </c>
      <c r="I518" s="126">
        <v>2</v>
      </c>
      <c r="J518" s="126">
        <f>IF(AND(EquipmentListTable[[#This Row],[Tag]]&lt;&gt;FilterSpecs!$H$12, EquipmentListTable[[#This Row],[Tag]]&lt;&gt;FilterSpecs!$H$9), EquipmentListTable[[#This Row],['#/Unit]]*FilterSpecs!$B$3+EquipmentListTable[Init '# Extra],0)</f>
        <v>0</v>
      </c>
      <c r="K518" s="126">
        <f>EquipmentListTable[[#This Row],[Tot '#]]-EquipmentListTable[In Stock]</f>
        <v>2</v>
      </c>
      <c r="L518" s="126">
        <f>EquipmentListTable['# Left]</f>
        <v>2</v>
      </c>
      <c r="M518" s="141" t="s">
        <v>2068</v>
      </c>
      <c r="N518" s="104">
        <v>1.95</v>
      </c>
      <c r="O518" s="104">
        <f>EquipmentListTable[[#This Row],['# Formatted]]*EquipmentListTable[[#This Row],[Price (USD)]]</f>
        <v>3.9</v>
      </c>
      <c r="P518" s="41" t="s">
        <v>2349</v>
      </c>
      <c r="Q518" s="126">
        <f t="shared" si="8"/>
        <v>498</v>
      </c>
      <c r="R518" s="141" t="s">
        <v>2067</v>
      </c>
      <c r="S518" s="48">
        <f>IF(EquipmentListTable[[#This Row],[Tag]]=FilterSpecs!$H$7,EquipmentListTable[[#This Row],['#/Unit]]*EquipmentListTable[[#This Row],[Price (USD)]],0)</f>
        <v>0</v>
      </c>
      <c r="T518" s="87">
        <f>EquipmentListTable[[#This Row],[Tot '#]]*EquipmentListTable[[#This Row],[Price (USD)]]</f>
        <v>7.8</v>
      </c>
      <c r="U518" s="96">
        <f>EquipmentListTable[[#This Row],[In Stock]]*EquipmentListTable[[#This Row],[Price (USD)]]</f>
        <v>3.9</v>
      </c>
      <c r="V518" s="96">
        <f>EquipmentListTable[[#This Row],['# Left]]*EquipmentListTable[[#This Row],[Price (USD)]]</f>
        <v>3.9</v>
      </c>
      <c r="W518" s="96">
        <f>EquipmentListTable[[#This Row],['# Left]]*EquipmentListTable[[#This Row],[Price (USD)]]</f>
        <v>3.9</v>
      </c>
      <c r="X518" s="38"/>
      <c r="Y518" s="77"/>
      <c r="Z51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https://www.adafruit.com/product/3143</v>
      </c>
      <c r="AA51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https://www.mouser.com/ProductDetail/485-3143</v>
      </c>
      <c r="AB518" s="41"/>
    </row>
    <row r="519" spans="1:28" s="54" customFormat="1" x14ac:dyDescent="0.3">
      <c r="A519" s="141" t="s">
        <v>875</v>
      </c>
      <c r="B519" s="141" t="s">
        <v>1891</v>
      </c>
      <c r="C519" s="126" t="s">
        <v>1863</v>
      </c>
      <c r="D519" s="141" t="str">
        <f>IF(EquipmentListTable[[#This Row],[Supplier]]=FilterSpecs!$A$8,EquipmentListTable[[#This Row],[Mouser SKU]], EquipmentListTable[[#This Row],[Supplier SKU]])</f>
        <v>3146</v>
      </c>
      <c r="E519" s="126">
        <v>0</v>
      </c>
      <c r="F519" s="126">
        <v>3</v>
      </c>
      <c r="G519" s="126">
        <v>1</v>
      </c>
      <c r="H519" s="126">
        <f>EquipmentListTable[[#This Row],['#/Unit]]*FilterSpecs!$C$3+EquipmentListTable[[#This Row],['# Extra]]</f>
        <v>3</v>
      </c>
      <c r="I519" s="126">
        <v>1</v>
      </c>
      <c r="J519" s="126">
        <f>IF(AND(EquipmentListTable[[#This Row],[Tag]]&lt;&gt;FilterSpecs!$H$12, EquipmentListTable[[#This Row],[Tag]]&lt;&gt;FilterSpecs!$H$9), EquipmentListTable[[#This Row],['#/Unit]]*FilterSpecs!$B$3+EquipmentListTable[Init '# Extra],0)</f>
        <v>0</v>
      </c>
      <c r="K519" s="126">
        <f>EquipmentListTable[[#This Row],[Tot '#]]-EquipmentListTable[In Stock]</f>
        <v>2</v>
      </c>
      <c r="L519" s="126">
        <f>EquipmentListTable['# Left]</f>
        <v>2</v>
      </c>
      <c r="M519" s="141" t="s">
        <v>2062</v>
      </c>
      <c r="N519" s="104">
        <v>2.95</v>
      </c>
      <c r="O519" s="104">
        <f>EquipmentListTable[[#This Row],['# Formatted]]*EquipmentListTable[[#This Row],[Price (USD)]]</f>
        <v>5.9</v>
      </c>
      <c r="P519" s="41" t="s">
        <v>2349</v>
      </c>
      <c r="Q519" s="126">
        <f t="shared" si="8"/>
        <v>499</v>
      </c>
      <c r="R519" s="141" t="s">
        <v>2061</v>
      </c>
      <c r="S519" s="48">
        <f>IF(EquipmentListTable[[#This Row],[Tag]]=FilterSpecs!$H$7,EquipmentListTable[[#This Row],['#/Unit]]*EquipmentListTable[[#This Row],[Price (USD)]],0)</f>
        <v>0</v>
      </c>
      <c r="T519" s="87">
        <f>EquipmentListTable[[#This Row],[Tot '#]]*EquipmentListTable[[#This Row],[Price (USD)]]</f>
        <v>8.8500000000000014</v>
      </c>
      <c r="U519" s="96">
        <f>EquipmentListTable[[#This Row],[In Stock]]*EquipmentListTable[[#This Row],[Price (USD)]]</f>
        <v>2.95</v>
      </c>
      <c r="V519" s="96">
        <f>EquipmentListTable[[#This Row],['# Left]]*EquipmentListTable[[#This Row],[Price (USD)]]</f>
        <v>5.9</v>
      </c>
      <c r="W519" s="96">
        <f>EquipmentListTable[[#This Row],['# Left]]*EquipmentListTable[[#This Row],[Price (USD)]]</f>
        <v>5.9</v>
      </c>
      <c r="X519" s="38"/>
      <c r="Y519" s="77"/>
      <c r="Z51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https://www.adafruit.com/product/3146</v>
      </c>
      <c r="AA51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https://www.mouser.com/ProductDetail/485-3146</v>
      </c>
      <c r="AB519" s="41"/>
    </row>
    <row r="520" spans="1:28" s="54" customFormat="1" x14ac:dyDescent="0.3">
      <c r="A520" s="141" t="s">
        <v>875</v>
      </c>
      <c r="B520" s="141" t="s">
        <v>1891</v>
      </c>
      <c r="C520" s="126" t="s">
        <v>1863</v>
      </c>
      <c r="D520" s="141" t="str">
        <f>IF(EquipmentListTable[[#This Row],[Supplier]]=FilterSpecs!$A$8,EquipmentListTable[[#This Row],[Mouser SKU]], EquipmentListTable[[#This Row],[Supplier SKU]])</f>
        <v>3141</v>
      </c>
      <c r="E520" s="126">
        <v>2</v>
      </c>
      <c r="F520" s="126">
        <v>0</v>
      </c>
      <c r="G520" s="126">
        <v>0</v>
      </c>
      <c r="H520" s="126">
        <f>EquipmentListTable[[#This Row],['#/Unit]]*FilterSpecs!$C$3+EquipmentListTable[[#This Row],['# Extra]]</f>
        <v>10</v>
      </c>
      <c r="I520" s="126">
        <v>5</v>
      </c>
      <c r="J520" s="126">
        <f>IF(AND(EquipmentListTable[[#This Row],[Tag]]&lt;&gt;FilterSpecs!$H$12, EquipmentListTable[[#This Row],[Tag]]&lt;&gt;FilterSpecs!$H$9), EquipmentListTable[[#This Row],['#/Unit]]*FilterSpecs!$B$3+EquipmentListTable[Init '# Extra],0)</f>
        <v>0</v>
      </c>
      <c r="K520" s="126">
        <f>EquipmentListTable[[#This Row],[Tot '#]]-EquipmentListTable[In Stock]</f>
        <v>5</v>
      </c>
      <c r="L520" s="126">
        <f>EquipmentListTable['# Left]</f>
        <v>5</v>
      </c>
      <c r="M520" s="141" t="s">
        <v>2064</v>
      </c>
      <c r="N520" s="104">
        <v>2.95</v>
      </c>
      <c r="O520" s="104">
        <f>EquipmentListTable[[#This Row],['# Formatted]]*EquipmentListTable[[#This Row],[Price (USD)]]</f>
        <v>14.75</v>
      </c>
      <c r="P520" s="41" t="s">
        <v>2349</v>
      </c>
      <c r="Q520" s="126">
        <f t="shared" si="8"/>
        <v>500</v>
      </c>
      <c r="R520" s="141" t="s">
        <v>2063</v>
      </c>
      <c r="S520" s="48">
        <f>IF(EquipmentListTable[[#This Row],[Tag]]=FilterSpecs!$H$7,EquipmentListTable[[#This Row],['#/Unit]]*EquipmentListTable[[#This Row],[Price (USD)]],0)</f>
        <v>0</v>
      </c>
      <c r="T520" s="87">
        <f>EquipmentListTable[[#This Row],[Tot '#]]*EquipmentListTable[[#This Row],[Price (USD)]]</f>
        <v>29.5</v>
      </c>
      <c r="U520" s="96">
        <f>EquipmentListTable[[#This Row],[In Stock]]*EquipmentListTable[[#This Row],[Price (USD)]]</f>
        <v>14.75</v>
      </c>
      <c r="V520" s="96">
        <f>EquipmentListTable[[#This Row],['# Left]]*EquipmentListTable[[#This Row],[Price (USD)]]</f>
        <v>14.75</v>
      </c>
      <c r="W520" s="96">
        <f>EquipmentListTable[[#This Row],['# Left]]*EquipmentListTable[[#This Row],[Price (USD)]]</f>
        <v>14.75</v>
      </c>
      <c r="X520" s="38"/>
      <c r="Y520" s="77"/>
      <c r="Z52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https://www.adafruit.com/product/3141</v>
      </c>
      <c r="AA52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https://www.mouser.com/ProductDetail/485-3141</v>
      </c>
      <c r="AB520" s="41"/>
    </row>
    <row r="521" spans="1:28" s="54" customFormat="1" x14ac:dyDescent="0.3">
      <c r="A521" s="141" t="s">
        <v>875</v>
      </c>
      <c r="B521" s="141" t="s">
        <v>1891</v>
      </c>
      <c r="C521" s="126" t="s">
        <v>1863</v>
      </c>
      <c r="D521" s="141" t="str">
        <f>IF(EquipmentListTable[[#This Row],[Supplier]]=FilterSpecs!$A$8,EquipmentListTable[[#This Row],[Mouser SKU]], EquipmentListTable[[#This Row],[Supplier SKU]])</f>
        <v>3142</v>
      </c>
      <c r="E521" s="126">
        <v>2</v>
      </c>
      <c r="F521" s="126">
        <v>0</v>
      </c>
      <c r="G521" s="126">
        <v>0</v>
      </c>
      <c r="H521" s="126">
        <f>EquipmentListTable[[#This Row],['#/Unit]]*FilterSpecs!$C$3+EquipmentListTable[[#This Row],['# Extra]]</f>
        <v>10</v>
      </c>
      <c r="I521" s="126">
        <v>5</v>
      </c>
      <c r="J521" s="126">
        <f>IF(AND(EquipmentListTable[[#This Row],[Tag]]&lt;&gt;FilterSpecs!$H$12, EquipmentListTable[[#This Row],[Tag]]&lt;&gt;FilterSpecs!$H$9), EquipmentListTable[[#This Row],['#/Unit]]*FilterSpecs!$B$3+EquipmentListTable[Init '# Extra],0)</f>
        <v>10</v>
      </c>
      <c r="K521" s="126">
        <f>EquipmentListTable[[#This Row],[Tot '#]]-EquipmentListTable[In Stock]</f>
        <v>5</v>
      </c>
      <c r="L521" s="126">
        <f>EquipmentListTable['# Left]</f>
        <v>5</v>
      </c>
      <c r="M521" s="141" t="s">
        <v>2066</v>
      </c>
      <c r="N521" s="104">
        <v>3.95</v>
      </c>
      <c r="O521" s="104">
        <f>EquipmentListTable[[#This Row],['# Formatted]]*EquipmentListTable[[#This Row],[Price (USD)]]</f>
        <v>19.75</v>
      </c>
      <c r="P521" s="41" t="s">
        <v>1875</v>
      </c>
      <c r="Q521" s="126">
        <f t="shared" si="8"/>
        <v>501</v>
      </c>
      <c r="R521" s="141" t="s">
        <v>2065</v>
      </c>
      <c r="S521" s="48">
        <f>IF(EquipmentListTable[[#This Row],[Tag]]=FilterSpecs!$H$7,EquipmentListTable[[#This Row],['#/Unit]]*EquipmentListTable[[#This Row],[Price (USD)]],0)</f>
        <v>7.9</v>
      </c>
      <c r="T521" s="87">
        <f>EquipmentListTable[[#This Row],[Tot '#]]*EquipmentListTable[[#This Row],[Price (USD)]]</f>
        <v>39.5</v>
      </c>
      <c r="U521" s="96">
        <f>EquipmentListTable[[#This Row],[In Stock]]*EquipmentListTable[[#This Row],[Price (USD)]]</f>
        <v>19.75</v>
      </c>
      <c r="V521" s="96">
        <f>EquipmentListTable[[#This Row],['# Left]]*EquipmentListTable[[#This Row],[Price (USD)]]</f>
        <v>19.75</v>
      </c>
      <c r="W521" s="96">
        <f>EquipmentListTable[[#This Row],['# Left]]*EquipmentListTable[[#This Row],[Price (USD)]]</f>
        <v>19.75</v>
      </c>
      <c r="X521" s="38"/>
      <c r="Y521" s="77"/>
      <c r="Z52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https://www.adafruit.com/product/3142</v>
      </c>
      <c r="AA52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https://www.mouser.com/ProductDetail/485-3142</v>
      </c>
      <c r="AB521" s="41"/>
    </row>
    <row r="522" spans="1:28" s="54" customFormat="1" x14ac:dyDescent="0.3">
      <c r="A522" s="127" t="s">
        <v>875</v>
      </c>
      <c r="B522" s="127" t="s">
        <v>2297</v>
      </c>
      <c r="C522" s="126" t="s">
        <v>0</v>
      </c>
      <c r="D522" s="141" t="str">
        <f>IF(EquipmentListTable[[#This Row],[Supplier]]=FilterSpecs!$A$8,EquipmentListTable[[#This Row],[Mouser SKU]], EquipmentListTable[[#This Row],[Supplier SKU]])</f>
        <v>PRT-08671</v>
      </c>
      <c r="E522" s="126">
        <v>0</v>
      </c>
      <c r="F522" s="126">
        <v>0</v>
      </c>
      <c r="G522" s="126">
        <v>0</v>
      </c>
      <c r="H522" s="126">
        <f>EquipmentListTable[[#This Row],['#/Unit]]*FilterSpecs!$C$3+EquipmentListTable[[#This Row],['# Extra]]</f>
        <v>0</v>
      </c>
      <c r="I522" s="126">
        <v>0</v>
      </c>
      <c r="J522" s="126">
        <f>IF(AND(EquipmentListTable[[#This Row],[Tag]]&lt;&gt;FilterSpecs!$H$12, EquipmentListTable[[#This Row],[Tag]]&lt;&gt;FilterSpecs!$H$9), EquipmentListTable[[#This Row],['#/Unit]]*FilterSpecs!$B$3+EquipmentListTable[Init '# Extra],0)</f>
        <v>0</v>
      </c>
      <c r="K522" s="126">
        <f>EquipmentListTable[[#This Row],[Tot '#]]-EquipmentListTable[In Stock]</f>
        <v>0</v>
      </c>
      <c r="L522" s="126">
        <f>EquipmentListTable['# Left]</f>
        <v>0</v>
      </c>
      <c r="M522" s="141" t="s">
        <v>578</v>
      </c>
      <c r="N522" s="104">
        <v>0.95</v>
      </c>
      <c r="O522" s="104">
        <f>EquipmentListTable[[#This Row],['# Formatted]]*EquipmentListTable[[#This Row],[Price (USD)]]</f>
        <v>0</v>
      </c>
      <c r="P522" s="41" t="s">
        <v>1874</v>
      </c>
      <c r="Q522" s="126">
        <f t="shared" si="8"/>
        <v>502</v>
      </c>
      <c r="R522" s="141" t="s">
        <v>575</v>
      </c>
      <c r="S522" s="48">
        <f>IF(EquipmentListTable[[#This Row],[Tag]]=FilterSpecs!$H$7,EquipmentListTable[[#This Row],['#/Unit]]*EquipmentListTable[[#This Row],[Price (USD)]],0)</f>
        <v>0</v>
      </c>
      <c r="T522" s="87">
        <f>EquipmentListTable[[#This Row],[Tot '#]]*EquipmentListTable[[#This Row],[Price (USD)]]</f>
        <v>0</v>
      </c>
      <c r="U522" s="96">
        <f>EquipmentListTable[[#This Row],[In Stock]]*EquipmentListTable[[#This Row],[Price (USD)]]</f>
        <v>0</v>
      </c>
      <c r="V522" s="96">
        <f>EquipmentListTable[[#This Row],['# Left]]*EquipmentListTable[[#This Row],[Price (USD)]]</f>
        <v>0</v>
      </c>
      <c r="W522" s="96">
        <f>EquipmentListTable[[#This Row],['# Left]]*EquipmentListTable[[#This Row],[Price (USD)]]</f>
        <v>0</v>
      </c>
      <c r="X522" s="38" t="s">
        <v>576</v>
      </c>
      <c r="Y522" s="77" t="s">
        <v>577</v>
      </c>
      <c r="Z52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https://www.sparkfun.com/products/08671</v>
      </c>
      <c r="AA52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https://www.mouser.com/ProductDetail/474-PRT-08671</v>
      </c>
      <c r="AB522" s="38" t="s">
        <v>2262</v>
      </c>
    </row>
    <row r="523" spans="1:28" s="54" customFormat="1" x14ac:dyDescent="0.3">
      <c r="A523" s="127" t="s">
        <v>875</v>
      </c>
      <c r="B523" s="127" t="s">
        <v>2297</v>
      </c>
      <c r="C523" s="126" t="s">
        <v>0</v>
      </c>
      <c r="D523" s="141" t="str">
        <f>IF(EquipmentListTable[[#This Row],[Supplier]]=FilterSpecs!$A$8,EquipmentListTable[[#This Row],[Mouser SKU]], EquipmentListTable[[#This Row],[Supplier SKU]])</f>
        <v>PRT-08670</v>
      </c>
      <c r="E523" s="126">
        <v>0</v>
      </c>
      <c r="F523" s="126">
        <v>0</v>
      </c>
      <c r="G523" s="126">
        <v>0</v>
      </c>
      <c r="H523" s="126">
        <f>EquipmentListTable[[#This Row],['#/Unit]]*FilterSpecs!$C$3+EquipmentListTable[[#This Row],['# Extra]]</f>
        <v>0</v>
      </c>
      <c r="I523" s="126">
        <v>0</v>
      </c>
      <c r="J523" s="126">
        <f>IF(AND(EquipmentListTable[[#This Row],[Tag]]&lt;&gt;FilterSpecs!$H$12, EquipmentListTable[[#This Row],[Tag]]&lt;&gt;FilterSpecs!$H$9), EquipmentListTable[[#This Row],['#/Unit]]*FilterSpecs!$B$3+EquipmentListTable[Init '# Extra],0)</f>
        <v>0</v>
      </c>
      <c r="K523" s="126">
        <f>EquipmentListTable[[#This Row],[Tot '#]]-EquipmentListTable[In Stock]</f>
        <v>0</v>
      </c>
      <c r="L523" s="126">
        <f>EquipmentListTable['# Left]</f>
        <v>0</v>
      </c>
      <c r="M523" s="141" t="s">
        <v>574</v>
      </c>
      <c r="N523" s="104">
        <v>0.95</v>
      </c>
      <c r="O523" s="104">
        <f>EquipmentListTable[[#This Row],['# Formatted]]*EquipmentListTable[[#This Row],[Price (USD)]]</f>
        <v>0</v>
      </c>
      <c r="P523" s="41" t="s">
        <v>1874</v>
      </c>
      <c r="Q523" s="126">
        <f t="shared" si="8"/>
        <v>503</v>
      </c>
      <c r="R523" s="141" t="s">
        <v>571</v>
      </c>
      <c r="S523" s="48">
        <f>IF(EquipmentListTable[[#This Row],[Tag]]=FilterSpecs!$H$7,EquipmentListTable[[#This Row],['#/Unit]]*EquipmentListTable[[#This Row],[Price (USD)]],0)</f>
        <v>0</v>
      </c>
      <c r="T523" s="87">
        <f>EquipmentListTable[[#This Row],[Tot '#]]*EquipmentListTable[[#This Row],[Price (USD)]]</f>
        <v>0</v>
      </c>
      <c r="U523" s="96">
        <f>EquipmentListTable[[#This Row],[In Stock]]*EquipmentListTable[[#This Row],[Price (USD)]]</f>
        <v>0</v>
      </c>
      <c r="V523" s="96">
        <f>EquipmentListTable[[#This Row],['# Left]]*EquipmentListTable[[#This Row],[Price (USD)]]</f>
        <v>0</v>
      </c>
      <c r="W523" s="96">
        <f>EquipmentListTable[[#This Row],['# Left]]*EquipmentListTable[[#This Row],[Price (USD)]]</f>
        <v>0</v>
      </c>
      <c r="X523" s="38" t="s">
        <v>572</v>
      </c>
      <c r="Y523" s="77" t="s">
        <v>573</v>
      </c>
      <c r="Z52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https://www.sparkfun.com/products/08670</v>
      </c>
      <c r="AA52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https://www.mouser.com/ProductDetail/474-PRT-08670</v>
      </c>
      <c r="AB523" s="38" t="s">
        <v>2262</v>
      </c>
    </row>
    <row r="524" spans="1:28" s="54" customFormat="1" x14ac:dyDescent="0.3">
      <c r="A524" s="141" t="s">
        <v>875</v>
      </c>
      <c r="B524" s="141" t="s">
        <v>2297</v>
      </c>
      <c r="C524" s="126" t="s">
        <v>0</v>
      </c>
      <c r="D524" s="141" t="str">
        <f>IF(EquipmentListTable[[#This Row],[Supplier]]=FilterSpecs!$A$8,EquipmentListTable[[#This Row],[Mouser SKU]], EquipmentListTable[[#This Row],[Supplier SKU]])</f>
        <v>PRT-09914</v>
      </c>
      <c r="E524" s="126">
        <v>2</v>
      </c>
      <c r="F524" s="126">
        <v>0</v>
      </c>
      <c r="G524" s="126">
        <v>0</v>
      </c>
      <c r="H524" s="126">
        <f>EquipmentListTable[[#This Row],['#/Unit]]*FilterSpecs!$C$3+EquipmentListTable[[#This Row],['# Extra]]</f>
        <v>10</v>
      </c>
      <c r="I524" s="126">
        <v>10</v>
      </c>
      <c r="J524" s="126">
        <f>IF(AND(EquipmentListTable[[#This Row],[Tag]]&lt;&gt;FilterSpecs!$H$12, EquipmentListTable[[#This Row],[Tag]]&lt;&gt;FilterSpecs!$H$9), EquipmentListTable[[#This Row],['#/Unit]]*FilterSpecs!$B$3+EquipmentListTable[Init '# Extra],0)</f>
        <v>10</v>
      </c>
      <c r="K524" s="126">
        <f>EquipmentListTable[[#This Row],[Tot '#]]-EquipmentListTable[In Stock]</f>
        <v>0</v>
      </c>
      <c r="L524" s="126">
        <f>EquipmentListTable['# Left]</f>
        <v>0</v>
      </c>
      <c r="M524" s="141" t="s">
        <v>494</v>
      </c>
      <c r="N524" s="104">
        <v>0.95</v>
      </c>
      <c r="O524" s="104">
        <f>EquipmentListTable[[#This Row],['# Formatted]]*EquipmentListTable[[#This Row],[Price (USD)]]</f>
        <v>0</v>
      </c>
      <c r="P524" s="41" t="s">
        <v>1875</v>
      </c>
      <c r="Q524" s="126">
        <f t="shared" si="8"/>
        <v>504</v>
      </c>
      <c r="R524" s="141" t="s">
        <v>491</v>
      </c>
      <c r="S524" s="48">
        <f>IF(EquipmentListTable[[#This Row],[Tag]]=FilterSpecs!$H$7,EquipmentListTable[[#This Row],['#/Unit]]*EquipmentListTable[[#This Row],[Price (USD)]],0)</f>
        <v>1.9</v>
      </c>
      <c r="T524" s="87">
        <f>EquipmentListTable[[#This Row],[Tot '#]]*EquipmentListTable[[#This Row],[Price (USD)]]</f>
        <v>9.5</v>
      </c>
      <c r="U524" s="96">
        <f>EquipmentListTable[[#This Row],[In Stock]]*EquipmentListTable[[#This Row],[Price (USD)]]</f>
        <v>9.5</v>
      </c>
      <c r="V524" s="96">
        <f>EquipmentListTable[[#This Row],['# Left]]*EquipmentListTable[[#This Row],[Price (USD)]]</f>
        <v>0</v>
      </c>
      <c r="W524" s="96">
        <f>EquipmentListTable[[#This Row],['# Left]]*EquipmentListTable[[#This Row],[Price (USD)]]</f>
        <v>0</v>
      </c>
      <c r="X524" s="38" t="s">
        <v>492</v>
      </c>
      <c r="Y524" s="77" t="s">
        <v>493</v>
      </c>
      <c r="Z52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https://www.sparkfun.com/products/09914</v>
      </c>
      <c r="AA52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https://www.mouser.com/ProductDetail/474-PRT-09914</v>
      </c>
      <c r="AB524" s="38" t="s">
        <v>2262</v>
      </c>
    </row>
    <row r="525" spans="1:28" s="54" customFormat="1" x14ac:dyDescent="0.3">
      <c r="A525" s="141" t="s">
        <v>875</v>
      </c>
      <c r="B525" s="141" t="s">
        <v>2297</v>
      </c>
      <c r="C525" s="126" t="s">
        <v>0</v>
      </c>
      <c r="D525" s="141" t="str">
        <f>IF(EquipmentListTable[[#This Row],[Supplier]]=FilterSpecs!$A$8,EquipmentListTable[[#This Row],[Mouser SKU]], EquipmentListTable[[#This Row],[Supplier SKU]])</f>
        <v>PRT-09915</v>
      </c>
      <c r="E525" s="126">
        <v>1</v>
      </c>
      <c r="F525" s="126">
        <v>0</v>
      </c>
      <c r="G525" s="126">
        <v>0</v>
      </c>
      <c r="H525" s="126">
        <f>EquipmentListTable[[#This Row],['#/Unit]]*FilterSpecs!$C$3+EquipmentListTable[[#This Row],['# Extra]]</f>
        <v>5</v>
      </c>
      <c r="I525" s="126">
        <v>5</v>
      </c>
      <c r="J525" s="126">
        <f>IF(AND(EquipmentListTable[[#This Row],[Tag]]&lt;&gt;FilterSpecs!$H$12, EquipmentListTable[[#This Row],[Tag]]&lt;&gt;FilterSpecs!$H$9), EquipmentListTable[[#This Row],['#/Unit]]*FilterSpecs!$B$3+EquipmentListTable[Init '# Extra],0)</f>
        <v>5</v>
      </c>
      <c r="K525" s="126">
        <f>EquipmentListTable[[#This Row],[Tot '#]]-EquipmentListTable[In Stock]</f>
        <v>0</v>
      </c>
      <c r="L525" s="126">
        <f>EquipmentListTable['# Left]</f>
        <v>0</v>
      </c>
      <c r="M525" s="141" t="s">
        <v>1326</v>
      </c>
      <c r="N525" s="104">
        <v>1.5</v>
      </c>
      <c r="O525" s="104">
        <f>EquipmentListTable[[#This Row],['# Formatted]]*EquipmentListTable[[#This Row],[Price (USD)]]</f>
        <v>0</v>
      </c>
      <c r="P525" s="41" t="s">
        <v>1875</v>
      </c>
      <c r="Q525" s="126">
        <f t="shared" si="8"/>
        <v>505</v>
      </c>
      <c r="R525" s="141" t="s">
        <v>1323</v>
      </c>
      <c r="S525" s="48">
        <f>IF(EquipmentListTable[[#This Row],[Tag]]=FilterSpecs!$H$7,EquipmentListTable[[#This Row],['#/Unit]]*EquipmentListTable[[#This Row],[Price (USD)]],0)</f>
        <v>1.5</v>
      </c>
      <c r="T525" s="87">
        <f>EquipmentListTable[[#This Row],[Tot '#]]*EquipmentListTable[[#This Row],[Price (USD)]]</f>
        <v>7.5</v>
      </c>
      <c r="U525" s="96">
        <f>EquipmentListTable[[#This Row],[In Stock]]*EquipmentListTable[[#This Row],[Price (USD)]]</f>
        <v>7.5</v>
      </c>
      <c r="V525" s="96">
        <f>EquipmentListTable[[#This Row],['# Left]]*EquipmentListTable[[#This Row],[Price (USD)]]</f>
        <v>0</v>
      </c>
      <c r="W525" s="96">
        <f>EquipmentListTable[[#This Row],['# Left]]*EquipmentListTable[[#This Row],[Price (USD)]]</f>
        <v>0</v>
      </c>
      <c r="X525" s="38" t="s">
        <v>1324</v>
      </c>
      <c r="Y525" s="77" t="s">
        <v>1325</v>
      </c>
      <c r="Z52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https://www.sparkfun.com/products/09915</v>
      </c>
      <c r="AA52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https://www.mouser.com/ProductDetail/474-PRT-09915</v>
      </c>
      <c r="AB525" s="38" t="s">
        <v>2262</v>
      </c>
    </row>
    <row r="526" spans="1:28" s="54" customFormat="1" x14ac:dyDescent="0.3">
      <c r="A526" s="141" t="s">
        <v>875</v>
      </c>
      <c r="B526" s="141" t="s">
        <v>2297</v>
      </c>
      <c r="C526" s="126" t="s">
        <v>0</v>
      </c>
      <c r="D526" s="141" t="str">
        <f>IF(EquipmentListTable[[#This Row],[Supplier]]=FilterSpecs!$A$8,EquipmentListTable[[#This Row],[Mouser SKU]], EquipmentListTable[[#This Row],[Supplier SKU]])</f>
        <v>PRT-09916</v>
      </c>
      <c r="E526" s="126">
        <v>2</v>
      </c>
      <c r="F526" s="126">
        <v>0</v>
      </c>
      <c r="G526" s="126">
        <v>0</v>
      </c>
      <c r="H526" s="126">
        <f>EquipmentListTable[[#This Row],['#/Unit]]*FilterSpecs!$C$3+EquipmentListTable[[#This Row],['# Extra]]</f>
        <v>10</v>
      </c>
      <c r="I526" s="126">
        <v>10</v>
      </c>
      <c r="J526" s="126">
        <f>IF(AND(EquipmentListTable[[#This Row],[Tag]]&lt;&gt;FilterSpecs!$H$12, EquipmentListTable[[#This Row],[Tag]]&lt;&gt;FilterSpecs!$H$9), EquipmentListTable[[#This Row],['#/Unit]]*FilterSpecs!$B$3+EquipmentListTable[Init '# Extra],0)</f>
        <v>10</v>
      </c>
      <c r="K526" s="126">
        <f>EquipmentListTable[[#This Row],[Tot '#]]-EquipmentListTable[In Stock]</f>
        <v>0</v>
      </c>
      <c r="L526" s="126">
        <f>EquipmentListTable['# Left]</f>
        <v>0</v>
      </c>
      <c r="M526" s="141" t="s">
        <v>468</v>
      </c>
      <c r="N526" s="104">
        <v>1.5</v>
      </c>
      <c r="O526" s="104">
        <f>EquipmentListTable[[#This Row],['# Formatted]]*EquipmentListTable[[#This Row],[Price (USD)]]</f>
        <v>0</v>
      </c>
      <c r="P526" s="41" t="s">
        <v>1875</v>
      </c>
      <c r="Q526" s="126">
        <f t="shared" si="8"/>
        <v>506</v>
      </c>
      <c r="R526" s="141" t="s">
        <v>465</v>
      </c>
      <c r="S526" s="48">
        <f>IF(EquipmentListTable[[#This Row],[Tag]]=FilterSpecs!$H$7,EquipmentListTable[[#This Row],['#/Unit]]*EquipmentListTable[[#This Row],[Price (USD)]],0)</f>
        <v>3</v>
      </c>
      <c r="T526" s="87">
        <f>EquipmentListTable[[#This Row],[Tot '#]]*EquipmentListTable[[#This Row],[Price (USD)]]</f>
        <v>15</v>
      </c>
      <c r="U526" s="96">
        <f>EquipmentListTable[[#This Row],[In Stock]]*EquipmentListTable[[#This Row],[Price (USD)]]</f>
        <v>15</v>
      </c>
      <c r="V526" s="96">
        <f>EquipmentListTable[[#This Row],['# Left]]*EquipmentListTable[[#This Row],[Price (USD)]]</f>
        <v>0</v>
      </c>
      <c r="W526" s="96">
        <f>EquipmentListTable[[#This Row],['# Left]]*EquipmentListTable[[#This Row],[Price (USD)]]</f>
        <v>0</v>
      </c>
      <c r="X526" s="38" t="s">
        <v>466</v>
      </c>
      <c r="Y526" s="77" t="s">
        <v>467</v>
      </c>
      <c r="Z52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https://www.sparkfun.com/products/09916</v>
      </c>
      <c r="AA52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https://www.mouser.com/ProductDetail/474-PRT-09916</v>
      </c>
      <c r="AB526" s="38" t="s">
        <v>2262</v>
      </c>
    </row>
    <row r="527" spans="1:28" s="54" customFormat="1" x14ac:dyDescent="0.3">
      <c r="A527" s="141" t="s">
        <v>875</v>
      </c>
      <c r="B527" s="141" t="s">
        <v>2297</v>
      </c>
      <c r="C527" s="126" t="s">
        <v>1863</v>
      </c>
      <c r="D527" s="141" t="str">
        <f>IF(EquipmentListTable[[#This Row],[Supplier]]=FilterSpecs!$A$8,EquipmentListTable[[#This Row],[Mouser SKU]], EquipmentListTable[[#This Row],[Supplier SKU]])</f>
        <v>3064</v>
      </c>
      <c r="E527" s="126">
        <v>1</v>
      </c>
      <c r="F527" s="126">
        <v>0</v>
      </c>
      <c r="G527" s="126">
        <v>0</v>
      </c>
      <c r="H527" s="126">
        <f>EquipmentListTable[[#This Row],['#/Unit]]*FilterSpecs!$C$3+EquipmentListTable[[#This Row],['# Extra]]</f>
        <v>5</v>
      </c>
      <c r="I527" s="126">
        <v>5</v>
      </c>
      <c r="J527" s="126">
        <f>IF(AND(EquipmentListTable[[#This Row],[Tag]]&lt;&gt;FilterSpecs!$H$12, EquipmentListTable[[#This Row],[Tag]]&lt;&gt;FilterSpecs!$H$9), EquipmentListTable[[#This Row],['#/Unit]]*FilterSpecs!$B$3+EquipmentListTable[Init '# Extra],0)</f>
        <v>5</v>
      </c>
      <c r="K527" s="126">
        <f>EquipmentListTable[[#This Row],[Tot '#]]-EquipmentListTable[In Stock]</f>
        <v>0</v>
      </c>
      <c r="L527" s="126">
        <f>EquipmentListTable['# Left]</f>
        <v>0</v>
      </c>
      <c r="M527" s="141" t="s">
        <v>2074</v>
      </c>
      <c r="N527" s="104">
        <v>2.95</v>
      </c>
      <c r="O527" s="104">
        <f>EquipmentListTable[[#This Row],['# Formatted]]*EquipmentListTable[[#This Row],[Price (USD)]]</f>
        <v>0</v>
      </c>
      <c r="P527" s="41" t="s">
        <v>1875</v>
      </c>
      <c r="Q527" s="126">
        <f t="shared" si="8"/>
        <v>507</v>
      </c>
      <c r="R527" s="141" t="s">
        <v>2073</v>
      </c>
      <c r="S527" s="48">
        <f>IF(EquipmentListTable[[#This Row],[Tag]]=FilterSpecs!$H$7,EquipmentListTable[[#This Row],['#/Unit]]*EquipmentListTable[[#This Row],[Price (USD)]],0)</f>
        <v>2.95</v>
      </c>
      <c r="T527" s="87">
        <f>EquipmentListTable[[#This Row],[Tot '#]]*EquipmentListTable[[#This Row],[Price (USD)]]</f>
        <v>14.75</v>
      </c>
      <c r="U527" s="96">
        <f>EquipmentListTable[[#This Row],[In Stock]]*EquipmentListTable[[#This Row],[Price (USD)]]</f>
        <v>14.75</v>
      </c>
      <c r="V527" s="96">
        <f>EquipmentListTable[[#This Row],['# Left]]*EquipmentListTable[[#This Row],[Price (USD)]]</f>
        <v>0</v>
      </c>
      <c r="W527" s="96">
        <f>EquipmentListTable[[#This Row],['# Left]]*EquipmentListTable[[#This Row],[Price (USD)]]</f>
        <v>0</v>
      </c>
      <c r="X527" s="38"/>
      <c r="Y527" s="77"/>
      <c r="Z52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https://www.adafruit.com/product/3064</v>
      </c>
      <c r="AA52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https://www.mouser.com/ProductDetail/485-3064</v>
      </c>
      <c r="AB527" s="41" t="s">
        <v>2262</v>
      </c>
    </row>
    <row r="528" spans="1:28" s="54" customFormat="1" x14ac:dyDescent="0.3">
      <c r="A528" s="141" t="s">
        <v>875</v>
      </c>
      <c r="B528" s="141" t="s">
        <v>2297</v>
      </c>
      <c r="C528" s="126" t="s">
        <v>1863</v>
      </c>
      <c r="D528" s="141" t="str">
        <f>IF(EquipmentListTable[[#This Row],[Supplier]]=FilterSpecs!$A$8,EquipmentListTable[[#This Row],[Mouser SKU]], EquipmentListTable[[#This Row],[Supplier SKU]])</f>
        <v>3568</v>
      </c>
      <c r="E528" s="126">
        <v>0</v>
      </c>
      <c r="F528" s="126">
        <v>0</v>
      </c>
      <c r="G528" s="126">
        <v>0</v>
      </c>
      <c r="H528" s="126">
        <f>EquipmentListTable[[#This Row],['#/Unit]]*FilterSpecs!$C$3+EquipmentListTable[[#This Row],['# Extra]]</f>
        <v>0</v>
      </c>
      <c r="I528" s="126">
        <v>0</v>
      </c>
      <c r="J528" s="126">
        <f>IF(AND(EquipmentListTable[[#This Row],[Tag]]&lt;&gt;FilterSpecs!$H$12, EquipmentListTable[[#This Row],[Tag]]&lt;&gt;FilterSpecs!$H$9), EquipmentListTable[[#This Row],['#/Unit]]*FilterSpecs!$B$3+EquipmentListTable[Init '# Extra],0)</f>
        <v>0</v>
      </c>
      <c r="K528" s="126">
        <f>EquipmentListTable[[#This Row],[Tot '#]]-EquipmentListTable[In Stock]</f>
        <v>0</v>
      </c>
      <c r="L528" s="126">
        <f>EquipmentListTable['# Left]</f>
        <v>0</v>
      </c>
      <c r="M528" s="127" t="s">
        <v>2076</v>
      </c>
      <c r="N528" s="105">
        <v>0.75</v>
      </c>
      <c r="O528" s="104">
        <f>EquipmentListTable[[#This Row],['# Formatted]]*EquipmentListTable[[#This Row],[Price (USD)]]</f>
        <v>0</v>
      </c>
      <c r="P528" s="55" t="s">
        <v>1874</v>
      </c>
      <c r="Q528" s="126">
        <f t="shared" si="8"/>
        <v>508</v>
      </c>
      <c r="R528" s="141" t="s">
        <v>2075</v>
      </c>
      <c r="S528" s="48">
        <f>IF(EquipmentListTable[[#This Row],[Tag]]=FilterSpecs!$H$7,EquipmentListTable[[#This Row],['#/Unit]]*EquipmentListTable[[#This Row],[Price (USD)]],0)</f>
        <v>0</v>
      </c>
      <c r="T528" s="87">
        <f>EquipmentListTable[[#This Row],[Tot '#]]*EquipmentListTable[[#This Row],[Price (USD)]]</f>
        <v>0</v>
      </c>
      <c r="U528" s="96">
        <f>EquipmentListTable[[#This Row],[In Stock]]*EquipmentListTable[[#This Row],[Price (USD)]]</f>
        <v>0</v>
      </c>
      <c r="V528" s="96">
        <f>EquipmentListTable[[#This Row],['# Left]]*EquipmentListTable[[#This Row],[Price (USD)]]</f>
        <v>0</v>
      </c>
      <c r="W528" s="96">
        <f>EquipmentListTable[[#This Row],['# Left]]*EquipmentListTable[[#This Row],[Price (USD)]]</f>
        <v>0</v>
      </c>
      <c r="X528" s="38"/>
      <c r="Y528" s="77"/>
      <c r="Z52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https://www.adafruit.com/product/3568</v>
      </c>
      <c r="AA52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https://www.mouser.com/ProductDetail/485-3568</v>
      </c>
      <c r="AB528" s="55" t="s">
        <v>2262</v>
      </c>
    </row>
    <row r="529" spans="1:28" s="54" customFormat="1" x14ac:dyDescent="0.3">
      <c r="A529" s="141" t="s">
        <v>875</v>
      </c>
      <c r="B529" s="141" t="s">
        <v>2298</v>
      </c>
      <c r="C529" s="126" t="s">
        <v>0</v>
      </c>
      <c r="D529" s="141" t="str">
        <f>IF(EquipmentListTable[[#This Row],[Supplier]]=FilterSpecs!$A$8,EquipmentListTable[[#This Row],[Mouser SKU]], EquipmentListTable[[#This Row],[Supplier SKU]])</f>
        <v>PRT-10359</v>
      </c>
      <c r="E529" s="126">
        <v>1</v>
      </c>
      <c r="F529" s="126">
        <v>0</v>
      </c>
      <c r="G529" s="126">
        <v>0</v>
      </c>
      <c r="H529" s="126">
        <f>EquipmentListTable[[#This Row],['#/Unit]]*FilterSpecs!$C$3+EquipmentListTable[[#This Row],['# Extra]]</f>
        <v>5</v>
      </c>
      <c r="I529" s="126">
        <v>5</v>
      </c>
      <c r="J529" s="126">
        <f>IF(AND(EquipmentListTable[[#This Row],[Tag]]&lt;&gt;FilterSpecs!$H$12, EquipmentListTable[[#This Row],[Tag]]&lt;&gt;FilterSpecs!$H$9), EquipmentListTable[[#This Row],['#/Unit]]*FilterSpecs!$B$3+EquipmentListTable[Init '# Extra],0)</f>
        <v>5</v>
      </c>
      <c r="K529" s="126">
        <f>EquipmentListTable[[#This Row],[Tot '#]]-EquipmentListTable[In Stock]</f>
        <v>0</v>
      </c>
      <c r="L529" s="126">
        <f>EquipmentListTable['# Left]</f>
        <v>0</v>
      </c>
      <c r="M529" s="141" t="s">
        <v>1787</v>
      </c>
      <c r="N529" s="104">
        <v>1.5</v>
      </c>
      <c r="O529" s="104">
        <f>EquipmentListTable[[#This Row],['# Formatted]]*EquipmentListTable[[#This Row],[Price (USD)]]</f>
        <v>0</v>
      </c>
      <c r="P529" s="41" t="s">
        <v>1875</v>
      </c>
      <c r="Q529" s="126">
        <f t="shared" si="8"/>
        <v>509</v>
      </c>
      <c r="R529" s="141" t="s">
        <v>1784</v>
      </c>
      <c r="S529" s="48">
        <f>IF(EquipmentListTable[[#This Row],[Tag]]=FilterSpecs!$H$7,EquipmentListTable[[#This Row],['#/Unit]]*EquipmentListTable[[#This Row],[Price (USD)]],0)</f>
        <v>1.5</v>
      </c>
      <c r="T529" s="87">
        <f>EquipmentListTable[[#This Row],[Tot '#]]*EquipmentListTable[[#This Row],[Price (USD)]]</f>
        <v>7.5</v>
      </c>
      <c r="U529" s="96">
        <f>EquipmentListTable[[#This Row],[In Stock]]*EquipmentListTable[[#This Row],[Price (USD)]]</f>
        <v>7.5</v>
      </c>
      <c r="V529" s="96">
        <f>EquipmentListTable[[#This Row],['# Left]]*EquipmentListTable[[#This Row],[Price (USD)]]</f>
        <v>0</v>
      </c>
      <c r="W529" s="96">
        <f>EquipmentListTable[[#This Row],['# Left]]*EquipmentListTable[[#This Row],[Price (USD)]]</f>
        <v>0</v>
      </c>
      <c r="X529" s="38" t="s">
        <v>1785</v>
      </c>
      <c r="Y529" s="77" t="s">
        <v>1786</v>
      </c>
      <c r="Z52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https://www.sparkfun.com/products/10359</v>
      </c>
      <c r="AA52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https://www.mouser.com/ProductDetail/474-PRT-10359</v>
      </c>
      <c r="AB529" s="38" t="s">
        <v>2261</v>
      </c>
    </row>
    <row r="530" spans="1:28" s="54" customFormat="1" x14ac:dyDescent="0.3">
      <c r="A530" s="127" t="s">
        <v>875</v>
      </c>
      <c r="B530" s="127" t="s">
        <v>2298</v>
      </c>
      <c r="C530" s="126" t="s">
        <v>0</v>
      </c>
      <c r="D530" s="141" t="str">
        <f>IF(EquipmentListTable[[#This Row],[Supplier]]=FilterSpecs!$A$8,EquipmentListTable[[#This Row],[Mouser SKU]], EquipmentListTable[[#This Row],[Supplier SKU]])</f>
        <v>GPS-00574</v>
      </c>
      <c r="E530" s="126">
        <v>0</v>
      </c>
      <c r="F530" s="126">
        <v>0</v>
      </c>
      <c r="G530" s="126">
        <v>0</v>
      </c>
      <c r="H530" s="126">
        <f>EquipmentListTable[[#This Row],['#/Unit]]*FilterSpecs!$C$3+EquipmentListTable[[#This Row],['# Extra]]</f>
        <v>0</v>
      </c>
      <c r="I530" s="126">
        <v>0</v>
      </c>
      <c r="J530" s="126">
        <f>IF(AND(EquipmentListTable[[#This Row],[Tag]]&lt;&gt;FilterSpecs!$H$12, EquipmentListTable[[#This Row],[Tag]]&lt;&gt;FilterSpecs!$H$9), EquipmentListTable[[#This Row],['#/Unit]]*FilterSpecs!$B$3+EquipmentListTable[Init '# Extra],0)</f>
        <v>0</v>
      </c>
      <c r="K530" s="126">
        <f>EquipmentListTable[[#This Row],[Tot '#]]-EquipmentListTable[In Stock]</f>
        <v>0</v>
      </c>
      <c r="L530" s="126">
        <f>EquipmentListTable['# Left]</f>
        <v>0</v>
      </c>
      <c r="M530" s="141" t="s">
        <v>1779</v>
      </c>
      <c r="N530" s="104">
        <v>2.95</v>
      </c>
      <c r="O530" s="104">
        <f>EquipmentListTable[[#This Row],['# Formatted]]*EquipmentListTable[[#This Row],[Price (USD)]]</f>
        <v>0</v>
      </c>
      <c r="P530" s="41" t="s">
        <v>1874</v>
      </c>
      <c r="Q530" s="126">
        <f t="shared" si="8"/>
        <v>510</v>
      </c>
      <c r="R530" s="141" t="s">
        <v>1776</v>
      </c>
      <c r="S530" s="48">
        <f>IF(EquipmentListTable[[#This Row],[Tag]]=FilterSpecs!$H$7,EquipmentListTable[[#This Row],['#/Unit]]*EquipmentListTable[[#This Row],[Price (USD)]],0)</f>
        <v>0</v>
      </c>
      <c r="T530" s="87">
        <f>EquipmentListTable[[#This Row],[Tot '#]]*EquipmentListTable[[#This Row],[Price (USD)]]</f>
        <v>0</v>
      </c>
      <c r="U530" s="96">
        <f>EquipmentListTable[[#This Row],[In Stock]]*EquipmentListTable[[#This Row],[Price (USD)]]</f>
        <v>0</v>
      </c>
      <c r="V530" s="96">
        <f>EquipmentListTable[[#This Row],['# Left]]*EquipmentListTable[[#This Row],[Price (USD)]]</f>
        <v>0</v>
      </c>
      <c r="W530" s="96">
        <f>EquipmentListTable[[#This Row],['# Left]]*EquipmentListTable[[#This Row],[Price (USD)]]</f>
        <v>0</v>
      </c>
      <c r="X530" s="38" t="s">
        <v>1777</v>
      </c>
      <c r="Y530" s="77" t="s">
        <v>1778</v>
      </c>
      <c r="Z53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https://www.sparkfun.com/products/00574</v>
      </c>
      <c r="AA53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https://www.mouser.com/ProductDetail/474-GPS-00574</v>
      </c>
      <c r="AB530" s="38" t="s">
        <v>2261</v>
      </c>
    </row>
    <row r="531" spans="1:28" s="54" customFormat="1" x14ac:dyDescent="0.3">
      <c r="A531" s="127" t="s">
        <v>875</v>
      </c>
      <c r="B531" s="127" t="s">
        <v>2298</v>
      </c>
      <c r="C531" s="126" t="s">
        <v>0</v>
      </c>
      <c r="D531" s="141" t="str">
        <f>IF(EquipmentListTable[[#This Row],[Supplier]]=FilterSpecs!$A$8,EquipmentListTable[[#This Row],[Mouser SKU]], EquipmentListTable[[#This Row],[Supplier SKU]])</f>
        <v>PRT-10361</v>
      </c>
      <c r="E531" s="126">
        <v>0</v>
      </c>
      <c r="F531" s="126">
        <v>0</v>
      </c>
      <c r="G531" s="126">
        <v>0</v>
      </c>
      <c r="H531" s="126">
        <f>EquipmentListTable[[#This Row],['#/Unit]]*FilterSpecs!$C$3+EquipmentListTable[[#This Row],['# Extra]]</f>
        <v>0</v>
      </c>
      <c r="I531" s="126">
        <v>0</v>
      </c>
      <c r="J531" s="126">
        <f>IF(AND(EquipmentListTable[[#This Row],[Tag]]&lt;&gt;FilterSpecs!$H$12, EquipmentListTable[[#This Row],[Tag]]&lt;&gt;FilterSpecs!$H$9), EquipmentListTable[[#This Row],['#/Unit]]*FilterSpecs!$B$3+EquipmentListTable[Init '# Extra],0)</f>
        <v>0</v>
      </c>
      <c r="K531" s="126">
        <f>EquipmentListTable[[#This Row],[Tot '#]]-EquipmentListTable[In Stock]</f>
        <v>0</v>
      </c>
      <c r="L531" s="126">
        <f>EquipmentListTable['# Left]</f>
        <v>0</v>
      </c>
      <c r="M531" s="141" t="s">
        <v>1771</v>
      </c>
      <c r="N531" s="104">
        <v>1.5</v>
      </c>
      <c r="O531" s="104">
        <f>EquipmentListTable[[#This Row],['# Formatted]]*EquipmentListTable[[#This Row],[Price (USD)]]</f>
        <v>0</v>
      </c>
      <c r="P531" s="41" t="s">
        <v>1874</v>
      </c>
      <c r="Q531" s="126">
        <f t="shared" si="8"/>
        <v>511</v>
      </c>
      <c r="R531" s="141" t="s">
        <v>1768</v>
      </c>
      <c r="S531" s="48">
        <f>IF(EquipmentListTable[[#This Row],[Tag]]=FilterSpecs!$H$7,EquipmentListTable[[#This Row],['#/Unit]]*EquipmentListTable[[#This Row],[Price (USD)]],0)</f>
        <v>0</v>
      </c>
      <c r="T531" s="87">
        <f>EquipmentListTable[[#This Row],[Tot '#]]*EquipmentListTable[[#This Row],[Price (USD)]]</f>
        <v>0</v>
      </c>
      <c r="U531" s="96">
        <f>EquipmentListTable[[#This Row],[In Stock]]*EquipmentListTable[[#This Row],[Price (USD)]]</f>
        <v>0</v>
      </c>
      <c r="V531" s="96">
        <f>EquipmentListTable[[#This Row],['# Left]]*EquipmentListTable[[#This Row],[Price (USD)]]</f>
        <v>0</v>
      </c>
      <c r="W531" s="96">
        <f>EquipmentListTable[[#This Row],['# Left]]*EquipmentListTable[[#This Row],[Price (USD)]]</f>
        <v>0</v>
      </c>
      <c r="X531" s="38" t="s">
        <v>1769</v>
      </c>
      <c r="Y531" s="77" t="s">
        <v>1770</v>
      </c>
      <c r="Z53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https://www.sparkfun.com/products/10361</v>
      </c>
      <c r="AA53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https://www.mouser.com/ProductDetail/474-PRT-10361</v>
      </c>
      <c r="AB531" s="38" t="s">
        <v>2261</v>
      </c>
    </row>
    <row r="532" spans="1:28" s="54" customFormat="1" x14ac:dyDescent="0.3">
      <c r="A532" s="127" t="s">
        <v>875</v>
      </c>
      <c r="B532" s="127" t="s">
        <v>2298</v>
      </c>
      <c r="C532" s="126" t="s">
        <v>0</v>
      </c>
      <c r="D532" s="141" t="str">
        <f>IF(EquipmentListTable[[#This Row],[Supplier]]=FilterSpecs!$A$8,EquipmentListTable[[#This Row],[Mouser SKU]], EquipmentListTable[[#This Row],[Supplier SKU]])</f>
        <v>GPS-09123</v>
      </c>
      <c r="E532" s="126">
        <v>0</v>
      </c>
      <c r="F532" s="126">
        <v>0</v>
      </c>
      <c r="G532" s="126">
        <v>0</v>
      </c>
      <c r="H532" s="126">
        <f>EquipmentListTable[[#This Row],['#/Unit]]*FilterSpecs!$C$3+EquipmentListTable[[#This Row],['# Extra]]</f>
        <v>0</v>
      </c>
      <c r="I532" s="126">
        <v>0</v>
      </c>
      <c r="J532" s="126">
        <f>IF(AND(EquipmentListTable[[#This Row],[Tag]]&lt;&gt;FilterSpecs!$H$12, EquipmentListTable[[#This Row],[Tag]]&lt;&gt;FilterSpecs!$H$9), EquipmentListTable[[#This Row],['#/Unit]]*FilterSpecs!$B$3+EquipmentListTable[Init '# Extra],0)</f>
        <v>0</v>
      </c>
      <c r="K532" s="126">
        <f>EquipmentListTable[[#This Row],[Tot '#]]-EquipmentListTable[In Stock]</f>
        <v>0</v>
      </c>
      <c r="L532" s="126">
        <f>EquipmentListTable['# Left]</f>
        <v>0</v>
      </c>
      <c r="M532" s="141" t="s">
        <v>1783</v>
      </c>
      <c r="N532" s="104">
        <v>2.95</v>
      </c>
      <c r="O532" s="104">
        <f>EquipmentListTable[[#This Row],['# Formatted]]*EquipmentListTable[[#This Row],[Price (USD)]]</f>
        <v>0</v>
      </c>
      <c r="P532" s="41" t="s">
        <v>1874</v>
      </c>
      <c r="Q532" s="126">
        <f t="shared" si="8"/>
        <v>512</v>
      </c>
      <c r="R532" s="141" t="s">
        <v>1780</v>
      </c>
      <c r="S532" s="48">
        <f>IF(EquipmentListTable[[#This Row],[Tag]]=FilterSpecs!$H$7,EquipmentListTable[[#This Row],['#/Unit]]*EquipmentListTable[[#This Row],[Price (USD)]],0)</f>
        <v>0</v>
      </c>
      <c r="T532" s="87">
        <f>EquipmentListTable[[#This Row],[Tot '#]]*EquipmentListTable[[#This Row],[Price (USD)]]</f>
        <v>0</v>
      </c>
      <c r="U532" s="96">
        <f>EquipmentListTable[[#This Row],[In Stock]]*EquipmentListTable[[#This Row],[Price (USD)]]</f>
        <v>0</v>
      </c>
      <c r="V532" s="96">
        <f>EquipmentListTable[[#This Row],['# Left]]*EquipmentListTable[[#This Row],[Price (USD)]]</f>
        <v>0</v>
      </c>
      <c r="W532" s="96">
        <f>EquipmentListTable[[#This Row],['# Left]]*EquipmentListTable[[#This Row],[Price (USD)]]</f>
        <v>0</v>
      </c>
      <c r="X532" s="38" t="s">
        <v>1781</v>
      </c>
      <c r="Y532" s="77" t="s">
        <v>1782</v>
      </c>
      <c r="Z53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https://www.sparkfun.com/products/09123</v>
      </c>
      <c r="AA53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https://www.mouser.com/ProductDetail/474-GPS-09123</v>
      </c>
      <c r="AB532" s="38" t="s">
        <v>2261</v>
      </c>
    </row>
    <row r="533" spans="1:28" s="54" customFormat="1" x14ac:dyDescent="0.3">
      <c r="A533" s="127" t="s">
        <v>875</v>
      </c>
      <c r="B533" s="127" t="s">
        <v>2298</v>
      </c>
      <c r="C533" s="126" t="s">
        <v>0</v>
      </c>
      <c r="D533" s="141" t="str">
        <f>IF(EquipmentListTable[[#This Row],[Supplier]]=FilterSpecs!$A$8,EquipmentListTable[[#This Row],[Mouser SKU]], EquipmentListTable[[#This Row],[Supplier SKU]])</f>
        <v>PRT-10853</v>
      </c>
      <c r="E533" s="126">
        <v>0</v>
      </c>
      <c r="F533" s="126">
        <v>0</v>
      </c>
      <c r="G533" s="126">
        <v>0</v>
      </c>
      <c r="H533" s="126">
        <f>EquipmentListTable[[#This Row],['#/Unit]]*FilterSpecs!$C$3+EquipmentListTable[[#This Row],['# Extra]]</f>
        <v>0</v>
      </c>
      <c r="I533" s="126">
        <v>0</v>
      </c>
      <c r="J533" s="126">
        <f>IF(AND(EquipmentListTable[[#This Row],[Tag]]&lt;&gt;FilterSpecs!$H$12, EquipmentListTable[[#This Row],[Tag]]&lt;&gt;FilterSpecs!$H$9), EquipmentListTable[[#This Row],['#/Unit]]*FilterSpecs!$B$3+EquipmentListTable[Init '# Extra],0)</f>
        <v>0</v>
      </c>
      <c r="K533" s="126">
        <f>EquipmentListTable[[#This Row],[Tot '#]]-EquipmentListTable[In Stock]</f>
        <v>0</v>
      </c>
      <c r="L533" s="126">
        <f>EquipmentListTable['# Left]</f>
        <v>0</v>
      </c>
      <c r="M533" s="141" t="s">
        <v>2296</v>
      </c>
      <c r="N533" s="104">
        <v>0.95</v>
      </c>
      <c r="O533" s="104">
        <f>EquipmentListTable[[#This Row],['# Formatted]]*EquipmentListTable[[#This Row],[Price (USD)]]</f>
        <v>0</v>
      </c>
      <c r="P533" s="55" t="s">
        <v>1874</v>
      </c>
      <c r="Q533" s="126">
        <f t="shared" si="8"/>
        <v>513</v>
      </c>
      <c r="R533" s="141" t="s">
        <v>2293</v>
      </c>
      <c r="S533" s="48">
        <f>IF(EquipmentListTable[[#This Row],[Tag]]=FilterSpecs!$H$7,EquipmentListTable[[#This Row],['#/Unit]]*EquipmentListTable[[#This Row],[Price (USD)]],0)</f>
        <v>0</v>
      </c>
      <c r="T533" s="87">
        <f>EquipmentListTable[[#This Row],[Tot '#]]*EquipmentListTable[[#This Row],[Price (USD)]]</f>
        <v>0</v>
      </c>
      <c r="U533" s="96">
        <f>EquipmentListTable[[#This Row],[In Stock]]*EquipmentListTable[[#This Row],[Price (USD)]]</f>
        <v>0</v>
      </c>
      <c r="V533" s="96">
        <f>EquipmentListTable[[#This Row],['# Left]]*EquipmentListTable[[#This Row],[Price (USD)]]</f>
        <v>0</v>
      </c>
      <c r="W533" s="96">
        <f>EquipmentListTable[[#This Row],['# Left]]*EquipmentListTable[[#This Row],[Price (USD)]]</f>
        <v>0</v>
      </c>
      <c r="X533" s="38" t="s">
        <v>2294</v>
      </c>
      <c r="Y533" s="77" t="s">
        <v>2295</v>
      </c>
      <c r="Z53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https://www.sparkfun.com/products/10853</v>
      </c>
      <c r="AA53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https://www.mouser.com/ProductDetail/474-PRT-10853</v>
      </c>
      <c r="AB533" s="55" t="s">
        <v>2261</v>
      </c>
    </row>
    <row r="534" spans="1:28" s="54" customFormat="1" x14ac:dyDescent="0.3">
      <c r="A534" s="141" t="s">
        <v>875</v>
      </c>
      <c r="B534" s="141" t="s">
        <v>2299</v>
      </c>
      <c r="C534" s="126" t="s">
        <v>1863</v>
      </c>
      <c r="D534" s="141" t="str">
        <f>IF(EquipmentListTable[[#This Row],[Supplier]]=FilterSpecs!$A$8,EquipmentListTable[[#This Row],[Mouser SKU]], EquipmentListTable[[#This Row],[Supplier SKU]])</f>
        <v>578</v>
      </c>
      <c r="E534" s="126">
        <v>0</v>
      </c>
      <c r="F534" s="126">
        <v>0</v>
      </c>
      <c r="G534" s="126">
        <v>0</v>
      </c>
      <c r="H534" s="126">
        <f>EquipmentListTable[[#This Row],['#/Unit]]*FilterSpecs!$C$3+EquipmentListTable[[#This Row],['# Extra]]</f>
        <v>0</v>
      </c>
      <c r="I534" s="126">
        <v>0</v>
      </c>
      <c r="J534" s="126">
        <f>IF(AND(EquipmentListTable[[#This Row],[Tag]]&lt;&gt;FilterSpecs!$H$12, EquipmentListTable[[#This Row],[Tag]]&lt;&gt;FilterSpecs!$H$9), EquipmentListTable[[#This Row],['#/Unit]]*FilterSpecs!$B$3+EquipmentListTable[Init '# Extra],0)</f>
        <v>0</v>
      </c>
      <c r="K534" s="126">
        <f>EquipmentListTable[[#This Row],[Tot '#]]-EquipmentListTable[In Stock]</f>
        <v>0</v>
      </c>
      <c r="L534" s="126">
        <f>EquipmentListTable['# Left]</f>
        <v>0</v>
      </c>
      <c r="M534" s="127" t="s">
        <v>2072</v>
      </c>
      <c r="N534" s="105">
        <v>1.5</v>
      </c>
      <c r="O534" s="104">
        <f>EquipmentListTable[[#This Row],['# Formatted]]*EquipmentListTable[[#This Row],[Price (USD)]]</f>
        <v>0</v>
      </c>
      <c r="P534" s="55" t="s">
        <v>1877</v>
      </c>
      <c r="Q534" s="126">
        <f t="shared" si="8"/>
        <v>514</v>
      </c>
      <c r="R534" s="141" t="s">
        <v>2071</v>
      </c>
      <c r="S534" s="48">
        <f>IF(EquipmentListTable[[#This Row],[Tag]]=FilterSpecs!$H$7,EquipmentListTable[[#This Row],['#/Unit]]*EquipmentListTable[[#This Row],[Price (USD)]],0)</f>
        <v>0</v>
      </c>
      <c r="T534" s="87">
        <f>EquipmentListTable[[#This Row],[Tot '#]]*EquipmentListTable[[#This Row],[Price (USD)]]</f>
        <v>0</v>
      </c>
      <c r="U534" s="96">
        <f>EquipmentListTable[[#This Row],[In Stock]]*EquipmentListTable[[#This Row],[Price (USD)]]</f>
        <v>0</v>
      </c>
      <c r="V534" s="96">
        <f>EquipmentListTable[[#This Row],['# Left]]*EquipmentListTable[[#This Row],[Price (USD)]]</f>
        <v>0</v>
      </c>
      <c r="W534" s="96">
        <f>EquipmentListTable[[#This Row],['# Left]]*EquipmentListTable[[#This Row],[Price (USD)]]</f>
        <v>0</v>
      </c>
      <c r="X534" s="38"/>
      <c r="Y534" s="77"/>
      <c r="Z53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https://www.adafruit.com/product/578</v>
      </c>
      <c r="AA53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https://www.mouser.com/ProductDetail/485-578</v>
      </c>
      <c r="AB534" s="55" t="s">
        <v>2262</v>
      </c>
    </row>
    <row r="535" spans="1:28" s="54" customFormat="1" x14ac:dyDescent="0.3">
      <c r="A535" s="141" t="s">
        <v>875</v>
      </c>
      <c r="B535" s="141" t="s">
        <v>1577</v>
      </c>
      <c r="C535" s="126" t="s">
        <v>0</v>
      </c>
      <c r="D535" s="141" t="str">
        <f>IF(EquipmentListTable[[#This Row],[Supplier]]=FilterSpecs!$A$8,EquipmentListTable[[#This Row],[Mouser SKU]], EquipmentListTable[[#This Row],[Supplier SKU]])</f>
        <v>CAB-13685</v>
      </c>
      <c r="E535" s="126">
        <v>1</v>
      </c>
      <c r="F535" s="126">
        <v>2</v>
      </c>
      <c r="G535" s="126">
        <v>0</v>
      </c>
      <c r="H535" s="126">
        <f>EquipmentListTable[[#This Row],['#/Unit]]*FilterSpecs!$C$3+EquipmentListTable[[#This Row],['# Extra]]</f>
        <v>7</v>
      </c>
      <c r="I535" s="126">
        <v>5</v>
      </c>
      <c r="J535" s="126">
        <f>IF(AND(EquipmentListTable[[#This Row],[Tag]]&lt;&gt;FilterSpecs!$H$12, EquipmentListTable[[#This Row],[Tag]]&lt;&gt;FilterSpecs!$H$9), EquipmentListTable[[#This Row],['#/Unit]]*FilterSpecs!$B$3+EquipmentListTable[Init '# Extra],0)</f>
        <v>5</v>
      </c>
      <c r="K535" s="126">
        <f>EquipmentListTable[[#This Row],[Tot '#]]-EquipmentListTable[In Stock]</f>
        <v>2</v>
      </c>
      <c r="L535" s="126">
        <f>EquipmentListTable['# Left]</f>
        <v>2</v>
      </c>
      <c r="M535" s="141" t="s">
        <v>502</v>
      </c>
      <c r="N535" s="104">
        <v>1.5</v>
      </c>
      <c r="O535" s="104">
        <f>EquipmentListTable[[#This Row],['# Formatted]]*EquipmentListTable[[#This Row],[Price (USD)]]</f>
        <v>3</v>
      </c>
      <c r="P535" s="41" t="s">
        <v>1875</v>
      </c>
      <c r="Q535" s="126">
        <f t="shared" si="8"/>
        <v>515</v>
      </c>
      <c r="R535" s="141" t="s">
        <v>499</v>
      </c>
      <c r="S535" s="48">
        <f>IF(EquipmentListTable[[#This Row],[Tag]]=FilterSpecs!$H$7,EquipmentListTable[[#This Row],['#/Unit]]*EquipmentListTable[[#This Row],[Price (USD)]],0)</f>
        <v>1.5</v>
      </c>
      <c r="T535" s="87">
        <f>EquipmentListTable[[#This Row],[Tot '#]]*EquipmentListTable[[#This Row],[Price (USD)]]</f>
        <v>10.5</v>
      </c>
      <c r="U535" s="96">
        <f>EquipmentListTable[[#This Row],[In Stock]]*EquipmentListTable[[#This Row],[Price (USD)]]</f>
        <v>7.5</v>
      </c>
      <c r="V535" s="96">
        <f>EquipmentListTable[[#This Row],['# Left]]*EquipmentListTable[[#This Row],[Price (USD)]]</f>
        <v>3</v>
      </c>
      <c r="W535" s="96">
        <f>EquipmentListTable[[#This Row],['# Left]]*EquipmentListTable[[#This Row],[Price (USD)]]</f>
        <v>3</v>
      </c>
      <c r="X535" s="38" t="s">
        <v>500</v>
      </c>
      <c r="Y535" s="77" t="s">
        <v>501</v>
      </c>
      <c r="Z53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https://www.sparkfun.com/products/13685</v>
      </c>
      <c r="AA53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https://www.mouser.com/ProductDetail/474-CAB-13685</v>
      </c>
      <c r="AB535" s="38" t="s">
        <v>2262</v>
      </c>
    </row>
    <row r="536" spans="1:28" s="54" customFormat="1" x14ac:dyDescent="0.3">
      <c r="A536" s="127" t="s">
        <v>875</v>
      </c>
      <c r="B536" s="127" t="s">
        <v>1577</v>
      </c>
      <c r="C536" s="126" t="s">
        <v>0</v>
      </c>
      <c r="D536" s="141" t="str">
        <f>IF(EquipmentListTable[[#This Row],[Supplier]]=FilterSpecs!$A$8,EquipmentListTable[[#This Row],[Mouser SKU]], EquipmentListTable[[#This Row],[Supplier SKU]])</f>
        <v>PRT-08599</v>
      </c>
      <c r="E536" s="126">
        <v>0</v>
      </c>
      <c r="F536" s="126">
        <v>0</v>
      </c>
      <c r="G536" s="126">
        <v>0</v>
      </c>
      <c r="H536" s="126">
        <f>EquipmentListTable[[#This Row],['#/Unit]]*FilterSpecs!$C$3+EquipmentListTable[[#This Row],['# Extra]]</f>
        <v>0</v>
      </c>
      <c r="I536" s="126">
        <v>0</v>
      </c>
      <c r="J536" s="126">
        <f>IF(AND(EquipmentListTable[[#This Row],[Tag]]&lt;&gt;FilterSpecs!$H$12, EquipmentListTable[[#This Row],[Tag]]&lt;&gt;FilterSpecs!$H$9), EquipmentListTable[[#This Row],['#/Unit]]*FilterSpecs!$B$3+EquipmentListTable[Init '# Extra],0)</f>
        <v>0</v>
      </c>
      <c r="K536" s="126">
        <f>EquipmentListTable[[#This Row],[Tot '#]]-EquipmentListTable[In Stock]</f>
        <v>0</v>
      </c>
      <c r="L536" s="126">
        <f>EquipmentListTable['# Left]</f>
        <v>0</v>
      </c>
      <c r="M536" s="141" t="s">
        <v>566</v>
      </c>
      <c r="N536" s="104">
        <v>1.5</v>
      </c>
      <c r="O536" s="104">
        <f>EquipmentListTable[[#This Row],['# Formatted]]*EquipmentListTable[[#This Row],[Price (USD)]]</f>
        <v>0</v>
      </c>
      <c r="P536" s="41" t="s">
        <v>1874</v>
      </c>
      <c r="Q536" s="126">
        <f t="shared" si="8"/>
        <v>516</v>
      </c>
      <c r="R536" s="141" t="s">
        <v>563</v>
      </c>
      <c r="S536" s="48">
        <f>IF(EquipmentListTable[[#This Row],[Tag]]=FilterSpecs!$H$7,EquipmentListTable[[#This Row],['#/Unit]]*EquipmentListTable[[#This Row],[Price (USD)]],0)</f>
        <v>0</v>
      </c>
      <c r="T536" s="87">
        <f>EquipmentListTable[[#This Row],[Tot '#]]*EquipmentListTable[[#This Row],[Price (USD)]]</f>
        <v>0</v>
      </c>
      <c r="U536" s="96">
        <f>EquipmentListTable[[#This Row],[In Stock]]*EquipmentListTable[[#This Row],[Price (USD)]]</f>
        <v>0</v>
      </c>
      <c r="V536" s="96">
        <f>EquipmentListTable[[#This Row],['# Left]]*EquipmentListTable[[#This Row],[Price (USD)]]</f>
        <v>0</v>
      </c>
      <c r="W536" s="96">
        <f>EquipmentListTable[[#This Row],['# Left]]*EquipmentListTable[[#This Row],[Price (USD)]]</f>
        <v>0</v>
      </c>
      <c r="X536" s="38" t="s">
        <v>564</v>
      </c>
      <c r="Y536" s="77" t="s">
        <v>565</v>
      </c>
      <c r="Z53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https://www.sparkfun.com/products/08599</v>
      </c>
      <c r="AA53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https://www.mouser.com/ProductDetail/474-PRT-08599</v>
      </c>
      <c r="AB536" s="38" t="s">
        <v>2262</v>
      </c>
    </row>
    <row r="537" spans="1:28" s="54" customFormat="1" x14ac:dyDescent="0.3">
      <c r="A537" s="127" t="s">
        <v>875</v>
      </c>
      <c r="B537" s="127" t="s">
        <v>1577</v>
      </c>
      <c r="C537" s="126" t="s">
        <v>0</v>
      </c>
      <c r="D537" s="141" t="str">
        <f>IF(EquipmentListTable[[#This Row],[Supplier]]=FilterSpecs!$A$8,EquipmentListTable[[#This Row],[Mouser SKU]], EquipmentListTable[[#This Row],[Supplier SKU]])</f>
        <v>PRT-08598</v>
      </c>
      <c r="E537" s="126">
        <v>0</v>
      </c>
      <c r="F537" s="126">
        <v>0</v>
      </c>
      <c r="G537" s="126">
        <v>0</v>
      </c>
      <c r="H537" s="126">
        <f>EquipmentListTable[[#This Row],['#/Unit]]*FilterSpecs!$C$3+EquipmentListTable[[#This Row],['# Extra]]</f>
        <v>0</v>
      </c>
      <c r="I537" s="126">
        <v>0</v>
      </c>
      <c r="J537" s="126">
        <f>IF(AND(EquipmentListTable[[#This Row],[Tag]]&lt;&gt;FilterSpecs!$H$12, EquipmentListTable[[#This Row],[Tag]]&lt;&gt;FilterSpecs!$H$9), EquipmentListTable[[#This Row],['#/Unit]]*FilterSpecs!$B$3+EquipmentListTable[Init '# Extra],0)</f>
        <v>0</v>
      </c>
      <c r="K537" s="126">
        <f>EquipmentListTable[[#This Row],[Tot '#]]-EquipmentListTable[In Stock]</f>
        <v>0</v>
      </c>
      <c r="L537" s="126">
        <f>EquipmentListTable['# Left]</f>
        <v>0</v>
      </c>
      <c r="M537" s="141" t="s">
        <v>1719</v>
      </c>
      <c r="N537" s="104">
        <v>1.5</v>
      </c>
      <c r="O537" s="104">
        <f>EquipmentListTable[[#This Row],['# Formatted]]*EquipmentListTable[[#This Row],[Price (USD)]]</f>
        <v>0</v>
      </c>
      <c r="P537" s="41" t="s">
        <v>1877</v>
      </c>
      <c r="Q537" s="126">
        <f t="shared" si="8"/>
        <v>517</v>
      </c>
      <c r="R537" s="141" t="s">
        <v>1716</v>
      </c>
      <c r="S537" s="48">
        <f>IF(EquipmentListTable[[#This Row],[Tag]]=FilterSpecs!$H$7,EquipmentListTable[[#This Row],['#/Unit]]*EquipmentListTable[[#This Row],[Price (USD)]],0)</f>
        <v>0</v>
      </c>
      <c r="T537" s="87">
        <f>EquipmentListTable[[#This Row],[Tot '#]]*EquipmentListTable[[#This Row],[Price (USD)]]</f>
        <v>0</v>
      </c>
      <c r="U537" s="96">
        <f>EquipmentListTable[[#This Row],[In Stock]]*EquipmentListTable[[#This Row],[Price (USD)]]</f>
        <v>0</v>
      </c>
      <c r="V537" s="96">
        <f>EquipmentListTable[[#This Row],['# Left]]*EquipmentListTable[[#This Row],[Price (USD)]]</f>
        <v>0</v>
      </c>
      <c r="W537" s="96">
        <f>EquipmentListTable[[#This Row],['# Left]]*EquipmentListTable[[#This Row],[Price (USD)]]</f>
        <v>0</v>
      </c>
      <c r="X537" s="38" t="s">
        <v>1717</v>
      </c>
      <c r="Y537" s="77" t="s">
        <v>1718</v>
      </c>
      <c r="Z53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https://www.sparkfun.com/products/08598</v>
      </c>
      <c r="AA53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https://www.mouser.com/ProductDetail/474-PRT-08598</v>
      </c>
      <c r="AB537" s="38" t="s">
        <v>2262</v>
      </c>
    </row>
    <row r="538" spans="1:28" s="54" customFormat="1" x14ac:dyDescent="0.3">
      <c r="A538" s="147" t="s">
        <v>875</v>
      </c>
      <c r="B538" s="147" t="s">
        <v>1577</v>
      </c>
      <c r="C538" s="126" t="s">
        <v>1863</v>
      </c>
      <c r="D538" s="141" t="str">
        <f>IF(EquipmentListTable[[#This Row],[Supplier]]=FilterSpecs!$A$8,EquipmentListTable[[#This Row],[Mouser SKU]], EquipmentListTable[[#This Row],[Supplier SKU]])</f>
        <v>425</v>
      </c>
      <c r="E538" s="126">
        <v>0</v>
      </c>
      <c r="F538" s="126">
        <v>0</v>
      </c>
      <c r="G538" s="126">
        <v>0</v>
      </c>
      <c r="H538" s="126">
        <f>EquipmentListTable[[#This Row],['#/Unit]]*FilterSpecs!$C$3+EquipmentListTable[[#This Row],['# Extra]]</f>
        <v>0</v>
      </c>
      <c r="I538" s="126">
        <v>0</v>
      </c>
      <c r="J538" s="126">
        <f>IF(AND(EquipmentListTable[[#This Row],[Tag]]&lt;&gt;FilterSpecs!$H$12, EquipmentListTable[[#This Row],[Tag]]&lt;&gt;FilterSpecs!$H$9), EquipmentListTable[[#This Row],['#/Unit]]*FilterSpecs!$B$3+EquipmentListTable[Init '# Extra],0)</f>
        <v>0</v>
      </c>
      <c r="K538" s="126">
        <f>EquipmentListTable[[#This Row],[Tot '#]]-EquipmentListTable[In Stock]</f>
        <v>0</v>
      </c>
      <c r="L538" s="126">
        <f>EquipmentListTable['# Left]</f>
        <v>0</v>
      </c>
      <c r="M538" s="147" t="s">
        <v>2325</v>
      </c>
      <c r="N538" s="107">
        <v>1.95</v>
      </c>
      <c r="O538" s="104">
        <f>EquipmentListTable[[#This Row],['# Formatted]]*EquipmentListTable[[#This Row],[Price (USD)]]</f>
        <v>0</v>
      </c>
      <c r="P538" s="51" t="s">
        <v>1874</v>
      </c>
      <c r="Q538" s="126">
        <f t="shared" si="8"/>
        <v>518</v>
      </c>
      <c r="R538" s="144" t="s">
        <v>2326</v>
      </c>
      <c r="S538" s="48">
        <f>IF(EquipmentListTable[[#This Row],[Tag]]=FilterSpecs!$H$7,EquipmentListTable[[#This Row],['#/Unit]]*EquipmentListTable[[#This Row],[Price (USD)]],0)</f>
        <v>0</v>
      </c>
      <c r="T538" s="87">
        <f>EquipmentListTable[[#This Row],[Tot '#]]*EquipmentListTable[[#This Row],[Price (USD)]]</f>
        <v>0</v>
      </c>
      <c r="U538" s="96">
        <f>EquipmentListTable[[#This Row],[In Stock]]*EquipmentListTable[[#This Row],[Price (USD)]]</f>
        <v>0</v>
      </c>
      <c r="V538" s="96">
        <f>EquipmentListTable[[#This Row],['# Left]]*EquipmentListTable[[#This Row],[Price (USD)]]</f>
        <v>0</v>
      </c>
      <c r="W538" s="96">
        <f>EquipmentListTable[[#This Row],['# Left]]*EquipmentListTable[[#This Row],[Price (USD)]]</f>
        <v>0</v>
      </c>
      <c r="X538" s="55"/>
      <c r="Y538" s="77"/>
      <c r="Z53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https://www.adafruit.com/product/425</v>
      </c>
      <c r="AA53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https://www.mouser.com/ProductDetail/485-425</v>
      </c>
      <c r="AB538" s="55"/>
    </row>
    <row r="539" spans="1:28" s="54" customFormat="1" x14ac:dyDescent="0.3">
      <c r="A539" s="147" t="s">
        <v>875</v>
      </c>
      <c r="B539" s="147" t="s">
        <v>2299</v>
      </c>
      <c r="C539" s="126" t="s">
        <v>1863</v>
      </c>
      <c r="D539" s="141" t="str">
        <f>IF(EquipmentListTable[[#This Row],[Supplier]]=FilterSpecs!$A$8,EquipmentListTable[[#This Row],[Mouser SKU]], EquipmentListTable[[#This Row],[Supplier SKU]])</f>
        <v>2880</v>
      </c>
      <c r="E539" s="126">
        <v>0</v>
      </c>
      <c r="F539" s="126">
        <v>0</v>
      </c>
      <c r="G539" s="126">
        <v>0</v>
      </c>
      <c r="H539" s="126">
        <f>EquipmentListTable[[#This Row],['#/Unit]]*FilterSpecs!$C$3+EquipmentListTable[[#This Row],['# Extra]]</f>
        <v>0</v>
      </c>
      <c r="I539" s="126">
        <v>0</v>
      </c>
      <c r="J539" s="126">
        <f>IF(AND(EquipmentListTable[[#This Row],[Tag]]&lt;&gt;FilterSpecs!$H$12, EquipmentListTable[[#This Row],[Tag]]&lt;&gt;FilterSpecs!$H$9), EquipmentListTable[[#This Row],['#/Unit]]*FilterSpecs!$B$3+EquipmentListTable[Init '# Extra],0)</f>
        <v>0</v>
      </c>
      <c r="K539" s="126">
        <f>EquipmentListTable[[#This Row],[Tot '#]]-EquipmentListTable[In Stock]</f>
        <v>0</v>
      </c>
      <c r="L539" s="126">
        <f>EquipmentListTable['# Left]</f>
        <v>0</v>
      </c>
      <c r="M539" s="147" t="s">
        <v>2312</v>
      </c>
      <c r="N539" s="107">
        <v>0.75</v>
      </c>
      <c r="O539" s="104">
        <f>EquipmentListTable[[#This Row],['# Formatted]]*EquipmentListTable[[#This Row],[Price (USD)]]</f>
        <v>0</v>
      </c>
      <c r="P539" s="51" t="s">
        <v>1874</v>
      </c>
      <c r="Q539" s="126">
        <f t="shared" si="8"/>
        <v>519</v>
      </c>
      <c r="R539" s="144" t="s">
        <v>2313</v>
      </c>
      <c r="S539" s="48">
        <f>IF(EquipmentListTable[[#This Row],[Tag]]=FilterSpecs!$H$7,EquipmentListTable[[#This Row],['#/Unit]]*EquipmentListTable[[#This Row],[Price (USD)]],0)</f>
        <v>0</v>
      </c>
      <c r="T539" s="87">
        <f>EquipmentListTable[[#This Row],[Tot '#]]*EquipmentListTable[[#This Row],[Price (USD)]]</f>
        <v>0</v>
      </c>
      <c r="U539" s="96">
        <f>EquipmentListTable[[#This Row],[In Stock]]*EquipmentListTable[[#This Row],[Price (USD)]]</f>
        <v>0</v>
      </c>
      <c r="V539" s="96">
        <f>EquipmentListTable[[#This Row],['# Left]]*EquipmentListTable[[#This Row],[Price (USD)]]</f>
        <v>0</v>
      </c>
      <c r="W539" s="96">
        <f>EquipmentListTable[[#This Row],['# Left]]*EquipmentListTable[[#This Row],[Price (USD)]]</f>
        <v>0</v>
      </c>
      <c r="X539" s="55"/>
      <c r="Y539" s="77"/>
      <c r="Z53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https://www.adafruit.com/product/2880</v>
      </c>
      <c r="AA53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https://www.mouser.com/ProductDetail/485-2880</v>
      </c>
      <c r="AB539" s="55"/>
    </row>
    <row r="540" spans="1:28" s="54" customFormat="1" x14ac:dyDescent="0.3">
      <c r="A540" s="147" t="s">
        <v>875</v>
      </c>
      <c r="B540" s="147" t="s">
        <v>2297</v>
      </c>
      <c r="C540" s="126" t="s">
        <v>1863</v>
      </c>
      <c r="D540" s="141" t="str">
        <f>IF(EquipmentListTable[[#This Row],[Supplier]]=FilterSpecs!$A$8,EquipmentListTable[[#This Row],[Mouser SKU]], EquipmentListTable[[#This Row],[Supplier SKU]])</f>
        <v>261</v>
      </c>
      <c r="E540" s="126">
        <v>0</v>
      </c>
      <c r="F540" s="126">
        <v>0</v>
      </c>
      <c r="G540" s="126">
        <v>0</v>
      </c>
      <c r="H540" s="126">
        <f>EquipmentListTable[[#This Row],['#/Unit]]*FilterSpecs!$C$3+EquipmentListTable[[#This Row],['# Extra]]</f>
        <v>0</v>
      </c>
      <c r="I540" s="126">
        <v>0</v>
      </c>
      <c r="J540" s="126">
        <f>IF(AND(EquipmentListTable[[#This Row],[Tag]]&lt;&gt;FilterSpecs!$H$12, EquipmentListTable[[#This Row],[Tag]]&lt;&gt;FilterSpecs!$H$9), EquipmentListTable[[#This Row],['#/Unit]]*FilterSpecs!$B$3+EquipmentListTable[Init '# Extra],0)</f>
        <v>0</v>
      </c>
      <c r="K540" s="126">
        <f>EquipmentListTable[[#This Row],[Tot '#]]-EquipmentListTable[In Stock]</f>
        <v>0</v>
      </c>
      <c r="L540" s="126">
        <f>EquipmentListTable['# Left]</f>
        <v>0</v>
      </c>
      <c r="M540" s="147" t="s">
        <v>2314</v>
      </c>
      <c r="N540" s="107">
        <v>0.75</v>
      </c>
      <c r="O540" s="104">
        <f>EquipmentListTable[[#This Row],['# Formatted]]*EquipmentListTable[[#This Row],[Price (USD)]]</f>
        <v>0</v>
      </c>
      <c r="P540" s="51" t="s">
        <v>1874</v>
      </c>
      <c r="Q540" s="126">
        <f t="shared" si="8"/>
        <v>520</v>
      </c>
      <c r="R540" s="144" t="s">
        <v>2315</v>
      </c>
      <c r="S540" s="48">
        <f>IF(EquipmentListTable[[#This Row],[Tag]]=FilterSpecs!$H$7,EquipmentListTable[[#This Row],['#/Unit]]*EquipmentListTable[[#This Row],[Price (USD)]],0)</f>
        <v>0</v>
      </c>
      <c r="T540" s="87">
        <f>EquipmentListTable[[#This Row],[Tot '#]]*EquipmentListTable[[#This Row],[Price (USD)]]</f>
        <v>0</v>
      </c>
      <c r="U540" s="96">
        <f>EquipmentListTable[[#This Row],[In Stock]]*EquipmentListTable[[#This Row],[Price (USD)]]</f>
        <v>0</v>
      </c>
      <c r="V540" s="96">
        <f>EquipmentListTable[[#This Row],['# Left]]*EquipmentListTable[[#This Row],[Price (USD)]]</f>
        <v>0</v>
      </c>
      <c r="W540" s="96">
        <f>EquipmentListTable[[#This Row],['# Left]]*EquipmentListTable[[#This Row],[Price (USD)]]</f>
        <v>0</v>
      </c>
      <c r="X540" s="55"/>
      <c r="Y540" s="77"/>
      <c r="Z54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https://www.adafruit.com/product/261</v>
      </c>
      <c r="AA54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https://www.mouser.com/ProductDetail/485-261</v>
      </c>
      <c r="AB540" s="55"/>
    </row>
    <row r="541" spans="1:28" s="54" customFormat="1" x14ac:dyDescent="0.3">
      <c r="A541" s="147" t="s">
        <v>875</v>
      </c>
      <c r="B541" s="147" t="s">
        <v>2297</v>
      </c>
      <c r="C541" s="126" t="s">
        <v>1863</v>
      </c>
      <c r="D541" s="141" t="str">
        <f>IF(EquipmentListTable[[#This Row],[Supplier]]=FilterSpecs!$A$8,EquipmentListTable[[#This Row],[Mouser SKU]], EquipmentListTable[[#This Row],[Supplier SKU]])</f>
        <v>1769</v>
      </c>
      <c r="E541" s="126">
        <v>0</v>
      </c>
      <c r="F541" s="126">
        <v>0</v>
      </c>
      <c r="G541" s="126">
        <v>0</v>
      </c>
      <c r="H541" s="126">
        <f>EquipmentListTable[[#This Row],['#/Unit]]*FilterSpecs!$C$3+EquipmentListTable[[#This Row],['# Extra]]</f>
        <v>0</v>
      </c>
      <c r="I541" s="126">
        <v>0</v>
      </c>
      <c r="J541" s="126">
        <f>IF(AND(EquipmentListTable[[#This Row],[Tag]]&lt;&gt;FilterSpecs!$H$12, EquipmentListTable[[#This Row],[Tag]]&lt;&gt;FilterSpecs!$H$9), EquipmentListTable[[#This Row],['#/Unit]]*FilterSpecs!$B$3+EquipmentListTable[Init '# Extra],0)</f>
        <v>0</v>
      </c>
      <c r="K541" s="126">
        <f>EquipmentListTable[[#This Row],[Tot '#]]-EquipmentListTable[In Stock]</f>
        <v>0</v>
      </c>
      <c r="L541" s="126">
        <f>EquipmentListTable['# Left]</f>
        <v>0</v>
      </c>
      <c r="M541" s="147" t="s">
        <v>2316</v>
      </c>
      <c r="N541" s="107">
        <v>0.75</v>
      </c>
      <c r="O541" s="104">
        <f>EquipmentListTable[[#This Row],['# Formatted]]*EquipmentListTable[[#This Row],[Price (USD)]]</f>
        <v>0</v>
      </c>
      <c r="P541" s="51" t="s">
        <v>1874</v>
      </c>
      <c r="Q541" s="126">
        <f t="shared" si="8"/>
        <v>521</v>
      </c>
      <c r="R541" s="144" t="s">
        <v>2010</v>
      </c>
      <c r="S541" s="48">
        <f>IF(EquipmentListTable[[#This Row],[Tag]]=FilterSpecs!$H$7,EquipmentListTable[[#This Row],['#/Unit]]*EquipmentListTable[[#This Row],[Price (USD)]],0)</f>
        <v>0</v>
      </c>
      <c r="T541" s="87">
        <f>EquipmentListTable[[#This Row],[Tot '#]]*EquipmentListTable[[#This Row],[Price (USD)]]</f>
        <v>0</v>
      </c>
      <c r="U541" s="96">
        <f>EquipmentListTable[[#This Row],[In Stock]]*EquipmentListTable[[#This Row],[Price (USD)]]</f>
        <v>0</v>
      </c>
      <c r="V541" s="96">
        <f>EquipmentListTable[[#This Row],['# Left]]*EquipmentListTable[[#This Row],[Price (USD)]]</f>
        <v>0</v>
      </c>
      <c r="W541" s="96">
        <f>EquipmentListTable[[#This Row],['# Left]]*EquipmentListTable[[#This Row],[Price (USD)]]</f>
        <v>0</v>
      </c>
      <c r="X541" s="55"/>
      <c r="Y541" s="77"/>
      <c r="Z54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https://www.adafruit.com/product/1769</v>
      </c>
      <c r="AA54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https://www.mouser.com/ProductDetail/485-1769</v>
      </c>
      <c r="AB541" s="55"/>
    </row>
    <row r="542" spans="1:28" s="54" customFormat="1" x14ac:dyDescent="0.3">
      <c r="A542" s="141" t="s">
        <v>875</v>
      </c>
      <c r="B542" s="141" t="s">
        <v>1848</v>
      </c>
      <c r="C542" s="126" t="s">
        <v>0</v>
      </c>
      <c r="D542" s="141" t="str">
        <f>IF(EquipmentListTable[[#This Row],[Supplier]]=FilterSpecs!$A$8,EquipmentListTable[[#This Row],[Mouser SKU]], EquipmentListTable[[#This Row],[Supplier SKU]])</f>
        <v>PRT-09918</v>
      </c>
      <c r="E542" s="126">
        <v>2</v>
      </c>
      <c r="F542" s="126">
        <v>0</v>
      </c>
      <c r="G542" s="126">
        <v>0</v>
      </c>
      <c r="H542" s="126">
        <f>EquipmentListTable[[#This Row],['#/Unit]]*FilterSpecs!$C$3+EquipmentListTable[[#This Row],['# Extra]]</f>
        <v>10</v>
      </c>
      <c r="I542" s="126">
        <v>10</v>
      </c>
      <c r="J542" s="126">
        <f>IF(AND(EquipmentListTable[[#This Row],[Tag]]&lt;&gt;FilterSpecs!$H$12, EquipmentListTable[[#This Row],[Tag]]&lt;&gt;FilterSpecs!$H$9), EquipmentListTable[[#This Row],['#/Unit]]*FilterSpecs!$B$3+EquipmentListTable[Init '# Extra],0)</f>
        <v>10</v>
      </c>
      <c r="K542" s="126">
        <f>EquipmentListTable[[#This Row],[Tot '#]]-EquipmentListTable[In Stock]</f>
        <v>0</v>
      </c>
      <c r="L542" s="126">
        <f>EquipmentListTable['# Left]</f>
        <v>0</v>
      </c>
      <c r="M542" s="141" t="s">
        <v>1723</v>
      </c>
      <c r="N542" s="104">
        <v>0.95</v>
      </c>
      <c r="O542" s="104">
        <f>EquipmentListTable[[#This Row],['# Formatted]]*EquipmentListTable[[#This Row],[Price (USD)]]</f>
        <v>0</v>
      </c>
      <c r="P542" s="41" t="s">
        <v>1875</v>
      </c>
      <c r="Q542" s="126">
        <f t="shared" si="8"/>
        <v>522</v>
      </c>
      <c r="R542" s="141" t="s">
        <v>1720</v>
      </c>
      <c r="S542" s="48">
        <f>IF(EquipmentListTable[[#This Row],[Tag]]=FilterSpecs!$H$7,EquipmentListTable[[#This Row],['#/Unit]]*EquipmentListTable[[#This Row],[Price (USD)]],0)</f>
        <v>1.9</v>
      </c>
      <c r="T542" s="87">
        <f>EquipmentListTable[[#This Row],[Tot '#]]*EquipmentListTable[[#This Row],[Price (USD)]]</f>
        <v>9.5</v>
      </c>
      <c r="U542" s="96">
        <f>EquipmentListTable[[#This Row],[In Stock]]*EquipmentListTable[[#This Row],[Price (USD)]]</f>
        <v>9.5</v>
      </c>
      <c r="V542" s="96">
        <f>EquipmentListTable[[#This Row],['# Left]]*EquipmentListTable[[#This Row],[Price (USD)]]</f>
        <v>0</v>
      </c>
      <c r="W542" s="96">
        <f>EquipmentListTable[[#This Row],['# Left]]*EquipmentListTable[[#This Row],[Price (USD)]]</f>
        <v>0</v>
      </c>
      <c r="X542" s="38" t="s">
        <v>1721</v>
      </c>
      <c r="Y542" s="77" t="s">
        <v>1722</v>
      </c>
      <c r="Z54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https://www.sparkfun.com/products/09918</v>
      </c>
      <c r="AA54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https://www.mouser.com/ProductDetail/474-PRT-09918</v>
      </c>
      <c r="AB542" s="38"/>
    </row>
    <row r="543" spans="1:28" s="54" customFormat="1" x14ac:dyDescent="0.3">
      <c r="A543" s="141" t="s">
        <v>875</v>
      </c>
      <c r="B543" s="141" t="s">
        <v>1848</v>
      </c>
      <c r="C543" s="126" t="s">
        <v>0</v>
      </c>
      <c r="D543" s="141" t="str">
        <f>IF(EquipmentListTable[[#This Row],[Supplier]]=FilterSpecs!$A$8,EquipmentListTable[[#This Row],[Mouser SKU]], EquipmentListTable[[#This Row],[Supplier SKU]])</f>
        <v>PRT-09922</v>
      </c>
      <c r="E543" s="126">
        <v>2</v>
      </c>
      <c r="F543" s="126">
        <v>0</v>
      </c>
      <c r="G543" s="126">
        <v>0</v>
      </c>
      <c r="H543" s="126">
        <f>EquipmentListTable[[#This Row],['#/Unit]]*FilterSpecs!$C$3+EquipmentListTable[[#This Row],['# Extra]]</f>
        <v>10</v>
      </c>
      <c r="I543" s="126">
        <v>10</v>
      </c>
      <c r="J543" s="126">
        <f>IF(AND(EquipmentListTable[[#This Row],[Tag]]&lt;&gt;FilterSpecs!$H$12, EquipmentListTable[[#This Row],[Tag]]&lt;&gt;FilterSpecs!$H$9), EquipmentListTable[[#This Row],['#/Unit]]*FilterSpecs!$B$3+EquipmentListTable[Init '# Extra],0)</f>
        <v>10</v>
      </c>
      <c r="K543" s="126">
        <f>EquipmentListTable[[#This Row],[Tot '#]]-EquipmentListTable[In Stock]</f>
        <v>0</v>
      </c>
      <c r="L543" s="126">
        <f>EquipmentListTable['# Left]</f>
        <v>0</v>
      </c>
      <c r="M543" s="141" t="s">
        <v>1735</v>
      </c>
      <c r="N543" s="104">
        <v>1.95</v>
      </c>
      <c r="O543" s="104">
        <f>EquipmentListTable[[#This Row],['# Formatted]]*EquipmentListTable[[#This Row],[Price (USD)]]</f>
        <v>0</v>
      </c>
      <c r="P543" s="41" t="s">
        <v>1875</v>
      </c>
      <c r="Q543" s="126">
        <f t="shared" si="8"/>
        <v>523</v>
      </c>
      <c r="R543" s="141" t="s">
        <v>1732</v>
      </c>
      <c r="S543" s="48">
        <f>IF(EquipmentListTable[[#This Row],[Tag]]=FilterSpecs!$H$7,EquipmentListTable[[#This Row],['#/Unit]]*EquipmentListTable[[#This Row],[Price (USD)]],0)</f>
        <v>3.9</v>
      </c>
      <c r="T543" s="87">
        <f>EquipmentListTable[[#This Row],[Tot '#]]*EquipmentListTable[[#This Row],[Price (USD)]]</f>
        <v>19.5</v>
      </c>
      <c r="U543" s="96">
        <f>EquipmentListTable[[#This Row],[In Stock]]*EquipmentListTable[[#This Row],[Price (USD)]]</f>
        <v>19.5</v>
      </c>
      <c r="V543" s="96">
        <f>EquipmentListTable[[#This Row],['# Left]]*EquipmentListTable[[#This Row],[Price (USD)]]</f>
        <v>0</v>
      </c>
      <c r="W543" s="96">
        <f>EquipmentListTable[[#This Row],['# Left]]*EquipmentListTable[[#This Row],[Price (USD)]]</f>
        <v>0</v>
      </c>
      <c r="X543" s="38" t="s">
        <v>1733</v>
      </c>
      <c r="Y543" s="77" t="s">
        <v>1734</v>
      </c>
      <c r="Z54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https://www.sparkfun.com/products/09922</v>
      </c>
      <c r="AA54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https://www.mouser.com/ProductDetail/474-PRT-09922</v>
      </c>
      <c r="AB543" s="38"/>
    </row>
    <row r="544" spans="1:28" s="54" customFormat="1" x14ac:dyDescent="0.3">
      <c r="A544" s="127" t="s">
        <v>875</v>
      </c>
      <c r="B544" s="127" t="s">
        <v>1576</v>
      </c>
      <c r="C544" s="126" t="s">
        <v>0</v>
      </c>
      <c r="D544" s="141" t="str">
        <f>IF(EquipmentListTable[[#This Row],[Supplier]]=FilterSpecs!$A$8,EquipmentListTable[[#This Row],[Mouser SKU]], EquipmentListTable[[#This Row],[Supplier SKU]])</f>
        <v>PRT-08614</v>
      </c>
      <c r="E544" s="126">
        <v>0</v>
      </c>
      <c r="F544" s="126">
        <v>0</v>
      </c>
      <c r="G544" s="126">
        <v>0</v>
      </c>
      <c r="H544" s="126">
        <f>EquipmentListTable[[#This Row],['#/Unit]]*FilterSpecs!$C$3+EquipmentListTable[[#This Row],['# Extra]]</f>
        <v>0</v>
      </c>
      <c r="I544" s="126">
        <v>0</v>
      </c>
      <c r="J544" s="126">
        <f>IF(AND(EquipmentListTable[[#This Row],[Tag]]&lt;&gt;FilterSpecs!$H$12, EquipmentListTable[[#This Row],[Tag]]&lt;&gt;FilterSpecs!$H$9), EquipmentListTable[[#This Row],['#/Unit]]*FilterSpecs!$B$3+EquipmentListTable[Init '# Extra],0)</f>
        <v>0</v>
      </c>
      <c r="K544" s="126">
        <f>EquipmentListTable[[#This Row],[Tot '#]]-EquipmentListTable[In Stock]</f>
        <v>0</v>
      </c>
      <c r="L544" s="126">
        <f>EquipmentListTable['# Left]</f>
        <v>0</v>
      </c>
      <c r="M544" s="141" t="s">
        <v>452</v>
      </c>
      <c r="N544" s="104">
        <v>1.5</v>
      </c>
      <c r="O544" s="104">
        <f>EquipmentListTable[[#This Row],['# Formatted]]*EquipmentListTable[[#This Row],[Price (USD)]]</f>
        <v>0</v>
      </c>
      <c r="P544" s="41" t="s">
        <v>1874</v>
      </c>
      <c r="Q544" s="126">
        <f t="shared" si="8"/>
        <v>524</v>
      </c>
      <c r="R544" s="141" t="s">
        <v>449</v>
      </c>
      <c r="S544" s="48">
        <f>IF(EquipmentListTable[[#This Row],[Tag]]=FilterSpecs!$H$7,EquipmentListTable[[#This Row],['#/Unit]]*EquipmentListTable[[#This Row],[Price (USD)]],0)</f>
        <v>0</v>
      </c>
      <c r="T544" s="87">
        <f>EquipmentListTable[[#This Row],[Tot '#]]*EquipmentListTable[[#This Row],[Price (USD)]]</f>
        <v>0</v>
      </c>
      <c r="U544" s="96">
        <f>EquipmentListTable[[#This Row],[In Stock]]*EquipmentListTable[[#This Row],[Price (USD)]]</f>
        <v>0</v>
      </c>
      <c r="V544" s="96">
        <f>EquipmentListTable[[#This Row],['# Left]]*EquipmentListTable[[#This Row],[Price (USD)]]</f>
        <v>0</v>
      </c>
      <c r="W544" s="96">
        <f>EquipmentListTable[[#This Row],['# Left]]*EquipmentListTable[[#This Row],[Price (USD)]]</f>
        <v>0</v>
      </c>
      <c r="X544" s="38" t="s">
        <v>450</v>
      </c>
      <c r="Y544" s="77" t="s">
        <v>451</v>
      </c>
      <c r="Z54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https://www.sparkfun.com/products/08614</v>
      </c>
      <c r="AA54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https://www.mouser.com/ProductDetail/474-PRT-08614</v>
      </c>
      <c r="AB544" s="38"/>
    </row>
    <row r="545" spans="1:28" s="54" customFormat="1" x14ac:dyDescent="0.3">
      <c r="A545" s="127" t="s">
        <v>875</v>
      </c>
      <c r="B545" s="127" t="s">
        <v>1576</v>
      </c>
      <c r="C545" s="126" t="s">
        <v>0</v>
      </c>
      <c r="D545" s="141" t="str">
        <f>IF(EquipmentListTable[[#This Row],[Supplier]]=FilterSpecs!$A$8,EquipmentListTable[[#This Row],[Mouser SKU]], EquipmentListTable[[#This Row],[Supplier SKU]])</f>
        <v>PRT-08672</v>
      </c>
      <c r="E545" s="126">
        <v>0</v>
      </c>
      <c r="F545" s="126">
        <v>0</v>
      </c>
      <c r="G545" s="126">
        <v>0</v>
      </c>
      <c r="H545" s="126">
        <f>EquipmentListTable[[#This Row],['#/Unit]]*FilterSpecs!$C$3+EquipmentListTable[[#This Row],['# Extra]]</f>
        <v>0</v>
      </c>
      <c r="I545" s="126">
        <v>0</v>
      </c>
      <c r="J545" s="126">
        <f>IF(AND(EquipmentListTable[[#This Row],[Tag]]&lt;&gt;FilterSpecs!$H$12, EquipmentListTable[[#This Row],[Tag]]&lt;&gt;FilterSpecs!$H$9), EquipmentListTable[[#This Row],['#/Unit]]*FilterSpecs!$B$3+EquipmentListTable[Init '# Extra],0)</f>
        <v>0</v>
      </c>
      <c r="K545" s="126">
        <f>EquipmentListTable[[#This Row],[Tot '#]]-EquipmentListTable[In Stock]</f>
        <v>0</v>
      </c>
      <c r="L545" s="126">
        <f>EquipmentListTable['# Left]</f>
        <v>0</v>
      </c>
      <c r="M545" s="141" t="s">
        <v>448</v>
      </c>
      <c r="N545" s="104">
        <v>0.95</v>
      </c>
      <c r="O545" s="104">
        <f>EquipmentListTable[[#This Row],['# Formatted]]*EquipmentListTable[[#This Row],[Price (USD)]]</f>
        <v>0</v>
      </c>
      <c r="P545" s="41" t="s">
        <v>1874</v>
      </c>
      <c r="Q545" s="126">
        <f t="shared" si="8"/>
        <v>525</v>
      </c>
      <c r="R545" s="141" t="s">
        <v>445</v>
      </c>
      <c r="S545" s="48">
        <f>IF(EquipmentListTable[[#This Row],[Tag]]=FilterSpecs!$H$7,EquipmentListTable[[#This Row],['#/Unit]]*EquipmentListTable[[#This Row],[Price (USD)]],0)</f>
        <v>0</v>
      </c>
      <c r="T545" s="87">
        <f>EquipmentListTable[[#This Row],[Tot '#]]*EquipmentListTable[[#This Row],[Price (USD)]]</f>
        <v>0</v>
      </c>
      <c r="U545" s="96">
        <f>EquipmentListTable[[#This Row],[In Stock]]*EquipmentListTable[[#This Row],[Price (USD)]]</f>
        <v>0</v>
      </c>
      <c r="V545" s="96">
        <f>EquipmentListTable[[#This Row],['# Left]]*EquipmentListTable[[#This Row],[Price (USD)]]</f>
        <v>0</v>
      </c>
      <c r="W545" s="96">
        <f>EquipmentListTable[[#This Row],['# Left]]*EquipmentListTable[[#This Row],[Price (USD)]]</f>
        <v>0</v>
      </c>
      <c r="X545" s="38" t="s">
        <v>446</v>
      </c>
      <c r="Y545" s="77" t="s">
        <v>447</v>
      </c>
      <c r="Z54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https://www.sparkfun.com/products/08672</v>
      </c>
      <c r="AA54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https://www.mouser.com/ProductDetail/474-PRT-08672</v>
      </c>
      <c r="AB545" s="38"/>
    </row>
    <row r="546" spans="1:28" s="54" customFormat="1" x14ac:dyDescent="0.3">
      <c r="A546" s="127" t="s">
        <v>875</v>
      </c>
      <c r="B546" s="127" t="s">
        <v>1576</v>
      </c>
      <c r="C546" s="126" t="s">
        <v>0</v>
      </c>
      <c r="D546" s="141" t="str">
        <f>IF(EquipmentListTable[[#This Row],[Supplier]]=FilterSpecs!$A$8,EquipmentListTable[[#This Row],[Mouser SKU]], EquipmentListTable[[#This Row],[Supplier SKU]])</f>
        <v>PRT-10367</v>
      </c>
      <c r="E546" s="126">
        <v>0</v>
      </c>
      <c r="F546" s="126">
        <v>0</v>
      </c>
      <c r="G546" s="126">
        <v>0</v>
      </c>
      <c r="H546" s="126">
        <f>EquipmentListTable[[#This Row],['#/Unit]]*FilterSpecs!$C$3+EquipmentListTable[[#This Row],['# Extra]]</f>
        <v>0</v>
      </c>
      <c r="I546" s="126">
        <v>0</v>
      </c>
      <c r="J546" s="126">
        <f>IF(AND(EquipmentListTable[[#This Row],[Tag]]&lt;&gt;FilterSpecs!$H$12, EquipmentListTable[[#This Row],[Tag]]&lt;&gt;FilterSpecs!$H$9), EquipmentListTable[[#This Row],['#/Unit]]*FilterSpecs!$B$3+EquipmentListTable[Init '# Extra],0)</f>
        <v>0</v>
      </c>
      <c r="K546" s="126">
        <f>EquipmentListTable[[#This Row],[Tot '#]]-EquipmentListTable[In Stock]</f>
        <v>0</v>
      </c>
      <c r="L546" s="126">
        <f>EquipmentListTable['# Left]</f>
        <v>0</v>
      </c>
      <c r="M546" s="141" t="s">
        <v>570</v>
      </c>
      <c r="N546" s="104">
        <v>1.5</v>
      </c>
      <c r="O546" s="104">
        <f>EquipmentListTable[[#This Row],['# Formatted]]*EquipmentListTable[[#This Row],[Price (USD)]]</f>
        <v>0</v>
      </c>
      <c r="P546" s="41" t="s">
        <v>1874</v>
      </c>
      <c r="Q546" s="126">
        <f t="shared" si="8"/>
        <v>526</v>
      </c>
      <c r="R546" s="141" t="s">
        <v>567</v>
      </c>
      <c r="S546" s="48">
        <f>IF(EquipmentListTable[[#This Row],[Tag]]=FilterSpecs!$H$7,EquipmentListTable[[#This Row],['#/Unit]]*EquipmentListTable[[#This Row],[Price (USD)]],0)</f>
        <v>0</v>
      </c>
      <c r="T546" s="87">
        <f>EquipmentListTable[[#This Row],[Tot '#]]*EquipmentListTable[[#This Row],[Price (USD)]]</f>
        <v>0</v>
      </c>
      <c r="U546" s="96">
        <f>EquipmentListTable[[#This Row],[In Stock]]*EquipmentListTable[[#This Row],[Price (USD)]]</f>
        <v>0</v>
      </c>
      <c r="V546" s="96">
        <f>EquipmentListTable[[#This Row],['# Left]]*EquipmentListTable[[#This Row],[Price (USD)]]</f>
        <v>0</v>
      </c>
      <c r="W546" s="96">
        <f>EquipmentListTable[[#This Row],['# Left]]*EquipmentListTable[[#This Row],[Price (USD)]]</f>
        <v>0</v>
      </c>
      <c r="X546" s="38" t="s">
        <v>568</v>
      </c>
      <c r="Y546" s="77" t="s">
        <v>569</v>
      </c>
      <c r="Z54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https://www.sparkfun.com/products/10367</v>
      </c>
      <c r="AA54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https://www.mouser.com/ProductDetail/474-PRT-10367</v>
      </c>
      <c r="AB546" s="38"/>
    </row>
    <row r="547" spans="1:28" s="54" customFormat="1" x14ac:dyDescent="0.3">
      <c r="A547" s="127" t="s">
        <v>875</v>
      </c>
      <c r="B547" s="127" t="s">
        <v>1576</v>
      </c>
      <c r="C547" s="126" t="s">
        <v>0</v>
      </c>
      <c r="D547" s="141" t="str">
        <f>IF(EquipmentListTable[[#This Row],[Supplier]]=FilterSpecs!$A$8,EquipmentListTable[[#This Row],[Mouser SKU]], EquipmentListTable[[#This Row],[Supplier SKU]])</f>
        <v>PRT-10373</v>
      </c>
      <c r="E547" s="126">
        <v>0</v>
      </c>
      <c r="F547" s="126">
        <v>0</v>
      </c>
      <c r="G547" s="126">
        <v>0</v>
      </c>
      <c r="H547" s="126">
        <f>EquipmentListTable[[#This Row],['#/Unit]]*FilterSpecs!$C$3+EquipmentListTable[[#This Row],['# Extra]]</f>
        <v>0</v>
      </c>
      <c r="I547" s="126">
        <v>0</v>
      </c>
      <c r="J547" s="126">
        <f>IF(AND(EquipmentListTable[[#This Row],[Tag]]&lt;&gt;FilterSpecs!$H$12, EquipmentListTable[[#This Row],[Tag]]&lt;&gt;FilterSpecs!$H$9), EquipmentListTable[[#This Row],['#/Unit]]*FilterSpecs!$B$3+EquipmentListTable[Init '# Extra],0)</f>
        <v>0</v>
      </c>
      <c r="K547" s="126">
        <f>EquipmentListTable[[#This Row],[Tot '#]]-EquipmentListTable[In Stock]</f>
        <v>0</v>
      </c>
      <c r="L547" s="126">
        <f>EquipmentListTable['# Left]</f>
        <v>0</v>
      </c>
      <c r="M547" s="141" t="s">
        <v>558</v>
      </c>
      <c r="N547" s="104">
        <v>1.95</v>
      </c>
      <c r="O547" s="104">
        <f>EquipmentListTable[[#This Row],['# Formatted]]*EquipmentListTable[[#This Row],[Price (USD)]]</f>
        <v>0</v>
      </c>
      <c r="P547" s="41" t="s">
        <v>1874</v>
      </c>
      <c r="Q547" s="126">
        <f t="shared" ref="Q547:Q610" si="9">IF($Q546="List #",1,$Q546+1)</f>
        <v>527</v>
      </c>
      <c r="R547" s="141" t="s">
        <v>555</v>
      </c>
      <c r="S547" s="48">
        <f>IF(EquipmentListTable[[#This Row],[Tag]]=FilterSpecs!$H$7,EquipmentListTable[[#This Row],['#/Unit]]*EquipmentListTable[[#This Row],[Price (USD)]],0)</f>
        <v>0</v>
      </c>
      <c r="T547" s="87">
        <f>EquipmentListTable[[#This Row],[Tot '#]]*EquipmentListTable[[#This Row],[Price (USD)]]</f>
        <v>0</v>
      </c>
      <c r="U547" s="96">
        <f>EquipmentListTable[[#This Row],[In Stock]]*EquipmentListTable[[#This Row],[Price (USD)]]</f>
        <v>0</v>
      </c>
      <c r="V547" s="96">
        <f>EquipmentListTable[[#This Row],['# Left]]*EquipmentListTable[[#This Row],[Price (USD)]]</f>
        <v>0</v>
      </c>
      <c r="W547" s="96">
        <f>EquipmentListTable[[#This Row],['# Left]]*EquipmentListTable[[#This Row],[Price (USD)]]</f>
        <v>0</v>
      </c>
      <c r="X547" s="38" t="s">
        <v>556</v>
      </c>
      <c r="Y547" s="77" t="s">
        <v>557</v>
      </c>
      <c r="Z54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https://www.sparkfun.com/products/10373</v>
      </c>
      <c r="AA54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https://www.mouser.com/ProductDetail/474-PRT-10373</v>
      </c>
      <c r="AB547" s="38"/>
    </row>
    <row r="548" spans="1:28" s="54" customFormat="1" x14ac:dyDescent="0.3">
      <c r="A548" s="127" t="s">
        <v>875</v>
      </c>
      <c r="B548" s="127" t="s">
        <v>1576</v>
      </c>
      <c r="C548" s="126" t="s">
        <v>0</v>
      </c>
      <c r="D548" s="141" t="str">
        <f>IF(EquipmentListTable[[#This Row],[Supplier]]=FilterSpecs!$A$8,EquipmentListTable[[#This Row],[Mouser SKU]], EquipmentListTable[[#This Row],[Supplier SKU]])</f>
        <v>PRT-13164</v>
      </c>
      <c r="E548" s="126">
        <v>0</v>
      </c>
      <c r="F548" s="126">
        <v>0</v>
      </c>
      <c r="G548" s="126">
        <v>0</v>
      </c>
      <c r="H548" s="126">
        <f>EquipmentListTable[[#This Row],['#/Unit]]*FilterSpecs!$C$3+EquipmentListTable[[#This Row],['# Extra]]</f>
        <v>0</v>
      </c>
      <c r="I548" s="126">
        <v>0</v>
      </c>
      <c r="J548" s="126">
        <f>IF(AND(EquipmentListTable[[#This Row],[Tag]]&lt;&gt;FilterSpecs!$H$12, EquipmentListTable[[#This Row],[Tag]]&lt;&gt;FilterSpecs!$H$9), EquipmentListTable[[#This Row],['#/Unit]]*FilterSpecs!$B$3+EquipmentListTable[Init '# Extra],0)</f>
        <v>0</v>
      </c>
      <c r="K548" s="126">
        <f>EquipmentListTable[[#This Row],[Tot '#]]-EquipmentListTable[In Stock]</f>
        <v>0</v>
      </c>
      <c r="L548" s="126">
        <f>EquipmentListTable['# Left]</f>
        <v>0</v>
      </c>
      <c r="M548" s="141" t="s">
        <v>522</v>
      </c>
      <c r="N548" s="104">
        <v>1.5</v>
      </c>
      <c r="O548" s="104">
        <f>EquipmentListTable[[#This Row],['# Formatted]]*EquipmentListTable[[#This Row],[Price (USD)]]</f>
        <v>0</v>
      </c>
      <c r="P548" s="41" t="s">
        <v>1874</v>
      </c>
      <c r="Q548" s="126">
        <f t="shared" si="9"/>
        <v>528</v>
      </c>
      <c r="R548" s="141" t="s">
        <v>519</v>
      </c>
      <c r="S548" s="48">
        <f>IF(EquipmentListTable[[#This Row],[Tag]]=FilterSpecs!$H$7,EquipmentListTable[[#This Row],['#/Unit]]*EquipmentListTable[[#This Row],[Price (USD)]],0)</f>
        <v>0</v>
      </c>
      <c r="T548" s="87">
        <f>EquipmentListTable[[#This Row],[Tot '#]]*EquipmentListTable[[#This Row],[Price (USD)]]</f>
        <v>0</v>
      </c>
      <c r="U548" s="96">
        <f>EquipmentListTable[[#This Row],[In Stock]]*EquipmentListTable[[#This Row],[Price (USD)]]</f>
        <v>0</v>
      </c>
      <c r="V548" s="96">
        <f>EquipmentListTable[[#This Row],['# Left]]*EquipmentListTable[[#This Row],[Price (USD)]]</f>
        <v>0</v>
      </c>
      <c r="W548" s="96">
        <f>EquipmentListTable[[#This Row],['# Left]]*EquipmentListTable[[#This Row],[Price (USD)]]</f>
        <v>0</v>
      </c>
      <c r="X548" s="38" t="s">
        <v>520</v>
      </c>
      <c r="Y548" s="77" t="s">
        <v>521</v>
      </c>
      <c r="Z54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https://www.sparkfun.com/products/13164</v>
      </c>
      <c r="AA54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https://www.mouser.com/ProductDetail/474-PRT-13164</v>
      </c>
      <c r="AB548" s="38"/>
    </row>
    <row r="549" spans="1:28" s="54" customFormat="1" x14ac:dyDescent="0.3">
      <c r="A549" s="127" t="s">
        <v>875</v>
      </c>
      <c r="B549" s="127" t="s">
        <v>1576</v>
      </c>
      <c r="C549" s="126" t="s">
        <v>0</v>
      </c>
      <c r="D549" s="141" t="str">
        <f>IF(EquipmentListTable[[#This Row],[Supplier]]=FilterSpecs!$A$8,EquipmentListTable[[#This Row],[Mouser SKU]], EquipmentListTable[[#This Row],[Supplier SKU]])</f>
        <v>PRT-10369</v>
      </c>
      <c r="E549" s="126">
        <v>0</v>
      </c>
      <c r="F549" s="126">
        <v>0</v>
      </c>
      <c r="G549" s="126">
        <v>0</v>
      </c>
      <c r="H549" s="126">
        <f>EquipmentListTable[[#This Row],['#/Unit]]*FilterSpecs!$C$3+EquipmentListTable[[#This Row],['# Extra]]</f>
        <v>0</v>
      </c>
      <c r="I549" s="126">
        <v>0</v>
      </c>
      <c r="J549" s="126">
        <f>IF(AND(EquipmentListTable[[#This Row],[Tag]]&lt;&gt;FilterSpecs!$H$12, EquipmentListTable[[#This Row],[Tag]]&lt;&gt;FilterSpecs!$H$9), EquipmentListTable[[#This Row],['#/Unit]]*FilterSpecs!$B$3+EquipmentListTable[Init '# Extra],0)</f>
        <v>0</v>
      </c>
      <c r="K549" s="126">
        <f>EquipmentListTable[[#This Row],[Tot '#]]-EquipmentListTable[In Stock]</f>
        <v>0</v>
      </c>
      <c r="L549" s="126">
        <f>EquipmentListTable['# Left]</f>
        <v>0</v>
      </c>
      <c r="M549" s="141" t="s">
        <v>482</v>
      </c>
      <c r="N549" s="104">
        <v>1.5</v>
      </c>
      <c r="O549" s="104">
        <f>EquipmentListTable[[#This Row],['# Formatted]]*EquipmentListTable[[#This Row],[Price (USD)]]</f>
        <v>0</v>
      </c>
      <c r="P549" s="41" t="s">
        <v>1874</v>
      </c>
      <c r="Q549" s="126">
        <f t="shared" si="9"/>
        <v>529</v>
      </c>
      <c r="R549" s="141" t="s">
        <v>479</v>
      </c>
      <c r="S549" s="48">
        <f>IF(EquipmentListTable[[#This Row],[Tag]]=FilterSpecs!$H$7,EquipmentListTable[[#This Row],['#/Unit]]*EquipmentListTable[[#This Row],[Price (USD)]],0)</f>
        <v>0</v>
      </c>
      <c r="T549" s="87">
        <f>EquipmentListTable[[#This Row],[Tot '#]]*EquipmentListTable[[#This Row],[Price (USD)]]</f>
        <v>0</v>
      </c>
      <c r="U549" s="96">
        <f>EquipmentListTable[[#This Row],[In Stock]]*EquipmentListTable[[#This Row],[Price (USD)]]</f>
        <v>0</v>
      </c>
      <c r="V549" s="96">
        <f>EquipmentListTable[[#This Row],['# Left]]*EquipmentListTable[[#This Row],[Price (USD)]]</f>
        <v>0</v>
      </c>
      <c r="W549" s="96">
        <f>EquipmentListTable[[#This Row],['# Left]]*EquipmentListTable[[#This Row],[Price (USD)]]</f>
        <v>0</v>
      </c>
      <c r="X549" s="38" t="s">
        <v>480</v>
      </c>
      <c r="Y549" s="77" t="s">
        <v>481</v>
      </c>
      <c r="Z54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https://www.sparkfun.com/products/10369</v>
      </c>
      <c r="AA54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https://www.mouser.com/ProductDetail/474-PRT-10369</v>
      </c>
      <c r="AB549" s="38"/>
    </row>
    <row r="550" spans="1:28" s="54" customFormat="1" x14ac:dyDescent="0.3">
      <c r="A550" s="127" t="s">
        <v>875</v>
      </c>
      <c r="B550" s="127" t="s">
        <v>1576</v>
      </c>
      <c r="C550" s="126" t="s">
        <v>0</v>
      </c>
      <c r="D550" s="141" t="str">
        <f>IF(EquipmentListTable[[#This Row],[Supplier]]=FilterSpecs!$A$8,EquipmentListTable[[#This Row],[Mouser SKU]], EquipmentListTable[[#This Row],[Supplier SKU]])</f>
        <v>PRT-10370</v>
      </c>
      <c r="E550" s="126">
        <v>0</v>
      </c>
      <c r="F550" s="126">
        <v>0</v>
      </c>
      <c r="G550" s="126">
        <v>0</v>
      </c>
      <c r="H550" s="126">
        <f>EquipmentListTable[[#This Row],['#/Unit]]*FilterSpecs!$C$3+EquipmentListTable[[#This Row],['# Extra]]</f>
        <v>0</v>
      </c>
      <c r="I550" s="126">
        <v>0</v>
      </c>
      <c r="J550" s="126">
        <f>IF(AND(EquipmentListTable[[#This Row],[Tag]]&lt;&gt;FilterSpecs!$H$12, EquipmentListTable[[#This Row],[Tag]]&lt;&gt;FilterSpecs!$H$9), EquipmentListTable[[#This Row],['#/Unit]]*FilterSpecs!$B$3+EquipmentListTable[Init '# Extra],0)</f>
        <v>0</v>
      </c>
      <c r="K550" s="126">
        <f>EquipmentListTable[[#This Row],[Tot '#]]-EquipmentListTable[In Stock]</f>
        <v>0</v>
      </c>
      <c r="L550" s="126">
        <f>EquipmentListTable['# Left]</f>
        <v>0</v>
      </c>
      <c r="M550" s="141" t="s">
        <v>518</v>
      </c>
      <c r="N550" s="104">
        <v>1.5</v>
      </c>
      <c r="O550" s="104">
        <f>EquipmentListTable[[#This Row],['# Formatted]]*EquipmentListTable[[#This Row],[Price (USD)]]</f>
        <v>0</v>
      </c>
      <c r="P550" s="41" t="s">
        <v>1874</v>
      </c>
      <c r="Q550" s="126">
        <f t="shared" si="9"/>
        <v>530</v>
      </c>
      <c r="R550" s="141" t="s">
        <v>515</v>
      </c>
      <c r="S550" s="48">
        <f>IF(EquipmentListTable[[#This Row],[Tag]]=FilterSpecs!$H$7,EquipmentListTable[[#This Row],['#/Unit]]*EquipmentListTable[[#This Row],[Price (USD)]],0)</f>
        <v>0</v>
      </c>
      <c r="T550" s="87">
        <f>EquipmentListTable[[#This Row],[Tot '#]]*EquipmentListTable[[#This Row],[Price (USD)]]</f>
        <v>0</v>
      </c>
      <c r="U550" s="96">
        <f>EquipmentListTable[[#This Row],[In Stock]]*EquipmentListTable[[#This Row],[Price (USD)]]</f>
        <v>0</v>
      </c>
      <c r="V550" s="96">
        <f>EquipmentListTable[[#This Row],['# Left]]*EquipmentListTable[[#This Row],[Price (USD)]]</f>
        <v>0</v>
      </c>
      <c r="W550" s="96">
        <f>EquipmentListTable[[#This Row],['# Left]]*EquipmentListTable[[#This Row],[Price (USD)]]</f>
        <v>0</v>
      </c>
      <c r="X550" s="38" t="s">
        <v>516</v>
      </c>
      <c r="Y550" s="77" t="s">
        <v>517</v>
      </c>
      <c r="Z55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https://www.sparkfun.com/products/10370</v>
      </c>
      <c r="AA55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https://www.mouser.com/ProductDetail/474-PRT-10370</v>
      </c>
      <c r="AB550" s="38"/>
    </row>
    <row r="551" spans="1:28" s="54" customFormat="1" x14ac:dyDescent="0.3">
      <c r="A551" s="127" t="s">
        <v>875</v>
      </c>
      <c r="B551" s="127" t="s">
        <v>1576</v>
      </c>
      <c r="C551" s="126" t="s">
        <v>0</v>
      </c>
      <c r="D551" s="141" t="str">
        <f>IF(EquipmentListTable[[#This Row],[Supplier]]=FilterSpecs!$A$8,EquipmentListTable[[#This Row],[Mouser SKU]], EquipmentListTable[[#This Row],[Supplier SKU]])</f>
        <v>PRT-10376</v>
      </c>
      <c r="E551" s="126">
        <v>0</v>
      </c>
      <c r="F551" s="126">
        <v>0</v>
      </c>
      <c r="G551" s="126">
        <v>0</v>
      </c>
      <c r="H551" s="126">
        <f>EquipmentListTable[[#This Row],['#/Unit]]*FilterSpecs!$C$3+EquipmentListTable[[#This Row],['# Extra]]</f>
        <v>0</v>
      </c>
      <c r="I551" s="126">
        <v>0</v>
      </c>
      <c r="J551" s="126">
        <f>IF(AND(EquipmentListTable[[#This Row],[Tag]]&lt;&gt;FilterSpecs!$H$12, EquipmentListTable[[#This Row],[Tag]]&lt;&gt;FilterSpecs!$H$9), EquipmentListTable[[#This Row],['#/Unit]]*FilterSpecs!$B$3+EquipmentListTable[Init '# Extra],0)</f>
        <v>0</v>
      </c>
      <c r="K551" s="126">
        <f>EquipmentListTable[[#This Row],[Tot '#]]-EquipmentListTable[In Stock]</f>
        <v>0</v>
      </c>
      <c r="L551" s="126">
        <f>EquipmentListTable['# Left]</f>
        <v>0</v>
      </c>
      <c r="M551" s="141" t="s">
        <v>486</v>
      </c>
      <c r="N551" s="104">
        <v>1.95</v>
      </c>
      <c r="O551" s="104">
        <f>EquipmentListTable[[#This Row],['# Formatted]]*EquipmentListTable[[#This Row],[Price (USD)]]</f>
        <v>0</v>
      </c>
      <c r="P551" s="41" t="s">
        <v>1874</v>
      </c>
      <c r="Q551" s="126">
        <f t="shared" si="9"/>
        <v>531</v>
      </c>
      <c r="R551" s="141" t="s">
        <v>483</v>
      </c>
      <c r="S551" s="48">
        <f>IF(EquipmentListTable[[#This Row],[Tag]]=FilterSpecs!$H$7,EquipmentListTable[[#This Row],['#/Unit]]*EquipmentListTable[[#This Row],[Price (USD)]],0)</f>
        <v>0</v>
      </c>
      <c r="T551" s="87">
        <f>EquipmentListTable[[#This Row],[Tot '#]]*EquipmentListTable[[#This Row],[Price (USD)]]</f>
        <v>0</v>
      </c>
      <c r="U551" s="96">
        <f>EquipmentListTable[[#This Row],[In Stock]]*EquipmentListTable[[#This Row],[Price (USD)]]</f>
        <v>0</v>
      </c>
      <c r="V551" s="96">
        <f>EquipmentListTable[[#This Row],['# Left]]*EquipmentListTable[[#This Row],[Price (USD)]]</f>
        <v>0</v>
      </c>
      <c r="W551" s="96">
        <f>EquipmentListTable[[#This Row],['# Left]]*EquipmentListTable[[#This Row],[Price (USD)]]</f>
        <v>0</v>
      </c>
      <c r="X551" s="38" t="s">
        <v>484</v>
      </c>
      <c r="Y551" s="77" t="s">
        <v>485</v>
      </c>
      <c r="Z55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https://www.sparkfun.com/products/10376</v>
      </c>
      <c r="AA55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https://www.mouser.com/ProductDetail/474-PRT-10376</v>
      </c>
      <c r="AB551" s="38"/>
    </row>
    <row r="552" spans="1:28" s="54" customFormat="1" x14ac:dyDescent="0.3">
      <c r="A552" s="127" t="s">
        <v>875</v>
      </c>
      <c r="B552" s="127" t="s">
        <v>1576</v>
      </c>
      <c r="C552" s="126" t="s">
        <v>0</v>
      </c>
      <c r="D552" s="141" t="str">
        <f>IF(EquipmentListTable[[#This Row],[Supplier]]=FilterSpecs!$A$8,EquipmentListTable[[#This Row],[Mouser SKU]], EquipmentListTable[[#This Row],[Supplier SKU]])</f>
        <v>PRT-10371</v>
      </c>
      <c r="E552" s="126">
        <v>0</v>
      </c>
      <c r="F552" s="126">
        <v>0</v>
      </c>
      <c r="G552" s="126">
        <v>0</v>
      </c>
      <c r="H552" s="126">
        <f>EquipmentListTable[[#This Row],['#/Unit]]*FilterSpecs!$C$3+EquipmentListTable[[#This Row],['# Extra]]</f>
        <v>0</v>
      </c>
      <c r="I552" s="126">
        <v>0</v>
      </c>
      <c r="J552" s="126">
        <f>IF(AND(EquipmentListTable[[#This Row],[Tag]]&lt;&gt;FilterSpecs!$H$12, EquipmentListTable[[#This Row],[Tag]]&lt;&gt;FilterSpecs!$H$9), EquipmentListTable[[#This Row],['#/Unit]]*FilterSpecs!$B$3+EquipmentListTable[Init '# Extra],0)</f>
        <v>0</v>
      </c>
      <c r="K552" s="126">
        <f>EquipmentListTable[[#This Row],[Tot '#]]-EquipmentListTable[In Stock]</f>
        <v>0</v>
      </c>
      <c r="L552" s="126">
        <f>EquipmentListTable['# Left]</f>
        <v>0</v>
      </c>
      <c r="M552" s="141" t="s">
        <v>490</v>
      </c>
      <c r="N552" s="104">
        <v>1.5</v>
      </c>
      <c r="O552" s="104">
        <f>EquipmentListTable[[#This Row],['# Formatted]]*EquipmentListTable[[#This Row],[Price (USD)]]</f>
        <v>0</v>
      </c>
      <c r="P552" s="41" t="s">
        <v>1874</v>
      </c>
      <c r="Q552" s="126">
        <f t="shared" si="9"/>
        <v>532</v>
      </c>
      <c r="R552" s="141" t="s">
        <v>487</v>
      </c>
      <c r="S552" s="48">
        <f>IF(EquipmentListTable[[#This Row],[Tag]]=FilterSpecs!$H$7,EquipmentListTable[[#This Row],['#/Unit]]*EquipmentListTable[[#This Row],[Price (USD)]],0)</f>
        <v>0</v>
      </c>
      <c r="T552" s="87">
        <f>EquipmentListTable[[#This Row],[Tot '#]]*EquipmentListTable[[#This Row],[Price (USD)]]</f>
        <v>0</v>
      </c>
      <c r="U552" s="96">
        <f>EquipmentListTable[[#This Row],[In Stock]]*EquipmentListTable[[#This Row],[Price (USD)]]</f>
        <v>0</v>
      </c>
      <c r="V552" s="96">
        <f>EquipmentListTable[[#This Row],['# Left]]*EquipmentListTable[[#This Row],[Price (USD)]]</f>
        <v>0</v>
      </c>
      <c r="W552" s="96">
        <f>EquipmentListTable[[#This Row],['# Left]]*EquipmentListTable[[#This Row],[Price (USD)]]</f>
        <v>0</v>
      </c>
      <c r="X552" s="38" t="s">
        <v>488</v>
      </c>
      <c r="Y552" s="77" t="s">
        <v>489</v>
      </c>
      <c r="Z55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https://www.sparkfun.com/products/10371</v>
      </c>
      <c r="AA55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https://www.mouser.com/ProductDetail/474-PRT-10371</v>
      </c>
      <c r="AB552" s="38"/>
    </row>
    <row r="553" spans="1:28" s="54" customFormat="1" x14ac:dyDescent="0.3">
      <c r="A553" s="127" t="s">
        <v>875</v>
      </c>
      <c r="B553" s="127" t="s">
        <v>1576</v>
      </c>
      <c r="C553" s="126" t="s">
        <v>0</v>
      </c>
      <c r="D553" s="141" t="str">
        <f>IF(EquipmentListTable[[#This Row],[Supplier]]=FilterSpecs!$A$8,EquipmentListTable[[#This Row],[Mouser SKU]], EquipmentListTable[[#This Row],[Supplier SKU]])</f>
        <v>PRT-12796</v>
      </c>
      <c r="E553" s="126">
        <v>0</v>
      </c>
      <c r="F553" s="126">
        <v>0</v>
      </c>
      <c r="G553" s="126">
        <v>0</v>
      </c>
      <c r="H553" s="126">
        <f>EquipmentListTable[[#This Row],['#/Unit]]*FilterSpecs!$C$3+EquipmentListTable[[#This Row],['# Extra]]</f>
        <v>0</v>
      </c>
      <c r="I553" s="126">
        <v>0</v>
      </c>
      <c r="J553" s="126">
        <f>IF(AND(EquipmentListTable[[#This Row],[Tag]]&lt;&gt;FilterSpecs!$H$12, EquipmentListTable[[#This Row],[Tag]]&lt;&gt;FilterSpecs!$H$9), EquipmentListTable[[#This Row],['#/Unit]]*FilterSpecs!$B$3+EquipmentListTable[Init '# Extra],0)</f>
        <v>0</v>
      </c>
      <c r="K553" s="126">
        <f>EquipmentListTable[[#This Row],[Tot '#]]-EquipmentListTable[In Stock]</f>
        <v>0</v>
      </c>
      <c r="L553" s="126">
        <f>EquipmentListTable['# Left]</f>
        <v>0</v>
      </c>
      <c r="M553" s="141" t="s">
        <v>530</v>
      </c>
      <c r="N553" s="104">
        <v>1.95</v>
      </c>
      <c r="O553" s="104">
        <f>EquipmentListTable[[#This Row],['# Formatted]]*EquipmentListTable[[#This Row],[Price (USD)]]</f>
        <v>0</v>
      </c>
      <c r="P553" s="41" t="s">
        <v>1874</v>
      </c>
      <c r="Q553" s="126">
        <f t="shared" si="9"/>
        <v>533</v>
      </c>
      <c r="R553" s="141" t="s">
        <v>527</v>
      </c>
      <c r="S553" s="48">
        <f>IF(EquipmentListTable[[#This Row],[Tag]]=FilterSpecs!$H$7,EquipmentListTable[[#This Row],['#/Unit]]*EquipmentListTable[[#This Row],[Price (USD)]],0)</f>
        <v>0</v>
      </c>
      <c r="T553" s="87">
        <f>EquipmentListTable[[#This Row],[Tot '#]]*EquipmentListTable[[#This Row],[Price (USD)]]</f>
        <v>0</v>
      </c>
      <c r="U553" s="96">
        <f>EquipmentListTable[[#This Row],[In Stock]]*EquipmentListTable[[#This Row],[Price (USD)]]</f>
        <v>0</v>
      </c>
      <c r="V553" s="96">
        <f>EquipmentListTable[[#This Row],['# Left]]*EquipmentListTable[[#This Row],[Price (USD)]]</f>
        <v>0</v>
      </c>
      <c r="W553" s="96">
        <f>EquipmentListTable[[#This Row],['# Left]]*EquipmentListTable[[#This Row],[Price (USD)]]</f>
        <v>0</v>
      </c>
      <c r="X553" s="38" t="s">
        <v>528</v>
      </c>
      <c r="Y553" s="77" t="s">
        <v>529</v>
      </c>
      <c r="Z55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https://www.sparkfun.com/products/12796</v>
      </c>
      <c r="AA55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https://www.mouser.com/ProductDetail/474-PRT-12796</v>
      </c>
      <c r="AB553" s="38"/>
    </row>
    <row r="554" spans="1:28" s="54" customFormat="1" x14ac:dyDescent="0.3">
      <c r="A554" s="127" t="s">
        <v>875</v>
      </c>
      <c r="B554" s="127" t="s">
        <v>1576</v>
      </c>
      <c r="C554" s="126" t="s">
        <v>0</v>
      </c>
      <c r="D554" s="141" t="str">
        <f>IF(EquipmentListTable[[#This Row],[Supplier]]=FilterSpecs!$A$8,EquipmentListTable[[#This Row],[Mouser SKU]], EquipmentListTable[[#This Row],[Supplier SKU]])</f>
        <v>PRT-11710</v>
      </c>
      <c r="E554" s="126">
        <v>0</v>
      </c>
      <c r="F554" s="126">
        <v>0</v>
      </c>
      <c r="G554" s="126">
        <v>0</v>
      </c>
      <c r="H554" s="126">
        <f>EquipmentListTable[[#This Row],['#/Unit]]*FilterSpecs!$C$3+EquipmentListTable[[#This Row],['# Extra]]</f>
        <v>0</v>
      </c>
      <c r="I554" s="126">
        <v>0</v>
      </c>
      <c r="J554" s="126">
        <f>IF(AND(EquipmentListTable[[#This Row],[Tag]]&lt;&gt;FilterSpecs!$H$12, EquipmentListTable[[#This Row],[Tag]]&lt;&gt;FilterSpecs!$H$9), EquipmentListTable[[#This Row],['#/Unit]]*FilterSpecs!$B$3+EquipmentListTable[Init '# Extra],0)</f>
        <v>0</v>
      </c>
      <c r="K554" s="126">
        <f>EquipmentListTable[[#This Row],[Tot '#]]-EquipmentListTable[In Stock]</f>
        <v>0</v>
      </c>
      <c r="L554" s="126">
        <f>EquipmentListTable['# Left]</f>
        <v>0</v>
      </c>
      <c r="M554" s="141" t="s">
        <v>534</v>
      </c>
      <c r="N554" s="104">
        <v>4.95</v>
      </c>
      <c r="O554" s="104">
        <f>EquipmentListTable[[#This Row],['# Formatted]]*EquipmentListTable[[#This Row],[Price (USD)]]</f>
        <v>0</v>
      </c>
      <c r="P554" s="41" t="s">
        <v>1874</v>
      </c>
      <c r="Q554" s="126">
        <f t="shared" si="9"/>
        <v>534</v>
      </c>
      <c r="R554" s="141" t="s">
        <v>531</v>
      </c>
      <c r="S554" s="48">
        <f>IF(EquipmentListTable[[#This Row],[Tag]]=FilterSpecs!$H$7,EquipmentListTable[[#This Row],['#/Unit]]*EquipmentListTable[[#This Row],[Price (USD)]],0)</f>
        <v>0</v>
      </c>
      <c r="T554" s="87">
        <f>EquipmentListTable[[#This Row],[Tot '#]]*EquipmentListTable[[#This Row],[Price (USD)]]</f>
        <v>0</v>
      </c>
      <c r="U554" s="96">
        <f>EquipmentListTable[[#This Row],[In Stock]]*EquipmentListTable[[#This Row],[Price (USD)]]</f>
        <v>0</v>
      </c>
      <c r="V554" s="96">
        <f>EquipmentListTable[[#This Row],['# Left]]*EquipmentListTable[[#This Row],[Price (USD)]]</f>
        <v>0</v>
      </c>
      <c r="W554" s="96">
        <f>EquipmentListTable[[#This Row],['# Left]]*EquipmentListTable[[#This Row],[Price (USD)]]</f>
        <v>0</v>
      </c>
      <c r="X554" s="38" t="s">
        <v>532</v>
      </c>
      <c r="Y554" s="77" t="s">
        <v>533</v>
      </c>
      <c r="Z55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https://www.sparkfun.com/products/11710</v>
      </c>
      <c r="AA55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https://www.mouser.com/ProductDetail/474-PRT-11710</v>
      </c>
      <c r="AB554" s="38"/>
    </row>
    <row r="555" spans="1:28" s="54" customFormat="1" x14ac:dyDescent="0.3">
      <c r="A555" s="127" t="s">
        <v>875</v>
      </c>
      <c r="B555" s="127" t="s">
        <v>1576</v>
      </c>
      <c r="C555" s="126" t="s">
        <v>0</v>
      </c>
      <c r="D555" s="141" t="str">
        <f>IF(EquipmentListTable[[#This Row],[Supplier]]=FilterSpecs!$A$8,EquipmentListTable[[#This Row],[Mouser SKU]], EquipmentListTable[[#This Row],[Supplier SKU]])</f>
        <v>PRT-09389</v>
      </c>
      <c r="E555" s="126">
        <v>0</v>
      </c>
      <c r="F555" s="126">
        <v>0</v>
      </c>
      <c r="G555" s="126">
        <v>0</v>
      </c>
      <c r="H555" s="126">
        <f>EquipmentListTable[[#This Row],['#/Unit]]*FilterSpecs!$C$3+EquipmentListTable[[#This Row],['# Extra]]</f>
        <v>0</v>
      </c>
      <c r="I555" s="126">
        <v>0</v>
      </c>
      <c r="J555" s="126">
        <f>IF(AND(EquipmentListTable[[#This Row],[Tag]]&lt;&gt;FilterSpecs!$H$12, EquipmentListTable[[#This Row],[Tag]]&lt;&gt;FilterSpecs!$H$9), EquipmentListTable[[#This Row],['#/Unit]]*FilterSpecs!$B$3+EquipmentListTable[Init '# Extra],0)</f>
        <v>0</v>
      </c>
      <c r="K555" s="126">
        <f>EquipmentListTable[[#This Row],[Tot '#]]-EquipmentListTable[In Stock]</f>
        <v>0</v>
      </c>
      <c r="L555" s="126">
        <f>EquipmentListTable['# Left]</f>
        <v>0</v>
      </c>
      <c r="M555" s="141" t="s">
        <v>582</v>
      </c>
      <c r="N555" s="104">
        <v>4.5</v>
      </c>
      <c r="O555" s="104">
        <f>EquipmentListTable[[#This Row],['# Formatted]]*EquipmentListTable[[#This Row],[Price (USD)]]</f>
        <v>0</v>
      </c>
      <c r="P555" s="41" t="s">
        <v>1874</v>
      </c>
      <c r="Q555" s="126">
        <f t="shared" si="9"/>
        <v>535</v>
      </c>
      <c r="R555" s="141" t="s">
        <v>579</v>
      </c>
      <c r="S555" s="48">
        <f>IF(EquipmentListTable[[#This Row],[Tag]]=FilterSpecs!$H$7,EquipmentListTable[[#This Row],['#/Unit]]*EquipmentListTable[[#This Row],[Price (USD)]],0)</f>
        <v>0</v>
      </c>
      <c r="T555" s="87">
        <f>EquipmentListTable[[#This Row],[Tot '#]]*EquipmentListTable[[#This Row],[Price (USD)]]</f>
        <v>0</v>
      </c>
      <c r="U555" s="96">
        <f>EquipmentListTable[[#This Row],[In Stock]]*EquipmentListTable[[#This Row],[Price (USD)]]</f>
        <v>0</v>
      </c>
      <c r="V555" s="96">
        <f>EquipmentListTable[[#This Row],['# Left]]*EquipmentListTable[[#This Row],[Price (USD)]]</f>
        <v>0</v>
      </c>
      <c r="W555" s="96">
        <f>EquipmentListTable[[#This Row],['# Left]]*EquipmentListTable[[#This Row],[Price (USD)]]</f>
        <v>0</v>
      </c>
      <c r="X555" s="38" t="s">
        <v>580</v>
      </c>
      <c r="Y555" s="77" t="s">
        <v>581</v>
      </c>
      <c r="Z55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https://www.sparkfun.com/products/09389</v>
      </c>
      <c r="AA55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https://www.mouser.com/ProductDetail/474-PRT-09389</v>
      </c>
      <c r="AB555" s="38"/>
    </row>
    <row r="556" spans="1:28" s="54" customFormat="1" x14ac:dyDescent="0.3">
      <c r="A556" s="127" t="s">
        <v>875</v>
      </c>
      <c r="B556" s="127" t="s">
        <v>1576</v>
      </c>
      <c r="C556" s="126" t="s">
        <v>0</v>
      </c>
      <c r="D556" s="141" t="str">
        <f>IF(EquipmentListTable[[#This Row],[Supplier]]=FilterSpecs!$A$8,EquipmentListTable[[#This Row],[Mouser SKU]], EquipmentListTable[[#This Row],[Supplier SKU]])</f>
        <v>PRT-09140</v>
      </c>
      <c r="E556" s="126">
        <v>0</v>
      </c>
      <c r="F556" s="126">
        <v>0</v>
      </c>
      <c r="G556" s="126">
        <v>0</v>
      </c>
      <c r="H556" s="126">
        <f>EquipmentListTable[[#This Row],['#/Unit]]*FilterSpecs!$C$3+EquipmentListTable[[#This Row],['# Extra]]</f>
        <v>0</v>
      </c>
      <c r="I556" s="126">
        <v>0</v>
      </c>
      <c r="J556" s="126">
        <f>IF(AND(EquipmentListTable[[#This Row],[Tag]]&lt;&gt;FilterSpecs!$H$12, EquipmentListTable[[#This Row],[Tag]]&lt;&gt;FilterSpecs!$H$9), EquipmentListTable[[#This Row],['#/Unit]]*FilterSpecs!$B$3+EquipmentListTable[Init '# Extra],0)</f>
        <v>0</v>
      </c>
      <c r="K556" s="126">
        <f>EquipmentListTable[[#This Row],[Tot '#]]-EquipmentListTable[In Stock]</f>
        <v>0</v>
      </c>
      <c r="L556" s="126">
        <f>EquipmentListTable['# Left]</f>
        <v>0</v>
      </c>
      <c r="M556" s="141" t="s">
        <v>542</v>
      </c>
      <c r="N556" s="104">
        <v>3.95</v>
      </c>
      <c r="O556" s="104">
        <f>EquipmentListTable[[#This Row],['# Formatted]]*EquipmentListTable[[#This Row],[Price (USD)]]</f>
        <v>0</v>
      </c>
      <c r="P556" s="41" t="s">
        <v>1874</v>
      </c>
      <c r="Q556" s="126">
        <f t="shared" si="9"/>
        <v>536</v>
      </c>
      <c r="R556" s="141" t="s">
        <v>539</v>
      </c>
      <c r="S556" s="48">
        <f>IF(EquipmentListTable[[#This Row],[Tag]]=FilterSpecs!$H$7,EquipmentListTable[[#This Row],['#/Unit]]*EquipmentListTable[[#This Row],[Price (USD)]],0)</f>
        <v>0</v>
      </c>
      <c r="T556" s="87">
        <f>EquipmentListTable[[#This Row],[Tot '#]]*EquipmentListTable[[#This Row],[Price (USD)]]</f>
        <v>0</v>
      </c>
      <c r="U556" s="96">
        <f>EquipmentListTable[[#This Row],[In Stock]]*EquipmentListTable[[#This Row],[Price (USD)]]</f>
        <v>0</v>
      </c>
      <c r="V556" s="96">
        <f>EquipmentListTable[[#This Row],['# Left]]*EquipmentListTable[[#This Row],[Price (USD)]]</f>
        <v>0</v>
      </c>
      <c r="W556" s="96">
        <f>EquipmentListTable[[#This Row],['# Left]]*EquipmentListTable[[#This Row],[Price (USD)]]</f>
        <v>0</v>
      </c>
      <c r="X556" s="38" t="s">
        <v>540</v>
      </c>
      <c r="Y556" s="77" t="s">
        <v>541</v>
      </c>
      <c r="Z55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https://www.sparkfun.com/products/09140</v>
      </c>
      <c r="AA55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https://www.mouser.com/ProductDetail/474-PRT-09140</v>
      </c>
      <c r="AB556" s="38"/>
    </row>
    <row r="557" spans="1:28" s="54" customFormat="1" x14ac:dyDescent="0.3">
      <c r="A557" s="127" t="s">
        <v>875</v>
      </c>
      <c r="B557" s="127" t="s">
        <v>1576</v>
      </c>
      <c r="C557" s="126" t="s">
        <v>0</v>
      </c>
      <c r="D557" s="141" t="str">
        <f>IF(EquipmentListTable[[#This Row],[Supplier]]=FilterSpecs!$A$8,EquipmentListTable[[#This Row],[Mouser SKU]], EquipmentListTable[[#This Row],[Supplier SKU]])</f>
        <v>PRT-09385</v>
      </c>
      <c r="E557" s="126">
        <v>0</v>
      </c>
      <c r="F557" s="126">
        <v>0</v>
      </c>
      <c r="G557" s="126">
        <v>0</v>
      </c>
      <c r="H557" s="126">
        <f>EquipmentListTable[[#This Row],['#/Unit]]*FilterSpecs!$C$3+EquipmentListTable[[#This Row],['# Extra]]</f>
        <v>0</v>
      </c>
      <c r="I557" s="126">
        <v>0</v>
      </c>
      <c r="J557" s="126">
        <f>IF(AND(EquipmentListTable[[#This Row],[Tag]]&lt;&gt;FilterSpecs!$H$12, EquipmentListTable[[#This Row],[Tag]]&lt;&gt;FilterSpecs!$H$9), EquipmentListTable[[#This Row],['#/Unit]]*FilterSpecs!$B$3+EquipmentListTable[Init '# Extra],0)</f>
        <v>0</v>
      </c>
      <c r="K557" s="126">
        <f>EquipmentListTable[[#This Row],[Tot '#]]-EquipmentListTable[In Stock]</f>
        <v>0</v>
      </c>
      <c r="L557" s="126">
        <f>EquipmentListTable['# Left]</f>
        <v>0</v>
      </c>
      <c r="M557" s="141" t="s">
        <v>550</v>
      </c>
      <c r="N557" s="104">
        <v>4.5</v>
      </c>
      <c r="O557" s="104">
        <f>EquipmentListTable[[#This Row],['# Formatted]]*EquipmentListTable[[#This Row],[Price (USD)]]</f>
        <v>0</v>
      </c>
      <c r="P557" s="41" t="s">
        <v>1874</v>
      </c>
      <c r="Q557" s="126">
        <f t="shared" si="9"/>
        <v>537</v>
      </c>
      <c r="R557" s="141" t="s">
        <v>547</v>
      </c>
      <c r="S557" s="48">
        <f>IF(EquipmentListTable[[#This Row],[Tag]]=FilterSpecs!$H$7,EquipmentListTable[[#This Row],['#/Unit]]*EquipmentListTable[[#This Row],[Price (USD)]],0)</f>
        <v>0</v>
      </c>
      <c r="T557" s="87">
        <f>EquipmentListTable[[#This Row],[Tot '#]]*EquipmentListTable[[#This Row],[Price (USD)]]</f>
        <v>0</v>
      </c>
      <c r="U557" s="96">
        <f>EquipmentListTable[[#This Row],[In Stock]]*EquipmentListTable[[#This Row],[Price (USD)]]</f>
        <v>0</v>
      </c>
      <c r="V557" s="96">
        <f>EquipmentListTable[[#This Row],['# Left]]*EquipmentListTable[[#This Row],[Price (USD)]]</f>
        <v>0</v>
      </c>
      <c r="W557" s="96">
        <f>EquipmentListTable[[#This Row],['# Left]]*EquipmentListTable[[#This Row],[Price (USD)]]</f>
        <v>0</v>
      </c>
      <c r="X557" s="38" t="s">
        <v>548</v>
      </c>
      <c r="Y557" s="77" t="s">
        <v>549</v>
      </c>
      <c r="Z55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https://www.sparkfun.com/products/09385</v>
      </c>
      <c r="AA55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https://www.mouser.com/ProductDetail/474-PRT-09385</v>
      </c>
      <c r="AB557" s="38"/>
    </row>
    <row r="558" spans="1:28" s="54" customFormat="1" x14ac:dyDescent="0.3">
      <c r="A558" s="127" t="s">
        <v>875</v>
      </c>
      <c r="B558" s="127" t="s">
        <v>1576</v>
      </c>
      <c r="C558" s="126" t="s">
        <v>0</v>
      </c>
      <c r="D558" s="141" t="str">
        <f>IF(EquipmentListTable[[#This Row],[Supplier]]=FilterSpecs!$A$8,EquipmentListTable[[#This Row],[Mouser SKU]], EquipmentListTable[[#This Row],[Supplier SKU]])</f>
        <v>PRT-14284</v>
      </c>
      <c r="E558" s="126">
        <v>0</v>
      </c>
      <c r="F558" s="126">
        <v>0</v>
      </c>
      <c r="G558" s="126">
        <v>0</v>
      </c>
      <c r="H558" s="126">
        <f>EquipmentListTable[[#This Row],['#/Unit]]*FilterSpecs!$C$3+EquipmentListTable[[#This Row],['# Extra]]</f>
        <v>0</v>
      </c>
      <c r="I558" s="126">
        <v>0</v>
      </c>
      <c r="J558" s="126">
        <f>IF(AND(EquipmentListTable[[#This Row],[Tag]]&lt;&gt;FilterSpecs!$H$12, EquipmentListTable[[#This Row],[Tag]]&lt;&gt;FilterSpecs!$H$9), EquipmentListTable[[#This Row],['#/Unit]]*FilterSpecs!$B$3+EquipmentListTable[Init '# Extra],0)</f>
        <v>0</v>
      </c>
      <c r="K558" s="126">
        <f>EquipmentListTable[[#This Row],[Tot '#]]-EquipmentListTable[In Stock]</f>
        <v>0</v>
      </c>
      <c r="L558" s="126">
        <f>EquipmentListTable['# Left]</f>
        <v>0</v>
      </c>
      <c r="M558" s="141" t="s">
        <v>526</v>
      </c>
      <c r="N558" s="104">
        <v>1.95</v>
      </c>
      <c r="O558" s="104">
        <f>EquipmentListTable[[#This Row],['# Formatted]]*EquipmentListTable[[#This Row],[Price (USD)]]</f>
        <v>0</v>
      </c>
      <c r="P558" s="41" t="s">
        <v>1874</v>
      </c>
      <c r="Q558" s="126">
        <f t="shared" si="9"/>
        <v>538</v>
      </c>
      <c r="R558" s="141" t="s">
        <v>523</v>
      </c>
      <c r="S558" s="48">
        <f>IF(EquipmentListTable[[#This Row],[Tag]]=FilterSpecs!$H$7,EquipmentListTable[[#This Row],['#/Unit]]*EquipmentListTable[[#This Row],[Price (USD)]],0)</f>
        <v>0</v>
      </c>
      <c r="T558" s="87">
        <f>EquipmentListTable[[#This Row],[Tot '#]]*EquipmentListTable[[#This Row],[Price (USD)]]</f>
        <v>0</v>
      </c>
      <c r="U558" s="96">
        <f>EquipmentListTable[[#This Row],[In Stock]]*EquipmentListTable[[#This Row],[Price (USD)]]</f>
        <v>0</v>
      </c>
      <c r="V558" s="96">
        <f>EquipmentListTable[[#This Row],['# Left]]*EquipmentListTable[[#This Row],[Price (USD)]]</f>
        <v>0</v>
      </c>
      <c r="W558" s="96">
        <f>EquipmentListTable[[#This Row],['# Left]]*EquipmentListTable[[#This Row],[Price (USD)]]</f>
        <v>0</v>
      </c>
      <c r="X558" s="38" t="s">
        <v>524</v>
      </c>
      <c r="Y558" s="77" t="s">
        <v>525</v>
      </c>
      <c r="Z55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https://www.sparkfun.com/products/14284</v>
      </c>
      <c r="AA55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https://www.mouser.com/ProductDetail/474-PRT-14284</v>
      </c>
      <c r="AB558" s="38"/>
    </row>
    <row r="559" spans="1:28" s="54" customFormat="1" x14ac:dyDescent="0.3">
      <c r="A559" s="127" t="s">
        <v>875</v>
      </c>
      <c r="B559" s="127" t="s">
        <v>1576</v>
      </c>
      <c r="C559" s="126" t="s">
        <v>0</v>
      </c>
      <c r="D559" s="141" t="str">
        <f>IF(EquipmentListTable[[#This Row],[Supplier]]=FilterSpecs!$A$8,EquipmentListTable[[#This Row],[Mouser SKU]], EquipmentListTable[[#This Row],[Supplier SKU]])</f>
        <v>PRT-11709</v>
      </c>
      <c r="E559" s="126">
        <v>0</v>
      </c>
      <c r="F559" s="126">
        <v>0</v>
      </c>
      <c r="G559" s="126">
        <v>0</v>
      </c>
      <c r="H559" s="126">
        <f>EquipmentListTable[[#This Row],['#/Unit]]*FilterSpecs!$C$3+EquipmentListTable[[#This Row],['# Extra]]</f>
        <v>0</v>
      </c>
      <c r="I559" s="126">
        <v>0</v>
      </c>
      <c r="J559" s="126">
        <f>IF(AND(EquipmentListTable[[#This Row],[Tag]]&lt;&gt;FilterSpecs!$H$12, EquipmentListTable[[#This Row],[Tag]]&lt;&gt;FilterSpecs!$H$9), EquipmentListTable[[#This Row],['#/Unit]]*FilterSpecs!$B$3+EquipmentListTable[Init '# Extra],0)</f>
        <v>0</v>
      </c>
      <c r="K559" s="126">
        <f>EquipmentListTable[[#This Row],[Tot '#]]-EquipmentListTable[In Stock]</f>
        <v>0</v>
      </c>
      <c r="L559" s="126">
        <f>EquipmentListTable['# Left]</f>
        <v>0</v>
      </c>
      <c r="M559" s="141" t="s">
        <v>1321</v>
      </c>
      <c r="N559" s="104">
        <v>4.95</v>
      </c>
      <c r="O559" s="104">
        <f>EquipmentListTable[[#This Row],['# Formatted]]*EquipmentListTable[[#This Row],[Price (USD)]]</f>
        <v>0</v>
      </c>
      <c r="P559" s="41" t="s">
        <v>1874</v>
      </c>
      <c r="Q559" s="126">
        <f t="shared" si="9"/>
        <v>539</v>
      </c>
      <c r="R559" s="141" t="s">
        <v>1322</v>
      </c>
      <c r="S559" s="48">
        <f>IF(EquipmentListTable[[#This Row],[Tag]]=FilterSpecs!$H$7,EquipmentListTable[[#This Row],['#/Unit]]*EquipmentListTable[[#This Row],[Price (USD)]],0)</f>
        <v>0</v>
      </c>
      <c r="T559" s="87">
        <f>EquipmentListTable[[#This Row],[Tot '#]]*EquipmentListTable[[#This Row],[Price (USD)]]</f>
        <v>0</v>
      </c>
      <c r="U559" s="96">
        <f>EquipmentListTable[[#This Row],[In Stock]]*EquipmentListTable[[#This Row],[Price (USD)]]</f>
        <v>0</v>
      </c>
      <c r="V559" s="96">
        <f>EquipmentListTable[[#This Row],['# Left]]*EquipmentListTable[[#This Row],[Price (USD)]]</f>
        <v>0</v>
      </c>
      <c r="W559" s="96">
        <f>EquipmentListTable[[#This Row],['# Left]]*EquipmentListTable[[#This Row],[Price (USD)]]</f>
        <v>0</v>
      </c>
      <c r="X559" s="38" t="s">
        <v>532</v>
      </c>
      <c r="Y559" s="77" t="s">
        <v>533</v>
      </c>
      <c r="Z55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https://www.sparkfun.com/products/11709</v>
      </c>
      <c r="AA55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https://www.mouser.com/ProductDetail/474-PRT-11709</v>
      </c>
      <c r="AB559" s="38"/>
    </row>
    <row r="560" spans="1:28" s="54" customFormat="1" x14ac:dyDescent="0.3">
      <c r="A560" s="127" t="s">
        <v>875</v>
      </c>
      <c r="B560" s="127" t="s">
        <v>1576</v>
      </c>
      <c r="C560" s="126" t="s">
        <v>0</v>
      </c>
      <c r="D560" s="141" t="str">
        <f>IF(EquipmentListTable[[#This Row],[Supplier]]=FilterSpecs!$A$8,EquipmentListTable[[#This Row],[Mouser SKU]], EquipmentListTable[[#This Row],[Supplier SKU]])</f>
        <v>PRT-08431</v>
      </c>
      <c r="E560" s="126">
        <v>0</v>
      </c>
      <c r="F560" s="126">
        <v>0</v>
      </c>
      <c r="G560" s="126">
        <v>0</v>
      </c>
      <c r="H560" s="126">
        <f>EquipmentListTable[[#This Row],['#/Unit]]*FilterSpecs!$C$3+EquipmentListTable[[#This Row],['# Extra]]</f>
        <v>0</v>
      </c>
      <c r="I560" s="126">
        <v>0</v>
      </c>
      <c r="J560" s="126">
        <f>IF(AND(EquipmentListTable[[#This Row],[Tag]]&lt;&gt;FilterSpecs!$H$12, EquipmentListTable[[#This Row],[Tag]]&lt;&gt;FilterSpecs!$H$9), EquipmentListTable[[#This Row],['#/Unit]]*FilterSpecs!$B$3+EquipmentListTable[Init '# Extra],0)</f>
        <v>0</v>
      </c>
      <c r="K560" s="126">
        <f>EquipmentListTable[[#This Row],[Tot '#]]-EquipmentListTable[In Stock]</f>
        <v>0</v>
      </c>
      <c r="L560" s="126">
        <f>EquipmentListTable['# Left]</f>
        <v>0</v>
      </c>
      <c r="M560" s="141" t="s">
        <v>546</v>
      </c>
      <c r="N560" s="104">
        <v>3.95</v>
      </c>
      <c r="O560" s="104">
        <f>EquipmentListTable[[#This Row],['# Formatted]]*EquipmentListTable[[#This Row],[Price (USD)]]</f>
        <v>0</v>
      </c>
      <c r="P560" s="41" t="s">
        <v>1874</v>
      </c>
      <c r="Q560" s="126">
        <f t="shared" si="9"/>
        <v>540</v>
      </c>
      <c r="R560" s="141" t="s">
        <v>543</v>
      </c>
      <c r="S560" s="48">
        <f>IF(EquipmentListTable[[#This Row],[Tag]]=FilterSpecs!$H$7,EquipmentListTable[[#This Row],['#/Unit]]*EquipmentListTable[[#This Row],[Price (USD)]],0)</f>
        <v>0</v>
      </c>
      <c r="T560" s="87">
        <f>EquipmentListTable[[#This Row],[Tot '#]]*EquipmentListTable[[#This Row],[Price (USD)]]</f>
        <v>0</v>
      </c>
      <c r="U560" s="96">
        <f>EquipmentListTable[[#This Row],[In Stock]]*EquipmentListTable[[#This Row],[Price (USD)]]</f>
        <v>0</v>
      </c>
      <c r="V560" s="96">
        <f>EquipmentListTable[[#This Row],['# Left]]*EquipmentListTable[[#This Row],[Price (USD)]]</f>
        <v>0</v>
      </c>
      <c r="W560" s="96">
        <f>EquipmentListTable[[#This Row],['# Left]]*EquipmentListTable[[#This Row],[Price (USD)]]</f>
        <v>0</v>
      </c>
      <c r="X560" s="38" t="s">
        <v>544</v>
      </c>
      <c r="Y560" s="77" t="s">
        <v>545</v>
      </c>
      <c r="Z56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https://www.sparkfun.com/products/08431</v>
      </c>
      <c r="AA56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https://www.mouser.com/ProductDetail/474-PRT-08431</v>
      </c>
      <c r="AB560" s="38"/>
    </row>
    <row r="561" spans="1:28" s="54" customFormat="1" x14ac:dyDescent="0.3">
      <c r="A561" s="127" t="s">
        <v>875</v>
      </c>
      <c r="B561" s="127" t="s">
        <v>1576</v>
      </c>
      <c r="C561" s="126" t="s">
        <v>0</v>
      </c>
      <c r="D561" s="141" t="str">
        <f>IF(EquipmentListTable[[#This Row],[Supplier]]=FilterSpecs!$A$8,EquipmentListTable[[#This Row],[Mouser SKU]], EquipmentListTable[[#This Row],[Supplier SKU]])</f>
        <v>PRT-11026</v>
      </c>
      <c r="E561" s="126">
        <v>0</v>
      </c>
      <c r="F561" s="126">
        <v>0</v>
      </c>
      <c r="G561" s="126">
        <v>0</v>
      </c>
      <c r="H561" s="126">
        <f>EquipmentListTable[[#This Row],['#/Unit]]*FilterSpecs!$C$3+EquipmentListTable[[#This Row],['# Extra]]</f>
        <v>0</v>
      </c>
      <c r="I561" s="126">
        <v>0</v>
      </c>
      <c r="J561" s="126">
        <f>IF(AND(EquipmentListTable[[#This Row],[Tag]]&lt;&gt;FilterSpecs!$H$12, EquipmentListTable[[#This Row],[Tag]]&lt;&gt;FilterSpecs!$H$9), EquipmentListTable[[#This Row],['#/Unit]]*FilterSpecs!$B$3+EquipmentListTable[Init '# Extra],0)</f>
        <v>0</v>
      </c>
      <c r="K561" s="126">
        <f>EquipmentListTable[[#This Row],[Tot '#]]-EquipmentListTable[In Stock]</f>
        <v>0</v>
      </c>
      <c r="L561" s="126">
        <f>EquipmentListTable['# Left]</f>
        <v>0</v>
      </c>
      <c r="M561" s="141" t="s">
        <v>538</v>
      </c>
      <c r="N561" s="104">
        <v>1.95</v>
      </c>
      <c r="O561" s="104">
        <f>EquipmentListTable[[#This Row],['# Formatted]]*EquipmentListTable[[#This Row],[Price (USD)]]</f>
        <v>0</v>
      </c>
      <c r="P561" s="41" t="s">
        <v>1874</v>
      </c>
      <c r="Q561" s="126">
        <f t="shared" si="9"/>
        <v>541</v>
      </c>
      <c r="R561" s="141" t="s">
        <v>535</v>
      </c>
      <c r="S561" s="48">
        <f>IF(EquipmentListTable[[#This Row],[Tag]]=FilterSpecs!$H$7,EquipmentListTable[[#This Row],['#/Unit]]*EquipmentListTable[[#This Row],[Price (USD)]],0)</f>
        <v>0</v>
      </c>
      <c r="T561" s="87">
        <f>EquipmentListTable[[#This Row],[Tot '#]]*EquipmentListTable[[#This Row],[Price (USD)]]</f>
        <v>0</v>
      </c>
      <c r="U561" s="96">
        <f>EquipmentListTable[[#This Row],[In Stock]]*EquipmentListTable[[#This Row],[Price (USD)]]</f>
        <v>0</v>
      </c>
      <c r="V561" s="96">
        <f>EquipmentListTable[[#This Row],['# Left]]*EquipmentListTable[[#This Row],[Price (USD)]]</f>
        <v>0</v>
      </c>
      <c r="W561" s="96">
        <f>EquipmentListTable[[#This Row],['# Left]]*EquipmentListTable[[#This Row],[Price (USD)]]</f>
        <v>0</v>
      </c>
      <c r="X561" s="38" t="s">
        <v>536</v>
      </c>
      <c r="Y561" s="77" t="s">
        <v>537</v>
      </c>
      <c r="Z56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https://www.sparkfun.com/products/11026</v>
      </c>
      <c r="AA56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https://www.mouser.com/ProductDetail/474-PRT-11026</v>
      </c>
      <c r="AB561" s="38"/>
    </row>
    <row r="562" spans="1:28" s="55" customFormat="1" x14ac:dyDescent="0.3">
      <c r="A562" s="126" t="s">
        <v>875</v>
      </c>
      <c r="B562" s="126" t="s">
        <v>989</v>
      </c>
      <c r="C562" s="126" t="s">
        <v>0</v>
      </c>
      <c r="D562" s="141" t="str">
        <f>IF(EquipmentListTable[[#This Row],[Supplier]]=FilterSpecs!$A$8,EquipmentListTable[[#This Row],[Mouser SKU]], EquipmentListTable[[#This Row],[Supplier SKU]])</f>
        <v>COM-10969</v>
      </c>
      <c r="E562" s="126">
        <v>0</v>
      </c>
      <c r="F562" s="126">
        <v>1</v>
      </c>
      <c r="G562" s="126">
        <v>1</v>
      </c>
      <c r="H562" s="126">
        <f>EquipmentListTable[[#This Row],['#/Unit]]*FilterSpecs!$C$3+EquipmentListTable[[#This Row],['# Extra]]</f>
        <v>1</v>
      </c>
      <c r="I562" s="126">
        <v>1</v>
      </c>
      <c r="J562" s="126">
        <f>IF(AND(EquipmentListTable[[#This Row],[Tag]]&lt;&gt;FilterSpecs!$H$12, EquipmentListTable[[#This Row],[Tag]]&lt;&gt;FilterSpecs!$H$9), EquipmentListTable[[#This Row],['#/Unit]]*FilterSpecs!$B$3+EquipmentListTable[Init '# Extra],0)</f>
        <v>1</v>
      </c>
      <c r="K562" s="126">
        <f>EquipmentListTable[[#This Row],[Tot '#]]-EquipmentListTable[In Stock]</f>
        <v>0</v>
      </c>
      <c r="L562" s="126">
        <f>EquipmentListTable['# Left]</f>
        <v>0</v>
      </c>
      <c r="M562" s="126" t="s">
        <v>354</v>
      </c>
      <c r="N562" s="104">
        <v>7.95</v>
      </c>
      <c r="O562" s="104">
        <f>EquipmentListTable[[#This Row],['# Formatted]]*EquipmentListTable[[#This Row],[Price (USD)]]</f>
        <v>0</v>
      </c>
      <c r="P562" s="38" t="s">
        <v>1874</v>
      </c>
      <c r="Q562" s="126">
        <f t="shared" si="9"/>
        <v>542</v>
      </c>
      <c r="R562" s="141" t="s">
        <v>351</v>
      </c>
      <c r="S562" s="48">
        <f>IF(EquipmentListTable[[#This Row],[Tag]]=FilterSpecs!$H$7,EquipmentListTable[[#This Row],['#/Unit]]*EquipmentListTable[[#This Row],[Price (USD)]],0)</f>
        <v>0</v>
      </c>
      <c r="T562" s="87">
        <f>EquipmentListTable[[#This Row],[Tot '#]]*EquipmentListTable[[#This Row],[Price (USD)]]</f>
        <v>7.95</v>
      </c>
      <c r="U562" s="96">
        <f>EquipmentListTable[[#This Row],[In Stock]]*EquipmentListTable[[#This Row],[Price (USD)]]</f>
        <v>7.95</v>
      </c>
      <c r="V562" s="96">
        <f>EquipmentListTable[[#This Row],['# Left]]*EquipmentListTable[[#This Row],[Price (USD)]]</f>
        <v>0</v>
      </c>
      <c r="W562" s="96">
        <f>EquipmentListTable[[#This Row],['# Left]]*EquipmentListTable[[#This Row],[Price (USD)]]</f>
        <v>0</v>
      </c>
      <c r="X562" s="38" t="s">
        <v>352</v>
      </c>
      <c r="Y562" s="77" t="s">
        <v>353</v>
      </c>
      <c r="Z56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https://www.sparkfun.com/products/10969</v>
      </c>
      <c r="AA56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https://www.mouser.com/ProductDetail/474-COM-10969</v>
      </c>
      <c r="AB562" s="38"/>
    </row>
    <row r="563" spans="1:28" s="55" customFormat="1" x14ac:dyDescent="0.3">
      <c r="A563" s="126" t="s">
        <v>875</v>
      </c>
      <c r="B563" s="126" t="s">
        <v>989</v>
      </c>
      <c r="C563" s="126" t="s">
        <v>0</v>
      </c>
      <c r="D563" s="141" t="str">
        <f>IF(EquipmentListTable[[#This Row],[Supplier]]=FilterSpecs!$A$8,EquipmentListTable[[#This Row],[Mouser SKU]], EquipmentListTable[[#This Row],[Supplier SKU]])</f>
        <v>COM-10856</v>
      </c>
      <c r="E563" s="126">
        <v>1</v>
      </c>
      <c r="F563" s="126">
        <v>0</v>
      </c>
      <c r="G563" s="126">
        <v>0</v>
      </c>
      <c r="H563" s="126">
        <f>EquipmentListTable[[#This Row],['#/Unit]]*FilterSpecs!$C$3+EquipmentListTable[[#This Row],['# Extra]]</f>
        <v>5</v>
      </c>
      <c r="I563" s="126">
        <v>5</v>
      </c>
      <c r="J563" s="126">
        <f>IF(AND(EquipmentListTable[[#This Row],[Tag]]&lt;&gt;FilterSpecs!$H$12, EquipmentListTable[[#This Row],[Tag]]&lt;&gt;FilterSpecs!$H$9), EquipmentListTable[[#This Row],['#/Unit]]*FilterSpecs!$B$3+EquipmentListTable[Init '# Extra],0)</f>
        <v>5</v>
      </c>
      <c r="K563" s="126">
        <f>EquipmentListTable[[#This Row],[Tot '#]]-EquipmentListTable[In Stock]</f>
        <v>0</v>
      </c>
      <c r="L563" s="126">
        <f>EquipmentListTable['# Left]</f>
        <v>0</v>
      </c>
      <c r="M563" s="126" t="s">
        <v>420</v>
      </c>
      <c r="N563" s="104">
        <v>0.5</v>
      </c>
      <c r="O563" s="104">
        <f>EquipmentListTable[[#This Row],['# Formatted]]*EquipmentListTable[[#This Row],[Price (USD)]]</f>
        <v>0</v>
      </c>
      <c r="P563" s="38" t="s">
        <v>1875</v>
      </c>
      <c r="Q563" s="126">
        <f t="shared" si="9"/>
        <v>543</v>
      </c>
      <c r="R563" s="141" t="s">
        <v>417</v>
      </c>
      <c r="S563" s="48">
        <f>IF(EquipmentListTable[[#This Row],[Tag]]=FilterSpecs!$H$7,EquipmentListTable[[#This Row],['#/Unit]]*EquipmentListTable[[#This Row],[Price (USD)]],0)</f>
        <v>0.5</v>
      </c>
      <c r="T563" s="87">
        <f>EquipmentListTable[[#This Row],[Tot '#]]*EquipmentListTable[[#This Row],[Price (USD)]]</f>
        <v>2.5</v>
      </c>
      <c r="U563" s="96">
        <f>EquipmentListTable[[#This Row],[In Stock]]*EquipmentListTable[[#This Row],[Price (USD)]]</f>
        <v>2.5</v>
      </c>
      <c r="V563" s="96">
        <f>EquipmentListTable[[#This Row],['# Left]]*EquipmentListTable[[#This Row],[Price (USD)]]</f>
        <v>0</v>
      </c>
      <c r="W563" s="96">
        <f>EquipmentListTable[[#This Row],['# Left]]*EquipmentListTable[[#This Row],[Price (USD)]]</f>
        <v>0</v>
      </c>
      <c r="X563" s="38" t="s">
        <v>418</v>
      </c>
      <c r="Y563" s="77" t="s">
        <v>419</v>
      </c>
      <c r="Z56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https://www.sparkfun.com/products/10856</v>
      </c>
      <c r="AA56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https://www.mouser.com/ProductDetail/474-COM-10856</v>
      </c>
      <c r="AB563" s="38"/>
    </row>
    <row r="564" spans="1:28" s="55" customFormat="1" x14ac:dyDescent="0.3">
      <c r="A564" s="126" t="s">
        <v>875</v>
      </c>
      <c r="B564" s="126" t="s">
        <v>989</v>
      </c>
      <c r="C564" s="126" t="s">
        <v>0</v>
      </c>
      <c r="D564" s="141" t="str">
        <f>IF(EquipmentListTable[[#This Row],[Supplier]]=FilterSpecs!$A$8,EquipmentListTable[[#This Row],[Mouser SKU]], EquipmentListTable[[#This Row],[Supplier SKU]])</f>
        <v>COM-10855</v>
      </c>
      <c r="E564" s="126">
        <v>1</v>
      </c>
      <c r="F564" s="126">
        <v>0</v>
      </c>
      <c r="G564" s="126">
        <v>0</v>
      </c>
      <c r="H564" s="126">
        <f>EquipmentListTable[[#This Row],['#/Unit]]*FilterSpecs!$C$3+EquipmentListTable[[#This Row],['# Extra]]</f>
        <v>5</v>
      </c>
      <c r="I564" s="126">
        <v>5</v>
      </c>
      <c r="J564" s="126">
        <f>IF(AND(EquipmentListTable[[#This Row],[Tag]]&lt;&gt;FilterSpecs!$H$12, EquipmentListTable[[#This Row],[Tag]]&lt;&gt;FilterSpecs!$H$9), EquipmentListTable[[#This Row],['#/Unit]]*FilterSpecs!$B$3+EquipmentListTable[Init '# Extra],0)</f>
        <v>5</v>
      </c>
      <c r="K564" s="126">
        <f>EquipmentListTable[[#This Row],[Tot '#]]-EquipmentListTable[In Stock]</f>
        <v>0</v>
      </c>
      <c r="L564" s="126">
        <f>EquipmentListTable['# Left]</f>
        <v>0</v>
      </c>
      <c r="M564" s="126" t="s">
        <v>424</v>
      </c>
      <c r="N564" s="104">
        <v>0.5</v>
      </c>
      <c r="O564" s="104">
        <f>EquipmentListTable[[#This Row],['# Formatted]]*EquipmentListTable[[#This Row],[Price (USD)]]</f>
        <v>0</v>
      </c>
      <c r="P564" s="38" t="s">
        <v>1875</v>
      </c>
      <c r="Q564" s="126">
        <f t="shared" si="9"/>
        <v>544</v>
      </c>
      <c r="R564" s="141" t="s">
        <v>421</v>
      </c>
      <c r="S564" s="48">
        <f>IF(EquipmentListTable[[#This Row],[Tag]]=FilterSpecs!$H$7,EquipmentListTable[[#This Row],['#/Unit]]*EquipmentListTable[[#This Row],[Price (USD)]],0)</f>
        <v>0.5</v>
      </c>
      <c r="T564" s="87">
        <f>EquipmentListTable[[#This Row],[Tot '#]]*EquipmentListTable[[#This Row],[Price (USD)]]</f>
        <v>2.5</v>
      </c>
      <c r="U564" s="96">
        <f>EquipmentListTable[[#This Row],[In Stock]]*EquipmentListTable[[#This Row],[Price (USD)]]</f>
        <v>2.5</v>
      </c>
      <c r="V564" s="96">
        <f>EquipmentListTable[[#This Row],['# Left]]*EquipmentListTable[[#This Row],[Price (USD)]]</f>
        <v>0</v>
      </c>
      <c r="W564" s="96">
        <f>EquipmentListTable[[#This Row],['# Left]]*EquipmentListTable[[#This Row],[Price (USD)]]</f>
        <v>0</v>
      </c>
      <c r="X564" s="38" t="s">
        <v>422</v>
      </c>
      <c r="Y564" s="77" t="s">
        <v>423</v>
      </c>
      <c r="Z56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https://www.sparkfun.com/products/10855</v>
      </c>
      <c r="AA56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https://www.mouser.com/ProductDetail/474-COM-10855</v>
      </c>
      <c r="AB564" s="38"/>
    </row>
    <row r="565" spans="1:28" s="55" customFormat="1" x14ac:dyDescent="0.3">
      <c r="A565" s="126" t="s">
        <v>875</v>
      </c>
      <c r="B565" s="126" t="s">
        <v>989</v>
      </c>
      <c r="C565" s="126" t="s">
        <v>0</v>
      </c>
      <c r="D565" s="141" t="str">
        <f>IF(EquipmentListTable[[#This Row],[Supplier]]=FilterSpecs!$A$8,EquipmentListTable[[#This Row],[Mouser SKU]], EquipmentListTable[[#This Row],[Supplier SKU]])</f>
        <v>COM-09120</v>
      </c>
      <c r="E565" s="126">
        <v>0</v>
      </c>
      <c r="F565" s="126">
        <v>3</v>
      </c>
      <c r="G565" s="126">
        <v>0</v>
      </c>
      <c r="H565" s="126">
        <f>EquipmentListTable[[#This Row],['#/Unit]]*FilterSpecs!$C$3+EquipmentListTable[[#This Row],['# Extra]]</f>
        <v>3</v>
      </c>
      <c r="I565" s="126">
        <v>0</v>
      </c>
      <c r="J565" s="126">
        <f>IF(AND(EquipmentListTable[[#This Row],[Tag]]&lt;&gt;FilterSpecs!$H$12, EquipmentListTable[[#This Row],[Tag]]&lt;&gt;FilterSpecs!$H$9), EquipmentListTable[[#This Row],['#/Unit]]*FilterSpecs!$B$3+EquipmentListTable[Init '# Extra],0)</f>
        <v>0</v>
      </c>
      <c r="K565" s="126">
        <f>EquipmentListTable[[#This Row],[Tot '#]]-EquipmentListTable[In Stock]</f>
        <v>3</v>
      </c>
      <c r="L565" s="126">
        <f>EquipmentListTable['# Left]</f>
        <v>3</v>
      </c>
      <c r="M565" s="126" t="s">
        <v>1666</v>
      </c>
      <c r="N565" s="104">
        <v>0.95</v>
      </c>
      <c r="O565" s="104">
        <f>EquipmentListTable[[#This Row],['# Formatted]]*EquipmentListTable[[#This Row],[Price (USD)]]</f>
        <v>2.8499999999999996</v>
      </c>
      <c r="P565" s="41" t="s">
        <v>1874</v>
      </c>
      <c r="Q565" s="126">
        <f t="shared" si="9"/>
        <v>545</v>
      </c>
      <c r="R565" s="141" t="s">
        <v>1663</v>
      </c>
      <c r="S565" s="48">
        <f>IF(EquipmentListTable[[#This Row],[Tag]]=FilterSpecs!$H$7,EquipmentListTable[[#This Row],['#/Unit]]*EquipmentListTable[[#This Row],[Price (USD)]],0)</f>
        <v>0</v>
      </c>
      <c r="T565" s="87">
        <f>EquipmentListTable[[#This Row],[Tot '#]]*EquipmentListTable[[#This Row],[Price (USD)]]</f>
        <v>2.8499999999999996</v>
      </c>
      <c r="U565" s="96">
        <f>EquipmentListTable[[#This Row],[In Stock]]*EquipmentListTable[[#This Row],[Price (USD)]]</f>
        <v>0</v>
      </c>
      <c r="V565" s="96">
        <f>EquipmentListTable[[#This Row],['# Left]]*EquipmentListTable[[#This Row],[Price (USD)]]</f>
        <v>2.8499999999999996</v>
      </c>
      <c r="W565" s="96">
        <f>EquipmentListTable[[#This Row],['# Left]]*EquipmentListTable[[#This Row],[Price (USD)]]</f>
        <v>2.8499999999999996</v>
      </c>
      <c r="X565" s="38" t="s">
        <v>1664</v>
      </c>
      <c r="Y565" s="77" t="s">
        <v>1665</v>
      </c>
      <c r="Z56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https://www.sparkfun.com/products/09120</v>
      </c>
      <c r="AA56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https://www.mouser.com/ProductDetail/474-COM-09120</v>
      </c>
      <c r="AB565" s="38"/>
    </row>
    <row r="566" spans="1:28" s="55" customFormat="1" x14ac:dyDescent="0.3">
      <c r="A566" s="126" t="s">
        <v>875</v>
      </c>
      <c r="B566" s="126" t="s">
        <v>989</v>
      </c>
      <c r="C566" s="126" t="s">
        <v>0</v>
      </c>
      <c r="D566" s="141" t="str">
        <f>IF(EquipmentListTable[[#This Row],[Supplier]]=FilterSpecs!$A$8,EquipmentListTable[[#This Row],[Mouser SKU]], EquipmentListTable[[#This Row],[Supplier SKU]])</f>
        <v>COM-11620</v>
      </c>
      <c r="E566" s="126">
        <v>0</v>
      </c>
      <c r="F566" s="126">
        <v>1</v>
      </c>
      <c r="G566" s="126">
        <v>0</v>
      </c>
      <c r="H566" s="126">
        <f>EquipmentListTable[[#This Row],['#/Unit]]*FilterSpecs!$C$3+EquipmentListTable[[#This Row],['# Extra]]</f>
        <v>1</v>
      </c>
      <c r="I566" s="126">
        <v>0</v>
      </c>
      <c r="J566" s="126">
        <f>IF(AND(EquipmentListTable[[#This Row],[Tag]]&lt;&gt;FilterSpecs!$H$12, EquipmentListTable[[#This Row],[Tag]]&lt;&gt;FilterSpecs!$H$9), EquipmentListTable[[#This Row],['#/Unit]]*FilterSpecs!$B$3+EquipmentListTable[Init '# Extra],0)</f>
        <v>0</v>
      </c>
      <c r="K566" s="126">
        <f>EquipmentListTable[[#This Row],[Tot '#]]-EquipmentListTable[In Stock]</f>
        <v>1</v>
      </c>
      <c r="L566" s="126">
        <f>EquipmentListTable['# Left]</f>
        <v>1</v>
      </c>
      <c r="M566" s="126" t="s">
        <v>1670</v>
      </c>
      <c r="N566" s="104">
        <v>1.95</v>
      </c>
      <c r="O566" s="104">
        <f>EquipmentListTable[[#This Row],['# Formatted]]*EquipmentListTable[[#This Row],[Price (USD)]]</f>
        <v>1.95</v>
      </c>
      <c r="P566" s="38" t="s">
        <v>1874</v>
      </c>
      <c r="Q566" s="126">
        <f t="shared" si="9"/>
        <v>546</v>
      </c>
      <c r="R566" s="141" t="s">
        <v>1667</v>
      </c>
      <c r="S566" s="48">
        <f>IF(EquipmentListTable[[#This Row],[Tag]]=FilterSpecs!$H$7,EquipmentListTable[[#This Row],['#/Unit]]*EquipmentListTable[[#This Row],[Price (USD)]],0)</f>
        <v>0</v>
      </c>
      <c r="T566" s="87">
        <f>EquipmentListTable[[#This Row],[Tot '#]]*EquipmentListTable[[#This Row],[Price (USD)]]</f>
        <v>1.95</v>
      </c>
      <c r="U566" s="96">
        <f>EquipmentListTable[[#This Row],[In Stock]]*EquipmentListTable[[#This Row],[Price (USD)]]</f>
        <v>0</v>
      </c>
      <c r="V566" s="96">
        <f>EquipmentListTable[[#This Row],['# Left]]*EquipmentListTable[[#This Row],[Price (USD)]]</f>
        <v>1.95</v>
      </c>
      <c r="W566" s="96">
        <f>EquipmentListTable[[#This Row],['# Left]]*EquipmentListTable[[#This Row],[Price (USD)]]</f>
        <v>1.95</v>
      </c>
      <c r="X566" s="38" t="s">
        <v>1668</v>
      </c>
      <c r="Y566" s="77" t="s">
        <v>1669</v>
      </c>
      <c r="Z56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https://www.sparkfun.com/products/11620</v>
      </c>
      <c r="AA56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https://www.mouser.com/ProductDetail/474-COM-11620</v>
      </c>
      <c r="AB566" s="38"/>
    </row>
    <row r="567" spans="1:28" s="55" customFormat="1" x14ac:dyDescent="0.3">
      <c r="A567" s="126" t="s">
        <v>875</v>
      </c>
      <c r="B567" s="126" t="s">
        <v>989</v>
      </c>
      <c r="C567" s="126" t="s">
        <v>0</v>
      </c>
      <c r="D567" s="141" t="str">
        <f>IF(EquipmentListTable[[#This Row],[Supplier]]=FilterSpecs!$A$8,EquipmentListTable[[#This Row],[Mouser SKU]], EquipmentListTable[[#This Row],[Supplier SKU]])</f>
        <v>COM-11621</v>
      </c>
      <c r="E567" s="126">
        <v>0</v>
      </c>
      <c r="F567" s="126">
        <v>1</v>
      </c>
      <c r="G567" s="126">
        <v>0</v>
      </c>
      <c r="H567" s="126">
        <f>EquipmentListTable[[#This Row],['#/Unit]]*FilterSpecs!$C$3+EquipmentListTable[[#This Row],['# Extra]]</f>
        <v>1</v>
      </c>
      <c r="I567" s="126">
        <v>0</v>
      </c>
      <c r="J567" s="126">
        <f>IF(AND(EquipmentListTable[[#This Row],[Tag]]&lt;&gt;FilterSpecs!$H$12, EquipmentListTable[[#This Row],[Tag]]&lt;&gt;FilterSpecs!$H$9), EquipmentListTable[[#This Row],['#/Unit]]*FilterSpecs!$B$3+EquipmentListTable[Init '# Extra],0)</f>
        <v>0</v>
      </c>
      <c r="K567" s="126">
        <f>EquipmentListTable[[#This Row],[Tot '#]]-EquipmentListTable[In Stock]</f>
        <v>1</v>
      </c>
      <c r="L567" s="126">
        <f>EquipmentListTable['# Left]</f>
        <v>1</v>
      </c>
      <c r="M567" s="126" t="s">
        <v>1650</v>
      </c>
      <c r="N567" s="104">
        <v>2.5</v>
      </c>
      <c r="O567" s="104">
        <f>EquipmentListTable[[#This Row],['# Formatted]]*EquipmentListTable[[#This Row],[Price (USD)]]</f>
        <v>2.5</v>
      </c>
      <c r="P567" s="38" t="s">
        <v>1874</v>
      </c>
      <c r="Q567" s="126">
        <f t="shared" si="9"/>
        <v>547</v>
      </c>
      <c r="R567" s="141" t="s">
        <v>1647</v>
      </c>
      <c r="S567" s="48">
        <f>IF(EquipmentListTable[[#This Row],[Tag]]=FilterSpecs!$H$7,EquipmentListTable[[#This Row],['#/Unit]]*EquipmentListTable[[#This Row],[Price (USD)]],0)</f>
        <v>0</v>
      </c>
      <c r="T567" s="87">
        <f>EquipmentListTable[[#This Row],[Tot '#]]*EquipmentListTable[[#This Row],[Price (USD)]]</f>
        <v>2.5</v>
      </c>
      <c r="U567" s="96">
        <f>EquipmentListTable[[#This Row],[In Stock]]*EquipmentListTable[[#This Row],[Price (USD)]]</f>
        <v>0</v>
      </c>
      <c r="V567" s="96">
        <f>EquipmentListTable[[#This Row],['# Left]]*EquipmentListTable[[#This Row],[Price (USD)]]</f>
        <v>2.5</v>
      </c>
      <c r="W567" s="96">
        <f>EquipmentListTable[[#This Row],['# Left]]*EquipmentListTable[[#This Row],[Price (USD)]]</f>
        <v>2.5</v>
      </c>
      <c r="X567" s="38" t="s">
        <v>1648</v>
      </c>
      <c r="Y567" s="77" t="s">
        <v>1649</v>
      </c>
      <c r="Z56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https://www.sparkfun.com/products/11621</v>
      </c>
      <c r="AA56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https://www.mouser.com/ProductDetail/474-COM-11621</v>
      </c>
      <c r="AB567" s="38"/>
    </row>
    <row r="568" spans="1:28" s="55" customFormat="1" x14ac:dyDescent="0.3">
      <c r="A568" s="126" t="s">
        <v>875</v>
      </c>
      <c r="B568" s="126" t="s">
        <v>989</v>
      </c>
      <c r="C568" s="126" t="s">
        <v>0</v>
      </c>
      <c r="D568" s="141" t="str">
        <f>IF(EquipmentListTable[[#This Row],[Supplier]]=FilterSpecs!$A$8,EquipmentListTable[[#This Row],[Mouser SKU]], EquipmentListTable[[#This Row],[Supplier SKU]])</f>
        <v>COM-09119</v>
      </c>
      <c r="E568" s="126">
        <v>0</v>
      </c>
      <c r="F568" s="126">
        <v>1</v>
      </c>
      <c r="G568" s="126">
        <v>0</v>
      </c>
      <c r="H568" s="126">
        <f>EquipmentListTable[[#This Row],['#/Unit]]*FilterSpecs!$C$3+EquipmentListTable[[#This Row],['# Extra]]</f>
        <v>1</v>
      </c>
      <c r="I568" s="126">
        <v>0</v>
      </c>
      <c r="J568" s="126">
        <f>IF(AND(EquipmentListTable[[#This Row],[Tag]]&lt;&gt;FilterSpecs!$H$12, EquipmentListTable[[#This Row],[Tag]]&lt;&gt;FilterSpecs!$H$9), EquipmentListTable[[#This Row],['#/Unit]]*FilterSpecs!$B$3+EquipmentListTable[Init '# Extra],0)</f>
        <v>0</v>
      </c>
      <c r="K568" s="126">
        <f>EquipmentListTable[[#This Row],[Tot '#]]-EquipmentListTable[In Stock]</f>
        <v>1</v>
      </c>
      <c r="L568" s="126">
        <f>EquipmentListTable['# Left]</f>
        <v>1</v>
      </c>
      <c r="M568" s="126" t="s">
        <v>1803</v>
      </c>
      <c r="N568" s="104">
        <v>2.95</v>
      </c>
      <c r="O568" s="104">
        <f>EquipmentListTable[[#This Row],['# Formatted]]*EquipmentListTable[[#This Row],[Price (USD)]]</f>
        <v>2.95</v>
      </c>
      <c r="P568" s="38" t="s">
        <v>1874</v>
      </c>
      <c r="Q568" s="126">
        <f t="shared" si="9"/>
        <v>548</v>
      </c>
      <c r="R568" s="141" t="s">
        <v>1800</v>
      </c>
      <c r="S568" s="48">
        <f>IF(EquipmentListTable[[#This Row],[Tag]]=FilterSpecs!$H$7,EquipmentListTable[[#This Row],['#/Unit]]*EquipmentListTable[[#This Row],[Price (USD)]],0)</f>
        <v>0</v>
      </c>
      <c r="T568" s="87">
        <f>EquipmentListTable[[#This Row],[Tot '#]]*EquipmentListTable[[#This Row],[Price (USD)]]</f>
        <v>2.95</v>
      </c>
      <c r="U568" s="96">
        <f>EquipmentListTable[[#This Row],[In Stock]]*EquipmentListTable[[#This Row],[Price (USD)]]</f>
        <v>0</v>
      </c>
      <c r="V568" s="96">
        <f>EquipmentListTable[[#This Row],['# Left]]*EquipmentListTable[[#This Row],[Price (USD)]]</f>
        <v>2.95</v>
      </c>
      <c r="W568" s="96">
        <f>EquipmentListTable[[#This Row],['# Left]]*EquipmentListTable[[#This Row],[Price (USD)]]</f>
        <v>2.95</v>
      </c>
      <c r="X568" s="38" t="s">
        <v>1801</v>
      </c>
      <c r="Y568" s="77" t="s">
        <v>1802</v>
      </c>
      <c r="Z56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https://www.sparkfun.com/products/09119</v>
      </c>
      <c r="AA56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https://www.mouser.com/ProductDetail/474-COM-09119</v>
      </c>
      <c r="AB568" s="38"/>
    </row>
    <row r="569" spans="1:28" s="55" customFormat="1" x14ac:dyDescent="0.3">
      <c r="A569" s="126" t="s">
        <v>875</v>
      </c>
      <c r="B569" s="126" t="s">
        <v>989</v>
      </c>
      <c r="C569" s="126" t="s">
        <v>0</v>
      </c>
      <c r="D569" s="141" t="str">
        <f>IF(EquipmentListTable[[#This Row],[Supplier]]=FilterSpecs!$A$8,EquipmentListTable[[#This Row],[Mouser SKU]], EquipmentListTable[[#This Row],[Supplier SKU]])</f>
        <v>COM-09806</v>
      </c>
      <c r="E569" s="126">
        <v>1</v>
      </c>
      <c r="F569" s="126">
        <v>0</v>
      </c>
      <c r="G569" s="126">
        <v>0</v>
      </c>
      <c r="H569" s="126">
        <f>EquipmentListTable[[#This Row],['#/Unit]]*FilterSpecs!$C$3+EquipmentListTable[[#This Row],['# Extra]]</f>
        <v>5</v>
      </c>
      <c r="I569" s="126">
        <v>5</v>
      </c>
      <c r="J569" s="126">
        <f>IF(AND(EquipmentListTable[[#This Row],[Tag]]&lt;&gt;FilterSpecs!$H$12, EquipmentListTable[[#This Row],[Tag]]&lt;&gt;FilterSpecs!$H$9), EquipmentListTable[[#This Row],['#/Unit]]*FilterSpecs!$B$3+EquipmentListTable[Init '# Extra],0)</f>
        <v>5</v>
      </c>
      <c r="K569" s="126">
        <f>EquipmentListTable[[#This Row],[Tot '#]]-EquipmentListTable[In Stock]</f>
        <v>0</v>
      </c>
      <c r="L569" s="126">
        <f>EquipmentListTable['# Left]</f>
        <v>0</v>
      </c>
      <c r="M569" s="126" t="s">
        <v>594</v>
      </c>
      <c r="N569" s="104">
        <v>0.95</v>
      </c>
      <c r="O569" s="104">
        <f>EquipmentListTable[[#This Row],['# Formatted]]*EquipmentListTable[[#This Row],[Price (USD)]]</f>
        <v>0</v>
      </c>
      <c r="P569" s="38" t="s">
        <v>1875</v>
      </c>
      <c r="Q569" s="126">
        <f t="shared" si="9"/>
        <v>549</v>
      </c>
      <c r="R569" s="141" t="s">
        <v>591</v>
      </c>
      <c r="S569" s="48">
        <f>IF(EquipmentListTable[[#This Row],[Tag]]=FilterSpecs!$H$7,EquipmentListTable[[#This Row],['#/Unit]]*EquipmentListTable[[#This Row],[Price (USD)]],0)</f>
        <v>0.95</v>
      </c>
      <c r="T569" s="87">
        <f>EquipmentListTable[[#This Row],[Tot '#]]*EquipmentListTable[[#This Row],[Price (USD)]]</f>
        <v>4.75</v>
      </c>
      <c r="U569" s="96">
        <f>EquipmentListTable[[#This Row],[In Stock]]*EquipmentListTable[[#This Row],[Price (USD)]]</f>
        <v>4.75</v>
      </c>
      <c r="V569" s="96">
        <f>EquipmentListTable[[#This Row],['# Left]]*EquipmentListTable[[#This Row],[Price (USD)]]</f>
        <v>0</v>
      </c>
      <c r="W569" s="96">
        <f>EquipmentListTable[[#This Row],['# Left]]*EquipmentListTable[[#This Row],[Price (USD)]]</f>
        <v>0</v>
      </c>
      <c r="X569" s="38" t="s">
        <v>592</v>
      </c>
      <c r="Y569" s="77" t="s">
        <v>593</v>
      </c>
      <c r="Z56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https://www.sparkfun.com/products/09806</v>
      </c>
      <c r="AA56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https://www.mouser.com/ProductDetail/474-COM-09806</v>
      </c>
      <c r="AB569" s="38"/>
    </row>
    <row r="570" spans="1:28" s="55" customFormat="1" x14ac:dyDescent="0.3">
      <c r="A570" s="126" t="s">
        <v>875</v>
      </c>
      <c r="B570" s="126" t="s">
        <v>989</v>
      </c>
      <c r="C570" s="126" t="s">
        <v>0</v>
      </c>
      <c r="D570" s="141" t="str">
        <f>IF(EquipmentListTable[[#This Row],[Supplier]]=FilterSpecs!$A$8,EquipmentListTable[[#This Row],[Mouser SKU]], EquipmentListTable[[#This Row],[Supplier SKU]])</f>
        <v>KIT-13698</v>
      </c>
      <c r="E570" s="126">
        <v>0</v>
      </c>
      <c r="F570" s="126">
        <v>1</v>
      </c>
      <c r="G570" s="126">
        <v>1</v>
      </c>
      <c r="H570" s="126">
        <f>EquipmentListTable[[#This Row],['#/Unit]]*FilterSpecs!$C$3+EquipmentListTable[[#This Row],['# Extra]]</f>
        <v>1</v>
      </c>
      <c r="I570" s="126">
        <v>1</v>
      </c>
      <c r="J570" s="126">
        <f>IF(AND(EquipmentListTable[[#This Row],[Tag]]&lt;&gt;FilterSpecs!$H$12, EquipmentListTable[[#This Row],[Tag]]&lt;&gt;FilterSpecs!$H$9), EquipmentListTable[[#This Row],['#/Unit]]*FilterSpecs!$B$3+EquipmentListTable[Init '# Extra],0)</f>
        <v>1</v>
      </c>
      <c r="K570" s="126">
        <f>EquipmentListTable[[#This Row],[Tot '#]]-EquipmentListTable[In Stock]</f>
        <v>0</v>
      </c>
      <c r="L570" s="126">
        <f>EquipmentListTable['# Left]</f>
        <v>0</v>
      </c>
      <c r="M570" s="126" t="s">
        <v>358</v>
      </c>
      <c r="N570" s="104">
        <v>6.95</v>
      </c>
      <c r="O570" s="104">
        <f>EquipmentListTable[[#This Row],['# Formatted]]*EquipmentListTable[[#This Row],[Price (USD)]]</f>
        <v>0</v>
      </c>
      <c r="P570" s="38" t="s">
        <v>1874</v>
      </c>
      <c r="Q570" s="126">
        <f t="shared" si="9"/>
        <v>550</v>
      </c>
      <c r="R570" s="141" t="s">
        <v>355</v>
      </c>
      <c r="S570" s="48">
        <f>IF(EquipmentListTable[[#This Row],[Tag]]=FilterSpecs!$H$7,EquipmentListTable[[#This Row],['#/Unit]]*EquipmentListTable[[#This Row],[Price (USD)]],0)</f>
        <v>0</v>
      </c>
      <c r="T570" s="87">
        <f>EquipmentListTable[[#This Row],[Tot '#]]*EquipmentListTable[[#This Row],[Price (USD)]]</f>
        <v>6.95</v>
      </c>
      <c r="U570" s="96">
        <f>EquipmentListTable[[#This Row],[In Stock]]*EquipmentListTable[[#This Row],[Price (USD)]]</f>
        <v>6.95</v>
      </c>
      <c r="V570" s="96">
        <f>EquipmentListTable[[#This Row],['# Left]]*EquipmentListTable[[#This Row],[Price (USD)]]</f>
        <v>0</v>
      </c>
      <c r="W570" s="96">
        <f>EquipmentListTable[[#This Row],['# Left]]*EquipmentListTable[[#This Row],[Price (USD)]]</f>
        <v>0</v>
      </c>
      <c r="X570" s="38" t="s">
        <v>356</v>
      </c>
      <c r="Y570" s="77" t="s">
        <v>357</v>
      </c>
      <c r="Z57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https://www.sparkfun.com/products/13698</v>
      </c>
      <c r="AA57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https://www.mouser.com/ProductDetail/474-KIT-13698</v>
      </c>
      <c r="AB570" s="38"/>
    </row>
    <row r="571" spans="1:28" s="55" customFormat="1" x14ac:dyDescent="0.3">
      <c r="A571" s="126" t="s">
        <v>875</v>
      </c>
      <c r="B571" s="126" t="s">
        <v>989</v>
      </c>
      <c r="C571" s="126" t="s">
        <v>0</v>
      </c>
      <c r="D571" s="141" t="str">
        <f>IF(EquipmentListTable[[#This Row],[Supplier]]=FilterSpecs!$A$8,EquipmentListTable[[#This Row],[Mouser SKU]], EquipmentListTable[[#This Row],[Supplier SKU]])</f>
        <v>COM-00096</v>
      </c>
      <c r="E571" s="126">
        <v>1</v>
      </c>
      <c r="F571" s="126">
        <v>0</v>
      </c>
      <c r="G571" s="126">
        <v>0</v>
      </c>
      <c r="H571" s="126">
        <f>EquipmentListTable[[#This Row],['#/Unit]]*FilterSpecs!$C$3+EquipmentListTable[[#This Row],['# Extra]]</f>
        <v>5</v>
      </c>
      <c r="I571" s="126">
        <v>5</v>
      </c>
      <c r="J571" s="126">
        <f>IF(AND(EquipmentListTable[[#This Row],[Tag]]&lt;&gt;FilterSpecs!$H$12, EquipmentListTable[[#This Row],[Tag]]&lt;&gt;FilterSpecs!$H$9), EquipmentListTable[[#This Row],['#/Unit]]*FilterSpecs!$B$3+EquipmentListTable[Init '# Extra],0)</f>
        <v>5</v>
      </c>
      <c r="K571" s="126">
        <f>EquipmentListTable[[#This Row],[Tot '#]]-EquipmentListTable[In Stock]</f>
        <v>0</v>
      </c>
      <c r="L571" s="126">
        <f>EquipmentListTable['# Left]</f>
        <v>0</v>
      </c>
      <c r="M571" s="126" t="s">
        <v>709</v>
      </c>
      <c r="N571" s="104">
        <v>0.35</v>
      </c>
      <c r="O571" s="104">
        <f>EquipmentListTable[[#This Row],['# Formatted]]*EquipmentListTable[[#This Row],[Price (USD)]]</f>
        <v>0</v>
      </c>
      <c r="P571" s="38" t="s">
        <v>1875</v>
      </c>
      <c r="Q571" s="126">
        <f t="shared" si="9"/>
        <v>551</v>
      </c>
      <c r="R571" s="141" t="s">
        <v>706</v>
      </c>
      <c r="S571" s="48">
        <f>IF(EquipmentListTable[[#This Row],[Tag]]=FilterSpecs!$H$7,EquipmentListTable[[#This Row],['#/Unit]]*EquipmentListTable[[#This Row],[Price (USD)]],0)</f>
        <v>0.35</v>
      </c>
      <c r="T571" s="87">
        <f>EquipmentListTable[[#This Row],[Tot '#]]*EquipmentListTable[[#This Row],[Price (USD)]]</f>
        <v>1.75</v>
      </c>
      <c r="U571" s="96">
        <f>EquipmentListTable[[#This Row],[In Stock]]*EquipmentListTable[[#This Row],[Price (USD)]]</f>
        <v>1.75</v>
      </c>
      <c r="V571" s="96">
        <f>EquipmentListTable[[#This Row],['# Left]]*EquipmentListTable[[#This Row],[Price (USD)]]</f>
        <v>0</v>
      </c>
      <c r="W571" s="96">
        <f>EquipmentListTable[[#This Row],['# Left]]*EquipmentListTable[[#This Row],[Price (USD)]]</f>
        <v>0</v>
      </c>
      <c r="X571" s="38" t="s">
        <v>707</v>
      </c>
      <c r="Y571" s="77" t="s">
        <v>708</v>
      </c>
      <c r="Z57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https://www.sparkfun.com/products/00096</v>
      </c>
      <c r="AA57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https://www.mouser.com/ProductDetail/474-COM-00096</v>
      </c>
      <c r="AB571" s="38"/>
    </row>
    <row r="572" spans="1:28" s="55" customFormat="1" x14ac:dyDescent="0.3">
      <c r="A572" s="126" t="s">
        <v>875</v>
      </c>
      <c r="B572" s="126" t="s">
        <v>989</v>
      </c>
      <c r="C572" s="126" t="s">
        <v>0</v>
      </c>
      <c r="D572" s="141" t="str">
        <f>IF(EquipmentListTable[[#This Row],[Supplier]]=FilterSpecs!$A$8,EquipmentListTable[[#This Row],[Mouser SKU]], EquipmentListTable[[#This Row],[Supplier SKU]])</f>
        <v>COM-00523</v>
      </c>
      <c r="E572" s="126">
        <v>1</v>
      </c>
      <c r="F572" s="126">
        <v>0</v>
      </c>
      <c r="G572" s="126">
        <v>0</v>
      </c>
      <c r="H572" s="126">
        <f>EquipmentListTable[[#This Row],['#/Unit]]*FilterSpecs!$C$3+EquipmentListTable[[#This Row],['# Extra]]</f>
        <v>5</v>
      </c>
      <c r="I572" s="126">
        <v>5</v>
      </c>
      <c r="J572" s="126">
        <f>IF(AND(EquipmentListTable[[#This Row],[Tag]]&lt;&gt;FilterSpecs!$H$12, EquipmentListTable[[#This Row],[Tag]]&lt;&gt;FilterSpecs!$H$9), EquipmentListTable[[#This Row],['#/Unit]]*FilterSpecs!$B$3+EquipmentListTable[Init '# Extra],0)</f>
        <v>5</v>
      </c>
      <c r="K572" s="126">
        <f>EquipmentListTable[[#This Row],[Tot '#]]-EquipmentListTable[In Stock]</f>
        <v>0</v>
      </c>
      <c r="L572" s="126">
        <f>EquipmentListTable['# Left]</f>
        <v>0</v>
      </c>
      <c r="M572" s="126" t="s">
        <v>705</v>
      </c>
      <c r="N572" s="104">
        <v>0.45</v>
      </c>
      <c r="O572" s="104">
        <f>EquipmentListTable[[#This Row],['# Formatted]]*EquipmentListTable[[#This Row],[Price (USD)]]</f>
        <v>0</v>
      </c>
      <c r="P572" s="38" t="s">
        <v>1875</v>
      </c>
      <c r="Q572" s="126">
        <f t="shared" si="9"/>
        <v>552</v>
      </c>
      <c r="R572" s="141" t="s">
        <v>702</v>
      </c>
      <c r="S572" s="48">
        <f>IF(EquipmentListTable[[#This Row],[Tag]]=FilterSpecs!$H$7,EquipmentListTable[[#This Row],['#/Unit]]*EquipmentListTable[[#This Row],[Price (USD)]],0)</f>
        <v>0.45</v>
      </c>
      <c r="T572" s="87">
        <f>EquipmentListTable[[#This Row],[Tot '#]]*EquipmentListTable[[#This Row],[Price (USD)]]</f>
        <v>2.25</v>
      </c>
      <c r="U572" s="96">
        <f>EquipmentListTable[[#This Row],[In Stock]]*EquipmentListTable[[#This Row],[Price (USD)]]</f>
        <v>2.25</v>
      </c>
      <c r="V572" s="96">
        <f>EquipmentListTable[[#This Row],['# Left]]*EquipmentListTable[[#This Row],[Price (USD)]]</f>
        <v>0</v>
      </c>
      <c r="W572" s="96">
        <f>EquipmentListTable[[#This Row],['# Left]]*EquipmentListTable[[#This Row],[Price (USD)]]</f>
        <v>0</v>
      </c>
      <c r="X572" s="38" t="s">
        <v>703</v>
      </c>
      <c r="Y572" s="77" t="s">
        <v>704</v>
      </c>
      <c r="Z57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https://www.sparkfun.com/products/00523</v>
      </c>
      <c r="AA57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https://www.mouser.com/ProductDetail/474-COM-00523</v>
      </c>
      <c r="AB572" s="38"/>
    </row>
    <row r="573" spans="1:28" s="55" customFormat="1" x14ac:dyDescent="0.3">
      <c r="A573" s="126" t="s">
        <v>875</v>
      </c>
      <c r="B573" s="126" t="s">
        <v>989</v>
      </c>
      <c r="C573" s="126" t="s">
        <v>0</v>
      </c>
      <c r="D573" s="141" t="str">
        <f>IF(EquipmentListTable[[#This Row],[Supplier]]=FilterSpecs!$A$8,EquipmentListTable[[#This Row],[Mouser SKU]], EquipmentListTable[[#This Row],[Supplier SKU]])</f>
        <v>COM-00746</v>
      </c>
      <c r="E573" s="126">
        <v>0</v>
      </c>
      <c r="F573" s="126">
        <v>2</v>
      </c>
      <c r="G573" s="126">
        <v>0</v>
      </c>
      <c r="H573" s="126">
        <f>EquipmentListTable[[#This Row],['#/Unit]]*FilterSpecs!$C$3+EquipmentListTable[[#This Row],['# Extra]]</f>
        <v>2</v>
      </c>
      <c r="I573" s="126">
        <v>0</v>
      </c>
      <c r="J573" s="126">
        <f>IF(AND(EquipmentListTable[[#This Row],[Tag]]&lt;&gt;FilterSpecs!$H$12, EquipmentListTable[[#This Row],[Tag]]&lt;&gt;FilterSpecs!$H$9), EquipmentListTable[[#This Row],['#/Unit]]*FilterSpecs!$B$3+EquipmentListTable[Init '# Extra],0)</f>
        <v>0</v>
      </c>
      <c r="K573" s="126">
        <f>EquipmentListTable[[#This Row],[Tot '#]]-EquipmentListTable[In Stock]</f>
        <v>2</v>
      </c>
      <c r="L573" s="126">
        <f>EquipmentListTable['# Left]</f>
        <v>2</v>
      </c>
      <c r="M573" s="126" t="s">
        <v>697</v>
      </c>
      <c r="N573" s="104">
        <v>4.95</v>
      </c>
      <c r="O573" s="104">
        <f>EquipmentListTable[[#This Row],['# Formatted]]*EquipmentListTable[[#This Row],[Price (USD)]]</f>
        <v>9.9</v>
      </c>
      <c r="P573" s="38" t="s">
        <v>1874</v>
      </c>
      <c r="Q573" s="126">
        <f t="shared" si="9"/>
        <v>553</v>
      </c>
      <c r="R573" s="141" t="s">
        <v>694</v>
      </c>
      <c r="S573" s="48">
        <f>IF(EquipmentListTable[[#This Row],[Tag]]=FilterSpecs!$H$7,EquipmentListTable[[#This Row],['#/Unit]]*EquipmentListTable[[#This Row],[Price (USD)]],0)</f>
        <v>0</v>
      </c>
      <c r="T573" s="87">
        <f>EquipmentListTable[[#This Row],[Tot '#]]*EquipmentListTable[[#This Row],[Price (USD)]]</f>
        <v>9.9</v>
      </c>
      <c r="U573" s="96">
        <f>EquipmentListTable[[#This Row],[In Stock]]*EquipmentListTable[[#This Row],[Price (USD)]]</f>
        <v>0</v>
      </c>
      <c r="V573" s="96">
        <f>EquipmentListTable[[#This Row],['# Left]]*EquipmentListTable[[#This Row],[Price (USD)]]</f>
        <v>9.9</v>
      </c>
      <c r="W573" s="96">
        <f>EquipmentListTable[[#This Row],['# Left]]*EquipmentListTable[[#This Row],[Price (USD)]]</f>
        <v>9.9</v>
      </c>
      <c r="X573" s="38" t="s">
        <v>695</v>
      </c>
      <c r="Y573" s="77" t="s">
        <v>696</v>
      </c>
      <c r="Z57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https://www.sparkfun.com/products/00746</v>
      </c>
      <c r="AA57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https://www.mouser.com/ProductDetail/474-COM-00746</v>
      </c>
      <c r="AB573" s="38"/>
    </row>
    <row r="574" spans="1:28" s="55" customFormat="1" x14ac:dyDescent="0.3">
      <c r="A574" s="126" t="s">
        <v>875</v>
      </c>
      <c r="B574" s="126" t="s">
        <v>989</v>
      </c>
      <c r="C574" s="126" t="s">
        <v>0</v>
      </c>
      <c r="D574" s="141" t="str">
        <f>IF(EquipmentListTable[[#This Row],[Supplier]]=FilterSpecs!$A$8,EquipmentListTable[[#This Row],[Mouser SKU]], EquipmentListTable[[#This Row],[Supplier SKU]])</f>
        <v>SEN-00250</v>
      </c>
      <c r="E574" s="126">
        <v>2</v>
      </c>
      <c r="F574" s="126">
        <v>0</v>
      </c>
      <c r="G574" s="126">
        <v>0</v>
      </c>
      <c r="H574" s="126">
        <f>EquipmentListTable[[#This Row],['#/Unit]]*FilterSpecs!$C$3+EquipmentListTable[[#This Row],['# Extra]]</f>
        <v>10</v>
      </c>
      <c r="I574" s="126">
        <v>10</v>
      </c>
      <c r="J574" s="126">
        <f>IF(AND(EquipmentListTable[[#This Row],[Tag]]&lt;&gt;FilterSpecs!$H$12, EquipmentListTable[[#This Row],[Tag]]&lt;&gt;FilterSpecs!$H$9), EquipmentListTable[[#This Row],['#/Unit]]*FilterSpecs!$B$3+EquipmentListTable[Init '# Extra],0)</f>
        <v>10</v>
      </c>
      <c r="K574" s="126">
        <f>EquipmentListTable[[#This Row],[Tot '#]]-EquipmentListTable[In Stock]</f>
        <v>0</v>
      </c>
      <c r="L574" s="126">
        <f>EquipmentListTable['# Left]</f>
        <v>0</v>
      </c>
      <c r="M574" s="126" t="s">
        <v>693</v>
      </c>
      <c r="N574" s="104">
        <v>0.75</v>
      </c>
      <c r="O574" s="104">
        <f>EquipmentListTable[[#This Row],['# Formatted]]*EquipmentListTable[[#This Row],[Price (USD)]]</f>
        <v>0</v>
      </c>
      <c r="P574" s="38" t="s">
        <v>1875</v>
      </c>
      <c r="Q574" s="126">
        <f t="shared" si="9"/>
        <v>554</v>
      </c>
      <c r="R574" s="141" t="s">
        <v>690</v>
      </c>
      <c r="S574" s="48">
        <f>IF(EquipmentListTable[[#This Row],[Tag]]=FilterSpecs!$H$7,EquipmentListTable[[#This Row],['#/Unit]]*EquipmentListTable[[#This Row],[Price (USD)]],0)</f>
        <v>1.5</v>
      </c>
      <c r="T574" s="87">
        <f>EquipmentListTable[[#This Row],[Tot '#]]*EquipmentListTable[[#This Row],[Price (USD)]]</f>
        <v>7.5</v>
      </c>
      <c r="U574" s="96">
        <f>EquipmentListTable[[#This Row],[In Stock]]*EquipmentListTable[[#This Row],[Price (USD)]]</f>
        <v>7.5</v>
      </c>
      <c r="V574" s="96">
        <f>EquipmentListTable[[#This Row],['# Left]]*EquipmentListTable[[#This Row],[Price (USD)]]</f>
        <v>0</v>
      </c>
      <c r="W574" s="96">
        <f>EquipmentListTable[[#This Row],['# Left]]*EquipmentListTable[[#This Row],[Price (USD)]]</f>
        <v>0</v>
      </c>
      <c r="X574" s="38" t="s">
        <v>691</v>
      </c>
      <c r="Y574" s="77" t="s">
        <v>692</v>
      </c>
      <c r="Z57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https://www.sparkfun.com/products/00250</v>
      </c>
      <c r="AA57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https://www.mouser.com/ProductDetail/474-SEN-00250</v>
      </c>
      <c r="AB574" s="38"/>
    </row>
    <row r="575" spans="1:28" s="55" customFormat="1" x14ac:dyDescent="0.3">
      <c r="A575" s="126" t="s">
        <v>875</v>
      </c>
      <c r="B575" s="126" t="s">
        <v>989</v>
      </c>
      <c r="C575" s="126" t="s">
        <v>0</v>
      </c>
      <c r="D575" s="141" t="str">
        <f>IF(EquipmentListTable[[#This Row],[Supplier]]=FilterSpecs!$A$8,EquipmentListTable[[#This Row],[Mouser SKU]], EquipmentListTable[[#This Row],[Supplier SKU]])</f>
        <v>COM-08589</v>
      </c>
      <c r="E575" s="126">
        <v>2</v>
      </c>
      <c r="F575" s="126">
        <v>0</v>
      </c>
      <c r="G575" s="126">
        <v>0</v>
      </c>
      <c r="H575" s="126">
        <f>EquipmentListTable[[#This Row],['#/Unit]]*FilterSpecs!$C$3+EquipmentListTable[[#This Row],['# Extra]]</f>
        <v>10</v>
      </c>
      <c r="I575" s="126">
        <v>10</v>
      </c>
      <c r="J575" s="126">
        <f>IF(AND(EquipmentListTable[[#This Row],[Tag]]&lt;&gt;FilterSpecs!$H$12, EquipmentListTable[[#This Row],[Tag]]&lt;&gt;FilterSpecs!$H$9), EquipmentListTable[[#This Row],['#/Unit]]*FilterSpecs!$B$3+EquipmentListTable[Init '# Extra],0)</f>
        <v>10</v>
      </c>
      <c r="K575" s="126">
        <f>EquipmentListTable[[#This Row],[Tot '#]]-EquipmentListTable[In Stock]</f>
        <v>0</v>
      </c>
      <c r="L575" s="126">
        <f>EquipmentListTable['# Left]</f>
        <v>0</v>
      </c>
      <c r="M575" s="126" t="s">
        <v>408</v>
      </c>
      <c r="N575" s="104">
        <v>0.15</v>
      </c>
      <c r="O575" s="104">
        <f>EquipmentListTable[[#This Row],['# Formatted]]*EquipmentListTable[[#This Row],[Price (USD)]]</f>
        <v>0</v>
      </c>
      <c r="P575" s="38" t="s">
        <v>1875</v>
      </c>
      <c r="Q575" s="126">
        <f t="shared" si="9"/>
        <v>555</v>
      </c>
      <c r="R575" s="141" t="s">
        <v>405</v>
      </c>
      <c r="S575" s="48">
        <f>IF(EquipmentListTable[[#This Row],[Tag]]=FilterSpecs!$H$7,EquipmentListTable[[#This Row],['#/Unit]]*EquipmentListTable[[#This Row],[Price (USD)]],0)</f>
        <v>0.3</v>
      </c>
      <c r="T575" s="87">
        <f>EquipmentListTable[[#This Row],[Tot '#]]*EquipmentListTable[[#This Row],[Price (USD)]]</f>
        <v>1.5</v>
      </c>
      <c r="U575" s="96">
        <f>EquipmentListTable[[#This Row],[In Stock]]*EquipmentListTable[[#This Row],[Price (USD)]]</f>
        <v>1.5</v>
      </c>
      <c r="V575" s="96">
        <f>EquipmentListTable[[#This Row],['# Left]]*EquipmentListTable[[#This Row],[Price (USD)]]</f>
        <v>0</v>
      </c>
      <c r="W575" s="96">
        <f>EquipmentListTable[[#This Row],['# Left]]*EquipmentListTable[[#This Row],[Price (USD)]]</f>
        <v>0</v>
      </c>
      <c r="X575" s="38" t="s">
        <v>406</v>
      </c>
      <c r="Y575" s="77" t="s">
        <v>407</v>
      </c>
      <c r="Z57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https://www.sparkfun.com/products/08589</v>
      </c>
      <c r="AA57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https://www.mouser.com/ProductDetail/474-COM-08589</v>
      </c>
      <c r="AB575" s="38"/>
    </row>
    <row r="576" spans="1:28" s="55" customFormat="1" x14ac:dyDescent="0.3">
      <c r="A576" s="126" t="s">
        <v>875</v>
      </c>
      <c r="B576" s="126" t="s">
        <v>989</v>
      </c>
      <c r="C576" s="126" t="s">
        <v>0</v>
      </c>
      <c r="D576" s="141" t="str">
        <f>IF(EquipmentListTable[[#This Row],[Supplier]]=FilterSpecs!$A$8,EquipmentListTable[[#This Row],[Mouser SKU]], EquipmentListTable[[#This Row],[Supplier SKU]])</f>
        <v>COM-08588</v>
      </c>
      <c r="E576" s="126">
        <v>2</v>
      </c>
      <c r="F576" s="126">
        <v>0</v>
      </c>
      <c r="G576" s="126">
        <v>0</v>
      </c>
      <c r="H576" s="126">
        <f>EquipmentListTable[[#This Row],['#/Unit]]*FilterSpecs!$C$3+EquipmentListTable[[#This Row],['# Extra]]</f>
        <v>10</v>
      </c>
      <c r="I576" s="126">
        <v>10</v>
      </c>
      <c r="J576" s="126">
        <f>IF(AND(EquipmentListTable[[#This Row],[Tag]]&lt;&gt;FilterSpecs!$H$12, EquipmentListTable[[#This Row],[Tag]]&lt;&gt;FilterSpecs!$H$9), EquipmentListTable[[#This Row],['#/Unit]]*FilterSpecs!$B$3+EquipmentListTable[Init '# Extra],0)</f>
        <v>10</v>
      </c>
      <c r="K576" s="126">
        <f>EquipmentListTable[[#This Row],[Tot '#]]-EquipmentListTable[In Stock]</f>
        <v>0</v>
      </c>
      <c r="L576" s="126">
        <f>EquipmentListTable['# Left]</f>
        <v>0</v>
      </c>
      <c r="M576" s="126" t="s">
        <v>412</v>
      </c>
      <c r="N576" s="104">
        <v>0.15</v>
      </c>
      <c r="O576" s="104">
        <f>EquipmentListTable[[#This Row],['# Formatted]]*EquipmentListTable[[#This Row],[Price (USD)]]</f>
        <v>0</v>
      </c>
      <c r="P576" s="38" t="s">
        <v>1875</v>
      </c>
      <c r="Q576" s="126">
        <f t="shared" si="9"/>
        <v>556</v>
      </c>
      <c r="R576" s="141" t="s">
        <v>409</v>
      </c>
      <c r="S576" s="48">
        <f>IF(EquipmentListTable[[#This Row],[Tag]]=FilterSpecs!$H$7,EquipmentListTable[[#This Row],['#/Unit]]*EquipmentListTable[[#This Row],[Price (USD)]],0)</f>
        <v>0.3</v>
      </c>
      <c r="T576" s="87">
        <f>EquipmentListTable[[#This Row],[Tot '#]]*EquipmentListTable[[#This Row],[Price (USD)]]</f>
        <v>1.5</v>
      </c>
      <c r="U576" s="96">
        <f>EquipmentListTable[[#This Row],[In Stock]]*EquipmentListTable[[#This Row],[Price (USD)]]</f>
        <v>1.5</v>
      </c>
      <c r="V576" s="96">
        <f>EquipmentListTable[[#This Row],['# Left]]*EquipmentListTable[[#This Row],[Price (USD)]]</f>
        <v>0</v>
      </c>
      <c r="W576" s="96">
        <f>EquipmentListTable[[#This Row],['# Left]]*EquipmentListTable[[#This Row],[Price (USD)]]</f>
        <v>0</v>
      </c>
      <c r="X576" s="38" t="s">
        <v>410</v>
      </c>
      <c r="Y576" s="77" t="s">
        <v>411</v>
      </c>
      <c r="Z57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https://www.sparkfun.com/products/08588</v>
      </c>
      <c r="AA57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https://www.mouser.com/ProductDetail/474-COM-08588</v>
      </c>
      <c r="AB576" s="38"/>
    </row>
    <row r="577" spans="1:28" s="55" customFormat="1" x14ac:dyDescent="0.3">
      <c r="A577" s="126" t="s">
        <v>875</v>
      </c>
      <c r="B577" s="126" t="s">
        <v>989</v>
      </c>
      <c r="C577" s="126" t="s">
        <v>0</v>
      </c>
      <c r="D577" s="141" t="str">
        <f>IF(EquipmentListTable[[#This Row],[Supplier]]=FilterSpecs!$A$8,EquipmentListTable[[#This Row],[Mouser SKU]], EquipmentListTable[[#This Row],[Supplier SKU]])</f>
        <v>COM-10926</v>
      </c>
      <c r="E577" s="126">
        <v>2</v>
      </c>
      <c r="F577" s="126">
        <v>0</v>
      </c>
      <c r="G577" s="126">
        <v>0</v>
      </c>
      <c r="H577" s="126">
        <f>EquipmentListTable[[#This Row],['#/Unit]]*FilterSpecs!$C$3+EquipmentListTable[[#This Row],['# Extra]]</f>
        <v>10</v>
      </c>
      <c r="I577" s="126">
        <v>10</v>
      </c>
      <c r="J577" s="126">
        <f>IF(AND(EquipmentListTable[[#This Row],[Tag]]&lt;&gt;FilterSpecs!$H$12, EquipmentListTable[[#This Row],[Tag]]&lt;&gt;FilterSpecs!$H$9), EquipmentListTable[[#This Row],['#/Unit]]*FilterSpecs!$B$3+EquipmentListTable[Init '# Extra],0)</f>
        <v>10</v>
      </c>
      <c r="K577" s="126">
        <f>EquipmentListTable[[#This Row],[Tot '#]]-EquipmentListTable[In Stock]</f>
        <v>0</v>
      </c>
      <c r="L577" s="126">
        <f>EquipmentListTable['# Left]</f>
        <v>0</v>
      </c>
      <c r="M577" s="126" t="s">
        <v>653</v>
      </c>
      <c r="N577" s="104">
        <v>0.15</v>
      </c>
      <c r="O577" s="104">
        <f>EquipmentListTable[[#This Row],['# Formatted]]*EquipmentListTable[[#This Row],[Price (USD)]]</f>
        <v>0</v>
      </c>
      <c r="P577" s="38" t="s">
        <v>1875</v>
      </c>
      <c r="Q577" s="126">
        <f t="shared" si="9"/>
        <v>557</v>
      </c>
      <c r="R577" s="141" t="s">
        <v>650</v>
      </c>
      <c r="S577" s="48">
        <f>IF(EquipmentListTable[[#This Row],[Tag]]=FilterSpecs!$H$7,EquipmentListTable[[#This Row],['#/Unit]]*EquipmentListTable[[#This Row],[Price (USD)]],0)</f>
        <v>0.3</v>
      </c>
      <c r="T577" s="87">
        <f>EquipmentListTable[[#This Row],[Tot '#]]*EquipmentListTable[[#This Row],[Price (USD)]]</f>
        <v>1.5</v>
      </c>
      <c r="U577" s="96">
        <f>EquipmentListTable[[#This Row],[In Stock]]*EquipmentListTable[[#This Row],[Price (USD)]]</f>
        <v>1.5</v>
      </c>
      <c r="V577" s="96">
        <f>EquipmentListTable[[#This Row],['# Left]]*EquipmentListTable[[#This Row],[Price (USD)]]</f>
        <v>0</v>
      </c>
      <c r="W577" s="96">
        <f>EquipmentListTable[[#This Row],['# Left]]*EquipmentListTable[[#This Row],[Price (USD)]]</f>
        <v>0</v>
      </c>
      <c r="X577" s="38" t="s">
        <v>651</v>
      </c>
      <c r="Y577" s="77" t="s">
        <v>652</v>
      </c>
      <c r="Z57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https://www.sparkfun.com/products/10926</v>
      </c>
      <c r="AA57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https://www.mouser.com/ProductDetail/474-COM-10926</v>
      </c>
      <c r="AB577" s="38"/>
    </row>
    <row r="578" spans="1:28" s="55" customFormat="1" x14ac:dyDescent="0.3">
      <c r="A578" s="126" t="s">
        <v>875</v>
      </c>
      <c r="B578" s="126" t="s">
        <v>989</v>
      </c>
      <c r="C578" s="126" t="s">
        <v>0</v>
      </c>
      <c r="D578" s="141" t="str">
        <f>IF(EquipmentListTable[[#This Row],[Supplier]]=FilterSpecs!$A$8,EquipmentListTable[[#This Row],[Mouser SKU]], EquipmentListTable[[#This Row],[Supplier SKU]])</f>
        <v>COM-10301</v>
      </c>
      <c r="E578" s="126">
        <v>2</v>
      </c>
      <c r="F578" s="126">
        <v>0</v>
      </c>
      <c r="G578" s="126">
        <v>0</v>
      </c>
      <c r="H578" s="126">
        <f>EquipmentListTable[[#This Row],['#/Unit]]*FilterSpecs!$C$3+EquipmentListTable[[#This Row],['# Extra]]</f>
        <v>10</v>
      </c>
      <c r="I578" s="126">
        <v>0</v>
      </c>
      <c r="J578" s="126">
        <f>IF(AND(EquipmentListTable[[#This Row],[Tag]]&lt;&gt;FilterSpecs!$H$12, EquipmentListTable[[#This Row],[Tag]]&lt;&gt;FilterSpecs!$H$9), EquipmentListTable[[#This Row],['#/Unit]]*FilterSpecs!$B$3+EquipmentListTable[Init '# Extra],0)</f>
        <v>10</v>
      </c>
      <c r="K578" s="126">
        <f>EquipmentListTable[[#This Row],[Tot '#]]-EquipmentListTable[In Stock]</f>
        <v>10</v>
      </c>
      <c r="L578" s="126">
        <f>EquipmentListTable['# Left]</f>
        <v>10</v>
      </c>
      <c r="M578" s="126" t="s">
        <v>404</v>
      </c>
      <c r="N578" s="104">
        <v>0.25</v>
      </c>
      <c r="O578" s="104">
        <f>EquipmentListTable[[#This Row],['# Formatted]]*EquipmentListTable[[#This Row],[Price (USD)]]</f>
        <v>2.5</v>
      </c>
      <c r="P578" s="38" t="s">
        <v>1875</v>
      </c>
      <c r="Q578" s="126">
        <f t="shared" si="9"/>
        <v>558</v>
      </c>
      <c r="R578" s="141" t="s">
        <v>401</v>
      </c>
      <c r="S578" s="48">
        <f>IF(EquipmentListTable[[#This Row],[Tag]]=FilterSpecs!$H$7,EquipmentListTable[[#This Row],['#/Unit]]*EquipmentListTable[[#This Row],[Price (USD)]],0)</f>
        <v>0.5</v>
      </c>
      <c r="T578" s="87">
        <f>EquipmentListTable[[#This Row],[Tot '#]]*EquipmentListTable[[#This Row],[Price (USD)]]</f>
        <v>2.5</v>
      </c>
      <c r="U578" s="96">
        <f>EquipmentListTable[[#This Row],[In Stock]]*EquipmentListTable[[#This Row],[Price (USD)]]</f>
        <v>0</v>
      </c>
      <c r="V578" s="96">
        <f>EquipmentListTable[[#This Row],['# Left]]*EquipmentListTable[[#This Row],[Price (USD)]]</f>
        <v>2.5</v>
      </c>
      <c r="W578" s="96">
        <f>EquipmentListTable[[#This Row],['# Left]]*EquipmentListTable[[#This Row],[Price (USD)]]</f>
        <v>2.5</v>
      </c>
      <c r="X578" s="38" t="s">
        <v>402</v>
      </c>
      <c r="Y578" s="77" t="s">
        <v>403</v>
      </c>
      <c r="Z57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https://www.sparkfun.com/products/10301</v>
      </c>
      <c r="AA57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https://www.mouser.com/ProductDetail/474-COM-10301</v>
      </c>
      <c r="AB578" s="38"/>
    </row>
    <row r="579" spans="1:28" s="55" customFormat="1" x14ac:dyDescent="0.3">
      <c r="A579" s="126" t="s">
        <v>875</v>
      </c>
      <c r="B579" s="126" t="s">
        <v>1859</v>
      </c>
      <c r="C579" s="126" t="s">
        <v>0</v>
      </c>
      <c r="D579" s="141" t="str">
        <f>IF(EquipmentListTable[[#This Row],[Supplier]]=FilterSpecs!$A$8,EquipmentListTable[[#This Row],[Mouser SKU]], EquipmentListTable[[#This Row],[Supplier SKU]])</f>
        <v>COM-11154</v>
      </c>
      <c r="E579" s="126">
        <v>0</v>
      </c>
      <c r="F579" s="126">
        <v>2</v>
      </c>
      <c r="G579" s="126">
        <v>0</v>
      </c>
      <c r="H579" s="126">
        <f>EquipmentListTable[[#This Row],['#/Unit]]*FilterSpecs!$C$3+EquipmentListTable[[#This Row],['# Extra]]</f>
        <v>2</v>
      </c>
      <c r="I579" s="126">
        <v>0</v>
      </c>
      <c r="J579" s="126">
        <f>IF(AND(EquipmentListTable[[#This Row],[Tag]]&lt;&gt;FilterSpecs!$H$12, EquipmentListTable[[#This Row],[Tag]]&lt;&gt;FilterSpecs!$H$9), EquipmentListTable[[#This Row],['#/Unit]]*FilterSpecs!$B$3+EquipmentListTable[Init '# Extra],0)</f>
        <v>0</v>
      </c>
      <c r="K579" s="126">
        <f>EquipmentListTable[[#This Row],[Tot '#]]-EquipmentListTable[In Stock]</f>
        <v>2</v>
      </c>
      <c r="L579" s="126">
        <f>EquipmentListTable['# Left]</f>
        <v>2</v>
      </c>
      <c r="M579" s="126" t="s">
        <v>729</v>
      </c>
      <c r="N579" s="104">
        <v>0.5</v>
      </c>
      <c r="O579" s="104">
        <f>EquipmentListTable[[#This Row],['# Formatted]]*EquipmentListTable[[#This Row],[Price (USD)]]</f>
        <v>1</v>
      </c>
      <c r="P579" s="38" t="s">
        <v>1874</v>
      </c>
      <c r="Q579" s="126">
        <f t="shared" si="9"/>
        <v>559</v>
      </c>
      <c r="R579" s="141" t="s">
        <v>726</v>
      </c>
      <c r="S579" s="48">
        <f>IF(EquipmentListTable[[#This Row],[Tag]]=FilterSpecs!$H$7,EquipmentListTable[[#This Row],['#/Unit]]*EquipmentListTable[[#This Row],[Price (USD)]],0)</f>
        <v>0</v>
      </c>
      <c r="T579" s="87">
        <f>EquipmentListTable[[#This Row],[Tot '#]]*EquipmentListTable[[#This Row],[Price (USD)]]</f>
        <v>1</v>
      </c>
      <c r="U579" s="96">
        <f>EquipmentListTable[[#This Row],[In Stock]]*EquipmentListTable[[#This Row],[Price (USD)]]</f>
        <v>0</v>
      </c>
      <c r="V579" s="96">
        <f>EquipmentListTable[[#This Row],['# Left]]*EquipmentListTable[[#This Row],[Price (USD)]]</f>
        <v>1</v>
      </c>
      <c r="W579" s="96">
        <f>EquipmentListTable[[#This Row],['# Left]]*EquipmentListTable[[#This Row],[Price (USD)]]</f>
        <v>1</v>
      </c>
      <c r="X579" s="38" t="s">
        <v>727</v>
      </c>
      <c r="Y579" s="77" t="s">
        <v>728</v>
      </c>
      <c r="Z57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https://www.sparkfun.com/products/11154</v>
      </c>
      <c r="AA57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https://www.mouser.com/ProductDetail/474-COM-11154</v>
      </c>
      <c r="AB579" s="38"/>
    </row>
    <row r="580" spans="1:28" s="55" customFormat="1" x14ac:dyDescent="0.3">
      <c r="A580" s="126" t="s">
        <v>875</v>
      </c>
      <c r="B580" s="126" t="s">
        <v>1859</v>
      </c>
      <c r="C580" s="126" t="s">
        <v>0</v>
      </c>
      <c r="D580" s="141" t="str">
        <f>IF(EquipmentListTable[[#This Row],[Supplier]]=FilterSpecs!$A$8,EquipmentListTable[[#This Row],[Mouser SKU]], EquipmentListTable[[#This Row],[Supplier SKU]])</f>
        <v>PRT-08032</v>
      </c>
      <c r="E580" s="126">
        <v>0</v>
      </c>
      <c r="F580" s="126">
        <v>4</v>
      </c>
      <c r="G580" s="126">
        <v>0</v>
      </c>
      <c r="H580" s="126">
        <f>EquipmentListTable[[#This Row],['#/Unit]]*FilterSpecs!$C$3+EquipmentListTable[[#This Row],['# Extra]]</f>
        <v>4</v>
      </c>
      <c r="I580" s="126">
        <v>0</v>
      </c>
      <c r="J580" s="126">
        <f>IF(AND(EquipmentListTable[[#This Row],[Tag]]&lt;&gt;FilterSpecs!$H$12, EquipmentListTable[[#This Row],[Tag]]&lt;&gt;FilterSpecs!$H$9), EquipmentListTable[[#This Row],['#/Unit]]*FilterSpecs!$B$3+EquipmentListTable[Init '# Extra],0)</f>
        <v>0</v>
      </c>
      <c r="K580" s="126">
        <f>EquipmentListTable[[#This Row],[Tot '#]]-EquipmentListTable[In Stock]</f>
        <v>4</v>
      </c>
      <c r="L580" s="126">
        <f>EquipmentListTable['# Left]</f>
        <v>4</v>
      </c>
      <c r="M580" s="126" t="s">
        <v>725</v>
      </c>
      <c r="N580" s="104">
        <v>1.5</v>
      </c>
      <c r="O580" s="104">
        <f>EquipmentListTable[[#This Row],['# Formatted]]*EquipmentListTable[[#This Row],[Price (USD)]]</f>
        <v>6</v>
      </c>
      <c r="P580" s="38" t="s">
        <v>1874</v>
      </c>
      <c r="Q580" s="126">
        <f t="shared" si="9"/>
        <v>560</v>
      </c>
      <c r="R580" s="141" t="s">
        <v>722</v>
      </c>
      <c r="S580" s="48">
        <f>IF(EquipmentListTable[[#This Row],[Tag]]=FilterSpecs!$H$7,EquipmentListTable[[#This Row],['#/Unit]]*EquipmentListTable[[#This Row],[Price (USD)]],0)</f>
        <v>0</v>
      </c>
      <c r="T580" s="87">
        <f>EquipmentListTable[[#This Row],[Tot '#]]*EquipmentListTable[[#This Row],[Price (USD)]]</f>
        <v>6</v>
      </c>
      <c r="U580" s="96">
        <f>EquipmentListTable[[#This Row],[In Stock]]*EquipmentListTable[[#This Row],[Price (USD)]]</f>
        <v>0</v>
      </c>
      <c r="V580" s="96">
        <f>EquipmentListTable[[#This Row],['# Left]]*EquipmentListTable[[#This Row],[Price (USD)]]</f>
        <v>6</v>
      </c>
      <c r="W580" s="96">
        <f>EquipmentListTable[[#This Row],['# Left]]*EquipmentListTable[[#This Row],[Price (USD)]]</f>
        <v>6</v>
      </c>
      <c r="X580" s="38" t="s">
        <v>723</v>
      </c>
      <c r="Y580" s="77" t="s">
        <v>724</v>
      </c>
      <c r="Z58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https://www.sparkfun.com/products/08032</v>
      </c>
      <c r="AA58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https://www.mouser.com/ProductDetail/474-PRT-08032</v>
      </c>
      <c r="AB580" s="38"/>
    </row>
    <row r="581" spans="1:28" s="55" customFormat="1" x14ac:dyDescent="0.3">
      <c r="A581" s="126" t="s">
        <v>875</v>
      </c>
      <c r="B581" s="126" t="s">
        <v>1859</v>
      </c>
      <c r="C581" s="126" t="s">
        <v>0</v>
      </c>
      <c r="D581" s="141" t="str">
        <f>IF(EquipmentListTable[[#This Row],[Supplier]]=FilterSpecs!$A$8,EquipmentListTable[[#This Row],[Mouser SKU]], EquipmentListTable[[#This Row],[Supplier SKU]])</f>
        <v>COM-11143</v>
      </c>
      <c r="E581" s="126">
        <v>0</v>
      </c>
      <c r="F581" s="126">
        <v>8</v>
      </c>
      <c r="G581" s="126">
        <v>0</v>
      </c>
      <c r="H581" s="126">
        <f>EquipmentListTable[[#This Row],['#/Unit]]*FilterSpecs!$C$3+EquipmentListTable[[#This Row],['# Extra]]</f>
        <v>8</v>
      </c>
      <c r="I581" s="126">
        <v>0</v>
      </c>
      <c r="J581" s="126">
        <f>IF(AND(EquipmentListTable[[#This Row],[Tag]]&lt;&gt;FilterSpecs!$H$12, EquipmentListTable[[#This Row],[Tag]]&lt;&gt;FilterSpecs!$H$9), EquipmentListTable[[#This Row],['#/Unit]]*FilterSpecs!$B$3+EquipmentListTable[Init '# Extra],0)</f>
        <v>0</v>
      </c>
      <c r="K581" s="126">
        <f>EquipmentListTable[[#This Row],[Tot '#]]-EquipmentListTable[In Stock]</f>
        <v>8</v>
      </c>
      <c r="L581" s="126">
        <f>EquipmentListTable['# Left]</f>
        <v>8</v>
      </c>
      <c r="M581" s="126" t="s">
        <v>721</v>
      </c>
      <c r="N581" s="104">
        <v>0.5</v>
      </c>
      <c r="O581" s="104">
        <f>EquipmentListTable[[#This Row],['# Formatted]]*EquipmentListTable[[#This Row],[Price (USD)]]</f>
        <v>4</v>
      </c>
      <c r="P581" s="38" t="s">
        <v>1874</v>
      </c>
      <c r="Q581" s="126">
        <f t="shared" si="9"/>
        <v>561</v>
      </c>
      <c r="R581" s="141" t="s">
        <v>718</v>
      </c>
      <c r="S581" s="48">
        <f>IF(EquipmentListTable[[#This Row],[Tag]]=FilterSpecs!$H$7,EquipmentListTable[[#This Row],['#/Unit]]*EquipmentListTable[[#This Row],[Price (USD)]],0)</f>
        <v>0</v>
      </c>
      <c r="T581" s="87">
        <f>EquipmentListTable[[#This Row],[Tot '#]]*EquipmentListTable[[#This Row],[Price (USD)]]</f>
        <v>4</v>
      </c>
      <c r="U581" s="96">
        <f>EquipmentListTable[[#This Row],[In Stock]]*EquipmentListTable[[#This Row],[Price (USD)]]</f>
        <v>0</v>
      </c>
      <c r="V581" s="96">
        <f>EquipmentListTable[[#This Row],['# Left]]*EquipmentListTable[[#This Row],[Price (USD)]]</f>
        <v>4</v>
      </c>
      <c r="W581" s="96">
        <f>EquipmentListTable[[#This Row],['# Left]]*EquipmentListTable[[#This Row],[Price (USD)]]</f>
        <v>4</v>
      </c>
      <c r="X581" s="38" t="s">
        <v>719</v>
      </c>
      <c r="Y581" s="77" t="s">
        <v>720</v>
      </c>
      <c r="Z58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https://www.sparkfun.com/products/11143</v>
      </c>
      <c r="AA58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https://www.mouser.com/ProductDetail/474-COM-11143</v>
      </c>
      <c r="AB581" s="38"/>
    </row>
    <row r="582" spans="1:28" s="55" customFormat="1" x14ac:dyDescent="0.3">
      <c r="A582" s="126" t="s">
        <v>875</v>
      </c>
      <c r="B582" s="126" t="s">
        <v>1859</v>
      </c>
      <c r="C582" s="126" t="s">
        <v>0</v>
      </c>
      <c r="D582" s="141" t="str">
        <f>IF(EquipmentListTable[[#This Row],[Supplier]]=FilterSpecs!$A$8,EquipmentListTable[[#This Row],[Mouser SKU]], EquipmentListTable[[#This Row],[Supplier SKU]])</f>
        <v>PRT-10588</v>
      </c>
      <c r="E582" s="126">
        <v>0</v>
      </c>
      <c r="F582" s="126">
        <v>2</v>
      </c>
      <c r="G582" s="126">
        <v>0</v>
      </c>
      <c r="H582" s="126">
        <f>EquipmentListTable[[#This Row],['#/Unit]]*FilterSpecs!$C$3+EquipmentListTable[[#This Row],['# Extra]]</f>
        <v>2</v>
      </c>
      <c r="I582" s="126">
        <v>0</v>
      </c>
      <c r="J582" s="126">
        <f>IF(AND(EquipmentListTable[[#This Row],[Tag]]&lt;&gt;FilterSpecs!$H$12, EquipmentListTable[[#This Row],[Tag]]&lt;&gt;FilterSpecs!$H$9), EquipmentListTable[[#This Row],['#/Unit]]*FilterSpecs!$B$3+EquipmentListTable[Init '# Extra],0)</f>
        <v>0</v>
      </c>
      <c r="K582" s="126">
        <f>EquipmentListTable[[#This Row],[Tot '#]]-EquipmentListTable[In Stock]</f>
        <v>2</v>
      </c>
      <c r="L582" s="126">
        <f>EquipmentListTable['# Left]</f>
        <v>2</v>
      </c>
      <c r="M582" s="126" t="s">
        <v>885</v>
      </c>
      <c r="N582" s="104">
        <v>0.95</v>
      </c>
      <c r="O582" s="104">
        <f>EquipmentListTable[[#This Row],['# Formatted]]*EquipmentListTable[[#This Row],[Price (USD)]]</f>
        <v>1.9</v>
      </c>
      <c r="P582" s="41" t="s">
        <v>1874</v>
      </c>
      <c r="Q582" s="126">
        <f t="shared" si="9"/>
        <v>562</v>
      </c>
      <c r="R582" s="141" t="s">
        <v>882</v>
      </c>
      <c r="S582" s="48">
        <f>IF(EquipmentListTable[[#This Row],[Tag]]=FilterSpecs!$H$7,EquipmentListTable[[#This Row],['#/Unit]]*EquipmentListTable[[#This Row],[Price (USD)]],0)</f>
        <v>0</v>
      </c>
      <c r="T582" s="87">
        <f>EquipmentListTable[[#This Row],[Tot '#]]*EquipmentListTable[[#This Row],[Price (USD)]]</f>
        <v>1.9</v>
      </c>
      <c r="U582" s="96">
        <f>EquipmentListTable[[#This Row],[In Stock]]*EquipmentListTable[[#This Row],[Price (USD)]]</f>
        <v>0</v>
      </c>
      <c r="V582" s="96">
        <f>EquipmentListTable[[#This Row],['# Left]]*EquipmentListTable[[#This Row],[Price (USD)]]</f>
        <v>1.9</v>
      </c>
      <c r="W582" s="96">
        <f>EquipmentListTable[[#This Row],['# Left]]*EquipmentListTable[[#This Row],[Price (USD)]]</f>
        <v>1.9</v>
      </c>
      <c r="X582" s="38" t="s">
        <v>883</v>
      </c>
      <c r="Y582" s="77" t="s">
        <v>884</v>
      </c>
      <c r="Z58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https://www.sparkfun.com/products/10588</v>
      </c>
      <c r="AA58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https://www.mouser.com/ProductDetail/474-PRT-10588</v>
      </c>
      <c r="AB582" s="38"/>
    </row>
    <row r="583" spans="1:28" s="55" customFormat="1" x14ac:dyDescent="0.3">
      <c r="A583" s="126" t="s">
        <v>875</v>
      </c>
      <c r="B583" s="126" t="s">
        <v>1859</v>
      </c>
      <c r="C583" s="126" t="s">
        <v>1863</v>
      </c>
      <c r="D583" s="141" t="str">
        <f>IF(EquipmentListTable[[#This Row],[Supplier]]=FilterSpecs!$A$8,EquipmentListTable[[#This Row],[Mouser SKU]], EquipmentListTable[[#This Row],[Supplier SKU]])</f>
        <v>2911</v>
      </c>
      <c r="E583" s="126">
        <v>0</v>
      </c>
      <c r="F583" s="126">
        <v>0</v>
      </c>
      <c r="G583" s="126">
        <v>0</v>
      </c>
      <c r="H583" s="126">
        <f>EquipmentListTable[[#This Row],['#/Unit]]*FilterSpecs!$C$3+EquipmentListTable[[#This Row],['# Extra]]</f>
        <v>0</v>
      </c>
      <c r="I583" s="126">
        <v>0</v>
      </c>
      <c r="J583" s="126">
        <f>IF(AND(EquipmentListTable[[#This Row],[Tag]]&lt;&gt;FilterSpecs!$H$12, EquipmentListTable[[#This Row],[Tag]]&lt;&gt;FilterSpecs!$H$9), EquipmentListTable[[#This Row],['#/Unit]]*FilterSpecs!$B$3+EquipmentListTable[Init '# Extra],0)</f>
        <v>0</v>
      </c>
      <c r="K583" s="126">
        <f>EquipmentListTable[[#This Row],[Tot '#]]-EquipmentListTable[In Stock]</f>
        <v>0</v>
      </c>
      <c r="L583" s="126">
        <f>EquipmentListTable['# Left]</f>
        <v>0</v>
      </c>
      <c r="M583" s="142" t="s">
        <v>2078</v>
      </c>
      <c r="N583" s="105">
        <v>1.95</v>
      </c>
      <c r="O583" s="104">
        <f>EquipmentListTable[[#This Row],['# Formatted]]*EquipmentListTable[[#This Row],[Price (USD)]]</f>
        <v>0</v>
      </c>
      <c r="P583" s="51" t="s">
        <v>1874</v>
      </c>
      <c r="Q583" s="126">
        <f t="shared" si="9"/>
        <v>563</v>
      </c>
      <c r="R583" s="141" t="s">
        <v>2077</v>
      </c>
      <c r="S583" s="48">
        <f>IF(EquipmentListTable[[#This Row],[Tag]]=FilterSpecs!$H$7,EquipmentListTable[[#This Row],['#/Unit]]*EquipmentListTable[[#This Row],[Price (USD)]],0)</f>
        <v>0</v>
      </c>
      <c r="T583" s="87">
        <f>EquipmentListTable[[#This Row],[Tot '#]]*EquipmentListTable[[#This Row],[Price (USD)]]</f>
        <v>0</v>
      </c>
      <c r="U583" s="96">
        <f>EquipmentListTable[[#This Row],[In Stock]]*EquipmentListTable[[#This Row],[Price (USD)]]</f>
        <v>0</v>
      </c>
      <c r="V583" s="96">
        <f>EquipmentListTable[[#This Row],['# Left]]*EquipmentListTable[[#This Row],[Price (USD)]]</f>
        <v>0</v>
      </c>
      <c r="W583" s="96">
        <f>EquipmentListTable[[#This Row],['# Left]]*EquipmentListTable[[#This Row],[Price (USD)]]</f>
        <v>0</v>
      </c>
      <c r="X583" s="38"/>
      <c r="Y583" s="77"/>
      <c r="Z58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https://www.adafruit.com/product/2911</v>
      </c>
      <c r="AA58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https://www.mouser.com/ProductDetail/485-2911</v>
      </c>
    </row>
    <row r="584" spans="1:28" s="55" customFormat="1" x14ac:dyDescent="0.3">
      <c r="A584" s="126" t="s">
        <v>875</v>
      </c>
      <c r="B584" s="126" t="s">
        <v>1859</v>
      </c>
      <c r="C584" s="126" t="s">
        <v>1863</v>
      </c>
      <c r="D584" s="141" t="str">
        <f>IF(EquipmentListTable[[#This Row],[Supplier]]=FilterSpecs!$A$8,EquipmentListTable[[#This Row],[Mouser SKU]], EquipmentListTable[[#This Row],[Supplier SKU]])</f>
        <v>2791</v>
      </c>
      <c r="E584" s="126">
        <v>0</v>
      </c>
      <c r="F584" s="126">
        <v>0</v>
      </c>
      <c r="G584" s="126">
        <v>0</v>
      </c>
      <c r="H584" s="126">
        <f>EquipmentListTable[[#This Row],['#/Unit]]*FilterSpecs!$C$3+EquipmentListTable[[#This Row],['# Extra]]</f>
        <v>0</v>
      </c>
      <c r="I584" s="126">
        <v>0</v>
      </c>
      <c r="J584" s="126">
        <f>IF(AND(EquipmentListTable[[#This Row],[Tag]]&lt;&gt;FilterSpecs!$H$12, EquipmentListTable[[#This Row],[Tag]]&lt;&gt;FilterSpecs!$H$9), EquipmentListTable[[#This Row],['#/Unit]]*FilterSpecs!$B$3+EquipmentListTable[Init '# Extra],0)</f>
        <v>0</v>
      </c>
      <c r="K584" s="126">
        <f>EquipmentListTable[[#This Row],[Tot '#]]-EquipmentListTable[In Stock]</f>
        <v>0</v>
      </c>
      <c r="L584" s="126">
        <f>EquipmentListTable['# Left]</f>
        <v>0</v>
      </c>
      <c r="M584" s="142" t="s">
        <v>2080</v>
      </c>
      <c r="N584" s="105">
        <v>2.5</v>
      </c>
      <c r="O584" s="104">
        <f>EquipmentListTable[[#This Row],['# Formatted]]*EquipmentListTable[[#This Row],[Price (USD)]]</f>
        <v>0</v>
      </c>
      <c r="P584" s="51" t="s">
        <v>1874</v>
      </c>
      <c r="Q584" s="126">
        <f t="shared" si="9"/>
        <v>564</v>
      </c>
      <c r="R584" s="141" t="s">
        <v>2079</v>
      </c>
      <c r="S584" s="48">
        <f>IF(EquipmentListTable[[#This Row],[Tag]]=FilterSpecs!$H$7,EquipmentListTable[[#This Row],['#/Unit]]*EquipmentListTable[[#This Row],[Price (USD)]],0)</f>
        <v>0</v>
      </c>
      <c r="T584" s="87">
        <f>EquipmentListTable[[#This Row],[Tot '#]]*EquipmentListTable[[#This Row],[Price (USD)]]</f>
        <v>0</v>
      </c>
      <c r="U584" s="96">
        <f>EquipmentListTable[[#This Row],[In Stock]]*EquipmentListTable[[#This Row],[Price (USD)]]</f>
        <v>0</v>
      </c>
      <c r="V584" s="96">
        <f>EquipmentListTable[[#This Row],['# Left]]*EquipmentListTable[[#This Row],[Price (USD)]]</f>
        <v>0</v>
      </c>
      <c r="W584" s="96">
        <f>EquipmentListTable[[#This Row],['# Left]]*EquipmentListTable[[#This Row],[Price (USD)]]</f>
        <v>0</v>
      </c>
      <c r="X584" s="38"/>
      <c r="Y584" s="77"/>
      <c r="Z58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https://www.adafruit.com/product/2791</v>
      </c>
      <c r="AA58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https://www.mouser.com/ProductDetail/485-2791</v>
      </c>
    </row>
    <row r="585" spans="1:28" s="55" customFormat="1" x14ac:dyDescent="0.3">
      <c r="A585" s="126" t="s">
        <v>875</v>
      </c>
      <c r="B585" s="126" t="s">
        <v>1859</v>
      </c>
      <c r="C585" s="126" t="s">
        <v>1863</v>
      </c>
      <c r="D585" s="141" t="str">
        <f>IF(EquipmentListTable[[#This Row],[Supplier]]=FilterSpecs!$A$8,EquipmentListTable[[#This Row],[Mouser SKU]], EquipmentListTable[[#This Row],[Supplier SKU]])</f>
        <v>2790</v>
      </c>
      <c r="E585" s="126">
        <v>0</v>
      </c>
      <c r="F585" s="126">
        <v>0</v>
      </c>
      <c r="G585" s="126">
        <v>0</v>
      </c>
      <c r="H585" s="126">
        <f>EquipmentListTable[[#This Row],['#/Unit]]*FilterSpecs!$C$3+EquipmentListTable[[#This Row],['# Extra]]</f>
        <v>0</v>
      </c>
      <c r="I585" s="126">
        <v>0</v>
      </c>
      <c r="J585" s="126">
        <f>IF(AND(EquipmentListTable[[#This Row],[Tag]]&lt;&gt;FilterSpecs!$H$12, EquipmentListTable[[#This Row],[Tag]]&lt;&gt;FilterSpecs!$H$9), EquipmentListTable[[#This Row],['#/Unit]]*FilterSpecs!$B$3+EquipmentListTable[Init '# Extra],0)</f>
        <v>0</v>
      </c>
      <c r="K585" s="126">
        <f>EquipmentListTable[[#This Row],[Tot '#]]-EquipmentListTable[In Stock]</f>
        <v>0</v>
      </c>
      <c r="L585" s="126">
        <f>EquipmentListTable['# Left]</f>
        <v>0</v>
      </c>
      <c r="M585" s="142" t="s">
        <v>2082</v>
      </c>
      <c r="N585" s="105">
        <v>2.5</v>
      </c>
      <c r="O585" s="104">
        <f>EquipmentListTable[[#This Row],['# Formatted]]*EquipmentListTable[[#This Row],[Price (USD)]]</f>
        <v>0</v>
      </c>
      <c r="P585" s="51" t="s">
        <v>1874</v>
      </c>
      <c r="Q585" s="126">
        <f t="shared" si="9"/>
        <v>565</v>
      </c>
      <c r="R585" s="141" t="s">
        <v>2081</v>
      </c>
      <c r="S585" s="48">
        <f>IF(EquipmentListTable[[#This Row],[Tag]]=FilterSpecs!$H$7,EquipmentListTable[[#This Row],['#/Unit]]*EquipmentListTable[[#This Row],[Price (USD)]],0)</f>
        <v>0</v>
      </c>
      <c r="T585" s="87">
        <f>EquipmentListTable[[#This Row],[Tot '#]]*EquipmentListTable[[#This Row],[Price (USD)]]</f>
        <v>0</v>
      </c>
      <c r="U585" s="96">
        <f>EquipmentListTable[[#This Row],[In Stock]]*EquipmentListTable[[#This Row],[Price (USD)]]</f>
        <v>0</v>
      </c>
      <c r="V585" s="96">
        <f>EquipmentListTable[[#This Row],['# Left]]*EquipmentListTable[[#This Row],[Price (USD)]]</f>
        <v>0</v>
      </c>
      <c r="W585" s="96">
        <f>EquipmentListTable[[#This Row],['# Left]]*EquipmentListTable[[#This Row],[Price (USD)]]</f>
        <v>0</v>
      </c>
      <c r="X585" s="38"/>
      <c r="Y585" s="77"/>
      <c r="Z58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https://www.adafruit.com/product/2790</v>
      </c>
      <c r="AA58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https://www.mouser.com/ProductDetail/485-2790</v>
      </c>
    </row>
    <row r="586" spans="1:28" s="55" customFormat="1" x14ac:dyDescent="0.3">
      <c r="A586" s="126" t="s">
        <v>875</v>
      </c>
      <c r="B586" s="126" t="s">
        <v>1859</v>
      </c>
      <c r="C586" s="126" t="s">
        <v>1863</v>
      </c>
      <c r="D586" s="141" t="str">
        <f>IF(EquipmentListTable[[#This Row],[Supplier]]=FilterSpecs!$A$8,EquipmentListTable[[#This Row],[Mouser SKU]], EquipmentListTable[[#This Row],[Supplier SKU]])</f>
        <v>1699</v>
      </c>
      <c r="E586" s="126">
        <v>0</v>
      </c>
      <c r="F586" s="126">
        <v>0</v>
      </c>
      <c r="G586" s="126">
        <v>0</v>
      </c>
      <c r="H586" s="126">
        <f>EquipmentListTable[[#This Row],['#/Unit]]*FilterSpecs!$C$3+EquipmentListTable[[#This Row],['# Extra]]</f>
        <v>0</v>
      </c>
      <c r="I586" s="126">
        <v>0</v>
      </c>
      <c r="J586" s="126">
        <f>IF(AND(EquipmentListTable[[#This Row],[Tag]]&lt;&gt;FilterSpecs!$H$12, EquipmentListTable[[#This Row],[Tag]]&lt;&gt;FilterSpecs!$H$9), EquipmentListTable[[#This Row],['#/Unit]]*FilterSpecs!$B$3+EquipmentListTable[Init '# Extra],0)</f>
        <v>0</v>
      </c>
      <c r="K586" s="126">
        <f>EquipmentListTable[[#This Row],[Tot '#]]-EquipmentListTable[In Stock]</f>
        <v>0</v>
      </c>
      <c r="L586" s="126">
        <f>EquipmentListTable['# Left]</f>
        <v>0</v>
      </c>
      <c r="M586" s="142" t="s">
        <v>2084</v>
      </c>
      <c r="N586" s="105">
        <v>0.95</v>
      </c>
      <c r="O586" s="104">
        <f>EquipmentListTable[[#This Row],['# Formatted]]*EquipmentListTable[[#This Row],[Price (USD)]]</f>
        <v>0</v>
      </c>
      <c r="P586" s="51" t="s">
        <v>1874</v>
      </c>
      <c r="Q586" s="126">
        <f t="shared" si="9"/>
        <v>566</v>
      </c>
      <c r="R586" s="141" t="s">
        <v>2083</v>
      </c>
      <c r="S586" s="48">
        <f>IF(EquipmentListTable[[#This Row],[Tag]]=FilterSpecs!$H$7,EquipmentListTable[[#This Row],['#/Unit]]*EquipmentListTable[[#This Row],[Price (USD)]],0)</f>
        <v>0</v>
      </c>
      <c r="T586" s="87">
        <f>EquipmentListTable[[#This Row],[Tot '#]]*EquipmentListTable[[#This Row],[Price (USD)]]</f>
        <v>0</v>
      </c>
      <c r="U586" s="96">
        <f>EquipmentListTable[[#This Row],[In Stock]]*EquipmentListTable[[#This Row],[Price (USD)]]</f>
        <v>0</v>
      </c>
      <c r="V586" s="96">
        <f>EquipmentListTable[[#This Row],['# Left]]*EquipmentListTable[[#This Row],[Price (USD)]]</f>
        <v>0</v>
      </c>
      <c r="W586" s="96">
        <f>EquipmentListTable[[#This Row],['# Left]]*EquipmentListTable[[#This Row],[Price (USD)]]</f>
        <v>0</v>
      </c>
      <c r="X586" s="38"/>
      <c r="Y586" s="77"/>
      <c r="Z58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https://www.adafruit.com/product/1699</v>
      </c>
      <c r="AA58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https://www.mouser.com/ProductDetail/485-1699</v>
      </c>
    </row>
    <row r="587" spans="1:28" s="55" customFormat="1" x14ac:dyDescent="0.3">
      <c r="A587" s="126" t="s">
        <v>875</v>
      </c>
      <c r="B587" s="126" t="s">
        <v>1888</v>
      </c>
      <c r="C587" s="126" t="s">
        <v>1863</v>
      </c>
      <c r="D587" s="141" t="str">
        <f>IF(EquipmentListTable[[#This Row],[Supplier]]=FilterSpecs!$A$8,EquipmentListTable[[#This Row],[Mouser SKU]], EquipmentListTable[[#This Row],[Supplier SKU]])</f>
        <v>2429</v>
      </c>
      <c r="E587" s="126">
        <v>0</v>
      </c>
      <c r="F587" s="126">
        <v>2</v>
      </c>
      <c r="G587" s="126">
        <v>1</v>
      </c>
      <c r="H587" s="126">
        <f>EquipmentListTable[[#This Row],['#/Unit]]*FilterSpecs!$C$3+EquipmentListTable[[#This Row],['# Extra]]</f>
        <v>2</v>
      </c>
      <c r="I587" s="126">
        <v>1</v>
      </c>
      <c r="J587" s="126">
        <f>IF(AND(EquipmentListTable[[#This Row],[Tag]]&lt;&gt;FilterSpecs!$H$12, EquipmentListTable[[#This Row],[Tag]]&lt;&gt;FilterSpecs!$H$9), EquipmentListTable[[#This Row],['#/Unit]]*FilterSpecs!$B$3+EquipmentListTable[Init '# Extra],0)</f>
        <v>1</v>
      </c>
      <c r="K587" s="126">
        <f>EquipmentListTable[[#This Row],[Tot '#]]-EquipmentListTable[In Stock]</f>
        <v>1</v>
      </c>
      <c r="L587" s="126">
        <f>EquipmentListTable['# Left]</f>
        <v>1</v>
      </c>
      <c r="M587" s="126" t="s">
        <v>2092</v>
      </c>
      <c r="N587" s="104">
        <v>4.95</v>
      </c>
      <c r="O587" s="104">
        <f>EquipmentListTable[[#This Row],['# Formatted]]*EquipmentListTable[[#This Row],[Price (USD)]]</f>
        <v>4.95</v>
      </c>
      <c r="P587" s="38" t="s">
        <v>1874</v>
      </c>
      <c r="Q587" s="126">
        <f t="shared" si="9"/>
        <v>567</v>
      </c>
      <c r="R587" s="141" t="s">
        <v>2091</v>
      </c>
      <c r="S587" s="48">
        <f>IF(EquipmentListTable[[#This Row],[Tag]]=FilterSpecs!$H$7,EquipmentListTable[[#This Row],['#/Unit]]*EquipmentListTable[[#This Row],[Price (USD)]],0)</f>
        <v>0</v>
      </c>
      <c r="T587" s="87">
        <f>EquipmentListTable[[#This Row],[Tot '#]]*EquipmentListTable[[#This Row],[Price (USD)]]</f>
        <v>9.9</v>
      </c>
      <c r="U587" s="96">
        <f>EquipmentListTable[[#This Row],[In Stock]]*EquipmentListTable[[#This Row],[Price (USD)]]</f>
        <v>4.95</v>
      </c>
      <c r="V587" s="96">
        <f>EquipmentListTable[[#This Row],['# Left]]*EquipmentListTable[[#This Row],[Price (USD)]]</f>
        <v>4.95</v>
      </c>
      <c r="W587" s="96">
        <f>EquipmentListTable[[#This Row],['# Left]]*EquipmentListTable[[#This Row],[Price (USD)]]</f>
        <v>4.95</v>
      </c>
      <c r="X587" s="38"/>
      <c r="Y587" s="77"/>
      <c r="Z58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https://www.adafruit.com/product/2429</v>
      </c>
      <c r="AA58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https://www.mouser.com/ProductDetail/485-2429</v>
      </c>
      <c r="AB587" s="41"/>
    </row>
    <row r="588" spans="1:28" s="55" customFormat="1" x14ac:dyDescent="0.3">
      <c r="A588" s="126" t="s">
        <v>875</v>
      </c>
      <c r="B588" s="126" t="s">
        <v>1888</v>
      </c>
      <c r="C588" s="126" t="s">
        <v>1863</v>
      </c>
      <c r="D588" s="141" t="str">
        <f>IF(EquipmentListTable[[#This Row],[Supplier]]=FilterSpecs!$A$8,EquipmentListTable[[#This Row],[Mouser SKU]], EquipmentListTable[[#This Row],[Supplier SKU]])</f>
        <v>2428</v>
      </c>
      <c r="E588" s="126">
        <v>0</v>
      </c>
      <c r="F588" s="126">
        <v>2</v>
      </c>
      <c r="G588" s="126">
        <v>1</v>
      </c>
      <c r="H588" s="126">
        <f>EquipmentListTable[[#This Row],['#/Unit]]*FilterSpecs!$C$3+EquipmentListTable[[#This Row],['# Extra]]</f>
        <v>2</v>
      </c>
      <c r="I588" s="126">
        <v>1</v>
      </c>
      <c r="J588" s="126">
        <f>IF(AND(EquipmentListTable[[#This Row],[Tag]]&lt;&gt;FilterSpecs!$H$12, EquipmentListTable[[#This Row],[Tag]]&lt;&gt;FilterSpecs!$H$9), EquipmentListTable[[#This Row],['#/Unit]]*FilterSpecs!$B$3+EquipmentListTable[Init '# Extra],0)</f>
        <v>0</v>
      </c>
      <c r="K588" s="126">
        <f>EquipmentListTable[[#This Row],[Tot '#]]-EquipmentListTable[In Stock]</f>
        <v>1</v>
      </c>
      <c r="L588" s="126">
        <f>EquipmentListTable['# Left]</f>
        <v>1</v>
      </c>
      <c r="M588" s="126" t="s">
        <v>2094</v>
      </c>
      <c r="N588" s="104">
        <v>4.95</v>
      </c>
      <c r="O588" s="104">
        <f>EquipmentListTable[[#This Row],['# Formatted]]*EquipmentListTable[[#This Row],[Price (USD)]]</f>
        <v>4.95</v>
      </c>
      <c r="P588" s="38" t="s">
        <v>2349</v>
      </c>
      <c r="Q588" s="126">
        <f t="shared" si="9"/>
        <v>568</v>
      </c>
      <c r="R588" s="141" t="s">
        <v>2093</v>
      </c>
      <c r="S588" s="48">
        <f>IF(EquipmentListTable[[#This Row],[Tag]]=FilterSpecs!$H$7,EquipmentListTable[[#This Row],['#/Unit]]*EquipmentListTable[[#This Row],[Price (USD)]],0)</f>
        <v>0</v>
      </c>
      <c r="T588" s="87">
        <f>EquipmentListTable[[#This Row],[Tot '#]]*EquipmentListTable[[#This Row],[Price (USD)]]</f>
        <v>9.9</v>
      </c>
      <c r="U588" s="96">
        <f>EquipmentListTable[[#This Row],[In Stock]]*EquipmentListTable[[#This Row],[Price (USD)]]</f>
        <v>4.95</v>
      </c>
      <c r="V588" s="96">
        <f>EquipmentListTable[[#This Row],['# Left]]*EquipmentListTable[[#This Row],[Price (USD)]]</f>
        <v>4.95</v>
      </c>
      <c r="W588" s="96">
        <f>EquipmentListTable[[#This Row],['# Left]]*EquipmentListTable[[#This Row],[Price (USD)]]</f>
        <v>4.95</v>
      </c>
      <c r="X588" s="38"/>
      <c r="Y588" s="77"/>
      <c r="Z58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https://www.adafruit.com/product/2428</v>
      </c>
      <c r="AA58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https://www.mouser.com/ProductDetail/485-2428</v>
      </c>
      <c r="AB588" s="41"/>
    </row>
    <row r="589" spans="1:28" s="55" customFormat="1" x14ac:dyDescent="0.3">
      <c r="A589" s="126" t="s">
        <v>875</v>
      </c>
      <c r="B589" s="126" t="s">
        <v>1888</v>
      </c>
      <c r="C589" s="126" t="s">
        <v>1863</v>
      </c>
      <c r="D589" s="141" t="str">
        <f>IF(EquipmentListTable[[#This Row],[Supplier]]=FilterSpecs!$A$8,EquipmentListTable[[#This Row],[Mouser SKU]], EquipmentListTable[[#This Row],[Supplier SKU]])</f>
        <v>2430</v>
      </c>
      <c r="E589" s="126">
        <v>0</v>
      </c>
      <c r="F589" s="126">
        <v>2</v>
      </c>
      <c r="G589" s="126">
        <v>1</v>
      </c>
      <c r="H589" s="126">
        <f>EquipmentListTable[[#This Row],['#/Unit]]*FilterSpecs!$C$3+EquipmentListTable[[#This Row],['# Extra]]</f>
        <v>2</v>
      </c>
      <c r="I589" s="126">
        <v>1</v>
      </c>
      <c r="J589" s="126">
        <f>IF(AND(EquipmentListTable[[#This Row],[Tag]]&lt;&gt;FilterSpecs!$H$12, EquipmentListTable[[#This Row],[Tag]]&lt;&gt;FilterSpecs!$H$9), EquipmentListTable[[#This Row],['#/Unit]]*FilterSpecs!$B$3+EquipmentListTable[Init '# Extra],0)</f>
        <v>1</v>
      </c>
      <c r="K589" s="126">
        <f>EquipmentListTable[[#This Row],[Tot '#]]-EquipmentListTable[In Stock]</f>
        <v>1</v>
      </c>
      <c r="L589" s="126">
        <f>EquipmentListTable['# Left]</f>
        <v>1</v>
      </c>
      <c r="M589" s="126" t="s">
        <v>2096</v>
      </c>
      <c r="N589" s="104">
        <v>4.95</v>
      </c>
      <c r="O589" s="104">
        <f>EquipmentListTable[[#This Row],['# Formatted]]*EquipmentListTable[[#This Row],[Price (USD)]]</f>
        <v>4.95</v>
      </c>
      <c r="P589" s="38" t="s">
        <v>1874</v>
      </c>
      <c r="Q589" s="126">
        <f t="shared" si="9"/>
        <v>569</v>
      </c>
      <c r="R589" s="141" t="s">
        <v>2095</v>
      </c>
      <c r="S589" s="48">
        <f>IF(EquipmentListTable[[#This Row],[Tag]]=FilterSpecs!$H$7,EquipmentListTable[[#This Row],['#/Unit]]*EquipmentListTable[[#This Row],[Price (USD)]],0)</f>
        <v>0</v>
      </c>
      <c r="T589" s="87">
        <f>EquipmentListTable[[#This Row],[Tot '#]]*EquipmentListTable[[#This Row],[Price (USD)]]</f>
        <v>9.9</v>
      </c>
      <c r="U589" s="96">
        <f>EquipmentListTable[[#This Row],[In Stock]]*EquipmentListTable[[#This Row],[Price (USD)]]</f>
        <v>4.95</v>
      </c>
      <c r="V589" s="96">
        <f>EquipmentListTable[[#This Row],['# Left]]*EquipmentListTable[[#This Row],[Price (USD)]]</f>
        <v>4.95</v>
      </c>
      <c r="W589" s="96">
        <f>EquipmentListTable[[#This Row],['# Left]]*EquipmentListTable[[#This Row],[Price (USD)]]</f>
        <v>4.95</v>
      </c>
      <c r="X589" s="38"/>
      <c r="Y589" s="77"/>
      <c r="Z58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https://www.adafruit.com/product/2430</v>
      </c>
      <c r="AA58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https://www.mouser.com/ProductDetail/485-2430</v>
      </c>
      <c r="AB589" s="41"/>
    </row>
    <row r="590" spans="1:28" s="55" customFormat="1" x14ac:dyDescent="0.3">
      <c r="A590" s="126" t="s">
        <v>875</v>
      </c>
      <c r="B590" s="126" t="s">
        <v>1888</v>
      </c>
      <c r="C590" s="126" t="s">
        <v>1863</v>
      </c>
      <c r="D590" s="141" t="str">
        <f>IF(EquipmentListTable[[#This Row],[Supplier]]=FilterSpecs!$A$8,EquipmentListTable[[#This Row],[Mouser SKU]], EquipmentListTable[[#This Row],[Supplier SKU]])</f>
        <v>394</v>
      </c>
      <c r="E590" s="126">
        <v>0</v>
      </c>
      <c r="F590" s="126">
        <v>2</v>
      </c>
      <c r="G590" s="126">
        <v>1</v>
      </c>
      <c r="H590" s="126">
        <f>EquipmentListTable[[#This Row],['#/Unit]]*FilterSpecs!$C$3+EquipmentListTable[[#This Row],['# Extra]]</f>
        <v>2</v>
      </c>
      <c r="I590" s="126">
        <v>1</v>
      </c>
      <c r="J590" s="126">
        <f>IF(AND(EquipmentListTable[[#This Row],[Tag]]&lt;&gt;FilterSpecs!$H$12, EquipmentListTable[[#This Row],[Tag]]&lt;&gt;FilterSpecs!$H$9), EquipmentListTable[[#This Row],['#/Unit]]*FilterSpecs!$B$3+EquipmentListTable[Init '# Extra],0)</f>
        <v>1</v>
      </c>
      <c r="K590" s="126">
        <f>EquipmentListTable[[#This Row],[Tot '#]]-EquipmentListTable[In Stock]</f>
        <v>1</v>
      </c>
      <c r="L590" s="126">
        <f>EquipmentListTable['# Left]</f>
        <v>1</v>
      </c>
      <c r="M590" s="126" t="s">
        <v>2098</v>
      </c>
      <c r="N590" s="104">
        <v>7.5</v>
      </c>
      <c r="O590" s="104">
        <f>EquipmentListTable[[#This Row],['# Formatted]]*EquipmentListTable[[#This Row],[Price (USD)]]</f>
        <v>7.5</v>
      </c>
      <c r="P590" s="38" t="s">
        <v>1874</v>
      </c>
      <c r="Q590" s="126">
        <f t="shared" si="9"/>
        <v>570</v>
      </c>
      <c r="R590" s="141" t="s">
        <v>2097</v>
      </c>
      <c r="S590" s="48">
        <f>IF(EquipmentListTable[[#This Row],[Tag]]=FilterSpecs!$H$7,EquipmentListTable[[#This Row],['#/Unit]]*EquipmentListTable[[#This Row],[Price (USD)]],0)</f>
        <v>0</v>
      </c>
      <c r="T590" s="87">
        <f>EquipmentListTable[[#This Row],[Tot '#]]*EquipmentListTable[[#This Row],[Price (USD)]]</f>
        <v>15</v>
      </c>
      <c r="U590" s="96">
        <f>EquipmentListTable[[#This Row],[In Stock]]*EquipmentListTable[[#This Row],[Price (USD)]]</f>
        <v>7.5</v>
      </c>
      <c r="V590" s="96">
        <f>EquipmentListTable[[#This Row],['# Left]]*EquipmentListTable[[#This Row],[Price (USD)]]</f>
        <v>7.5</v>
      </c>
      <c r="W590" s="96">
        <f>EquipmentListTable[[#This Row],['# Left]]*EquipmentListTable[[#This Row],[Price (USD)]]</f>
        <v>7.5</v>
      </c>
      <c r="X590" s="38"/>
      <c r="Y590" s="77"/>
      <c r="Z59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https://www.adafruit.com/product/394</v>
      </c>
      <c r="AA59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https://www.mouser.com/ProductDetail/485-394</v>
      </c>
      <c r="AB590" s="41"/>
    </row>
    <row r="591" spans="1:28" s="55" customFormat="1" x14ac:dyDescent="0.3">
      <c r="A591" s="141" t="s">
        <v>875</v>
      </c>
      <c r="B591" s="141" t="s">
        <v>1890</v>
      </c>
      <c r="C591" s="126" t="s">
        <v>0</v>
      </c>
      <c r="D591" s="141" t="str">
        <f>IF(EquipmentListTable[[#This Row],[Supplier]]=FilterSpecs!$A$8,EquipmentListTable[[#This Row],[Mouser SKU]], EquipmentListTable[[#This Row],[Supplier SKU]])</f>
        <v>CAB-10646</v>
      </c>
      <c r="E591" s="126">
        <v>0</v>
      </c>
      <c r="F591" s="126">
        <v>2</v>
      </c>
      <c r="G591" s="126">
        <v>2</v>
      </c>
      <c r="H591" s="126">
        <f>EquipmentListTable[[#This Row],['#/Unit]]*FilterSpecs!$C$3+EquipmentListTable[[#This Row],['# Extra]]</f>
        <v>2</v>
      </c>
      <c r="I591" s="126">
        <v>2</v>
      </c>
      <c r="J591" s="126">
        <f>IF(AND(EquipmentListTable[[#This Row],[Tag]]&lt;&gt;FilterSpecs!$H$12, EquipmentListTable[[#This Row],[Tag]]&lt;&gt;FilterSpecs!$H$9), EquipmentListTable[[#This Row],['#/Unit]]*FilterSpecs!$B$3+EquipmentListTable[Init '# Extra],0)</f>
        <v>2</v>
      </c>
      <c r="K591" s="126">
        <f>EquipmentListTable[[#This Row],[Tot '#]]-EquipmentListTable[In Stock]</f>
        <v>0</v>
      </c>
      <c r="L591" s="126">
        <f>EquipmentListTable['# Left]</f>
        <v>0</v>
      </c>
      <c r="M591" s="141" t="s">
        <v>1566</v>
      </c>
      <c r="N591" s="104">
        <v>2.95</v>
      </c>
      <c r="O591" s="104">
        <f>EquipmentListTable[[#This Row],['# Formatted]]*EquipmentListTable[[#This Row],[Price (USD)]]</f>
        <v>0</v>
      </c>
      <c r="P591" s="41" t="s">
        <v>1874</v>
      </c>
      <c r="Q591" s="126">
        <f t="shared" si="9"/>
        <v>571</v>
      </c>
      <c r="R591" s="141" t="s">
        <v>1563</v>
      </c>
      <c r="S591" s="48">
        <f>IF(EquipmentListTable[[#This Row],[Tag]]=FilterSpecs!$H$7,EquipmentListTable[[#This Row],['#/Unit]]*EquipmentListTable[[#This Row],[Price (USD)]],0)</f>
        <v>0</v>
      </c>
      <c r="T591" s="87">
        <f>EquipmentListTable[[#This Row],[Tot '#]]*EquipmentListTable[[#This Row],[Price (USD)]]</f>
        <v>5.9</v>
      </c>
      <c r="U591" s="96">
        <f>EquipmentListTable[[#This Row],[In Stock]]*EquipmentListTable[[#This Row],[Price (USD)]]</f>
        <v>5.9</v>
      </c>
      <c r="V591" s="96">
        <f>EquipmentListTable[[#This Row],['# Left]]*EquipmentListTable[[#This Row],[Price (USD)]]</f>
        <v>0</v>
      </c>
      <c r="W591" s="96">
        <f>EquipmentListTable[[#This Row],['# Left]]*EquipmentListTable[[#This Row],[Price (USD)]]</f>
        <v>0</v>
      </c>
      <c r="X591" s="38" t="s">
        <v>1564</v>
      </c>
      <c r="Y591" s="77" t="s">
        <v>1565</v>
      </c>
      <c r="Z59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https://www.sparkfun.com/products/10646</v>
      </c>
      <c r="AA59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https://www.mouser.com/ProductDetail/474-CAB-10646</v>
      </c>
      <c r="AB591" s="38"/>
    </row>
    <row r="592" spans="1:28" s="55" customFormat="1" x14ac:dyDescent="0.3">
      <c r="A592" s="147" t="s">
        <v>875</v>
      </c>
      <c r="B592" s="147" t="s">
        <v>1890</v>
      </c>
      <c r="C592" s="126" t="s">
        <v>1863</v>
      </c>
      <c r="D592" s="141" t="str">
        <f>IF(EquipmentListTable[[#This Row],[Supplier]]=FilterSpecs!$A$8,EquipmentListTable[[#This Row],[Mouser SKU]], EquipmentListTable[[#This Row],[Supplier SKU]])</f>
        <v>371</v>
      </c>
      <c r="E592" s="126">
        <v>0</v>
      </c>
      <c r="F592" s="126">
        <v>0</v>
      </c>
      <c r="G592" s="126">
        <v>0</v>
      </c>
      <c r="H592" s="126">
        <f>EquipmentListTable[[#This Row],['#/Unit]]*FilterSpecs!$C$3+EquipmentListTable[[#This Row],['# Extra]]</f>
        <v>0</v>
      </c>
      <c r="I592" s="126">
        <v>0</v>
      </c>
      <c r="J592" s="126">
        <f>IF(AND(EquipmentListTable[[#This Row],[Tag]]&lt;&gt;FilterSpecs!$H$12, EquipmentListTable[[#This Row],[Tag]]&lt;&gt;FilterSpecs!$H$9), EquipmentListTable[[#This Row],['#/Unit]]*FilterSpecs!$B$3+EquipmentListTable[Init '# Extra],0)</f>
        <v>0</v>
      </c>
      <c r="K592" s="126">
        <f>EquipmentListTable[[#This Row],[Tot '#]]-EquipmentListTable[In Stock]</f>
        <v>0</v>
      </c>
      <c r="L592" s="126">
        <f>EquipmentListTable['# Left]</f>
        <v>0</v>
      </c>
      <c r="M592" s="147" t="s">
        <v>2323</v>
      </c>
      <c r="N592" s="107">
        <v>2</v>
      </c>
      <c r="O592" s="104">
        <f>EquipmentListTable[[#This Row],['# Formatted]]*EquipmentListTable[[#This Row],[Price (USD)]]</f>
        <v>0</v>
      </c>
      <c r="P592" s="51" t="s">
        <v>1874</v>
      </c>
      <c r="Q592" s="126">
        <f t="shared" si="9"/>
        <v>572</v>
      </c>
      <c r="R592" s="144" t="s">
        <v>2324</v>
      </c>
      <c r="S592" s="48">
        <f>IF(EquipmentListTable[[#This Row],[Tag]]=FilterSpecs!$H$7,EquipmentListTable[[#This Row],['#/Unit]]*EquipmentListTable[[#This Row],[Price (USD)]],0)</f>
        <v>0</v>
      </c>
      <c r="T592" s="87">
        <f>EquipmentListTable[[#This Row],[Tot '#]]*EquipmentListTable[[#This Row],[Price (USD)]]</f>
        <v>0</v>
      </c>
      <c r="U592" s="96">
        <f>EquipmentListTable[[#This Row],[In Stock]]*EquipmentListTable[[#This Row],[Price (USD)]]</f>
        <v>0</v>
      </c>
      <c r="V592" s="96">
        <f>EquipmentListTable[[#This Row],['# Left]]*EquipmentListTable[[#This Row],[Price (USD)]]</f>
        <v>0</v>
      </c>
      <c r="W592" s="96">
        <f>EquipmentListTable[[#This Row],['# Left]]*EquipmentListTable[[#This Row],[Price (USD)]]</f>
        <v>0</v>
      </c>
      <c r="Y592" s="77"/>
      <c r="Z59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https://www.adafruit.com/product/371</v>
      </c>
      <c r="AA59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https://www.mouser.com/ProductDetail/485-371</v>
      </c>
    </row>
    <row r="593" spans="1:28" s="55" customFormat="1" x14ac:dyDescent="0.3">
      <c r="A593" s="127" t="s">
        <v>875</v>
      </c>
      <c r="B593" s="127" t="s">
        <v>1890</v>
      </c>
      <c r="C593" s="126" t="s">
        <v>0</v>
      </c>
      <c r="D593" s="141" t="str">
        <f>IF(EquipmentListTable[[#This Row],[Supplier]]=FilterSpecs!$A$8,EquipmentListTable[[#This Row],[Mouser SKU]], EquipmentListTable[[#This Row],[Supplier SKU]])</f>
        <v>CAB-10649</v>
      </c>
      <c r="E593" s="126">
        <v>0</v>
      </c>
      <c r="F593" s="126">
        <v>0</v>
      </c>
      <c r="G593" s="126">
        <v>0</v>
      </c>
      <c r="H593" s="126">
        <f>EquipmentListTable[[#This Row],['#/Unit]]*FilterSpecs!$C$3+EquipmentListTable[[#This Row],['# Extra]]</f>
        <v>0</v>
      </c>
      <c r="I593" s="126">
        <v>0</v>
      </c>
      <c r="J593" s="126">
        <f>IF(AND(EquipmentListTable[[#This Row],[Tag]]&lt;&gt;FilterSpecs!$H$12, EquipmentListTable[[#This Row],[Tag]]&lt;&gt;FilterSpecs!$H$9), EquipmentListTable[[#This Row],['#/Unit]]*FilterSpecs!$B$3+EquipmentListTable[Init '# Extra],0)</f>
        <v>0</v>
      </c>
      <c r="K593" s="126">
        <f>EquipmentListTable[[#This Row],[Tot '#]]-EquipmentListTable[In Stock]</f>
        <v>0</v>
      </c>
      <c r="L593" s="126">
        <f>EquipmentListTable['# Left]</f>
        <v>0</v>
      </c>
      <c r="M593" s="141" t="s">
        <v>1562</v>
      </c>
      <c r="N593" s="104">
        <v>0.95</v>
      </c>
      <c r="O593" s="104">
        <f>EquipmentListTable[[#This Row],['# Formatted]]*EquipmentListTable[[#This Row],[Price (USD)]]</f>
        <v>0</v>
      </c>
      <c r="P593" s="41" t="s">
        <v>1874</v>
      </c>
      <c r="Q593" s="126">
        <f t="shared" si="9"/>
        <v>573</v>
      </c>
      <c r="R593" s="141" t="s">
        <v>1559</v>
      </c>
      <c r="S593" s="48">
        <f>IF(EquipmentListTable[[#This Row],[Tag]]=FilterSpecs!$H$7,EquipmentListTable[[#This Row],['#/Unit]]*EquipmentListTable[[#This Row],[Price (USD)]],0)</f>
        <v>0</v>
      </c>
      <c r="T593" s="87">
        <f>EquipmentListTable[[#This Row],[Tot '#]]*EquipmentListTable[[#This Row],[Price (USD)]]</f>
        <v>0</v>
      </c>
      <c r="U593" s="96">
        <f>EquipmentListTable[[#This Row],[In Stock]]*EquipmentListTable[[#This Row],[Price (USD)]]</f>
        <v>0</v>
      </c>
      <c r="V593" s="96">
        <f>EquipmentListTable[[#This Row],['# Left]]*EquipmentListTable[[#This Row],[Price (USD)]]</f>
        <v>0</v>
      </c>
      <c r="W593" s="96">
        <f>EquipmentListTable[[#This Row],['# Left]]*EquipmentListTable[[#This Row],[Price (USD)]]</f>
        <v>0</v>
      </c>
      <c r="X593" s="38" t="s">
        <v>1560</v>
      </c>
      <c r="Y593" s="77" t="s">
        <v>1561</v>
      </c>
      <c r="Z59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https://www.sparkfun.com/products/10649</v>
      </c>
      <c r="AA59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https://www.mouser.com/ProductDetail/474-CAB-10649</v>
      </c>
      <c r="AB593" s="38"/>
    </row>
    <row r="594" spans="1:28" s="55" customFormat="1" x14ac:dyDescent="0.3">
      <c r="A594" s="141" t="s">
        <v>875</v>
      </c>
      <c r="B594" s="141" t="s">
        <v>1890</v>
      </c>
      <c r="C594" s="126" t="s">
        <v>0</v>
      </c>
      <c r="D594" s="141" t="str">
        <f>IF(EquipmentListTable[[#This Row],[Supplier]]=FilterSpecs!$A$8,EquipmentListTable[[#This Row],[Mouser SKU]], EquipmentListTable[[#This Row],[Supplier SKU]])</f>
        <v>CAB-10647</v>
      </c>
      <c r="E594" s="126">
        <v>0</v>
      </c>
      <c r="F594" s="126">
        <v>1</v>
      </c>
      <c r="G594" s="126">
        <v>1</v>
      </c>
      <c r="H594" s="126">
        <f>EquipmentListTable[[#This Row],['#/Unit]]*FilterSpecs!$C$3+EquipmentListTable[[#This Row],['# Extra]]</f>
        <v>1</v>
      </c>
      <c r="I594" s="126">
        <v>1</v>
      </c>
      <c r="J594" s="126">
        <f>IF(AND(EquipmentListTable[[#This Row],[Tag]]&lt;&gt;FilterSpecs!$H$12, EquipmentListTable[[#This Row],[Tag]]&lt;&gt;FilterSpecs!$H$9), EquipmentListTable[[#This Row],['#/Unit]]*FilterSpecs!$B$3+EquipmentListTable[Init '# Extra],0)</f>
        <v>1</v>
      </c>
      <c r="K594" s="126">
        <f>EquipmentListTable[[#This Row],[Tot '#]]-EquipmentListTable[In Stock]</f>
        <v>0</v>
      </c>
      <c r="L594" s="126">
        <f>EquipmentListTable['# Left]</f>
        <v>0</v>
      </c>
      <c r="M594" s="141" t="s">
        <v>1570</v>
      </c>
      <c r="N594" s="104">
        <v>4.95</v>
      </c>
      <c r="O594" s="104">
        <f>EquipmentListTable[[#This Row],['# Formatted]]*EquipmentListTable[[#This Row],[Price (USD)]]</f>
        <v>0</v>
      </c>
      <c r="P594" s="41" t="s">
        <v>1874</v>
      </c>
      <c r="Q594" s="126">
        <f t="shared" si="9"/>
        <v>574</v>
      </c>
      <c r="R594" s="141" t="s">
        <v>1567</v>
      </c>
      <c r="S594" s="48">
        <f>IF(EquipmentListTable[[#This Row],[Tag]]=FilterSpecs!$H$7,EquipmentListTable[[#This Row],['#/Unit]]*EquipmentListTable[[#This Row],[Price (USD)]],0)</f>
        <v>0</v>
      </c>
      <c r="T594" s="87">
        <f>EquipmentListTable[[#This Row],[Tot '#]]*EquipmentListTable[[#This Row],[Price (USD)]]</f>
        <v>4.95</v>
      </c>
      <c r="U594" s="96">
        <f>EquipmentListTable[[#This Row],[In Stock]]*EquipmentListTable[[#This Row],[Price (USD)]]</f>
        <v>4.95</v>
      </c>
      <c r="V594" s="96">
        <f>EquipmentListTable[[#This Row],['# Left]]*EquipmentListTable[[#This Row],[Price (USD)]]</f>
        <v>0</v>
      </c>
      <c r="W594" s="96">
        <f>EquipmentListTable[[#This Row],['# Left]]*EquipmentListTable[[#This Row],[Price (USD)]]</f>
        <v>0</v>
      </c>
      <c r="X594" s="38" t="s">
        <v>1568</v>
      </c>
      <c r="Y594" s="77" t="s">
        <v>1569</v>
      </c>
      <c r="Z59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https://www.sparkfun.com/products/10647</v>
      </c>
      <c r="AA59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https://www.mouser.com/ProductDetail/474-CAB-10647</v>
      </c>
      <c r="AB594" s="38"/>
    </row>
    <row r="595" spans="1:28" s="55" customFormat="1" x14ac:dyDescent="0.3">
      <c r="A595" s="147" t="s">
        <v>875</v>
      </c>
      <c r="B595" s="147" t="s">
        <v>1890</v>
      </c>
      <c r="C595" s="126" t="s">
        <v>1863</v>
      </c>
      <c r="D595" s="141" t="str">
        <f>IF(EquipmentListTable[[#This Row],[Supplier]]=FilterSpecs!$A$8,EquipmentListTable[[#This Row],[Mouser SKU]], EquipmentListTable[[#This Row],[Supplier SKU]])</f>
        <v>556</v>
      </c>
      <c r="E595" s="126">
        <v>0</v>
      </c>
      <c r="F595" s="126">
        <v>0</v>
      </c>
      <c r="G595" s="126">
        <v>0</v>
      </c>
      <c r="H595" s="126">
        <f>EquipmentListTable[[#This Row],['#/Unit]]*FilterSpecs!$C$3+EquipmentListTable[[#This Row],['# Extra]]</f>
        <v>0</v>
      </c>
      <c r="I595" s="126">
        <v>0</v>
      </c>
      <c r="J595" s="126">
        <f>IF(AND(EquipmentListTable[[#This Row],[Tag]]&lt;&gt;FilterSpecs!$H$12, EquipmentListTable[[#This Row],[Tag]]&lt;&gt;FilterSpecs!$H$9), EquipmentListTable[[#This Row],['#/Unit]]*FilterSpecs!$B$3+EquipmentListTable[Init '# Extra],0)</f>
        <v>0</v>
      </c>
      <c r="K595" s="126">
        <f>EquipmentListTable[[#This Row],[Tot '#]]-EquipmentListTable[In Stock]</f>
        <v>0</v>
      </c>
      <c r="L595" s="126">
        <f>EquipmentListTable['# Left]</f>
        <v>0</v>
      </c>
      <c r="M595" s="147" t="s">
        <v>2321</v>
      </c>
      <c r="N595" s="107">
        <v>1.5</v>
      </c>
      <c r="O595" s="104">
        <f>EquipmentListTable[[#This Row],['# Formatted]]*EquipmentListTable[[#This Row],[Price (USD)]]</f>
        <v>0</v>
      </c>
      <c r="P595" s="51" t="s">
        <v>1874</v>
      </c>
      <c r="Q595" s="126">
        <f t="shared" si="9"/>
        <v>575</v>
      </c>
      <c r="R595" s="144" t="s">
        <v>2322</v>
      </c>
      <c r="S595" s="48">
        <f>IF(EquipmentListTable[[#This Row],[Tag]]=FilterSpecs!$H$7,EquipmentListTable[[#This Row],['#/Unit]]*EquipmentListTable[[#This Row],[Price (USD)]],0)</f>
        <v>0</v>
      </c>
      <c r="T595" s="87">
        <f>EquipmentListTable[[#This Row],[Tot '#]]*EquipmentListTable[[#This Row],[Price (USD)]]</f>
        <v>0</v>
      </c>
      <c r="U595" s="96">
        <f>EquipmentListTable[[#This Row],[In Stock]]*EquipmentListTable[[#This Row],[Price (USD)]]</f>
        <v>0</v>
      </c>
      <c r="V595" s="96">
        <f>EquipmentListTable[[#This Row],['# Left]]*EquipmentListTable[[#This Row],[Price (USD)]]</f>
        <v>0</v>
      </c>
      <c r="W595" s="96">
        <f>EquipmentListTable[[#This Row],['# Left]]*EquipmentListTable[[#This Row],[Price (USD)]]</f>
        <v>0</v>
      </c>
      <c r="Y595" s="77"/>
      <c r="Z59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https://www.adafruit.com/product/556</v>
      </c>
      <c r="AA59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https://www.mouser.com/ProductDetail/485-556</v>
      </c>
    </row>
    <row r="596" spans="1:28" s="55" customFormat="1" x14ac:dyDescent="0.3">
      <c r="A596" s="141" t="s">
        <v>875</v>
      </c>
      <c r="B596" s="141" t="s">
        <v>1890</v>
      </c>
      <c r="C596" s="126" t="s">
        <v>1863</v>
      </c>
      <c r="D596" s="141" t="str">
        <f>IF(EquipmentListTable[[#This Row],[Supplier]]=FilterSpecs!$A$8,EquipmentListTable[[#This Row],[Mouser SKU]], EquipmentListTable[[#This Row],[Supplier SKU]])</f>
        <v>370</v>
      </c>
      <c r="E596" s="126">
        <v>0</v>
      </c>
      <c r="F596" s="126">
        <v>0</v>
      </c>
      <c r="G596" s="126">
        <v>0</v>
      </c>
      <c r="H596" s="126">
        <f>EquipmentListTable[[#This Row],['#/Unit]]*FilterSpecs!$C$3+EquipmentListTable[[#This Row],['# Extra]]</f>
        <v>0</v>
      </c>
      <c r="I596" s="126">
        <v>0</v>
      </c>
      <c r="J596" s="126">
        <f>IF(AND(EquipmentListTable[[#This Row],[Tag]]&lt;&gt;FilterSpecs!$H$12, EquipmentListTable[[#This Row],[Tag]]&lt;&gt;FilterSpecs!$H$9), EquipmentListTable[[#This Row],['#/Unit]]*FilterSpecs!$B$3+EquipmentListTable[Init '# Extra],0)</f>
        <v>0</v>
      </c>
      <c r="K596" s="126">
        <f>EquipmentListTable[[#This Row],[Tot '#]]-EquipmentListTable[In Stock]</f>
        <v>0</v>
      </c>
      <c r="L596" s="126">
        <f>EquipmentListTable['# Left]</f>
        <v>0</v>
      </c>
      <c r="M596" s="127" t="s">
        <v>2100</v>
      </c>
      <c r="N596" s="105">
        <v>2</v>
      </c>
      <c r="O596" s="104">
        <f>EquipmentListTable[[#This Row],['# Formatted]]*EquipmentListTable[[#This Row],[Price (USD)]]</f>
        <v>0</v>
      </c>
      <c r="P596" s="55" t="s">
        <v>1874</v>
      </c>
      <c r="Q596" s="126">
        <f t="shared" si="9"/>
        <v>576</v>
      </c>
      <c r="R596" s="141" t="s">
        <v>2099</v>
      </c>
      <c r="S596" s="48">
        <f>IF(EquipmentListTable[[#This Row],[Tag]]=FilterSpecs!$H$7,EquipmentListTable[[#This Row],['#/Unit]]*EquipmentListTable[[#This Row],[Price (USD)]],0)</f>
        <v>0</v>
      </c>
      <c r="T596" s="87">
        <f>EquipmentListTable[[#This Row],[Tot '#]]*EquipmentListTable[[#This Row],[Price (USD)]]</f>
        <v>0</v>
      </c>
      <c r="U596" s="96">
        <f>EquipmentListTable[[#This Row],[In Stock]]*EquipmentListTable[[#This Row],[Price (USD)]]</f>
        <v>0</v>
      </c>
      <c r="V596" s="96">
        <f>EquipmentListTable[[#This Row],['# Left]]*EquipmentListTable[[#This Row],[Price (USD)]]</f>
        <v>0</v>
      </c>
      <c r="W596" s="96">
        <f>EquipmentListTable[[#This Row],['# Left]]*EquipmentListTable[[#This Row],[Price (USD)]]</f>
        <v>0</v>
      </c>
      <c r="X596" s="38"/>
      <c r="Y596" s="77"/>
      <c r="Z59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https://www.adafruit.com/product/370</v>
      </c>
      <c r="AA59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https://www.mouser.com/ProductDetail/485-370</v>
      </c>
    </row>
    <row r="597" spans="1:28" s="55" customFormat="1" x14ac:dyDescent="0.3">
      <c r="A597" s="147" t="s">
        <v>875</v>
      </c>
      <c r="B597" s="127" t="s">
        <v>1890</v>
      </c>
      <c r="C597" s="126" t="s">
        <v>1863</v>
      </c>
      <c r="D597" s="141" t="str">
        <f>IF(EquipmentListTable[[#This Row],[Supplier]]=FilterSpecs!$A$8,EquipmentListTable[[#This Row],[Mouser SKU]], EquipmentListTable[[#This Row],[Supplier SKU]])</f>
        <v>1199</v>
      </c>
      <c r="E597" s="126">
        <v>0</v>
      </c>
      <c r="F597" s="126">
        <v>0</v>
      </c>
      <c r="G597" s="126">
        <v>0</v>
      </c>
      <c r="H597" s="126">
        <f>EquipmentListTable[[#This Row],['#/Unit]]*FilterSpecs!$C$3+EquipmentListTable[[#This Row],['# Extra]]</f>
        <v>0</v>
      </c>
      <c r="I597" s="126">
        <v>0</v>
      </c>
      <c r="J597" s="126">
        <f>IF(AND(EquipmentListTable[[#This Row],[Tag]]&lt;&gt;FilterSpecs!$H$12, EquipmentListTable[[#This Row],[Tag]]&lt;&gt;FilterSpecs!$H$9), EquipmentListTable[[#This Row],['#/Unit]]*FilterSpecs!$B$3+EquipmentListTable[Init '# Extra],0)</f>
        <v>0</v>
      </c>
      <c r="K597" s="126">
        <f>EquipmentListTable[[#This Row],[Tot '#]]-EquipmentListTable[In Stock]</f>
        <v>0</v>
      </c>
      <c r="L597" s="126">
        <f>EquipmentListTable['# Left]</f>
        <v>0</v>
      </c>
      <c r="M597" s="147" t="s">
        <v>2319</v>
      </c>
      <c r="N597" s="107">
        <v>3.95</v>
      </c>
      <c r="O597" s="104">
        <f>EquipmentListTable[[#This Row],['# Formatted]]*EquipmentListTable[[#This Row],[Price (USD)]]</f>
        <v>0</v>
      </c>
      <c r="P597" s="51" t="s">
        <v>1874</v>
      </c>
      <c r="Q597" s="126">
        <f t="shared" si="9"/>
        <v>577</v>
      </c>
      <c r="R597" s="144" t="s">
        <v>2320</v>
      </c>
      <c r="S597" s="48">
        <f>IF(EquipmentListTable[[#This Row],[Tag]]=FilterSpecs!$H$7,EquipmentListTable[[#This Row],['#/Unit]]*EquipmentListTable[[#This Row],[Price (USD)]],0)</f>
        <v>0</v>
      </c>
      <c r="T597" s="87">
        <f>EquipmentListTable[[#This Row],[Tot '#]]*EquipmentListTable[[#This Row],[Price (USD)]]</f>
        <v>0</v>
      </c>
      <c r="U597" s="96">
        <f>EquipmentListTable[[#This Row],[In Stock]]*EquipmentListTable[[#This Row],[Price (USD)]]</f>
        <v>0</v>
      </c>
      <c r="V597" s="96">
        <f>EquipmentListTable[[#This Row],['# Left]]*EquipmentListTable[[#This Row],[Price (USD)]]</f>
        <v>0</v>
      </c>
      <c r="W597" s="96">
        <f>EquipmentListTable[[#This Row],['# Left]]*EquipmentListTable[[#This Row],[Price (USD)]]</f>
        <v>0</v>
      </c>
      <c r="Y597" s="77"/>
      <c r="Z59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https://www.adafruit.com/product/1199</v>
      </c>
      <c r="AA59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https://www.mouser.com/ProductDetail/485-1199</v>
      </c>
    </row>
    <row r="598" spans="1:28" s="55" customFormat="1" x14ac:dyDescent="0.3">
      <c r="A598" s="127" t="s">
        <v>875</v>
      </c>
      <c r="B598" s="127" t="s">
        <v>1890</v>
      </c>
      <c r="C598" s="126" t="s">
        <v>0</v>
      </c>
      <c r="D598" s="141" t="str">
        <f>IF(EquipmentListTable[[#This Row],[Supplier]]=FilterSpecs!$A$8,EquipmentListTable[[#This Row],[Mouser SKU]], EquipmentListTable[[#This Row],[Supplier SKU]])</f>
        <v>PRT-08535</v>
      </c>
      <c r="E598" s="126">
        <v>0</v>
      </c>
      <c r="F598" s="126">
        <v>0</v>
      </c>
      <c r="G598" s="126">
        <v>0</v>
      </c>
      <c r="H598" s="126">
        <f>EquipmentListTable[[#This Row],['#/Unit]]*FilterSpecs!$C$3+EquipmentListTable[[#This Row],['# Extra]]</f>
        <v>0</v>
      </c>
      <c r="I598" s="126">
        <v>0</v>
      </c>
      <c r="J598" s="126">
        <f>IF(AND(EquipmentListTable[[#This Row],[Tag]]&lt;&gt;FilterSpecs!$H$12, EquipmentListTable[[#This Row],[Tag]]&lt;&gt;FilterSpecs!$H$9), EquipmentListTable[[#This Row],['#/Unit]]*FilterSpecs!$B$3+EquipmentListTable[Init '# Extra],0)</f>
        <v>0</v>
      </c>
      <c r="K598" s="126">
        <f>EquipmentListTable[[#This Row],[Tot '#]]-EquipmentListTable[In Stock]</f>
        <v>0</v>
      </c>
      <c r="L598" s="126">
        <f>EquipmentListTable['# Left]</f>
        <v>0</v>
      </c>
      <c r="M598" s="141" t="s">
        <v>1502</v>
      </c>
      <c r="N598" s="104">
        <v>1.5</v>
      </c>
      <c r="O598" s="104">
        <f>EquipmentListTable[[#This Row],['# Formatted]]*EquipmentListTable[[#This Row],[Price (USD)]]</f>
        <v>0</v>
      </c>
      <c r="P598" s="41" t="s">
        <v>1874</v>
      </c>
      <c r="Q598" s="126">
        <f t="shared" si="9"/>
        <v>578</v>
      </c>
      <c r="R598" s="141" t="s">
        <v>1499</v>
      </c>
      <c r="S598" s="48">
        <f>IF(EquipmentListTable[[#This Row],[Tag]]=FilterSpecs!$H$7,EquipmentListTable[[#This Row],['#/Unit]]*EquipmentListTable[[#This Row],[Price (USD)]],0)</f>
        <v>0</v>
      </c>
      <c r="T598" s="87">
        <f>EquipmentListTable[[#This Row],[Tot '#]]*EquipmentListTable[[#This Row],[Price (USD)]]</f>
        <v>0</v>
      </c>
      <c r="U598" s="96">
        <f>EquipmentListTable[[#This Row],[In Stock]]*EquipmentListTable[[#This Row],[Price (USD)]]</f>
        <v>0</v>
      </c>
      <c r="V598" s="96">
        <f>EquipmentListTable[[#This Row],['# Left]]*EquipmentListTable[[#This Row],[Price (USD)]]</f>
        <v>0</v>
      </c>
      <c r="W598" s="96">
        <f>EquipmentListTable[[#This Row],['# Left]]*EquipmentListTable[[#This Row],[Price (USD)]]</f>
        <v>0</v>
      </c>
      <c r="X598" s="38" t="s">
        <v>1500</v>
      </c>
      <c r="Y598" s="77" t="s">
        <v>1501</v>
      </c>
      <c r="Z59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https://www.sparkfun.com/products/08535</v>
      </c>
      <c r="AA59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https://www.mouser.com/ProductDetail/474-PRT-08535</v>
      </c>
      <c r="AB598" s="38"/>
    </row>
    <row r="599" spans="1:28" s="55" customFormat="1" x14ac:dyDescent="0.3">
      <c r="A599" s="147" t="s">
        <v>875</v>
      </c>
      <c r="B599" s="147" t="s">
        <v>1890</v>
      </c>
      <c r="C599" s="126" t="s">
        <v>1863</v>
      </c>
      <c r="D599" s="141" t="str">
        <f>IF(EquipmentListTable[[#This Row],[Supplier]]=FilterSpecs!$A$8,EquipmentListTable[[#This Row],[Mouser SKU]], EquipmentListTable[[#This Row],[Supplier SKU]])</f>
        <v>1675</v>
      </c>
      <c r="E599" s="126">
        <v>0</v>
      </c>
      <c r="F599" s="126">
        <v>0</v>
      </c>
      <c r="G599" s="126">
        <v>0</v>
      </c>
      <c r="H599" s="126">
        <f>EquipmentListTable[[#This Row],['#/Unit]]*FilterSpecs!$C$3+EquipmentListTable[[#This Row],['# Extra]]</f>
        <v>0</v>
      </c>
      <c r="I599" s="126">
        <v>0</v>
      </c>
      <c r="J599" s="126">
        <f>IF(AND(EquipmentListTable[[#This Row],[Tag]]&lt;&gt;FilterSpecs!$H$12, EquipmentListTable[[#This Row],[Tag]]&lt;&gt;FilterSpecs!$H$9), EquipmentListTable[[#This Row],['#/Unit]]*FilterSpecs!$B$3+EquipmentListTable[Init '# Extra],0)</f>
        <v>0</v>
      </c>
      <c r="K599" s="126">
        <f>EquipmentListTable[[#This Row],[Tot '#]]-EquipmentListTable[In Stock]</f>
        <v>0</v>
      </c>
      <c r="L599" s="126">
        <f>EquipmentListTable['# Left]</f>
        <v>0</v>
      </c>
      <c r="M599" s="147" t="s">
        <v>2317</v>
      </c>
      <c r="N599" s="107">
        <v>2.95</v>
      </c>
      <c r="O599" s="104">
        <f>EquipmentListTable[[#This Row],['# Formatted]]*EquipmentListTable[[#This Row],[Price (USD)]]</f>
        <v>0</v>
      </c>
      <c r="P599" s="51" t="s">
        <v>1874</v>
      </c>
      <c r="Q599" s="126">
        <f t="shared" si="9"/>
        <v>579</v>
      </c>
      <c r="R599" s="144" t="s">
        <v>2318</v>
      </c>
      <c r="S599" s="48">
        <f>IF(EquipmentListTable[[#This Row],[Tag]]=FilterSpecs!$H$7,EquipmentListTable[[#This Row],['#/Unit]]*EquipmentListTable[[#This Row],[Price (USD)]],0)</f>
        <v>0</v>
      </c>
      <c r="T599" s="87">
        <f>EquipmentListTable[[#This Row],[Tot '#]]*EquipmentListTable[[#This Row],[Price (USD)]]</f>
        <v>0</v>
      </c>
      <c r="U599" s="96">
        <f>EquipmentListTable[[#This Row],[In Stock]]*EquipmentListTable[[#This Row],[Price (USD)]]</f>
        <v>0</v>
      </c>
      <c r="V599" s="96">
        <f>EquipmentListTable[[#This Row],['# Left]]*EquipmentListTable[[#This Row],[Price (USD)]]</f>
        <v>0</v>
      </c>
      <c r="W599" s="96">
        <f>EquipmentListTable[[#This Row],['# Left]]*EquipmentListTable[[#This Row],[Price (USD)]]</f>
        <v>0</v>
      </c>
      <c r="Y599" s="77"/>
      <c r="Z59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https://www.adafruit.com/product/1675</v>
      </c>
      <c r="AA59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https://www.mouser.com/ProductDetail/485-1675</v>
      </c>
    </row>
    <row r="600" spans="1:28" s="55" customFormat="1" x14ac:dyDescent="0.3">
      <c r="A600" s="142" t="s">
        <v>875</v>
      </c>
      <c r="B600" s="142" t="s">
        <v>1899</v>
      </c>
      <c r="C600" s="126" t="s">
        <v>0</v>
      </c>
      <c r="D600" s="141" t="str">
        <f>IF(EquipmentListTable[[#This Row],[Supplier]]=FilterSpecs!$A$8,EquipmentListTable[[#This Row],[Mouser SKU]], EquipmentListTable[[#This Row],[Supplier SKU]])</f>
        <v>COM-09939</v>
      </c>
      <c r="E600" s="126">
        <v>0</v>
      </c>
      <c r="F600" s="126">
        <v>0</v>
      </c>
      <c r="G600" s="126">
        <v>0</v>
      </c>
      <c r="H600" s="126">
        <f>EquipmentListTable[[#This Row],['#/Unit]]*FilterSpecs!$C$3+EquipmentListTable[[#This Row],['# Extra]]</f>
        <v>0</v>
      </c>
      <c r="I600" s="126">
        <v>0</v>
      </c>
      <c r="J600" s="126">
        <f>IF(AND(EquipmentListTable[[#This Row],[Tag]]&lt;&gt;FilterSpecs!$H$12, EquipmentListTable[[#This Row],[Tag]]&lt;&gt;FilterSpecs!$H$9), EquipmentListTable[[#This Row],['#/Unit]]*FilterSpecs!$B$3+EquipmentListTable[Init '# Extra],0)</f>
        <v>0</v>
      </c>
      <c r="K600" s="126">
        <f>EquipmentListTable[[#This Row],[Tot '#]]-EquipmentListTable[In Stock]</f>
        <v>0</v>
      </c>
      <c r="L600" s="126">
        <f>EquipmentListTable['# Left]</f>
        <v>0</v>
      </c>
      <c r="M600" s="126" t="s">
        <v>980</v>
      </c>
      <c r="N600" s="104">
        <v>0.95</v>
      </c>
      <c r="O600" s="104">
        <f>EquipmentListTable[[#This Row],['# Formatted]]*EquipmentListTable[[#This Row],[Price (USD)]]</f>
        <v>0</v>
      </c>
      <c r="P600" s="38" t="s">
        <v>1874</v>
      </c>
      <c r="Q600" s="126">
        <f t="shared" si="9"/>
        <v>580</v>
      </c>
      <c r="R600" s="141" t="s">
        <v>977</v>
      </c>
      <c r="S600" s="48">
        <f>IF(EquipmentListTable[[#This Row],[Tag]]=FilterSpecs!$H$7,EquipmentListTable[[#This Row],['#/Unit]]*EquipmentListTable[[#This Row],[Price (USD)]],0)</f>
        <v>0</v>
      </c>
      <c r="T600" s="87">
        <f>EquipmentListTable[[#This Row],[Tot '#]]*EquipmentListTable[[#This Row],[Price (USD)]]</f>
        <v>0</v>
      </c>
      <c r="U600" s="96">
        <f>EquipmentListTable[[#This Row],[In Stock]]*EquipmentListTable[[#This Row],[Price (USD)]]</f>
        <v>0</v>
      </c>
      <c r="V600" s="96">
        <f>EquipmentListTable[[#This Row],['# Left]]*EquipmentListTable[[#This Row],[Price (USD)]]</f>
        <v>0</v>
      </c>
      <c r="W600" s="96">
        <f>EquipmentListTable[[#This Row],['# Left]]*EquipmentListTable[[#This Row],[Price (USD)]]</f>
        <v>0</v>
      </c>
      <c r="X600" s="38" t="s">
        <v>978</v>
      </c>
      <c r="Y600" s="77" t="s">
        <v>979</v>
      </c>
      <c r="Z60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https://www.sparkfun.com/products/09939</v>
      </c>
      <c r="AA60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https://www.mouser.com/ProductDetail/474-COM-09939</v>
      </c>
      <c r="AB600" s="38"/>
    </row>
    <row r="601" spans="1:28" s="55" customFormat="1" x14ac:dyDescent="0.3">
      <c r="A601" s="142" t="s">
        <v>875</v>
      </c>
      <c r="B601" s="142" t="s">
        <v>1899</v>
      </c>
      <c r="C601" s="126" t="s">
        <v>0</v>
      </c>
      <c r="D601" s="141" t="str">
        <f>IF(EquipmentListTable[[#This Row],[Supplier]]=FilterSpecs!$A$8,EquipmentListTable[[#This Row],[Mouser SKU]], EquipmentListTable[[#This Row],[Supplier SKU]])</f>
        <v>COM-09940</v>
      </c>
      <c r="E601" s="126">
        <v>0</v>
      </c>
      <c r="F601" s="126">
        <v>0</v>
      </c>
      <c r="G601" s="126">
        <v>0</v>
      </c>
      <c r="H601" s="126">
        <f>EquipmentListTable[[#This Row],['#/Unit]]*FilterSpecs!$C$3+EquipmentListTable[[#This Row],['# Extra]]</f>
        <v>0</v>
      </c>
      <c r="I601" s="126">
        <v>0</v>
      </c>
      <c r="J601" s="126">
        <f>IF(AND(EquipmentListTable[[#This Row],[Tag]]&lt;&gt;FilterSpecs!$H$12, EquipmentListTable[[#This Row],[Tag]]&lt;&gt;FilterSpecs!$H$9), EquipmentListTable[[#This Row],['#/Unit]]*FilterSpecs!$B$3+EquipmentListTable[Init '# Extra],0)</f>
        <v>0</v>
      </c>
      <c r="K601" s="126">
        <f>EquipmentListTable[[#This Row],[Tot '#]]-EquipmentListTable[In Stock]</f>
        <v>0</v>
      </c>
      <c r="L601" s="126">
        <f>EquipmentListTable['# Left]</f>
        <v>0</v>
      </c>
      <c r="M601" s="126" t="s">
        <v>976</v>
      </c>
      <c r="N601" s="104">
        <v>0.95</v>
      </c>
      <c r="O601" s="104">
        <f>EquipmentListTable[[#This Row],['# Formatted]]*EquipmentListTable[[#This Row],[Price (USD)]]</f>
        <v>0</v>
      </c>
      <c r="P601" s="38" t="s">
        <v>1874</v>
      </c>
      <c r="Q601" s="126">
        <f t="shared" si="9"/>
        <v>581</v>
      </c>
      <c r="R601" s="141" t="s">
        <v>973</v>
      </c>
      <c r="S601" s="48">
        <f>IF(EquipmentListTable[[#This Row],[Tag]]=FilterSpecs!$H$7,EquipmentListTable[[#This Row],['#/Unit]]*EquipmentListTable[[#This Row],[Price (USD)]],0)</f>
        <v>0</v>
      </c>
      <c r="T601" s="87">
        <f>EquipmentListTable[[#This Row],[Tot '#]]*EquipmentListTable[[#This Row],[Price (USD)]]</f>
        <v>0</v>
      </c>
      <c r="U601" s="96">
        <f>EquipmentListTable[[#This Row],[In Stock]]*EquipmentListTable[[#This Row],[Price (USD)]]</f>
        <v>0</v>
      </c>
      <c r="V601" s="96">
        <f>EquipmentListTable[[#This Row],['# Left]]*EquipmentListTable[[#This Row],[Price (USD)]]</f>
        <v>0</v>
      </c>
      <c r="W601" s="96">
        <f>EquipmentListTable[[#This Row],['# Left]]*EquipmentListTable[[#This Row],[Price (USD)]]</f>
        <v>0</v>
      </c>
      <c r="X601" s="38" t="s">
        <v>974</v>
      </c>
      <c r="Y601" s="77" t="s">
        <v>975</v>
      </c>
      <c r="Z60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https://www.sparkfun.com/products/09940</v>
      </c>
      <c r="AA60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https://www.mouser.com/ProductDetail/474-COM-09940</v>
      </c>
      <c r="AB601" s="38"/>
    </row>
    <row r="602" spans="1:28" s="55" customFormat="1" x14ac:dyDescent="0.3">
      <c r="A602" s="126" t="s">
        <v>875</v>
      </c>
      <c r="B602" s="126" t="s">
        <v>1899</v>
      </c>
      <c r="C602" s="126" t="s">
        <v>0</v>
      </c>
      <c r="D602" s="141" t="str">
        <f>IF(EquipmentListTable[[#This Row],[Supplier]]=FilterSpecs!$A$8,EquipmentListTable[[#This Row],[Mouser SKU]], EquipmentListTable[[#This Row],[Supplier SKU]])</f>
        <v>COM-09288</v>
      </c>
      <c r="E602" s="126">
        <v>1</v>
      </c>
      <c r="F602" s="126">
        <v>0</v>
      </c>
      <c r="G602" s="126">
        <v>0</v>
      </c>
      <c r="H602" s="126">
        <f>EquipmentListTable[[#This Row],['#/Unit]]*FilterSpecs!$C$3+EquipmentListTable[[#This Row],['# Extra]]</f>
        <v>5</v>
      </c>
      <c r="I602" s="126">
        <v>5</v>
      </c>
      <c r="J602" s="126">
        <f>IF(AND(EquipmentListTable[[#This Row],[Tag]]&lt;&gt;FilterSpecs!$H$12, EquipmentListTable[[#This Row],[Tag]]&lt;&gt;FilterSpecs!$H$9), EquipmentListTable[[#This Row],['#/Unit]]*FilterSpecs!$B$3+EquipmentListTable[Init '# Extra],0)</f>
        <v>5</v>
      </c>
      <c r="K602" s="126">
        <f>EquipmentListTable[[#This Row],[Tot '#]]-EquipmentListTable[In Stock]</f>
        <v>0</v>
      </c>
      <c r="L602" s="126">
        <f>EquipmentListTable['# Left]</f>
        <v>0</v>
      </c>
      <c r="M602" s="126" t="s">
        <v>984</v>
      </c>
      <c r="N602" s="104">
        <v>0.95</v>
      </c>
      <c r="O602" s="104">
        <f>EquipmentListTable[[#This Row],['# Formatted]]*EquipmentListTable[[#This Row],[Price (USD)]]</f>
        <v>0</v>
      </c>
      <c r="P602" s="41" t="s">
        <v>1875</v>
      </c>
      <c r="Q602" s="126">
        <f t="shared" si="9"/>
        <v>582</v>
      </c>
      <c r="R602" s="141" t="s">
        <v>981</v>
      </c>
      <c r="S602" s="48">
        <f>IF(EquipmentListTable[[#This Row],[Tag]]=FilterSpecs!$H$7,EquipmentListTable[[#This Row],['#/Unit]]*EquipmentListTable[[#This Row],[Price (USD)]],0)</f>
        <v>0.95</v>
      </c>
      <c r="T602" s="87">
        <f>EquipmentListTable[[#This Row],[Tot '#]]*EquipmentListTable[[#This Row],[Price (USD)]]</f>
        <v>4.75</v>
      </c>
      <c r="U602" s="96">
        <f>EquipmentListTable[[#This Row],[In Stock]]*EquipmentListTable[[#This Row],[Price (USD)]]</f>
        <v>4.75</v>
      </c>
      <c r="V602" s="96">
        <f>EquipmentListTable[[#This Row],['# Left]]*EquipmentListTable[[#This Row],[Price (USD)]]</f>
        <v>0</v>
      </c>
      <c r="W602" s="96">
        <f>EquipmentListTable[[#This Row],['# Left]]*EquipmentListTable[[#This Row],[Price (USD)]]</f>
        <v>0</v>
      </c>
      <c r="X602" s="38" t="s">
        <v>982</v>
      </c>
      <c r="Y602" s="77" t="s">
        <v>983</v>
      </c>
      <c r="Z60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https://www.sparkfun.com/products/09288</v>
      </c>
      <c r="AA60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https://www.mouser.com/ProductDetail/474-COM-09288</v>
      </c>
      <c r="AB602" s="38"/>
    </row>
    <row r="603" spans="1:28" s="55" customFormat="1" x14ac:dyDescent="0.3">
      <c r="A603" s="126" t="s">
        <v>875</v>
      </c>
      <c r="B603" s="126" t="s">
        <v>1899</v>
      </c>
      <c r="C603" s="126" t="s">
        <v>1863</v>
      </c>
      <c r="D603" s="141" t="str">
        <f>IF(EquipmentListTable[[#This Row],[Supplier]]=FilterSpecs!$A$8,EquipmentListTable[[#This Row],[Mouser SKU]], EquipmentListTable[[#This Row],[Supplier SKU]])</f>
        <v>3392</v>
      </c>
      <c r="E603" s="126">
        <v>0</v>
      </c>
      <c r="F603" s="126">
        <v>0</v>
      </c>
      <c r="G603" s="126">
        <v>0</v>
      </c>
      <c r="H603" s="126">
        <f>EquipmentListTable[[#This Row],['#/Unit]]*FilterSpecs!$C$3+EquipmentListTable[[#This Row],['# Extra]]</f>
        <v>0</v>
      </c>
      <c r="I603" s="126">
        <v>0</v>
      </c>
      <c r="J603" s="126">
        <f>IF(AND(EquipmentListTable[[#This Row],[Tag]]&lt;&gt;FilterSpecs!$H$12, EquipmentListTable[[#This Row],[Tag]]&lt;&gt;FilterSpecs!$H$9), EquipmentListTable[[#This Row],['#/Unit]]*FilterSpecs!$B$3+EquipmentListTable[Init '# Extra],0)</f>
        <v>0</v>
      </c>
      <c r="K603" s="126">
        <f>EquipmentListTable[[#This Row],[Tot '#]]-EquipmentListTable[In Stock]</f>
        <v>0</v>
      </c>
      <c r="L603" s="126">
        <f>EquipmentListTable['# Left]</f>
        <v>0</v>
      </c>
      <c r="M603" s="142" t="s">
        <v>2104</v>
      </c>
      <c r="N603" s="105">
        <v>1.5</v>
      </c>
      <c r="O603" s="104">
        <f>EquipmentListTable[[#This Row],['# Formatted]]*EquipmentListTable[[#This Row],[Price (USD)]]</f>
        <v>0</v>
      </c>
      <c r="P603" s="51" t="s">
        <v>1874</v>
      </c>
      <c r="Q603" s="126">
        <f t="shared" si="9"/>
        <v>583</v>
      </c>
      <c r="R603" s="141" t="s">
        <v>2103</v>
      </c>
      <c r="S603" s="48">
        <f>IF(EquipmentListTable[[#This Row],[Tag]]=FilterSpecs!$H$7,EquipmentListTable[[#This Row],['#/Unit]]*EquipmentListTable[[#This Row],[Price (USD)]],0)</f>
        <v>0</v>
      </c>
      <c r="T603" s="87">
        <f>EquipmentListTable[[#This Row],[Tot '#]]*EquipmentListTable[[#This Row],[Price (USD)]]</f>
        <v>0</v>
      </c>
      <c r="U603" s="96">
        <f>EquipmentListTable[[#This Row],[In Stock]]*EquipmentListTable[[#This Row],[Price (USD)]]</f>
        <v>0</v>
      </c>
      <c r="V603" s="96">
        <f>EquipmentListTable[[#This Row],['# Left]]*EquipmentListTable[[#This Row],[Price (USD)]]</f>
        <v>0</v>
      </c>
      <c r="W603" s="96">
        <f>EquipmentListTable[[#This Row],['# Left]]*EquipmentListTable[[#This Row],[Price (USD)]]</f>
        <v>0</v>
      </c>
      <c r="X603" s="38"/>
      <c r="Y603" s="77"/>
      <c r="Z60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https://www.adafruit.com/product/3392</v>
      </c>
      <c r="AA60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https://www.mouser.com/ProductDetail/485-3392</v>
      </c>
    </row>
    <row r="604" spans="1:28" s="55" customFormat="1" x14ac:dyDescent="0.3">
      <c r="A604" s="126" t="s">
        <v>875</v>
      </c>
      <c r="B604" s="126" t="s">
        <v>1899</v>
      </c>
      <c r="C604" s="126" t="s">
        <v>1863</v>
      </c>
      <c r="D604" s="141" t="str">
        <f>IF(EquipmentListTable[[#This Row],[Supplier]]=FilterSpecs!$A$8,EquipmentListTable[[#This Row],[Mouser SKU]], EquipmentListTable[[#This Row],[Supplier SKU]])</f>
        <v>3393</v>
      </c>
      <c r="E604" s="126">
        <v>0</v>
      </c>
      <c r="F604" s="126">
        <v>0</v>
      </c>
      <c r="G604" s="126">
        <v>0</v>
      </c>
      <c r="H604" s="126">
        <f>EquipmentListTable[[#This Row],['#/Unit]]*FilterSpecs!$C$3+EquipmentListTable[[#This Row],['# Extra]]</f>
        <v>0</v>
      </c>
      <c r="I604" s="126">
        <v>0</v>
      </c>
      <c r="J604" s="126">
        <f>IF(AND(EquipmentListTable[[#This Row],[Tag]]&lt;&gt;FilterSpecs!$H$12, EquipmentListTable[[#This Row],[Tag]]&lt;&gt;FilterSpecs!$H$9), EquipmentListTable[[#This Row],['#/Unit]]*FilterSpecs!$B$3+EquipmentListTable[Init '# Extra],0)</f>
        <v>0</v>
      </c>
      <c r="K604" s="126">
        <f>EquipmentListTable[[#This Row],[Tot '#]]-EquipmentListTable[In Stock]</f>
        <v>0</v>
      </c>
      <c r="L604" s="126">
        <f>EquipmentListTable['# Left]</f>
        <v>0</v>
      </c>
      <c r="M604" s="142" t="s">
        <v>2106</v>
      </c>
      <c r="N604" s="105">
        <v>1.75</v>
      </c>
      <c r="O604" s="104">
        <f>EquipmentListTable[[#This Row],['# Formatted]]*EquipmentListTable[[#This Row],[Price (USD)]]</f>
        <v>0</v>
      </c>
      <c r="P604" s="51" t="s">
        <v>1874</v>
      </c>
      <c r="Q604" s="126">
        <f t="shared" si="9"/>
        <v>584</v>
      </c>
      <c r="R604" s="141" t="s">
        <v>2105</v>
      </c>
      <c r="S604" s="48">
        <f>IF(EquipmentListTable[[#This Row],[Tag]]=FilterSpecs!$H$7,EquipmentListTable[[#This Row],['#/Unit]]*EquipmentListTable[[#This Row],[Price (USD)]],0)</f>
        <v>0</v>
      </c>
      <c r="T604" s="87">
        <f>EquipmentListTable[[#This Row],[Tot '#]]*EquipmentListTable[[#This Row],[Price (USD)]]</f>
        <v>0</v>
      </c>
      <c r="U604" s="96">
        <f>EquipmentListTable[[#This Row],[In Stock]]*EquipmentListTable[[#This Row],[Price (USD)]]</f>
        <v>0</v>
      </c>
      <c r="V604" s="96">
        <f>EquipmentListTable[[#This Row],['# Left]]*EquipmentListTable[[#This Row],[Price (USD)]]</f>
        <v>0</v>
      </c>
      <c r="W604" s="96">
        <f>EquipmentListTable[[#This Row],['# Left]]*EquipmentListTable[[#This Row],[Price (USD)]]</f>
        <v>0</v>
      </c>
      <c r="X604" s="38"/>
      <c r="Y604" s="77"/>
      <c r="Z60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https://www.adafruit.com/product/3393</v>
      </c>
      <c r="AA60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https://www.mouser.com/ProductDetail/485-3393</v>
      </c>
    </row>
    <row r="605" spans="1:28" s="55" customFormat="1" x14ac:dyDescent="0.3">
      <c r="A605" s="126" t="s">
        <v>875</v>
      </c>
      <c r="B605" s="126" t="s">
        <v>1899</v>
      </c>
      <c r="C605" s="126" t="s">
        <v>1863</v>
      </c>
      <c r="D605" s="141" t="str">
        <f>IF(EquipmentListTable[[#This Row],[Supplier]]=FilterSpecs!$A$8,EquipmentListTable[[#This Row],[Mouser SKU]], EquipmentListTable[[#This Row],[Supplier SKU]])</f>
        <v>562</v>
      </c>
      <c r="E605" s="126">
        <v>0</v>
      </c>
      <c r="F605" s="126">
        <v>0</v>
      </c>
      <c r="G605" s="126">
        <v>0</v>
      </c>
      <c r="H605" s="126">
        <f>EquipmentListTable[[#This Row],['#/Unit]]*FilterSpecs!$C$3+EquipmentListTable[[#This Row],['# Extra]]</f>
        <v>0</v>
      </c>
      <c r="I605" s="126">
        <v>0</v>
      </c>
      <c r="J605" s="126">
        <f>IF(AND(EquipmentListTable[[#This Row],[Tag]]&lt;&gt;FilterSpecs!$H$12, EquipmentListTable[[#This Row],[Tag]]&lt;&gt;FilterSpecs!$H$9), EquipmentListTable[[#This Row],['#/Unit]]*FilterSpecs!$B$3+EquipmentListTable[Init '# Extra],0)</f>
        <v>0</v>
      </c>
      <c r="K605" s="126">
        <f>EquipmentListTable[[#This Row],[Tot '#]]-EquipmentListTable[In Stock]</f>
        <v>0</v>
      </c>
      <c r="L605" s="126">
        <f>EquipmentListTable['# Left]</f>
        <v>0</v>
      </c>
      <c r="M605" s="142" t="s">
        <v>2108</v>
      </c>
      <c r="N605" s="105">
        <v>0.95</v>
      </c>
      <c r="O605" s="104">
        <f>EquipmentListTable[[#This Row],['# Formatted]]*EquipmentListTable[[#This Row],[Price (USD)]]</f>
        <v>0</v>
      </c>
      <c r="P605" s="51" t="s">
        <v>1874</v>
      </c>
      <c r="Q605" s="126">
        <f t="shared" si="9"/>
        <v>585</v>
      </c>
      <c r="R605" s="141" t="s">
        <v>2107</v>
      </c>
      <c r="S605" s="48">
        <f>IF(EquipmentListTable[[#This Row],[Tag]]=FilterSpecs!$H$7,EquipmentListTable[[#This Row],['#/Unit]]*EquipmentListTable[[#This Row],[Price (USD)]],0)</f>
        <v>0</v>
      </c>
      <c r="T605" s="87">
        <f>EquipmentListTable[[#This Row],[Tot '#]]*EquipmentListTable[[#This Row],[Price (USD)]]</f>
        <v>0</v>
      </c>
      <c r="U605" s="96">
        <f>EquipmentListTable[[#This Row],[In Stock]]*EquipmentListTable[[#This Row],[Price (USD)]]</f>
        <v>0</v>
      </c>
      <c r="V605" s="96">
        <f>EquipmentListTable[[#This Row],['# Left]]*EquipmentListTable[[#This Row],[Price (USD)]]</f>
        <v>0</v>
      </c>
      <c r="W605" s="96">
        <f>EquipmentListTable[[#This Row],['# Left]]*EquipmentListTable[[#This Row],[Price (USD)]]</f>
        <v>0</v>
      </c>
      <c r="X605" s="38"/>
      <c r="Y605" s="77"/>
      <c r="Z60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https://www.adafruit.com/product/562</v>
      </c>
      <c r="AA60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https://www.mouser.com/ProductDetail/485-562</v>
      </c>
    </row>
    <row r="606" spans="1:28" s="55" customFormat="1" x14ac:dyDescent="0.3">
      <c r="A606" s="126" t="s">
        <v>875</v>
      </c>
      <c r="B606" s="126" t="s">
        <v>1899</v>
      </c>
      <c r="C606" s="126" t="s">
        <v>1863</v>
      </c>
      <c r="D606" s="141" t="str">
        <f>IF(EquipmentListTable[[#This Row],[Supplier]]=FilterSpecs!$A$8,EquipmentListTable[[#This Row],[Mouser SKU]], EquipmentListTable[[#This Row],[Supplier SKU]])</f>
        <v>1789</v>
      </c>
      <c r="E606" s="126">
        <v>0</v>
      </c>
      <c r="F606" s="126">
        <v>0</v>
      </c>
      <c r="G606" s="126">
        <v>0</v>
      </c>
      <c r="H606" s="126">
        <f>EquipmentListTable[[#This Row],['#/Unit]]*FilterSpecs!$C$3+EquipmentListTable[[#This Row],['# Extra]]</f>
        <v>0</v>
      </c>
      <c r="I606" s="126">
        <v>0</v>
      </c>
      <c r="J606" s="126">
        <f>IF(AND(EquipmentListTable[[#This Row],[Tag]]&lt;&gt;FilterSpecs!$H$12, EquipmentListTable[[#This Row],[Tag]]&lt;&gt;FilterSpecs!$H$9), EquipmentListTable[[#This Row],['#/Unit]]*FilterSpecs!$B$3+EquipmentListTable[Init '# Extra],0)</f>
        <v>0</v>
      </c>
      <c r="K606" s="126">
        <f>EquipmentListTable[[#This Row],[Tot '#]]-EquipmentListTable[In Stock]</f>
        <v>0</v>
      </c>
      <c r="L606" s="126">
        <f>EquipmentListTable['# Left]</f>
        <v>0</v>
      </c>
      <c r="M606" s="142" t="s">
        <v>2110</v>
      </c>
      <c r="N606" s="105">
        <v>0.95</v>
      </c>
      <c r="O606" s="104">
        <f>EquipmentListTable[[#This Row],['# Formatted]]*EquipmentListTable[[#This Row],[Price (USD)]]</f>
        <v>0</v>
      </c>
      <c r="P606" s="51" t="s">
        <v>1874</v>
      </c>
      <c r="Q606" s="126">
        <f t="shared" si="9"/>
        <v>586</v>
      </c>
      <c r="R606" s="141" t="s">
        <v>2109</v>
      </c>
      <c r="S606" s="48">
        <f>IF(EquipmentListTable[[#This Row],[Tag]]=FilterSpecs!$H$7,EquipmentListTable[[#This Row],['#/Unit]]*EquipmentListTable[[#This Row],[Price (USD)]],0)</f>
        <v>0</v>
      </c>
      <c r="T606" s="87">
        <f>EquipmentListTable[[#This Row],[Tot '#]]*EquipmentListTable[[#This Row],[Price (USD)]]</f>
        <v>0</v>
      </c>
      <c r="U606" s="96">
        <f>EquipmentListTable[[#This Row],[In Stock]]*EquipmentListTable[[#This Row],[Price (USD)]]</f>
        <v>0</v>
      </c>
      <c r="V606" s="96">
        <f>EquipmentListTable[[#This Row],['# Left]]*EquipmentListTable[[#This Row],[Price (USD)]]</f>
        <v>0</v>
      </c>
      <c r="W606" s="96">
        <f>EquipmentListTable[[#This Row],['# Left]]*EquipmentListTable[[#This Row],[Price (USD)]]</f>
        <v>0</v>
      </c>
      <c r="X606" s="38"/>
      <c r="Y606" s="77"/>
      <c r="Z60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https://www.adafruit.com/product/1789</v>
      </c>
      <c r="AA60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https://www.mouser.com/ProductDetail/485-1789</v>
      </c>
    </row>
    <row r="607" spans="1:28" s="55" customFormat="1" x14ac:dyDescent="0.3">
      <c r="A607" s="126" t="s">
        <v>875</v>
      </c>
      <c r="B607" s="126" t="s">
        <v>1899</v>
      </c>
      <c r="C607" s="126" t="s">
        <v>1863</v>
      </c>
      <c r="D607" s="141" t="str">
        <f>IF(EquipmentListTable[[#This Row],[Supplier]]=FilterSpecs!$A$8,EquipmentListTable[[#This Row],[Mouser SKU]], EquipmentListTable[[#This Row],[Supplier SKU]])</f>
        <v>3395</v>
      </c>
      <c r="E607" s="126">
        <v>1</v>
      </c>
      <c r="F607" s="126">
        <v>0</v>
      </c>
      <c r="G607" s="126">
        <v>0</v>
      </c>
      <c r="H607" s="126">
        <f>EquipmentListTable[[#This Row],['#/Unit]]*FilterSpecs!$C$3+EquipmentListTable[[#This Row],['# Extra]]</f>
        <v>5</v>
      </c>
      <c r="I607" s="126">
        <v>5</v>
      </c>
      <c r="J607" s="126">
        <f>IF(AND(EquipmentListTable[[#This Row],[Tag]]&lt;&gt;FilterSpecs!$H$12, EquipmentListTable[[#This Row],[Tag]]&lt;&gt;FilterSpecs!$H$9), EquipmentListTable[[#This Row],['#/Unit]]*FilterSpecs!$B$3+EquipmentListTable[Init '# Extra],0)</f>
        <v>5</v>
      </c>
      <c r="K607" s="126">
        <f>EquipmentListTable[[#This Row],[Tot '#]]-EquipmentListTable[In Stock]</f>
        <v>0</v>
      </c>
      <c r="L607" s="126">
        <f>EquipmentListTable['# Left]</f>
        <v>0</v>
      </c>
      <c r="M607" s="126" t="s">
        <v>2112</v>
      </c>
      <c r="N607" s="104">
        <v>1.5</v>
      </c>
      <c r="O607" s="104">
        <f>EquipmentListTable[[#This Row],['# Formatted]]*EquipmentListTable[[#This Row],[Price (USD)]]</f>
        <v>0</v>
      </c>
      <c r="P607" s="41" t="s">
        <v>1875</v>
      </c>
      <c r="Q607" s="126">
        <f t="shared" si="9"/>
        <v>587</v>
      </c>
      <c r="R607" s="141" t="s">
        <v>2111</v>
      </c>
      <c r="S607" s="48">
        <f>IF(EquipmentListTable[[#This Row],[Tag]]=FilterSpecs!$H$7,EquipmentListTable[[#This Row],['#/Unit]]*EquipmentListTable[[#This Row],[Price (USD)]],0)</f>
        <v>1.5</v>
      </c>
      <c r="T607" s="87">
        <f>EquipmentListTable[[#This Row],[Tot '#]]*EquipmentListTable[[#This Row],[Price (USD)]]</f>
        <v>7.5</v>
      </c>
      <c r="U607" s="96">
        <f>EquipmentListTable[[#This Row],[In Stock]]*EquipmentListTable[[#This Row],[Price (USD)]]</f>
        <v>7.5</v>
      </c>
      <c r="V607" s="96">
        <f>EquipmentListTable[[#This Row],['# Left]]*EquipmentListTable[[#This Row],[Price (USD)]]</f>
        <v>0</v>
      </c>
      <c r="W607" s="96">
        <f>EquipmentListTable[[#This Row],['# Left]]*EquipmentListTable[[#This Row],[Price (USD)]]</f>
        <v>0</v>
      </c>
      <c r="X607" s="38"/>
      <c r="Y607" s="77"/>
      <c r="Z60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https://www.adafruit.com/product/3395</v>
      </c>
      <c r="AA60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https://www.mouser.com/ProductDetail/485-3395</v>
      </c>
      <c r="AB607" s="41"/>
    </row>
    <row r="608" spans="1:28" s="55" customFormat="1" x14ac:dyDescent="0.3">
      <c r="A608" s="142" t="s">
        <v>875</v>
      </c>
      <c r="B608" s="142" t="s">
        <v>1899</v>
      </c>
      <c r="C608" s="126" t="s">
        <v>0</v>
      </c>
      <c r="D608" s="141" t="str">
        <f>IF(EquipmentListTable[[#This Row],[Supplier]]=FilterSpecs!$A$8,EquipmentListTable[[#This Row],[Mouser SKU]], EquipmentListTable[[#This Row],[Supplier SKU]])</f>
        <v>COM-09117</v>
      </c>
      <c r="E608" s="126">
        <v>0</v>
      </c>
      <c r="F608" s="126">
        <v>0</v>
      </c>
      <c r="G608" s="126">
        <v>0</v>
      </c>
      <c r="H608" s="126">
        <f>EquipmentListTable[[#This Row],['#/Unit]]*FilterSpecs!$C$3+EquipmentListTable[[#This Row],['# Extra]]</f>
        <v>0</v>
      </c>
      <c r="I608" s="126">
        <v>0</v>
      </c>
      <c r="J608" s="126">
        <f>IF(AND(EquipmentListTable[[#This Row],[Tag]]&lt;&gt;FilterSpecs!$H$12, EquipmentListTable[[#This Row],[Tag]]&lt;&gt;FilterSpecs!$H$9), EquipmentListTable[[#This Row],['#/Unit]]*FilterSpecs!$B$3+EquipmentListTable[Init '# Extra],0)</f>
        <v>0</v>
      </c>
      <c r="K608" s="126">
        <f>EquipmentListTable[[#This Row],[Tot '#]]-EquipmentListTable[In Stock]</f>
        <v>0</v>
      </c>
      <c r="L608" s="126">
        <f>EquipmentListTable['# Left]</f>
        <v>0</v>
      </c>
      <c r="M608" s="126" t="s">
        <v>988</v>
      </c>
      <c r="N608" s="104">
        <v>2.95</v>
      </c>
      <c r="O608" s="104">
        <f>EquipmentListTable[[#This Row],['# Formatted]]*EquipmentListTable[[#This Row],[Price (USD)]]</f>
        <v>0</v>
      </c>
      <c r="P608" s="38" t="s">
        <v>1874</v>
      </c>
      <c r="Q608" s="126">
        <f t="shared" si="9"/>
        <v>588</v>
      </c>
      <c r="R608" s="141" t="s">
        <v>985</v>
      </c>
      <c r="S608" s="48">
        <f>IF(EquipmentListTable[[#This Row],[Tag]]=FilterSpecs!$H$7,EquipmentListTable[[#This Row],['#/Unit]]*EquipmentListTable[[#This Row],[Price (USD)]],0)</f>
        <v>0</v>
      </c>
      <c r="T608" s="87">
        <f>EquipmentListTable[[#This Row],[Tot '#]]*EquipmentListTable[[#This Row],[Price (USD)]]</f>
        <v>0</v>
      </c>
      <c r="U608" s="96">
        <f>EquipmentListTable[[#This Row],[In Stock]]*EquipmentListTable[[#This Row],[Price (USD)]]</f>
        <v>0</v>
      </c>
      <c r="V608" s="96">
        <f>EquipmentListTable[[#This Row],['# Left]]*EquipmentListTable[[#This Row],[Price (USD)]]</f>
        <v>0</v>
      </c>
      <c r="W608" s="96">
        <f>EquipmentListTable[[#This Row],['# Left]]*EquipmentListTable[[#This Row],[Price (USD)]]</f>
        <v>0</v>
      </c>
      <c r="X608" s="38" t="s">
        <v>986</v>
      </c>
      <c r="Y608" s="77" t="s">
        <v>987</v>
      </c>
      <c r="Z60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https://www.sparkfun.com/products/09117</v>
      </c>
      <c r="AA60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https://www.mouser.com/ProductDetail/474-COM-09117</v>
      </c>
      <c r="AB608" s="38"/>
    </row>
    <row r="609" spans="1:28" s="55" customFormat="1" x14ac:dyDescent="0.3">
      <c r="A609" s="142" t="s">
        <v>875</v>
      </c>
      <c r="B609" s="142" t="s">
        <v>1899</v>
      </c>
      <c r="C609" s="126" t="s">
        <v>0</v>
      </c>
      <c r="D609" s="141" t="str">
        <f>IF(EquipmentListTable[[#This Row],[Supplier]]=FilterSpecs!$A$8,EquipmentListTable[[#This Row],[Mouser SKU]], EquipmentListTable[[#This Row],[Supplier SKU]])</f>
        <v>COM-10596</v>
      </c>
      <c r="E609" s="126">
        <v>0</v>
      </c>
      <c r="F609" s="126">
        <v>0</v>
      </c>
      <c r="G609" s="126">
        <v>0</v>
      </c>
      <c r="H609" s="126">
        <f>EquipmentListTable[[#This Row],['#/Unit]]*FilterSpecs!$C$3+EquipmentListTable[[#This Row],['# Extra]]</f>
        <v>0</v>
      </c>
      <c r="I609" s="126">
        <v>0</v>
      </c>
      <c r="J609" s="126">
        <f>IF(AND(EquipmentListTable[[#This Row],[Tag]]&lt;&gt;FilterSpecs!$H$12, EquipmentListTable[[#This Row],[Tag]]&lt;&gt;FilterSpecs!$H$9), EquipmentListTable[[#This Row],['#/Unit]]*FilterSpecs!$B$3+EquipmentListTable[Init '# Extra],0)</f>
        <v>0</v>
      </c>
      <c r="K609" s="126">
        <f>EquipmentListTable[[#This Row],[Tot '#]]-EquipmentListTable[In Stock]</f>
        <v>0</v>
      </c>
      <c r="L609" s="126">
        <f>EquipmentListTable['# Left]</f>
        <v>0</v>
      </c>
      <c r="M609" s="126" t="s">
        <v>1674</v>
      </c>
      <c r="N609" s="104">
        <v>2.95</v>
      </c>
      <c r="O609" s="104">
        <f>EquipmentListTable[[#This Row],['# Formatted]]*EquipmentListTable[[#This Row],[Price (USD)]]</f>
        <v>0</v>
      </c>
      <c r="P609" s="38" t="s">
        <v>1877</v>
      </c>
      <c r="Q609" s="126">
        <f t="shared" si="9"/>
        <v>589</v>
      </c>
      <c r="R609" s="141" t="s">
        <v>1671</v>
      </c>
      <c r="S609" s="48">
        <f>IF(EquipmentListTable[[#This Row],[Tag]]=FilterSpecs!$H$7,EquipmentListTable[[#This Row],['#/Unit]]*EquipmentListTable[[#This Row],[Price (USD)]],0)</f>
        <v>0</v>
      </c>
      <c r="T609" s="87">
        <f>EquipmentListTable[[#This Row],[Tot '#]]*EquipmentListTable[[#This Row],[Price (USD)]]</f>
        <v>0</v>
      </c>
      <c r="U609" s="96">
        <f>EquipmentListTable[[#This Row],[In Stock]]*EquipmentListTable[[#This Row],[Price (USD)]]</f>
        <v>0</v>
      </c>
      <c r="V609" s="96">
        <f>EquipmentListTable[[#This Row],['# Left]]*EquipmentListTable[[#This Row],[Price (USD)]]</f>
        <v>0</v>
      </c>
      <c r="W609" s="96">
        <f>EquipmentListTable[[#This Row],['# Left]]*EquipmentListTable[[#This Row],[Price (USD)]]</f>
        <v>0</v>
      </c>
      <c r="X609" s="38" t="s">
        <v>1672</v>
      </c>
      <c r="Y609" s="77" t="s">
        <v>1673</v>
      </c>
      <c r="Z60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https://www.sparkfun.com/products/10596</v>
      </c>
      <c r="AA60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https://www.mouser.com/ProductDetail/474-COM-10596</v>
      </c>
      <c r="AB609" s="38"/>
    </row>
    <row r="610" spans="1:28" s="55" customFormat="1" x14ac:dyDescent="0.3">
      <c r="A610" s="142" t="s">
        <v>875</v>
      </c>
      <c r="B610" s="142" t="s">
        <v>1899</v>
      </c>
      <c r="C610" s="126" t="s">
        <v>0</v>
      </c>
      <c r="D610" s="141" t="str">
        <f>IF(EquipmentListTable[[#This Row],[Supplier]]=FilterSpecs!$A$8,EquipmentListTable[[#This Row],[Mouser SKU]], EquipmentListTable[[#This Row],[Supplier SKU]])</f>
        <v>COM-10982</v>
      </c>
      <c r="E610" s="126">
        <v>0</v>
      </c>
      <c r="F610" s="126">
        <v>0</v>
      </c>
      <c r="G610" s="126">
        <v>0</v>
      </c>
      <c r="H610" s="126">
        <f>EquipmentListTable[[#This Row],['#/Unit]]*FilterSpecs!$C$3+EquipmentListTable[[#This Row],['# Extra]]</f>
        <v>0</v>
      </c>
      <c r="I610" s="126">
        <v>0</v>
      </c>
      <c r="J610" s="126">
        <f>IF(AND(EquipmentListTable[[#This Row],[Tag]]&lt;&gt;FilterSpecs!$H$12, EquipmentListTable[[#This Row],[Tag]]&lt;&gt;FilterSpecs!$H$9), EquipmentListTable[[#This Row],['#/Unit]]*FilterSpecs!$B$3+EquipmentListTable[Init '# Extra],0)</f>
        <v>0</v>
      </c>
      <c r="K610" s="126">
        <f>EquipmentListTable[[#This Row],[Tot '#]]-EquipmentListTable[In Stock]</f>
        <v>0</v>
      </c>
      <c r="L610" s="126">
        <f>EquipmentListTable['# Left]</f>
        <v>0</v>
      </c>
      <c r="M610" s="126" t="s">
        <v>1654</v>
      </c>
      <c r="N610" s="104">
        <v>3.95</v>
      </c>
      <c r="O610" s="104">
        <f>EquipmentListTable[[#This Row],['# Formatted]]*EquipmentListTable[[#This Row],[Price (USD)]]</f>
        <v>0</v>
      </c>
      <c r="P610" s="38" t="s">
        <v>1874</v>
      </c>
      <c r="Q610" s="126">
        <f t="shared" si="9"/>
        <v>590</v>
      </c>
      <c r="R610" s="141" t="s">
        <v>1651</v>
      </c>
      <c r="S610" s="48">
        <f>IF(EquipmentListTable[[#This Row],[Tag]]=FilterSpecs!$H$7,EquipmentListTable[[#This Row],['#/Unit]]*EquipmentListTable[[#This Row],[Price (USD)]],0)</f>
        <v>0</v>
      </c>
      <c r="T610" s="87">
        <f>EquipmentListTable[[#This Row],[Tot '#]]*EquipmentListTable[[#This Row],[Price (USD)]]</f>
        <v>0</v>
      </c>
      <c r="U610" s="96">
        <f>EquipmentListTable[[#This Row],[In Stock]]*EquipmentListTable[[#This Row],[Price (USD)]]</f>
        <v>0</v>
      </c>
      <c r="V610" s="96">
        <f>EquipmentListTable[[#This Row],['# Left]]*EquipmentListTable[[#This Row],[Price (USD)]]</f>
        <v>0</v>
      </c>
      <c r="W610" s="96">
        <f>EquipmentListTable[[#This Row],['# Left]]*EquipmentListTable[[#This Row],[Price (USD)]]</f>
        <v>0</v>
      </c>
      <c r="X610" s="38" t="s">
        <v>1652</v>
      </c>
      <c r="Y610" s="77" t="s">
        <v>1653</v>
      </c>
      <c r="Z61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https://www.sparkfun.com/products/10982</v>
      </c>
      <c r="AA61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https://www.mouser.com/ProductDetail/474-COM-10982</v>
      </c>
      <c r="AB610" s="38"/>
    </row>
    <row r="611" spans="1:28" s="55" customFormat="1" x14ac:dyDescent="0.3">
      <c r="A611" s="142" t="s">
        <v>875</v>
      </c>
      <c r="B611" s="142" t="s">
        <v>1899</v>
      </c>
      <c r="C611" s="126" t="s">
        <v>0</v>
      </c>
      <c r="D611" s="141" t="str">
        <f>IF(EquipmentListTable[[#This Row],[Supplier]]=FilterSpecs!$A$8,EquipmentListTable[[#This Row],[Mouser SKU]], EquipmentListTable[[#This Row],[Supplier SKU]])</f>
        <v>BOB-11722</v>
      </c>
      <c r="E611" s="126">
        <v>0</v>
      </c>
      <c r="F611" s="126">
        <v>0</v>
      </c>
      <c r="G611" s="126">
        <v>0</v>
      </c>
      <c r="H611" s="126">
        <f>EquipmentListTable[[#This Row],['#/Unit]]*FilterSpecs!$C$3+EquipmentListTable[[#This Row],['# Extra]]</f>
        <v>0</v>
      </c>
      <c r="I611" s="126">
        <v>0</v>
      </c>
      <c r="J611" s="126">
        <f>IF(AND(EquipmentListTable[[#This Row],[Tag]]&lt;&gt;FilterSpecs!$H$12, EquipmentListTable[[#This Row],[Tag]]&lt;&gt;FilterSpecs!$H$9), EquipmentListTable[[#This Row],['#/Unit]]*FilterSpecs!$B$3+EquipmentListTable[Init '# Extra],0)</f>
        <v>0</v>
      </c>
      <c r="K611" s="126">
        <f>EquipmentListTable[[#This Row],[Tot '#]]-EquipmentListTable[In Stock]</f>
        <v>0</v>
      </c>
      <c r="L611" s="126">
        <f>EquipmentListTable['# Left]</f>
        <v>0</v>
      </c>
      <c r="M611" s="126" t="s">
        <v>1702</v>
      </c>
      <c r="N611" s="104">
        <v>2.95</v>
      </c>
      <c r="O611" s="104">
        <f>EquipmentListTable[[#This Row],['# Formatted]]*EquipmentListTable[[#This Row],[Price (USD)]]</f>
        <v>0</v>
      </c>
      <c r="P611" s="38" t="s">
        <v>1876</v>
      </c>
      <c r="Q611" s="126">
        <f t="shared" ref="Q611:Q666" si="10">IF($Q610="List #",1,$Q610+1)</f>
        <v>591</v>
      </c>
      <c r="R611" s="141" t="s">
        <v>1699</v>
      </c>
      <c r="S611" s="48">
        <f>IF(EquipmentListTable[[#This Row],[Tag]]=FilterSpecs!$H$7,EquipmentListTable[[#This Row],['#/Unit]]*EquipmentListTable[[#This Row],[Price (USD)]],0)</f>
        <v>0</v>
      </c>
      <c r="T611" s="87">
        <f>EquipmentListTable[[#This Row],[Tot '#]]*EquipmentListTable[[#This Row],[Price (USD)]]</f>
        <v>0</v>
      </c>
      <c r="U611" s="96">
        <f>EquipmentListTable[[#This Row],[In Stock]]*EquipmentListTable[[#This Row],[Price (USD)]]</f>
        <v>0</v>
      </c>
      <c r="V611" s="96">
        <f>EquipmentListTable[[#This Row],['# Left]]*EquipmentListTable[[#This Row],[Price (USD)]]</f>
        <v>0</v>
      </c>
      <c r="W611" s="96">
        <f>EquipmentListTable[[#This Row],['# Left]]*EquipmentListTable[[#This Row],[Price (USD)]]</f>
        <v>0</v>
      </c>
      <c r="X611" s="38" t="s">
        <v>1700</v>
      </c>
      <c r="Y611" s="77" t="s">
        <v>1701</v>
      </c>
      <c r="Z61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https://www.sparkfun.com/products/11722</v>
      </c>
      <c r="AA61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https://www.mouser.com/ProductDetail/474-BOB-11722</v>
      </c>
      <c r="AB611" s="38"/>
    </row>
    <row r="612" spans="1:28" s="55" customFormat="1" x14ac:dyDescent="0.3">
      <c r="A612" s="126" t="s">
        <v>875</v>
      </c>
      <c r="B612" s="126" t="s">
        <v>1899</v>
      </c>
      <c r="C612" s="126" t="s">
        <v>1863</v>
      </c>
      <c r="D612" s="141" t="str">
        <f>IF(EquipmentListTable[[#This Row],[Supplier]]=FilterSpecs!$A$8,EquipmentListTable[[#This Row],[Mouser SKU]], EquipmentListTable[[#This Row],[Supplier SKU]])</f>
        <v>377</v>
      </c>
      <c r="E612" s="126">
        <v>0</v>
      </c>
      <c r="F612" s="126">
        <v>0</v>
      </c>
      <c r="G612" s="126">
        <v>0</v>
      </c>
      <c r="H612" s="126">
        <f>EquipmentListTable[[#This Row],['#/Unit]]*FilterSpecs!$C$3+EquipmentListTable[[#This Row],['# Extra]]</f>
        <v>0</v>
      </c>
      <c r="I612" s="126">
        <v>0</v>
      </c>
      <c r="J612" s="126">
        <f>IF(AND(EquipmentListTable[[#This Row],[Tag]]&lt;&gt;FilterSpecs!$H$12, EquipmentListTable[[#This Row],[Tag]]&lt;&gt;FilterSpecs!$H$9), EquipmentListTable[[#This Row],['#/Unit]]*FilterSpecs!$B$3+EquipmentListTable[Init '# Extra],0)</f>
        <v>0</v>
      </c>
      <c r="K612" s="126">
        <f>EquipmentListTable[[#This Row],[Tot '#]]-EquipmentListTable[In Stock]</f>
        <v>0</v>
      </c>
      <c r="L612" s="126">
        <f>EquipmentListTable['# Left]</f>
        <v>0</v>
      </c>
      <c r="M612" s="142" t="s">
        <v>2114</v>
      </c>
      <c r="N612" s="105">
        <v>4.5</v>
      </c>
      <c r="O612" s="104">
        <f>EquipmentListTable[[#This Row],['# Formatted]]*EquipmentListTable[[#This Row],[Price (USD)]]</f>
        <v>0</v>
      </c>
      <c r="P612" s="51" t="s">
        <v>1876</v>
      </c>
      <c r="Q612" s="126">
        <f t="shared" si="10"/>
        <v>592</v>
      </c>
      <c r="R612" s="141" t="s">
        <v>2113</v>
      </c>
      <c r="S612" s="48">
        <f>IF(EquipmentListTable[[#This Row],[Tag]]=FilterSpecs!$H$7,EquipmentListTable[[#This Row],['#/Unit]]*EquipmentListTable[[#This Row],[Price (USD)]],0)</f>
        <v>0</v>
      </c>
      <c r="T612" s="87">
        <f>EquipmentListTable[[#This Row],[Tot '#]]*EquipmentListTable[[#This Row],[Price (USD)]]</f>
        <v>0</v>
      </c>
      <c r="U612" s="96">
        <f>EquipmentListTable[[#This Row],[In Stock]]*EquipmentListTable[[#This Row],[Price (USD)]]</f>
        <v>0</v>
      </c>
      <c r="V612" s="96">
        <f>EquipmentListTable[[#This Row],['# Left]]*EquipmentListTable[[#This Row],[Price (USD)]]</f>
        <v>0</v>
      </c>
      <c r="W612" s="96">
        <f>EquipmentListTable[[#This Row],['# Left]]*EquipmentListTable[[#This Row],[Price (USD)]]</f>
        <v>0</v>
      </c>
      <c r="X612" s="38"/>
      <c r="Y612" s="77"/>
      <c r="Z61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https://www.adafruit.com/product/377</v>
      </c>
      <c r="AA61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https://www.mouser.com/ProductDetail/485-377</v>
      </c>
    </row>
    <row r="613" spans="1:28" s="55" customFormat="1" x14ac:dyDescent="0.3">
      <c r="A613" s="126" t="s">
        <v>875</v>
      </c>
      <c r="B613" s="126" t="s">
        <v>1899</v>
      </c>
      <c r="C613" s="126" t="s">
        <v>0</v>
      </c>
      <c r="D613" s="141" t="str">
        <f>IF(EquipmentListTable[[#This Row],[Supplier]]=FilterSpecs!$A$8,EquipmentListTable[[#This Row],[Mouser SKU]], EquipmentListTable[[#This Row],[Supplier SKU]])</f>
        <v>COM-13253</v>
      </c>
      <c r="E613" s="126">
        <v>1</v>
      </c>
      <c r="F613" s="126">
        <v>0</v>
      </c>
      <c r="G613" s="126">
        <v>0</v>
      </c>
      <c r="H613" s="126">
        <f>EquipmentListTable[[#This Row],['#/Unit]]*FilterSpecs!$C$3+EquipmentListTable[[#This Row],['# Extra]]</f>
        <v>5</v>
      </c>
      <c r="I613" s="126">
        <v>5</v>
      </c>
      <c r="J613" s="126">
        <f>IF(AND(EquipmentListTable[[#This Row],[Tag]]&lt;&gt;FilterSpecs!$H$12, EquipmentListTable[[#This Row],[Tag]]&lt;&gt;FilterSpecs!$H$9), EquipmentListTable[[#This Row],['#/Unit]]*FilterSpecs!$B$3+EquipmentListTable[Init '# Extra],0)</f>
        <v>5</v>
      </c>
      <c r="K613" s="126">
        <f>EquipmentListTable[[#This Row],[Tot '#]]-EquipmentListTable[In Stock]</f>
        <v>0</v>
      </c>
      <c r="L613" s="126">
        <f>EquipmentListTable['# Left]</f>
        <v>0</v>
      </c>
      <c r="M613" s="126" t="s">
        <v>1095</v>
      </c>
      <c r="N613" s="104">
        <v>1.95</v>
      </c>
      <c r="O613" s="104">
        <f>EquipmentListTable[[#This Row],['# Formatted]]*EquipmentListTable[[#This Row],[Price (USD)]]</f>
        <v>0</v>
      </c>
      <c r="P613" s="41" t="s">
        <v>1875</v>
      </c>
      <c r="Q613" s="126">
        <f t="shared" si="10"/>
        <v>593</v>
      </c>
      <c r="R613" s="141" t="s">
        <v>1092</v>
      </c>
      <c r="S613" s="48">
        <f>IF(EquipmentListTable[[#This Row],[Tag]]=FilterSpecs!$H$7,EquipmentListTable[[#This Row],['#/Unit]]*EquipmentListTable[[#This Row],[Price (USD)]],0)</f>
        <v>1.95</v>
      </c>
      <c r="T613" s="87">
        <f>EquipmentListTable[[#This Row],[Tot '#]]*EquipmentListTable[[#This Row],[Price (USD)]]</f>
        <v>9.75</v>
      </c>
      <c r="U613" s="96">
        <f>EquipmentListTable[[#This Row],[In Stock]]*EquipmentListTable[[#This Row],[Price (USD)]]</f>
        <v>9.75</v>
      </c>
      <c r="V613" s="96">
        <f>EquipmentListTable[[#This Row],['# Left]]*EquipmentListTable[[#This Row],[Price (USD)]]</f>
        <v>0</v>
      </c>
      <c r="W613" s="96">
        <f>EquipmentListTable[[#This Row],['# Left]]*EquipmentListTable[[#This Row],[Price (USD)]]</f>
        <v>0</v>
      </c>
      <c r="X613" s="38" t="s">
        <v>1093</v>
      </c>
      <c r="Y613" s="77" t="s">
        <v>1094</v>
      </c>
      <c r="Z61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https://www.sparkfun.com/products/13253</v>
      </c>
      <c r="AA61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https://www.mouser.com/ProductDetail/474-COM-13253</v>
      </c>
      <c r="AB613" s="38"/>
    </row>
    <row r="614" spans="1:28" s="55" customFormat="1" x14ac:dyDescent="0.3">
      <c r="A614" s="126" t="s">
        <v>875</v>
      </c>
      <c r="B614" s="126" t="s">
        <v>1899</v>
      </c>
      <c r="C614" s="126" t="s">
        <v>0</v>
      </c>
      <c r="D614" s="141" t="str">
        <f>IF(EquipmentListTable[[#This Row],[Supplier]]=FilterSpecs!$A$8,EquipmentListTable[[#This Row],[Mouser SKU]], EquipmentListTable[[#This Row],[Supplier SKU]])</f>
        <v>BOB-13098</v>
      </c>
      <c r="E614" s="126">
        <v>1</v>
      </c>
      <c r="F614" s="126">
        <v>0</v>
      </c>
      <c r="G614" s="126">
        <v>0</v>
      </c>
      <c r="H614" s="126">
        <f>EquipmentListTable[[#This Row],['#/Unit]]*FilterSpecs!$C$3+EquipmentListTable[[#This Row],['# Extra]]</f>
        <v>5</v>
      </c>
      <c r="I614" s="126">
        <v>5</v>
      </c>
      <c r="J614" s="126">
        <f>IF(AND(EquipmentListTable[[#This Row],[Tag]]&lt;&gt;FilterSpecs!$H$12, EquipmentListTable[[#This Row],[Tag]]&lt;&gt;FilterSpecs!$H$9), EquipmentListTable[[#This Row],['#/Unit]]*FilterSpecs!$B$3+EquipmentListTable[Init '# Extra],0)</f>
        <v>5</v>
      </c>
      <c r="K614" s="126">
        <f>EquipmentListTable[[#This Row],[Tot '#]]-EquipmentListTable[In Stock]</f>
        <v>0</v>
      </c>
      <c r="L614" s="126">
        <f>EquipmentListTable['# Left]</f>
        <v>0</v>
      </c>
      <c r="M614" s="126" t="s">
        <v>1091</v>
      </c>
      <c r="N614" s="104">
        <v>1.95</v>
      </c>
      <c r="O614" s="104">
        <f>EquipmentListTable[[#This Row],['# Formatted]]*EquipmentListTable[[#This Row],[Price (USD)]]</f>
        <v>0</v>
      </c>
      <c r="P614" s="41" t="s">
        <v>1875</v>
      </c>
      <c r="Q614" s="126">
        <f t="shared" si="10"/>
        <v>594</v>
      </c>
      <c r="R614" s="141" t="s">
        <v>1088</v>
      </c>
      <c r="S614" s="48">
        <f>IF(EquipmentListTable[[#This Row],[Tag]]=FilterSpecs!$H$7,EquipmentListTable[[#This Row],['#/Unit]]*EquipmentListTable[[#This Row],[Price (USD)]],0)</f>
        <v>1.95</v>
      </c>
      <c r="T614" s="87">
        <f>EquipmentListTable[[#This Row],[Tot '#]]*EquipmentListTable[[#This Row],[Price (USD)]]</f>
        <v>9.75</v>
      </c>
      <c r="U614" s="96">
        <f>EquipmentListTable[[#This Row],[In Stock]]*EquipmentListTable[[#This Row],[Price (USD)]]</f>
        <v>9.75</v>
      </c>
      <c r="V614" s="96">
        <f>EquipmentListTable[[#This Row],['# Left]]*EquipmentListTable[[#This Row],[Price (USD)]]</f>
        <v>0</v>
      </c>
      <c r="W614" s="96">
        <f>EquipmentListTable[[#This Row],['# Left]]*EquipmentListTable[[#This Row],[Price (USD)]]</f>
        <v>0</v>
      </c>
      <c r="X614" s="38" t="s">
        <v>1089</v>
      </c>
      <c r="Y614" s="77" t="s">
        <v>1090</v>
      </c>
      <c r="Z61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https://www.sparkfun.com/products/13098</v>
      </c>
      <c r="AA61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https://www.mouser.com/ProductDetail/474-BOB-13098</v>
      </c>
      <c r="AB614" s="38"/>
    </row>
    <row r="615" spans="1:28" s="55" customFormat="1" x14ac:dyDescent="0.3">
      <c r="A615" s="126" t="s">
        <v>875</v>
      </c>
      <c r="B615" s="126" t="s">
        <v>1899</v>
      </c>
      <c r="C615" s="126" t="s">
        <v>0</v>
      </c>
      <c r="D615" s="141" t="str">
        <f>IF(EquipmentListTable[[#This Row],[Supplier]]=FilterSpecs!$A$8,EquipmentListTable[[#This Row],[Mouser SKU]], EquipmentListTable[[#This Row],[Supplier SKU]])</f>
        <v>BOB-13099</v>
      </c>
      <c r="E615" s="126">
        <v>1</v>
      </c>
      <c r="F615" s="126">
        <v>0</v>
      </c>
      <c r="G615" s="126">
        <v>0</v>
      </c>
      <c r="H615" s="126">
        <f>EquipmentListTable[[#This Row],['#/Unit]]*FilterSpecs!$C$3+EquipmentListTable[[#This Row],['# Extra]]</f>
        <v>5</v>
      </c>
      <c r="I615" s="126">
        <v>5</v>
      </c>
      <c r="J615" s="126">
        <f>IF(AND(EquipmentListTable[[#This Row],[Tag]]&lt;&gt;FilterSpecs!$H$12, EquipmentListTable[[#This Row],[Tag]]&lt;&gt;FilterSpecs!$H$9), EquipmentListTable[[#This Row],['#/Unit]]*FilterSpecs!$B$3+EquipmentListTable[Init '# Extra],0)</f>
        <v>5</v>
      </c>
      <c r="K615" s="126">
        <f>EquipmentListTable[[#This Row],[Tot '#]]-EquipmentListTable[In Stock]</f>
        <v>0</v>
      </c>
      <c r="L615" s="126">
        <f>EquipmentListTable['# Left]</f>
        <v>0</v>
      </c>
      <c r="M615" s="126" t="s">
        <v>1099</v>
      </c>
      <c r="N615" s="104">
        <v>1.95</v>
      </c>
      <c r="O615" s="104">
        <f>EquipmentListTable[[#This Row],['# Formatted]]*EquipmentListTable[[#This Row],[Price (USD)]]</f>
        <v>0</v>
      </c>
      <c r="P615" s="41" t="s">
        <v>1875</v>
      </c>
      <c r="Q615" s="126">
        <f t="shared" si="10"/>
        <v>595</v>
      </c>
      <c r="R615" s="141" t="s">
        <v>1096</v>
      </c>
      <c r="S615" s="48">
        <f>IF(EquipmentListTable[[#This Row],[Tag]]=FilterSpecs!$H$7,EquipmentListTable[[#This Row],['#/Unit]]*EquipmentListTable[[#This Row],[Price (USD)]],0)</f>
        <v>1.95</v>
      </c>
      <c r="T615" s="87">
        <f>EquipmentListTable[[#This Row],[Tot '#]]*EquipmentListTable[[#This Row],[Price (USD)]]</f>
        <v>9.75</v>
      </c>
      <c r="U615" s="96">
        <f>EquipmentListTable[[#This Row],[In Stock]]*EquipmentListTable[[#This Row],[Price (USD)]]</f>
        <v>9.75</v>
      </c>
      <c r="V615" s="96">
        <f>EquipmentListTable[[#This Row],['# Left]]*EquipmentListTable[[#This Row],[Price (USD)]]</f>
        <v>0</v>
      </c>
      <c r="W615" s="96">
        <f>EquipmentListTable[[#This Row],['# Left]]*EquipmentListTable[[#This Row],[Price (USD)]]</f>
        <v>0</v>
      </c>
      <c r="X615" s="38" t="s">
        <v>1097</v>
      </c>
      <c r="Y615" s="77" t="s">
        <v>1098</v>
      </c>
      <c r="Z61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https://www.sparkfun.com/products/13099</v>
      </c>
      <c r="AA61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https://www.mouser.com/ProductDetail/474-BOB-13099</v>
      </c>
      <c r="AB615" s="38"/>
    </row>
    <row r="616" spans="1:28" s="55" customFormat="1" x14ac:dyDescent="0.3">
      <c r="A616" s="126" t="s">
        <v>875</v>
      </c>
      <c r="B616" s="126" t="s">
        <v>1899</v>
      </c>
      <c r="C616" s="126" t="s">
        <v>1863</v>
      </c>
      <c r="D616" s="141" t="str">
        <f>IF(EquipmentListTable[[#This Row],[Supplier]]=FilterSpecs!$A$8,EquipmentListTable[[#This Row],[Mouser SKU]], EquipmentListTable[[#This Row],[Supplier SKU]])</f>
        <v>2925</v>
      </c>
      <c r="E616" s="126">
        <v>0</v>
      </c>
      <c r="F616" s="126">
        <v>0</v>
      </c>
      <c r="G616" s="126">
        <v>0</v>
      </c>
      <c r="H616" s="126">
        <f>EquipmentListTable[[#This Row],['#/Unit]]*FilterSpecs!$C$3+EquipmentListTable[[#This Row],['# Extra]]</f>
        <v>0</v>
      </c>
      <c r="I616" s="126">
        <v>0</v>
      </c>
      <c r="J616" s="126">
        <f>IF(AND(EquipmentListTable[[#This Row],[Tag]]&lt;&gt;FilterSpecs!$H$12, EquipmentListTable[[#This Row],[Tag]]&lt;&gt;FilterSpecs!$H$9), EquipmentListTable[[#This Row],['#/Unit]]*FilterSpecs!$B$3+EquipmentListTable[Init '# Extra],0)</f>
        <v>0</v>
      </c>
      <c r="K616" s="126">
        <f>EquipmentListTable[[#This Row],[Tot '#]]-EquipmentListTable[In Stock]</f>
        <v>0</v>
      </c>
      <c r="L616" s="126">
        <f>EquipmentListTable['# Left]</f>
        <v>0</v>
      </c>
      <c r="M616" s="142" t="s">
        <v>2102</v>
      </c>
      <c r="N616" s="105">
        <v>1.95</v>
      </c>
      <c r="O616" s="104">
        <f>EquipmentListTable[[#This Row],['# Formatted]]*EquipmentListTable[[#This Row],[Price (USD)]]</f>
        <v>0</v>
      </c>
      <c r="P616" s="51" t="s">
        <v>1874</v>
      </c>
      <c r="Q616" s="126">
        <f t="shared" si="10"/>
        <v>596</v>
      </c>
      <c r="R616" s="141" t="s">
        <v>2101</v>
      </c>
      <c r="S616" s="48">
        <f>IF(EquipmentListTable[[#This Row],[Tag]]=FilterSpecs!$H$7,EquipmentListTable[[#This Row],['#/Unit]]*EquipmentListTable[[#This Row],[Price (USD)]],0)</f>
        <v>0</v>
      </c>
      <c r="T616" s="87">
        <f>EquipmentListTable[[#This Row],[Tot '#]]*EquipmentListTable[[#This Row],[Price (USD)]]</f>
        <v>0</v>
      </c>
      <c r="U616" s="96">
        <f>EquipmentListTable[[#This Row],[In Stock]]*EquipmentListTable[[#This Row],[Price (USD)]]</f>
        <v>0</v>
      </c>
      <c r="V616" s="96">
        <f>EquipmentListTable[[#This Row],['# Left]]*EquipmentListTable[[#This Row],[Price (USD)]]</f>
        <v>0</v>
      </c>
      <c r="W616" s="96">
        <f>EquipmentListTable[[#This Row],['# Left]]*EquipmentListTable[[#This Row],[Price (USD)]]</f>
        <v>0</v>
      </c>
      <c r="X616" s="38"/>
      <c r="Y616" s="77"/>
      <c r="Z61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https://www.adafruit.com/product/2925</v>
      </c>
      <c r="AA61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https://www.mouser.com/ProductDetail/485-2925</v>
      </c>
    </row>
    <row r="617" spans="1:28" s="55" customFormat="1" x14ac:dyDescent="0.3">
      <c r="A617" s="142" t="s">
        <v>875</v>
      </c>
      <c r="B617" s="142" t="s">
        <v>1578</v>
      </c>
      <c r="C617" s="126" t="s">
        <v>0</v>
      </c>
      <c r="D617" s="141" t="str">
        <f>IF(EquipmentListTable[[#This Row],[Supplier]]=FilterSpecs!$A$8,EquipmentListTable[[#This Row],[Mouser SKU]], EquipmentListTable[[#This Row],[Supplier SKU]])</f>
        <v>PRT-11367</v>
      </c>
      <c r="E617" s="126">
        <v>0</v>
      </c>
      <c r="F617" s="126">
        <v>0</v>
      </c>
      <c r="G617" s="126">
        <v>0</v>
      </c>
      <c r="H617" s="126">
        <f>EquipmentListTable[[#This Row],['#/Unit]]*FilterSpecs!$C$3+EquipmentListTable[[#This Row],['# Extra]]</f>
        <v>0</v>
      </c>
      <c r="I617" s="126">
        <v>0</v>
      </c>
      <c r="J617" s="126">
        <f>IF(AND(EquipmentListTable[[#This Row],[Tag]]&lt;&gt;FilterSpecs!$H$12, EquipmentListTable[[#This Row],[Tag]]&lt;&gt;FilterSpecs!$H$9), EquipmentListTable[[#This Row],['#/Unit]]*FilterSpecs!$B$3+EquipmentListTable[Init '# Extra],0)</f>
        <v>0</v>
      </c>
      <c r="K617" s="126">
        <f>EquipmentListTable[[#This Row],[Tot '#]]-EquipmentListTable[In Stock]</f>
        <v>0</v>
      </c>
      <c r="L617" s="126">
        <f>EquipmentListTable['# Left]</f>
        <v>0</v>
      </c>
      <c r="M617" s="126" t="s">
        <v>1632</v>
      </c>
      <c r="N617" s="104">
        <v>16.95</v>
      </c>
      <c r="O617" s="104">
        <f>EquipmentListTable[[#This Row],['# Formatted]]*EquipmentListTable[[#This Row],[Price (USD)]]</f>
        <v>0</v>
      </c>
      <c r="P617" s="38" t="s">
        <v>1874</v>
      </c>
      <c r="Q617" s="126">
        <f t="shared" si="10"/>
        <v>597</v>
      </c>
      <c r="R617" s="141" t="s">
        <v>1629</v>
      </c>
      <c r="S617" s="48">
        <f>IF(EquipmentListTable[[#This Row],[Tag]]=FilterSpecs!$H$7,EquipmentListTable[[#This Row],['#/Unit]]*EquipmentListTable[[#This Row],[Price (USD)]],0)</f>
        <v>0</v>
      </c>
      <c r="T617" s="87">
        <f>EquipmentListTable[[#This Row],[Tot '#]]*EquipmentListTable[[#This Row],[Price (USD)]]</f>
        <v>0</v>
      </c>
      <c r="U617" s="96">
        <f>EquipmentListTable[[#This Row],[In Stock]]*EquipmentListTable[[#This Row],[Price (USD)]]</f>
        <v>0</v>
      </c>
      <c r="V617" s="96">
        <f>EquipmentListTable[[#This Row],['# Left]]*EquipmentListTable[[#This Row],[Price (USD)]]</f>
        <v>0</v>
      </c>
      <c r="W617" s="96">
        <f>EquipmentListTable[[#This Row],['# Left]]*EquipmentListTable[[#This Row],[Price (USD)]]</f>
        <v>0</v>
      </c>
      <c r="X617" s="38" t="s">
        <v>1630</v>
      </c>
      <c r="Y617" s="77" t="s">
        <v>1631</v>
      </c>
      <c r="Z61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https://www.sparkfun.com/products/11367</v>
      </c>
      <c r="AA61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https://www.mouser.com/ProductDetail/474-PRT-11367</v>
      </c>
      <c r="AB617" s="38"/>
    </row>
    <row r="618" spans="1:28" s="55" customFormat="1" x14ac:dyDescent="0.3">
      <c r="A618" s="126" t="s">
        <v>875</v>
      </c>
      <c r="B618" s="126" t="s">
        <v>1578</v>
      </c>
      <c r="C618" s="126" t="s">
        <v>1863</v>
      </c>
      <c r="D618" s="141" t="str">
        <f>IF(EquipmentListTable[[#This Row],[Supplier]]=FilterSpecs!$A$8,EquipmentListTable[[#This Row],[Mouser SKU]], EquipmentListTable[[#This Row],[Supplier SKU]])</f>
        <v>3174</v>
      </c>
      <c r="E618" s="126">
        <v>0</v>
      </c>
      <c r="F618" s="126">
        <v>1</v>
      </c>
      <c r="G618" s="126">
        <v>1</v>
      </c>
      <c r="H618" s="126">
        <f>EquipmentListTable[[#This Row],['#/Unit]]*FilterSpecs!$C$3+EquipmentListTable[[#This Row],['# Extra]]</f>
        <v>1</v>
      </c>
      <c r="I618" s="126">
        <v>1</v>
      </c>
      <c r="J618" s="126">
        <f>IF(AND(EquipmentListTable[[#This Row],[Tag]]&lt;&gt;FilterSpecs!$H$12, EquipmentListTable[[#This Row],[Tag]]&lt;&gt;FilterSpecs!$H$9), EquipmentListTable[[#This Row],['#/Unit]]*FilterSpecs!$B$3+EquipmentListTable[Init '# Extra],0)</f>
        <v>1</v>
      </c>
      <c r="K618" s="126">
        <f>EquipmentListTable[[#This Row],[Tot '#]]-EquipmentListTable[In Stock]</f>
        <v>0</v>
      </c>
      <c r="L618" s="126">
        <f>EquipmentListTable['# Left]</f>
        <v>0</v>
      </c>
      <c r="M618" s="126" t="s">
        <v>2329</v>
      </c>
      <c r="N618" s="104">
        <v>27.5</v>
      </c>
      <c r="O618" s="104">
        <f>EquipmentListTable[[#This Row],['# Formatted]]*EquipmentListTable[[#This Row],[Price (USD)]]</f>
        <v>0</v>
      </c>
      <c r="P618" s="38" t="s">
        <v>1874</v>
      </c>
      <c r="Q618" s="126">
        <f t="shared" si="10"/>
        <v>598</v>
      </c>
      <c r="R618" s="141" t="s">
        <v>2330</v>
      </c>
      <c r="S618" s="48">
        <f>IF(EquipmentListTable[[#This Row],[Tag]]=FilterSpecs!$H$7,EquipmentListTable[[#This Row],['#/Unit]]*EquipmentListTable[[#This Row],[Price (USD)]],0)</f>
        <v>0</v>
      </c>
      <c r="T618" s="87">
        <f>EquipmentListTable[[#This Row],[Tot '#]]*EquipmentListTable[[#This Row],[Price (USD)]]</f>
        <v>27.5</v>
      </c>
      <c r="U618" s="96">
        <f>EquipmentListTable[[#This Row],[In Stock]]*EquipmentListTable[[#This Row],[Price (USD)]]</f>
        <v>27.5</v>
      </c>
      <c r="V618" s="96">
        <f>EquipmentListTable[[#This Row],['# Left]]*EquipmentListTable[[#This Row],[Price (USD)]]</f>
        <v>0</v>
      </c>
      <c r="W618" s="96">
        <f>EquipmentListTable[[#This Row],['# Left]]*EquipmentListTable[[#This Row],[Price (USD)]]</f>
        <v>0</v>
      </c>
      <c r="Y618" s="77"/>
      <c r="Z61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https://www.adafruit.com/product/3174</v>
      </c>
      <c r="AA61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https://www.mouser.com/ProductDetail/485-3174</v>
      </c>
      <c r="AB618" s="41"/>
    </row>
    <row r="619" spans="1:28" s="55" customFormat="1" x14ac:dyDescent="0.3">
      <c r="A619" s="142" t="s">
        <v>875</v>
      </c>
      <c r="B619" s="142" t="s">
        <v>1578</v>
      </c>
      <c r="C619" s="126" t="s">
        <v>0</v>
      </c>
      <c r="D619" s="141" t="str">
        <f>IF(EquipmentListTable[[#This Row],[Supplier]]=FilterSpecs!$A$8,EquipmentListTable[[#This Row],[Mouser SKU]], EquipmentListTable[[#This Row],[Supplier SKU]])</f>
        <v>PRT-08023</v>
      </c>
      <c r="E619" s="126">
        <v>0</v>
      </c>
      <c r="F619" s="126">
        <v>0</v>
      </c>
      <c r="G619" s="126">
        <v>0</v>
      </c>
      <c r="H619" s="126">
        <f>EquipmentListTable[[#This Row],['#/Unit]]*FilterSpecs!$C$3+EquipmentListTable[[#This Row],['# Extra]]</f>
        <v>0</v>
      </c>
      <c r="I619" s="126">
        <v>0</v>
      </c>
      <c r="J619" s="126">
        <f>IF(AND(EquipmentListTable[[#This Row],[Tag]]&lt;&gt;FilterSpecs!$H$12, EquipmentListTable[[#This Row],[Tag]]&lt;&gt;FilterSpecs!$H$9), EquipmentListTable[[#This Row],['#/Unit]]*FilterSpecs!$B$3+EquipmentListTable[Init '# Extra],0)</f>
        <v>0</v>
      </c>
      <c r="K619" s="126">
        <f>EquipmentListTable[[#This Row],[Tot '#]]-EquipmentListTable[In Stock]</f>
        <v>0</v>
      </c>
      <c r="L619" s="126">
        <f>EquipmentListTable['# Left]</f>
        <v>0</v>
      </c>
      <c r="M619" s="126" t="s">
        <v>1374</v>
      </c>
      <c r="N619" s="104">
        <v>2.5</v>
      </c>
      <c r="O619" s="104">
        <f>EquipmentListTable[[#This Row],['# Formatted]]*EquipmentListTable[[#This Row],[Price (USD)]]</f>
        <v>0</v>
      </c>
      <c r="P619" s="38" t="s">
        <v>1876</v>
      </c>
      <c r="Q619" s="126">
        <f t="shared" si="10"/>
        <v>599</v>
      </c>
      <c r="R619" s="141" t="s">
        <v>1371</v>
      </c>
      <c r="S619" s="48">
        <f>IF(EquipmentListTable[[#This Row],[Tag]]=FilterSpecs!$H$7,EquipmentListTable[[#This Row],['#/Unit]]*EquipmentListTable[[#This Row],[Price (USD)]],0)</f>
        <v>0</v>
      </c>
      <c r="T619" s="87">
        <f>EquipmentListTable[[#This Row],[Tot '#]]*EquipmentListTable[[#This Row],[Price (USD)]]</f>
        <v>0</v>
      </c>
      <c r="U619" s="96">
        <f>EquipmentListTable[[#This Row],[In Stock]]*EquipmentListTable[[#This Row],[Price (USD)]]</f>
        <v>0</v>
      </c>
      <c r="V619" s="96">
        <f>EquipmentListTable[[#This Row],['# Left]]*EquipmentListTable[[#This Row],[Price (USD)]]</f>
        <v>0</v>
      </c>
      <c r="W619" s="96">
        <f>EquipmentListTable[[#This Row],['# Left]]*EquipmentListTable[[#This Row],[Price (USD)]]</f>
        <v>0</v>
      </c>
      <c r="X619" s="38" t="s">
        <v>1372</v>
      </c>
      <c r="Y619" s="77" t="s">
        <v>1373</v>
      </c>
      <c r="Z61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https://www.sparkfun.com/products/08023</v>
      </c>
      <c r="AA61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https://www.mouser.com/ProductDetail/474-PRT-08023</v>
      </c>
      <c r="AB619" s="38"/>
    </row>
    <row r="620" spans="1:28" s="55" customFormat="1" x14ac:dyDescent="0.3">
      <c r="A620" s="142" t="s">
        <v>875</v>
      </c>
      <c r="B620" s="142" t="s">
        <v>1578</v>
      </c>
      <c r="C620" s="126" t="s">
        <v>0</v>
      </c>
      <c r="D620" s="141" t="str">
        <f>IF(EquipmentListTable[[#This Row],[Supplier]]=FilterSpecs!$A$8,EquipmentListTable[[#This Row],[Mouser SKU]], EquipmentListTable[[#This Row],[Supplier SKU]])</f>
        <v>PRT-08024</v>
      </c>
      <c r="E620" s="126">
        <v>0</v>
      </c>
      <c r="F620" s="126">
        <v>0</v>
      </c>
      <c r="G620" s="126">
        <v>0</v>
      </c>
      <c r="H620" s="126">
        <f>EquipmentListTable[[#This Row],['#/Unit]]*FilterSpecs!$C$3+EquipmentListTable[[#This Row],['# Extra]]</f>
        <v>0</v>
      </c>
      <c r="I620" s="126">
        <v>0</v>
      </c>
      <c r="J620" s="126">
        <f>IF(AND(EquipmentListTable[[#This Row],[Tag]]&lt;&gt;FilterSpecs!$H$12, EquipmentListTable[[#This Row],[Tag]]&lt;&gt;FilterSpecs!$H$9), EquipmentListTable[[#This Row],['#/Unit]]*FilterSpecs!$B$3+EquipmentListTable[Init '# Extra],0)</f>
        <v>0</v>
      </c>
      <c r="K620" s="126">
        <f>EquipmentListTable[[#This Row],[Tot '#]]-EquipmentListTable[In Stock]</f>
        <v>0</v>
      </c>
      <c r="L620" s="126">
        <f>EquipmentListTable['# Left]</f>
        <v>0</v>
      </c>
      <c r="M620" s="126" t="s">
        <v>1366</v>
      </c>
      <c r="N620" s="104">
        <v>2.5</v>
      </c>
      <c r="O620" s="104">
        <f>EquipmentListTable[[#This Row],['# Formatted]]*EquipmentListTable[[#This Row],[Price (USD)]]</f>
        <v>0</v>
      </c>
      <c r="P620" s="38" t="s">
        <v>1876</v>
      </c>
      <c r="Q620" s="126">
        <f t="shared" si="10"/>
        <v>600</v>
      </c>
      <c r="R620" s="141" t="s">
        <v>1363</v>
      </c>
      <c r="S620" s="48">
        <f>IF(EquipmentListTable[[#This Row],[Tag]]=FilterSpecs!$H$7,EquipmentListTable[[#This Row],['#/Unit]]*EquipmentListTable[[#This Row],[Price (USD)]],0)</f>
        <v>0</v>
      </c>
      <c r="T620" s="87">
        <f>EquipmentListTable[[#This Row],[Tot '#]]*EquipmentListTable[[#This Row],[Price (USD)]]</f>
        <v>0</v>
      </c>
      <c r="U620" s="96">
        <f>EquipmentListTable[[#This Row],[In Stock]]*EquipmentListTable[[#This Row],[Price (USD)]]</f>
        <v>0</v>
      </c>
      <c r="V620" s="96">
        <f>EquipmentListTable[[#This Row],['# Left]]*EquipmentListTable[[#This Row],[Price (USD)]]</f>
        <v>0</v>
      </c>
      <c r="W620" s="96">
        <f>EquipmentListTable[[#This Row],['# Left]]*EquipmentListTable[[#This Row],[Price (USD)]]</f>
        <v>0</v>
      </c>
      <c r="X620" s="38" t="s">
        <v>1364</v>
      </c>
      <c r="Y620" s="77" t="s">
        <v>1365</v>
      </c>
      <c r="Z62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https://www.sparkfun.com/products/08024</v>
      </c>
      <c r="AA62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https://www.mouser.com/ProductDetail/474-PRT-08024</v>
      </c>
      <c r="AB620" s="38"/>
    </row>
    <row r="621" spans="1:28" s="55" customFormat="1" x14ac:dyDescent="0.3">
      <c r="A621" s="142" t="s">
        <v>875</v>
      </c>
      <c r="B621" s="142" t="s">
        <v>1578</v>
      </c>
      <c r="C621" s="126" t="s">
        <v>0</v>
      </c>
      <c r="D621" s="141" t="str">
        <f>IF(EquipmentListTable[[#This Row],[Supplier]]=FilterSpecs!$A$8,EquipmentListTable[[#This Row],[Mouser SKU]], EquipmentListTable[[#This Row],[Supplier SKU]])</f>
        <v>PRT-08022</v>
      </c>
      <c r="E621" s="126">
        <v>0</v>
      </c>
      <c r="F621" s="126">
        <v>0</v>
      </c>
      <c r="G621" s="126">
        <v>0</v>
      </c>
      <c r="H621" s="126">
        <f>EquipmentListTable[[#This Row],['#/Unit]]*FilterSpecs!$C$3+EquipmentListTable[[#This Row],['# Extra]]</f>
        <v>0</v>
      </c>
      <c r="I621" s="126">
        <v>0</v>
      </c>
      <c r="J621" s="126">
        <f>IF(AND(EquipmentListTable[[#This Row],[Tag]]&lt;&gt;FilterSpecs!$H$12, EquipmentListTable[[#This Row],[Tag]]&lt;&gt;FilterSpecs!$H$9), EquipmentListTable[[#This Row],['#/Unit]]*FilterSpecs!$B$3+EquipmentListTable[Init '# Extra],0)</f>
        <v>0</v>
      </c>
      <c r="K621" s="126">
        <f>EquipmentListTable[[#This Row],[Tot '#]]-EquipmentListTable[In Stock]</f>
        <v>0</v>
      </c>
      <c r="L621" s="126">
        <f>EquipmentListTable['# Left]</f>
        <v>0</v>
      </c>
      <c r="M621" s="126" t="s">
        <v>1370</v>
      </c>
      <c r="N621" s="104">
        <v>2.5</v>
      </c>
      <c r="O621" s="104">
        <f>EquipmentListTable[[#This Row],['# Formatted]]*EquipmentListTable[[#This Row],[Price (USD)]]</f>
        <v>0</v>
      </c>
      <c r="P621" s="38" t="s">
        <v>1876</v>
      </c>
      <c r="Q621" s="126">
        <f t="shared" si="10"/>
        <v>601</v>
      </c>
      <c r="R621" s="141" t="s">
        <v>1367</v>
      </c>
      <c r="S621" s="48">
        <f>IF(EquipmentListTable[[#This Row],[Tag]]=FilterSpecs!$H$7,EquipmentListTable[[#This Row],['#/Unit]]*EquipmentListTable[[#This Row],[Price (USD)]],0)</f>
        <v>0</v>
      </c>
      <c r="T621" s="87">
        <f>EquipmentListTable[[#This Row],[Tot '#]]*EquipmentListTable[[#This Row],[Price (USD)]]</f>
        <v>0</v>
      </c>
      <c r="U621" s="96">
        <f>EquipmentListTable[[#This Row],[In Stock]]*EquipmentListTable[[#This Row],[Price (USD)]]</f>
        <v>0</v>
      </c>
      <c r="V621" s="96">
        <f>EquipmentListTable[[#This Row],['# Left]]*EquipmentListTable[[#This Row],[Price (USD)]]</f>
        <v>0</v>
      </c>
      <c r="W621" s="96">
        <f>EquipmentListTable[[#This Row],['# Left]]*EquipmentListTable[[#This Row],[Price (USD)]]</f>
        <v>0</v>
      </c>
      <c r="X621" s="38" t="s">
        <v>1368</v>
      </c>
      <c r="Y621" s="77" t="s">
        <v>1369</v>
      </c>
      <c r="Z62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https://www.sparkfun.com/products/08022</v>
      </c>
      <c r="AA62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https://www.mouser.com/ProductDetail/474-PRT-08022</v>
      </c>
      <c r="AB621" s="38"/>
    </row>
    <row r="622" spans="1:28" s="55" customFormat="1" x14ac:dyDescent="0.3">
      <c r="A622" s="142" t="s">
        <v>875</v>
      </c>
      <c r="B622" s="142" t="s">
        <v>1578</v>
      </c>
      <c r="C622" s="126" t="s">
        <v>0</v>
      </c>
      <c r="D622" s="141" t="str">
        <f>IF(EquipmentListTable[[#This Row],[Supplier]]=FilterSpecs!$A$8,EquipmentListTable[[#This Row],[Mouser SKU]], EquipmentListTable[[#This Row],[Supplier SKU]])</f>
        <v>PRT-08025</v>
      </c>
      <c r="E622" s="126">
        <v>0</v>
      </c>
      <c r="F622" s="126">
        <v>0</v>
      </c>
      <c r="G622" s="126">
        <v>0</v>
      </c>
      <c r="H622" s="126">
        <f>EquipmentListTable[[#This Row],['#/Unit]]*FilterSpecs!$C$3+EquipmentListTable[[#This Row],['# Extra]]</f>
        <v>0</v>
      </c>
      <c r="I622" s="126">
        <v>0</v>
      </c>
      <c r="J622" s="126">
        <f>IF(AND(EquipmentListTable[[#This Row],[Tag]]&lt;&gt;FilterSpecs!$H$12, EquipmentListTable[[#This Row],[Tag]]&lt;&gt;FilterSpecs!$H$9), EquipmentListTable[[#This Row],['#/Unit]]*FilterSpecs!$B$3+EquipmentListTable[Init '# Extra],0)</f>
        <v>0</v>
      </c>
      <c r="K622" s="126">
        <f>EquipmentListTable[[#This Row],[Tot '#]]-EquipmentListTable[In Stock]</f>
        <v>0</v>
      </c>
      <c r="L622" s="126">
        <f>EquipmentListTable['# Left]</f>
        <v>0</v>
      </c>
      <c r="M622" s="126" t="s">
        <v>1624</v>
      </c>
      <c r="N622" s="104">
        <v>2.95</v>
      </c>
      <c r="O622" s="104">
        <f>EquipmentListTable[[#This Row],['# Formatted]]*EquipmentListTable[[#This Row],[Price (USD)]]</f>
        <v>0</v>
      </c>
      <c r="P622" s="38" t="s">
        <v>1877</v>
      </c>
      <c r="Q622" s="126">
        <f t="shared" si="10"/>
        <v>602</v>
      </c>
      <c r="R622" s="141" t="s">
        <v>1621</v>
      </c>
      <c r="S622" s="48">
        <f>IF(EquipmentListTable[[#This Row],[Tag]]=FilterSpecs!$H$7,EquipmentListTable[[#This Row],['#/Unit]]*EquipmentListTable[[#This Row],[Price (USD)]],0)</f>
        <v>0</v>
      </c>
      <c r="T622" s="87">
        <f>EquipmentListTable[[#This Row],[Tot '#]]*EquipmentListTable[[#This Row],[Price (USD)]]</f>
        <v>0</v>
      </c>
      <c r="U622" s="96">
        <f>EquipmentListTable[[#This Row],[In Stock]]*EquipmentListTable[[#This Row],[Price (USD)]]</f>
        <v>0</v>
      </c>
      <c r="V622" s="96">
        <f>EquipmentListTable[[#This Row],['# Left]]*EquipmentListTable[[#This Row],[Price (USD)]]</f>
        <v>0</v>
      </c>
      <c r="W622" s="96">
        <f>EquipmentListTable[[#This Row],['# Left]]*EquipmentListTable[[#This Row],[Price (USD)]]</f>
        <v>0</v>
      </c>
      <c r="X622" s="38" t="s">
        <v>1622</v>
      </c>
      <c r="Y622" s="77" t="s">
        <v>1623</v>
      </c>
      <c r="Z62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https://www.sparkfun.com/products/08025</v>
      </c>
      <c r="AA62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https://www.mouser.com/ProductDetail/474-PRT-08025</v>
      </c>
      <c r="AB622" s="38"/>
    </row>
    <row r="623" spans="1:28" s="55" customFormat="1" x14ac:dyDescent="0.3">
      <c r="A623" s="142" t="s">
        <v>875</v>
      </c>
      <c r="B623" s="142" t="s">
        <v>1578</v>
      </c>
      <c r="C623" s="126" t="s">
        <v>0</v>
      </c>
      <c r="D623" s="141" t="str">
        <f>IF(EquipmentListTable[[#This Row],[Supplier]]=FilterSpecs!$A$8,EquipmentListTable[[#This Row],[Mouser SKU]], EquipmentListTable[[#This Row],[Supplier SKU]])</f>
        <v>PRT-08026</v>
      </c>
      <c r="E623" s="126">
        <v>0</v>
      </c>
      <c r="F623" s="126">
        <v>0</v>
      </c>
      <c r="G623" s="126">
        <v>0</v>
      </c>
      <c r="H623" s="126">
        <f>EquipmentListTable[[#This Row],['#/Unit]]*FilterSpecs!$C$3+EquipmentListTable[[#This Row],['# Extra]]</f>
        <v>0</v>
      </c>
      <c r="I623" s="126">
        <v>0</v>
      </c>
      <c r="J623" s="126">
        <f>IF(AND(EquipmentListTable[[#This Row],[Tag]]&lt;&gt;FilterSpecs!$H$12, EquipmentListTable[[#This Row],[Tag]]&lt;&gt;FilterSpecs!$H$9), EquipmentListTable[[#This Row],['#/Unit]]*FilterSpecs!$B$3+EquipmentListTable[Init '# Extra],0)</f>
        <v>0</v>
      </c>
      <c r="K623" s="126">
        <f>EquipmentListTable[[#This Row],[Tot '#]]-EquipmentListTable[In Stock]</f>
        <v>0</v>
      </c>
      <c r="L623" s="126">
        <f>EquipmentListTable['# Left]</f>
        <v>0</v>
      </c>
      <c r="M623" s="126" t="s">
        <v>1362</v>
      </c>
      <c r="N623" s="104">
        <v>2.5</v>
      </c>
      <c r="O623" s="104">
        <f>EquipmentListTable[[#This Row],['# Formatted]]*EquipmentListTable[[#This Row],[Price (USD)]]</f>
        <v>0</v>
      </c>
      <c r="P623" s="38" t="s">
        <v>1877</v>
      </c>
      <c r="Q623" s="126">
        <f t="shared" si="10"/>
        <v>603</v>
      </c>
      <c r="R623" s="141" t="s">
        <v>1359</v>
      </c>
      <c r="S623" s="48">
        <f>IF(EquipmentListTable[[#This Row],[Tag]]=FilterSpecs!$H$7,EquipmentListTable[[#This Row],['#/Unit]]*EquipmentListTable[[#This Row],[Price (USD)]],0)</f>
        <v>0</v>
      </c>
      <c r="T623" s="87">
        <f>EquipmentListTable[[#This Row],[Tot '#]]*EquipmentListTable[[#This Row],[Price (USD)]]</f>
        <v>0</v>
      </c>
      <c r="U623" s="96">
        <f>EquipmentListTable[[#This Row],[In Stock]]*EquipmentListTable[[#This Row],[Price (USD)]]</f>
        <v>0</v>
      </c>
      <c r="V623" s="96">
        <f>EquipmentListTable[[#This Row],['# Left]]*EquipmentListTable[[#This Row],[Price (USD)]]</f>
        <v>0</v>
      </c>
      <c r="W623" s="96">
        <f>EquipmentListTable[[#This Row],['# Left]]*EquipmentListTable[[#This Row],[Price (USD)]]</f>
        <v>0</v>
      </c>
      <c r="X623" s="38" t="s">
        <v>1360</v>
      </c>
      <c r="Y623" s="77" t="s">
        <v>1361</v>
      </c>
      <c r="Z62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https://www.sparkfun.com/products/08026</v>
      </c>
      <c r="AA62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https://www.mouser.com/ProductDetail/474-PRT-08026</v>
      </c>
      <c r="AB623" s="38"/>
    </row>
    <row r="624" spans="1:28" s="55" customFormat="1" x14ac:dyDescent="0.3">
      <c r="A624" s="142" t="s">
        <v>875</v>
      </c>
      <c r="B624" s="142" t="s">
        <v>1578</v>
      </c>
      <c r="C624" s="126" t="s">
        <v>0</v>
      </c>
      <c r="D624" s="141" t="str">
        <f>IF(EquipmentListTable[[#This Row],[Supplier]]=FilterSpecs!$A$8,EquipmentListTable[[#This Row],[Mouser SKU]], EquipmentListTable[[#This Row],[Supplier SKU]])</f>
        <v>PRT-08027</v>
      </c>
      <c r="E624" s="126">
        <v>0</v>
      </c>
      <c r="F624" s="126">
        <v>0</v>
      </c>
      <c r="G624" s="126">
        <v>0</v>
      </c>
      <c r="H624" s="126">
        <f>EquipmentListTable[[#This Row],['#/Unit]]*FilterSpecs!$C$3+EquipmentListTable[[#This Row],['# Extra]]</f>
        <v>0</v>
      </c>
      <c r="I624" s="126">
        <v>0</v>
      </c>
      <c r="J624" s="126">
        <f>IF(AND(EquipmentListTable[[#This Row],[Tag]]&lt;&gt;FilterSpecs!$H$12, EquipmentListTable[[#This Row],[Tag]]&lt;&gt;FilterSpecs!$H$9), EquipmentListTable[[#This Row],['#/Unit]]*FilterSpecs!$B$3+EquipmentListTable[Init '# Extra],0)</f>
        <v>0</v>
      </c>
      <c r="K624" s="126">
        <f>EquipmentListTable[[#This Row],[Tot '#]]-EquipmentListTable[In Stock]</f>
        <v>0</v>
      </c>
      <c r="L624" s="126">
        <f>EquipmentListTable['# Left]</f>
        <v>0</v>
      </c>
      <c r="M624" s="126" t="s">
        <v>1628</v>
      </c>
      <c r="N624" s="104">
        <v>2.95</v>
      </c>
      <c r="O624" s="104">
        <f>EquipmentListTable[[#This Row],['# Formatted]]*EquipmentListTable[[#This Row],[Price (USD)]]</f>
        <v>0</v>
      </c>
      <c r="P624" s="38" t="s">
        <v>1874</v>
      </c>
      <c r="Q624" s="126">
        <f t="shared" si="10"/>
        <v>604</v>
      </c>
      <c r="R624" s="141" t="s">
        <v>1625</v>
      </c>
      <c r="S624" s="48">
        <f>IF(EquipmentListTable[[#This Row],[Tag]]=FilterSpecs!$H$7,EquipmentListTable[[#This Row],['#/Unit]]*EquipmentListTable[[#This Row],[Price (USD)]],0)</f>
        <v>0</v>
      </c>
      <c r="T624" s="87">
        <f>EquipmentListTable[[#This Row],[Tot '#]]*EquipmentListTable[[#This Row],[Price (USD)]]</f>
        <v>0</v>
      </c>
      <c r="U624" s="96">
        <f>EquipmentListTable[[#This Row],[In Stock]]*EquipmentListTable[[#This Row],[Price (USD)]]</f>
        <v>0</v>
      </c>
      <c r="V624" s="96">
        <f>EquipmentListTable[[#This Row],['# Left]]*EquipmentListTable[[#This Row],[Price (USD)]]</f>
        <v>0</v>
      </c>
      <c r="W624" s="96">
        <f>EquipmentListTable[[#This Row],['# Left]]*EquipmentListTable[[#This Row],[Price (USD)]]</f>
        <v>0</v>
      </c>
      <c r="X624" s="38" t="s">
        <v>1626</v>
      </c>
      <c r="Y624" s="77" t="s">
        <v>1627</v>
      </c>
      <c r="Z62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https://www.sparkfun.com/products/08027</v>
      </c>
      <c r="AA62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https://www.mouser.com/ProductDetail/474-PRT-08027</v>
      </c>
      <c r="AB624" s="38"/>
    </row>
    <row r="625" spans="1:28" s="55" customFormat="1" x14ac:dyDescent="0.3">
      <c r="A625" s="126" t="s">
        <v>875</v>
      </c>
      <c r="B625" s="126" t="s">
        <v>1578</v>
      </c>
      <c r="C625" s="126" t="s">
        <v>0</v>
      </c>
      <c r="D625" s="141" t="str">
        <f>IF(EquipmentListTable[[#This Row],[Supplier]]=FilterSpecs!$A$8,EquipmentListTable[[#This Row],[Mouser SKU]], EquipmentListTable[[#This Row],[Supplier SKU]])</f>
        <v>PRT-00124</v>
      </c>
      <c r="E625" s="126">
        <v>0</v>
      </c>
      <c r="F625" s="126">
        <v>2</v>
      </c>
      <c r="G625" s="126">
        <v>2</v>
      </c>
      <c r="H625" s="126">
        <f>EquipmentListTable[[#This Row],['#/Unit]]*FilterSpecs!$C$3+EquipmentListTable[[#This Row],['# Extra]]</f>
        <v>2</v>
      </c>
      <c r="I625" s="126">
        <v>2</v>
      </c>
      <c r="J625" s="126">
        <f>IF(AND(EquipmentListTable[[#This Row],[Tag]]&lt;&gt;FilterSpecs!$H$12, EquipmentListTable[[#This Row],[Tag]]&lt;&gt;FilterSpecs!$H$9), EquipmentListTable[[#This Row],['#/Unit]]*FilterSpecs!$B$3+EquipmentListTable[Init '# Extra],0)</f>
        <v>2</v>
      </c>
      <c r="K625" s="126">
        <f>EquipmentListTable[[#This Row],[Tot '#]]-EquipmentListTable[In Stock]</f>
        <v>0</v>
      </c>
      <c r="L625" s="126">
        <f>EquipmentListTable['# Left]</f>
        <v>0</v>
      </c>
      <c r="M625" s="126" t="s">
        <v>400</v>
      </c>
      <c r="N625" s="104">
        <v>6.95</v>
      </c>
      <c r="O625" s="104">
        <f>EquipmentListTable[[#This Row],['# Formatted]]*EquipmentListTable[[#This Row],[Price (USD)]]</f>
        <v>0</v>
      </c>
      <c r="P625" s="38" t="s">
        <v>1874</v>
      </c>
      <c r="Q625" s="126">
        <f t="shared" si="10"/>
        <v>605</v>
      </c>
      <c r="R625" s="141" t="s">
        <v>397</v>
      </c>
      <c r="S625" s="48">
        <f>IF(EquipmentListTable[[#This Row],[Tag]]=FilterSpecs!$H$7,EquipmentListTable[[#This Row],['#/Unit]]*EquipmentListTable[[#This Row],[Price (USD)]],0)</f>
        <v>0</v>
      </c>
      <c r="T625" s="87">
        <f>EquipmentListTable[[#This Row],[Tot '#]]*EquipmentListTable[[#This Row],[Price (USD)]]</f>
        <v>13.9</v>
      </c>
      <c r="U625" s="96">
        <f>EquipmentListTable[[#This Row],[In Stock]]*EquipmentListTable[[#This Row],[Price (USD)]]</f>
        <v>13.9</v>
      </c>
      <c r="V625" s="96">
        <f>EquipmentListTable[[#This Row],['# Left]]*EquipmentListTable[[#This Row],[Price (USD)]]</f>
        <v>0</v>
      </c>
      <c r="W625" s="96">
        <f>EquipmentListTable[[#This Row],['# Left]]*EquipmentListTable[[#This Row],[Price (USD)]]</f>
        <v>0</v>
      </c>
      <c r="X625" s="38" t="s">
        <v>398</v>
      </c>
      <c r="Y625" s="77" t="s">
        <v>399</v>
      </c>
      <c r="Z62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https://www.sparkfun.com/products/00124</v>
      </c>
      <c r="AA62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https://www.mouser.com/ProductDetail/474-PRT-00124</v>
      </c>
      <c r="AB625" s="38"/>
    </row>
    <row r="626" spans="1:28" s="55" customFormat="1" x14ac:dyDescent="0.3">
      <c r="A626" s="147" t="s">
        <v>875</v>
      </c>
      <c r="B626" s="147" t="s">
        <v>1578</v>
      </c>
      <c r="C626" s="126" t="s">
        <v>1863</v>
      </c>
      <c r="D626" s="141" t="str">
        <f>IF(EquipmentListTable[[#This Row],[Supplier]]=FilterSpecs!$A$8,EquipmentListTable[[#This Row],[Mouser SKU]], EquipmentListTable[[#This Row],[Supplier SKU]])</f>
        <v>3314</v>
      </c>
      <c r="E626" s="126">
        <v>0</v>
      </c>
      <c r="F626" s="126">
        <v>0</v>
      </c>
      <c r="G626" s="126">
        <v>0</v>
      </c>
      <c r="H626" s="126">
        <f>EquipmentListTable[[#This Row],['#/Unit]]*FilterSpecs!$C$3+EquipmentListTable[[#This Row],['# Extra]]</f>
        <v>0</v>
      </c>
      <c r="I626" s="126">
        <v>0</v>
      </c>
      <c r="J626" s="126">
        <f>IF(AND(EquipmentListTable[[#This Row],[Tag]]&lt;&gt;FilterSpecs!$H$12, EquipmentListTable[[#This Row],[Tag]]&lt;&gt;FilterSpecs!$H$9), EquipmentListTable[[#This Row],['#/Unit]]*FilterSpecs!$B$3+EquipmentListTable[Init '# Extra],0)</f>
        <v>0</v>
      </c>
      <c r="K626" s="126">
        <f>EquipmentListTable[[#This Row],[Tot '#]]-EquipmentListTable[In Stock]</f>
        <v>0</v>
      </c>
      <c r="L626" s="126">
        <f>EquipmentListTable['# Left]</f>
        <v>0</v>
      </c>
      <c r="M626" s="147" t="s">
        <v>2331</v>
      </c>
      <c r="N626" s="107">
        <v>7.95</v>
      </c>
      <c r="O626" s="104">
        <f>EquipmentListTable[[#This Row],['# Formatted]]*EquipmentListTable[[#This Row],[Price (USD)]]</f>
        <v>0</v>
      </c>
      <c r="P626" s="51" t="s">
        <v>1874</v>
      </c>
      <c r="Q626" s="126">
        <f t="shared" si="10"/>
        <v>606</v>
      </c>
      <c r="R626" s="144" t="s">
        <v>2332</v>
      </c>
      <c r="S626" s="48">
        <f>IF(EquipmentListTable[[#This Row],[Tag]]=FilterSpecs!$H$7,EquipmentListTable[[#This Row],['#/Unit]]*EquipmentListTable[[#This Row],[Price (USD)]],0)</f>
        <v>0</v>
      </c>
      <c r="T626" s="87">
        <f>EquipmentListTable[[#This Row],[Tot '#]]*EquipmentListTable[[#This Row],[Price (USD)]]</f>
        <v>0</v>
      </c>
      <c r="U626" s="96">
        <f>EquipmentListTable[[#This Row],[In Stock]]*EquipmentListTable[[#This Row],[Price (USD)]]</f>
        <v>0</v>
      </c>
      <c r="V626" s="96">
        <f>EquipmentListTable[[#This Row],['# Left]]*EquipmentListTable[[#This Row],[Price (USD)]]</f>
        <v>0</v>
      </c>
      <c r="W626" s="96">
        <f>EquipmentListTable[[#This Row],['# Left]]*EquipmentListTable[[#This Row],[Price (USD)]]</f>
        <v>0</v>
      </c>
      <c r="Y626" s="77"/>
      <c r="Z62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https://www.adafruit.com/product/3314</v>
      </c>
      <c r="AA62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https://www.mouser.com/ProductDetail/485-3314</v>
      </c>
    </row>
    <row r="627" spans="1:28" s="55" customFormat="1" x14ac:dyDescent="0.3">
      <c r="A627" s="126" t="s">
        <v>7</v>
      </c>
      <c r="B627" s="126" t="s">
        <v>1580</v>
      </c>
      <c r="C627" s="126" t="s">
        <v>0</v>
      </c>
      <c r="D627" s="141" t="str">
        <f>IF(EquipmentListTable[[#This Row],[Supplier]]=FilterSpecs!$A$8,EquipmentListTable[[#This Row],[Mouser SKU]], EquipmentListTable[[#This Row],[Supplier SKU]])</f>
        <v>TOL-13086</v>
      </c>
      <c r="E627" s="126">
        <v>0</v>
      </c>
      <c r="F627" s="126">
        <v>0</v>
      </c>
      <c r="G627" s="126">
        <v>0</v>
      </c>
      <c r="H627" s="126">
        <f>EquipmentListTable[[#This Row],['#/Unit]]*FilterSpecs!$C$3+EquipmentListTable[[#This Row],['# Extra]]</f>
        <v>0</v>
      </c>
      <c r="I627" s="126">
        <v>0</v>
      </c>
      <c r="J627" s="126">
        <f>IF(AND(EquipmentListTable[[#This Row],[Tag]]&lt;&gt;FilterSpecs!$H$12, EquipmentListTable[[#This Row],[Tag]]&lt;&gt;FilterSpecs!$H$9), EquipmentListTable[[#This Row],['#/Unit]]*FilterSpecs!$B$3+EquipmentListTable[Init '# Extra],0)</f>
        <v>0</v>
      </c>
      <c r="K627" s="126">
        <f>EquipmentListTable[[#This Row],[Tot '#]]-EquipmentListTable[In Stock]</f>
        <v>0</v>
      </c>
      <c r="L627" s="126">
        <f>EquipmentListTable['# Left]</f>
        <v>0</v>
      </c>
      <c r="M627" s="126" t="s">
        <v>1172</v>
      </c>
      <c r="N627" s="104">
        <v>34.950000000000003</v>
      </c>
      <c r="O627" s="104">
        <f>EquipmentListTable[[#This Row],['# Formatted]]*EquipmentListTable[[#This Row],[Price (USD)]]</f>
        <v>0</v>
      </c>
      <c r="P627" s="38" t="s">
        <v>1878</v>
      </c>
      <c r="Q627" s="126">
        <f t="shared" si="10"/>
        <v>607</v>
      </c>
      <c r="R627" s="141" t="s">
        <v>1169</v>
      </c>
      <c r="S627" s="48">
        <f>IF(EquipmentListTable[[#This Row],[Tag]]=FilterSpecs!$H$7,EquipmentListTable[[#This Row],['#/Unit]]*EquipmentListTable[[#This Row],[Price (USD)]],0)</f>
        <v>0</v>
      </c>
      <c r="T627" s="87">
        <f>EquipmentListTable[[#This Row],[Tot '#]]*EquipmentListTable[[#This Row],[Price (USD)]]</f>
        <v>0</v>
      </c>
      <c r="U627" s="96">
        <f>EquipmentListTable[[#This Row],[In Stock]]*EquipmentListTable[[#This Row],[Price (USD)]]</f>
        <v>0</v>
      </c>
      <c r="V627" s="96">
        <f>EquipmentListTable[[#This Row],['# Left]]*EquipmentListTable[[#This Row],[Price (USD)]]</f>
        <v>0</v>
      </c>
      <c r="W627" s="96">
        <f>EquipmentListTable[[#This Row],['# Left]]*EquipmentListTable[[#This Row],[Price (USD)]]</f>
        <v>0</v>
      </c>
      <c r="X627" s="38" t="s">
        <v>1170</v>
      </c>
      <c r="Y627" s="77" t="s">
        <v>1171</v>
      </c>
      <c r="Z62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https://www.sparkfun.com/products/13086</v>
      </c>
      <c r="AA62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https://www.mouser.com/ProductDetail/474-TOL-13086</v>
      </c>
      <c r="AB627" s="41"/>
    </row>
    <row r="628" spans="1:28" s="55" customFormat="1" x14ac:dyDescent="0.3">
      <c r="A628" s="147" t="s">
        <v>7</v>
      </c>
      <c r="B628" s="147" t="s">
        <v>1580</v>
      </c>
      <c r="C628" s="126" t="s">
        <v>1863</v>
      </c>
      <c r="D628" s="141" t="str">
        <f>IF(EquipmentListTable[[#This Row],[Supplier]]=FilterSpecs!$A$8,EquipmentListTable[[#This Row],[Mouser SKU]], EquipmentListTable[[#This Row],[Supplier SKU]])</f>
        <v>136</v>
      </c>
      <c r="E628" s="126">
        <v>0</v>
      </c>
      <c r="F628" s="126">
        <v>0</v>
      </c>
      <c r="G628" s="126">
        <v>0</v>
      </c>
      <c r="H628" s="126">
        <f>EquipmentListTable[[#This Row],['#/Unit]]*FilterSpecs!$C$3+EquipmentListTable[[#This Row],['# Extra]]</f>
        <v>0</v>
      </c>
      <c r="I628" s="126">
        <v>0</v>
      </c>
      <c r="J628" s="126">
        <f>IF(AND(EquipmentListTable[[#This Row],[Tag]]&lt;&gt;FilterSpecs!$H$12, EquipmentListTable[[#This Row],[Tag]]&lt;&gt;FilterSpecs!$H$9), EquipmentListTable[[#This Row],['#/Unit]]*FilterSpecs!$B$3+EquipmentListTable[Init '# Extra],0)</f>
        <v>0</v>
      </c>
      <c r="K628" s="126">
        <f>EquipmentListTable[[#This Row],[Tot '#]]-EquipmentListTable[In Stock]</f>
        <v>0</v>
      </c>
      <c r="L628" s="126">
        <f>EquipmentListTable['# Left]</f>
        <v>0</v>
      </c>
      <c r="M628" s="147" t="s">
        <v>2327</v>
      </c>
      <c r="N628" s="107">
        <v>100</v>
      </c>
      <c r="O628" s="104">
        <f>EquipmentListTable[[#This Row],['# Formatted]]*EquipmentListTable[[#This Row],[Price (USD)]]</f>
        <v>0</v>
      </c>
      <c r="P628" s="51" t="s">
        <v>1874</v>
      </c>
      <c r="Q628" s="126">
        <f t="shared" si="10"/>
        <v>608</v>
      </c>
      <c r="R628" s="144" t="s">
        <v>2328</v>
      </c>
      <c r="S628" s="48">
        <f>IF(EquipmentListTable[[#This Row],[Tag]]=FilterSpecs!$H$7,EquipmentListTable[[#This Row],['#/Unit]]*EquipmentListTable[[#This Row],[Price (USD)]],0)</f>
        <v>0</v>
      </c>
      <c r="T628" s="87">
        <f>EquipmentListTable[[#This Row],[Tot '#]]*EquipmentListTable[[#This Row],[Price (USD)]]</f>
        <v>0</v>
      </c>
      <c r="U628" s="96">
        <f>EquipmentListTable[[#This Row],[In Stock]]*EquipmentListTable[[#This Row],[Price (USD)]]</f>
        <v>0</v>
      </c>
      <c r="V628" s="96">
        <f>EquipmentListTable[[#This Row],['# Left]]*EquipmentListTable[[#This Row],[Price (USD)]]</f>
        <v>0</v>
      </c>
      <c r="W628" s="96">
        <f>EquipmentListTable[[#This Row],['# Left]]*EquipmentListTable[[#This Row],[Price (USD)]]</f>
        <v>0</v>
      </c>
      <c r="Y628" s="77"/>
      <c r="Z62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https://www.adafruit.com/product/136</v>
      </c>
      <c r="AA62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https://www.mouser.com/ProductDetail/485-136</v>
      </c>
    </row>
    <row r="629" spans="1:28" s="55" customFormat="1" x14ac:dyDescent="0.3">
      <c r="A629" s="142" t="s">
        <v>7</v>
      </c>
      <c r="B629" s="142" t="s">
        <v>1580</v>
      </c>
      <c r="C629" s="126" t="s">
        <v>0</v>
      </c>
      <c r="D629" s="141" t="str">
        <f>IF(EquipmentListTable[[#This Row],[Supplier]]=FilterSpecs!$A$8,EquipmentListTable[[#This Row],[Mouser SKU]], EquipmentListTable[[#This Row],[Supplier SKU]])</f>
        <v>TOL-14226</v>
      </c>
      <c r="E629" s="126">
        <v>0</v>
      </c>
      <c r="F629" s="126">
        <v>0</v>
      </c>
      <c r="G629" s="126">
        <v>0</v>
      </c>
      <c r="H629" s="126">
        <f>EquipmentListTable[[#This Row],['#/Unit]]*FilterSpecs!$C$3+EquipmentListTable[[#This Row],['# Extra]]</f>
        <v>0</v>
      </c>
      <c r="I629" s="126">
        <v>0</v>
      </c>
      <c r="J629" s="126">
        <f>IF(AND(EquipmentListTable[[#This Row],[Tag]]&lt;&gt;FilterSpecs!$H$12, EquipmentListTable[[#This Row],[Tag]]&lt;&gt;FilterSpecs!$H$9), EquipmentListTable[[#This Row],['#/Unit]]*FilterSpecs!$B$3+EquipmentListTable[Init '# Extra],0)</f>
        <v>0</v>
      </c>
      <c r="K629" s="126">
        <f>EquipmentListTable[[#This Row],[Tot '#]]-EquipmentListTable[In Stock]</f>
        <v>0</v>
      </c>
      <c r="L629" s="126">
        <f>EquipmentListTable['# Left]</f>
        <v>0</v>
      </c>
      <c r="M629" s="126" t="s">
        <v>1611</v>
      </c>
      <c r="N629" s="104">
        <v>59.95</v>
      </c>
      <c r="O629" s="104">
        <f>EquipmentListTable[[#This Row],['# Formatted]]*EquipmentListTable[[#This Row],[Price (USD)]]</f>
        <v>0</v>
      </c>
      <c r="P629" s="38" t="s">
        <v>1878</v>
      </c>
      <c r="Q629" s="126">
        <f t="shared" si="10"/>
        <v>609</v>
      </c>
      <c r="R629" s="141" t="s">
        <v>1608</v>
      </c>
      <c r="S629" s="48">
        <f>IF(EquipmentListTable[[#This Row],[Tag]]=FilterSpecs!$H$7,EquipmentListTable[[#This Row],['#/Unit]]*EquipmentListTable[[#This Row],[Price (USD)]],0)</f>
        <v>0</v>
      </c>
      <c r="T629" s="87">
        <f>EquipmentListTable[[#This Row],[Tot '#]]*EquipmentListTable[[#This Row],[Price (USD)]]</f>
        <v>0</v>
      </c>
      <c r="U629" s="96">
        <f>EquipmentListTable[[#This Row],[In Stock]]*EquipmentListTable[[#This Row],[Price (USD)]]</f>
        <v>0</v>
      </c>
      <c r="V629" s="96">
        <f>EquipmentListTable[[#This Row],['# Left]]*EquipmentListTable[[#This Row],[Price (USD)]]</f>
        <v>0</v>
      </c>
      <c r="W629" s="96">
        <f>EquipmentListTable[[#This Row],['# Left]]*EquipmentListTable[[#This Row],[Price (USD)]]</f>
        <v>0</v>
      </c>
      <c r="X629" s="38" t="s">
        <v>1609</v>
      </c>
      <c r="Y629" s="77" t="s">
        <v>1610</v>
      </c>
      <c r="Z62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https://www.sparkfun.com/products/14226</v>
      </c>
      <c r="AA62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https://www.mouser.com/ProductDetail/474-TOL-14226</v>
      </c>
    </row>
    <row r="630" spans="1:28" s="55" customFormat="1" x14ac:dyDescent="0.3">
      <c r="A630" s="126" t="s">
        <v>7</v>
      </c>
      <c r="B630" s="126" t="s">
        <v>1580</v>
      </c>
      <c r="C630" s="126" t="s">
        <v>0</v>
      </c>
      <c r="D630" s="141" t="str">
        <f>IF(EquipmentListTable[[#This Row],[Supplier]]=FilterSpecs!$A$8,EquipmentListTable[[#This Row],[Mouser SKU]], EquipmentListTable[[#This Row],[Supplier SKU]])</f>
        <v>TOL-13203</v>
      </c>
      <c r="E630" s="126">
        <v>0</v>
      </c>
      <c r="F630" s="126">
        <v>0</v>
      </c>
      <c r="G630" s="126">
        <v>0</v>
      </c>
      <c r="H630" s="126">
        <f>EquipmentListTable[[#This Row],['#/Unit]]*FilterSpecs!$C$3+EquipmentListTable[[#This Row],['# Extra]]</f>
        <v>0</v>
      </c>
      <c r="I630" s="126">
        <v>0</v>
      </c>
      <c r="J630" s="126">
        <f>IF(AND(EquipmentListTable[[#This Row],[Tag]]&lt;&gt;FilterSpecs!$H$12, EquipmentListTable[[#This Row],[Tag]]&lt;&gt;FilterSpecs!$H$9), EquipmentListTable[[#This Row],['#/Unit]]*FilterSpecs!$B$3+EquipmentListTable[Init '# Extra],0)</f>
        <v>0</v>
      </c>
      <c r="K630" s="126">
        <f>EquipmentListTable[[#This Row],[Tot '#]]-EquipmentListTable[In Stock]</f>
        <v>0</v>
      </c>
      <c r="L630" s="126">
        <f>EquipmentListTable['# Left]</f>
        <v>0</v>
      </c>
      <c r="M630" s="126" t="s">
        <v>1619</v>
      </c>
      <c r="N630" s="104">
        <v>4.95</v>
      </c>
      <c r="O630" s="104">
        <f>EquipmentListTable[[#This Row],['# Formatted]]*EquipmentListTable[[#This Row],[Price (USD)]]</f>
        <v>0</v>
      </c>
      <c r="P630" s="38" t="s">
        <v>1878</v>
      </c>
      <c r="Q630" s="126">
        <f t="shared" si="10"/>
        <v>610</v>
      </c>
      <c r="R630" s="141" t="s">
        <v>1616</v>
      </c>
      <c r="S630" s="48">
        <f>IF(EquipmentListTable[[#This Row],[Tag]]=FilterSpecs!$H$7,EquipmentListTable[[#This Row],['#/Unit]]*EquipmentListTable[[#This Row],[Price (USD)]],0)</f>
        <v>0</v>
      </c>
      <c r="T630" s="87">
        <f>EquipmentListTable[[#This Row],[Tot '#]]*EquipmentListTable[[#This Row],[Price (USD)]]</f>
        <v>0</v>
      </c>
      <c r="U630" s="96">
        <f>EquipmentListTable[[#This Row],[In Stock]]*EquipmentListTable[[#This Row],[Price (USD)]]</f>
        <v>0</v>
      </c>
      <c r="V630" s="96">
        <f>EquipmentListTable[[#This Row],['# Left]]*EquipmentListTable[[#This Row],[Price (USD)]]</f>
        <v>0</v>
      </c>
      <c r="W630" s="96">
        <f>EquipmentListTable[[#This Row],['# Left]]*EquipmentListTable[[#This Row],[Price (USD)]]</f>
        <v>0</v>
      </c>
      <c r="X630" s="38" t="s">
        <v>1617</v>
      </c>
      <c r="Y630" s="77" t="s">
        <v>1618</v>
      </c>
      <c r="Z63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https://www.sparkfun.com/products/13203</v>
      </c>
      <c r="AA63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https://www.mouser.com/ProductDetail/474-TOL-13203</v>
      </c>
      <c r="AB630" s="41"/>
    </row>
    <row r="631" spans="1:28" s="55" customFormat="1" x14ac:dyDescent="0.3">
      <c r="A631" s="126" t="s">
        <v>7</v>
      </c>
      <c r="B631" s="126" t="s">
        <v>1580</v>
      </c>
      <c r="C631" s="126" t="s">
        <v>0</v>
      </c>
      <c r="D631" s="141" t="str">
        <f>IF(EquipmentListTable[[#This Row],[Supplier]]=FilterSpecs!$A$8,EquipmentListTable[[#This Row],[Mouser SKU]], EquipmentListTable[[#This Row],[Supplier SKU]])</f>
        <v>TOL-08964</v>
      </c>
      <c r="E631" s="126">
        <v>0</v>
      </c>
      <c r="F631" s="126">
        <v>1</v>
      </c>
      <c r="G631" s="126">
        <v>0</v>
      </c>
      <c r="H631" s="126">
        <f>EquipmentListTable[[#This Row],['#/Unit]]*FilterSpecs!$C$3+EquipmentListTable[[#This Row],['# Extra]]</f>
        <v>1</v>
      </c>
      <c r="I631" s="126">
        <v>0</v>
      </c>
      <c r="J631" s="126">
        <f>IF(AND(EquipmentListTable[[#This Row],[Tag]]&lt;&gt;FilterSpecs!$H$12, EquipmentListTable[[#This Row],[Tag]]&lt;&gt;FilterSpecs!$H$9), EquipmentListTable[[#This Row],['#/Unit]]*FilterSpecs!$B$3+EquipmentListTable[Init '# Extra],0)</f>
        <v>0</v>
      </c>
      <c r="K631" s="126">
        <f>EquipmentListTable[[#This Row],[Tot '#]]-EquipmentListTable[In Stock]</f>
        <v>1</v>
      </c>
      <c r="L631" s="126">
        <f>EquipmentListTable['# Left]</f>
        <v>1</v>
      </c>
      <c r="M631" s="126" t="s">
        <v>1591</v>
      </c>
      <c r="N631" s="104">
        <v>2.95</v>
      </c>
      <c r="O631" s="104">
        <f>EquipmentListTable[[#This Row],['# Formatted]]*EquipmentListTable[[#This Row],[Price (USD)]]</f>
        <v>2.95</v>
      </c>
      <c r="P631" s="38" t="s">
        <v>1877</v>
      </c>
      <c r="Q631" s="126">
        <f t="shared" si="10"/>
        <v>611</v>
      </c>
      <c r="R631" s="141" t="s">
        <v>1588</v>
      </c>
      <c r="S631" s="48">
        <f>IF(EquipmentListTable[[#This Row],[Tag]]=FilterSpecs!$H$7,EquipmentListTable[[#This Row],['#/Unit]]*EquipmentListTable[[#This Row],[Price (USD)]],0)</f>
        <v>0</v>
      </c>
      <c r="T631" s="87">
        <f>EquipmentListTable[[#This Row],[Tot '#]]*EquipmentListTable[[#This Row],[Price (USD)]]</f>
        <v>2.95</v>
      </c>
      <c r="U631" s="96">
        <f>EquipmentListTable[[#This Row],[In Stock]]*EquipmentListTable[[#This Row],[Price (USD)]]</f>
        <v>0</v>
      </c>
      <c r="V631" s="96">
        <f>EquipmentListTable[[#This Row],['# Left]]*EquipmentListTable[[#This Row],[Price (USD)]]</f>
        <v>2.95</v>
      </c>
      <c r="W631" s="96">
        <f>EquipmentListTable[[#This Row],['# Left]]*EquipmentListTable[[#This Row],[Price (USD)]]</f>
        <v>2.95</v>
      </c>
      <c r="X631" s="38" t="s">
        <v>1589</v>
      </c>
      <c r="Y631" s="77" t="s">
        <v>1590</v>
      </c>
      <c r="Z63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https://www.sparkfun.com/products/08964</v>
      </c>
      <c r="AA63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https://www.mouser.com/ProductDetail/474-TOL-08964</v>
      </c>
      <c r="AB631" s="41"/>
    </row>
    <row r="632" spans="1:28" s="55" customFormat="1" x14ac:dyDescent="0.3">
      <c r="A632" s="126" t="s">
        <v>7</v>
      </c>
      <c r="B632" s="126" t="s">
        <v>1580</v>
      </c>
      <c r="C632" s="126" t="s">
        <v>0</v>
      </c>
      <c r="D632" s="141" t="str">
        <f>IF(EquipmentListTable[[#This Row],[Supplier]]=FilterSpecs!$A$8,EquipmentListTable[[#This Row],[Mouser SKU]], EquipmentListTable[[#This Row],[Supplier SKU]])</f>
        <v>TOL-12878</v>
      </c>
      <c r="E632" s="126">
        <v>0</v>
      </c>
      <c r="F632" s="126">
        <v>1</v>
      </c>
      <c r="G632" s="126">
        <v>1</v>
      </c>
      <c r="H632" s="126">
        <f>EquipmentListTable[[#This Row],['#/Unit]]*FilterSpecs!$C$3+EquipmentListTable[[#This Row],['# Extra]]</f>
        <v>1</v>
      </c>
      <c r="I632" s="126">
        <v>1</v>
      </c>
      <c r="J632" s="126">
        <f>IF(AND(EquipmentListTable[[#This Row],[Tag]]&lt;&gt;FilterSpecs!$H$12, EquipmentListTable[[#This Row],[Tag]]&lt;&gt;FilterSpecs!$H$9), EquipmentListTable[[#This Row],['#/Unit]]*FilterSpecs!$B$3+EquipmentListTable[Init '# Extra],0)</f>
        <v>1</v>
      </c>
      <c r="K632" s="126">
        <f>EquipmentListTable[[#This Row],[Tot '#]]-EquipmentListTable[In Stock]</f>
        <v>0</v>
      </c>
      <c r="L632" s="126">
        <f>EquipmentListTable['# Left]</f>
        <v>0</v>
      </c>
      <c r="M632" s="126" t="s">
        <v>1413</v>
      </c>
      <c r="N632" s="104">
        <v>16.95</v>
      </c>
      <c r="O632" s="104">
        <f>EquipmentListTable[[#This Row],['# Formatted]]*EquipmentListTable[[#This Row],[Price (USD)]]</f>
        <v>0</v>
      </c>
      <c r="P632" s="38" t="s">
        <v>1878</v>
      </c>
      <c r="Q632" s="126">
        <f t="shared" si="10"/>
        <v>612</v>
      </c>
      <c r="R632" s="141" t="s">
        <v>1410</v>
      </c>
      <c r="S632" s="48">
        <f>IF(EquipmentListTable[[#This Row],[Tag]]=FilterSpecs!$H$7,EquipmentListTable[[#This Row],['#/Unit]]*EquipmentListTable[[#This Row],[Price (USD)]],0)</f>
        <v>0</v>
      </c>
      <c r="T632" s="87">
        <f>EquipmentListTable[[#This Row],[Tot '#]]*EquipmentListTable[[#This Row],[Price (USD)]]</f>
        <v>16.95</v>
      </c>
      <c r="U632" s="96">
        <f>EquipmentListTable[[#This Row],[In Stock]]*EquipmentListTable[[#This Row],[Price (USD)]]</f>
        <v>16.95</v>
      </c>
      <c r="V632" s="96">
        <f>EquipmentListTable[[#This Row],['# Left]]*EquipmentListTable[[#This Row],[Price (USD)]]</f>
        <v>0</v>
      </c>
      <c r="W632" s="96">
        <f>EquipmentListTable[[#This Row],['# Left]]*EquipmentListTable[[#This Row],[Price (USD)]]</f>
        <v>0</v>
      </c>
      <c r="X632" s="38" t="s">
        <v>1411</v>
      </c>
      <c r="Y632" s="77" t="s">
        <v>1412</v>
      </c>
      <c r="Z63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https://www.sparkfun.com/products/12878</v>
      </c>
      <c r="AA63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https://www.mouser.com/ProductDetail/474-TOL-12878</v>
      </c>
      <c r="AB632" s="41"/>
    </row>
    <row r="633" spans="1:28" s="55" customFormat="1" x14ac:dyDescent="0.3">
      <c r="A633" s="126" t="s">
        <v>7</v>
      </c>
      <c r="B633" s="126" t="s">
        <v>1580</v>
      </c>
      <c r="C633" s="126" t="s">
        <v>0</v>
      </c>
      <c r="D633" s="141" t="str">
        <f>IF(EquipmentListTable[[#This Row],[Supplier]]=FilterSpecs!$A$8,EquipmentListTable[[#This Row],[Mouser SKU]], EquipmentListTable[[#This Row],[Supplier SKU]])</f>
        <v>TOL-10706</v>
      </c>
      <c r="E633" s="126">
        <v>0</v>
      </c>
      <c r="F633" s="126">
        <v>0</v>
      </c>
      <c r="G633" s="126">
        <v>0</v>
      </c>
      <c r="H633" s="126">
        <f>EquipmentListTable[[#This Row],['#/Unit]]*FilterSpecs!$C$3+EquipmentListTable[[#This Row],['# Extra]]</f>
        <v>0</v>
      </c>
      <c r="I633" s="126">
        <v>0</v>
      </c>
      <c r="J633" s="126">
        <f>IF(AND(EquipmentListTable[[#This Row],[Tag]]&lt;&gt;FilterSpecs!$H$12, EquipmentListTable[[#This Row],[Tag]]&lt;&gt;FilterSpecs!$H$9), EquipmentListTable[[#This Row],['#/Unit]]*FilterSpecs!$B$3+EquipmentListTable[Init '# Extra],0)</f>
        <v>0</v>
      </c>
      <c r="K633" s="126">
        <f>EquipmentListTable[[#This Row],[Tot '#]]-EquipmentListTable[In Stock]</f>
        <v>0</v>
      </c>
      <c r="L633" s="126">
        <f>EquipmentListTable['# Left]</f>
        <v>0</v>
      </c>
      <c r="M633" s="126" t="s">
        <v>839</v>
      </c>
      <c r="N633" s="104">
        <v>114.95</v>
      </c>
      <c r="O633" s="104">
        <f>EquipmentListTable[[#This Row],['# Formatted]]*EquipmentListTable[[#This Row],[Price (USD)]]</f>
        <v>0</v>
      </c>
      <c r="P633" s="38" t="s">
        <v>1878</v>
      </c>
      <c r="Q633" s="126">
        <f t="shared" si="10"/>
        <v>613</v>
      </c>
      <c r="R633" s="141" t="s">
        <v>836</v>
      </c>
      <c r="S633" s="48">
        <f>IF(EquipmentListTable[[#This Row],[Tag]]=FilterSpecs!$H$7,EquipmentListTable[[#This Row],['#/Unit]]*EquipmentListTable[[#This Row],[Price (USD)]],0)</f>
        <v>0</v>
      </c>
      <c r="T633" s="87">
        <f>EquipmentListTable[[#This Row],[Tot '#]]*EquipmentListTable[[#This Row],[Price (USD)]]</f>
        <v>0</v>
      </c>
      <c r="U633" s="96">
        <f>EquipmentListTable[[#This Row],[In Stock]]*EquipmentListTable[[#This Row],[Price (USD)]]</f>
        <v>0</v>
      </c>
      <c r="V633" s="96">
        <f>EquipmentListTable[[#This Row],['# Left]]*EquipmentListTable[[#This Row],[Price (USD)]]</f>
        <v>0</v>
      </c>
      <c r="W633" s="96">
        <f>EquipmentListTable[[#This Row],['# Left]]*EquipmentListTable[[#This Row],[Price (USD)]]</f>
        <v>0</v>
      </c>
      <c r="X633" s="38" t="s">
        <v>837</v>
      </c>
      <c r="Y633" s="77" t="s">
        <v>838</v>
      </c>
      <c r="Z63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https://www.sparkfun.com/products/10706</v>
      </c>
      <c r="AA63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https://www.mouser.com/ProductDetail/474-TOL-10706</v>
      </c>
      <c r="AB633" s="38"/>
    </row>
    <row r="634" spans="1:28" s="55" customFormat="1" x14ac:dyDescent="0.3">
      <c r="A634" s="126" t="s">
        <v>7</v>
      </c>
      <c r="B634" s="126" t="s">
        <v>1580</v>
      </c>
      <c r="C634" s="126" t="s">
        <v>1863</v>
      </c>
      <c r="D634" s="141" t="str">
        <f>IF(EquipmentListTable[[#This Row],[Supplier]]=FilterSpecs!$A$8,EquipmentListTable[[#This Row],[Mouser SKU]], EquipmentListTable[[#This Row],[Supplier SKU]])</f>
        <v>1869</v>
      </c>
      <c r="E634" s="126">
        <v>0</v>
      </c>
      <c r="F634" s="126">
        <v>0</v>
      </c>
      <c r="G634" s="126">
        <v>0</v>
      </c>
      <c r="H634" s="126">
        <f>EquipmentListTable[[#This Row],['#/Unit]]*FilterSpecs!$C$3+EquipmentListTable[[#This Row],['# Extra]]</f>
        <v>0</v>
      </c>
      <c r="I634" s="126">
        <v>0</v>
      </c>
      <c r="J634" s="126">
        <f>IF(AND(EquipmentListTable[[#This Row],[Tag]]&lt;&gt;FilterSpecs!$H$12, EquipmentListTable[[#This Row],[Tag]]&lt;&gt;FilterSpecs!$H$9), EquipmentListTable[[#This Row],['#/Unit]]*FilterSpecs!$B$3+EquipmentListTable[Init '# Extra],0)</f>
        <v>0</v>
      </c>
      <c r="K634" s="126">
        <f>EquipmentListTable[[#This Row],[Tot '#]]-EquipmentListTable[In Stock]</f>
        <v>0</v>
      </c>
      <c r="L634" s="126">
        <f>EquipmentListTable['# Left]</f>
        <v>0</v>
      </c>
      <c r="M634" s="142" t="s">
        <v>2256</v>
      </c>
      <c r="N634" s="105">
        <v>97.5</v>
      </c>
      <c r="O634" s="104">
        <f>EquipmentListTable[[#This Row],['# Formatted]]*EquipmentListTable[[#This Row],[Price (USD)]]</f>
        <v>0</v>
      </c>
      <c r="P634" s="51" t="s">
        <v>1877</v>
      </c>
      <c r="Q634" s="126">
        <f t="shared" si="10"/>
        <v>614</v>
      </c>
      <c r="R634" s="141" t="s">
        <v>2255</v>
      </c>
      <c r="S634" s="48">
        <f>IF(EquipmentListTable[[#This Row],[Tag]]=FilterSpecs!$H$7,EquipmentListTable[[#This Row],['#/Unit]]*EquipmentListTable[[#This Row],[Price (USD)]],0)</f>
        <v>0</v>
      </c>
      <c r="T634" s="87">
        <f>EquipmentListTable[[#This Row],[Tot '#]]*EquipmentListTable[[#This Row],[Price (USD)]]</f>
        <v>0</v>
      </c>
      <c r="U634" s="96">
        <f>EquipmentListTable[[#This Row],[In Stock]]*EquipmentListTable[[#This Row],[Price (USD)]]</f>
        <v>0</v>
      </c>
      <c r="V634" s="96">
        <f>EquipmentListTable[[#This Row],['# Left]]*EquipmentListTable[[#This Row],[Price (USD)]]</f>
        <v>0</v>
      </c>
      <c r="W634" s="96">
        <f>EquipmentListTable[[#This Row],['# Left]]*EquipmentListTable[[#This Row],[Price (USD)]]</f>
        <v>0</v>
      </c>
      <c r="X634" s="38"/>
      <c r="Y634" s="77"/>
      <c r="Z63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https://www.adafruit.com/product/1869</v>
      </c>
      <c r="AA63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https://www.mouser.com/ProductDetail/485-1869</v>
      </c>
    </row>
    <row r="635" spans="1:28" s="55" customFormat="1" x14ac:dyDescent="0.3">
      <c r="A635" s="126" t="s">
        <v>7</v>
      </c>
      <c r="B635" s="126" t="s">
        <v>1580</v>
      </c>
      <c r="C635" s="126" t="s">
        <v>0</v>
      </c>
      <c r="D635" s="141" t="str">
        <f>IF(EquipmentListTable[[#This Row],[Supplier]]=FilterSpecs!$A$8,EquipmentListTable[[#This Row],[Mouser SKU]], EquipmentListTable[[#This Row],[Supplier SKU]])</f>
        <v>TOL-07925</v>
      </c>
      <c r="E635" s="126">
        <v>0</v>
      </c>
      <c r="F635" s="126">
        <v>0</v>
      </c>
      <c r="G635" s="126">
        <v>0</v>
      </c>
      <c r="H635" s="126">
        <f>EquipmentListTable[[#This Row],['#/Unit]]*FilterSpecs!$C$3+EquipmentListTable[[#This Row],['# Extra]]</f>
        <v>0</v>
      </c>
      <c r="I635" s="126">
        <v>0</v>
      </c>
      <c r="J635" s="126">
        <f>IF(AND(EquipmentListTable[[#This Row],[Tag]]&lt;&gt;FilterSpecs!$H$12, EquipmentListTable[[#This Row],[Tag]]&lt;&gt;FilterSpecs!$H$9), EquipmentListTable[[#This Row],['#/Unit]]*FilterSpecs!$B$3+EquipmentListTable[Init '# Extra],0)</f>
        <v>0</v>
      </c>
      <c r="K635" s="126">
        <f>EquipmentListTable[[#This Row],[Tot '#]]-EquipmentListTable[In Stock]</f>
        <v>0</v>
      </c>
      <c r="L635" s="126">
        <f>EquipmentListTable['# Left]</f>
        <v>0</v>
      </c>
      <c r="M635" s="126" t="s">
        <v>1607</v>
      </c>
      <c r="N635" s="104">
        <v>14.95</v>
      </c>
      <c r="O635" s="104">
        <f>EquipmentListTable[[#This Row],['# Formatted]]*EquipmentListTable[[#This Row],[Price (USD)]]</f>
        <v>0</v>
      </c>
      <c r="P635" s="38" t="s">
        <v>1878</v>
      </c>
      <c r="Q635" s="126">
        <f t="shared" si="10"/>
        <v>615</v>
      </c>
      <c r="R635" s="141" t="s">
        <v>1604</v>
      </c>
      <c r="S635" s="48">
        <f>IF(EquipmentListTable[[#This Row],[Tag]]=FilterSpecs!$H$7,EquipmentListTable[[#This Row],['#/Unit]]*EquipmentListTable[[#This Row],[Price (USD)]],0)</f>
        <v>0</v>
      </c>
      <c r="T635" s="87">
        <f>EquipmentListTable[[#This Row],[Tot '#]]*EquipmentListTable[[#This Row],[Price (USD)]]</f>
        <v>0</v>
      </c>
      <c r="U635" s="96">
        <f>EquipmentListTable[[#This Row],[In Stock]]*EquipmentListTable[[#This Row],[Price (USD)]]</f>
        <v>0</v>
      </c>
      <c r="V635" s="96">
        <f>EquipmentListTable[[#This Row],['# Left]]*EquipmentListTable[[#This Row],[Price (USD)]]</f>
        <v>0</v>
      </c>
      <c r="W635" s="96">
        <f>EquipmentListTable[[#This Row],['# Left]]*EquipmentListTable[[#This Row],[Price (USD)]]</f>
        <v>0</v>
      </c>
      <c r="X635" s="38" t="s">
        <v>1605</v>
      </c>
      <c r="Y635" s="77" t="s">
        <v>1606</v>
      </c>
      <c r="Z63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https://www.sparkfun.com/products/07925</v>
      </c>
      <c r="AA63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https://www.mouser.com/ProductDetail/474-TOL-07925</v>
      </c>
      <c r="AB635" s="41"/>
    </row>
    <row r="636" spans="1:28" s="55" customFormat="1" x14ac:dyDescent="0.3">
      <c r="A636" s="142" t="s">
        <v>7</v>
      </c>
      <c r="B636" s="142" t="s">
        <v>1580</v>
      </c>
      <c r="C636" s="126" t="s">
        <v>0</v>
      </c>
      <c r="D636" s="141" t="str">
        <f>IF(EquipmentListTable[[#This Row],[Supplier]]=FilterSpecs!$A$8,EquipmentListTable[[#This Row],[Mouser SKU]], EquipmentListTable[[#This Row],[Supplier SKU]])</f>
        <v>TOL-10326</v>
      </c>
      <c r="E636" s="126">
        <v>0</v>
      </c>
      <c r="F636" s="126">
        <v>0</v>
      </c>
      <c r="G636" s="126">
        <v>0</v>
      </c>
      <c r="H636" s="126">
        <f>EquipmentListTable[[#This Row],['#/Unit]]*FilterSpecs!$C$3+EquipmentListTable[[#This Row],['# Extra]]</f>
        <v>0</v>
      </c>
      <c r="I636" s="126">
        <v>0</v>
      </c>
      <c r="J636" s="126">
        <f>IF(AND(EquipmentListTable[[#This Row],[Tag]]&lt;&gt;FilterSpecs!$H$12, EquipmentListTable[[#This Row],[Tag]]&lt;&gt;FilterSpecs!$H$9), EquipmentListTable[[#This Row],['#/Unit]]*FilterSpecs!$B$3+EquipmentListTable[Init '# Extra],0)</f>
        <v>0</v>
      </c>
      <c r="K636" s="126">
        <f>EquipmentListTable[[#This Row],[Tot '#]]-EquipmentListTable[In Stock]</f>
        <v>0</v>
      </c>
      <c r="L636" s="126">
        <f>EquipmentListTable['# Left]</f>
        <v>0</v>
      </c>
      <c r="M636" s="126" t="s">
        <v>831</v>
      </c>
      <c r="N636" s="104">
        <v>13.95</v>
      </c>
      <c r="O636" s="104">
        <f>EquipmentListTable[[#This Row],['# Formatted]]*EquipmentListTable[[#This Row],[Price (USD)]]</f>
        <v>0</v>
      </c>
      <c r="P636" s="38" t="s">
        <v>1878</v>
      </c>
      <c r="Q636" s="126">
        <f t="shared" si="10"/>
        <v>616</v>
      </c>
      <c r="R636" s="141" t="s">
        <v>828</v>
      </c>
      <c r="S636" s="48">
        <f>IF(EquipmentListTable[[#This Row],[Tag]]=FilterSpecs!$H$7,EquipmentListTable[[#This Row],['#/Unit]]*EquipmentListTable[[#This Row],[Price (USD)]],0)</f>
        <v>0</v>
      </c>
      <c r="T636" s="87">
        <f>EquipmentListTable[[#This Row],[Tot '#]]*EquipmentListTable[[#This Row],[Price (USD)]]</f>
        <v>0</v>
      </c>
      <c r="U636" s="96">
        <f>EquipmentListTable[[#This Row],[In Stock]]*EquipmentListTable[[#This Row],[Price (USD)]]</f>
        <v>0</v>
      </c>
      <c r="V636" s="96">
        <f>EquipmentListTable[[#This Row],['# Left]]*EquipmentListTable[[#This Row],[Price (USD)]]</f>
        <v>0</v>
      </c>
      <c r="W636" s="96">
        <f>EquipmentListTable[[#This Row],['# Left]]*EquipmentListTable[[#This Row],[Price (USD)]]</f>
        <v>0</v>
      </c>
      <c r="X636" s="38" t="s">
        <v>829</v>
      </c>
      <c r="Y636" s="77" t="s">
        <v>830</v>
      </c>
      <c r="Z63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https://www.sparkfun.com/products/10326</v>
      </c>
      <c r="AA63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https://www.mouser.com/ProductDetail/474-TOL-10326</v>
      </c>
      <c r="AB636" s="55" t="s">
        <v>1278</v>
      </c>
    </row>
    <row r="637" spans="1:28" s="55" customFormat="1" x14ac:dyDescent="0.3">
      <c r="A637" s="126" t="s">
        <v>7</v>
      </c>
      <c r="B637" s="126" t="s">
        <v>1580</v>
      </c>
      <c r="C637" s="126" t="s">
        <v>1863</v>
      </c>
      <c r="D637" s="141" t="str">
        <f>IF(EquipmentListTable[[#This Row],[Supplier]]=FilterSpecs!$A$8,EquipmentListTable[[#This Row],[Mouser SKU]], EquipmentListTable[[#This Row],[Supplier SKU]])</f>
        <v>3536</v>
      </c>
      <c r="E637" s="126">
        <v>0</v>
      </c>
      <c r="F637" s="126">
        <v>0</v>
      </c>
      <c r="G637" s="126">
        <v>0</v>
      </c>
      <c r="H637" s="126">
        <f>EquipmentListTable[[#This Row],['#/Unit]]*FilterSpecs!$C$3+EquipmentListTable[[#This Row],['# Extra]]</f>
        <v>0</v>
      </c>
      <c r="I637" s="126">
        <v>0</v>
      </c>
      <c r="J637" s="126">
        <f>IF(AND(EquipmentListTable[[#This Row],[Tag]]&lt;&gt;FilterSpecs!$H$12, EquipmentListTable[[#This Row],[Tag]]&lt;&gt;FilterSpecs!$H$9), EquipmentListTable[[#This Row],['#/Unit]]*FilterSpecs!$B$3+EquipmentListTable[Init '# Extra],0)</f>
        <v>0</v>
      </c>
      <c r="K637" s="126">
        <f>EquipmentListTable[[#This Row],[Tot '#]]-EquipmentListTable[In Stock]</f>
        <v>0</v>
      </c>
      <c r="L637" s="126">
        <f>EquipmentListTable['# Left]</f>
        <v>0</v>
      </c>
      <c r="M637" s="142" t="s">
        <v>2260</v>
      </c>
      <c r="N637" s="105">
        <v>9.9499999999999993</v>
      </c>
      <c r="O637" s="104">
        <f>EquipmentListTable[[#This Row],['# Formatted]]*EquipmentListTable[[#This Row],[Price (USD)]]</f>
        <v>0</v>
      </c>
      <c r="P637" s="51" t="s">
        <v>1874</v>
      </c>
      <c r="Q637" s="126">
        <f t="shared" si="10"/>
        <v>617</v>
      </c>
      <c r="R637" s="141" t="s">
        <v>2259</v>
      </c>
      <c r="S637" s="48">
        <f>IF(EquipmentListTable[[#This Row],[Tag]]=FilterSpecs!$H$7,EquipmentListTable[[#This Row],['#/Unit]]*EquipmentListTable[[#This Row],[Price (USD)]],0)</f>
        <v>0</v>
      </c>
      <c r="T637" s="87">
        <f>EquipmentListTable[[#This Row],[Tot '#]]*EquipmentListTable[[#This Row],[Price (USD)]]</f>
        <v>0</v>
      </c>
      <c r="U637" s="96">
        <f>EquipmentListTable[[#This Row],[In Stock]]*EquipmentListTable[[#This Row],[Price (USD)]]</f>
        <v>0</v>
      </c>
      <c r="V637" s="96">
        <f>EquipmentListTable[[#This Row],['# Left]]*EquipmentListTable[[#This Row],[Price (USD)]]</f>
        <v>0</v>
      </c>
      <c r="W637" s="96">
        <f>EquipmentListTable[[#This Row],['# Left]]*EquipmentListTable[[#This Row],[Price (USD)]]</f>
        <v>0</v>
      </c>
      <c r="X637" s="38"/>
      <c r="Y637" s="77"/>
      <c r="Z63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https://www.adafruit.com/product/3536</v>
      </c>
      <c r="AA63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https://www.mouser.com/ProductDetail/485-3536</v>
      </c>
    </row>
    <row r="638" spans="1:28" s="80" customFormat="1" x14ac:dyDescent="0.3">
      <c r="A638" s="126" t="s">
        <v>7</v>
      </c>
      <c r="B638" s="126" t="s">
        <v>1580</v>
      </c>
      <c r="C638" s="126" t="s">
        <v>0</v>
      </c>
      <c r="D638" s="141" t="str">
        <f>IF(EquipmentListTable[[#This Row],[Supplier]]=FilterSpecs!$A$8,EquipmentListTable[[#This Row],[Mouser SKU]], EquipmentListTable[[#This Row],[Supplier SKU]])</f>
        <v>KIT-11488</v>
      </c>
      <c r="E638" s="126">
        <v>0</v>
      </c>
      <c r="F638" s="126">
        <v>0</v>
      </c>
      <c r="G638" s="126">
        <v>0</v>
      </c>
      <c r="H638" s="126">
        <f>EquipmentListTable[[#This Row],['#/Unit]]*FilterSpecs!$C$3+EquipmentListTable[[#This Row],['# Extra]]</f>
        <v>0</v>
      </c>
      <c r="I638" s="126">
        <v>0</v>
      </c>
      <c r="J638" s="126">
        <f>IF(AND(EquipmentListTable[[#This Row],[Tag]]&lt;&gt;FilterSpecs!$H$12, EquipmentListTable[[#This Row],[Tag]]&lt;&gt;FilterSpecs!$H$9), EquipmentListTable[[#This Row],['#/Unit]]*FilterSpecs!$B$3+EquipmentListTable[Init '# Extra],0)</f>
        <v>0</v>
      </c>
      <c r="K638" s="126">
        <f>EquipmentListTable[[#This Row],[Tot '#]]-EquipmentListTable[In Stock]</f>
        <v>0</v>
      </c>
      <c r="L638" s="126">
        <f>EquipmentListTable['# Left]</f>
        <v>0</v>
      </c>
      <c r="M638" s="141" t="s">
        <v>1176</v>
      </c>
      <c r="N638" s="104">
        <v>59.95</v>
      </c>
      <c r="O638" s="104">
        <f>EquipmentListTable[[#This Row],['# Formatted]]*EquipmentListTable[[#This Row],[Price (USD)]]</f>
        <v>0</v>
      </c>
      <c r="P638" s="51" t="s">
        <v>1874</v>
      </c>
      <c r="Q638" s="126">
        <f t="shared" si="10"/>
        <v>618</v>
      </c>
      <c r="R638" s="141" t="s">
        <v>1173</v>
      </c>
      <c r="S638" s="79">
        <f>IF(EquipmentListTable[[#This Row],[Tag]]=FilterSpecs!$H$7,EquipmentListTable[[#This Row],['#/Unit]]*EquipmentListTable[[#This Row],[Price (USD)]],0)</f>
        <v>0</v>
      </c>
      <c r="T638" s="87">
        <f>EquipmentListTable[[#This Row],[Tot '#]]*EquipmentListTable[[#This Row],[Price (USD)]]</f>
        <v>0</v>
      </c>
      <c r="U638" s="96">
        <f>EquipmentListTable[[#This Row],[In Stock]]*EquipmentListTable[[#This Row],[Price (USD)]]</f>
        <v>0</v>
      </c>
      <c r="V638" s="96">
        <f>EquipmentListTable[[#This Row],['# Left]]*EquipmentListTable[[#This Row],[Price (USD)]]</f>
        <v>0</v>
      </c>
      <c r="W638" s="96">
        <f>EquipmentListTable[[#This Row],['# Left]]*EquipmentListTable[[#This Row],[Price (USD)]]</f>
        <v>0</v>
      </c>
      <c r="X638" s="77" t="s">
        <v>1174</v>
      </c>
      <c r="Y638" s="77" t="s">
        <v>1175</v>
      </c>
      <c r="Z63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https://www.sparkfun.com/products/11488</v>
      </c>
      <c r="AA63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https://www.mouser.com/ProductDetail/474-KIT-11488</v>
      </c>
    </row>
    <row r="639" spans="1:28" s="55" customFormat="1" x14ac:dyDescent="0.3">
      <c r="A639" s="142" t="s">
        <v>7</v>
      </c>
      <c r="B639" s="142" t="s">
        <v>1581</v>
      </c>
      <c r="C639" s="126" t="s">
        <v>0</v>
      </c>
      <c r="D639" s="141" t="str">
        <f>IF(EquipmentListTable[[#This Row],[Supplier]]=FilterSpecs!$A$8,EquipmentListTable[[#This Row],[Mouser SKU]], EquipmentListTable[[#This Row],[Supplier SKU]])</f>
        <v>TOL-10410</v>
      </c>
      <c r="E639" s="126">
        <v>0</v>
      </c>
      <c r="F639" s="126">
        <v>1</v>
      </c>
      <c r="G639" s="126">
        <v>0</v>
      </c>
      <c r="H639" s="126">
        <f>EquipmentListTable[[#This Row],['#/Unit]]*FilterSpecs!$C$3+EquipmentListTable[[#This Row],['# Extra]]</f>
        <v>1</v>
      </c>
      <c r="I639" s="126">
        <v>1</v>
      </c>
      <c r="J639" s="126">
        <f>IF(AND(EquipmentListTable[[#This Row],[Tag]]&lt;&gt;FilterSpecs!$H$12, EquipmentListTable[[#This Row],[Tag]]&lt;&gt;FilterSpecs!$H$9), EquipmentListTable[[#This Row],['#/Unit]]*FilterSpecs!$B$3+EquipmentListTable[Init '# Extra],0)</f>
        <v>0</v>
      </c>
      <c r="K639" s="126">
        <f>EquipmentListTable[[#This Row],[Tot '#]]-EquipmentListTable[In Stock]</f>
        <v>0</v>
      </c>
      <c r="L639" s="126">
        <f>EquipmentListTable['# Left]</f>
        <v>0</v>
      </c>
      <c r="M639" s="126" t="s">
        <v>863</v>
      </c>
      <c r="N639" s="104">
        <v>33.75</v>
      </c>
      <c r="O639" s="104">
        <f>EquipmentListTable[[#This Row],['# Formatted]]*EquipmentListTable[[#This Row],[Price (USD)]]</f>
        <v>0</v>
      </c>
      <c r="P639" s="38" t="s">
        <v>1878</v>
      </c>
      <c r="Q639" s="126">
        <f t="shared" si="10"/>
        <v>619</v>
      </c>
      <c r="R639" s="141" t="s">
        <v>860</v>
      </c>
      <c r="S639" s="48">
        <f>IF(EquipmentListTable[[#This Row],[Tag]]=FilterSpecs!$H$7,EquipmentListTable[[#This Row],['#/Unit]]*EquipmentListTable[[#This Row],[Price (USD)]],0)</f>
        <v>0</v>
      </c>
      <c r="T639" s="87">
        <f>EquipmentListTable[[#This Row],[Tot '#]]*EquipmentListTable[[#This Row],[Price (USD)]]</f>
        <v>33.75</v>
      </c>
      <c r="U639" s="96">
        <f>EquipmentListTable[[#This Row],[In Stock]]*EquipmentListTable[[#This Row],[Price (USD)]]</f>
        <v>33.75</v>
      </c>
      <c r="V639" s="96">
        <f>EquipmentListTable[[#This Row],['# Left]]*EquipmentListTable[[#This Row],[Price (USD)]]</f>
        <v>0</v>
      </c>
      <c r="W639" s="96">
        <f>EquipmentListTable[[#This Row],['# Left]]*EquipmentListTable[[#This Row],[Price (USD)]]</f>
        <v>0</v>
      </c>
      <c r="X639" s="38" t="s">
        <v>861</v>
      </c>
      <c r="Y639" s="77" t="s">
        <v>862</v>
      </c>
      <c r="Z63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https://www.sparkfun.com/products/10410</v>
      </c>
      <c r="AA63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https://www.mouser.com/ProductDetail/474-TOL-10410</v>
      </c>
    </row>
    <row r="640" spans="1:28" s="80" customFormat="1" x14ac:dyDescent="0.3">
      <c r="A640" s="142" t="s">
        <v>7</v>
      </c>
      <c r="B640" s="142" t="s">
        <v>1581</v>
      </c>
      <c r="C640" s="126" t="s">
        <v>1863</v>
      </c>
      <c r="D640" s="141">
        <f>IF(EquipmentListTable[[#This Row],[Supplier]]=FilterSpecs!$A$8,EquipmentListTable[[#This Row],[Mouser SKU]], EquipmentListTable[[#This Row],[Supplier SKU]])</f>
        <v>151</v>
      </c>
      <c r="E640" s="126">
        <v>0</v>
      </c>
      <c r="F640" s="126">
        <v>1</v>
      </c>
      <c r="G640" s="126">
        <v>1</v>
      </c>
      <c r="H640" s="126">
        <f>EquipmentListTable[[#This Row],['#/Unit]]*FilterSpecs!$C$3+EquipmentListTable[[#This Row],['# Extra]]</f>
        <v>1</v>
      </c>
      <c r="I640" s="126">
        <v>0</v>
      </c>
      <c r="J640" s="126">
        <f>IF(AND(EquipmentListTable[[#This Row],[Tag]]&lt;&gt;FilterSpecs!$H$12, EquipmentListTable[[#This Row],[Tag]]&lt;&gt;FilterSpecs!$H$9), EquipmentListTable[[#This Row],['#/Unit]]*FilterSpecs!$B$3+EquipmentListTable[Init '# Extra],0)</f>
        <v>1</v>
      </c>
      <c r="K640" s="126">
        <f>EquipmentListTable[[#This Row],[Tot '#]]-EquipmentListTable[In Stock]</f>
        <v>1</v>
      </c>
      <c r="L640" s="126">
        <f>EquipmentListTable['# Left]</f>
        <v>1</v>
      </c>
      <c r="M640" s="126" t="s">
        <v>2446</v>
      </c>
      <c r="N640" s="104">
        <v>31.25</v>
      </c>
      <c r="O640" s="104">
        <f>EquipmentListTable[[#This Row],['# Formatted]]*EquipmentListTable[[#This Row],[Price (USD)]]</f>
        <v>31.25</v>
      </c>
      <c r="P640" s="77" t="s">
        <v>1878</v>
      </c>
      <c r="Q640" s="126">
        <f t="shared" si="10"/>
        <v>620</v>
      </c>
      <c r="R640" s="141">
        <v>151</v>
      </c>
      <c r="S640" s="79">
        <f>IF(EquipmentListTable[[#This Row],[Tag]]=FilterSpecs!$H$7,EquipmentListTable[[#This Row],['#/Unit]]*EquipmentListTable[[#This Row],[Price (USD)]],0)</f>
        <v>0</v>
      </c>
      <c r="T640" s="87">
        <f>EquipmentListTable[[#This Row],[Tot '#]]*EquipmentListTable[[#This Row],[Price (USD)]]</f>
        <v>31.25</v>
      </c>
      <c r="U640" s="96">
        <f>EquipmentListTable[[#This Row],[In Stock]]*EquipmentListTable[[#This Row],[Price (USD)]]</f>
        <v>0</v>
      </c>
      <c r="V640" s="96">
        <f>EquipmentListTable[[#This Row],['# Left]]*EquipmentListTable[[#This Row],[Price (USD)]]</f>
        <v>31.25</v>
      </c>
      <c r="W640" s="96">
        <f>EquipmentListTable[[#This Row],['# Left]]*EquipmentListTable[[#This Row],[Price (USD)]]</f>
        <v>31.25</v>
      </c>
      <c r="X640" s="77" t="s">
        <v>861</v>
      </c>
      <c r="Y640" s="77" t="s">
        <v>862</v>
      </c>
      <c r="Z64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https://www.adafruit.com/product/151</v>
      </c>
      <c r="AA64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https://www.mouser.com/ProductDetail/485-151</v>
      </c>
    </row>
    <row r="641" spans="1:28" s="55" customFormat="1" x14ac:dyDescent="0.3">
      <c r="A641" s="142" t="s">
        <v>7</v>
      </c>
      <c r="B641" s="142" t="s">
        <v>1581</v>
      </c>
      <c r="C641" s="126" t="s">
        <v>0</v>
      </c>
      <c r="D641" s="141" t="str">
        <f>IF(EquipmentListTable[[#This Row],[Supplier]]=FilterSpecs!$A$8,EquipmentListTable[[#This Row],[Mouser SKU]], EquipmentListTable[[#This Row],[Supplier SKU]])</f>
        <v>TOL-11784</v>
      </c>
      <c r="E641" s="126">
        <v>0</v>
      </c>
      <c r="F641" s="126">
        <v>0</v>
      </c>
      <c r="G641" s="126">
        <v>0</v>
      </c>
      <c r="H641" s="126">
        <f>EquipmentListTable[[#This Row],['#/Unit]]*FilterSpecs!$C$3+EquipmentListTable[[#This Row],['# Extra]]</f>
        <v>0</v>
      </c>
      <c r="I641" s="126">
        <v>0</v>
      </c>
      <c r="J641" s="126">
        <f>IF(AND(EquipmentListTable[[#This Row],[Tag]]&lt;&gt;FilterSpecs!$H$12, EquipmentListTable[[#This Row],[Tag]]&lt;&gt;FilterSpecs!$H$9), EquipmentListTable[[#This Row],['#/Unit]]*FilterSpecs!$B$3+EquipmentListTable[Init '# Extra],0)</f>
        <v>0</v>
      </c>
      <c r="K641" s="126">
        <f>EquipmentListTable[[#This Row],[Tot '#]]-EquipmentListTable[In Stock]</f>
        <v>0</v>
      </c>
      <c r="L641" s="126">
        <f>EquipmentListTable['# Left]</f>
        <v>0</v>
      </c>
      <c r="M641" s="126" t="s">
        <v>1119</v>
      </c>
      <c r="N641" s="104">
        <v>29.95</v>
      </c>
      <c r="O641" s="104">
        <f>EquipmentListTable[[#This Row],['# Formatted]]*EquipmentListTable[[#This Row],[Price (USD)]]</f>
        <v>0</v>
      </c>
      <c r="P641" s="38" t="s">
        <v>1878</v>
      </c>
      <c r="Q641" s="126">
        <f t="shared" si="10"/>
        <v>621</v>
      </c>
      <c r="R641" s="141" t="s">
        <v>1116</v>
      </c>
      <c r="S641" s="48">
        <f>IF(EquipmentListTable[[#This Row],[Tag]]=FilterSpecs!$H$7,EquipmentListTable[[#This Row],['#/Unit]]*EquipmentListTable[[#This Row],[Price (USD)]],0)</f>
        <v>0</v>
      </c>
      <c r="T641" s="87">
        <f>EquipmentListTable[[#This Row],[Tot '#]]*EquipmentListTable[[#This Row],[Price (USD)]]</f>
        <v>0</v>
      </c>
      <c r="U641" s="96">
        <f>EquipmentListTable[[#This Row],[In Stock]]*EquipmentListTable[[#This Row],[Price (USD)]]</f>
        <v>0</v>
      </c>
      <c r="V641" s="96">
        <f>EquipmentListTable[[#This Row],['# Left]]*EquipmentListTable[[#This Row],[Price (USD)]]</f>
        <v>0</v>
      </c>
      <c r="W641" s="96">
        <f>EquipmentListTable[[#This Row],['# Left]]*EquipmentListTable[[#This Row],[Price (USD)]]</f>
        <v>0</v>
      </c>
      <c r="X641" s="38" t="s">
        <v>1117</v>
      </c>
      <c r="Y641" s="77" t="s">
        <v>1118</v>
      </c>
      <c r="Z64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https://www.sparkfun.com/products/11784</v>
      </c>
      <c r="AA64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https://www.mouser.com/ProductDetail/474-TOL-11784</v>
      </c>
    </row>
    <row r="642" spans="1:28" s="55" customFormat="1" x14ac:dyDescent="0.3">
      <c r="A642" s="142" t="s">
        <v>7</v>
      </c>
      <c r="B642" s="142" t="s">
        <v>1581</v>
      </c>
      <c r="C642" s="126" t="s">
        <v>0</v>
      </c>
      <c r="D642" s="141" t="str">
        <f>IF(EquipmentListTable[[#This Row],[Supplier]]=FilterSpecs!$A$8,EquipmentListTable[[#This Row],[Mouser SKU]], EquipmentListTable[[#This Row],[Supplier SKU]])</f>
        <v>TOL-09317</v>
      </c>
      <c r="E642" s="126">
        <v>0</v>
      </c>
      <c r="F642" s="126">
        <v>1</v>
      </c>
      <c r="G642" s="126">
        <v>0</v>
      </c>
      <c r="H642" s="126">
        <f>EquipmentListTable[[#This Row],['#/Unit]]*FilterSpecs!$C$3+EquipmentListTable[[#This Row],['# Extra]]</f>
        <v>1</v>
      </c>
      <c r="I642" s="126">
        <v>0</v>
      </c>
      <c r="J642" s="126">
        <f>IF(AND(EquipmentListTable[[#This Row],[Tag]]&lt;&gt;FilterSpecs!$H$12, EquipmentListTable[[#This Row],[Tag]]&lt;&gt;FilterSpecs!$H$9), EquipmentListTable[[#This Row],['#/Unit]]*FilterSpecs!$B$3+EquipmentListTable[Init '# Extra],0)</f>
        <v>0</v>
      </c>
      <c r="K642" s="126">
        <f>EquipmentListTable[[#This Row],[Tot '#]]-EquipmentListTable[In Stock]</f>
        <v>1</v>
      </c>
      <c r="L642" s="126">
        <f>EquipmentListTable['# Left]</f>
        <v>1</v>
      </c>
      <c r="M642" s="126" t="s">
        <v>835</v>
      </c>
      <c r="N642" s="104">
        <v>9.9499999999999993</v>
      </c>
      <c r="O642" s="104">
        <f>EquipmentListTable[[#This Row],['# Formatted]]*EquipmentListTable[[#This Row],[Price (USD)]]</f>
        <v>9.9499999999999993</v>
      </c>
      <c r="P642" s="38" t="s">
        <v>1878</v>
      </c>
      <c r="Q642" s="126">
        <f t="shared" si="10"/>
        <v>622</v>
      </c>
      <c r="R642" s="141" t="s">
        <v>832</v>
      </c>
      <c r="S642" s="48">
        <f>IF(EquipmentListTable[[#This Row],[Tag]]=FilterSpecs!$H$7,EquipmentListTable[[#This Row],['#/Unit]]*EquipmentListTable[[#This Row],[Price (USD)]],0)</f>
        <v>0</v>
      </c>
      <c r="T642" s="87">
        <f>EquipmentListTable[[#This Row],[Tot '#]]*EquipmentListTable[[#This Row],[Price (USD)]]</f>
        <v>9.9499999999999993</v>
      </c>
      <c r="U642" s="96">
        <f>EquipmentListTable[[#This Row],[In Stock]]*EquipmentListTable[[#This Row],[Price (USD)]]</f>
        <v>0</v>
      </c>
      <c r="V642" s="96">
        <f>EquipmentListTable[[#This Row],['# Left]]*EquipmentListTable[[#This Row],[Price (USD)]]</f>
        <v>9.9499999999999993</v>
      </c>
      <c r="W642" s="96">
        <f>EquipmentListTable[[#This Row],['# Left]]*EquipmentListTable[[#This Row],[Price (USD)]]</f>
        <v>9.9499999999999993</v>
      </c>
      <c r="X642" s="38" t="s">
        <v>833</v>
      </c>
      <c r="Y642" s="77" t="s">
        <v>834</v>
      </c>
      <c r="Z64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https://www.sparkfun.com/products/09317</v>
      </c>
      <c r="AA64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https://www.mouser.com/ProductDetail/474-TOL-09317</v>
      </c>
    </row>
    <row r="643" spans="1:28" s="55" customFormat="1" x14ac:dyDescent="0.3">
      <c r="A643" s="126" t="s">
        <v>7</v>
      </c>
      <c r="B643" s="126" t="s">
        <v>1581</v>
      </c>
      <c r="C643" s="126" t="s">
        <v>1863</v>
      </c>
      <c r="D643" s="141" t="str">
        <f>IF(EquipmentListTable[[#This Row],[Supplier]]=FilterSpecs!$A$8,EquipmentListTable[[#This Row],[Mouser SKU]], EquipmentListTable[[#This Row],[Supplier SKU]])</f>
        <v>3019</v>
      </c>
      <c r="E643" s="126">
        <v>0</v>
      </c>
      <c r="F643" s="126">
        <v>1</v>
      </c>
      <c r="G643" s="126">
        <v>1</v>
      </c>
      <c r="H643" s="126">
        <f>EquipmentListTable[[#This Row],['#/Unit]]*FilterSpecs!$C$3+EquipmentListTable[[#This Row],['# Extra]]</f>
        <v>1</v>
      </c>
      <c r="I643" s="126">
        <v>1</v>
      </c>
      <c r="J643" s="126">
        <f>IF(AND(EquipmentListTable[[#This Row],[Tag]]&lt;&gt;FilterSpecs!$H$12, EquipmentListTable[[#This Row],[Tag]]&lt;&gt;FilterSpecs!$H$9), EquipmentListTable[[#This Row],['#/Unit]]*FilterSpecs!$B$3+EquipmentListTable[Init '# Extra],0)</f>
        <v>1</v>
      </c>
      <c r="K643" s="126">
        <f>EquipmentListTable[[#This Row],[Tot '#]]-EquipmentListTable[In Stock]</f>
        <v>0</v>
      </c>
      <c r="L643" s="126">
        <f>EquipmentListTable['# Left]</f>
        <v>0</v>
      </c>
      <c r="M643" s="126" t="s">
        <v>2258</v>
      </c>
      <c r="N643" s="104">
        <v>68.69</v>
      </c>
      <c r="O643" s="104">
        <f>EquipmentListTable[[#This Row],['# Formatted]]*EquipmentListTable[[#This Row],[Price (USD)]]</f>
        <v>0</v>
      </c>
      <c r="P643" s="38" t="s">
        <v>1878</v>
      </c>
      <c r="Q643" s="126">
        <f t="shared" si="10"/>
        <v>623</v>
      </c>
      <c r="R643" s="141" t="s">
        <v>2257</v>
      </c>
      <c r="S643" s="48">
        <f>IF(EquipmentListTable[[#This Row],[Tag]]=FilterSpecs!$H$7,EquipmentListTable[[#This Row],['#/Unit]]*EquipmentListTable[[#This Row],[Price (USD)]],0)</f>
        <v>0</v>
      </c>
      <c r="T643" s="87">
        <f>EquipmentListTable[[#This Row],[Tot '#]]*EquipmentListTable[[#This Row],[Price (USD)]]</f>
        <v>68.69</v>
      </c>
      <c r="U643" s="96">
        <f>EquipmentListTable[[#This Row],[In Stock]]*EquipmentListTable[[#This Row],[Price (USD)]]</f>
        <v>68.69</v>
      </c>
      <c r="V643" s="96">
        <f>EquipmentListTable[[#This Row],['# Left]]*EquipmentListTable[[#This Row],[Price (USD)]]</f>
        <v>0</v>
      </c>
      <c r="W643" s="96">
        <f>EquipmentListTable[[#This Row],['# Left]]*EquipmentListTable[[#This Row],[Price (USD)]]</f>
        <v>0</v>
      </c>
      <c r="X643" s="38"/>
      <c r="Y643" s="77"/>
      <c r="Z64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https://www.adafruit.com/product/3019</v>
      </c>
      <c r="AA64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https://www.mouser.com/ProductDetail/485-3019</v>
      </c>
      <c r="AB643" s="41"/>
    </row>
    <row r="644" spans="1:28" s="55" customFormat="1" x14ac:dyDescent="0.3">
      <c r="A644" s="126" t="s">
        <v>7</v>
      </c>
      <c r="B644" s="126" t="s">
        <v>1581</v>
      </c>
      <c r="C644" s="126" t="s">
        <v>0</v>
      </c>
      <c r="D644" s="141" t="str">
        <f>IF(EquipmentListTable[[#This Row],[Supplier]]=FilterSpecs!$A$8,EquipmentListTable[[#This Row],[Mouser SKU]], EquipmentListTable[[#This Row],[Supplier SKU]])</f>
        <v>TOL-09316</v>
      </c>
      <c r="E644" s="126">
        <v>0</v>
      </c>
      <c r="F644" s="126">
        <v>1</v>
      </c>
      <c r="G644" s="126">
        <v>1</v>
      </c>
      <c r="H644" s="126">
        <f>EquipmentListTable[[#This Row],['#/Unit]]*FilterSpecs!$C$3+EquipmentListTable[[#This Row],['# Extra]]</f>
        <v>1</v>
      </c>
      <c r="I644" s="126">
        <v>1</v>
      </c>
      <c r="J644" s="126">
        <f>IF(AND(EquipmentListTable[[#This Row],[Tag]]&lt;&gt;FilterSpecs!$H$12, EquipmentListTable[[#This Row],[Tag]]&lt;&gt;FilterSpecs!$H$9), EquipmentListTable[[#This Row],['#/Unit]]*FilterSpecs!$B$3+EquipmentListTable[Init '# Extra],0)</f>
        <v>1</v>
      </c>
      <c r="K644" s="126">
        <f>EquipmentListTable[[#This Row],[Tot '#]]-EquipmentListTable[In Stock]</f>
        <v>0</v>
      </c>
      <c r="L644" s="126">
        <f>EquipmentListTable['# Left]</f>
        <v>0</v>
      </c>
      <c r="M644" s="126" t="s">
        <v>855</v>
      </c>
      <c r="N644" s="104">
        <v>9.9499999999999993</v>
      </c>
      <c r="O644" s="104">
        <f>EquipmentListTable[[#This Row],['# Formatted]]*EquipmentListTable[[#This Row],[Price (USD)]]</f>
        <v>0</v>
      </c>
      <c r="P644" s="38" t="s">
        <v>1878</v>
      </c>
      <c r="Q644" s="126">
        <f t="shared" si="10"/>
        <v>624</v>
      </c>
      <c r="R644" s="141" t="s">
        <v>852</v>
      </c>
      <c r="S644" s="48">
        <f>IF(EquipmentListTable[[#This Row],[Tag]]=FilterSpecs!$H$7,EquipmentListTable[[#This Row],['#/Unit]]*EquipmentListTable[[#This Row],[Price (USD)]],0)</f>
        <v>0</v>
      </c>
      <c r="T644" s="87">
        <f>EquipmentListTable[[#This Row],[Tot '#]]*EquipmentListTable[[#This Row],[Price (USD)]]</f>
        <v>9.9499999999999993</v>
      </c>
      <c r="U644" s="96">
        <f>EquipmentListTable[[#This Row],[In Stock]]*EquipmentListTable[[#This Row],[Price (USD)]]</f>
        <v>9.9499999999999993</v>
      </c>
      <c r="V644" s="96">
        <f>EquipmentListTable[[#This Row],['# Left]]*EquipmentListTable[[#This Row],[Price (USD)]]</f>
        <v>0</v>
      </c>
      <c r="W644" s="96">
        <f>EquipmentListTable[[#This Row],['# Left]]*EquipmentListTable[[#This Row],[Price (USD)]]</f>
        <v>0</v>
      </c>
      <c r="X644" s="38" t="s">
        <v>853</v>
      </c>
      <c r="Y644" s="77" t="s">
        <v>854</v>
      </c>
      <c r="Z64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https://www.sparkfun.com/products/09316</v>
      </c>
      <c r="AA64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https://www.mouser.com/ProductDetail/474-TOL-09316</v>
      </c>
      <c r="AB644" s="41"/>
    </row>
    <row r="645" spans="1:28" s="55" customFormat="1" x14ac:dyDescent="0.3">
      <c r="A645" s="126" t="s">
        <v>7</v>
      </c>
      <c r="B645" s="126" t="s">
        <v>1581</v>
      </c>
      <c r="C645" s="126" t="s">
        <v>0</v>
      </c>
      <c r="D645" s="141" t="str">
        <f>IF(EquipmentListTable[[#This Row],[Supplier]]=FilterSpecs!$A$8,EquipmentListTable[[#This Row],[Mouser SKU]], EquipmentListTable[[#This Row],[Supplier SKU]])</f>
        <v>COM-09906</v>
      </c>
      <c r="E645" s="126">
        <v>0</v>
      </c>
      <c r="F645" s="126">
        <v>1</v>
      </c>
      <c r="G645" s="126">
        <v>0</v>
      </c>
      <c r="H645" s="126">
        <f>EquipmentListTable[[#This Row],['#/Unit]]*FilterSpecs!$C$3+EquipmentListTable[[#This Row],['# Extra]]</f>
        <v>1</v>
      </c>
      <c r="I645" s="126">
        <v>0</v>
      </c>
      <c r="J645" s="126">
        <f>IF(AND(EquipmentListTable[[#This Row],[Tag]]&lt;&gt;FilterSpecs!$H$12, EquipmentListTable[[#This Row],[Tag]]&lt;&gt;FilterSpecs!$H$9), EquipmentListTable[[#This Row],['#/Unit]]*FilterSpecs!$B$3+EquipmentListTable[Init '# Extra],0)</f>
        <v>0</v>
      </c>
      <c r="K645" s="126">
        <f>EquipmentListTable[[#This Row],[Tot '#]]-EquipmentListTable[In Stock]</f>
        <v>1</v>
      </c>
      <c r="L645" s="126">
        <f>EquipmentListTable['# Left]</f>
        <v>1</v>
      </c>
      <c r="M645" s="126" t="s">
        <v>114</v>
      </c>
      <c r="N645" s="104">
        <v>14.95</v>
      </c>
      <c r="O645" s="104">
        <f>EquipmentListTable[[#This Row],['# Formatted]]*EquipmentListTable[[#This Row],[Price (USD)]]</f>
        <v>14.95</v>
      </c>
      <c r="P645" s="38" t="s">
        <v>1874</v>
      </c>
      <c r="Q645" s="126">
        <f t="shared" si="10"/>
        <v>625</v>
      </c>
      <c r="R645" s="141" t="s">
        <v>111</v>
      </c>
      <c r="S645" s="48">
        <f>IF(EquipmentListTable[[#This Row],[Tag]]=FilterSpecs!$H$7,EquipmentListTable[[#This Row],['#/Unit]]*EquipmentListTable[[#This Row],[Price (USD)]],0)</f>
        <v>0</v>
      </c>
      <c r="T645" s="87">
        <f>EquipmentListTable[[#This Row],[Tot '#]]*EquipmentListTable[[#This Row],[Price (USD)]]</f>
        <v>14.95</v>
      </c>
      <c r="U645" s="96">
        <f>EquipmentListTable[[#This Row],[In Stock]]*EquipmentListTable[[#This Row],[Price (USD)]]</f>
        <v>0</v>
      </c>
      <c r="V645" s="96">
        <f>EquipmentListTable[[#This Row],['# Left]]*EquipmentListTable[[#This Row],[Price (USD)]]</f>
        <v>14.95</v>
      </c>
      <c r="W645" s="96">
        <f>EquipmentListTable[[#This Row],['# Left]]*EquipmentListTable[[#This Row],[Price (USD)]]</f>
        <v>14.95</v>
      </c>
      <c r="X645" s="38" t="s">
        <v>112</v>
      </c>
      <c r="Y645" s="77" t="s">
        <v>113</v>
      </c>
      <c r="Z64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https://www.sparkfun.com/products/09906</v>
      </c>
      <c r="AA64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https://www.mouser.com/ProductDetail/474-COM-09906</v>
      </c>
      <c r="AB645" s="41"/>
    </row>
    <row r="646" spans="1:28" s="55" customFormat="1" x14ac:dyDescent="0.3">
      <c r="A646" s="126" t="s">
        <v>7</v>
      </c>
      <c r="B646" s="126" t="s">
        <v>1581</v>
      </c>
      <c r="C646" s="126" t="s">
        <v>0</v>
      </c>
      <c r="D646" s="141" t="str">
        <f>IF(EquipmentListTable[[#This Row],[Supplier]]=FilterSpecs!$A$8,EquipmentListTable[[#This Row],[Mouser SKU]], EquipmentListTable[[#This Row],[Supplier SKU]])</f>
        <v>COM-08674</v>
      </c>
      <c r="E646" s="126">
        <v>0</v>
      </c>
      <c r="F646" s="126">
        <v>0</v>
      </c>
      <c r="G646" s="126">
        <v>0</v>
      </c>
      <c r="H646" s="126">
        <f>EquipmentListTable[[#This Row],['#/Unit]]*FilterSpecs!$C$3+EquipmentListTable[[#This Row],['# Extra]]</f>
        <v>0</v>
      </c>
      <c r="I646" s="126">
        <v>0</v>
      </c>
      <c r="J646" s="126">
        <f>IF(AND(EquipmentListTable[[#This Row],[Tag]]&lt;&gt;FilterSpecs!$H$12, EquipmentListTable[[#This Row],[Tag]]&lt;&gt;FilterSpecs!$H$9), EquipmentListTable[[#This Row],['#/Unit]]*FilterSpecs!$B$3+EquipmentListTable[Init '# Extra],0)</f>
        <v>0</v>
      </c>
      <c r="K646" s="126">
        <f>EquipmentListTable[[#This Row],[Tot '#]]-EquipmentListTable[In Stock]</f>
        <v>0</v>
      </c>
      <c r="L646" s="126">
        <f>EquipmentListTable['# Left]</f>
        <v>0</v>
      </c>
      <c r="M646" s="126" t="s">
        <v>118</v>
      </c>
      <c r="N646" s="104">
        <v>0.1</v>
      </c>
      <c r="O646" s="104">
        <f>EquipmentListTable[[#This Row],['# Formatted]]*EquipmentListTable[[#This Row],[Price (USD)]]</f>
        <v>0</v>
      </c>
      <c r="P646" s="38" t="s">
        <v>2352</v>
      </c>
      <c r="Q646" s="126">
        <f t="shared" si="10"/>
        <v>626</v>
      </c>
      <c r="R646" s="141" t="s">
        <v>115</v>
      </c>
      <c r="S646" s="48">
        <f>IF(EquipmentListTable[[#This Row],[Tag]]=FilterSpecs!$H$7,EquipmentListTable[[#This Row],['#/Unit]]*EquipmentListTable[[#This Row],[Price (USD)]],0)</f>
        <v>0</v>
      </c>
      <c r="T646" s="87">
        <f>EquipmentListTable[[#This Row],[Tot '#]]*EquipmentListTable[[#This Row],[Price (USD)]]</f>
        <v>0</v>
      </c>
      <c r="U646" s="96">
        <f>EquipmentListTable[[#This Row],[In Stock]]*EquipmentListTable[[#This Row],[Price (USD)]]</f>
        <v>0</v>
      </c>
      <c r="V646" s="96">
        <f>EquipmentListTable[[#This Row],['# Left]]*EquipmentListTable[[#This Row],[Price (USD)]]</f>
        <v>0</v>
      </c>
      <c r="W646" s="96">
        <f>EquipmentListTable[[#This Row],['# Left]]*EquipmentListTable[[#This Row],[Price (USD)]]</f>
        <v>0</v>
      </c>
      <c r="X646" s="38" t="s">
        <v>116</v>
      </c>
      <c r="Y646" s="77" t="s">
        <v>117</v>
      </c>
      <c r="Z64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https://www.sparkfun.com/products/08674</v>
      </c>
      <c r="AA64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https://www.mouser.com/ProductDetail/474-COM-08674</v>
      </c>
      <c r="AB646" s="41"/>
    </row>
    <row r="647" spans="1:28" s="55" customFormat="1" x14ac:dyDescent="0.3">
      <c r="A647" s="126" t="s">
        <v>7</v>
      </c>
      <c r="B647" s="126" t="s">
        <v>1579</v>
      </c>
      <c r="C647" s="126" t="s">
        <v>0</v>
      </c>
      <c r="D647" s="141" t="str">
        <f>IF(EquipmentListTable[[#This Row],[Supplier]]=FilterSpecs!$A$8,EquipmentListTable[[#This Row],[Mouser SKU]], EquipmentListTable[[#This Row],[Supplier SKU]])</f>
        <v>TOL-12573</v>
      </c>
      <c r="E647" s="126">
        <v>0</v>
      </c>
      <c r="F647" s="126">
        <v>0</v>
      </c>
      <c r="G647" s="126">
        <v>0</v>
      </c>
      <c r="H647" s="126">
        <f>EquipmentListTable[[#This Row],['#/Unit]]*FilterSpecs!$C$3+EquipmentListTable[[#This Row],['# Extra]]</f>
        <v>0</v>
      </c>
      <c r="I647" s="126">
        <v>0</v>
      </c>
      <c r="J647" s="126">
        <f>IF(AND(EquipmentListTable[[#This Row],[Tag]]&lt;&gt;FilterSpecs!$H$12, EquipmentListTable[[#This Row],[Tag]]&lt;&gt;FilterSpecs!$H$9), EquipmentListTable[[#This Row],['#/Unit]]*FilterSpecs!$B$3+EquipmentListTable[Init '# Extra],0)</f>
        <v>0</v>
      </c>
      <c r="K647" s="126">
        <f>EquipmentListTable[[#This Row],[Tot '#]]-EquipmentListTable[In Stock]</f>
        <v>0</v>
      </c>
      <c r="L647" s="126">
        <f>EquipmentListTable['# Left]</f>
        <v>0</v>
      </c>
      <c r="M647" s="126" t="s">
        <v>851</v>
      </c>
      <c r="N647" s="104">
        <v>3.95</v>
      </c>
      <c r="O647" s="104">
        <f>EquipmentListTable[[#This Row],['# Formatted]]*EquipmentListTable[[#This Row],[Price (USD)]]</f>
        <v>0</v>
      </c>
      <c r="P647" s="38" t="s">
        <v>1878</v>
      </c>
      <c r="Q647" s="126">
        <f t="shared" si="10"/>
        <v>627</v>
      </c>
      <c r="R647" s="141" t="s">
        <v>848</v>
      </c>
      <c r="S647" s="48">
        <f>IF(EquipmentListTable[[#This Row],[Tag]]=FilterSpecs!$H$7,EquipmentListTable[[#This Row],['#/Unit]]*EquipmentListTable[[#This Row],[Price (USD)]],0)</f>
        <v>0</v>
      </c>
      <c r="T647" s="87">
        <f>EquipmentListTable[[#This Row],[Tot '#]]*EquipmentListTable[[#This Row],[Price (USD)]]</f>
        <v>0</v>
      </c>
      <c r="U647" s="96">
        <f>EquipmentListTable[[#This Row],[In Stock]]*EquipmentListTable[[#This Row],[Price (USD)]]</f>
        <v>0</v>
      </c>
      <c r="V647" s="96">
        <f>EquipmentListTable[[#This Row],['# Left]]*EquipmentListTable[[#This Row],[Price (USD)]]</f>
        <v>0</v>
      </c>
      <c r="W647" s="96">
        <f>EquipmentListTable[[#This Row],['# Left]]*EquipmentListTable[[#This Row],[Price (USD)]]</f>
        <v>0</v>
      </c>
      <c r="X647" s="38" t="s">
        <v>849</v>
      </c>
      <c r="Y647" s="77" t="s">
        <v>850</v>
      </c>
      <c r="Z64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https://www.sparkfun.com/products/12573</v>
      </c>
      <c r="AA64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https://www.mouser.com/ProductDetail/474-TOL-12573</v>
      </c>
      <c r="AB647" s="41"/>
    </row>
    <row r="648" spans="1:28" s="55" customFormat="1" x14ac:dyDescent="0.3">
      <c r="A648" s="126" t="s">
        <v>7</v>
      </c>
      <c r="B648" s="126" t="s">
        <v>1579</v>
      </c>
      <c r="C648" s="126" t="s">
        <v>0</v>
      </c>
      <c r="D648" s="141" t="str">
        <f>IF(EquipmentListTable[[#This Row],[Supplier]]=FilterSpecs!$A$8,EquipmentListTable[[#This Row],[Mouser SKU]], EquipmentListTable[[#This Row],[Supplier SKU]])</f>
        <v>TOL-10602</v>
      </c>
      <c r="E648" s="126">
        <v>0</v>
      </c>
      <c r="F648" s="126">
        <v>0</v>
      </c>
      <c r="G648" s="126">
        <v>0</v>
      </c>
      <c r="H648" s="126">
        <f>EquipmentListTable[[#This Row],['#/Unit]]*FilterSpecs!$C$3+EquipmentListTable[[#This Row],['# Extra]]</f>
        <v>0</v>
      </c>
      <c r="I648" s="126">
        <v>0</v>
      </c>
      <c r="J648" s="126">
        <f>IF(AND(EquipmentListTable[[#This Row],[Tag]]&lt;&gt;FilterSpecs!$H$12, EquipmentListTable[[#This Row],[Tag]]&lt;&gt;FilterSpecs!$H$9), EquipmentListTable[[#This Row],['#/Unit]]*FilterSpecs!$B$3+EquipmentListTable[Init '# Extra],0)</f>
        <v>0</v>
      </c>
      <c r="K648" s="126">
        <f>EquipmentListTable[[#This Row],[Tot '#]]-EquipmentListTable[In Stock]</f>
        <v>0</v>
      </c>
      <c r="L648" s="126">
        <f>EquipmentListTable['# Left]</f>
        <v>0</v>
      </c>
      <c r="M648" s="126" t="s">
        <v>843</v>
      </c>
      <c r="N648" s="104">
        <v>3.95</v>
      </c>
      <c r="O648" s="104">
        <f>EquipmentListTable[[#This Row],['# Formatted]]*EquipmentListTable[[#This Row],[Price (USD)]]</f>
        <v>0</v>
      </c>
      <c r="P648" s="38" t="s">
        <v>1878</v>
      </c>
      <c r="Q648" s="126">
        <f t="shared" si="10"/>
        <v>628</v>
      </c>
      <c r="R648" s="141" t="s">
        <v>840</v>
      </c>
      <c r="S648" s="48">
        <f>IF(EquipmentListTable[[#This Row],[Tag]]=FilterSpecs!$H$7,EquipmentListTable[[#This Row],['#/Unit]]*EquipmentListTable[[#This Row],[Price (USD)]],0)</f>
        <v>0</v>
      </c>
      <c r="T648" s="87">
        <f>EquipmentListTable[[#This Row],[Tot '#]]*EquipmentListTable[[#This Row],[Price (USD)]]</f>
        <v>0</v>
      </c>
      <c r="U648" s="96">
        <f>EquipmentListTable[[#This Row],[In Stock]]*EquipmentListTable[[#This Row],[Price (USD)]]</f>
        <v>0</v>
      </c>
      <c r="V648" s="96">
        <f>EquipmentListTable[[#This Row],['# Left]]*EquipmentListTable[[#This Row],[Price (USD)]]</f>
        <v>0</v>
      </c>
      <c r="W648" s="96">
        <f>EquipmentListTable[[#This Row],['# Left]]*EquipmentListTable[[#This Row],[Price (USD)]]</f>
        <v>0</v>
      </c>
      <c r="X648" s="38" t="s">
        <v>841</v>
      </c>
      <c r="Y648" s="77" t="s">
        <v>842</v>
      </c>
      <c r="Z64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https://www.sparkfun.com/products/10602</v>
      </c>
      <c r="AA64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https://www.mouser.com/ProductDetail/474-TOL-10602</v>
      </c>
      <c r="AB648" s="41"/>
    </row>
    <row r="649" spans="1:28" s="55" customFormat="1" x14ac:dyDescent="0.3">
      <c r="A649" s="126" t="s">
        <v>7</v>
      </c>
      <c r="B649" s="126" t="s">
        <v>1579</v>
      </c>
      <c r="C649" s="126" t="s">
        <v>0</v>
      </c>
      <c r="D649" s="141" t="str">
        <f>IF(EquipmentListTable[[#This Row],[Supplier]]=FilterSpecs!$A$8,EquipmentListTable[[#This Row],[Mouser SKU]], EquipmentListTable[[#This Row],[Supplier SKU]])</f>
        <v>TOL-12572</v>
      </c>
      <c r="E649" s="126">
        <v>0</v>
      </c>
      <c r="F649" s="126">
        <v>0</v>
      </c>
      <c r="G649" s="126">
        <v>0</v>
      </c>
      <c r="H649" s="126">
        <f>EquipmentListTable[[#This Row],['#/Unit]]*FilterSpecs!$C$3+EquipmentListTable[[#This Row],['# Extra]]</f>
        <v>0</v>
      </c>
      <c r="I649" s="126">
        <v>0</v>
      </c>
      <c r="J649" s="126">
        <f>IF(AND(EquipmentListTable[[#This Row],[Tag]]&lt;&gt;FilterSpecs!$H$12, EquipmentListTable[[#This Row],[Tag]]&lt;&gt;FilterSpecs!$H$9), EquipmentListTable[[#This Row],['#/Unit]]*FilterSpecs!$B$3+EquipmentListTable[Init '# Extra],0)</f>
        <v>0</v>
      </c>
      <c r="K649" s="126">
        <f>EquipmentListTable[[#This Row],[Tot '#]]-EquipmentListTable[In Stock]</f>
        <v>0</v>
      </c>
      <c r="L649" s="126">
        <f>EquipmentListTable['# Left]</f>
        <v>0</v>
      </c>
      <c r="M649" s="126" t="s">
        <v>827</v>
      </c>
      <c r="N649" s="104">
        <v>3.95</v>
      </c>
      <c r="O649" s="104">
        <f>EquipmentListTable[[#This Row],['# Formatted]]*EquipmentListTable[[#This Row],[Price (USD)]]</f>
        <v>0</v>
      </c>
      <c r="P649" s="38" t="s">
        <v>1878</v>
      </c>
      <c r="Q649" s="126">
        <f t="shared" si="10"/>
        <v>629</v>
      </c>
      <c r="R649" s="141" t="s">
        <v>824</v>
      </c>
      <c r="S649" s="48">
        <f>IF(EquipmentListTable[[#This Row],[Tag]]=FilterSpecs!$H$7,EquipmentListTable[[#This Row],['#/Unit]]*EquipmentListTable[[#This Row],[Price (USD)]],0)</f>
        <v>0</v>
      </c>
      <c r="T649" s="87">
        <f>EquipmentListTable[[#This Row],[Tot '#]]*EquipmentListTable[[#This Row],[Price (USD)]]</f>
        <v>0</v>
      </c>
      <c r="U649" s="96">
        <f>EquipmentListTable[[#This Row],[In Stock]]*EquipmentListTable[[#This Row],[Price (USD)]]</f>
        <v>0</v>
      </c>
      <c r="V649" s="96">
        <f>EquipmentListTable[[#This Row],['# Left]]*EquipmentListTable[[#This Row],[Price (USD)]]</f>
        <v>0</v>
      </c>
      <c r="W649" s="96">
        <f>EquipmentListTable[[#This Row],['# Left]]*EquipmentListTable[[#This Row],[Price (USD)]]</f>
        <v>0</v>
      </c>
      <c r="X649" s="38" t="s">
        <v>825</v>
      </c>
      <c r="Y649" s="77" t="s">
        <v>826</v>
      </c>
      <c r="Z64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https://www.sparkfun.com/products/12572</v>
      </c>
      <c r="AA64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https://www.mouser.com/ProductDetail/474-TOL-12572</v>
      </c>
      <c r="AB649" s="41"/>
    </row>
    <row r="650" spans="1:28" s="55" customFormat="1" x14ac:dyDescent="0.3">
      <c r="A650" s="126" t="s">
        <v>7</v>
      </c>
      <c r="B650" s="126" t="s">
        <v>1579</v>
      </c>
      <c r="C650" s="126" t="s">
        <v>0</v>
      </c>
      <c r="D650" s="141" t="str">
        <f>IF(EquipmentListTable[[#This Row],[Supplier]]=FilterSpecs!$A$8,EquipmentListTable[[#This Row],[Mouser SKU]], EquipmentListTable[[#This Row],[Supplier SKU]])</f>
        <v>TOL-08793</v>
      </c>
      <c r="E650" s="126">
        <v>0</v>
      </c>
      <c r="F650" s="126">
        <v>0</v>
      </c>
      <c r="G650" s="126">
        <v>0</v>
      </c>
      <c r="H650" s="126">
        <f>EquipmentListTable[[#This Row],['#/Unit]]*FilterSpecs!$C$3+EquipmentListTable[[#This Row],['# Extra]]</f>
        <v>0</v>
      </c>
      <c r="I650" s="126">
        <v>0</v>
      </c>
      <c r="J650" s="126">
        <f>IF(AND(EquipmentListTable[[#This Row],[Tag]]&lt;&gt;FilterSpecs!$H$12, EquipmentListTable[[#This Row],[Tag]]&lt;&gt;FilterSpecs!$H$9), EquipmentListTable[[#This Row],['#/Unit]]*FilterSpecs!$B$3+EquipmentListTable[Init '# Extra],0)</f>
        <v>0</v>
      </c>
      <c r="K650" s="126">
        <f>EquipmentListTable[[#This Row],[Tot '#]]-EquipmentListTable[In Stock]</f>
        <v>0</v>
      </c>
      <c r="L650" s="126">
        <f>EquipmentListTable['# Left]</f>
        <v>0</v>
      </c>
      <c r="M650" s="126" t="s">
        <v>1615</v>
      </c>
      <c r="N650" s="104">
        <v>1.95</v>
      </c>
      <c r="O650" s="104">
        <f>EquipmentListTable[[#This Row],['# Formatted]]*EquipmentListTable[[#This Row],[Price (USD)]]</f>
        <v>0</v>
      </c>
      <c r="P650" s="38" t="s">
        <v>1878</v>
      </c>
      <c r="Q650" s="126">
        <f t="shared" si="10"/>
        <v>630</v>
      </c>
      <c r="R650" s="141" t="s">
        <v>1612</v>
      </c>
      <c r="S650" s="48">
        <f>IF(EquipmentListTable[[#This Row],[Tag]]=FilterSpecs!$H$7,EquipmentListTable[[#This Row],['#/Unit]]*EquipmentListTable[[#This Row],[Price (USD)]],0)</f>
        <v>0</v>
      </c>
      <c r="T650" s="87">
        <f>EquipmentListTable[[#This Row],[Tot '#]]*EquipmentListTable[[#This Row],[Price (USD)]]</f>
        <v>0</v>
      </c>
      <c r="U650" s="96">
        <f>EquipmentListTable[[#This Row],[In Stock]]*EquipmentListTable[[#This Row],[Price (USD)]]</f>
        <v>0</v>
      </c>
      <c r="V650" s="96">
        <f>EquipmentListTable[[#This Row],['# Left]]*EquipmentListTable[[#This Row],[Price (USD)]]</f>
        <v>0</v>
      </c>
      <c r="W650" s="96">
        <f>EquipmentListTable[[#This Row],['# Left]]*EquipmentListTable[[#This Row],[Price (USD)]]</f>
        <v>0</v>
      </c>
      <c r="X650" s="38" t="s">
        <v>1613</v>
      </c>
      <c r="Y650" s="77" t="s">
        <v>1614</v>
      </c>
      <c r="Z65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https://www.sparkfun.com/products/08793</v>
      </c>
      <c r="AA65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https://www.mouser.com/ProductDetail/474-TOL-08793</v>
      </c>
      <c r="AB650" s="41"/>
    </row>
    <row r="651" spans="1:28" s="55" customFormat="1" x14ac:dyDescent="0.3">
      <c r="A651" s="147" t="s">
        <v>7</v>
      </c>
      <c r="B651" s="147" t="s">
        <v>1579</v>
      </c>
      <c r="C651" s="126" t="s">
        <v>1863</v>
      </c>
      <c r="D651" s="141" t="str">
        <f>IF(EquipmentListTable[[#This Row],[Supplier]]=FilterSpecs!$A$8,EquipmentListTable[[#This Row],[Mouser SKU]], EquipmentListTable[[#This Row],[Supplier SKU]])</f>
        <v>1368</v>
      </c>
      <c r="E651" s="126">
        <v>0</v>
      </c>
      <c r="F651" s="126">
        <v>0</v>
      </c>
      <c r="G651" s="126">
        <v>0</v>
      </c>
      <c r="H651" s="126">
        <f>EquipmentListTable[[#This Row],['#/Unit]]*FilterSpecs!$C$3+EquipmentListTable[[#This Row],['# Extra]]</f>
        <v>0</v>
      </c>
      <c r="I651" s="126">
        <v>0</v>
      </c>
      <c r="J651" s="126">
        <f>IF(AND(EquipmentListTable[[#This Row],[Tag]]&lt;&gt;FilterSpecs!$H$12, EquipmentListTable[[#This Row],[Tag]]&lt;&gt;FilterSpecs!$H$9), EquipmentListTable[[#This Row],['#/Unit]]*FilterSpecs!$B$3+EquipmentListTable[Init '# Extra],0)</f>
        <v>0</v>
      </c>
      <c r="K651" s="126">
        <f>EquipmentListTable[[#This Row],[Tot '#]]-EquipmentListTable[In Stock]</f>
        <v>0</v>
      </c>
      <c r="L651" s="126">
        <f>EquipmentListTable['# Left]</f>
        <v>0</v>
      </c>
      <c r="M651" s="147" t="s">
        <v>2337</v>
      </c>
      <c r="N651" s="107">
        <v>11.95</v>
      </c>
      <c r="O651" s="104">
        <f>EquipmentListTable[[#This Row],['# Formatted]]*EquipmentListTable[[#This Row],[Price (USD)]]</f>
        <v>0</v>
      </c>
      <c r="P651" s="51" t="s">
        <v>1874</v>
      </c>
      <c r="Q651" s="126">
        <f t="shared" si="10"/>
        <v>631</v>
      </c>
      <c r="R651" s="144" t="s">
        <v>2338</v>
      </c>
      <c r="S651" s="48">
        <f>IF(EquipmentListTable[[#This Row],[Tag]]=FilterSpecs!$H$7,EquipmentListTable[[#This Row],['#/Unit]]*EquipmentListTable[[#This Row],[Price (USD)]],0)</f>
        <v>0</v>
      </c>
      <c r="T651" s="87">
        <f>EquipmentListTable[[#This Row],[Tot '#]]*EquipmentListTable[[#This Row],[Price (USD)]]</f>
        <v>0</v>
      </c>
      <c r="U651" s="96">
        <f>EquipmentListTable[[#This Row],[In Stock]]*EquipmentListTable[[#This Row],[Price (USD)]]</f>
        <v>0</v>
      </c>
      <c r="V651" s="96">
        <f>EquipmentListTable[[#This Row],['# Left]]*EquipmentListTable[[#This Row],[Price (USD)]]</f>
        <v>0</v>
      </c>
      <c r="W651" s="96">
        <f>EquipmentListTable[[#This Row],['# Left]]*EquipmentListTable[[#This Row],[Price (USD)]]</f>
        <v>0</v>
      </c>
      <c r="Y651" s="77"/>
      <c r="Z65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https://www.adafruit.com/product/1368</v>
      </c>
      <c r="AA65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https://www.mouser.com/ProductDetail/485-1368</v>
      </c>
    </row>
    <row r="652" spans="1:28" s="55" customFormat="1" x14ac:dyDescent="0.3">
      <c r="A652" s="147" t="s">
        <v>7</v>
      </c>
      <c r="B652" s="147" t="s">
        <v>1579</v>
      </c>
      <c r="C652" s="126" t="s">
        <v>1863</v>
      </c>
      <c r="D652" s="141" t="str">
        <f>IF(EquipmentListTable[[#This Row],[Supplier]]=FilterSpecs!$A$8,EquipmentListTable[[#This Row],[Mouser SKU]], EquipmentListTable[[#This Row],[Supplier SKU]])</f>
        <v>1598</v>
      </c>
      <c r="E652" s="126">
        <v>0</v>
      </c>
      <c r="F652" s="126">
        <v>0</v>
      </c>
      <c r="G652" s="126">
        <v>0</v>
      </c>
      <c r="H652" s="126">
        <f>EquipmentListTable[[#This Row],['#/Unit]]*FilterSpecs!$C$3+EquipmentListTable[[#This Row],['# Extra]]</f>
        <v>0</v>
      </c>
      <c r="I652" s="126">
        <v>0</v>
      </c>
      <c r="J652" s="126">
        <f>IF(AND(EquipmentListTable[[#This Row],[Tag]]&lt;&gt;FilterSpecs!$H$12, EquipmentListTable[[#This Row],[Tag]]&lt;&gt;FilterSpecs!$H$9), EquipmentListTable[[#This Row],['#/Unit]]*FilterSpecs!$B$3+EquipmentListTable[Init '# Extra],0)</f>
        <v>0</v>
      </c>
      <c r="K652" s="126">
        <f>EquipmentListTable[[#This Row],[Tot '#]]-EquipmentListTable[In Stock]</f>
        <v>0</v>
      </c>
      <c r="L652" s="126">
        <f>EquipmentListTable['# Left]</f>
        <v>0</v>
      </c>
      <c r="M652" s="147" t="s">
        <v>2335</v>
      </c>
      <c r="N652" s="107">
        <v>14.95</v>
      </c>
      <c r="O652" s="104">
        <f>EquipmentListTable[[#This Row],['# Formatted]]*EquipmentListTable[[#This Row],[Price (USD)]]</f>
        <v>0</v>
      </c>
      <c r="P652" s="51" t="s">
        <v>1874</v>
      </c>
      <c r="Q652" s="126">
        <f t="shared" si="10"/>
        <v>632</v>
      </c>
      <c r="R652" s="144" t="s">
        <v>2336</v>
      </c>
      <c r="S652" s="48">
        <f>IF(EquipmentListTable[[#This Row],[Tag]]=FilterSpecs!$H$7,EquipmentListTable[[#This Row],['#/Unit]]*EquipmentListTable[[#This Row],[Price (USD)]],0)</f>
        <v>0</v>
      </c>
      <c r="T652" s="87">
        <f>EquipmentListTable[[#This Row],[Tot '#]]*EquipmentListTable[[#This Row],[Price (USD)]]</f>
        <v>0</v>
      </c>
      <c r="U652" s="96">
        <f>EquipmentListTable[[#This Row],[In Stock]]*EquipmentListTable[[#This Row],[Price (USD)]]</f>
        <v>0</v>
      </c>
      <c r="V652" s="96">
        <f>EquipmentListTable[[#This Row],['# Left]]*EquipmentListTable[[#This Row],[Price (USD)]]</f>
        <v>0</v>
      </c>
      <c r="W652" s="96">
        <f>EquipmentListTable[[#This Row],['# Left]]*EquipmentListTable[[#This Row],[Price (USD)]]</f>
        <v>0</v>
      </c>
      <c r="Y652" s="77"/>
      <c r="Z65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https://www.adafruit.com/product/1598</v>
      </c>
      <c r="AA65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https://www.mouser.com/ProductDetail/485-1598</v>
      </c>
    </row>
    <row r="653" spans="1:28" s="55" customFormat="1" x14ac:dyDescent="0.3">
      <c r="A653" s="126" t="s">
        <v>7</v>
      </c>
      <c r="B653" s="126" t="s">
        <v>1579</v>
      </c>
      <c r="C653" s="126" t="s">
        <v>0</v>
      </c>
      <c r="D653" s="141" t="str">
        <f>IF(EquipmentListTable[[#This Row],[Supplier]]=FilterSpecs!$A$8,EquipmentListTable[[#This Row],[Mouser SKU]], EquipmentListTable[[#This Row],[Supplier SKU]])</f>
        <v>TOL-12630</v>
      </c>
      <c r="E653" s="126">
        <v>0</v>
      </c>
      <c r="F653" s="126">
        <v>0</v>
      </c>
      <c r="G653" s="126">
        <v>0</v>
      </c>
      <c r="H653" s="126">
        <f>EquipmentListTable[[#This Row],['#/Unit]]*FilterSpecs!$C$3+EquipmentListTable[[#This Row],['# Extra]]</f>
        <v>0</v>
      </c>
      <c r="I653" s="126">
        <v>0</v>
      </c>
      <c r="J653" s="126">
        <f>IF(AND(EquipmentListTable[[#This Row],[Tag]]&lt;&gt;FilterSpecs!$H$12, EquipmentListTable[[#This Row],[Tag]]&lt;&gt;FilterSpecs!$H$9), EquipmentListTable[[#This Row],['#/Unit]]*FilterSpecs!$B$3+EquipmentListTable[Init '# Extra],0)</f>
        <v>0</v>
      </c>
      <c r="K653" s="126">
        <f>EquipmentListTable[[#This Row],[Tot '#]]-EquipmentListTable[In Stock]</f>
        <v>0</v>
      </c>
      <c r="L653" s="126">
        <f>EquipmentListTable['# Left]</f>
        <v>0</v>
      </c>
      <c r="M653" s="126" t="s">
        <v>2311</v>
      </c>
      <c r="N653" s="104">
        <v>9.9499999999999993</v>
      </c>
      <c r="O653" s="104">
        <f>EquipmentListTable[[#This Row],['# Formatted]]*EquipmentListTable[[#This Row],[Price (USD)]]</f>
        <v>0</v>
      </c>
      <c r="P653" s="38" t="s">
        <v>1878</v>
      </c>
      <c r="Q653" s="126">
        <f t="shared" si="10"/>
        <v>633</v>
      </c>
      <c r="R653" s="141" t="s">
        <v>2308</v>
      </c>
      <c r="S653" s="48">
        <f>IF(EquipmentListTable[[#This Row],[Tag]]=FilterSpecs!$H$7,EquipmentListTable[[#This Row],['#/Unit]]*EquipmentListTable[[#This Row],[Price (USD)]],0)</f>
        <v>0</v>
      </c>
      <c r="T653" s="87">
        <f>EquipmentListTable[[#This Row],[Tot '#]]*EquipmentListTable[[#This Row],[Price (USD)]]</f>
        <v>0</v>
      </c>
      <c r="U653" s="96">
        <f>EquipmentListTable[[#This Row],[In Stock]]*EquipmentListTable[[#This Row],[Price (USD)]]</f>
        <v>0</v>
      </c>
      <c r="V653" s="96">
        <f>EquipmentListTable[[#This Row],['# Left]]*EquipmentListTable[[#This Row],[Price (USD)]]</f>
        <v>0</v>
      </c>
      <c r="W653" s="96">
        <f>EquipmentListTable[[#This Row],['# Left]]*EquipmentListTable[[#This Row],[Price (USD)]]</f>
        <v>0</v>
      </c>
      <c r="X653" s="38" t="s">
        <v>2309</v>
      </c>
      <c r="Y653" s="77" t="s">
        <v>2310</v>
      </c>
      <c r="Z65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https://www.sparkfun.com/products/12630</v>
      </c>
      <c r="AA65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https://www.mouser.com/ProductDetail/474-TOL-12630</v>
      </c>
      <c r="AB653" s="38"/>
    </row>
    <row r="654" spans="1:28" s="55" customFormat="1" x14ac:dyDescent="0.3">
      <c r="A654" s="147" t="s">
        <v>7</v>
      </c>
      <c r="B654" s="147" t="s">
        <v>1579</v>
      </c>
      <c r="C654" s="126" t="s">
        <v>1863</v>
      </c>
      <c r="D654" s="141" t="str">
        <f>IF(EquipmentListTable[[#This Row],[Supplier]]=FilterSpecs!$A$8,EquipmentListTable[[#This Row],[Mouser SKU]], EquipmentListTable[[#This Row],[Supplier SKU]])</f>
        <v>527</v>
      </c>
      <c r="E654" s="126">
        <v>0</v>
      </c>
      <c r="F654" s="126">
        <v>0</v>
      </c>
      <c r="G654" s="126">
        <v>0</v>
      </c>
      <c r="H654" s="126">
        <f>EquipmentListTable[[#This Row],['#/Unit]]*FilterSpecs!$C$3+EquipmentListTable[[#This Row],['# Extra]]</f>
        <v>0</v>
      </c>
      <c r="I654" s="126">
        <v>0</v>
      </c>
      <c r="J654" s="126">
        <f>IF(AND(EquipmentListTable[[#This Row],[Tag]]&lt;&gt;FilterSpecs!$H$12, EquipmentListTable[[#This Row],[Tag]]&lt;&gt;FilterSpecs!$H$9), EquipmentListTable[[#This Row],['#/Unit]]*FilterSpecs!$B$3+EquipmentListTable[Init '# Extra],0)</f>
        <v>0</v>
      </c>
      <c r="K654" s="126">
        <f>EquipmentListTable[[#This Row],[Tot '#]]-EquipmentListTable[In Stock]</f>
        <v>0</v>
      </c>
      <c r="L654" s="126">
        <f>EquipmentListTable['# Left]</f>
        <v>0</v>
      </c>
      <c r="M654" s="147" t="s">
        <v>2333</v>
      </c>
      <c r="N654" s="107">
        <v>14.95</v>
      </c>
      <c r="O654" s="104">
        <f>EquipmentListTable[[#This Row],['# Formatted]]*EquipmentListTable[[#This Row],[Price (USD)]]</f>
        <v>0</v>
      </c>
      <c r="P654" s="51" t="s">
        <v>1874</v>
      </c>
      <c r="Q654" s="126">
        <f t="shared" si="10"/>
        <v>634</v>
      </c>
      <c r="R654" s="144" t="s">
        <v>2334</v>
      </c>
      <c r="S654" s="48">
        <f>IF(EquipmentListTable[[#This Row],[Tag]]=FilterSpecs!$H$7,EquipmentListTable[[#This Row],['#/Unit]]*EquipmentListTable[[#This Row],[Price (USD)]],0)</f>
        <v>0</v>
      </c>
      <c r="T654" s="87">
        <f>EquipmentListTable[[#This Row],[Tot '#]]*EquipmentListTable[[#This Row],[Price (USD)]]</f>
        <v>0</v>
      </c>
      <c r="U654" s="96">
        <f>EquipmentListTable[[#This Row],[In Stock]]*EquipmentListTable[[#This Row],[Price (USD)]]</f>
        <v>0</v>
      </c>
      <c r="V654" s="96">
        <f>EquipmentListTable[[#This Row],['# Left]]*EquipmentListTable[[#This Row],[Price (USD)]]</f>
        <v>0</v>
      </c>
      <c r="W654" s="96">
        <f>EquipmentListTable[[#This Row],['# Left]]*EquipmentListTable[[#This Row],[Price (USD)]]</f>
        <v>0</v>
      </c>
      <c r="Y654" s="77"/>
      <c r="Z65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https://www.adafruit.com/product/527</v>
      </c>
      <c r="AA65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https://www.mouser.com/ProductDetail/485-527</v>
      </c>
    </row>
    <row r="655" spans="1:28" s="55" customFormat="1" x14ac:dyDescent="0.3">
      <c r="A655" s="126" t="s">
        <v>7</v>
      </c>
      <c r="B655" s="126" t="s">
        <v>1579</v>
      </c>
      <c r="C655" s="126" t="s">
        <v>0</v>
      </c>
      <c r="D655" s="141" t="str">
        <f>IF(EquipmentListTable[[#This Row],[Supplier]]=FilterSpecs!$A$8,EquipmentListTable[[#This Row],[Mouser SKU]], EquipmentListTable[[#This Row],[Supplier SKU]])</f>
        <v>TOL-08794</v>
      </c>
      <c r="E655" s="126">
        <v>0</v>
      </c>
      <c r="F655" s="126">
        <v>0</v>
      </c>
      <c r="G655" s="126">
        <v>0</v>
      </c>
      <c r="H655" s="126">
        <f>EquipmentListTable[[#This Row],['#/Unit]]*FilterSpecs!$C$3+EquipmentListTable[[#This Row],['# Extra]]</f>
        <v>0</v>
      </c>
      <c r="I655" s="126">
        <v>0</v>
      </c>
      <c r="J655" s="126">
        <f>IF(AND(EquipmentListTable[[#This Row],[Tag]]&lt;&gt;FilterSpecs!$H$12, EquipmentListTable[[#This Row],[Tag]]&lt;&gt;FilterSpecs!$H$9), EquipmentListTable[[#This Row],['#/Unit]]*FilterSpecs!$B$3+EquipmentListTable[Init '# Extra],0)</f>
        <v>0</v>
      </c>
      <c r="K655" s="126">
        <f>EquipmentListTable[[#This Row],[Tot '#]]-EquipmentListTable[In Stock]</f>
        <v>0</v>
      </c>
      <c r="L655" s="126">
        <f>EquipmentListTable['# Left]</f>
        <v>0</v>
      </c>
      <c r="M655" s="126" t="s">
        <v>823</v>
      </c>
      <c r="N655" s="104">
        <v>1.95</v>
      </c>
      <c r="O655" s="104">
        <f>EquipmentListTable[[#This Row],['# Formatted]]*EquipmentListTable[[#This Row],[Price (USD)]]</f>
        <v>0</v>
      </c>
      <c r="P655" s="38" t="s">
        <v>1878</v>
      </c>
      <c r="Q655" s="126">
        <f t="shared" si="10"/>
        <v>635</v>
      </c>
      <c r="R655" s="141" t="s">
        <v>820</v>
      </c>
      <c r="S655" s="48">
        <f>IF(EquipmentListTable[[#This Row],[Tag]]=FilterSpecs!$H$7,EquipmentListTable[[#This Row],['#/Unit]]*EquipmentListTable[[#This Row],[Price (USD)]],0)</f>
        <v>0</v>
      </c>
      <c r="T655" s="87">
        <f>EquipmentListTable[[#This Row],[Tot '#]]*EquipmentListTable[[#This Row],[Price (USD)]]</f>
        <v>0</v>
      </c>
      <c r="U655" s="96">
        <f>EquipmentListTable[[#This Row],[In Stock]]*EquipmentListTable[[#This Row],[Price (USD)]]</f>
        <v>0</v>
      </c>
      <c r="V655" s="96">
        <f>EquipmentListTable[[#This Row],['# Left]]*EquipmentListTable[[#This Row],[Price (USD)]]</f>
        <v>0</v>
      </c>
      <c r="W655" s="96">
        <f>EquipmentListTable[[#This Row],['# Left]]*EquipmentListTable[[#This Row],[Price (USD)]]</f>
        <v>0</v>
      </c>
      <c r="X655" s="38" t="s">
        <v>821</v>
      </c>
      <c r="Y655" s="77" t="s">
        <v>822</v>
      </c>
      <c r="Z65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https://www.sparkfun.com/products/08794</v>
      </c>
      <c r="AA65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https://www.mouser.com/ProductDetail/474-TOL-08794</v>
      </c>
      <c r="AB655" s="38"/>
    </row>
    <row r="656" spans="1:28" s="55" customFormat="1" x14ac:dyDescent="0.3">
      <c r="A656" s="142" t="s">
        <v>7</v>
      </c>
      <c r="B656" s="142" t="s">
        <v>1579</v>
      </c>
      <c r="C656" s="126" t="s">
        <v>0</v>
      </c>
      <c r="D656" s="141" t="str">
        <f>IF(EquipmentListTable[[#This Row],[Supplier]]=FilterSpecs!$A$8,EquipmentListTable[[#This Row],[Mouser SKU]], EquipmentListTable[[#This Row],[Supplier SKU]])</f>
        <v>TOL-11952</v>
      </c>
      <c r="E656" s="126">
        <v>0</v>
      </c>
      <c r="F656" s="126">
        <v>0</v>
      </c>
      <c r="G656" s="126">
        <v>0</v>
      </c>
      <c r="H656" s="126">
        <f>EquipmentListTable[[#This Row],['#/Unit]]*FilterSpecs!$C$3+EquipmentListTable[[#This Row],['# Extra]]</f>
        <v>0</v>
      </c>
      <c r="I656" s="126">
        <v>0</v>
      </c>
      <c r="J656" s="126">
        <f>IF(AND(EquipmentListTable[[#This Row],[Tag]]&lt;&gt;FilterSpecs!$H$12, EquipmentListTable[[#This Row],[Tag]]&lt;&gt;FilterSpecs!$H$9), EquipmentListTable[[#This Row],['#/Unit]]*FilterSpecs!$B$3+EquipmentListTable[Init '# Extra],0)</f>
        <v>0</v>
      </c>
      <c r="K656" s="126">
        <f>EquipmentListTable[[#This Row],[Tot '#]]-EquipmentListTable[In Stock]</f>
        <v>0</v>
      </c>
      <c r="L656" s="126">
        <f>EquipmentListTable['# Left]</f>
        <v>0</v>
      </c>
      <c r="M656" s="126" t="s">
        <v>859</v>
      </c>
      <c r="N656" s="104">
        <v>6.95</v>
      </c>
      <c r="O656" s="104">
        <f>EquipmentListTable[[#This Row],['# Formatted]]*EquipmentListTable[[#This Row],[Price (USD)]]</f>
        <v>0</v>
      </c>
      <c r="P656" s="38" t="s">
        <v>1878</v>
      </c>
      <c r="Q656" s="126">
        <f t="shared" si="10"/>
        <v>636</v>
      </c>
      <c r="R656" s="141" t="s">
        <v>856</v>
      </c>
      <c r="S656" s="48">
        <f>IF(EquipmentListTable[[#This Row],[Tag]]=FilterSpecs!$H$7,EquipmentListTable[[#This Row],['#/Unit]]*EquipmentListTable[[#This Row],[Price (USD)]],0)</f>
        <v>0</v>
      </c>
      <c r="T656" s="87">
        <f>EquipmentListTable[[#This Row],[Tot '#]]*EquipmentListTable[[#This Row],[Price (USD)]]</f>
        <v>0</v>
      </c>
      <c r="U656" s="96">
        <f>EquipmentListTable[[#This Row],[In Stock]]*EquipmentListTable[[#This Row],[Price (USD)]]</f>
        <v>0</v>
      </c>
      <c r="V656" s="96">
        <f>EquipmentListTable[[#This Row],['# Left]]*EquipmentListTable[[#This Row],[Price (USD)]]</f>
        <v>0</v>
      </c>
      <c r="W656" s="96">
        <f>EquipmentListTable[[#This Row],['# Left]]*EquipmentListTable[[#This Row],[Price (USD)]]</f>
        <v>0</v>
      </c>
      <c r="X656" s="38" t="s">
        <v>857</v>
      </c>
      <c r="Y656" s="77" t="s">
        <v>858</v>
      </c>
      <c r="Z65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https://www.sparkfun.com/products/11952</v>
      </c>
      <c r="AA65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https://www.mouser.com/ProductDetail/474-TOL-11952</v>
      </c>
      <c r="AB656" s="38" t="s">
        <v>1181</v>
      </c>
    </row>
    <row r="657" spans="1:28" s="55" customFormat="1" x14ac:dyDescent="0.3">
      <c r="A657" s="126" t="s">
        <v>7</v>
      </c>
      <c r="B657" s="126" t="s">
        <v>1579</v>
      </c>
      <c r="C657" s="126" t="s">
        <v>0</v>
      </c>
      <c r="D657" s="141" t="str">
        <f>IF(EquipmentListTable[[#This Row],[Supplier]]=FilterSpecs!$A$8,EquipmentListTable[[#This Row],[Mouser SKU]], EquipmentListTable[[#This Row],[Supplier SKU]])</f>
        <v>TOL-09200</v>
      </c>
      <c r="E657" s="126">
        <v>0</v>
      </c>
      <c r="F657" s="126">
        <v>1</v>
      </c>
      <c r="G657" s="126">
        <v>1</v>
      </c>
      <c r="H657" s="126">
        <f>EquipmentListTable[[#This Row],['#/Unit]]*FilterSpecs!$C$3+EquipmentListTable[[#This Row],['# Extra]]</f>
        <v>1</v>
      </c>
      <c r="I657" s="126">
        <v>1</v>
      </c>
      <c r="J657" s="126">
        <f>IF(AND(EquipmentListTable[[#This Row],[Tag]]&lt;&gt;FilterSpecs!$H$12, EquipmentListTable[[#This Row],[Tag]]&lt;&gt;FilterSpecs!$H$9), EquipmentListTable[[#This Row],['#/Unit]]*FilterSpecs!$B$3+EquipmentListTable[Init '# Extra],0)</f>
        <v>1</v>
      </c>
      <c r="K657" s="126">
        <f>EquipmentListTable[[#This Row],[Tot '#]]-EquipmentListTable[In Stock]</f>
        <v>0</v>
      </c>
      <c r="L657" s="126">
        <f>EquipmentListTable['# Left]</f>
        <v>0</v>
      </c>
      <c r="M657" s="126" t="s">
        <v>847</v>
      </c>
      <c r="N657" s="104">
        <v>2.95</v>
      </c>
      <c r="O657" s="104">
        <f>EquipmentListTable[[#This Row],['# Formatted]]*EquipmentListTable[[#This Row],[Price (USD)]]</f>
        <v>0</v>
      </c>
      <c r="P657" s="38" t="s">
        <v>1878</v>
      </c>
      <c r="Q657" s="126">
        <f t="shared" si="10"/>
        <v>637</v>
      </c>
      <c r="R657" s="141" t="s">
        <v>844</v>
      </c>
      <c r="S657" s="48">
        <f>IF(EquipmentListTable[[#This Row],[Tag]]=FilterSpecs!$H$7,EquipmentListTable[[#This Row],['#/Unit]]*EquipmentListTable[[#This Row],[Price (USD)]],0)</f>
        <v>0</v>
      </c>
      <c r="T657" s="87">
        <f>EquipmentListTable[[#This Row],[Tot '#]]*EquipmentListTable[[#This Row],[Price (USD)]]</f>
        <v>2.95</v>
      </c>
      <c r="U657" s="96">
        <f>EquipmentListTable[[#This Row],[In Stock]]*EquipmentListTable[[#This Row],[Price (USD)]]</f>
        <v>2.95</v>
      </c>
      <c r="V657" s="96">
        <f>EquipmentListTable[[#This Row],['# Left]]*EquipmentListTable[[#This Row],[Price (USD)]]</f>
        <v>0</v>
      </c>
      <c r="W657" s="96">
        <f>EquipmentListTable[[#This Row],['# Left]]*EquipmentListTable[[#This Row],[Price (USD)]]</f>
        <v>0</v>
      </c>
      <c r="X657" s="38" t="s">
        <v>845</v>
      </c>
      <c r="Y657" s="77" t="s">
        <v>846</v>
      </c>
      <c r="Z657"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https://www.sparkfun.com/products/09200</v>
      </c>
      <c r="AA657"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https://www.mouser.com/ProductDetail/474-TOL-09200</v>
      </c>
      <c r="AB657" s="41"/>
    </row>
    <row r="658" spans="1:28" s="55" customFormat="1" x14ac:dyDescent="0.3">
      <c r="A658" s="126" t="s">
        <v>7</v>
      </c>
      <c r="B658" s="126" t="s">
        <v>1579</v>
      </c>
      <c r="C658" s="126" t="s">
        <v>0</v>
      </c>
      <c r="D658" s="141" t="str">
        <f>IF(EquipmentListTable[[#This Row],[Supplier]]=FilterSpecs!$A$8,EquipmentListTable[[#This Row],[Mouser SKU]], EquipmentListTable[[#This Row],[Supplier SKU]])</f>
        <v>TOL-10325</v>
      </c>
      <c r="E658" s="126">
        <v>0</v>
      </c>
      <c r="F658" s="126">
        <v>1</v>
      </c>
      <c r="G658" s="126">
        <v>1</v>
      </c>
      <c r="H658" s="126">
        <f>EquipmentListTable[[#This Row],['#/Unit]]*FilterSpecs!$C$3+EquipmentListTable[[#This Row],['# Extra]]</f>
        <v>1</v>
      </c>
      <c r="I658" s="126">
        <v>1</v>
      </c>
      <c r="J658" s="126">
        <f>IF(AND(EquipmentListTable[[#This Row],[Tag]]&lt;&gt;FilterSpecs!$H$12, EquipmentListTable[[#This Row],[Tag]]&lt;&gt;FilterSpecs!$H$9), EquipmentListTable[[#This Row],['#/Unit]]*FilterSpecs!$B$3+EquipmentListTable[Init '# Extra],0)</f>
        <v>1</v>
      </c>
      <c r="K658" s="126">
        <f>EquipmentListTable[[#This Row],[Tot '#]]-EquipmentListTable[In Stock]</f>
        <v>0</v>
      </c>
      <c r="L658" s="126">
        <f>EquipmentListTable['# Left]</f>
        <v>0</v>
      </c>
      <c r="M658" s="126" t="s">
        <v>1151</v>
      </c>
      <c r="N658" s="104">
        <v>1.95</v>
      </c>
      <c r="O658" s="104">
        <f>EquipmentListTable[[#This Row],['# Formatted]]*EquipmentListTable[[#This Row],[Price (USD)]]</f>
        <v>0</v>
      </c>
      <c r="P658" s="38" t="s">
        <v>1878</v>
      </c>
      <c r="Q658" s="126">
        <f t="shared" si="10"/>
        <v>638</v>
      </c>
      <c r="R658" s="141" t="s">
        <v>1148</v>
      </c>
      <c r="S658" s="48">
        <f>IF(EquipmentListTable[[#This Row],[Tag]]=FilterSpecs!$H$7,EquipmentListTable[[#This Row],['#/Unit]]*EquipmentListTable[[#This Row],[Price (USD)]],0)</f>
        <v>0</v>
      </c>
      <c r="T658" s="87">
        <f>EquipmentListTable[[#This Row],[Tot '#]]*EquipmentListTable[[#This Row],[Price (USD)]]</f>
        <v>1.95</v>
      </c>
      <c r="U658" s="96">
        <f>EquipmentListTable[[#This Row],[In Stock]]*EquipmentListTable[[#This Row],[Price (USD)]]</f>
        <v>1.95</v>
      </c>
      <c r="V658" s="96">
        <f>EquipmentListTable[[#This Row],['# Left]]*EquipmentListTable[[#This Row],[Price (USD)]]</f>
        <v>0</v>
      </c>
      <c r="W658" s="96">
        <f>EquipmentListTable[[#This Row],['# Left]]*EquipmentListTable[[#This Row],[Price (USD)]]</f>
        <v>0</v>
      </c>
      <c r="X658" s="38" t="s">
        <v>1149</v>
      </c>
      <c r="Y658" s="77" t="s">
        <v>1150</v>
      </c>
      <c r="Z658"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https://www.sparkfun.com/products/10325</v>
      </c>
      <c r="AA658"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https://www.mouser.com/ProductDetail/474-TOL-10325</v>
      </c>
      <c r="AB658" s="41"/>
    </row>
    <row r="659" spans="1:28" s="55" customFormat="1" x14ac:dyDescent="0.3">
      <c r="A659" s="126" t="s">
        <v>7</v>
      </c>
      <c r="B659" s="126" t="s">
        <v>1579</v>
      </c>
      <c r="C659" s="126" t="s">
        <v>0</v>
      </c>
      <c r="D659" s="141" t="str">
        <f>IF(EquipmentListTable[[#This Row],[Supplier]]=FilterSpecs!$A$8,EquipmentListTable[[#This Row],[Mouser SKU]], EquipmentListTable[[#This Row],[Supplier SKU]])</f>
        <v>TOL-13114</v>
      </c>
      <c r="E659" s="126">
        <v>0</v>
      </c>
      <c r="F659" s="126">
        <v>1</v>
      </c>
      <c r="G659" s="126">
        <v>1</v>
      </c>
      <c r="H659" s="126">
        <f>EquipmentListTable[[#This Row],['#/Unit]]*FilterSpecs!$C$3+EquipmentListTable[[#This Row],['# Extra]]</f>
        <v>1</v>
      </c>
      <c r="I659" s="126">
        <v>1</v>
      </c>
      <c r="J659" s="126">
        <f>IF(AND(EquipmentListTable[[#This Row],[Tag]]&lt;&gt;FilterSpecs!$H$12, EquipmentListTable[[#This Row],[Tag]]&lt;&gt;FilterSpecs!$H$9), EquipmentListTable[[#This Row],['#/Unit]]*FilterSpecs!$B$3+EquipmentListTable[Init '# Extra],0)</f>
        <v>1</v>
      </c>
      <c r="K659" s="126">
        <f>EquipmentListTable[[#This Row],[Tot '#]]-EquipmentListTable[In Stock]</f>
        <v>0</v>
      </c>
      <c r="L659" s="126">
        <f>EquipmentListTable['# Left]</f>
        <v>0</v>
      </c>
      <c r="M659" s="126" t="s">
        <v>815</v>
      </c>
      <c r="N659" s="104">
        <v>4.8</v>
      </c>
      <c r="O659" s="104">
        <f>EquipmentListTable[[#This Row],['# Formatted]]*EquipmentListTable[[#This Row],[Price (USD)]]</f>
        <v>0</v>
      </c>
      <c r="P659" s="38" t="s">
        <v>1878</v>
      </c>
      <c r="Q659" s="126">
        <f t="shared" si="10"/>
        <v>639</v>
      </c>
      <c r="R659" s="141" t="s">
        <v>812</v>
      </c>
      <c r="S659" s="48">
        <f>IF(EquipmentListTable[[#This Row],[Tag]]=FilterSpecs!$H$7,EquipmentListTable[[#This Row],['#/Unit]]*EquipmentListTable[[#This Row],[Price (USD)]],0)</f>
        <v>0</v>
      </c>
      <c r="T659" s="87">
        <f>EquipmentListTable[[#This Row],[Tot '#]]*EquipmentListTable[[#This Row],[Price (USD)]]</f>
        <v>4.8</v>
      </c>
      <c r="U659" s="96">
        <f>EquipmentListTable[[#This Row],[In Stock]]*EquipmentListTable[[#This Row],[Price (USD)]]</f>
        <v>4.8</v>
      </c>
      <c r="V659" s="96">
        <f>EquipmentListTable[[#This Row],['# Left]]*EquipmentListTable[[#This Row],[Price (USD)]]</f>
        <v>0</v>
      </c>
      <c r="W659" s="96">
        <f>EquipmentListTable[[#This Row],['# Left]]*EquipmentListTable[[#This Row],[Price (USD)]]</f>
        <v>0</v>
      </c>
      <c r="X659" s="38" t="s">
        <v>813</v>
      </c>
      <c r="Y659" s="77" t="s">
        <v>814</v>
      </c>
      <c r="Z659"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https://www.sparkfun.com/products/13114</v>
      </c>
      <c r="AA659"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https://www.mouser.com/ProductDetail/474-TOL-13114</v>
      </c>
      <c r="AB659" s="41"/>
    </row>
    <row r="660" spans="1:28" s="55" customFormat="1" x14ac:dyDescent="0.3">
      <c r="A660" s="142" t="s">
        <v>7</v>
      </c>
      <c r="B660" s="142" t="s">
        <v>1620</v>
      </c>
      <c r="C660" s="126" t="s">
        <v>0</v>
      </c>
      <c r="D660" s="141" t="str">
        <f>IF(EquipmentListTable[[#This Row],[Supplier]]=FilterSpecs!$A$8,EquipmentListTable[[#This Row],[Mouser SKU]], EquipmentListTable[[#This Row],[Supplier SKU]])</f>
        <v>TOL-11528</v>
      </c>
      <c r="E660" s="126">
        <v>0</v>
      </c>
      <c r="F660" s="126">
        <v>0</v>
      </c>
      <c r="G660" s="126">
        <v>0</v>
      </c>
      <c r="H660" s="126">
        <f>EquipmentListTable[[#This Row],['#/Unit]]*FilterSpecs!$C$3+EquipmentListTable[[#This Row],['# Extra]]</f>
        <v>0</v>
      </c>
      <c r="I660" s="126">
        <v>0</v>
      </c>
      <c r="J660" s="126">
        <f>IF(AND(EquipmentListTable[[#This Row],[Tag]]&lt;&gt;FilterSpecs!$H$12, EquipmentListTable[[#This Row],[Tag]]&lt;&gt;FilterSpecs!$H$9), EquipmentListTable[[#This Row],['#/Unit]]*FilterSpecs!$B$3+EquipmentListTable[Init '# Extra],0)</f>
        <v>0</v>
      </c>
      <c r="K660" s="126">
        <f>EquipmentListTable[[#This Row],[Tot '#]]-EquipmentListTable[In Stock]</f>
        <v>0</v>
      </c>
      <c r="L660" s="126">
        <f>EquipmentListTable['# Left]</f>
        <v>0</v>
      </c>
      <c r="M660" s="126" t="s">
        <v>1599</v>
      </c>
      <c r="N660" s="104">
        <v>3.95</v>
      </c>
      <c r="O660" s="104">
        <f>EquipmentListTable[[#This Row],['# Formatted]]*EquipmentListTable[[#This Row],[Price (USD)]]</f>
        <v>0</v>
      </c>
      <c r="P660" s="38" t="s">
        <v>1874</v>
      </c>
      <c r="Q660" s="126">
        <f t="shared" si="10"/>
        <v>640</v>
      </c>
      <c r="R660" s="141" t="s">
        <v>1596</v>
      </c>
      <c r="S660" s="48">
        <f>IF(EquipmentListTable[[#This Row],[Tag]]=FilterSpecs!$H$7,EquipmentListTable[[#This Row],['#/Unit]]*EquipmentListTable[[#This Row],[Price (USD)]],0)</f>
        <v>0</v>
      </c>
      <c r="T660" s="87">
        <f>EquipmentListTable[[#This Row],[Tot '#]]*EquipmentListTable[[#This Row],[Price (USD)]]</f>
        <v>0</v>
      </c>
      <c r="U660" s="96">
        <f>EquipmentListTable[[#This Row],[In Stock]]*EquipmentListTable[[#This Row],[Price (USD)]]</f>
        <v>0</v>
      </c>
      <c r="V660" s="96">
        <f>EquipmentListTable[[#This Row],['# Left]]*EquipmentListTable[[#This Row],[Price (USD)]]</f>
        <v>0</v>
      </c>
      <c r="W660" s="96">
        <f>EquipmentListTable[[#This Row],['# Left]]*EquipmentListTable[[#This Row],[Price (USD)]]</f>
        <v>0</v>
      </c>
      <c r="X660" s="38" t="s">
        <v>1597</v>
      </c>
      <c r="Y660" s="77" t="s">
        <v>1598</v>
      </c>
      <c r="Z660"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https://www.sparkfun.com/products/11528</v>
      </c>
      <c r="AA660"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https://www.mouser.com/ProductDetail/474-TOL-11528</v>
      </c>
    </row>
    <row r="661" spans="1:28" s="55" customFormat="1" x14ac:dyDescent="0.3">
      <c r="A661" s="142" t="s">
        <v>7</v>
      </c>
      <c r="B661" s="142" t="s">
        <v>1620</v>
      </c>
      <c r="C661" s="126" t="s">
        <v>0</v>
      </c>
      <c r="D661" s="141" t="str">
        <f>IF(EquipmentListTable[[#This Row],[Supplier]]=FilterSpecs!$A$8,EquipmentListTable[[#This Row],[Mouser SKU]], EquipmentListTable[[#This Row],[Supplier SKU]])</f>
        <v>TOL-11527</v>
      </c>
      <c r="E661" s="126">
        <v>0</v>
      </c>
      <c r="F661" s="126">
        <v>0</v>
      </c>
      <c r="G661" s="126">
        <v>0</v>
      </c>
      <c r="H661" s="126">
        <f>EquipmentListTable[[#This Row],['#/Unit]]*FilterSpecs!$C$3+EquipmentListTable[[#This Row],['# Extra]]</f>
        <v>0</v>
      </c>
      <c r="I661" s="126">
        <v>0</v>
      </c>
      <c r="J661" s="126">
        <f>IF(AND(EquipmentListTable[[#This Row],[Tag]]&lt;&gt;FilterSpecs!$H$12, EquipmentListTable[[#This Row],[Tag]]&lt;&gt;FilterSpecs!$H$9), EquipmentListTable[[#This Row],['#/Unit]]*FilterSpecs!$B$3+EquipmentListTable[Init '# Extra],0)</f>
        <v>0</v>
      </c>
      <c r="K661" s="126">
        <f>EquipmentListTable[[#This Row],[Tot '#]]-EquipmentListTable[In Stock]</f>
        <v>0</v>
      </c>
      <c r="L661" s="126">
        <f>EquipmentListTable['# Left]</f>
        <v>0</v>
      </c>
      <c r="M661" s="126" t="s">
        <v>1603</v>
      </c>
      <c r="N661" s="104">
        <v>3.95</v>
      </c>
      <c r="O661" s="104">
        <f>EquipmentListTable[[#This Row],['# Formatted]]*EquipmentListTable[[#This Row],[Price (USD)]]</f>
        <v>0</v>
      </c>
      <c r="P661" s="38" t="s">
        <v>1874</v>
      </c>
      <c r="Q661" s="126">
        <f t="shared" si="10"/>
        <v>641</v>
      </c>
      <c r="R661" s="141" t="s">
        <v>1600</v>
      </c>
      <c r="S661" s="48">
        <f>IF(EquipmentListTable[[#This Row],[Tag]]=FilterSpecs!$H$7,EquipmentListTable[[#This Row],['#/Unit]]*EquipmentListTable[[#This Row],[Price (USD)]],0)</f>
        <v>0</v>
      </c>
      <c r="T661" s="87">
        <f>EquipmentListTable[[#This Row],[Tot '#]]*EquipmentListTable[[#This Row],[Price (USD)]]</f>
        <v>0</v>
      </c>
      <c r="U661" s="96">
        <f>EquipmentListTable[[#This Row],[In Stock]]*EquipmentListTable[[#This Row],[Price (USD)]]</f>
        <v>0</v>
      </c>
      <c r="V661" s="96">
        <f>EquipmentListTable[[#This Row],['# Left]]*EquipmentListTable[[#This Row],[Price (USD)]]</f>
        <v>0</v>
      </c>
      <c r="W661" s="96">
        <f>EquipmentListTable[[#This Row],['# Left]]*EquipmentListTable[[#This Row],[Price (USD)]]</f>
        <v>0</v>
      </c>
      <c r="X661" s="38" t="s">
        <v>1601</v>
      </c>
      <c r="Y661" s="77" t="s">
        <v>1602</v>
      </c>
      <c r="Z661"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https://www.sparkfun.com/products/11527</v>
      </c>
      <c r="AA661"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https://www.mouser.com/ProductDetail/474-TOL-11527</v>
      </c>
    </row>
    <row r="662" spans="1:28" s="54" customFormat="1" x14ac:dyDescent="0.3">
      <c r="A662" s="126" t="s">
        <v>7</v>
      </c>
      <c r="B662" s="126" t="s">
        <v>1620</v>
      </c>
      <c r="C662" s="126" t="s">
        <v>1863</v>
      </c>
      <c r="D662" s="141" t="str">
        <f>IF(EquipmentListTable[[#This Row],[Supplier]]=FilterSpecs!$A$8,EquipmentListTable[[#This Row],[Mouser SKU]], EquipmentListTable[[#This Row],[Supplier SKU]])</f>
        <v>2938</v>
      </c>
      <c r="E662" s="126">
        <v>0</v>
      </c>
      <c r="F662" s="126">
        <v>0</v>
      </c>
      <c r="G662" s="126">
        <v>0</v>
      </c>
      <c r="H662" s="126">
        <f>EquipmentListTable[[#This Row],['#/Unit]]*FilterSpecs!$C$3+EquipmentListTable[[#This Row],['# Extra]]</f>
        <v>0</v>
      </c>
      <c r="I662" s="126">
        <v>0</v>
      </c>
      <c r="J662" s="126">
        <f>IF(AND(EquipmentListTable[[#This Row],[Tag]]&lt;&gt;FilterSpecs!$H$12, EquipmentListTable[[#This Row],[Tag]]&lt;&gt;FilterSpecs!$H$9), EquipmentListTable[[#This Row],['#/Unit]]*FilterSpecs!$B$3+EquipmentListTable[Init '# Extra],0)</f>
        <v>0</v>
      </c>
      <c r="K662" s="126">
        <f>EquipmentListTable[[#This Row],[Tot '#]]-EquipmentListTable[In Stock]</f>
        <v>0</v>
      </c>
      <c r="L662" s="126">
        <f>EquipmentListTable['# Left]</f>
        <v>0</v>
      </c>
      <c r="M662" s="142" t="s">
        <v>1950</v>
      </c>
      <c r="N662" s="105">
        <v>2.5</v>
      </c>
      <c r="O662" s="104">
        <f>EquipmentListTable[[#This Row],['# Formatted]]*EquipmentListTable[[#This Row],[Price (USD)]]</f>
        <v>0</v>
      </c>
      <c r="P662" s="51" t="s">
        <v>1874</v>
      </c>
      <c r="Q662" s="126">
        <f t="shared" si="10"/>
        <v>642</v>
      </c>
      <c r="R662" s="141" t="s">
        <v>1951</v>
      </c>
      <c r="S662" s="48">
        <f>IF(EquipmentListTable[[#This Row],[Tag]]=FilterSpecs!$H$7,EquipmentListTable[[#This Row],['#/Unit]]*EquipmentListTable[[#This Row],[Price (USD)]],0)</f>
        <v>0</v>
      </c>
      <c r="T662" s="87">
        <f>EquipmentListTable[[#This Row],[Tot '#]]*EquipmentListTable[[#This Row],[Price (USD)]]</f>
        <v>0</v>
      </c>
      <c r="U662" s="96">
        <f>EquipmentListTable[[#This Row],[In Stock]]*EquipmentListTable[[#This Row],[Price (USD)]]</f>
        <v>0</v>
      </c>
      <c r="V662" s="96">
        <f>EquipmentListTable[[#This Row],['# Left]]*EquipmentListTable[[#This Row],[Price (USD)]]</f>
        <v>0</v>
      </c>
      <c r="W662" s="96">
        <f>EquipmentListTable[[#This Row],['# Left]]*EquipmentListTable[[#This Row],[Price (USD)]]</f>
        <v>0</v>
      </c>
      <c r="X662" s="38"/>
      <c r="Y662" s="77"/>
      <c r="Z662"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https://www.adafruit.com/product/2938</v>
      </c>
      <c r="AA662"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https://www.mouser.com/ProductDetail/485-2938</v>
      </c>
      <c r="AB662" s="55"/>
    </row>
    <row r="663" spans="1:28" s="54" customFormat="1" x14ac:dyDescent="0.3">
      <c r="A663" s="126" t="s">
        <v>7</v>
      </c>
      <c r="B663" s="126" t="s">
        <v>1620</v>
      </c>
      <c r="C663" s="126" t="s">
        <v>1863</v>
      </c>
      <c r="D663" s="141" t="str">
        <f>IF(EquipmentListTable[[#This Row],[Supplier]]=FilterSpecs!$A$8,EquipmentListTable[[#This Row],[Mouser SKU]], EquipmentListTable[[#This Row],[Supplier SKU]])</f>
        <v>433</v>
      </c>
      <c r="E663" s="126">
        <v>0</v>
      </c>
      <c r="F663" s="126">
        <v>1</v>
      </c>
      <c r="G663" s="126">
        <v>1</v>
      </c>
      <c r="H663" s="126">
        <f>EquipmentListTable[[#This Row],['#/Unit]]*FilterSpecs!$C$3+EquipmentListTable[[#This Row],['# Extra]]</f>
        <v>1</v>
      </c>
      <c r="I663" s="126">
        <v>1</v>
      </c>
      <c r="J663" s="126">
        <f>IF(AND(EquipmentListTable[[#This Row],[Tag]]&lt;&gt;FilterSpecs!$H$12, EquipmentListTable[[#This Row],[Tag]]&lt;&gt;FilterSpecs!$H$9), EquipmentListTable[[#This Row],['#/Unit]]*FilterSpecs!$B$3+EquipmentListTable[Init '# Extra],0)</f>
        <v>1</v>
      </c>
      <c r="K663" s="126">
        <f>EquipmentListTable[[#This Row],[Tot '#]]-EquipmentListTable[In Stock]</f>
        <v>0</v>
      </c>
      <c r="L663" s="126">
        <f>EquipmentListTable['# Left]</f>
        <v>0</v>
      </c>
      <c r="M663" s="126" t="s">
        <v>1948</v>
      </c>
      <c r="N663" s="104">
        <v>2.95</v>
      </c>
      <c r="O663" s="104">
        <f>EquipmentListTable[[#This Row],['# Formatted]]*EquipmentListTable[[#This Row],[Price (USD)]]</f>
        <v>0</v>
      </c>
      <c r="P663" s="38" t="s">
        <v>1874</v>
      </c>
      <c r="Q663" s="126">
        <f t="shared" si="10"/>
        <v>643</v>
      </c>
      <c r="R663" s="141" t="s">
        <v>1949</v>
      </c>
      <c r="S663" s="48">
        <f>IF(EquipmentListTable[[#This Row],[Tag]]=FilterSpecs!$H$7,EquipmentListTable[[#This Row],['#/Unit]]*EquipmentListTable[[#This Row],[Price (USD)]],0)</f>
        <v>0</v>
      </c>
      <c r="T663" s="87">
        <f>EquipmentListTable[[#This Row],[Tot '#]]*EquipmentListTable[[#This Row],[Price (USD)]]</f>
        <v>2.95</v>
      </c>
      <c r="U663" s="96">
        <f>EquipmentListTable[[#This Row],[In Stock]]*EquipmentListTable[[#This Row],[Price (USD)]]</f>
        <v>2.95</v>
      </c>
      <c r="V663" s="96">
        <f>EquipmentListTable[[#This Row],['# Left]]*EquipmentListTable[[#This Row],[Price (USD)]]</f>
        <v>0</v>
      </c>
      <c r="W663" s="96">
        <f>EquipmentListTable[[#This Row],['# Left]]*EquipmentListTable[[#This Row],[Price (USD)]]</f>
        <v>0</v>
      </c>
      <c r="X663" s="38"/>
      <c r="Y663" s="77"/>
      <c r="Z663"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https://www.adafruit.com/product/433</v>
      </c>
      <c r="AA663"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https://www.mouser.com/ProductDetail/485-433</v>
      </c>
      <c r="AB663" s="41"/>
    </row>
    <row r="664" spans="1:28" s="54" customFormat="1" x14ac:dyDescent="0.3">
      <c r="A664" s="126" t="s">
        <v>7</v>
      </c>
      <c r="B664" s="126" t="s">
        <v>1620</v>
      </c>
      <c r="C664" s="126" t="s">
        <v>1863</v>
      </c>
      <c r="D664" s="141" t="str">
        <f>IF(EquipmentListTable[[#This Row],[Supplier]]=FilterSpecs!$A$8,EquipmentListTable[[#This Row],[Mouser SKU]], EquipmentListTable[[#This Row],[Supplier SKU]])</f>
        <v>432</v>
      </c>
      <c r="E664" s="126">
        <v>0</v>
      </c>
      <c r="F664" s="126">
        <v>1</v>
      </c>
      <c r="G664" s="126">
        <v>1</v>
      </c>
      <c r="H664" s="126">
        <f>EquipmentListTable[[#This Row],['#/Unit]]*FilterSpecs!$C$3+EquipmentListTable[[#This Row],['# Extra]]</f>
        <v>1</v>
      </c>
      <c r="I664" s="126">
        <v>1</v>
      </c>
      <c r="J664" s="126">
        <f>IF(AND(EquipmentListTable[[#This Row],[Tag]]&lt;&gt;FilterSpecs!$H$12, EquipmentListTable[[#This Row],[Tag]]&lt;&gt;FilterSpecs!$H$9), EquipmentListTable[[#This Row],['#/Unit]]*FilterSpecs!$B$3+EquipmentListTable[Init '# Extra],0)</f>
        <v>1</v>
      </c>
      <c r="K664" s="126">
        <f>EquipmentListTable[[#This Row],[Tot '#]]-EquipmentListTable[In Stock]</f>
        <v>0</v>
      </c>
      <c r="L664" s="126">
        <f>EquipmentListTable['# Left]</f>
        <v>0</v>
      </c>
      <c r="M664" s="126" t="s">
        <v>1944</v>
      </c>
      <c r="N664" s="104">
        <v>2.95</v>
      </c>
      <c r="O664" s="104">
        <f>EquipmentListTable[[#This Row],['# Formatted]]*EquipmentListTable[[#This Row],[Price (USD)]]</f>
        <v>0</v>
      </c>
      <c r="P664" s="38" t="s">
        <v>1874</v>
      </c>
      <c r="Q664" s="126">
        <f t="shared" si="10"/>
        <v>644</v>
      </c>
      <c r="R664" s="141" t="s">
        <v>1945</v>
      </c>
      <c r="S664" s="48">
        <f>IF(EquipmentListTable[[#This Row],[Tag]]=FilterSpecs!$H$7,EquipmentListTable[[#This Row],['#/Unit]]*EquipmentListTable[[#This Row],[Price (USD)]],0)</f>
        <v>0</v>
      </c>
      <c r="T664" s="87">
        <f>EquipmentListTable[[#This Row],[Tot '#]]*EquipmentListTable[[#This Row],[Price (USD)]]</f>
        <v>2.95</v>
      </c>
      <c r="U664" s="96">
        <f>EquipmentListTable[[#This Row],[In Stock]]*EquipmentListTable[[#This Row],[Price (USD)]]</f>
        <v>2.95</v>
      </c>
      <c r="V664" s="96">
        <f>EquipmentListTable[[#This Row],['# Left]]*EquipmentListTable[[#This Row],[Price (USD)]]</f>
        <v>0</v>
      </c>
      <c r="W664" s="96">
        <f>EquipmentListTable[[#This Row],['# Left]]*EquipmentListTable[[#This Row],[Price (USD)]]</f>
        <v>0</v>
      </c>
      <c r="X664" s="38"/>
      <c r="Y664" s="77"/>
      <c r="Z664"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https://www.adafruit.com/product/432</v>
      </c>
      <c r="AA664"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https://www.mouser.com/ProductDetail/485-432</v>
      </c>
      <c r="AB664" s="41"/>
    </row>
    <row r="665" spans="1:28" s="54" customFormat="1" x14ac:dyDescent="0.3">
      <c r="A665" s="126" t="s">
        <v>7</v>
      </c>
      <c r="B665" s="126" t="s">
        <v>1620</v>
      </c>
      <c r="C665" s="126" t="s">
        <v>1863</v>
      </c>
      <c r="D665" s="141" t="str">
        <f>IF(EquipmentListTable[[#This Row],[Supplier]]=FilterSpecs!$A$8,EquipmentListTable[[#This Row],[Mouser SKU]], EquipmentListTable[[#This Row],[Supplier SKU]])</f>
        <v>427</v>
      </c>
      <c r="E665" s="126">
        <v>0</v>
      </c>
      <c r="F665" s="126">
        <v>1</v>
      </c>
      <c r="G665" s="126">
        <v>1</v>
      </c>
      <c r="H665" s="126">
        <f>EquipmentListTable[[#This Row],['#/Unit]]*FilterSpecs!$C$3+EquipmentListTable[[#This Row],['# Extra]]</f>
        <v>1</v>
      </c>
      <c r="I665" s="126">
        <v>1</v>
      </c>
      <c r="J665" s="126">
        <f>IF(AND(EquipmentListTable[[#This Row],[Tag]]&lt;&gt;FilterSpecs!$H$12, EquipmentListTable[[#This Row],[Tag]]&lt;&gt;FilterSpecs!$H$9), EquipmentListTable[[#This Row],['#/Unit]]*FilterSpecs!$B$3+EquipmentListTable[Init '# Extra],0)</f>
        <v>1</v>
      </c>
      <c r="K665" s="126">
        <f>EquipmentListTable[[#This Row],[Tot '#]]-EquipmentListTable[In Stock]</f>
        <v>0</v>
      </c>
      <c r="L665" s="126">
        <f>EquipmentListTable['# Left]</f>
        <v>0</v>
      </c>
      <c r="M665" s="126" t="s">
        <v>1946</v>
      </c>
      <c r="N665" s="104">
        <v>4</v>
      </c>
      <c r="O665" s="104">
        <f>EquipmentListTable[[#This Row],['# Formatted]]*EquipmentListTable[[#This Row],[Price (USD)]]</f>
        <v>0</v>
      </c>
      <c r="P665" s="38" t="s">
        <v>1874</v>
      </c>
      <c r="Q665" s="126">
        <f t="shared" si="10"/>
        <v>645</v>
      </c>
      <c r="R665" s="141" t="s">
        <v>1947</v>
      </c>
      <c r="S665" s="48">
        <f>IF(EquipmentListTable[[#This Row],[Tag]]=FilterSpecs!$H$7,EquipmentListTable[[#This Row],['#/Unit]]*EquipmentListTable[[#This Row],[Price (USD)]],0)</f>
        <v>0</v>
      </c>
      <c r="T665" s="87">
        <f>EquipmentListTable[[#This Row],[Tot '#]]*EquipmentListTable[[#This Row],[Price (USD)]]</f>
        <v>4</v>
      </c>
      <c r="U665" s="96">
        <f>EquipmentListTable[[#This Row],[In Stock]]*EquipmentListTable[[#This Row],[Price (USD)]]</f>
        <v>4</v>
      </c>
      <c r="V665" s="96">
        <f>EquipmentListTable[[#This Row],['# Left]]*EquipmentListTable[[#This Row],[Price (USD)]]</f>
        <v>0</v>
      </c>
      <c r="W665" s="96">
        <f>EquipmentListTable[[#This Row],['# Left]]*EquipmentListTable[[#This Row],[Price (USD)]]</f>
        <v>0</v>
      </c>
      <c r="X665" s="38"/>
      <c r="Y665" s="77"/>
      <c r="Z665"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https://www.adafruit.com/product/427</v>
      </c>
      <c r="AA665"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https://www.mouser.com/ProductDetail/485-427</v>
      </c>
      <c r="AB665" s="41"/>
    </row>
    <row r="666" spans="1:28" s="54" customFormat="1" x14ac:dyDescent="0.3">
      <c r="A666" s="126" t="s">
        <v>7</v>
      </c>
      <c r="B666" s="126" t="s">
        <v>1620</v>
      </c>
      <c r="C666" s="126" t="s">
        <v>1863</v>
      </c>
      <c r="D666" s="141" t="str">
        <f>IF(EquipmentListTable[[#This Row],[Supplier]]=FilterSpecs!$A$8,EquipmentListTable[[#This Row],[Mouser SKU]], EquipmentListTable[[#This Row],[Supplier SKU]])</f>
        <v>431</v>
      </c>
      <c r="E666" s="126">
        <v>0</v>
      </c>
      <c r="F666" s="126">
        <v>1</v>
      </c>
      <c r="G666" s="126">
        <v>1</v>
      </c>
      <c r="H666" s="126">
        <f>EquipmentListTable[[#This Row],['#/Unit]]*FilterSpecs!$C$3+EquipmentListTable[[#This Row],['# Extra]]</f>
        <v>1</v>
      </c>
      <c r="I666" s="126">
        <v>1</v>
      </c>
      <c r="J666" s="126">
        <f>IF(AND(EquipmentListTable[[#This Row],[Tag]]&lt;&gt;FilterSpecs!$H$12, EquipmentListTable[[#This Row],[Tag]]&lt;&gt;FilterSpecs!$H$9), EquipmentListTable[[#This Row],['#/Unit]]*FilterSpecs!$B$3+EquipmentListTable[Init '# Extra],0)</f>
        <v>1</v>
      </c>
      <c r="K666" s="126">
        <f>EquipmentListTable[[#This Row],[Tot '#]]-EquipmentListTable[In Stock]</f>
        <v>0</v>
      </c>
      <c r="L666" s="126">
        <f>EquipmentListTable['# Left]</f>
        <v>0</v>
      </c>
      <c r="M666" s="126" t="s">
        <v>1940</v>
      </c>
      <c r="N666" s="104">
        <v>4</v>
      </c>
      <c r="O666" s="104">
        <f>EquipmentListTable[[#This Row],['# Formatted]]*EquipmentListTable[[#This Row],[Price (USD)]]</f>
        <v>0</v>
      </c>
      <c r="P666" s="38" t="s">
        <v>1874</v>
      </c>
      <c r="Q666" s="126">
        <f t="shared" si="10"/>
        <v>646</v>
      </c>
      <c r="R666" s="141" t="s">
        <v>1941</v>
      </c>
      <c r="S666" s="48">
        <f>IF(EquipmentListTable[[#This Row],[Tag]]=FilterSpecs!$H$7,EquipmentListTable[[#This Row],['#/Unit]]*EquipmentListTable[[#This Row],[Price (USD)]],0)</f>
        <v>0</v>
      </c>
      <c r="T666" s="87">
        <f>EquipmentListTable[[#This Row],[Tot '#]]*EquipmentListTable[[#This Row],[Price (USD)]]</f>
        <v>4</v>
      </c>
      <c r="U666" s="96">
        <f>EquipmentListTable[[#This Row],[In Stock]]*EquipmentListTable[[#This Row],[Price (USD)]]</f>
        <v>4</v>
      </c>
      <c r="V666" s="96">
        <f>EquipmentListTable[[#This Row],['# Left]]*EquipmentListTable[[#This Row],[Price (USD)]]</f>
        <v>0</v>
      </c>
      <c r="W666" s="96">
        <f>EquipmentListTable[[#This Row],['# Left]]*EquipmentListTable[[#This Row],[Price (USD)]]</f>
        <v>0</v>
      </c>
      <c r="X666" s="38"/>
      <c r="Y666" s="77"/>
      <c r="Z666" s="150" t="str">
        <f>_xlfn.IFS(EquipmentListTable[[#This Row],[Supplier]]=FilterSpecs!$A$6, HYPERLINK(FilterSpecs!$C$6 &amp; MID(EquipmentListTable[[#This Row],[Supplier SKU]],5,5)),EquipmentListTable[[#This Row],[Supplier]]=FilterSpecs!$A$7, HYPERLINK(FilterSpecs!$C$7 &amp;EquipmentListTable[[#This Row],[Supplier SKU]]),EquipmentListTable[[#This Row],[Supplier]]=FilterSpecs!$A$8, HYPERLINK(FilterSpecs!$C$8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https://www.adafruit.com/product/431</v>
      </c>
      <c r="AA666" s="150" t="str">
        <f>HYPERLINK("https://www.mouser.com/ProductDetail/" &amp;_xlfn.IFS(EquipmentListTable[[#This Row],[Supplier]]=FilterSpecs!$A$6, FilterSpecs!$B$6 &amp; EquipmentListTable[[#This Row],[Supplier SKU]],EquipmentListTable[[#This Row],[Supplier]]=FilterSpecs!$A$7,FilterSpecs!$B$7&amp; EquipmentListTable[[#This Row],[Supplier SKU]],EquipmentListTable[[#This Row],[Supplier]]=FilterSpecs!$A$8, FilterSpecs!$B$8&amp;EquipmentListTable[[#This Row],[Supplier SKU]],EquipmentListTable[[#This Row],[Supplier]]=FilterSpecs!$A$9,FilterSpecs!$B$9&amp; EquipmentListTable[[#This Row],[Supplier SKU]], EquipmentListTable[[#This Row],[Supplier]]=FilterSpecs!$A$17,FilterSpecs!$B$17&amp; EquipmentListTable[[#This Row],[Supplier SKU]]))</f>
        <v>https://www.mouser.com/ProductDetail/485-431</v>
      </c>
      <c r="AB666" s="41"/>
    </row>
    <row r="667" spans="1:28" x14ac:dyDescent="0.3">
      <c r="A667" s="76" t="s">
        <v>1381</v>
      </c>
      <c r="B667" s="76">
        <f>SUBTOTAL(103,EquipmentListTable[Category])</f>
        <v>653</v>
      </c>
      <c r="C667" s="74"/>
      <c r="D667" s="74"/>
      <c r="E667" s="111"/>
      <c r="F667" s="111"/>
      <c r="G667" s="111"/>
      <c r="H667" s="111"/>
      <c r="I667" s="111"/>
      <c r="J667" s="123"/>
      <c r="K667" s="111">
        <f>SUBTOTAL(109,EquipmentListTable['# Left])</f>
        <v>377</v>
      </c>
      <c r="L667" s="111"/>
      <c r="M667" s="74"/>
      <c r="N667" s="95">
        <f>SUBTOTAL(101,EquipmentListTable[Price (USD)])</f>
        <v>11.332143950995325</v>
      </c>
      <c r="O667" s="95">
        <f>SUBTOTAL(109,EquipmentListTable[Total Price])</f>
        <v>2968.9499999999975</v>
      </c>
      <c r="P667" s="75"/>
      <c r="Q667" s="111">
        <f>SUBTOTAL(104,EquipmentListTable[List '#])</f>
        <v>646</v>
      </c>
      <c r="R667" s="111">
        <f>SUBTOTAL(103,EquipmentListTable[Supplier SKU])</f>
        <v>653</v>
      </c>
      <c r="S667" s="74"/>
      <c r="T667" s="111">
        <f>SUBTOTAL(109,EquipmentListTable[$/Unit])</f>
        <v>7288.4099999999817</v>
      </c>
      <c r="U667" s="95">
        <f>SUBTOTAL(109,EquipmentListTable[Total $])</f>
        <v>4319.4599999999919</v>
      </c>
      <c r="V667" s="95">
        <f>SUBTOTAL(109,EquipmentListTable[Initial Total $])</f>
        <v>2968.9499999999975</v>
      </c>
      <c r="W667" s="95">
        <f>SUBTOTAL(109,EquipmentListTable[Remaining Total $])</f>
        <v>2968.9499999999975</v>
      </c>
      <c r="X667" s="74"/>
      <c r="Y667" s="74"/>
      <c r="Z667" s="74"/>
      <c r="AA667" s="74"/>
      <c r="AB667" s="74">
        <f>SUBTOTAL(103,EquipmentListTable[Description/Comments])</f>
        <v>74</v>
      </c>
    </row>
    <row r="668" spans="1:28" x14ac:dyDescent="0.3">
      <c r="D668" s="7"/>
      <c r="E668" s="82"/>
      <c r="F668" s="82"/>
      <c r="G668" s="82"/>
      <c r="H668" s="7"/>
      <c r="I668" s="7"/>
      <c r="J668" s="7"/>
      <c r="K668" s="7"/>
      <c r="L668" s="95"/>
      <c r="AA668" s="103"/>
      <c r="AB668" s="102"/>
    </row>
    <row r="669" spans="1:28" ht="15" thickBot="1" x14ac:dyDescent="0.35">
      <c r="D669" s="7"/>
      <c r="E669" s="82"/>
      <c r="F669" s="82"/>
      <c r="G669" s="82"/>
      <c r="H669" s="7"/>
      <c r="I669" s="7"/>
      <c r="J669" s="7"/>
      <c r="K669" s="7"/>
      <c r="L669" s="95"/>
      <c r="AA669" s="103"/>
      <c r="AB669" s="102"/>
    </row>
    <row r="670" spans="1:28" ht="19.2" thickTop="1" thickBot="1" x14ac:dyDescent="0.35">
      <c r="A670" s="68" t="s">
        <v>2438</v>
      </c>
      <c r="B670" s="68" t="s">
        <v>2439</v>
      </c>
      <c r="C670" s="69" t="s">
        <v>2440</v>
      </c>
      <c r="D670" s="7"/>
      <c r="E670" s="82"/>
      <c r="F670" s="82"/>
      <c r="G670" s="82"/>
      <c r="H670" s="7"/>
      <c r="I670" s="7"/>
      <c r="J670" s="7"/>
      <c r="K670" s="7"/>
      <c r="L670" s="95"/>
      <c r="AA670" s="103"/>
      <c r="AB670" s="102"/>
    </row>
    <row r="671" spans="1:28" ht="16.8" thickTop="1" thickBot="1" x14ac:dyDescent="0.35">
      <c r="A671" s="63" t="str">
        <f>FilterSpecs!E6</f>
        <v>Primary Component</v>
      </c>
      <c r="B671" s="64">
        <f>SUMIF(EquipmentListTable[Type],"=" &amp; FilterSpecs!$E6,EquipmentListTable[Total Price])</f>
        <v>808.35</v>
      </c>
      <c r="C671" s="64">
        <f>SUMIF(EquipmentListTable[Type],"=" &amp; FilterSpecs!$E6,EquipmentListTable[Total $])</f>
        <v>2472.3999999999996</v>
      </c>
      <c r="D671" s="7"/>
      <c r="E671" s="82"/>
      <c r="F671" s="82"/>
      <c r="G671" s="82"/>
      <c r="H671" s="7"/>
      <c r="I671" s="7"/>
      <c r="J671" s="7"/>
      <c r="K671" s="7"/>
      <c r="L671" s="95"/>
      <c r="AA671" s="103"/>
      <c r="AB671" s="102"/>
    </row>
    <row r="672" spans="1:28" ht="16.8" thickTop="1" thickBot="1" x14ac:dyDescent="0.35">
      <c r="A672" s="63" t="str">
        <f>FilterSpecs!E7</f>
        <v>Secondary Component</v>
      </c>
      <c r="B672" s="65">
        <f>SUMIF(EquipmentListTable[Type],"=" &amp; FilterSpecs!$E7,EquipmentListTable[Total Price])</f>
        <v>568.75000000000011</v>
      </c>
      <c r="C672" s="65">
        <f>SUMIF(EquipmentListTable[Type],"=" &amp; FilterSpecs!$E7,EquipmentListTable[Total $])</f>
        <v>331.12</v>
      </c>
      <c r="D672" s="7"/>
      <c r="E672" s="82"/>
      <c r="F672" s="82"/>
      <c r="G672" s="82"/>
      <c r="H672" s="7"/>
      <c r="I672" s="7"/>
      <c r="J672" s="7"/>
      <c r="K672" s="7"/>
      <c r="L672" s="95"/>
      <c r="AA672" s="103"/>
      <c r="AB672" s="102"/>
    </row>
    <row r="673" spans="1:28" ht="16.8" thickTop="1" thickBot="1" x14ac:dyDescent="0.35">
      <c r="A673" s="63" t="str">
        <f>FilterSpecs!E8</f>
        <v>Advanced &amp; Optional Components</v>
      </c>
      <c r="B673" s="65">
        <f>SUMIF(EquipmentListTable[Type],"=" &amp; FilterSpecs!$E8,EquipmentListTable[Total Price])</f>
        <v>565.6</v>
      </c>
      <c r="C673" s="65">
        <f>SUMIF(EquipmentListTable[Type],"=" &amp; FilterSpecs!$E8,EquipmentListTable[Total $])</f>
        <v>0</v>
      </c>
      <c r="D673" s="7"/>
      <c r="E673" s="82"/>
      <c r="F673" s="82"/>
      <c r="G673" s="82"/>
      <c r="H673" s="7"/>
      <c r="I673" s="7"/>
      <c r="J673" s="7"/>
      <c r="K673" s="7"/>
      <c r="L673" s="95"/>
      <c r="AA673" s="103"/>
      <c r="AB673" s="102"/>
    </row>
    <row r="674" spans="1:28" ht="16.8" thickTop="1" thickBot="1" x14ac:dyDescent="0.35">
      <c r="A674" s="63" t="str">
        <f>FilterSpecs!E9</f>
        <v>Smart-Home/IoT Network Integration (Fixed)</v>
      </c>
      <c r="B674" s="65">
        <f>SUMIF(EquipmentListTable[Type],"=" &amp; FilterSpecs!$E9,EquipmentListTable[Total Price])</f>
        <v>383.65</v>
      </c>
      <c r="C674" s="65">
        <f>SUMIF(EquipmentListTable[Type],"=" &amp; FilterSpecs!$E9,EquipmentListTable[Total $])</f>
        <v>0</v>
      </c>
      <c r="D674" s="7"/>
      <c r="E674" s="82"/>
      <c r="F674" s="82"/>
      <c r="G674" s="82"/>
      <c r="H674" s="7"/>
      <c r="I674" s="7"/>
      <c r="J674" s="7"/>
      <c r="K674" s="7"/>
      <c r="L674" s="95"/>
      <c r="AA674" s="103"/>
      <c r="AB674" s="102"/>
    </row>
    <row r="675" spans="1:28" ht="16.8" thickTop="1" thickBot="1" x14ac:dyDescent="0.35">
      <c r="A675" s="63" t="str">
        <f>FilterSpecs!E10</f>
        <v>Smart-Home/IoT Network Integration (Portable)</v>
      </c>
      <c r="B675" s="65">
        <f>SUMIF(EquipmentListTable[Type],"=" &amp; FilterSpecs!$E10,EquipmentListTable[Total Price])</f>
        <v>208.8</v>
      </c>
      <c r="C675" s="65">
        <f>SUMIF(EquipmentListTable[Type],"=" &amp; FilterSpecs!$E10,EquipmentListTable[Total $])</f>
        <v>0</v>
      </c>
      <c r="D675" s="7"/>
      <c r="E675" s="82"/>
      <c r="F675" s="82"/>
      <c r="G675" s="82"/>
      <c r="H675" s="7"/>
      <c r="I675" s="7"/>
      <c r="J675" s="7"/>
      <c r="K675" s="7"/>
      <c r="L675" s="95"/>
      <c r="AA675" s="103"/>
      <c r="AB675" s="102"/>
    </row>
    <row r="676" spans="1:28" ht="16.8" thickTop="1" thickBot="1" x14ac:dyDescent="0.35">
      <c r="A676" s="63" t="str">
        <f>FilterSpecs!E11</f>
        <v>Hardware Component</v>
      </c>
      <c r="B676" s="65">
        <f>SUMIF(EquipmentListTable[Type],"=" &amp; FilterSpecs!$E11,EquipmentListTable[Total Price])</f>
        <v>118.85000000000002</v>
      </c>
      <c r="C676" s="65">
        <f>SUMIF(EquipmentListTable[Type],"=" &amp; FilterSpecs!$E11,EquipmentListTable[Total $])</f>
        <v>623.60000000000014</v>
      </c>
      <c r="D676" s="7"/>
      <c r="E676" s="82"/>
      <c r="F676" s="82"/>
      <c r="G676" s="82"/>
      <c r="H676" s="7"/>
      <c r="I676" s="7"/>
      <c r="J676" s="7"/>
      <c r="K676" s="7"/>
      <c r="L676" s="95"/>
      <c r="AA676" s="103"/>
      <c r="AB676" s="102"/>
    </row>
    <row r="677" spans="1:28" ht="16.8" thickTop="1" thickBot="1" x14ac:dyDescent="0.35">
      <c r="A677" s="63" t="str">
        <f>FilterSpecs!E12</f>
        <v>Low-Level Electronics</v>
      </c>
      <c r="B677" s="65">
        <f>SUMIF(EquipmentListTable[Type],"=" &amp; FilterSpecs!$E12,EquipmentListTable[Total Price])</f>
        <v>255.84999999999997</v>
      </c>
      <c r="C677" s="65">
        <f>SUMIF(EquipmentListTable[Type],"=" &amp; FilterSpecs!$E12,EquipmentListTable[Total $])</f>
        <v>739.40000000000009</v>
      </c>
      <c r="D677" s="7"/>
      <c r="E677" s="82"/>
      <c r="F677" s="82"/>
      <c r="G677" s="82"/>
      <c r="H677" s="7"/>
      <c r="I677" s="7"/>
      <c r="J677" s="7"/>
      <c r="K677" s="7"/>
      <c r="L677" s="95"/>
      <c r="AA677" s="103"/>
      <c r="AB677" s="102"/>
    </row>
    <row r="678" spans="1:28" ht="16.8" thickTop="1" thickBot="1" x14ac:dyDescent="0.35">
      <c r="A678" s="66" t="str">
        <f>FilterSpecs!E13</f>
        <v>Tools</v>
      </c>
      <c r="B678" s="67">
        <f>SUMIF(EquipmentListTable[Type],"=" &amp; FilterSpecs!$E13,EquipmentListTable[Total Price])</f>
        <v>59.100000000000009</v>
      </c>
      <c r="C678" s="67">
        <f>SUMIF(EquipmentListTable[Type],"=" &amp; FilterSpecs!$E13,EquipmentListTable[Total $])</f>
        <v>152.93999999999997</v>
      </c>
      <c r="D678" s="7"/>
      <c r="E678" s="82"/>
      <c r="F678" s="82"/>
      <c r="G678" s="82"/>
      <c r="H678" s="7"/>
      <c r="I678" s="7"/>
      <c r="J678" s="7"/>
      <c r="K678" s="7"/>
      <c r="L678" s="95"/>
      <c r="AA678" s="103"/>
      <c r="AB678" s="102"/>
    </row>
    <row r="679" spans="1:28" ht="19.2" thickTop="1" thickBot="1" x14ac:dyDescent="0.35">
      <c r="A679" s="68">
        <f>SUBTOTAL(103,Table12[Cost Breakdown])</f>
        <v>8</v>
      </c>
      <c r="B679" s="70">
        <f>SUBTOTAL(109,Table12[Initial Order])</f>
        <v>2968.9500000000003</v>
      </c>
      <c r="C679" s="71">
        <f>SUBTOTAL(109,Table12[Total Order])</f>
        <v>4319.46</v>
      </c>
      <c r="D679" s="7"/>
      <c r="E679" s="82"/>
      <c r="F679" s="82"/>
      <c r="G679" s="82"/>
      <c r="H679" s="7"/>
      <c r="I679" s="7"/>
      <c r="J679" s="7"/>
      <c r="K679" s="7"/>
      <c r="L679" s="95"/>
      <c r="AA679" s="103"/>
      <c r="AB679" s="102"/>
    </row>
    <row r="680" spans="1:28" ht="15" thickTop="1" x14ac:dyDescent="0.3">
      <c r="D680" s="7"/>
      <c r="E680" s="82"/>
      <c r="F680" s="82"/>
      <c r="G680" s="82"/>
      <c r="AA680" s="103"/>
      <c r="AB680" s="102"/>
    </row>
    <row r="681" spans="1:28" s="54" customFormat="1" ht="33.6" x14ac:dyDescent="0.3">
      <c r="A681" s="163" t="s">
        <v>2348</v>
      </c>
      <c r="B681" s="163"/>
      <c r="C681" s="53"/>
      <c r="D681" s="7"/>
      <c r="E681" s="82"/>
      <c r="F681" s="82"/>
      <c r="G681" s="82"/>
      <c r="L681" s="97"/>
      <c r="O681" s="97"/>
      <c r="P681" s="89"/>
      <c r="Q681" s="89"/>
      <c r="U681" s="89"/>
      <c r="V681" s="89"/>
      <c r="W681" s="89"/>
      <c r="X681" s="89"/>
      <c r="Y681" s="89"/>
      <c r="Z681" s="97"/>
      <c r="AA681" s="103"/>
      <c r="AB681" s="102"/>
    </row>
    <row r="682" spans="1:28" s="34" customFormat="1" x14ac:dyDescent="0.3">
      <c r="A682" s="7" t="s">
        <v>874</v>
      </c>
      <c r="B682" s="7" t="s">
        <v>971</v>
      </c>
      <c r="C682" s="7" t="s">
        <v>0</v>
      </c>
      <c r="D682" s="7" t="s">
        <v>1736</v>
      </c>
      <c r="E682" s="83">
        <v>1</v>
      </c>
      <c r="F682" s="83">
        <v>1</v>
      </c>
      <c r="G682" s="82"/>
      <c r="H682" s="7"/>
      <c r="J682" s="7">
        <v>1</v>
      </c>
      <c r="M682" s="7" t="s">
        <v>1739</v>
      </c>
      <c r="N682" s="35">
        <v>9.9499999999999993</v>
      </c>
      <c r="O682" s="95" t="s">
        <v>1874</v>
      </c>
      <c r="Q682" s="90"/>
      <c r="U682" s="90"/>
      <c r="V682" s="90"/>
      <c r="W682" s="90"/>
      <c r="X682" s="90"/>
      <c r="Y682" s="90"/>
      <c r="Z682" s="98"/>
      <c r="AA682" s="103"/>
      <c r="AB682" s="102"/>
    </row>
    <row r="683" spans="1:28" s="34" customFormat="1" x14ac:dyDescent="0.3">
      <c r="A683" s="7" t="s">
        <v>874</v>
      </c>
      <c r="B683" s="7" t="s">
        <v>971</v>
      </c>
      <c r="C683" s="7" t="s">
        <v>1863</v>
      </c>
      <c r="D683" s="7" t="s">
        <v>1976</v>
      </c>
      <c r="E683" s="83">
        <v>0</v>
      </c>
      <c r="F683" s="83">
        <v>0</v>
      </c>
      <c r="G683" s="82"/>
      <c r="H683" s="7"/>
      <c r="M683" s="7" t="s">
        <v>1977</v>
      </c>
      <c r="N683" s="35">
        <v>14.95</v>
      </c>
      <c r="O683" s="95" t="s">
        <v>1874</v>
      </c>
      <c r="Q683" s="90"/>
      <c r="U683" s="90"/>
      <c r="V683" s="90"/>
      <c r="W683" s="90"/>
      <c r="X683" s="90"/>
      <c r="Y683" s="90"/>
      <c r="Z683" s="98"/>
      <c r="AA683" s="103"/>
      <c r="AB683" s="102"/>
    </row>
    <row r="684" spans="1:28" s="34" customFormat="1" x14ac:dyDescent="0.3">
      <c r="A684" s="7" t="s">
        <v>874</v>
      </c>
      <c r="B684" s="7" t="s">
        <v>971</v>
      </c>
      <c r="C684" s="7" t="s">
        <v>1863</v>
      </c>
      <c r="D684" s="7" t="s">
        <v>1964</v>
      </c>
      <c r="E684" s="83">
        <v>0</v>
      </c>
      <c r="F684" s="83">
        <v>0</v>
      </c>
      <c r="G684" s="82"/>
      <c r="H684" s="7"/>
      <c r="M684" s="7" t="s">
        <v>1965</v>
      </c>
      <c r="N684" s="35">
        <v>9.9499999999999993</v>
      </c>
      <c r="O684" s="95" t="s">
        <v>1874</v>
      </c>
      <c r="Q684" s="90"/>
      <c r="U684" s="90"/>
      <c r="V684" s="90"/>
      <c r="W684" s="90"/>
      <c r="X684" s="90"/>
      <c r="Y684" s="90"/>
      <c r="Z684" s="98"/>
      <c r="AA684" s="103"/>
      <c r="AB684" s="102"/>
    </row>
    <row r="685" spans="1:28" s="34" customFormat="1" x14ac:dyDescent="0.3">
      <c r="A685" s="7" t="s">
        <v>874</v>
      </c>
      <c r="B685" s="7" t="s">
        <v>971</v>
      </c>
      <c r="C685" s="7" t="s">
        <v>1863</v>
      </c>
      <c r="D685" s="7" t="s">
        <v>1968</v>
      </c>
      <c r="E685" s="83">
        <v>0</v>
      </c>
      <c r="F685" s="83">
        <v>0</v>
      </c>
      <c r="G685" s="82"/>
      <c r="H685" s="7"/>
      <c r="M685" s="7" t="s">
        <v>1969</v>
      </c>
      <c r="N685" s="35">
        <v>14.95</v>
      </c>
      <c r="O685" s="95" t="s">
        <v>1874</v>
      </c>
      <c r="Q685" s="90"/>
      <c r="U685" s="90"/>
      <c r="V685" s="90"/>
      <c r="W685" s="90"/>
      <c r="X685" s="90"/>
      <c r="Y685" s="90"/>
      <c r="Z685" s="98"/>
      <c r="AA685" s="98"/>
      <c r="AB685" s="98"/>
    </row>
    <row r="686" spans="1:28" s="41" customFormat="1" x14ac:dyDescent="0.3">
      <c r="A686" s="38" t="s">
        <v>872</v>
      </c>
      <c r="B686" s="38" t="s">
        <v>1905</v>
      </c>
      <c r="C686" s="38" t="s">
        <v>0</v>
      </c>
      <c r="D686" s="38" t="s">
        <v>19</v>
      </c>
      <c r="E686" s="84">
        <v>5</v>
      </c>
      <c r="F686" s="84">
        <v>5</v>
      </c>
      <c r="G686" s="87"/>
      <c r="H686" s="38"/>
      <c r="J686" s="41">
        <v>1</v>
      </c>
      <c r="M686" s="38" t="s">
        <v>22</v>
      </c>
      <c r="N686" s="39">
        <v>29.95</v>
      </c>
      <c r="O686" s="96" t="s">
        <v>1875</v>
      </c>
      <c r="Q686" s="91"/>
      <c r="U686" s="91"/>
      <c r="V686" s="91"/>
      <c r="W686" s="91"/>
      <c r="X686" s="91"/>
      <c r="Y686" s="91"/>
      <c r="Z686" s="99"/>
      <c r="AA686" s="99"/>
      <c r="AB686" s="99"/>
    </row>
    <row r="687" spans="1:28" s="41" customFormat="1" x14ac:dyDescent="0.3">
      <c r="A687" s="38" t="s">
        <v>872</v>
      </c>
      <c r="B687" s="38" t="s">
        <v>1897</v>
      </c>
      <c r="C687" s="38" t="s">
        <v>0</v>
      </c>
      <c r="D687" s="38" t="s">
        <v>99</v>
      </c>
      <c r="E687" s="84">
        <v>5</v>
      </c>
      <c r="F687" s="84">
        <v>5</v>
      </c>
      <c r="G687" s="87"/>
      <c r="H687" s="38"/>
      <c r="J687" s="38">
        <v>1</v>
      </c>
      <c r="M687" s="38" t="s">
        <v>102</v>
      </c>
      <c r="N687" s="39">
        <v>12.95</v>
      </c>
      <c r="O687" s="96" t="s">
        <v>1875</v>
      </c>
      <c r="Q687" s="91"/>
      <c r="U687" s="91"/>
      <c r="V687" s="91"/>
      <c r="W687" s="91"/>
      <c r="X687" s="91"/>
      <c r="Y687" s="91"/>
      <c r="Z687" s="99"/>
      <c r="AA687" s="99"/>
      <c r="AB687" s="99"/>
    </row>
    <row r="688" spans="1:28" s="41" customFormat="1" x14ac:dyDescent="0.3">
      <c r="A688" s="38" t="s">
        <v>872</v>
      </c>
      <c r="B688" s="38" t="s">
        <v>3</v>
      </c>
      <c r="C688" s="38" t="s">
        <v>0</v>
      </c>
      <c r="D688" s="38" t="s">
        <v>240</v>
      </c>
      <c r="E688" s="84">
        <v>5</v>
      </c>
      <c r="F688" s="84">
        <v>5</v>
      </c>
      <c r="G688" s="87"/>
      <c r="H688" s="38"/>
      <c r="J688" s="38">
        <v>1</v>
      </c>
      <c r="M688" s="38" t="s">
        <v>243</v>
      </c>
      <c r="N688" s="39">
        <v>6.95</v>
      </c>
      <c r="O688" s="96" t="s">
        <v>1875</v>
      </c>
      <c r="Q688" s="91"/>
      <c r="U688" s="91"/>
      <c r="V688" s="91"/>
      <c r="W688" s="91"/>
      <c r="X688" s="91"/>
      <c r="Y688" s="91"/>
      <c r="Z688" s="99"/>
      <c r="AA688" s="99"/>
      <c r="AB688" s="99"/>
    </row>
    <row r="689" spans="1:28" s="41" customFormat="1" x14ac:dyDescent="0.3">
      <c r="A689" s="38" t="s">
        <v>873</v>
      </c>
      <c r="B689" s="38" t="s">
        <v>877</v>
      </c>
      <c r="C689" s="38" t="s">
        <v>0</v>
      </c>
      <c r="D689" s="38" t="s">
        <v>343</v>
      </c>
      <c r="E689" s="84">
        <v>0</v>
      </c>
      <c r="F689" s="84">
        <v>0</v>
      </c>
      <c r="G689" s="87"/>
      <c r="H689" s="38"/>
      <c r="J689" s="38">
        <v>1</v>
      </c>
      <c r="M689" s="38" t="s">
        <v>346</v>
      </c>
      <c r="N689" s="39">
        <v>2.95</v>
      </c>
      <c r="O689" s="96" t="s">
        <v>2349</v>
      </c>
      <c r="Q689" s="91"/>
      <c r="U689" s="91"/>
      <c r="V689" s="91"/>
      <c r="W689" s="91"/>
      <c r="X689" s="91"/>
      <c r="Y689" s="91"/>
      <c r="Z689" s="99"/>
      <c r="AA689" s="99"/>
      <c r="AB689" s="99"/>
    </row>
    <row r="690" spans="1:28" s="41" customFormat="1" x14ac:dyDescent="0.3">
      <c r="A690" s="38" t="s">
        <v>873</v>
      </c>
      <c r="B690" s="38" t="s">
        <v>877</v>
      </c>
      <c r="C690" s="38" t="s">
        <v>0</v>
      </c>
      <c r="D690" s="38" t="s">
        <v>1157</v>
      </c>
      <c r="E690" s="84">
        <v>0</v>
      </c>
      <c r="F690" s="84">
        <v>0</v>
      </c>
      <c r="G690" s="87"/>
      <c r="H690" s="38"/>
      <c r="J690" s="38">
        <v>1</v>
      </c>
      <c r="M690" s="38" t="s">
        <v>1160</v>
      </c>
      <c r="N690" s="39">
        <v>9.9499999999999993</v>
      </c>
      <c r="O690" s="96" t="s">
        <v>2349</v>
      </c>
      <c r="Q690" s="91"/>
      <c r="U690" s="91"/>
      <c r="V690" s="91"/>
      <c r="W690" s="91"/>
      <c r="X690" s="91"/>
      <c r="Y690" s="91"/>
      <c r="Z690" s="99"/>
      <c r="AA690" s="99"/>
      <c r="AB690" s="99"/>
    </row>
    <row r="691" spans="1:28" s="34" customFormat="1" x14ac:dyDescent="0.3">
      <c r="A691" s="7" t="s">
        <v>873</v>
      </c>
      <c r="B691" s="7" t="s">
        <v>1575</v>
      </c>
      <c r="C691" s="7" t="s">
        <v>0</v>
      </c>
      <c r="D691" s="7" t="s">
        <v>1080</v>
      </c>
      <c r="E691" s="83">
        <v>1</v>
      </c>
      <c r="F691" s="83">
        <v>1</v>
      </c>
      <c r="G691" s="82"/>
      <c r="H691" s="7"/>
      <c r="J691" s="7"/>
      <c r="M691" s="7" t="s">
        <v>1083</v>
      </c>
      <c r="N691" s="35">
        <v>24.95</v>
      </c>
      <c r="O691" s="95" t="s">
        <v>1874</v>
      </c>
      <c r="Q691" s="90"/>
      <c r="U691" s="90"/>
      <c r="V691" s="90"/>
      <c r="W691" s="90"/>
      <c r="X691" s="90"/>
      <c r="Y691" s="90"/>
      <c r="Z691" s="98"/>
      <c r="AA691" s="98"/>
      <c r="AB691" s="98"/>
    </row>
    <row r="692" spans="1:28" s="57" customFormat="1" x14ac:dyDescent="0.3">
      <c r="A692" s="26" t="s">
        <v>1043</v>
      </c>
      <c r="B692" s="56" t="s">
        <v>990</v>
      </c>
      <c r="C692" s="56" t="s">
        <v>0</v>
      </c>
      <c r="D692" s="26" t="s">
        <v>966</v>
      </c>
      <c r="E692" s="85">
        <v>0</v>
      </c>
      <c r="F692" s="85">
        <v>0</v>
      </c>
      <c r="G692" s="86"/>
      <c r="H692" s="26"/>
      <c r="J692" s="26">
        <v>1</v>
      </c>
      <c r="M692" s="26" t="s">
        <v>969</v>
      </c>
      <c r="N692" s="36">
        <v>44.95</v>
      </c>
      <c r="O692" s="108" t="s">
        <v>1878</v>
      </c>
      <c r="Q692" s="92"/>
      <c r="U692" s="92"/>
      <c r="V692" s="92"/>
      <c r="W692" s="92"/>
      <c r="X692" s="92"/>
      <c r="Y692" s="92"/>
      <c r="Z692" s="100"/>
      <c r="AA692" s="100"/>
      <c r="AB692" s="100"/>
    </row>
    <row r="693" spans="1:28" s="34" customFormat="1" x14ac:dyDescent="0.3">
      <c r="A693" s="7" t="s">
        <v>1043</v>
      </c>
      <c r="B693" s="7" t="s">
        <v>990</v>
      </c>
      <c r="C693" s="7" t="s">
        <v>1863</v>
      </c>
      <c r="D693" s="7" t="s">
        <v>1958</v>
      </c>
      <c r="E693" s="83">
        <v>0</v>
      </c>
      <c r="F693" s="83">
        <v>0</v>
      </c>
      <c r="G693" s="82"/>
      <c r="H693" s="7"/>
      <c r="J693" s="7"/>
      <c r="M693" s="7" t="s">
        <v>1959</v>
      </c>
      <c r="N693" s="35">
        <v>44.95</v>
      </c>
      <c r="O693" s="95" t="s">
        <v>1874</v>
      </c>
      <c r="Q693" s="90"/>
      <c r="U693" s="90"/>
      <c r="V693" s="90"/>
      <c r="W693" s="90"/>
      <c r="X693" s="90"/>
      <c r="Y693" s="90"/>
      <c r="Z693" s="98"/>
      <c r="AA693" s="98"/>
      <c r="AB693" s="98"/>
    </row>
    <row r="694" spans="1:28" s="34" customFormat="1" x14ac:dyDescent="0.3">
      <c r="A694" s="7" t="s">
        <v>1043</v>
      </c>
      <c r="B694" s="7" t="s">
        <v>1929</v>
      </c>
      <c r="C694" s="7" t="s">
        <v>1863</v>
      </c>
      <c r="D694" s="7" t="s">
        <v>1937</v>
      </c>
      <c r="E694" s="83">
        <v>1</v>
      </c>
      <c r="F694" s="83">
        <v>1</v>
      </c>
      <c r="G694" s="82"/>
      <c r="H694" s="7"/>
      <c r="J694" s="7"/>
      <c r="M694" s="7" t="s">
        <v>1936</v>
      </c>
      <c r="N694" s="35">
        <v>39.950000000000003</v>
      </c>
      <c r="O694" s="95" t="s">
        <v>1874</v>
      </c>
      <c r="Q694" s="90"/>
      <c r="U694" s="90"/>
      <c r="V694" s="90"/>
      <c r="W694" s="90"/>
      <c r="X694" s="90"/>
      <c r="Y694" s="90"/>
      <c r="Z694" s="98"/>
      <c r="AA694" s="98"/>
      <c r="AB694" s="98"/>
    </row>
    <row r="695" spans="1:28" s="34" customFormat="1" x14ac:dyDescent="0.3">
      <c r="A695" s="7" t="s">
        <v>1043</v>
      </c>
      <c r="B695" s="58" t="s">
        <v>1894</v>
      </c>
      <c r="C695" s="7" t="s">
        <v>1863</v>
      </c>
      <c r="D695" s="7" t="s">
        <v>1962</v>
      </c>
      <c r="E695" s="83">
        <v>0</v>
      </c>
      <c r="F695" s="83">
        <v>0</v>
      </c>
      <c r="G695" s="82"/>
      <c r="H695" s="7"/>
      <c r="M695" s="7" t="s">
        <v>1963</v>
      </c>
      <c r="N695" s="35">
        <v>44.95</v>
      </c>
      <c r="O695" s="95" t="s">
        <v>1874</v>
      </c>
      <c r="Q695" s="90"/>
      <c r="U695" s="90"/>
      <c r="V695" s="90"/>
      <c r="W695" s="90"/>
      <c r="X695" s="90"/>
      <c r="Y695" s="90"/>
      <c r="Z695" s="98"/>
      <c r="AA695" s="98"/>
      <c r="AB695" s="98"/>
    </row>
    <row r="696" spans="1:28" s="40" customFormat="1" x14ac:dyDescent="0.3">
      <c r="A696" s="37" t="s">
        <v>1043</v>
      </c>
      <c r="B696" s="46" t="s">
        <v>1407</v>
      </c>
      <c r="C696" s="46" t="s">
        <v>0</v>
      </c>
      <c r="D696" s="38" t="s">
        <v>954</v>
      </c>
      <c r="E696" s="84">
        <v>1</v>
      </c>
      <c r="F696" s="84">
        <v>1</v>
      </c>
      <c r="G696" s="87"/>
      <c r="H696" s="38"/>
      <c r="J696" s="38">
        <v>1</v>
      </c>
      <c r="M696" s="38" t="s">
        <v>957</v>
      </c>
      <c r="N696" s="39">
        <v>49.95</v>
      </c>
      <c r="O696" s="96" t="s">
        <v>1874</v>
      </c>
      <c r="Q696" s="93"/>
      <c r="U696" s="93"/>
      <c r="V696" s="93"/>
      <c r="W696" s="93"/>
      <c r="X696" s="93"/>
      <c r="Y696" s="93"/>
      <c r="Z696" s="101"/>
      <c r="AA696" s="101"/>
      <c r="AB696" s="101"/>
    </row>
  </sheetData>
  <mergeCells count="5">
    <mergeCell ref="AE3:AF3"/>
    <mergeCell ref="AI3:AM3"/>
    <mergeCell ref="AI4:AK4"/>
    <mergeCell ref="AL4:AM4"/>
    <mergeCell ref="A681:B681"/>
  </mergeCells>
  <conditionalFormatting sqref="N116 N167:N169 M117:N166 M14:N115 M170:N219 M226:V226 A225:V225 A223:V223 A220:M220 A507:AB666 A14:L506 M221:N506 O14:AB506 A334:AA334">
    <cfRule type="expression" dxfId="181" priority="364">
      <formula>AND(($L14=0),NOT(ISBLANK($L14)))</formula>
    </cfRule>
  </conditionalFormatting>
  <conditionalFormatting sqref="F682:F696">
    <cfRule type="expression" dxfId="180" priority="355">
      <formula>AND(($E682=0),NOT(ISBLANK($E682)))</formula>
    </cfRule>
  </conditionalFormatting>
  <conditionalFormatting sqref="O14:O666">
    <cfRule type="dataBar" priority="5540">
      <dataBar>
        <cfvo type="min"/>
        <cfvo type="max"/>
        <color rgb="FFFFB628"/>
      </dataBar>
      <extLst>
        <ext xmlns:x14="http://schemas.microsoft.com/office/spreadsheetml/2009/9/main" uri="{B025F937-C7B1-47D3-B67F-A62EFF666E3E}">
          <x14:id>{AFE2192A-7A90-4F8E-BE9D-65959FA14EDE}</x14:id>
        </ext>
      </extLst>
    </cfRule>
  </conditionalFormatting>
  <conditionalFormatting sqref="T220:V220 U14:V666">
    <cfRule type="dataBar" priority="5551">
      <dataBar>
        <cfvo type="min"/>
        <cfvo type="max"/>
        <color rgb="FFFFB628"/>
      </dataBar>
      <extLst>
        <ext xmlns:x14="http://schemas.microsoft.com/office/spreadsheetml/2009/9/main" uri="{B025F937-C7B1-47D3-B67F-A62EFF666E3E}">
          <x14:id>{4EA359EC-0BEA-4EC3-971F-50ED50DBF716}</x14:id>
        </ext>
      </extLst>
    </cfRule>
  </conditionalFormatting>
  <conditionalFormatting sqref="C167:C169">
    <cfRule type="expression" dxfId="179" priority="226">
      <formula>AND(($L167=0),NOT(ISBLANK($L167)))</formula>
    </cfRule>
  </conditionalFormatting>
  <conditionalFormatting sqref="R167:R169">
    <cfRule type="expression" dxfId="178" priority="210">
      <formula>AND(($L167=0),NOT(ISBLANK($L167)))</formula>
    </cfRule>
  </conditionalFormatting>
  <conditionalFormatting sqref="M116">
    <cfRule type="expression" dxfId="177" priority="202">
      <formula>AND(($L116=0),NOT(ISBLANK($L116)))</formula>
    </cfRule>
  </conditionalFormatting>
  <conditionalFormatting sqref="M167:M169">
    <cfRule type="expression" dxfId="176" priority="218">
      <formula>AND(($L167=0),NOT(ISBLANK($L167)))</formula>
    </cfRule>
  </conditionalFormatting>
  <conditionalFormatting sqref="R25:R26">
    <cfRule type="expression" dxfId="175" priority="194">
      <formula>AND(($L25=0),NOT(ISBLANK($L25)))</formula>
    </cfRule>
  </conditionalFormatting>
  <conditionalFormatting sqref="C179">
    <cfRule type="expression" dxfId="174" priority="161">
      <formula>AND(($L179=0),NOT(ISBLANK($L179)))</formula>
    </cfRule>
  </conditionalFormatting>
  <conditionalFormatting sqref="R74:R75">
    <cfRule type="expression" dxfId="173" priority="169">
      <formula>AND(($L74=0),NOT(ISBLANK($L74)))</formula>
    </cfRule>
  </conditionalFormatting>
  <conditionalFormatting sqref="R179">
    <cfRule type="expression" dxfId="172" priority="152">
      <formula>AND(($L179=0),NOT(ISBLANK($L179)))</formula>
    </cfRule>
  </conditionalFormatting>
  <conditionalFormatting sqref="C204:C211">
    <cfRule type="expression" dxfId="171" priority="144">
      <formula>AND(($L204=0),NOT(ISBLANK($L204)))</formula>
    </cfRule>
  </conditionalFormatting>
  <conditionalFormatting sqref="R204:R211">
    <cfRule type="expression" dxfId="170" priority="135">
      <formula>AND(($L204=0),NOT(ISBLANK($L204)))</formula>
    </cfRule>
  </conditionalFormatting>
  <conditionalFormatting sqref="R373:R377">
    <cfRule type="expression" dxfId="169" priority="126">
      <formula>AND(($L373=0),NOT(ISBLANK($L373)))</formula>
    </cfRule>
  </conditionalFormatting>
  <conditionalFormatting sqref="R465:R470">
    <cfRule type="expression" dxfId="168" priority="100">
      <formula>AND(($L465=0),NOT(ISBLANK($L465)))</formula>
    </cfRule>
  </conditionalFormatting>
  <conditionalFormatting sqref="R434:R435">
    <cfRule type="expression" dxfId="167" priority="109">
      <formula>AND(($L434=0),NOT(ISBLANK($L434)))</formula>
    </cfRule>
  </conditionalFormatting>
  <conditionalFormatting sqref="Y25:Y26">
    <cfRule type="expression" dxfId="166" priority="92">
      <formula>AND(($L25=0),NOT(ISBLANK($L25)))</formula>
    </cfRule>
  </conditionalFormatting>
  <conditionalFormatting sqref="W167">
    <cfRule type="expression" dxfId="165" priority="39">
      <formula>AND(($L167=0),NOT(ISBLANK($L167)))</formula>
    </cfRule>
  </conditionalFormatting>
  <conditionalFormatting sqref="U168:V169">
    <cfRule type="dataBar" priority="83">
      <dataBar>
        <cfvo type="min"/>
        <cfvo type="max"/>
        <color rgb="FFFFB628"/>
      </dataBar>
      <extLst>
        <ext xmlns:x14="http://schemas.microsoft.com/office/spreadsheetml/2009/9/main" uri="{B025F937-C7B1-47D3-B67F-A62EFF666E3E}">
          <x14:id>{EB639484-DBE0-41F2-9FE8-7AEE9828FCD7}</x14:id>
        </ext>
      </extLst>
    </cfRule>
  </conditionalFormatting>
  <conditionalFormatting sqref="U167:V167">
    <cfRule type="dataBar" priority="74">
      <dataBar>
        <cfvo type="min"/>
        <cfvo type="max"/>
        <color rgb="FFFFB628"/>
      </dataBar>
      <extLst>
        <ext xmlns:x14="http://schemas.microsoft.com/office/spreadsheetml/2009/9/main" uri="{B025F937-C7B1-47D3-B67F-A62EFF666E3E}">
          <x14:id>{37E5E665-0E0E-4599-81AB-678B40E6B939}</x14:id>
        </ext>
      </extLst>
    </cfRule>
  </conditionalFormatting>
  <conditionalFormatting sqref="W168:W169">
    <cfRule type="expression" dxfId="164" priority="48">
      <formula>AND(($L168=0),NOT(ISBLANK($L168)))</formula>
    </cfRule>
  </conditionalFormatting>
  <conditionalFormatting sqref="I434:I435">
    <cfRule type="expression" dxfId="163" priority="38">
      <formula>AND(($L434=0),NOT(ISBLANK($L434)))</formula>
    </cfRule>
  </conditionalFormatting>
  <conditionalFormatting sqref="W14:W666 Z14:Z666">
    <cfRule type="dataBar" priority="12312">
      <dataBar>
        <cfvo type="min"/>
        <cfvo type="max"/>
        <color rgb="FFFFB628"/>
      </dataBar>
      <extLst>
        <ext xmlns:x14="http://schemas.microsoft.com/office/spreadsheetml/2009/9/main" uri="{B025F937-C7B1-47D3-B67F-A62EFF666E3E}">
          <x14:id>{DC8C30F3-C07A-43D0-93DB-37878EEF5E9C}</x14:id>
        </ext>
      </extLst>
    </cfRule>
  </conditionalFormatting>
  <conditionalFormatting sqref="W168:W169 Z168:Z169">
    <cfRule type="dataBar" priority="12315">
      <dataBar>
        <cfvo type="min"/>
        <cfvo type="max"/>
        <color rgb="FFFFB628"/>
      </dataBar>
      <extLst>
        <ext xmlns:x14="http://schemas.microsoft.com/office/spreadsheetml/2009/9/main" uri="{B025F937-C7B1-47D3-B67F-A62EFF666E3E}">
          <x14:id>{C0271830-5D85-45D3-B40A-CC9E2A32C7F1}</x14:id>
        </ext>
      </extLst>
    </cfRule>
  </conditionalFormatting>
  <conditionalFormatting sqref="W167 Z167">
    <cfRule type="dataBar" priority="12317">
      <dataBar>
        <cfvo type="min"/>
        <cfvo type="max"/>
        <color rgb="FFFFB628"/>
      </dataBar>
      <extLst>
        <ext xmlns:x14="http://schemas.microsoft.com/office/spreadsheetml/2009/9/main" uri="{B025F937-C7B1-47D3-B67F-A62EFF666E3E}">
          <x14:id>{BC5C0858-0DD0-46BE-AE3C-DF736B2C8268}</x14:id>
        </ext>
      </extLst>
    </cfRule>
  </conditionalFormatting>
  <conditionalFormatting sqref="X220">
    <cfRule type="expression" dxfId="162" priority="19">
      <formula>AND(($L220=0),NOT(ISBLANK($L220)))</formula>
    </cfRule>
  </conditionalFormatting>
  <conditionalFormatting sqref="V220">
    <cfRule type="expression" dxfId="161" priority="18">
      <formula>AND(($L220=0),NOT(ISBLANK($L220)))</formula>
    </cfRule>
  </conditionalFormatting>
  <conditionalFormatting sqref="V220 Y220">
    <cfRule type="dataBar" priority="21">
      <dataBar>
        <cfvo type="min"/>
        <cfvo type="max"/>
        <color rgb="FFFFB628"/>
      </dataBar>
      <extLst>
        <ext xmlns:x14="http://schemas.microsoft.com/office/spreadsheetml/2009/9/main" uri="{B025F937-C7B1-47D3-B67F-A62EFF666E3E}">
          <x14:id>{C2C6DC5B-246D-47FE-A3E9-9BE1BF4F3EFB}</x14:id>
        </ext>
      </extLst>
    </cfRule>
  </conditionalFormatting>
  <conditionalFormatting sqref="N220">
    <cfRule type="expression" dxfId="160" priority="1">
      <formula>AND(($L220=0),NOT(ISBLANK($L220)))</formula>
    </cfRule>
  </conditionalFormatting>
  <dataValidations disablePrompts="1" xWindow="618" yWindow="364" count="7">
    <dataValidation allowBlank="1" showInputMessage="1" showErrorMessage="1" prompt="Title of this worksheet is in this cell" sqref="A11" xr:uid="{58B28C1C-54C5-485C-A339-1495B58F7C7E}"/>
    <dataValidation allowBlank="1" showInputMessage="1" showErrorMessage="1" prompt="Title of this worksheet is in cells B1 through D1" sqref="A681 AE3" xr:uid="{A7B130D7-57D8-4E73-AFCE-5E4227D1AD52}"/>
    <dataValidation allowBlank="1" showInputMessage="1" showErrorMessage="1" prompt="Total Estimated Value of All Items is automatically calculated in cell at right. Enter Inventory Date in cell I2" sqref="A670:C670 AE4" xr:uid="{D2775CEF-F52C-450F-A93E-EB939E115231}"/>
    <dataValidation allowBlank="1" showInputMessage="1" showErrorMessage="1" prompt="Enter Inventory Date in cell at right" sqref="AI4" xr:uid="{B3686E44-AFB9-4C6F-B255-E16D9487E6C6}"/>
    <dataValidation allowBlank="1" showInputMessage="1" showErrorMessage="1" prompt="Enter Inventory Date in this cell" sqref="AL4" xr:uid="{B0ABE184-A7C6-484D-9CD9-A117A1BE55D2}"/>
    <dataValidation allowBlank="1" showInputMessage="1" showErrorMessage="1" prompt="Total Estimated Value of All Items is automatically calculated in this cell. Enter Inventory Date in cell I2" sqref="AF4:AG4" xr:uid="{546B529E-FDA5-4DD9-A706-374A696E1B76}"/>
    <dataValidation type="list" allowBlank="1" showInputMessage="1" showErrorMessage="1" sqref="A315" xr:uid="{C70301B2-72B7-4BB4-87E9-DDFC99B7C927}">
      <formula1>$C$6:$C$12</formula1>
    </dataValidation>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FE2192A-7A90-4F8E-BE9D-65959FA14EDE}">
            <x14:dataBar minLength="0" maxLength="100" border="1" negativeBarBorderColorSameAsPositive="0">
              <x14:cfvo type="autoMin"/>
              <x14:cfvo type="autoMax"/>
              <x14:borderColor rgb="FFFFB628"/>
              <x14:negativeFillColor rgb="FFFF0000"/>
              <x14:negativeBorderColor rgb="FFFF0000"/>
              <x14:axisColor rgb="FF000000"/>
            </x14:dataBar>
          </x14:cfRule>
          <xm:sqref>O14:O666</xm:sqref>
        </x14:conditionalFormatting>
        <x14:conditionalFormatting xmlns:xm="http://schemas.microsoft.com/office/excel/2006/main">
          <x14:cfRule type="dataBar" id="{4EA359EC-0BEA-4EC3-971F-50ED50DBF716}">
            <x14:dataBar minLength="0" maxLength="100" border="1" negativeBarBorderColorSameAsPositive="0">
              <x14:cfvo type="autoMin"/>
              <x14:cfvo type="autoMax"/>
              <x14:borderColor rgb="FFFFB628"/>
              <x14:negativeFillColor rgb="FFFF0000"/>
              <x14:negativeBorderColor rgb="FFFF0000"/>
              <x14:axisColor rgb="FF000000"/>
            </x14:dataBar>
          </x14:cfRule>
          <xm:sqref>T220:V220 U14:V666</xm:sqref>
        </x14:conditionalFormatting>
        <x14:conditionalFormatting xmlns:xm="http://schemas.microsoft.com/office/excel/2006/main">
          <x14:cfRule type="dataBar" id="{EB639484-DBE0-41F2-9FE8-7AEE9828FCD7}">
            <x14:dataBar minLength="0" maxLength="100" border="1" negativeBarBorderColorSameAsPositive="0">
              <x14:cfvo type="autoMin"/>
              <x14:cfvo type="autoMax"/>
              <x14:borderColor rgb="FFFFB628"/>
              <x14:negativeFillColor rgb="FFFF0000"/>
              <x14:negativeBorderColor rgb="FFFF0000"/>
              <x14:axisColor rgb="FF000000"/>
            </x14:dataBar>
          </x14:cfRule>
          <xm:sqref>U168:V169</xm:sqref>
        </x14:conditionalFormatting>
        <x14:conditionalFormatting xmlns:xm="http://schemas.microsoft.com/office/excel/2006/main">
          <x14:cfRule type="dataBar" id="{37E5E665-0E0E-4599-81AB-678B40E6B939}">
            <x14:dataBar minLength="0" maxLength="100" border="1" negativeBarBorderColorSameAsPositive="0">
              <x14:cfvo type="autoMin"/>
              <x14:cfvo type="autoMax"/>
              <x14:borderColor rgb="FFFFB628"/>
              <x14:negativeFillColor rgb="FFFF0000"/>
              <x14:negativeBorderColor rgb="FFFF0000"/>
              <x14:axisColor rgb="FF000000"/>
            </x14:dataBar>
          </x14:cfRule>
          <xm:sqref>U167:V167</xm:sqref>
        </x14:conditionalFormatting>
        <x14:conditionalFormatting xmlns:xm="http://schemas.microsoft.com/office/excel/2006/main">
          <x14:cfRule type="dataBar" id="{DC8C30F3-C07A-43D0-93DB-37878EEF5E9C}">
            <x14:dataBar minLength="0" maxLength="100" border="1" negativeBarBorderColorSameAsPositive="0">
              <x14:cfvo type="autoMin"/>
              <x14:cfvo type="autoMax"/>
              <x14:borderColor rgb="FFFFB628"/>
              <x14:negativeFillColor rgb="FFFF0000"/>
              <x14:negativeBorderColor rgb="FFFF0000"/>
              <x14:axisColor rgb="FF000000"/>
            </x14:dataBar>
          </x14:cfRule>
          <xm:sqref>W14:W666 Z14:Z666</xm:sqref>
        </x14:conditionalFormatting>
        <x14:conditionalFormatting xmlns:xm="http://schemas.microsoft.com/office/excel/2006/main">
          <x14:cfRule type="dataBar" id="{C0271830-5D85-45D3-B40A-CC9E2A32C7F1}">
            <x14:dataBar minLength="0" maxLength="100" border="1" negativeBarBorderColorSameAsPositive="0">
              <x14:cfvo type="autoMin"/>
              <x14:cfvo type="autoMax"/>
              <x14:borderColor rgb="FFFFB628"/>
              <x14:negativeFillColor rgb="FFFF0000"/>
              <x14:negativeBorderColor rgb="FFFF0000"/>
              <x14:axisColor rgb="FF000000"/>
            </x14:dataBar>
          </x14:cfRule>
          <xm:sqref>W168:W169 Z168:Z169</xm:sqref>
        </x14:conditionalFormatting>
        <x14:conditionalFormatting xmlns:xm="http://schemas.microsoft.com/office/excel/2006/main">
          <x14:cfRule type="dataBar" id="{BC5C0858-0DD0-46BE-AE3C-DF736B2C8268}">
            <x14:dataBar minLength="0" maxLength="100" border="1" negativeBarBorderColorSameAsPositive="0">
              <x14:cfvo type="autoMin"/>
              <x14:cfvo type="autoMax"/>
              <x14:borderColor rgb="FFFFB628"/>
              <x14:negativeFillColor rgb="FFFF0000"/>
              <x14:negativeBorderColor rgb="FFFF0000"/>
              <x14:axisColor rgb="FF000000"/>
            </x14:dataBar>
          </x14:cfRule>
          <xm:sqref>W167 Z167</xm:sqref>
        </x14:conditionalFormatting>
        <x14:conditionalFormatting xmlns:xm="http://schemas.microsoft.com/office/excel/2006/main">
          <x14:cfRule type="dataBar" id="{C2C6DC5B-246D-47FE-A3E9-9BE1BF4F3EFB}">
            <x14:dataBar minLength="0" maxLength="100" border="1" negativeBarBorderColorSameAsPositive="0">
              <x14:cfvo type="autoMin"/>
              <x14:cfvo type="autoMax"/>
              <x14:borderColor rgb="FFFFB628"/>
              <x14:negativeFillColor rgb="FFFF0000"/>
              <x14:negativeBorderColor rgb="FFFF0000"/>
              <x14:axisColor rgb="FF000000"/>
            </x14:dataBar>
          </x14:cfRule>
          <xm:sqref>V220 Y220</xm:sqref>
        </x14:conditionalFormatting>
        <x14:conditionalFormatting xmlns:xm="http://schemas.microsoft.com/office/excel/2006/main">
          <x14:cfRule type="expression" priority="12344" id="{05F12634-AA3D-420C-ACAD-2AA7BDF1180F}">
            <xm:f>#REF!=FilterSpecs!$H$13</xm:f>
            <x14:dxf>
              <font>
                <b/>
                <i val="0"/>
                <color theme="0"/>
              </font>
              <fill>
                <patternFill>
                  <bgColor theme="9" tint="-0.499984740745262"/>
                </patternFill>
              </fill>
            </x14:dxf>
          </x14:cfRule>
          <x14:cfRule type="expression" priority="12345" id="{C97F98DC-FC72-44E0-AC1B-1189A17ACC4E}">
            <xm:f>#REF!=FilterSpecs!$H$12</xm:f>
            <x14:dxf>
              <font>
                <b/>
                <i val="0"/>
                <color theme="0"/>
              </font>
              <fill>
                <patternFill>
                  <bgColor rgb="FFEC6E6E"/>
                </patternFill>
              </fill>
            </x14:dxf>
          </x14:cfRule>
          <x14:cfRule type="expression" priority="12346" id="{79900525-E6E1-4EDD-A6E3-30DA30DF82F4}">
            <xm:f>#REF!=FilterSpecs!$H$11</xm:f>
            <x14:dxf>
              <font>
                <b/>
                <i val="0"/>
                <color theme="0"/>
              </font>
              <fill>
                <patternFill>
                  <bgColor rgb="FF00B050"/>
                </patternFill>
              </fill>
            </x14:dxf>
          </x14:cfRule>
          <x14:cfRule type="expression" priority="12347" id="{E9873F94-9D28-41DF-85D9-8138F41B3AAA}">
            <xm:f>#REF!=FilterSpecs!$H$10</xm:f>
            <x14:dxf>
              <font>
                <b/>
                <i val="0"/>
                <color theme="0"/>
              </font>
              <fill>
                <patternFill>
                  <bgColor rgb="FF002060"/>
                </patternFill>
              </fill>
            </x14:dxf>
          </x14:cfRule>
          <x14:cfRule type="expression" priority="12348" id="{362007AA-BD77-40C8-AB4A-E029261750BB}">
            <xm:f>#REF!=FilterSpecs!$H$9</xm:f>
            <x14:dxf>
              <font>
                <b/>
                <i val="0"/>
                <color theme="0"/>
              </font>
              <fill>
                <patternFill>
                  <bgColor rgb="FFFF0000"/>
                </patternFill>
              </fill>
            </x14:dxf>
          </x14:cfRule>
          <x14:cfRule type="expression" priority="12349" id="{6756CE8D-38C4-4243-8152-1DD4F6910657}">
            <xm:f>#REF!=FilterSpecs!$H$8</xm:f>
            <x14:dxf>
              <font>
                <b/>
                <i val="0"/>
                <color theme="0"/>
              </font>
              <fill>
                <patternFill>
                  <bgColor rgb="FFFFC000"/>
                </patternFill>
              </fill>
            </x14:dxf>
          </x14:cfRule>
          <x14:cfRule type="expression" priority="12350" id="{64DD0D71-B8D1-4CFA-936B-7FD19F195A50}">
            <xm:f>#REF!=FilterSpecs!$H$6</xm:f>
            <x14:dxf>
              <font>
                <b val="0"/>
                <i val="0"/>
              </font>
              <fill>
                <patternFill patternType="none">
                  <bgColor auto="1"/>
                </patternFill>
              </fill>
            </x14:dxf>
          </x14:cfRule>
          <x14:cfRule type="expression" priority="12351" id="{9491F1FA-038F-4A7B-8A13-B9CE21C51EBC}">
            <xm:f>#REF!=FilterSpecs!$H$7</xm:f>
            <x14:dxf>
              <font>
                <b/>
                <i val="0"/>
                <color theme="0"/>
              </font>
              <fill>
                <patternFill>
                  <bgColor rgb="FF00B0F0"/>
                </patternFill>
              </fill>
            </x14:dxf>
          </x14:cfRule>
          <xm:sqref>J682:J696 Q682:S696 A682:H696 M682:O696</xm:sqref>
        </x14:conditionalFormatting>
        <x14:conditionalFormatting xmlns:xm="http://schemas.microsoft.com/office/excel/2006/main">
          <x14:cfRule type="expression" priority="12414" id="{73BA1525-5F94-4709-A718-432212749FA3}">
            <xm:f>$P14=FilterSpecs!$H$13</xm:f>
            <x14:dxf>
              <font>
                <b/>
                <i val="0"/>
                <color theme="0"/>
              </font>
              <fill>
                <patternFill>
                  <bgColor theme="9" tint="-0.499984740745262"/>
                </patternFill>
              </fill>
            </x14:dxf>
          </x14:cfRule>
          <x14:cfRule type="expression" priority="12415" id="{A3DA2E1C-CA49-447F-A640-0474ED98E085}">
            <xm:f>$P14=FilterSpecs!$H$11</xm:f>
            <x14:dxf>
              <font>
                <b/>
                <i val="0"/>
                <color theme="0"/>
              </font>
              <fill>
                <patternFill>
                  <bgColor rgb="FF00B050"/>
                </patternFill>
              </fill>
            </x14:dxf>
          </x14:cfRule>
          <x14:cfRule type="expression" priority="12416" id="{167D13D1-AA1B-4A9F-9840-5161E6E20C2E}">
            <xm:f>$P14=FilterSpecs!$H$10</xm:f>
            <x14:dxf>
              <font>
                <b/>
                <i val="0"/>
                <color theme="0"/>
              </font>
              <fill>
                <patternFill>
                  <bgColor rgb="FF002060"/>
                </patternFill>
              </fill>
            </x14:dxf>
          </x14:cfRule>
          <x14:cfRule type="expression" priority="12417" id="{74101E19-890B-4DD0-9583-7918E9D31EC1}">
            <xm:f>$P14=FilterSpecs!$H$9</xm:f>
            <x14:dxf>
              <font>
                <b/>
                <i val="0"/>
                <color theme="0"/>
              </font>
              <fill>
                <patternFill>
                  <bgColor rgb="FFFF0000"/>
                </patternFill>
              </fill>
            </x14:dxf>
          </x14:cfRule>
          <x14:cfRule type="expression" priority="12418" id="{AC7570B1-D125-4612-ACA0-4EFAEE52A16B}">
            <xm:f>$P14=FilterSpecs!$H$8</xm:f>
            <x14:dxf>
              <font>
                <b/>
                <i val="0"/>
                <color theme="0"/>
              </font>
              <fill>
                <patternFill>
                  <bgColor rgb="FFFFC000"/>
                </patternFill>
              </fill>
            </x14:dxf>
          </x14:cfRule>
          <x14:cfRule type="expression" priority="12419" id="{E88B3DDE-B311-4FB2-9A5B-2EF8A963446F}">
            <xm:f>$P14=FilterSpecs!$H$6</xm:f>
            <x14:dxf>
              <font>
                <b val="0"/>
                <i val="0"/>
              </font>
              <fill>
                <patternFill patternType="none">
                  <bgColor auto="1"/>
                </patternFill>
              </fill>
            </x14:dxf>
          </x14:cfRule>
          <x14:cfRule type="expression" priority="12420" id="{7C38D4A5-59B5-4604-BC02-2B18381F2A1B}">
            <xm:f>$P14=FilterSpecs!$H$7</xm:f>
            <x14:dxf>
              <font>
                <b/>
                <i val="0"/>
                <color theme="0"/>
              </font>
              <fill>
                <patternFill>
                  <bgColor rgb="FF00B0F0"/>
                </patternFill>
              </fill>
            </x14:dxf>
          </x14:cfRule>
          <xm:sqref>A14:AB219 A220:M220 O220:AB220 A221:AB666</xm:sqref>
        </x14:conditionalFormatting>
        <x14:conditionalFormatting xmlns:xm="http://schemas.microsoft.com/office/excel/2006/main">
          <x14:cfRule type="expression" priority="4" id="{E19CABA3-F7C1-45F9-B2CB-2AFD987604C5}">
            <xm:f>$P220=FilterSpecs!$H$11</xm:f>
            <x14:dxf>
              <font>
                <b/>
                <i val="0"/>
                <color theme="0"/>
              </font>
              <fill>
                <patternFill>
                  <bgColor rgb="FF00B050"/>
                </patternFill>
              </fill>
            </x14:dxf>
          </x14:cfRule>
          <x14:cfRule type="expression" priority="5" id="{7FBA3C7B-ADD2-46B1-9FC9-89B873302C89}">
            <xm:f>$P220=FilterSpecs!$H$10</xm:f>
            <x14:dxf>
              <font>
                <b/>
                <i val="0"/>
                <color theme="0"/>
              </font>
              <fill>
                <patternFill>
                  <bgColor rgb="FF002060"/>
                </patternFill>
              </fill>
            </x14:dxf>
          </x14:cfRule>
          <x14:cfRule type="expression" priority="6" id="{A5575FE3-91E6-4C25-A3D4-97C06661606A}">
            <xm:f>$P220=FilterSpecs!$H$9</xm:f>
            <x14:dxf>
              <font>
                <b/>
                <i val="0"/>
                <color theme="0"/>
              </font>
              <fill>
                <patternFill>
                  <bgColor rgb="FFFF0000"/>
                </patternFill>
              </fill>
            </x14:dxf>
          </x14:cfRule>
          <x14:cfRule type="expression" priority="7" id="{3B2C50DC-319D-44E7-A3F2-ACE4766F774F}">
            <xm:f>$P220=FilterSpecs!$H$8</xm:f>
            <x14:dxf>
              <font>
                <b/>
                <i val="0"/>
                <color theme="0"/>
              </font>
              <fill>
                <patternFill>
                  <bgColor rgb="FFFFC000"/>
                </patternFill>
              </fill>
            </x14:dxf>
          </x14:cfRule>
          <x14:cfRule type="expression" priority="8" id="{0E98E04F-4733-455A-AB7F-622503435676}">
            <xm:f>$P220=FilterSpecs!$H$6</xm:f>
            <x14:dxf>
              <font>
                <b val="0"/>
                <i val="0"/>
              </font>
              <fill>
                <patternFill patternType="none">
                  <bgColor auto="1"/>
                </patternFill>
              </fill>
            </x14:dxf>
          </x14:cfRule>
          <x14:cfRule type="expression" priority="9" id="{89DA3925-63A2-4A05-8C34-1E63CE434F4C}">
            <xm:f>$P220=FilterSpecs!$H$7</xm:f>
            <x14:dxf>
              <font>
                <b/>
                <i val="0"/>
                <color theme="0"/>
              </font>
              <fill>
                <patternFill>
                  <bgColor rgb="FF00B0F0"/>
                </patternFill>
              </fill>
            </x14:dxf>
          </x14:cfRule>
          <xm:sqref>N220</xm:sqref>
        </x14:conditionalFormatting>
        <x14:conditionalFormatting xmlns:xm="http://schemas.microsoft.com/office/excel/2006/main">
          <x14:cfRule type="expression" priority="2" id="{32DEAB13-D617-40B3-9248-41363626E1A1}">
            <xm:f>$P2=FilterSpecs!$H$12</xm:f>
            <x14:dxf>
              <font>
                <b/>
                <i val="0"/>
                <color theme="0"/>
              </font>
              <fill>
                <patternFill>
                  <bgColor rgb="FFFF4F4F"/>
                </patternFill>
              </fill>
            </x14:dxf>
          </x14:cfRule>
          <x14:cfRule type="expression" priority="3" id="{F6008123-549B-4E7C-8A59-B73E1FD64A7D}">
            <xm:f>$P2=FilterSpecs!$H$13</xm:f>
            <x14:dxf>
              <font>
                <b/>
                <i val="0"/>
                <color theme="0"/>
              </font>
              <fill>
                <patternFill>
                  <bgColor theme="9" tint="-0.499984740745262"/>
                </patternFill>
              </fill>
            </x14:dxf>
          </x14:cfRule>
          <xm:sqref>A2:AB667</xm:sqref>
        </x14:conditionalFormatting>
      </x14:conditionalFormattings>
    </ext>
    <ext xmlns:x14="http://schemas.microsoft.com/office/spreadsheetml/2009/9/main" uri="{CCE6A557-97BC-4b89-ADB6-D9C93CAAB3DF}">
      <x14:dataValidations xmlns:xm="http://schemas.microsoft.com/office/excel/2006/main" disablePrompts="1" xWindow="618" yWindow="364" count="1">
        <x14:dataValidation type="list" allowBlank="1" showInputMessage="1" showErrorMessage="1" xr:uid="{67003A74-4C1D-4CE9-BA5D-67336AFE7495}">
          <x14:formula1>
            <xm:f>FilterSpecs!$E$6:$E$13</xm:f>
          </x14:formula1>
          <xm:sqref>A316:C316</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62686-6DAC-494D-888B-976972DA856C}">
  <sheetPr>
    <tabColor rgb="FF92D050"/>
  </sheetPr>
  <dimension ref="A14:AL660"/>
  <sheetViews>
    <sheetView topLeftCell="L1" workbookViewId="0">
      <selection activeCell="AB14" sqref="AB14:AE660"/>
    </sheetView>
  </sheetViews>
  <sheetFormatPr defaultRowHeight="14.4" x14ac:dyDescent="0.3"/>
  <cols>
    <col min="1" max="1" width="24.44140625" style="123" bestFit="1" customWidth="1"/>
    <col min="2" max="2" width="43.44140625" style="123" bestFit="1" customWidth="1"/>
    <col min="3" max="3" width="10.77734375" style="123" bestFit="1" customWidth="1"/>
    <col min="4" max="4" width="20" style="123" bestFit="1" customWidth="1"/>
    <col min="5" max="7" width="4.44140625" style="123" bestFit="1" customWidth="1"/>
    <col min="8" max="9" width="8.88671875" style="123" hidden="1" customWidth="1"/>
    <col min="10" max="10" width="79.33203125" style="123" bestFit="1" customWidth="1"/>
    <col min="11" max="11" width="9.77734375" style="123" hidden="1" customWidth="1"/>
    <col min="12" max="12" width="10" style="123" bestFit="1" customWidth="1"/>
    <col min="13" max="13" width="4" style="123" customWidth="1"/>
    <col min="14" max="14" width="9.77734375" style="123" hidden="1" customWidth="1"/>
    <col min="15" max="15" width="8.33203125" style="123" bestFit="1" customWidth="1"/>
    <col min="16" max="16" width="16.33203125" style="123" bestFit="1" customWidth="1"/>
    <col min="17" max="17" width="5.44140625" style="123" bestFit="1" customWidth="1"/>
    <col min="18" max="18" width="14" style="123" bestFit="1" customWidth="1"/>
    <col min="19" max="19" width="20" style="123" bestFit="1" customWidth="1"/>
    <col min="20" max="20" width="0.109375" style="123" customWidth="1"/>
    <col min="21" max="21" width="3.44140625" style="123" bestFit="1" customWidth="1"/>
    <col min="22" max="22" width="4.44140625" style="123" bestFit="1" customWidth="1"/>
    <col min="23" max="23" width="3.44140625" style="123" bestFit="1" customWidth="1"/>
    <col min="24" max="24" width="4.44140625" style="123" bestFit="1" customWidth="1"/>
    <col min="25" max="25" width="9" style="123" bestFit="1" customWidth="1"/>
    <col min="26" max="28" width="10" style="123" bestFit="1" customWidth="1"/>
    <col min="29" max="29" width="49.77734375" style="123" bestFit="1" customWidth="1"/>
    <col min="30" max="38" width="8.88671875" style="123"/>
  </cols>
  <sheetData>
    <row r="14" spans="1:38" s="124" customFormat="1" x14ac:dyDescent="0.3">
      <c r="A14" s="125" t="str">
        <f>Equipment!A14</f>
        <v>Primary Component</v>
      </c>
      <c r="B14" s="125" t="str">
        <f>Equipment!B14</f>
        <v>Audible Notification/Queuing</v>
      </c>
      <c r="C14" s="125" t="str">
        <f>Equipment!C14</f>
        <v>SparkFun</v>
      </c>
      <c r="D14" s="125" t="str">
        <f>Equipment!D14</f>
        <v>WIG-13660</v>
      </c>
      <c r="E14" s="125">
        <f>Equipment!E14</f>
        <v>0</v>
      </c>
      <c r="F14" s="125">
        <f>Equipment!F14</f>
        <v>1</v>
      </c>
      <c r="G14" s="125">
        <f>Equipment!G14</f>
        <v>0</v>
      </c>
      <c r="H14" s="125">
        <f>Equipment!H14</f>
        <v>1</v>
      </c>
      <c r="I14" s="125">
        <f>Equipment!K14</f>
        <v>1</v>
      </c>
      <c r="J14" s="125">
        <f>Equipment!L14</f>
        <v>1</v>
      </c>
      <c r="K14" s="125">
        <f>Equipment!I14</f>
        <v>0</v>
      </c>
      <c r="L14" s="125" t="str">
        <f>Equipment!M14</f>
        <v>WAV Trigger</v>
      </c>
      <c r="M14" s="125">
        <f>Equipment!N14</f>
        <v>49.95</v>
      </c>
      <c r="N14" s="125">
        <f>Equipment!O14</f>
        <v>49.95</v>
      </c>
      <c r="O14" s="125" t="str">
        <f>Equipment!P14</f>
        <v>A</v>
      </c>
      <c r="P14" s="125">
        <f>Equipment!Q14</f>
        <v>1</v>
      </c>
      <c r="Q14" s="125" t="str">
        <f>Equipment!R14</f>
        <v>WIG-13660</v>
      </c>
      <c r="R14" s="125">
        <f>Equipment!S14</f>
        <v>0</v>
      </c>
      <c r="S14" s="125">
        <f>Equipment!T14</f>
        <v>49.95</v>
      </c>
      <c r="T14" s="125">
        <f>Equipment!U14</f>
        <v>0</v>
      </c>
      <c r="U14" s="125">
        <f>Equipment!V14</f>
        <v>49.95</v>
      </c>
      <c r="V14" s="125">
        <f>Equipment!W14</f>
        <v>49.95</v>
      </c>
      <c r="W14" s="125" t="str">
        <f>Equipment!X14</f>
        <v>https://www.sparkfun.com/products/13660</v>
      </c>
      <c r="X14" s="125" t="str">
        <f>Equipment!Y14</f>
        <v>https://cdn.sparkfun.com/r/92-92/assets/parts/1/1/0/7/3/12897-02.jpg</v>
      </c>
      <c r="Y14" s="125" t="str">
        <f>Equipment!Z14</f>
        <v>https://www.sparkfun.com/products/13660</v>
      </c>
      <c r="Z14" s="125" t="str">
        <f>Equipment!AA14</f>
        <v>https://www.mouser.com/ProductDetail/474-WIG-13660</v>
      </c>
      <c r="AA14" s="125" t="str">
        <f>Equipment!AB14</f>
        <v>Play .wav files from uSD, drives speakers</v>
      </c>
      <c r="AB14" s="125"/>
      <c r="AC14" s="125"/>
      <c r="AD14" s="125"/>
      <c r="AE14" s="125"/>
      <c r="AF14" s="125"/>
      <c r="AG14" s="125"/>
      <c r="AH14" s="125"/>
      <c r="AI14" s="125"/>
      <c r="AJ14" s="125"/>
      <c r="AK14" s="125"/>
      <c r="AL14" s="125"/>
    </row>
    <row r="15" spans="1:38" s="124" customFormat="1" x14ac:dyDescent="0.3">
      <c r="A15" s="125" t="str">
        <f>Equipment!A15</f>
        <v>Primary Component</v>
      </c>
      <c r="B15" s="125" t="str">
        <f>Equipment!B15</f>
        <v>Audible Notification/Queuing</v>
      </c>
      <c r="C15" s="125" t="str">
        <f>Equipment!C15</f>
        <v>SparkFun</v>
      </c>
      <c r="D15" s="125" t="str">
        <f>Equipment!D15</f>
        <v>COM-14023</v>
      </c>
      <c r="E15" s="125">
        <f>Equipment!E15</f>
        <v>0</v>
      </c>
      <c r="F15" s="125">
        <f>Equipment!F15</f>
        <v>1</v>
      </c>
      <c r="G15" s="125">
        <f>Equipment!G15</f>
        <v>0</v>
      </c>
      <c r="H15" s="125">
        <f>Equipment!H15</f>
        <v>1</v>
      </c>
      <c r="I15" s="125">
        <f>Equipment!K15</f>
        <v>1</v>
      </c>
      <c r="J15" s="125">
        <f>Equipment!L15</f>
        <v>1</v>
      </c>
      <c r="K15" s="125">
        <f>Equipment!I15</f>
        <v>0</v>
      </c>
      <c r="L15" s="125" t="str">
        <f>Equipment!M15</f>
        <v>Hamburger Mini Speaker</v>
      </c>
      <c r="M15" s="125">
        <f>Equipment!N15</f>
        <v>4.95</v>
      </c>
      <c r="N15" s="125">
        <f>Equipment!O15</f>
        <v>4.95</v>
      </c>
      <c r="O15" s="125" t="str">
        <f>Equipment!P15</f>
        <v>A</v>
      </c>
      <c r="P15" s="125">
        <f>Equipment!Q15</f>
        <v>2</v>
      </c>
      <c r="Q15" s="125" t="str">
        <f>Equipment!R15</f>
        <v>COM-14023</v>
      </c>
      <c r="R15" s="125">
        <f>Equipment!S15</f>
        <v>0</v>
      </c>
      <c r="S15" s="125">
        <f>Equipment!T15</f>
        <v>4.95</v>
      </c>
      <c r="T15" s="125">
        <f>Equipment!U15</f>
        <v>0</v>
      </c>
      <c r="U15" s="125">
        <f>Equipment!V15</f>
        <v>4.95</v>
      </c>
      <c r="V15" s="125">
        <f>Equipment!W15</f>
        <v>4.95</v>
      </c>
      <c r="W15" s="125" t="str">
        <f>Equipment!X15</f>
        <v>https://www.sparkfun.com/products/14023</v>
      </c>
      <c r="X15" s="125" t="str">
        <f>Equipment!Y15</f>
        <v>https://cdn.sparkfun.com/r/92-92/assets/parts/1/1/8/3/1/14023-01.jpg</v>
      </c>
      <c r="Y15" s="125" t="str">
        <f>Equipment!Z15</f>
        <v>https://www.sparkfun.com/products/14023</v>
      </c>
      <c r="Z15" s="125" t="str">
        <f>Equipment!AA15</f>
        <v>https://www.mouser.com/ProductDetail/474-COM-14023</v>
      </c>
      <c r="AA15" s="125">
        <f>Equipment!AB15</f>
        <v>0</v>
      </c>
      <c r="AB15" s="125"/>
      <c r="AC15" s="125"/>
      <c r="AD15" s="125"/>
      <c r="AE15" s="125"/>
      <c r="AF15" s="125"/>
      <c r="AG15" s="125"/>
      <c r="AH15" s="125"/>
      <c r="AI15" s="125"/>
      <c r="AJ15" s="125"/>
      <c r="AK15" s="125"/>
      <c r="AL15" s="125"/>
    </row>
    <row r="16" spans="1:38" s="124" customFormat="1" x14ac:dyDescent="0.3">
      <c r="A16" s="125" t="str">
        <f>Equipment!A16</f>
        <v>Primary Component</v>
      </c>
      <c r="B16" s="125" t="str">
        <f>Equipment!B16</f>
        <v>Audible Notification/Queuing</v>
      </c>
      <c r="C16" s="125" t="str">
        <f>Equipment!C16</f>
        <v>SparkFun</v>
      </c>
      <c r="D16" s="125" t="str">
        <f>Equipment!D16</f>
        <v>COM-09151</v>
      </c>
      <c r="E16" s="125">
        <f>Equipment!E16</f>
        <v>0</v>
      </c>
      <c r="F16" s="125">
        <f>Equipment!F16</f>
        <v>2</v>
      </c>
      <c r="G16" s="125">
        <f>Equipment!G16</f>
        <v>0</v>
      </c>
      <c r="H16" s="125">
        <f>Equipment!H16</f>
        <v>2</v>
      </c>
      <c r="I16" s="125">
        <f>Equipment!K16</f>
        <v>2</v>
      </c>
      <c r="J16" s="125">
        <f>Equipment!L16</f>
        <v>2</v>
      </c>
      <c r="K16" s="125">
        <f>Equipment!I16</f>
        <v>0</v>
      </c>
      <c r="L16" s="125" t="str">
        <f>Equipment!M16</f>
        <v>Speaker - 0.5W (8 Ohm)</v>
      </c>
      <c r="M16" s="125">
        <f>Equipment!N16</f>
        <v>1.95</v>
      </c>
      <c r="N16" s="125">
        <f>Equipment!O16</f>
        <v>3.9</v>
      </c>
      <c r="O16" s="125" t="str">
        <f>Equipment!P16</f>
        <v>A</v>
      </c>
      <c r="P16" s="125">
        <f>Equipment!Q16</f>
        <v>3</v>
      </c>
      <c r="Q16" s="125" t="str">
        <f>Equipment!R16</f>
        <v>COM-09151</v>
      </c>
      <c r="R16" s="125">
        <f>Equipment!S16</f>
        <v>0</v>
      </c>
      <c r="S16" s="125">
        <f>Equipment!T16</f>
        <v>3.9</v>
      </c>
      <c r="T16" s="125">
        <f>Equipment!U16</f>
        <v>0</v>
      </c>
      <c r="U16" s="125">
        <f>Equipment!V16</f>
        <v>3.9</v>
      </c>
      <c r="V16" s="125">
        <f>Equipment!W16</f>
        <v>3.9</v>
      </c>
      <c r="W16" s="125" t="str">
        <f>Equipment!X16</f>
        <v>https://www.sparkfun.com/products/9151</v>
      </c>
      <c r="X16" s="125" t="str">
        <f>Equipment!Y16</f>
        <v>https://cdn.sparkfun.com/r/92-92/assets/parts/2/5/7/0/09151-03-L.jpg</v>
      </c>
      <c r="Y16" s="125" t="str">
        <f>Equipment!Z16</f>
        <v>https://www.sparkfun.com/products/09151</v>
      </c>
      <c r="Z16" s="125" t="str">
        <f>Equipment!AA16</f>
        <v>https://www.mouser.com/ProductDetail/474-COM-09151</v>
      </c>
      <c r="AA16" s="125">
        <f>Equipment!AB16</f>
        <v>0</v>
      </c>
      <c r="AB16" s="125"/>
      <c r="AC16" s="125"/>
      <c r="AD16" s="125"/>
      <c r="AE16" s="125"/>
      <c r="AF16" s="125"/>
      <c r="AG16" s="125"/>
      <c r="AH16" s="125"/>
      <c r="AI16" s="125"/>
      <c r="AJ16" s="125"/>
      <c r="AK16" s="125"/>
      <c r="AL16" s="125"/>
    </row>
    <row r="17" spans="1:38" s="124" customFormat="1" x14ac:dyDescent="0.3">
      <c r="A17" s="125" t="str">
        <f>Equipment!A17</f>
        <v>Primary Component</v>
      </c>
      <c r="B17" s="125" t="str">
        <f>Equipment!B17</f>
        <v>Audible Notification/Queuing</v>
      </c>
      <c r="C17" s="125" t="str">
        <f>Equipment!C17</f>
        <v>SparkFun</v>
      </c>
      <c r="D17" s="125" t="str">
        <f>Equipment!D17</f>
        <v>COM-11145</v>
      </c>
      <c r="E17" s="125">
        <f>Equipment!E17</f>
        <v>0</v>
      </c>
      <c r="F17" s="125">
        <f>Equipment!F17</f>
        <v>2</v>
      </c>
      <c r="G17" s="125">
        <f>Equipment!G17</f>
        <v>0</v>
      </c>
      <c r="H17" s="125">
        <f>Equipment!H17</f>
        <v>2</v>
      </c>
      <c r="I17" s="125">
        <f>Equipment!K17</f>
        <v>2</v>
      </c>
      <c r="J17" s="125">
        <f>Equipment!L17</f>
        <v>2</v>
      </c>
      <c r="K17" s="125">
        <f>Equipment!I17</f>
        <v>0</v>
      </c>
      <c r="L17" s="125" t="str">
        <f>Equipment!M17</f>
        <v>Speaker Terminal - 4 Spring</v>
      </c>
      <c r="M17" s="125">
        <f>Equipment!N17</f>
        <v>0.75</v>
      </c>
      <c r="N17" s="125">
        <f>Equipment!O17</f>
        <v>1.5</v>
      </c>
      <c r="O17" s="125" t="str">
        <f>Equipment!P17</f>
        <v>A</v>
      </c>
      <c r="P17" s="125">
        <f>Equipment!Q17</f>
        <v>4</v>
      </c>
      <c r="Q17" s="125" t="str">
        <f>Equipment!R17</f>
        <v>COM-11145</v>
      </c>
      <c r="R17" s="125">
        <f>Equipment!S17</f>
        <v>0</v>
      </c>
      <c r="S17" s="125">
        <f>Equipment!T17</f>
        <v>1.5</v>
      </c>
      <c r="T17" s="125">
        <f>Equipment!U17</f>
        <v>0</v>
      </c>
      <c r="U17" s="125">
        <f>Equipment!V17</f>
        <v>1.5</v>
      </c>
      <c r="V17" s="125">
        <f>Equipment!W17</f>
        <v>1.5</v>
      </c>
      <c r="W17" s="125" t="str">
        <f>Equipment!X17</f>
        <v>https://www.sparkfun.com/products/11145</v>
      </c>
      <c r="X17" s="125" t="str">
        <f>Equipment!Y17</f>
        <v>https://cdn.sparkfun.com/r/92-92/assets/parts/6/6/0/6/11145-01.jpg</v>
      </c>
      <c r="Y17" s="125" t="str">
        <f>Equipment!Z17</f>
        <v>https://www.sparkfun.com/products/11145</v>
      </c>
      <c r="Z17" s="125" t="str">
        <f>Equipment!AA17</f>
        <v>https://www.mouser.com/ProductDetail/474-COM-11145</v>
      </c>
      <c r="AA17" s="125">
        <f>Equipment!AB17</f>
        <v>0</v>
      </c>
      <c r="AB17" s="125"/>
      <c r="AC17" s="125"/>
      <c r="AD17" s="125"/>
      <c r="AE17" s="125"/>
      <c r="AF17" s="125"/>
      <c r="AG17" s="125"/>
      <c r="AH17" s="125"/>
      <c r="AI17" s="125"/>
      <c r="AJ17" s="125"/>
      <c r="AK17" s="125"/>
      <c r="AL17" s="125"/>
    </row>
    <row r="18" spans="1:38" s="124" customFormat="1" x14ac:dyDescent="0.3">
      <c r="A18" s="125" t="str">
        <f>Equipment!A18</f>
        <v>Primary Component</v>
      </c>
      <c r="B18" s="125" t="str">
        <f>Equipment!B18</f>
        <v>Audible Notification/Queuing</v>
      </c>
      <c r="C18" s="125" t="str">
        <f>Equipment!C18</f>
        <v>SparkFun</v>
      </c>
      <c r="D18" s="125" t="str">
        <f>Equipment!D18</f>
        <v>ROB-08449</v>
      </c>
      <c r="E18" s="125">
        <f>Equipment!E18</f>
        <v>0</v>
      </c>
      <c r="F18" s="125">
        <f>Equipment!F18</f>
        <v>2</v>
      </c>
      <c r="G18" s="125">
        <f>Equipment!G18</f>
        <v>0</v>
      </c>
      <c r="H18" s="125">
        <f>Equipment!H18</f>
        <v>2</v>
      </c>
      <c r="I18" s="125">
        <f>Equipment!K18</f>
        <v>2</v>
      </c>
      <c r="J18" s="125">
        <f>Equipment!L18</f>
        <v>2</v>
      </c>
      <c r="K18" s="125">
        <f>Equipment!I18</f>
        <v>0</v>
      </c>
      <c r="L18" s="125" t="str">
        <f>Equipment!M18</f>
        <v>Vibration Motor</v>
      </c>
      <c r="M18" s="125">
        <f>Equipment!N18</f>
        <v>4.95</v>
      </c>
      <c r="N18" s="125">
        <f>Equipment!O18</f>
        <v>9.9</v>
      </c>
      <c r="O18" s="125" t="str">
        <f>Equipment!P18</f>
        <v>A</v>
      </c>
      <c r="P18" s="125">
        <f>Equipment!Q18</f>
        <v>5</v>
      </c>
      <c r="Q18" s="125" t="str">
        <f>Equipment!R18</f>
        <v>ROB-08449</v>
      </c>
      <c r="R18" s="125">
        <f>Equipment!S18</f>
        <v>0</v>
      </c>
      <c r="S18" s="125">
        <f>Equipment!T18</f>
        <v>9.9</v>
      </c>
      <c r="T18" s="125">
        <f>Equipment!U18</f>
        <v>0</v>
      </c>
      <c r="U18" s="125">
        <f>Equipment!V18</f>
        <v>9.9</v>
      </c>
      <c r="V18" s="125">
        <f>Equipment!W18</f>
        <v>9.9</v>
      </c>
      <c r="W18" s="125" t="str">
        <f>Equipment!X18</f>
        <v>https://www.sparkfun.com/products/8449</v>
      </c>
      <c r="X18" s="125" t="str">
        <f>Equipment!Y18</f>
        <v>https://cdn.sparkfun.com/r/92-92/assets/parts/8/8/6/VibrationMotor-01-L.jpg</v>
      </c>
      <c r="Y18" s="125" t="str">
        <f>Equipment!Z18</f>
        <v>https://www.sparkfun.com/products/08449</v>
      </c>
      <c r="Z18" s="125" t="str">
        <f>Equipment!AA18</f>
        <v>https://www.mouser.com/ProductDetail/474-ROB-08449</v>
      </c>
      <c r="AA18" s="125">
        <f>Equipment!AB18</f>
        <v>0</v>
      </c>
      <c r="AB18" s="125"/>
      <c r="AC18" s="125"/>
      <c r="AD18" s="125"/>
      <c r="AE18" s="125"/>
      <c r="AF18" s="125"/>
      <c r="AG18" s="125"/>
      <c r="AH18" s="125"/>
      <c r="AI18" s="125"/>
      <c r="AJ18" s="125"/>
      <c r="AK18" s="125"/>
      <c r="AL18" s="125"/>
    </row>
    <row r="19" spans="1:38" s="124" customFormat="1" x14ac:dyDescent="0.3">
      <c r="A19" s="125" t="str">
        <f>Equipment!A19</f>
        <v>Primary Component</v>
      </c>
      <c r="B19" s="125" t="str">
        <f>Equipment!B19</f>
        <v>Audible Notification/Queuing</v>
      </c>
      <c r="C19" s="125" t="str">
        <f>Equipment!C19</f>
        <v>SparkFun</v>
      </c>
      <c r="D19" s="125" t="str">
        <f>Equipment!D19</f>
        <v>DEV-11711</v>
      </c>
      <c r="E19" s="125">
        <f>Equipment!E19</f>
        <v>0</v>
      </c>
      <c r="F19" s="125">
        <f>Equipment!F19</f>
        <v>1</v>
      </c>
      <c r="G19" s="125">
        <f>Equipment!G19</f>
        <v>0</v>
      </c>
      <c r="H19" s="125">
        <f>Equipment!H19</f>
        <v>1</v>
      </c>
      <c r="I19" s="125">
        <f>Equipment!K19</f>
        <v>1</v>
      </c>
      <c r="J19" s="125">
        <f>Equipment!L19</f>
        <v>1</v>
      </c>
      <c r="K19" s="125">
        <f>Equipment!I19</f>
        <v>0</v>
      </c>
      <c r="L19" s="125" t="str">
        <f>Equipment!M19</f>
        <v>Text-to-Speech Module - Emic 2</v>
      </c>
      <c r="M19" s="125">
        <f>Equipment!N19</f>
        <v>59.95</v>
      </c>
      <c r="N19" s="125">
        <f>Equipment!O19</f>
        <v>59.95</v>
      </c>
      <c r="O19" s="125" t="str">
        <f>Equipment!P19</f>
        <v>A</v>
      </c>
      <c r="P19" s="125">
        <f>Equipment!Q19</f>
        <v>6</v>
      </c>
      <c r="Q19" s="125" t="str">
        <f>Equipment!R19</f>
        <v>DEV-11711</v>
      </c>
      <c r="R19" s="125">
        <f>Equipment!S19</f>
        <v>0</v>
      </c>
      <c r="S19" s="125">
        <f>Equipment!T19</f>
        <v>59.95</v>
      </c>
      <c r="T19" s="125">
        <f>Equipment!U19</f>
        <v>0</v>
      </c>
      <c r="U19" s="125">
        <f>Equipment!V19</f>
        <v>59.95</v>
      </c>
      <c r="V19" s="125">
        <f>Equipment!W19</f>
        <v>59.95</v>
      </c>
      <c r="W19" s="125" t="str">
        <f>Equipment!X19</f>
        <v>https://www.sparkfun.com/products/11711</v>
      </c>
      <c r="X19" s="125" t="str">
        <f>Equipment!Y19</f>
        <v>https://cdn.sparkfun.com/r/92-92/assets/parts/7/8/9/4/11711-01.jpg</v>
      </c>
      <c r="Y19" s="125" t="str">
        <f>Equipment!Z19</f>
        <v>https://www.sparkfun.com/products/11711</v>
      </c>
      <c r="Z19" s="125" t="str">
        <f>Equipment!AA19</f>
        <v>https://www.mouser.com/ProductDetail/474-DEV-11711</v>
      </c>
      <c r="AA19" s="125">
        <f>Equipment!AB19</f>
        <v>0</v>
      </c>
      <c r="AB19" s="125"/>
      <c r="AC19" s="125"/>
      <c r="AD19" s="125"/>
      <c r="AE19" s="125"/>
      <c r="AF19" s="125"/>
      <c r="AG19" s="125"/>
      <c r="AH19" s="125"/>
      <c r="AI19" s="125"/>
      <c r="AJ19" s="125"/>
      <c r="AK19" s="125"/>
      <c r="AL19" s="125"/>
    </row>
    <row r="20" spans="1:38" s="124" customFormat="1" x14ac:dyDescent="0.3">
      <c r="A20" s="125" t="str">
        <f>Equipment!A20</f>
        <v>Primary Component</v>
      </c>
      <c r="B20" s="125" t="str">
        <f>Equipment!B20</f>
        <v>Audible Notification/Queuing</v>
      </c>
      <c r="C20" s="125" t="str">
        <f>Equipment!C20</f>
        <v>SparkFun</v>
      </c>
      <c r="D20" s="125" t="str">
        <f>Equipment!D20</f>
        <v>BOB-09868</v>
      </c>
      <c r="E20" s="125">
        <f>Equipment!E20</f>
        <v>0</v>
      </c>
      <c r="F20" s="125">
        <f>Equipment!F20</f>
        <v>1</v>
      </c>
      <c r="G20" s="125">
        <f>Equipment!G20</f>
        <v>0</v>
      </c>
      <c r="H20" s="125">
        <f>Equipment!H20</f>
        <v>1</v>
      </c>
      <c r="I20" s="125">
        <f>Equipment!K20</f>
        <v>1</v>
      </c>
      <c r="J20" s="125">
        <f>Equipment!L20</f>
        <v>1</v>
      </c>
      <c r="K20" s="125">
        <f>Equipment!I20</f>
        <v>0</v>
      </c>
      <c r="L20" s="125" t="str">
        <f>Equipment!M20</f>
        <v>SparkFun MEMS Microphone Breakout - INMP401 (ADMP401)</v>
      </c>
      <c r="M20" s="125">
        <f>Equipment!N20</f>
        <v>9.9499999999999993</v>
      </c>
      <c r="N20" s="125">
        <f>Equipment!O20</f>
        <v>9.9499999999999993</v>
      </c>
      <c r="O20" s="125" t="str">
        <f>Equipment!P20</f>
        <v>A</v>
      </c>
      <c r="P20" s="125">
        <f>Equipment!Q20</f>
        <v>7</v>
      </c>
      <c r="Q20" s="125" t="str">
        <f>Equipment!R20</f>
        <v>BOB-09868</v>
      </c>
      <c r="R20" s="125">
        <f>Equipment!S20</f>
        <v>0</v>
      </c>
      <c r="S20" s="125">
        <f>Equipment!T20</f>
        <v>9.9499999999999993</v>
      </c>
      <c r="T20" s="125">
        <f>Equipment!U20</f>
        <v>0</v>
      </c>
      <c r="U20" s="125">
        <f>Equipment!V20</f>
        <v>9.9499999999999993</v>
      </c>
      <c r="V20" s="125">
        <f>Equipment!W20</f>
        <v>9.9499999999999993</v>
      </c>
      <c r="W20" s="125" t="str">
        <f>Equipment!X20</f>
        <v>https://www.sparkfun.com/products/9868</v>
      </c>
      <c r="X20" s="125" t="str">
        <f>Equipment!Y20</f>
        <v>https://cdn.sparkfun.com/r/92-92/assets/parts/3/9/5/1/09868-01a.jpg</v>
      </c>
      <c r="Y20" s="125" t="str">
        <f>Equipment!Z20</f>
        <v>https://www.sparkfun.com/products/09868</v>
      </c>
      <c r="Z20" s="125" t="str">
        <f>Equipment!AA20</f>
        <v>https://www.mouser.com/ProductDetail/474-BOB-09868</v>
      </c>
      <c r="AA20" s="125">
        <f>Equipment!AB20</f>
        <v>0</v>
      </c>
      <c r="AB20" s="125"/>
      <c r="AC20" s="125"/>
      <c r="AD20" s="125"/>
      <c r="AE20" s="125"/>
      <c r="AF20" s="125"/>
      <c r="AG20" s="125"/>
      <c r="AH20" s="125"/>
      <c r="AI20" s="125"/>
      <c r="AJ20" s="125"/>
      <c r="AK20" s="125"/>
      <c r="AL20" s="125"/>
    </row>
    <row r="21" spans="1:38" s="124" customFormat="1" x14ac:dyDescent="0.3">
      <c r="A21" s="125" t="str">
        <f>Equipment!A21</f>
        <v>Primary Component</v>
      </c>
      <c r="B21" s="125" t="str">
        <f>Equipment!B21</f>
        <v>Audible Notification/Queuing</v>
      </c>
      <c r="C21" s="125" t="str">
        <f>Equipment!C21</f>
        <v>SparkFun</v>
      </c>
      <c r="D21" s="125" t="str">
        <f>Equipment!D21</f>
        <v>COM-08635</v>
      </c>
      <c r="E21" s="125">
        <f>Equipment!E21</f>
        <v>0</v>
      </c>
      <c r="F21" s="125">
        <f>Equipment!F21</f>
        <v>1</v>
      </c>
      <c r="G21" s="125">
        <f>Equipment!G21</f>
        <v>0</v>
      </c>
      <c r="H21" s="125">
        <f>Equipment!H21</f>
        <v>1</v>
      </c>
      <c r="I21" s="125">
        <f>Equipment!K21</f>
        <v>1</v>
      </c>
      <c r="J21" s="125">
        <f>Equipment!L21</f>
        <v>1</v>
      </c>
      <c r="K21" s="125">
        <f>Equipment!I21</f>
        <v>0</v>
      </c>
      <c r="L21" s="125" t="str">
        <f>Equipment!M21</f>
        <v>Electret Microphone</v>
      </c>
      <c r="M21" s="125">
        <f>Equipment!N21</f>
        <v>0.95</v>
      </c>
      <c r="N21" s="125">
        <f>Equipment!O21</f>
        <v>0.95</v>
      </c>
      <c r="O21" s="125" t="str">
        <f>Equipment!P21</f>
        <v>A</v>
      </c>
      <c r="P21" s="125">
        <f>Equipment!Q21</f>
        <v>8</v>
      </c>
      <c r="Q21" s="125" t="str">
        <f>Equipment!R21</f>
        <v>COM-08635</v>
      </c>
      <c r="R21" s="125">
        <f>Equipment!S21</f>
        <v>0</v>
      </c>
      <c r="S21" s="125">
        <f>Equipment!T21</f>
        <v>0.95</v>
      </c>
      <c r="T21" s="125">
        <f>Equipment!U21</f>
        <v>0</v>
      </c>
      <c r="U21" s="125">
        <f>Equipment!V21</f>
        <v>0.95</v>
      </c>
      <c r="V21" s="125">
        <f>Equipment!W21</f>
        <v>0.95</v>
      </c>
      <c r="W21" s="125" t="str">
        <f>Equipment!X21</f>
        <v>https://www.sparkfun.com/products/8635</v>
      </c>
      <c r="X21" s="125" t="str">
        <f>Equipment!Y21</f>
        <v>https://cdn.sparkfun.com/r/92-92/assets/parts/1/7/6/9/08635-03-L.jpg</v>
      </c>
      <c r="Y21" s="125" t="str">
        <f>Equipment!Z21</f>
        <v>https://www.sparkfun.com/products/08635</v>
      </c>
      <c r="Z21" s="125" t="str">
        <f>Equipment!AA21</f>
        <v>https://www.mouser.com/ProductDetail/474-COM-08635</v>
      </c>
      <c r="AA21" s="125">
        <f>Equipment!AB21</f>
        <v>0</v>
      </c>
      <c r="AB21" s="125"/>
      <c r="AC21" s="125"/>
      <c r="AD21" s="125"/>
      <c r="AE21" s="125"/>
      <c r="AF21" s="125"/>
      <c r="AG21" s="125"/>
      <c r="AH21" s="125"/>
      <c r="AI21" s="125"/>
      <c r="AJ21" s="125"/>
      <c r="AK21" s="125"/>
      <c r="AL21" s="125"/>
    </row>
    <row r="22" spans="1:38" s="124" customFormat="1" x14ac:dyDescent="0.3">
      <c r="A22" s="125" t="str">
        <f>Equipment!A22</f>
        <v>Primary Component</v>
      </c>
      <c r="B22" s="125" t="str">
        <f>Equipment!B22</f>
        <v>Audible Notification/Queuing</v>
      </c>
      <c r="C22" s="125" t="str">
        <f>Equipment!C22</f>
        <v>SparkFun</v>
      </c>
      <c r="D22" s="125" t="str">
        <f>Equipment!D22</f>
        <v>BOB-12758</v>
      </c>
      <c r="E22" s="125">
        <f>Equipment!E22</f>
        <v>0</v>
      </c>
      <c r="F22" s="125">
        <f>Equipment!F22</f>
        <v>1</v>
      </c>
      <c r="G22" s="125">
        <f>Equipment!G22</f>
        <v>0</v>
      </c>
      <c r="H22" s="125">
        <f>Equipment!H22</f>
        <v>1</v>
      </c>
      <c r="I22" s="125">
        <f>Equipment!K22</f>
        <v>1</v>
      </c>
      <c r="J22" s="125">
        <f>Equipment!L22</f>
        <v>1</v>
      </c>
      <c r="K22" s="125">
        <f>Equipment!I22</f>
        <v>0</v>
      </c>
      <c r="L22" s="125" t="str">
        <f>Equipment!M22</f>
        <v>SparkFun Electret Microphone Breakout</v>
      </c>
      <c r="M22" s="125">
        <f>Equipment!N22</f>
        <v>5.95</v>
      </c>
      <c r="N22" s="125">
        <f>Equipment!O22</f>
        <v>5.95</v>
      </c>
      <c r="O22" s="125" t="str">
        <f>Equipment!P22</f>
        <v>A</v>
      </c>
      <c r="P22" s="125">
        <f>Equipment!Q22</f>
        <v>9</v>
      </c>
      <c r="Q22" s="125" t="str">
        <f>Equipment!R22</f>
        <v>BOB-12758</v>
      </c>
      <c r="R22" s="125">
        <f>Equipment!S22</f>
        <v>0</v>
      </c>
      <c r="S22" s="125">
        <f>Equipment!T22</f>
        <v>5.95</v>
      </c>
      <c r="T22" s="125">
        <f>Equipment!U22</f>
        <v>0</v>
      </c>
      <c r="U22" s="125">
        <f>Equipment!V22</f>
        <v>5.95</v>
      </c>
      <c r="V22" s="125">
        <f>Equipment!W22</f>
        <v>5.95</v>
      </c>
      <c r="W22" s="125" t="str">
        <f>Equipment!X22</f>
        <v>https://www.sparkfun.com/products/12758</v>
      </c>
      <c r="X22" s="125" t="str">
        <f>Equipment!Y22</f>
        <v>https://cdn.sparkfun.com/r/92-92/assets/parts/9/5/2/0/12758-02.jpg</v>
      </c>
      <c r="Y22" s="125" t="str">
        <f>Equipment!Z22</f>
        <v>https://www.sparkfun.com/products/12758</v>
      </c>
      <c r="Z22" s="125" t="str">
        <f>Equipment!AA22</f>
        <v>https://www.mouser.com/ProductDetail/474-BOB-12758</v>
      </c>
      <c r="AA22" s="125">
        <f>Equipment!AB22</f>
        <v>0</v>
      </c>
      <c r="AB22" s="125"/>
      <c r="AC22" s="125"/>
      <c r="AD22" s="125"/>
      <c r="AE22" s="125"/>
      <c r="AF22" s="125"/>
      <c r="AG22" s="125"/>
      <c r="AH22" s="125"/>
      <c r="AI22" s="125"/>
      <c r="AJ22" s="125"/>
      <c r="AK22" s="125"/>
      <c r="AL22" s="125"/>
    </row>
    <row r="23" spans="1:38" s="124" customFormat="1" x14ac:dyDescent="0.3">
      <c r="A23" s="125" t="str">
        <f>Equipment!A23</f>
        <v>Primary Component</v>
      </c>
      <c r="B23" s="125" t="str">
        <f>Equipment!B23</f>
        <v>Audible Notification/Queuing</v>
      </c>
      <c r="C23" s="125" t="str">
        <f>Equipment!C23</f>
        <v>SparkFun</v>
      </c>
      <c r="D23" s="125" t="str">
        <f>Equipment!D23</f>
        <v>SEN-12642</v>
      </c>
      <c r="E23" s="125">
        <f>Equipment!E23</f>
        <v>0</v>
      </c>
      <c r="F23" s="125">
        <f>Equipment!F23</f>
        <v>0</v>
      </c>
      <c r="G23" s="125">
        <f>Equipment!G23</f>
        <v>0</v>
      </c>
      <c r="H23" s="125">
        <f>Equipment!H23</f>
        <v>0</v>
      </c>
      <c r="I23" s="125">
        <f>Equipment!K23</f>
        <v>0</v>
      </c>
      <c r="J23" s="125">
        <f>Equipment!L23</f>
        <v>0</v>
      </c>
      <c r="K23" s="125">
        <f>Equipment!I23</f>
        <v>0</v>
      </c>
      <c r="L23" s="125" t="str">
        <f>Equipment!M23</f>
        <v>SparkFun Sound Detector</v>
      </c>
      <c r="M23" s="125">
        <f>Equipment!N23</f>
        <v>10.95</v>
      </c>
      <c r="N23" s="125">
        <f>Equipment!O23</f>
        <v>0</v>
      </c>
      <c r="O23" s="125" t="str">
        <f>Equipment!P23</f>
        <v>A</v>
      </c>
      <c r="P23" s="125">
        <f>Equipment!Q23</f>
        <v>10</v>
      </c>
      <c r="Q23" s="125" t="str">
        <f>Equipment!R23</f>
        <v>SEN-12642</v>
      </c>
      <c r="R23" s="125">
        <f>Equipment!S23</f>
        <v>0</v>
      </c>
      <c r="S23" s="125">
        <f>Equipment!T23</f>
        <v>0</v>
      </c>
      <c r="T23" s="125">
        <f>Equipment!U23</f>
        <v>0</v>
      </c>
      <c r="U23" s="125">
        <f>Equipment!V23</f>
        <v>0</v>
      </c>
      <c r="V23" s="125">
        <f>Equipment!W23</f>
        <v>0</v>
      </c>
      <c r="W23" s="125" t="str">
        <f>Equipment!X23</f>
        <v>https://www.sparkfun.com/products/12642</v>
      </c>
      <c r="X23" s="125" t="str">
        <f>Equipment!Y23</f>
        <v>https://cdn.sparkfun.com/r/92-92/assets/parts/9/3/3/0/12642-01.jpg</v>
      </c>
      <c r="Y23" s="125" t="str">
        <f>Equipment!Z23</f>
        <v>https://www.sparkfun.com/products/12642</v>
      </c>
      <c r="Z23" s="125" t="str">
        <f>Equipment!AA23</f>
        <v>https://www.mouser.com/ProductDetail/474-SEN-12642</v>
      </c>
      <c r="AA23" s="125">
        <f>Equipment!AB23</f>
        <v>0</v>
      </c>
      <c r="AB23" s="125"/>
      <c r="AC23" s="125"/>
      <c r="AD23" s="125"/>
      <c r="AE23" s="125"/>
      <c r="AF23" s="125"/>
      <c r="AG23" s="125"/>
      <c r="AH23" s="125"/>
      <c r="AI23" s="125"/>
      <c r="AJ23" s="125"/>
      <c r="AK23" s="125"/>
      <c r="AL23" s="125"/>
    </row>
    <row r="24" spans="1:38" s="124" customFormat="1" x14ac:dyDescent="0.3">
      <c r="A24" s="125" t="str">
        <f>Equipment!A24</f>
        <v>Primary Component</v>
      </c>
      <c r="B24" s="125" t="str">
        <f>Equipment!B24</f>
        <v>Audible Notification/Queuing</v>
      </c>
      <c r="C24" s="125" t="str">
        <f>Equipment!C24</f>
        <v>Adafruit</v>
      </c>
      <c r="D24" s="125" t="str">
        <f>Equipment!D24</f>
        <v>94</v>
      </c>
      <c r="E24" s="125">
        <f>Equipment!E24</f>
        <v>0</v>
      </c>
      <c r="F24" s="125">
        <f>Equipment!F24</f>
        <v>0</v>
      </c>
      <c r="G24" s="125">
        <f>Equipment!G24</f>
        <v>0</v>
      </c>
      <c r="H24" s="125">
        <f>Equipment!H24</f>
        <v>0</v>
      </c>
      <c r="I24" s="125">
        <f>Equipment!K24</f>
        <v>0</v>
      </c>
      <c r="J24" s="125">
        <f>Equipment!L24</f>
        <v>0</v>
      </c>
      <c r="K24" s="125">
        <f>Equipment!I24</f>
        <v>0</v>
      </c>
      <c r="L24" s="125" t="str">
        <f>Equipment!M24</f>
        <v xml:space="preserve">Adafruit Wave Shield for Arduino Kit - v1.1 </v>
      </c>
      <c r="M24" s="125">
        <f>Equipment!N24</f>
        <v>22</v>
      </c>
      <c r="N24" s="125">
        <f>Equipment!O24</f>
        <v>0</v>
      </c>
      <c r="O24" s="125" t="str">
        <f>Equipment!P24</f>
        <v>A</v>
      </c>
      <c r="P24" s="125">
        <f>Equipment!Q24</f>
        <v>11</v>
      </c>
      <c r="Q24" s="125" t="str">
        <f>Equipment!R24</f>
        <v>94</v>
      </c>
      <c r="R24" s="125">
        <f>Equipment!S24</f>
        <v>0</v>
      </c>
      <c r="S24" s="125">
        <f>Equipment!T24</f>
        <v>0</v>
      </c>
      <c r="T24" s="125">
        <f>Equipment!U24</f>
        <v>0</v>
      </c>
      <c r="U24" s="125">
        <f>Equipment!V24</f>
        <v>0</v>
      </c>
      <c r="V24" s="125">
        <f>Equipment!W24</f>
        <v>0</v>
      </c>
      <c r="W24" s="125">
        <f>Equipment!X24</f>
        <v>0</v>
      </c>
      <c r="X24" s="125">
        <f>Equipment!Y24</f>
        <v>0</v>
      </c>
      <c r="Y24" s="125" t="str">
        <f>Equipment!Z24</f>
        <v>https://www.adafruit.com/product/94</v>
      </c>
      <c r="Z24" s="125" t="str">
        <f>Equipment!AA24</f>
        <v>https://www.mouser.com/ProductDetail/485-94</v>
      </c>
      <c r="AA24" s="125">
        <f>Equipment!AB24</f>
        <v>0</v>
      </c>
      <c r="AB24" s="125"/>
      <c r="AC24" s="125"/>
      <c r="AD24" s="125"/>
      <c r="AE24" s="125"/>
      <c r="AF24" s="125"/>
      <c r="AG24" s="125"/>
      <c r="AH24" s="125"/>
      <c r="AI24" s="125"/>
      <c r="AJ24" s="125"/>
      <c r="AK24" s="125"/>
      <c r="AL24" s="125"/>
    </row>
    <row r="25" spans="1:38" s="124" customFormat="1" x14ac:dyDescent="0.3">
      <c r="A25" s="125" t="str">
        <f>Equipment!A25</f>
        <v>Primary Component</v>
      </c>
      <c r="B25" s="125" t="str">
        <f>Equipment!B25</f>
        <v>Audible Notification/Queuing</v>
      </c>
      <c r="C25" s="125" t="str">
        <f>Equipment!C25</f>
        <v>SparkFun</v>
      </c>
      <c r="D25" s="125" t="str">
        <f>Equipment!D25</f>
        <v>WRL-11924</v>
      </c>
      <c r="E25" s="125">
        <f>Equipment!E25</f>
        <v>0</v>
      </c>
      <c r="F25" s="125">
        <f>Equipment!F25</f>
        <v>0</v>
      </c>
      <c r="G25" s="125">
        <f>Equipment!G25</f>
        <v>0</v>
      </c>
      <c r="H25" s="125">
        <f>Equipment!H25</f>
        <v>0</v>
      </c>
      <c r="I25" s="125">
        <f>Equipment!K25</f>
        <v>0</v>
      </c>
      <c r="J25" s="125">
        <f>Equipment!L25</f>
        <v>0</v>
      </c>
      <c r="K25" s="125">
        <f>Equipment!I25</f>
        <v>0</v>
      </c>
      <c r="L25" s="125" t="str">
        <f>Equipment!M25</f>
        <v>SparkFun Purpletooth Jamboree - BC127 Development Board</v>
      </c>
      <c r="M25" s="125">
        <f>Equipment!N25</f>
        <v>49.95</v>
      </c>
      <c r="N25" s="125">
        <f>Equipment!O25</f>
        <v>0</v>
      </c>
      <c r="O25" s="125" t="str">
        <f>Equipment!P25</f>
        <v>A</v>
      </c>
      <c r="P25" s="125">
        <f>Equipment!Q25</f>
        <v>12</v>
      </c>
      <c r="Q25" s="125" t="str">
        <f>Equipment!R25</f>
        <v>WRL-11924</v>
      </c>
      <c r="R25" s="125">
        <f>Equipment!S25</f>
        <v>0</v>
      </c>
      <c r="S25" s="125">
        <f>Equipment!T25</f>
        <v>0</v>
      </c>
      <c r="T25" s="125">
        <f>Equipment!U25</f>
        <v>0</v>
      </c>
      <c r="U25" s="125">
        <f>Equipment!V25</f>
        <v>0</v>
      </c>
      <c r="V25" s="125">
        <f>Equipment!W25</f>
        <v>0</v>
      </c>
      <c r="W25" s="125" t="str">
        <f>Equipment!X25</f>
        <v>https://www.sparkfun.com/products/11924</v>
      </c>
      <c r="X25" s="125" t="str">
        <f>Equipment!Y25</f>
        <v>https://cdn.sparkfun.com/r/92-92/assets/parts/8/3/8/0/11924-01.jpg</v>
      </c>
      <c r="Y25" s="125" t="str">
        <f>Equipment!Z25</f>
        <v>https://www.sparkfun.com/products/11924</v>
      </c>
      <c r="Z25" s="125" t="str">
        <f>Equipment!AA25</f>
        <v>https://www.mouser.com/ProductDetail/474-WRL-11924</v>
      </c>
      <c r="AA25" s="125">
        <f>Equipment!AB25</f>
        <v>0</v>
      </c>
      <c r="AB25" s="125"/>
      <c r="AC25" s="125"/>
      <c r="AD25" s="125"/>
      <c r="AE25" s="125"/>
      <c r="AF25" s="125"/>
      <c r="AG25" s="125"/>
      <c r="AH25" s="125"/>
      <c r="AI25" s="125"/>
      <c r="AJ25" s="125"/>
      <c r="AK25" s="125"/>
      <c r="AL25" s="125"/>
    </row>
    <row r="26" spans="1:38" s="124" customFormat="1" x14ac:dyDescent="0.3">
      <c r="A26" s="125" t="str">
        <f>Equipment!A26</f>
        <v>Primary Component</v>
      </c>
      <c r="B26" s="125" t="str">
        <f>Equipment!B26</f>
        <v>Audible Notification/Queuing</v>
      </c>
      <c r="C26" s="125" t="str">
        <f>Equipment!C26</f>
        <v>SparkFun</v>
      </c>
      <c r="D26" s="125" t="str">
        <f>Equipment!D26</f>
        <v>WRL-11927</v>
      </c>
      <c r="E26" s="125">
        <f>Equipment!E26</f>
        <v>0</v>
      </c>
      <c r="F26" s="125">
        <f>Equipment!F26</f>
        <v>0</v>
      </c>
      <c r="G26" s="125">
        <f>Equipment!G26</f>
        <v>0</v>
      </c>
      <c r="H26" s="125">
        <f>Equipment!H26</f>
        <v>0</v>
      </c>
      <c r="I26" s="125">
        <f>Equipment!K26</f>
        <v>0</v>
      </c>
      <c r="J26" s="125">
        <f>Equipment!L26</f>
        <v>0</v>
      </c>
      <c r="K26" s="125">
        <f>Equipment!I26</f>
        <v>0</v>
      </c>
      <c r="L26" s="125" t="str">
        <f>Equipment!M26</f>
        <v>SparkFun Bluetooth Audio Breakout - BC127</v>
      </c>
      <c r="M26" s="125">
        <f>Equipment!N26</f>
        <v>44.95</v>
      </c>
      <c r="N26" s="125">
        <f>Equipment!O26</f>
        <v>0</v>
      </c>
      <c r="O26" s="125" t="str">
        <f>Equipment!P26</f>
        <v>A</v>
      </c>
      <c r="P26" s="125">
        <f>Equipment!Q26</f>
        <v>13</v>
      </c>
      <c r="Q26" s="125" t="str">
        <f>Equipment!R26</f>
        <v>WRL-11927</v>
      </c>
      <c r="R26" s="125">
        <f>Equipment!S26</f>
        <v>0</v>
      </c>
      <c r="S26" s="125">
        <f>Equipment!T26</f>
        <v>0</v>
      </c>
      <c r="T26" s="125">
        <f>Equipment!U26</f>
        <v>0</v>
      </c>
      <c r="U26" s="125">
        <f>Equipment!V26</f>
        <v>0</v>
      </c>
      <c r="V26" s="125">
        <f>Equipment!W26</f>
        <v>0</v>
      </c>
      <c r="W26" s="125" t="str">
        <f>Equipment!X26</f>
        <v>https://www.sparkfun.com/products/11927</v>
      </c>
      <c r="X26" s="125" t="str">
        <f>Equipment!Y26</f>
        <v>https://cdn.sparkfun.com/r/92-92/assets/parts/8/3/8/7/11927-01.jpg</v>
      </c>
      <c r="Y26" s="125" t="str">
        <f>Equipment!Z26</f>
        <v>https://www.sparkfun.com/products/11927</v>
      </c>
      <c r="Z26" s="125" t="str">
        <f>Equipment!AA26</f>
        <v>https://www.mouser.com/ProductDetail/474-WRL-11927</v>
      </c>
      <c r="AA26" s="125">
        <f>Equipment!AB26</f>
        <v>0</v>
      </c>
      <c r="AB26" s="125"/>
      <c r="AC26" s="125"/>
      <c r="AD26" s="125"/>
      <c r="AE26" s="125"/>
      <c r="AF26" s="125"/>
      <c r="AG26" s="125"/>
      <c r="AH26" s="125"/>
      <c r="AI26" s="125"/>
      <c r="AJ26" s="125"/>
      <c r="AK26" s="125"/>
      <c r="AL26" s="125"/>
    </row>
    <row r="27" spans="1:38" s="124" customFormat="1" x14ac:dyDescent="0.3">
      <c r="A27" s="125" t="str">
        <f>Equipment!A27</f>
        <v>Primary Component</v>
      </c>
      <c r="B27" s="125" t="str">
        <f>Equipment!B27</f>
        <v>Audible Notification/Queuing</v>
      </c>
      <c r="C27" s="125" t="str">
        <f>Equipment!C27</f>
        <v>Adafruit</v>
      </c>
      <c r="D27" s="125" t="str">
        <f>Equipment!D27</f>
        <v>3369</v>
      </c>
      <c r="E27" s="125">
        <f>Equipment!E27</f>
        <v>0</v>
      </c>
      <c r="F27" s="125">
        <f>Equipment!F27</f>
        <v>0</v>
      </c>
      <c r="G27" s="125">
        <f>Equipment!G27</f>
        <v>0</v>
      </c>
      <c r="H27" s="125">
        <f>Equipment!H27</f>
        <v>0</v>
      </c>
      <c r="I27" s="125">
        <f>Equipment!K27</f>
        <v>0</v>
      </c>
      <c r="J27" s="125">
        <f>Equipment!L27</f>
        <v>0</v>
      </c>
      <c r="K27" s="125">
        <f>Equipment!I27</f>
        <v>0</v>
      </c>
      <c r="L27" s="125" t="str">
        <f>Equipment!M27</f>
        <v xml:space="preserve">Mini External USB Stereo Speaker </v>
      </c>
      <c r="M27" s="125">
        <f>Equipment!N27</f>
        <v>12.5</v>
      </c>
      <c r="N27" s="125">
        <f>Equipment!O27</f>
        <v>0</v>
      </c>
      <c r="O27" s="125" t="str">
        <f>Equipment!P27</f>
        <v>A</v>
      </c>
      <c r="P27" s="125">
        <f>Equipment!Q27</f>
        <v>14</v>
      </c>
      <c r="Q27" s="125" t="str">
        <f>Equipment!R27</f>
        <v>3369</v>
      </c>
      <c r="R27" s="125">
        <f>Equipment!S27</f>
        <v>0</v>
      </c>
      <c r="S27" s="125">
        <f>Equipment!T27</f>
        <v>0</v>
      </c>
      <c r="T27" s="125">
        <f>Equipment!U27</f>
        <v>0</v>
      </c>
      <c r="U27" s="125">
        <f>Equipment!V27</f>
        <v>0</v>
      </c>
      <c r="V27" s="125">
        <f>Equipment!W27</f>
        <v>0</v>
      </c>
      <c r="W27" s="125">
        <f>Equipment!X27</f>
        <v>0</v>
      </c>
      <c r="X27" s="125">
        <f>Equipment!Y27</f>
        <v>0</v>
      </c>
      <c r="Y27" s="125" t="str">
        <f>Equipment!Z27</f>
        <v>https://www.adafruit.com/product/3369</v>
      </c>
      <c r="Z27" s="125" t="str">
        <f>Equipment!AA27</f>
        <v>https://www.mouser.com/ProductDetail/485-3369</v>
      </c>
      <c r="AA27" s="125">
        <f>Equipment!AB27</f>
        <v>0</v>
      </c>
      <c r="AB27" s="125"/>
      <c r="AC27" s="125"/>
      <c r="AD27" s="125"/>
      <c r="AE27" s="125"/>
      <c r="AF27" s="125"/>
      <c r="AG27" s="125"/>
      <c r="AH27" s="125"/>
      <c r="AI27" s="125"/>
      <c r="AJ27" s="125"/>
      <c r="AK27" s="125"/>
      <c r="AL27" s="125"/>
    </row>
    <row r="28" spans="1:38" s="124" customFormat="1" x14ac:dyDescent="0.3">
      <c r="A28" s="125" t="str">
        <f>Equipment!A28</f>
        <v>Primary Component</v>
      </c>
      <c r="B28" s="125" t="str">
        <f>Equipment!B28</f>
        <v>Audible Notification/Queuing</v>
      </c>
      <c r="C28" s="125" t="str">
        <f>Equipment!C28</f>
        <v>Adafruit</v>
      </c>
      <c r="D28" s="125" t="str">
        <f>Equipment!D28</f>
        <v>3367</v>
      </c>
      <c r="E28" s="125">
        <f>Equipment!E28</f>
        <v>0</v>
      </c>
      <c r="F28" s="125">
        <f>Equipment!F28</f>
        <v>0</v>
      </c>
      <c r="G28" s="125">
        <f>Equipment!G28</f>
        <v>0</v>
      </c>
      <c r="H28" s="125">
        <f>Equipment!H28</f>
        <v>0</v>
      </c>
      <c r="I28" s="125">
        <f>Equipment!K28</f>
        <v>0</v>
      </c>
      <c r="J28" s="125">
        <f>Equipment!L28</f>
        <v>0</v>
      </c>
      <c r="K28" s="125">
        <f>Equipment!I28</f>
        <v>0</v>
      </c>
      <c r="L28" s="125" t="str">
        <f>Equipment!M28</f>
        <v xml:space="preserve">Mini USB Microphone </v>
      </c>
      <c r="M28" s="125">
        <f>Equipment!N28</f>
        <v>5.95</v>
      </c>
      <c r="N28" s="125">
        <f>Equipment!O28</f>
        <v>0</v>
      </c>
      <c r="O28" s="125" t="str">
        <f>Equipment!P28</f>
        <v>A</v>
      </c>
      <c r="P28" s="125">
        <f>Equipment!Q28</f>
        <v>15</v>
      </c>
      <c r="Q28" s="125" t="str">
        <f>Equipment!R28</f>
        <v>3367</v>
      </c>
      <c r="R28" s="125">
        <f>Equipment!S28</f>
        <v>0</v>
      </c>
      <c r="S28" s="125">
        <f>Equipment!T28</f>
        <v>0</v>
      </c>
      <c r="T28" s="125">
        <f>Equipment!U28</f>
        <v>0</v>
      </c>
      <c r="U28" s="125">
        <f>Equipment!V28</f>
        <v>0</v>
      </c>
      <c r="V28" s="125">
        <f>Equipment!W28</f>
        <v>0</v>
      </c>
      <c r="W28" s="125">
        <f>Equipment!X28</f>
        <v>0</v>
      </c>
      <c r="X28" s="125">
        <f>Equipment!Y28</f>
        <v>0</v>
      </c>
      <c r="Y28" s="125" t="str">
        <f>Equipment!Z28</f>
        <v>https://www.adafruit.com/product/3367</v>
      </c>
      <c r="Z28" s="125" t="str">
        <f>Equipment!AA28</f>
        <v>https://www.mouser.com/ProductDetail/485-3367</v>
      </c>
      <c r="AA28" s="125">
        <f>Equipment!AB28</f>
        <v>0</v>
      </c>
      <c r="AB28" s="125"/>
      <c r="AC28" s="125"/>
      <c r="AD28" s="125"/>
      <c r="AE28" s="125"/>
      <c r="AF28" s="125"/>
      <c r="AG28" s="125"/>
      <c r="AH28" s="125"/>
      <c r="AI28" s="125"/>
      <c r="AJ28" s="125"/>
      <c r="AK28" s="125"/>
      <c r="AL28" s="125"/>
    </row>
    <row r="29" spans="1:38" s="124" customFormat="1" x14ac:dyDescent="0.3">
      <c r="A29" s="125" t="str">
        <f>Equipment!A29</f>
        <v>Primary Component</v>
      </c>
      <c r="B29" s="125" t="str">
        <f>Equipment!B29</f>
        <v>Audible Notification/Queuing</v>
      </c>
      <c r="C29" s="125" t="str">
        <f>Equipment!C29</f>
        <v>Adafruit</v>
      </c>
      <c r="D29" s="125" t="str">
        <f>Equipment!D29</f>
        <v>3351</v>
      </c>
      <c r="E29" s="125">
        <f>Equipment!E29</f>
        <v>0</v>
      </c>
      <c r="F29" s="125">
        <f>Equipment!F29</f>
        <v>0</v>
      </c>
      <c r="G29" s="125">
        <f>Equipment!G29</f>
        <v>0</v>
      </c>
      <c r="H29" s="125">
        <f>Equipment!H29</f>
        <v>0</v>
      </c>
      <c r="I29" s="125">
        <f>Equipment!K29</f>
        <v>0</v>
      </c>
      <c r="J29" s="125">
        <f>Equipment!L29</f>
        <v>0</v>
      </c>
      <c r="K29" s="125">
        <f>Equipment!I29</f>
        <v>0</v>
      </c>
      <c r="L29" s="125" t="str">
        <f>Equipment!M29</f>
        <v xml:space="preserve">Mono Enclosed Speaker - 3W 4 Ohm </v>
      </c>
      <c r="M29" s="125">
        <f>Equipment!N29</f>
        <v>3.95</v>
      </c>
      <c r="N29" s="125">
        <f>Equipment!O29</f>
        <v>0</v>
      </c>
      <c r="O29" s="125" t="str">
        <f>Equipment!P29</f>
        <v>A</v>
      </c>
      <c r="P29" s="125">
        <f>Equipment!Q29</f>
        <v>16</v>
      </c>
      <c r="Q29" s="125" t="str">
        <f>Equipment!R29</f>
        <v>3351</v>
      </c>
      <c r="R29" s="125">
        <f>Equipment!S29</f>
        <v>0</v>
      </c>
      <c r="S29" s="125">
        <f>Equipment!T29</f>
        <v>0</v>
      </c>
      <c r="T29" s="125">
        <f>Equipment!U29</f>
        <v>0</v>
      </c>
      <c r="U29" s="125">
        <f>Equipment!V29</f>
        <v>0</v>
      </c>
      <c r="V29" s="125">
        <f>Equipment!W29</f>
        <v>0</v>
      </c>
      <c r="W29" s="125">
        <f>Equipment!X29</f>
        <v>0</v>
      </c>
      <c r="X29" s="125">
        <f>Equipment!Y29</f>
        <v>0</v>
      </c>
      <c r="Y29" s="125" t="str">
        <f>Equipment!Z29</f>
        <v>https://www.adafruit.com/product/3351</v>
      </c>
      <c r="Z29" s="125" t="str">
        <f>Equipment!AA29</f>
        <v>https://www.mouser.com/ProductDetail/485-3351</v>
      </c>
      <c r="AA29" s="125">
        <f>Equipment!AB29</f>
        <v>0</v>
      </c>
      <c r="AB29" s="125"/>
      <c r="AC29" s="125"/>
      <c r="AD29" s="125"/>
      <c r="AE29" s="125"/>
      <c r="AF29" s="125"/>
      <c r="AG29" s="125"/>
      <c r="AH29" s="125"/>
      <c r="AI29" s="125"/>
      <c r="AJ29" s="125"/>
      <c r="AK29" s="125"/>
      <c r="AL29" s="125"/>
    </row>
    <row r="30" spans="1:38" s="124" customFormat="1" x14ac:dyDescent="0.3">
      <c r="A30" s="125" t="str">
        <f>Equipment!A30</f>
        <v>Primary Component</v>
      </c>
      <c r="B30" s="125" t="str">
        <f>Equipment!B30</f>
        <v>Audible Notification/Queuing</v>
      </c>
      <c r="C30" s="125" t="str">
        <f>Equipment!C30</f>
        <v>Adafruit</v>
      </c>
      <c r="D30" s="125" t="str">
        <f>Equipment!D30</f>
        <v>1314</v>
      </c>
      <c r="E30" s="125">
        <f>Equipment!E30</f>
        <v>0</v>
      </c>
      <c r="F30" s="125">
        <f>Equipment!F30</f>
        <v>0</v>
      </c>
      <c r="G30" s="125">
        <f>Equipment!G30</f>
        <v>0</v>
      </c>
      <c r="H30" s="125">
        <f>Equipment!H30</f>
        <v>0</v>
      </c>
      <c r="I30" s="125">
        <f>Equipment!K30</f>
        <v>0</v>
      </c>
      <c r="J30" s="125">
        <f>Equipment!L30</f>
        <v>0</v>
      </c>
      <c r="K30" s="125">
        <f>Equipment!I30</f>
        <v>0</v>
      </c>
      <c r="L30" s="125" t="str">
        <f>Equipment!M30</f>
        <v xml:space="preserve">Speaker - 3" Diameter - 4 Ohm 3 Watt </v>
      </c>
      <c r="M30" s="125">
        <f>Equipment!N30</f>
        <v>1.95</v>
      </c>
      <c r="N30" s="125">
        <f>Equipment!O30</f>
        <v>0</v>
      </c>
      <c r="O30" s="125" t="str">
        <f>Equipment!P30</f>
        <v>A</v>
      </c>
      <c r="P30" s="125">
        <f>Equipment!Q30</f>
        <v>17</v>
      </c>
      <c r="Q30" s="125" t="str">
        <f>Equipment!R30</f>
        <v>1314</v>
      </c>
      <c r="R30" s="125">
        <f>Equipment!S30</f>
        <v>0</v>
      </c>
      <c r="S30" s="125">
        <f>Equipment!T30</f>
        <v>0</v>
      </c>
      <c r="T30" s="125">
        <f>Equipment!U30</f>
        <v>0</v>
      </c>
      <c r="U30" s="125">
        <f>Equipment!V30</f>
        <v>0</v>
      </c>
      <c r="V30" s="125">
        <f>Equipment!W30</f>
        <v>0</v>
      </c>
      <c r="W30" s="125">
        <f>Equipment!X30</f>
        <v>0</v>
      </c>
      <c r="X30" s="125">
        <f>Equipment!Y30</f>
        <v>0</v>
      </c>
      <c r="Y30" s="125" t="str">
        <f>Equipment!Z30</f>
        <v>https://www.adafruit.com/product/1314</v>
      </c>
      <c r="Z30" s="125" t="str">
        <f>Equipment!AA30</f>
        <v>https://www.mouser.com/ProductDetail/485-1314</v>
      </c>
      <c r="AA30" s="125">
        <f>Equipment!AB30</f>
        <v>0</v>
      </c>
      <c r="AB30" s="125"/>
      <c r="AC30" s="125"/>
      <c r="AD30" s="125"/>
      <c r="AE30" s="125"/>
      <c r="AF30" s="125"/>
      <c r="AG30" s="125"/>
      <c r="AH30" s="125"/>
      <c r="AI30" s="125"/>
      <c r="AJ30" s="125"/>
      <c r="AK30" s="125"/>
      <c r="AL30" s="125"/>
    </row>
    <row r="31" spans="1:38" s="124" customFormat="1" x14ac:dyDescent="0.3">
      <c r="A31" s="125" t="str">
        <f>Equipment!A31</f>
        <v>Primary Component</v>
      </c>
      <c r="B31" s="125" t="str">
        <f>Equipment!B31</f>
        <v>Audible Notification/Queuing</v>
      </c>
      <c r="C31" s="125" t="str">
        <f>Equipment!C31</f>
        <v>Adafruit</v>
      </c>
      <c r="D31" s="125" t="str">
        <f>Equipment!D31</f>
        <v>1313</v>
      </c>
      <c r="E31" s="125">
        <f>Equipment!E31</f>
        <v>0</v>
      </c>
      <c r="F31" s="125">
        <f>Equipment!F31</f>
        <v>0</v>
      </c>
      <c r="G31" s="125">
        <f>Equipment!G31</f>
        <v>0</v>
      </c>
      <c r="H31" s="125">
        <f>Equipment!H31</f>
        <v>0</v>
      </c>
      <c r="I31" s="125">
        <f>Equipment!K31</f>
        <v>0</v>
      </c>
      <c r="J31" s="125">
        <f>Equipment!L31</f>
        <v>0</v>
      </c>
      <c r="K31" s="125">
        <f>Equipment!I31</f>
        <v>0</v>
      </c>
      <c r="L31" s="125" t="str">
        <f>Equipment!M31</f>
        <v xml:space="preserve">Speaker - 3" Diameter - 8 Ohm 1 Watt </v>
      </c>
      <c r="M31" s="125">
        <f>Equipment!N31</f>
        <v>1.95</v>
      </c>
      <c r="N31" s="125">
        <f>Equipment!O31</f>
        <v>0</v>
      </c>
      <c r="O31" s="125" t="str">
        <f>Equipment!P31</f>
        <v>D</v>
      </c>
      <c r="P31" s="125">
        <f>Equipment!Q31</f>
        <v>18</v>
      </c>
      <c r="Q31" s="125" t="str">
        <f>Equipment!R31</f>
        <v>1313</v>
      </c>
      <c r="R31" s="125">
        <f>Equipment!S31</f>
        <v>0</v>
      </c>
      <c r="S31" s="125">
        <f>Equipment!T31</f>
        <v>0</v>
      </c>
      <c r="T31" s="125">
        <f>Equipment!U31</f>
        <v>0</v>
      </c>
      <c r="U31" s="125">
        <f>Equipment!V31</f>
        <v>0</v>
      </c>
      <c r="V31" s="125">
        <f>Equipment!W31</f>
        <v>0</v>
      </c>
      <c r="W31" s="125">
        <f>Equipment!X31</f>
        <v>0</v>
      </c>
      <c r="X31" s="125">
        <f>Equipment!Y31</f>
        <v>0</v>
      </c>
      <c r="Y31" s="125" t="str">
        <f>Equipment!Z31</f>
        <v>https://www.adafruit.com/product/1313</v>
      </c>
      <c r="Z31" s="125" t="str">
        <f>Equipment!AA31</f>
        <v>https://www.mouser.com/ProductDetail/485-1313</v>
      </c>
      <c r="AA31" s="125">
        <f>Equipment!AB31</f>
        <v>0</v>
      </c>
      <c r="AB31" s="125"/>
      <c r="AC31" s="125"/>
      <c r="AD31" s="125"/>
      <c r="AE31" s="125"/>
      <c r="AF31" s="125"/>
      <c r="AG31" s="125"/>
      <c r="AH31" s="125"/>
      <c r="AI31" s="125"/>
      <c r="AJ31" s="125"/>
      <c r="AK31" s="125"/>
      <c r="AL31" s="125"/>
    </row>
    <row r="32" spans="1:38" s="124" customFormat="1" x14ac:dyDescent="0.3">
      <c r="A32" s="125" t="str">
        <f>Equipment!A32</f>
        <v>Primary Component</v>
      </c>
      <c r="B32" s="125" t="str">
        <f>Equipment!B32</f>
        <v>Audible Notification/Queuing</v>
      </c>
      <c r="C32" s="125" t="str">
        <f>Equipment!C32</f>
        <v>Adafruit</v>
      </c>
      <c r="D32" s="125" t="str">
        <f>Equipment!D32</f>
        <v>1669</v>
      </c>
      <c r="E32" s="125">
        <f>Equipment!E32</f>
        <v>0</v>
      </c>
      <c r="F32" s="125">
        <f>Equipment!F32</f>
        <v>0</v>
      </c>
      <c r="G32" s="125">
        <f>Equipment!G32</f>
        <v>0</v>
      </c>
      <c r="H32" s="125">
        <f>Equipment!H32</f>
        <v>0</v>
      </c>
      <c r="I32" s="125">
        <f>Equipment!K32</f>
        <v>0</v>
      </c>
      <c r="J32" s="125">
        <f>Equipment!L32</f>
        <v>0</v>
      </c>
      <c r="K32" s="125">
        <f>Equipment!I32</f>
        <v>0</v>
      </c>
      <c r="L32" s="125" t="str">
        <f>Equipment!M32</f>
        <v xml:space="preserve">Stereo Enclosed Speaker Set - 3W 4 Ohm </v>
      </c>
      <c r="M32" s="125">
        <f>Equipment!N32</f>
        <v>7.5</v>
      </c>
      <c r="N32" s="125">
        <f>Equipment!O32</f>
        <v>0</v>
      </c>
      <c r="O32" s="125" t="str">
        <f>Equipment!P32</f>
        <v>D</v>
      </c>
      <c r="P32" s="125">
        <f>Equipment!Q32</f>
        <v>19</v>
      </c>
      <c r="Q32" s="125" t="str">
        <f>Equipment!R32</f>
        <v>1669</v>
      </c>
      <c r="R32" s="125">
        <f>Equipment!S32</f>
        <v>0</v>
      </c>
      <c r="S32" s="125">
        <f>Equipment!T32</f>
        <v>0</v>
      </c>
      <c r="T32" s="125">
        <f>Equipment!U32</f>
        <v>0</v>
      </c>
      <c r="U32" s="125">
        <f>Equipment!V32</f>
        <v>0</v>
      </c>
      <c r="V32" s="125">
        <f>Equipment!W32</f>
        <v>0</v>
      </c>
      <c r="W32" s="125">
        <f>Equipment!X32</f>
        <v>0</v>
      </c>
      <c r="X32" s="125">
        <f>Equipment!Y32</f>
        <v>0</v>
      </c>
      <c r="Y32" s="125" t="str">
        <f>Equipment!Z32</f>
        <v>https://www.adafruit.com/product/1669</v>
      </c>
      <c r="Z32" s="125" t="str">
        <f>Equipment!AA32</f>
        <v>https://www.mouser.com/ProductDetail/485-1669</v>
      </c>
      <c r="AA32" s="125">
        <f>Equipment!AB32</f>
        <v>0</v>
      </c>
      <c r="AB32" s="125"/>
      <c r="AC32" s="125"/>
      <c r="AD32" s="125"/>
      <c r="AE32" s="125"/>
      <c r="AF32" s="125"/>
      <c r="AG32" s="125"/>
      <c r="AH32" s="125"/>
      <c r="AI32" s="125"/>
      <c r="AJ32" s="125"/>
      <c r="AK32" s="125"/>
      <c r="AL32" s="125"/>
    </row>
    <row r="33" spans="1:38" s="124" customFormat="1" x14ac:dyDescent="0.3">
      <c r="A33" s="125" t="str">
        <f>Equipment!A33</f>
        <v>Primary Component</v>
      </c>
      <c r="B33" s="125" t="str">
        <f>Equipment!B33</f>
        <v>Audible Notification/Queuing</v>
      </c>
      <c r="C33" s="125" t="str">
        <f>Equipment!C33</f>
        <v>Adafruit</v>
      </c>
      <c r="D33" s="125" t="str">
        <f>Equipment!D33</f>
        <v>1363</v>
      </c>
      <c r="E33" s="125">
        <f>Equipment!E33</f>
        <v>0</v>
      </c>
      <c r="F33" s="125">
        <f>Equipment!F33</f>
        <v>0</v>
      </c>
      <c r="G33" s="125">
        <f>Equipment!G33</f>
        <v>0</v>
      </c>
      <c r="H33" s="125">
        <f>Equipment!H33</f>
        <v>0</v>
      </c>
      <c r="I33" s="125">
        <f>Equipment!K33</f>
        <v>0</v>
      </c>
      <c r="J33" s="125">
        <f>Equipment!L33</f>
        <v>0</v>
      </c>
      <c r="K33" s="125">
        <f>Equipment!I33</f>
        <v>0</v>
      </c>
      <c r="L33" s="125" t="str">
        <f>Equipment!M33</f>
        <v xml:space="preserve">USB Powered Speakers </v>
      </c>
      <c r="M33" s="125">
        <f>Equipment!N33</f>
        <v>9.9499999999999993</v>
      </c>
      <c r="N33" s="125">
        <f>Equipment!O33</f>
        <v>0</v>
      </c>
      <c r="O33" s="125" t="str">
        <f>Equipment!P33</f>
        <v>A</v>
      </c>
      <c r="P33" s="125">
        <f>Equipment!Q33</f>
        <v>20</v>
      </c>
      <c r="Q33" s="125" t="str">
        <f>Equipment!R33</f>
        <v>1363</v>
      </c>
      <c r="R33" s="125">
        <f>Equipment!S33</f>
        <v>0</v>
      </c>
      <c r="S33" s="125">
        <f>Equipment!T33</f>
        <v>0</v>
      </c>
      <c r="T33" s="125">
        <f>Equipment!U33</f>
        <v>0</v>
      </c>
      <c r="U33" s="125">
        <f>Equipment!V33</f>
        <v>0</v>
      </c>
      <c r="V33" s="125">
        <f>Equipment!W33</f>
        <v>0</v>
      </c>
      <c r="W33" s="125">
        <f>Equipment!X33</f>
        <v>0</v>
      </c>
      <c r="X33" s="125">
        <f>Equipment!Y33</f>
        <v>0</v>
      </c>
      <c r="Y33" s="125" t="str">
        <f>Equipment!Z33</f>
        <v>https://www.adafruit.com/product/1363</v>
      </c>
      <c r="Z33" s="125" t="str">
        <f>Equipment!AA33</f>
        <v>https://www.mouser.com/ProductDetail/485-1363</v>
      </c>
      <c r="AA33" s="125">
        <f>Equipment!AB33</f>
        <v>0</v>
      </c>
      <c r="AB33" s="125"/>
      <c r="AC33" s="125"/>
      <c r="AD33" s="125"/>
      <c r="AE33" s="125"/>
      <c r="AF33" s="125"/>
      <c r="AG33" s="125"/>
      <c r="AH33" s="125"/>
      <c r="AI33" s="125"/>
      <c r="AJ33" s="125"/>
      <c r="AK33" s="125"/>
      <c r="AL33" s="125"/>
    </row>
    <row r="34" spans="1:38" s="124" customFormat="1" x14ac:dyDescent="0.3">
      <c r="A34" s="125" t="str">
        <f>Equipment!A34</f>
        <v>Primary Component</v>
      </c>
      <c r="B34" s="125" t="str">
        <f>Equipment!B34</f>
        <v>Bluetooth</v>
      </c>
      <c r="C34" s="125" t="str">
        <f>Equipment!C34</f>
        <v>SparkFun</v>
      </c>
      <c r="D34" s="125" t="str">
        <f>Equipment!D34</f>
        <v>WRL-11373</v>
      </c>
      <c r="E34" s="125">
        <f>Equipment!E34</f>
        <v>1</v>
      </c>
      <c r="F34" s="125">
        <f>Equipment!F34</f>
        <v>0</v>
      </c>
      <c r="G34" s="125">
        <f>Equipment!G34</f>
        <v>0</v>
      </c>
      <c r="H34" s="125">
        <f>Equipment!H34</f>
        <v>5</v>
      </c>
      <c r="I34" s="125">
        <f>Equipment!K34</f>
        <v>0</v>
      </c>
      <c r="J34" s="125">
        <f>Equipment!L34</f>
        <v>0</v>
      </c>
      <c r="K34" s="125">
        <f>Equipment!I34</f>
        <v>5</v>
      </c>
      <c r="L34" s="125" t="str">
        <f>Equipment!M34</f>
        <v>SparkFun XBee Explorer Regulated</v>
      </c>
      <c r="M34" s="125">
        <f>Equipment!N34</f>
        <v>9.9499999999999993</v>
      </c>
      <c r="N34" s="125">
        <f>Equipment!O34</f>
        <v>0</v>
      </c>
      <c r="O34" s="125" t="str">
        <f>Equipment!P34</f>
        <v>B</v>
      </c>
      <c r="P34" s="125">
        <f>Equipment!Q34</f>
        <v>21</v>
      </c>
      <c r="Q34" s="125" t="str">
        <f>Equipment!R34</f>
        <v>WRL-11373</v>
      </c>
      <c r="R34" s="125">
        <f>Equipment!S34</f>
        <v>9.9499999999999993</v>
      </c>
      <c r="S34" s="125">
        <f>Equipment!T34</f>
        <v>49.75</v>
      </c>
      <c r="T34" s="125">
        <f>Equipment!U34</f>
        <v>49.75</v>
      </c>
      <c r="U34" s="125">
        <f>Equipment!V34</f>
        <v>0</v>
      </c>
      <c r="V34" s="125">
        <f>Equipment!W34</f>
        <v>0</v>
      </c>
      <c r="W34" s="125" t="str">
        <f>Equipment!X34</f>
        <v>https://www.sparkfun.com/products/11373</v>
      </c>
      <c r="X34" s="125" t="str">
        <f>Equipment!Y34</f>
        <v>https://cdn.sparkfun.com/r/92-92/assets/parts/7/1/1/5/11373-01.jpg</v>
      </c>
      <c r="Y34" s="125" t="str">
        <f>Equipment!Z34</f>
        <v>https://www.sparkfun.com/products/11373</v>
      </c>
      <c r="Z34" s="125" t="str">
        <f>Equipment!AA34</f>
        <v>https://www.mouser.com/ProductDetail/474-WRL-11373</v>
      </c>
      <c r="AA34" s="125">
        <f>Equipment!AB34</f>
        <v>0</v>
      </c>
      <c r="AB34" s="125"/>
      <c r="AC34" s="125"/>
      <c r="AD34" s="125"/>
      <c r="AE34" s="125"/>
      <c r="AF34" s="125"/>
      <c r="AG34" s="125"/>
      <c r="AH34" s="125"/>
      <c r="AI34" s="125"/>
      <c r="AJ34" s="125"/>
      <c r="AK34" s="125"/>
      <c r="AL34" s="125"/>
    </row>
    <row r="35" spans="1:38" s="124" customFormat="1" x14ac:dyDescent="0.3">
      <c r="A35" s="125" t="str">
        <f>Equipment!A35</f>
        <v>Primary Component</v>
      </c>
      <c r="B35" s="125" t="str">
        <f>Equipment!B35</f>
        <v>Bluetooth</v>
      </c>
      <c r="C35" s="125" t="str">
        <f>Equipment!C35</f>
        <v>SparkFun</v>
      </c>
      <c r="D35" s="125" t="str">
        <f>Equipment!D35</f>
        <v>WRL-11697</v>
      </c>
      <c r="E35" s="125">
        <f>Equipment!E35</f>
        <v>1</v>
      </c>
      <c r="F35" s="125">
        <f>Equipment!F35</f>
        <v>0</v>
      </c>
      <c r="G35" s="125">
        <f>Equipment!G35</f>
        <v>0</v>
      </c>
      <c r="H35" s="125">
        <f>Equipment!H35</f>
        <v>5</v>
      </c>
      <c r="I35" s="125">
        <f>Equipment!K35</f>
        <v>0</v>
      </c>
      <c r="J35" s="125">
        <f>Equipment!L35</f>
        <v>0</v>
      </c>
      <c r="K35" s="125">
        <f>Equipment!I35</f>
        <v>5</v>
      </c>
      <c r="L35" s="125" t="str">
        <f>Equipment!M35</f>
        <v>SparkFun XBee Explorer Dongle</v>
      </c>
      <c r="M35" s="125">
        <f>Equipment!N35</f>
        <v>24.95</v>
      </c>
      <c r="N35" s="125">
        <f>Equipment!O35</f>
        <v>0</v>
      </c>
      <c r="O35" s="125" t="str">
        <f>Equipment!P35</f>
        <v>B</v>
      </c>
      <c r="P35" s="125">
        <f>Equipment!Q35</f>
        <v>22</v>
      </c>
      <c r="Q35" s="125" t="str">
        <f>Equipment!R35</f>
        <v>WRL-11697</v>
      </c>
      <c r="R35" s="125">
        <f>Equipment!S35</f>
        <v>24.95</v>
      </c>
      <c r="S35" s="125">
        <f>Equipment!T35</f>
        <v>124.75</v>
      </c>
      <c r="T35" s="125">
        <f>Equipment!U35</f>
        <v>124.75</v>
      </c>
      <c r="U35" s="125">
        <f>Equipment!V35</f>
        <v>0</v>
      </c>
      <c r="V35" s="125">
        <f>Equipment!W35</f>
        <v>0</v>
      </c>
      <c r="W35" s="125" t="str">
        <f>Equipment!X35</f>
        <v>https://www.sparkfun.com/products/11697</v>
      </c>
      <c r="X35" s="125" t="str">
        <f>Equipment!Y35</f>
        <v>https://cdn.sparkfun.com/r/92-92/assets/parts/7/8/6/5/11697-01b.jpg</v>
      </c>
      <c r="Y35" s="125" t="str">
        <f>Equipment!Z35</f>
        <v>https://www.sparkfun.com/products/11697</v>
      </c>
      <c r="Z35" s="125" t="str">
        <f>Equipment!AA35</f>
        <v>https://www.mouser.com/ProductDetail/474-WRL-11697</v>
      </c>
      <c r="AA35" s="125">
        <f>Equipment!AB35</f>
        <v>0</v>
      </c>
      <c r="AB35" s="125"/>
      <c r="AC35" s="125"/>
      <c r="AD35" s="125"/>
      <c r="AE35" s="125"/>
      <c r="AF35" s="125"/>
      <c r="AG35" s="125"/>
      <c r="AH35" s="125"/>
      <c r="AI35" s="125"/>
      <c r="AJ35" s="125"/>
      <c r="AK35" s="125"/>
      <c r="AL35" s="125"/>
    </row>
    <row r="36" spans="1:38" s="124" customFormat="1" x14ac:dyDescent="0.3">
      <c r="A36" s="125" t="str">
        <f>Equipment!A36</f>
        <v>Primary Component</v>
      </c>
      <c r="B36" s="125" t="str">
        <f>Equipment!B36</f>
        <v>Bluetooth</v>
      </c>
      <c r="C36" s="125" t="str">
        <f>Equipment!C36</f>
        <v>SparkFun</v>
      </c>
      <c r="D36" s="125" t="str">
        <f>Equipment!D36</f>
        <v>WRL-09434</v>
      </c>
      <c r="E36" s="125">
        <f>Equipment!E36</f>
        <v>0</v>
      </c>
      <c r="F36" s="125">
        <f>Equipment!F36</f>
        <v>0</v>
      </c>
      <c r="G36" s="125">
        <f>Equipment!G36</f>
        <v>0</v>
      </c>
      <c r="H36" s="125">
        <f>Equipment!H36</f>
        <v>0</v>
      </c>
      <c r="I36" s="125">
        <f>Equipment!K36</f>
        <v>0</v>
      </c>
      <c r="J36" s="125">
        <f>Equipment!L36</f>
        <v>0</v>
      </c>
      <c r="K36" s="125">
        <f>Equipment!I36</f>
        <v>0</v>
      </c>
      <c r="L36" s="125" t="str">
        <f>Equipment!M36</f>
        <v>Bluetooth USB Module Mini</v>
      </c>
      <c r="M36" s="125">
        <f>Equipment!N36</f>
        <v>10.95</v>
      </c>
      <c r="N36" s="125">
        <f>Equipment!O36</f>
        <v>0</v>
      </c>
      <c r="O36" s="125" t="str">
        <f>Equipment!P36</f>
        <v>B</v>
      </c>
      <c r="P36" s="125">
        <f>Equipment!Q36</f>
        <v>23</v>
      </c>
      <c r="Q36" s="125" t="str">
        <f>Equipment!R36</f>
        <v>WRL-09434</v>
      </c>
      <c r="R36" s="125">
        <f>Equipment!S36</f>
        <v>0</v>
      </c>
      <c r="S36" s="125">
        <f>Equipment!T36</f>
        <v>0</v>
      </c>
      <c r="T36" s="125">
        <f>Equipment!U36</f>
        <v>0</v>
      </c>
      <c r="U36" s="125">
        <f>Equipment!V36</f>
        <v>0</v>
      </c>
      <c r="V36" s="125">
        <f>Equipment!W36</f>
        <v>0</v>
      </c>
      <c r="W36" s="125" t="str">
        <f>Equipment!X36</f>
        <v>https://www.sparkfun.com/products/9434</v>
      </c>
      <c r="X36" s="125" t="str">
        <f>Equipment!Y36</f>
        <v>https://cdn.sparkfun.com/r/92-92/assets/parts/3/1/0/7/09434-03.jpg</v>
      </c>
      <c r="Y36" s="125" t="str">
        <f>Equipment!Z36</f>
        <v>https://www.sparkfun.com/products/09434</v>
      </c>
      <c r="Z36" s="125" t="str">
        <f>Equipment!AA36</f>
        <v>https://www.mouser.com/ProductDetail/474-WRL-09434</v>
      </c>
      <c r="AA36" s="125">
        <f>Equipment!AB36</f>
        <v>0</v>
      </c>
      <c r="AB36" s="125"/>
      <c r="AC36" s="125"/>
      <c r="AD36" s="125"/>
      <c r="AE36" s="125"/>
      <c r="AF36" s="125"/>
      <c r="AG36" s="125"/>
      <c r="AH36" s="125"/>
      <c r="AI36" s="125"/>
      <c r="AJ36" s="125"/>
      <c r="AK36" s="125"/>
      <c r="AL36" s="125"/>
    </row>
    <row r="37" spans="1:38" s="124" customFormat="1" x14ac:dyDescent="0.3">
      <c r="A37" s="125" t="str">
        <f>Equipment!A37</f>
        <v>Primary Component</v>
      </c>
      <c r="B37" s="125" t="str">
        <f>Equipment!B37</f>
        <v>Bluetooth</v>
      </c>
      <c r="C37" s="125" t="str">
        <f>Equipment!C37</f>
        <v>SparkFun</v>
      </c>
      <c r="D37" s="125" t="str">
        <f>Equipment!D37</f>
        <v>WRL-11601</v>
      </c>
      <c r="E37" s="125">
        <f>Equipment!E37</f>
        <v>2</v>
      </c>
      <c r="F37" s="125">
        <f>Equipment!F37</f>
        <v>0</v>
      </c>
      <c r="G37" s="125">
        <f>Equipment!G37</f>
        <v>0</v>
      </c>
      <c r="H37" s="125">
        <f>Equipment!H37</f>
        <v>10</v>
      </c>
      <c r="I37" s="125">
        <f>Equipment!K37</f>
        <v>0</v>
      </c>
      <c r="J37" s="125">
        <f>Equipment!L37</f>
        <v>0</v>
      </c>
      <c r="K37" s="125">
        <f>Equipment!I37</f>
        <v>10</v>
      </c>
      <c r="L37" s="125" t="str">
        <f>Equipment!M37</f>
        <v>RN42-XV Bluetooth Module - PCB Antenna</v>
      </c>
      <c r="M37" s="125">
        <f>Equipment!N37</f>
        <v>24.95</v>
      </c>
      <c r="N37" s="125">
        <f>Equipment!O37</f>
        <v>0</v>
      </c>
      <c r="O37" s="125" t="str">
        <f>Equipment!P37</f>
        <v>B</v>
      </c>
      <c r="P37" s="125">
        <f>Equipment!Q37</f>
        <v>24</v>
      </c>
      <c r="Q37" s="125" t="str">
        <f>Equipment!R37</f>
        <v>WRL-11601</v>
      </c>
      <c r="R37" s="125">
        <f>Equipment!S37</f>
        <v>49.9</v>
      </c>
      <c r="S37" s="125">
        <f>Equipment!T37</f>
        <v>249.5</v>
      </c>
      <c r="T37" s="125">
        <f>Equipment!U37</f>
        <v>249.5</v>
      </c>
      <c r="U37" s="125">
        <f>Equipment!V37</f>
        <v>0</v>
      </c>
      <c r="V37" s="125">
        <f>Equipment!W37</f>
        <v>0</v>
      </c>
      <c r="W37" s="125" t="str">
        <f>Equipment!X37</f>
        <v>https://www.sparkfun.com/products/11601</v>
      </c>
      <c r="X37" s="125" t="str">
        <f>Equipment!Y37</f>
        <v>https://cdn.sparkfun.com/r/92-92/assets/parts/7/6/1/7/11601-01.jpg</v>
      </c>
      <c r="Y37" s="125" t="str">
        <f>Equipment!Z37</f>
        <v>https://www.sparkfun.com/products/11601</v>
      </c>
      <c r="Z37" s="125" t="str">
        <f>Equipment!AA37</f>
        <v>https://www.mouser.com/ProductDetail/474-WRL-11601</v>
      </c>
      <c r="AA37" s="125">
        <f>Equipment!AB37</f>
        <v>0</v>
      </c>
      <c r="AB37" s="125"/>
      <c r="AC37" s="125"/>
      <c r="AD37" s="125"/>
      <c r="AE37" s="125"/>
      <c r="AF37" s="125"/>
      <c r="AG37" s="125"/>
      <c r="AH37" s="125"/>
      <c r="AI37" s="125"/>
      <c r="AJ37" s="125"/>
      <c r="AK37" s="125"/>
      <c r="AL37" s="125"/>
    </row>
    <row r="38" spans="1:38" s="124" customFormat="1" x14ac:dyDescent="0.3">
      <c r="A38" s="125" t="str">
        <f>Equipment!A38</f>
        <v>Primary Component</v>
      </c>
      <c r="B38" s="125" t="str">
        <f>Equipment!B38</f>
        <v>Data &amp; Signal Logging/Monitoring</v>
      </c>
      <c r="C38" s="125" t="str">
        <f>Equipment!C38</f>
        <v>SparkFun</v>
      </c>
      <c r="D38" s="125" t="str">
        <f>Equipment!D38</f>
        <v>WIG-12772</v>
      </c>
      <c r="E38" s="125">
        <f>Equipment!E38</f>
        <v>0</v>
      </c>
      <c r="F38" s="125">
        <f>Equipment!F38</f>
        <v>1</v>
      </c>
      <c r="G38" s="125">
        <f>Equipment!G38</f>
        <v>0</v>
      </c>
      <c r="H38" s="125">
        <f>Equipment!H38</f>
        <v>1</v>
      </c>
      <c r="I38" s="125">
        <f>Equipment!K38</f>
        <v>1</v>
      </c>
      <c r="J38" s="125">
        <f>Equipment!L38</f>
        <v>1</v>
      </c>
      <c r="K38" s="125">
        <f>Equipment!I38</f>
        <v>0</v>
      </c>
      <c r="L38" s="125" t="str">
        <f>Equipment!M38</f>
        <v>SparkFun Logomatic v2 - Serial SD Datalogger (FAT32)</v>
      </c>
      <c r="M38" s="125">
        <f>Equipment!N38</f>
        <v>54.95</v>
      </c>
      <c r="N38" s="125">
        <f>Equipment!O38</f>
        <v>54.95</v>
      </c>
      <c r="O38" s="125" t="str">
        <f>Equipment!P38</f>
        <v>A</v>
      </c>
      <c r="P38" s="125">
        <f>Equipment!Q38</f>
        <v>25</v>
      </c>
      <c r="Q38" s="125" t="str">
        <f>Equipment!R38</f>
        <v>WIG-12772</v>
      </c>
      <c r="R38" s="125">
        <f>Equipment!S38</f>
        <v>0</v>
      </c>
      <c r="S38" s="125">
        <f>Equipment!T38</f>
        <v>54.95</v>
      </c>
      <c r="T38" s="125">
        <f>Equipment!U38</f>
        <v>0</v>
      </c>
      <c r="U38" s="125">
        <f>Equipment!V38</f>
        <v>54.95</v>
      </c>
      <c r="V38" s="125">
        <f>Equipment!W38</f>
        <v>54.95</v>
      </c>
      <c r="W38" s="125" t="str">
        <f>Equipment!X38</f>
        <v>https://www.sparkfun.com/products/12772</v>
      </c>
      <c r="X38" s="125" t="str">
        <f>Equipment!Y38</f>
        <v>https://cdn.sparkfun.com/r/92-92/assets/parts/9/5/4/5/12772-01.jpg</v>
      </c>
      <c r="Y38" s="125" t="str">
        <f>Equipment!Z38</f>
        <v>https://www.sparkfun.com/products/12772</v>
      </c>
      <c r="Z38" s="125" t="str">
        <f>Equipment!AA38</f>
        <v>https://www.mouser.com/ProductDetail/474-WIG-12772</v>
      </c>
      <c r="AA38" s="125">
        <f>Equipment!AB38</f>
        <v>0</v>
      </c>
      <c r="AB38" s="125"/>
      <c r="AC38" s="125"/>
      <c r="AD38" s="125"/>
      <c r="AE38" s="125"/>
      <c r="AF38" s="125"/>
      <c r="AG38" s="125"/>
      <c r="AH38" s="125"/>
      <c r="AI38" s="125"/>
      <c r="AJ38" s="125"/>
      <c r="AK38" s="125"/>
      <c r="AL38" s="125"/>
    </row>
    <row r="39" spans="1:38" s="124" customFormat="1" x14ac:dyDescent="0.3">
      <c r="A39" s="125" t="str">
        <f>Equipment!A39</f>
        <v>Primary Component</v>
      </c>
      <c r="B39" s="125" t="str">
        <f>Equipment!B39</f>
        <v>Data &amp; Signal Logging/Monitoring</v>
      </c>
      <c r="C39" s="125" t="str">
        <f>Equipment!C39</f>
        <v>SparkFun</v>
      </c>
      <c r="D39" s="125" t="str">
        <f>Equipment!D39</f>
        <v>DEV-13712</v>
      </c>
      <c r="E39" s="125">
        <f>Equipment!E39</f>
        <v>0</v>
      </c>
      <c r="F39" s="125">
        <f>Equipment!F39</f>
        <v>1</v>
      </c>
      <c r="G39" s="125">
        <f>Equipment!G39</f>
        <v>0</v>
      </c>
      <c r="H39" s="125">
        <f>Equipment!H39</f>
        <v>1</v>
      </c>
      <c r="I39" s="125">
        <f>Equipment!K39</f>
        <v>1</v>
      </c>
      <c r="J39" s="125">
        <f>Equipment!L39</f>
        <v>1</v>
      </c>
      <c r="K39" s="125">
        <f>Equipment!I39</f>
        <v>0</v>
      </c>
      <c r="L39" s="125" t="str">
        <f>Equipment!M39</f>
        <v>SparkFun OpenLog</v>
      </c>
      <c r="M39" s="125">
        <f>Equipment!N39</f>
        <v>14.95</v>
      </c>
      <c r="N39" s="125">
        <f>Equipment!O39</f>
        <v>14.95</v>
      </c>
      <c r="O39" s="125" t="str">
        <f>Equipment!P39</f>
        <v>A</v>
      </c>
      <c r="P39" s="125">
        <f>Equipment!Q39</f>
        <v>26</v>
      </c>
      <c r="Q39" s="125" t="str">
        <f>Equipment!R39</f>
        <v>DEV-13712</v>
      </c>
      <c r="R39" s="125">
        <f>Equipment!S39</f>
        <v>0</v>
      </c>
      <c r="S39" s="125">
        <f>Equipment!T39</f>
        <v>14.95</v>
      </c>
      <c r="T39" s="125">
        <f>Equipment!U39</f>
        <v>0</v>
      </c>
      <c r="U39" s="125">
        <f>Equipment!V39</f>
        <v>14.95</v>
      </c>
      <c r="V39" s="125">
        <f>Equipment!W39</f>
        <v>14.95</v>
      </c>
      <c r="W39" s="125" t="str">
        <f>Equipment!X39</f>
        <v>https://www.sparkfun.com/products/13712</v>
      </c>
      <c r="X39" s="125" t="str">
        <f>Equipment!Y39</f>
        <v>https://cdn.sparkfun.com/r/92-92/assets/parts/1/1/2/0/2/13712-01a.jpg</v>
      </c>
      <c r="Y39" s="125" t="str">
        <f>Equipment!Z39</f>
        <v>https://www.sparkfun.com/products/13712</v>
      </c>
      <c r="Z39" s="125" t="str">
        <f>Equipment!AA39</f>
        <v>https://www.mouser.com/ProductDetail/474-DEV-13712</v>
      </c>
      <c r="AA39" s="125">
        <f>Equipment!AB39</f>
        <v>0</v>
      </c>
      <c r="AB39" s="125"/>
      <c r="AC39" s="125"/>
      <c r="AD39" s="125"/>
      <c r="AE39" s="125"/>
      <c r="AF39" s="125"/>
      <c r="AG39" s="125"/>
      <c r="AH39" s="125"/>
      <c r="AI39" s="125"/>
      <c r="AJ39" s="125"/>
      <c r="AK39" s="125"/>
      <c r="AL39" s="125"/>
    </row>
    <row r="40" spans="1:38" s="124" customFormat="1" x14ac:dyDescent="0.3">
      <c r="A40" s="125" t="str">
        <f>Equipment!A40</f>
        <v>Primary Component</v>
      </c>
      <c r="B40" s="125" t="str">
        <f>Equipment!B40</f>
        <v>Data &amp; Signal Logging/Monitoring</v>
      </c>
      <c r="C40" s="125" t="str">
        <f>Equipment!C40</f>
        <v>SparkFun</v>
      </c>
      <c r="D40" s="125" t="str">
        <f>Equipment!D40</f>
        <v>DEV-12761</v>
      </c>
      <c r="E40" s="125">
        <f>Equipment!E40</f>
        <v>0</v>
      </c>
      <c r="F40" s="125">
        <f>Equipment!F40</f>
        <v>1</v>
      </c>
      <c r="G40" s="125">
        <f>Equipment!G40</f>
        <v>0</v>
      </c>
      <c r="H40" s="125">
        <f>Equipment!H40</f>
        <v>1</v>
      </c>
      <c r="I40" s="125">
        <f>Equipment!K40</f>
        <v>1</v>
      </c>
      <c r="J40" s="125">
        <f>Equipment!L40</f>
        <v>1</v>
      </c>
      <c r="K40" s="125">
        <f>Equipment!I40</f>
        <v>0</v>
      </c>
      <c r="L40" s="125" t="str">
        <f>Equipment!M40</f>
        <v>SparkFun microSD Shield</v>
      </c>
      <c r="M40" s="125">
        <f>Equipment!N40</f>
        <v>14.95</v>
      </c>
      <c r="N40" s="125">
        <f>Equipment!O40</f>
        <v>14.95</v>
      </c>
      <c r="O40" s="125" t="str">
        <f>Equipment!P40</f>
        <v>B</v>
      </c>
      <c r="P40" s="125">
        <f>Equipment!Q40</f>
        <v>27</v>
      </c>
      <c r="Q40" s="125" t="str">
        <f>Equipment!R40</f>
        <v>DEV-12761</v>
      </c>
      <c r="R40" s="125">
        <f>Equipment!S40</f>
        <v>0</v>
      </c>
      <c r="S40" s="125">
        <f>Equipment!T40</f>
        <v>14.95</v>
      </c>
      <c r="T40" s="125">
        <f>Equipment!U40</f>
        <v>0</v>
      </c>
      <c r="U40" s="125">
        <f>Equipment!V40</f>
        <v>14.95</v>
      </c>
      <c r="V40" s="125">
        <f>Equipment!W40</f>
        <v>14.95</v>
      </c>
      <c r="W40" s="125" t="str">
        <f>Equipment!X40</f>
        <v>https://www.sparkfun.com/products/12761</v>
      </c>
      <c r="X40" s="125" t="str">
        <f>Equipment!Y40</f>
        <v>https://cdn.sparkfun.com/r/92-92/assets/parts/9/5/2/8/12761-05.jpg</v>
      </c>
      <c r="Y40" s="125" t="str">
        <f>Equipment!Z40</f>
        <v>https://www.sparkfun.com/products/12761</v>
      </c>
      <c r="Z40" s="125" t="str">
        <f>Equipment!AA40</f>
        <v>https://www.mouser.com/ProductDetail/474-DEV-12761</v>
      </c>
      <c r="AA40" s="125">
        <f>Equipment!AB40</f>
        <v>0</v>
      </c>
      <c r="AB40" s="125"/>
      <c r="AC40" s="125"/>
      <c r="AD40" s="125"/>
      <c r="AE40" s="125"/>
      <c r="AF40" s="125"/>
      <c r="AG40" s="125"/>
      <c r="AH40" s="125"/>
      <c r="AI40" s="125"/>
      <c r="AJ40" s="125"/>
      <c r="AK40" s="125"/>
      <c r="AL40" s="125"/>
    </row>
    <row r="41" spans="1:38" s="124" customFormat="1" x14ac:dyDescent="0.3">
      <c r="A41" s="125" t="str">
        <f>Equipment!A41</f>
        <v>Primary Component</v>
      </c>
      <c r="B41" s="125" t="str">
        <f>Equipment!B41</f>
        <v>Data &amp; Signal Logging/Monitoring</v>
      </c>
      <c r="C41" s="125" t="str">
        <f>Equipment!C41</f>
        <v>SparkFun</v>
      </c>
      <c r="D41" s="125" t="str">
        <f>Equipment!D41</f>
        <v>COM-13004</v>
      </c>
      <c r="E41" s="125">
        <f>Equipment!E41</f>
        <v>1</v>
      </c>
      <c r="F41" s="125">
        <f>Equipment!F41</f>
        <v>0</v>
      </c>
      <c r="G41" s="125">
        <f>Equipment!G41</f>
        <v>0</v>
      </c>
      <c r="H41" s="125">
        <f>Equipment!H41</f>
        <v>5</v>
      </c>
      <c r="I41" s="125">
        <f>Equipment!K41</f>
        <v>0</v>
      </c>
      <c r="J41" s="125">
        <f>Equipment!L41</f>
        <v>0</v>
      </c>
      <c r="K41" s="125">
        <f>Equipment!I41</f>
        <v>5</v>
      </c>
      <c r="L41" s="125" t="str">
        <f>Equipment!M41</f>
        <v>microSD USB Reader</v>
      </c>
      <c r="M41" s="125">
        <f>Equipment!N41</f>
        <v>4.95</v>
      </c>
      <c r="N41" s="125">
        <f>Equipment!O41</f>
        <v>0</v>
      </c>
      <c r="O41" s="125" t="str">
        <f>Equipment!P41</f>
        <v>B</v>
      </c>
      <c r="P41" s="125">
        <f>Equipment!Q41</f>
        <v>28</v>
      </c>
      <c r="Q41" s="125" t="str">
        <f>Equipment!R41</f>
        <v>COM-13004</v>
      </c>
      <c r="R41" s="125">
        <f>Equipment!S41</f>
        <v>4.95</v>
      </c>
      <c r="S41" s="125">
        <f>Equipment!T41</f>
        <v>24.75</v>
      </c>
      <c r="T41" s="125">
        <f>Equipment!U41</f>
        <v>24.75</v>
      </c>
      <c r="U41" s="125">
        <f>Equipment!V41</f>
        <v>0</v>
      </c>
      <c r="V41" s="125">
        <f>Equipment!W41</f>
        <v>0</v>
      </c>
      <c r="W41" s="125" t="str">
        <f>Equipment!X41</f>
        <v>https://www.sparkfun.com/products/13004</v>
      </c>
      <c r="X41" s="125" t="str">
        <f>Equipment!Y41</f>
        <v>https://cdn.sparkfun.com/r/92-92/assets/parts/9/9/5/8/13004-01.jpg</v>
      </c>
      <c r="Y41" s="125" t="str">
        <f>Equipment!Z41</f>
        <v>https://www.sparkfun.com/products/13004</v>
      </c>
      <c r="Z41" s="125" t="str">
        <f>Equipment!AA41</f>
        <v>https://www.mouser.com/ProductDetail/474-COM-13004</v>
      </c>
      <c r="AA41" s="125">
        <f>Equipment!AB41</f>
        <v>0</v>
      </c>
      <c r="AB41" s="125"/>
      <c r="AC41" s="125"/>
      <c r="AD41" s="125"/>
      <c r="AE41" s="125"/>
      <c r="AF41" s="125"/>
      <c r="AG41" s="125"/>
      <c r="AH41" s="125"/>
      <c r="AI41" s="125"/>
      <c r="AJ41" s="125"/>
      <c r="AK41" s="125"/>
      <c r="AL41" s="125"/>
    </row>
    <row r="42" spans="1:38" s="124" customFormat="1" x14ac:dyDescent="0.3">
      <c r="A42" s="125" t="str">
        <f>Equipment!A42</f>
        <v>Primary Component</v>
      </c>
      <c r="B42" s="125" t="str">
        <f>Equipment!B42</f>
        <v>Data &amp; Signal Logging/Monitoring</v>
      </c>
      <c r="C42" s="125" t="str">
        <f>Equipment!C42</f>
        <v>SparkFun</v>
      </c>
      <c r="D42" s="125" t="str">
        <f>Equipment!D42</f>
        <v>TOL-09419</v>
      </c>
      <c r="E42" s="125">
        <f>Equipment!E42</f>
        <v>0</v>
      </c>
      <c r="F42" s="125">
        <f>Equipment!F42</f>
        <v>1</v>
      </c>
      <c r="G42" s="125">
        <f>Equipment!G42</f>
        <v>1</v>
      </c>
      <c r="H42" s="125">
        <f>Equipment!H42</f>
        <v>1</v>
      </c>
      <c r="I42" s="125">
        <f>Equipment!K42</f>
        <v>0</v>
      </c>
      <c r="J42" s="125">
        <f>Equipment!L42</f>
        <v>0</v>
      </c>
      <c r="K42" s="125">
        <f>Equipment!I42</f>
        <v>1</v>
      </c>
      <c r="L42" s="125" t="str">
        <f>Equipment!M42</f>
        <v>SparkFun microSD Sniffer</v>
      </c>
      <c r="M42" s="125">
        <f>Equipment!N42</f>
        <v>9.9499999999999993</v>
      </c>
      <c r="N42" s="125">
        <f>Equipment!O42</f>
        <v>0</v>
      </c>
      <c r="O42" s="125" t="str">
        <f>Equipment!P42</f>
        <v>E</v>
      </c>
      <c r="P42" s="125">
        <f>Equipment!Q42</f>
        <v>29</v>
      </c>
      <c r="Q42" s="125" t="str">
        <f>Equipment!R42</f>
        <v>TOL-09419</v>
      </c>
      <c r="R42" s="125">
        <f>Equipment!S42</f>
        <v>0</v>
      </c>
      <c r="S42" s="125">
        <f>Equipment!T42</f>
        <v>9.9499999999999993</v>
      </c>
      <c r="T42" s="125">
        <f>Equipment!U42</f>
        <v>9.9499999999999993</v>
      </c>
      <c r="U42" s="125">
        <f>Equipment!V42</f>
        <v>0</v>
      </c>
      <c r="V42" s="125">
        <f>Equipment!W42</f>
        <v>0</v>
      </c>
      <c r="W42" s="125" t="str">
        <f>Equipment!X42</f>
        <v>https://www.sparkfun.com/products/9419</v>
      </c>
      <c r="X42" s="125" t="str">
        <f>Equipment!Y42</f>
        <v>https://cdn.sparkfun.com/r/92-92/assets/parts/3/0/5/9/09419-01a.jpg</v>
      </c>
      <c r="Y42" s="125" t="str">
        <f>Equipment!Z42</f>
        <v>https://www.sparkfun.com/products/09419</v>
      </c>
      <c r="Z42" s="125" t="str">
        <f>Equipment!AA42</f>
        <v>https://www.mouser.com/ProductDetail/474-TOL-09419</v>
      </c>
      <c r="AA42" s="125">
        <f>Equipment!AB42</f>
        <v>0</v>
      </c>
      <c r="AB42" s="125"/>
      <c r="AC42" s="125"/>
      <c r="AD42" s="125"/>
      <c r="AE42" s="125"/>
      <c r="AF42" s="125"/>
      <c r="AG42" s="125"/>
      <c r="AH42" s="125"/>
      <c r="AI42" s="125"/>
      <c r="AJ42" s="125"/>
      <c r="AK42" s="125"/>
      <c r="AL42" s="125"/>
    </row>
    <row r="43" spans="1:38" s="124" customFormat="1" x14ac:dyDescent="0.3">
      <c r="A43" s="125" t="str">
        <f>Equipment!A43</f>
        <v>Primary Component</v>
      </c>
      <c r="B43" s="125" t="str">
        <f>Equipment!B43</f>
        <v>Data &amp; Signal Logging/Monitoring</v>
      </c>
      <c r="C43" s="125" t="str">
        <f>Equipment!C43</f>
        <v>SparkFun</v>
      </c>
      <c r="D43" s="125" t="str">
        <f>Equipment!D43</f>
        <v>BOB-12941</v>
      </c>
      <c r="E43" s="125">
        <f>Equipment!E43</f>
        <v>0</v>
      </c>
      <c r="F43" s="125">
        <f>Equipment!F43</f>
        <v>0</v>
      </c>
      <c r="G43" s="125">
        <f>Equipment!G43</f>
        <v>0</v>
      </c>
      <c r="H43" s="125">
        <f>Equipment!H43</f>
        <v>0</v>
      </c>
      <c r="I43" s="125">
        <f>Equipment!K43</f>
        <v>0</v>
      </c>
      <c r="J43" s="125">
        <f>Equipment!L43</f>
        <v>0</v>
      </c>
      <c r="K43" s="125">
        <f>Equipment!I43</f>
        <v>0</v>
      </c>
      <c r="L43" s="125" t="str">
        <f>Equipment!M43</f>
        <v>SparkFun SD/MMC Card Breakout</v>
      </c>
      <c r="M43" s="125">
        <f>Equipment!N43</f>
        <v>9.9499999999999993</v>
      </c>
      <c r="N43" s="125">
        <f>Equipment!O43</f>
        <v>0</v>
      </c>
      <c r="O43" s="125" t="str">
        <f>Equipment!P43</f>
        <v>B</v>
      </c>
      <c r="P43" s="125">
        <f>Equipment!Q43</f>
        <v>30</v>
      </c>
      <c r="Q43" s="125" t="str">
        <f>Equipment!R43</f>
        <v>BOB-12941</v>
      </c>
      <c r="R43" s="125">
        <f>Equipment!S43</f>
        <v>0</v>
      </c>
      <c r="S43" s="125">
        <f>Equipment!T43</f>
        <v>0</v>
      </c>
      <c r="T43" s="125">
        <f>Equipment!U43</f>
        <v>0</v>
      </c>
      <c r="U43" s="125">
        <f>Equipment!V43</f>
        <v>0</v>
      </c>
      <c r="V43" s="125">
        <f>Equipment!W43</f>
        <v>0</v>
      </c>
      <c r="W43" s="125" t="str">
        <f>Equipment!X43</f>
        <v>https://www.sparkfun.com/products/12941</v>
      </c>
      <c r="X43" s="125" t="str">
        <f>Equipment!Y43</f>
        <v>https://cdn.sparkfun.com/r/92-92/assets/parts/9/8/7/2/12941-01.jpg</v>
      </c>
      <c r="Y43" s="125" t="str">
        <f>Equipment!Z43</f>
        <v>https://www.sparkfun.com/products/12941</v>
      </c>
      <c r="Z43" s="125" t="str">
        <f>Equipment!AA43</f>
        <v>https://www.mouser.com/ProductDetail/474-BOB-12941</v>
      </c>
      <c r="AA43" s="125">
        <f>Equipment!AB43</f>
        <v>0</v>
      </c>
      <c r="AB43" s="125"/>
      <c r="AC43" s="125"/>
      <c r="AD43" s="125"/>
      <c r="AE43" s="125"/>
      <c r="AF43" s="125"/>
      <c r="AG43" s="125"/>
      <c r="AH43" s="125"/>
      <c r="AI43" s="125"/>
      <c r="AJ43" s="125"/>
      <c r="AK43" s="125"/>
      <c r="AL43" s="125"/>
    </row>
    <row r="44" spans="1:38" s="124" customFormat="1" x14ac:dyDescent="0.3">
      <c r="A44" s="125" t="str">
        <f>Equipment!A44</f>
        <v>Primary Component</v>
      </c>
      <c r="B44" s="125" t="str">
        <f>Equipment!B44</f>
        <v>Data &amp; Signal Logging/Monitoring</v>
      </c>
      <c r="C44" s="125" t="str">
        <f>Equipment!C44</f>
        <v>SparkFun</v>
      </c>
      <c r="D44" s="125" t="str">
        <f>Equipment!D44</f>
        <v>DEV-13743</v>
      </c>
      <c r="E44" s="125">
        <f>Equipment!E44</f>
        <v>1</v>
      </c>
      <c r="F44" s="125">
        <f>Equipment!F44</f>
        <v>0</v>
      </c>
      <c r="G44" s="125">
        <f>Equipment!G44</f>
        <v>0</v>
      </c>
      <c r="H44" s="125">
        <f>Equipment!H44</f>
        <v>5</v>
      </c>
      <c r="I44" s="125">
        <f>Equipment!K44</f>
        <v>0</v>
      </c>
      <c r="J44" s="125">
        <f>Equipment!L44</f>
        <v>0</v>
      </c>
      <c r="K44" s="125">
        <f>Equipment!I44</f>
        <v>5</v>
      </c>
      <c r="L44" s="125" t="str">
        <f>Equipment!M44</f>
        <v>SparkFun Level Shifting microSD Breakout</v>
      </c>
      <c r="M44" s="125">
        <f>Equipment!N44</f>
        <v>4.95</v>
      </c>
      <c r="N44" s="125">
        <f>Equipment!O44</f>
        <v>0</v>
      </c>
      <c r="O44" s="125" t="str">
        <f>Equipment!P44</f>
        <v>B</v>
      </c>
      <c r="P44" s="125">
        <f>Equipment!Q44</f>
        <v>31</v>
      </c>
      <c r="Q44" s="125" t="str">
        <f>Equipment!R44</f>
        <v>DEV-13743</v>
      </c>
      <c r="R44" s="125">
        <f>Equipment!S44</f>
        <v>4.95</v>
      </c>
      <c r="S44" s="125">
        <f>Equipment!T44</f>
        <v>24.75</v>
      </c>
      <c r="T44" s="125">
        <f>Equipment!U44</f>
        <v>24.75</v>
      </c>
      <c r="U44" s="125">
        <f>Equipment!V44</f>
        <v>0</v>
      </c>
      <c r="V44" s="125">
        <f>Equipment!W44</f>
        <v>0</v>
      </c>
      <c r="W44" s="125" t="str">
        <f>Equipment!X44</f>
        <v>https://www.sparkfun.com/products/13743</v>
      </c>
      <c r="X44" s="125" t="str">
        <f>Equipment!Y44</f>
        <v>https://cdn.sparkfun.com/r/92-92/assets/parts/1/1/2/6/7/13743-01.jpg</v>
      </c>
      <c r="Y44" s="125" t="str">
        <f>Equipment!Z44</f>
        <v>https://www.sparkfun.com/products/13743</v>
      </c>
      <c r="Z44" s="125" t="str">
        <f>Equipment!AA44</f>
        <v>https://www.mouser.com/ProductDetail/474-DEV-13743</v>
      </c>
      <c r="AA44" s="125">
        <f>Equipment!AB44</f>
        <v>0</v>
      </c>
      <c r="AB44" s="125"/>
      <c r="AC44" s="125"/>
      <c r="AD44" s="125"/>
      <c r="AE44" s="125"/>
      <c r="AF44" s="125"/>
      <c r="AG44" s="125"/>
      <c r="AH44" s="125"/>
      <c r="AI44" s="125"/>
      <c r="AJ44" s="125"/>
      <c r="AK44" s="125"/>
      <c r="AL44" s="125"/>
    </row>
    <row r="45" spans="1:38" s="124" customFormat="1" x14ac:dyDescent="0.3">
      <c r="A45" s="125" t="str">
        <f>Equipment!A45</f>
        <v>Primary Component</v>
      </c>
      <c r="B45" s="125" t="str">
        <f>Equipment!B45</f>
        <v>Data &amp; Signal Logging/Monitoring</v>
      </c>
      <c r="C45" s="125" t="str">
        <f>Equipment!C45</f>
        <v>SparkFun</v>
      </c>
      <c r="D45" s="125" t="str">
        <f>Equipment!D45</f>
        <v>COM-13833</v>
      </c>
      <c r="E45" s="125">
        <f>Equipment!E45</f>
        <v>1</v>
      </c>
      <c r="F45" s="125">
        <f>Equipment!F45</f>
        <v>1</v>
      </c>
      <c r="G45" s="125">
        <f>Equipment!G45</f>
        <v>0</v>
      </c>
      <c r="H45" s="125">
        <f>Equipment!H45</f>
        <v>6</v>
      </c>
      <c r="I45" s="125">
        <f>Equipment!K45</f>
        <v>1</v>
      </c>
      <c r="J45" s="125">
        <f>Equipment!L45</f>
        <v>1</v>
      </c>
      <c r="K45" s="125">
        <f>Equipment!I45</f>
        <v>5</v>
      </c>
      <c r="L45" s="125" t="str">
        <f>Equipment!M45</f>
        <v>microSD Card with Adapter - 16GB (Class 10)</v>
      </c>
      <c r="M45" s="125">
        <f>Equipment!N45</f>
        <v>19.95</v>
      </c>
      <c r="N45" s="125">
        <f>Equipment!O45</f>
        <v>19.95</v>
      </c>
      <c r="O45" s="125" t="str">
        <f>Equipment!P45</f>
        <v>B</v>
      </c>
      <c r="P45" s="125">
        <f>Equipment!Q45</f>
        <v>32</v>
      </c>
      <c r="Q45" s="125" t="str">
        <f>Equipment!R45</f>
        <v>COM-13833</v>
      </c>
      <c r="R45" s="125">
        <f>Equipment!S45</f>
        <v>19.95</v>
      </c>
      <c r="S45" s="125">
        <f>Equipment!T45</f>
        <v>119.69999999999999</v>
      </c>
      <c r="T45" s="125">
        <f>Equipment!U45</f>
        <v>99.75</v>
      </c>
      <c r="U45" s="125">
        <f>Equipment!V45</f>
        <v>19.95</v>
      </c>
      <c r="V45" s="125">
        <f>Equipment!W45</f>
        <v>19.95</v>
      </c>
      <c r="W45" s="125" t="str">
        <f>Equipment!X45</f>
        <v>https://www.sparkfun.com/products/13833</v>
      </c>
      <c r="X45" s="125" t="str">
        <f>Equipment!Y45</f>
        <v>https://cdn.sparkfun.com/r/92-92/assets/parts/1/1/4/3/0/13833-02.jpg</v>
      </c>
      <c r="Y45" s="125" t="str">
        <f>Equipment!Z45</f>
        <v>https://www.sparkfun.com/products/13833</v>
      </c>
      <c r="Z45" s="125" t="str">
        <f>Equipment!AA45</f>
        <v>https://www.mouser.com/ProductDetail/474-COM-13833</v>
      </c>
      <c r="AA45" s="125">
        <f>Equipment!AB45</f>
        <v>0</v>
      </c>
      <c r="AB45" s="125"/>
      <c r="AC45" s="125"/>
      <c r="AD45" s="125"/>
      <c r="AE45" s="125"/>
      <c r="AF45" s="125"/>
      <c r="AG45" s="125"/>
      <c r="AH45" s="125"/>
      <c r="AI45" s="125"/>
      <c r="AJ45" s="125"/>
      <c r="AK45" s="125"/>
      <c r="AL45" s="125"/>
    </row>
    <row r="46" spans="1:38" s="124" customFormat="1" x14ac:dyDescent="0.3">
      <c r="A46" s="125" t="str">
        <f>Equipment!A46</f>
        <v>Primary Component</v>
      </c>
      <c r="B46" s="125" t="str">
        <f>Equipment!B46</f>
        <v>Data &amp; Signal Logging/Monitoring</v>
      </c>
      <c r="C46" s="125" t="str">
        <f>Equipment!C46</f>
        <v>Adafruit</v>
      </c>
      <c r="D46" s="125" t="str">
        <f>Equipment!D46</f>
        <v>102</v>
      </c>
      <c r="E46" s="125">
        <f>Equipment!E46</f>
        <v>0</v>
      </c>
      <c r="F46" s="125">
        <f>Equipment!F46</f>
        <v>2</v>
      </c>
      <c r="G46" s="125">
        <f>Equipment!G46</f>
        <v>0</v>
      </c>
      <c r="H46" s="125">
        <f>Equipment!H46</f>
        <v>2</v>
      </c>
      <c r="I46" s="125">
        <f>Equipment!K46</f>
        <v>2</v>
      </c>
      <c r="J46" s="125">
        <f>Equipment!L46</f>
        <v>2</v>
      </c>
      <c r="K46" s="125">
        <f>Equipment!I46</f>
        <v>0</v>
      </c>
      <c r="L46" s="125" t="str">
        <f>Equipment!M46</f>
        <v xml:space="preserve">4GB Blank SD/MicroSD Memory Card </v>
      </c>
      <c r="M46" s="125">
        <f>Equipment!N46</f>
        <v>7.95</v>
      </c>
      <c r="N46" s="125">
        <f>Equipment!O46</f>
        <v>15.9</v>
      </c>
      <c r="O46" s="125" t="str">
        <f>Equipment!P46</f>
        <v>A</v>
      </c>
      <c r="P46" s="125">
        <f>Equipment!Q46</f>
        <v>33</v>
      </c>
      <c r="Q46" s="125" t="str">
        <f>Equipment!R46</f>
        <v>102</v>
      </c>
      <c r="R46" s="125">
        <f>Equipment!S46</f>
        <v>0</v>
      </c>
      <c r="S46" s="125">
        <f>Equipment!T46</f>
        <v>15.9</v>
      </c>
      <c r="T46" s="125">
        <f>Equipment!U46</f>
        <v>0</v>
      </c>
      <c r="U46" s="125">
        <f>Equipment!V46</f>
        <v>15.9</v>
      </c>
      <c r="V46" s="125">
        <f>Equipment!W46</f>
        <v>15.9</v>
      </c>
      <c r="W46" s="125">
        <f>Equipment!X46</f>
        <v>0</v>
      </c>
      <c r="X46" s="125">
        <f>Equipment!Y46</f>
        <v>0</v>
      </c>
      <c r="Y46" s="125" t="str">
        <f>Equipment!Z46</f>
        <v>https://www.adafruit.com/product/102</v>
      </c>
      <c r="Z46" s="125" t="str">
        <f>Equipment!AA46</f>
        <v>https://www.mouser.com/ProductDetail/485-102</v>
      </c>
      <c r="AA46" s="125">
        <f>Equipment!AB46</f>
        <v>0</v>
      </c>
      <c r="AB46" s="125"/>
      <c r="AC46" s="125"/>
      <c r="AD46" s="125"/>
      <c r="AE46" s="125"/>
      <c r="AF46" s="125"/>
      <c r="AG46" s="125"/>
      <c r="AH46" s="125"/>
      <c r="AI46" s="125"/>
      <c r="AJ46" s="125"/>
      <c r="AK46" s="125"/>
      <c r="AL46" s="125"/>
    </row>
    <row r="47" spans="1:38" s="124" customFormat="1" x14ac:dyDescent="0.3">
      <c r="A47" s="125" t="str">
        <f>Equipment!A47</f>
        <v>Primary Component</v>
      </c>
      <c r="B47" s="125" t="str">
        <f>Equipment!B47</f>
        <v>Data &amp; Signal Logging/Monitoring</v>
      </c>
      <c r="C47" s="125" t="str">
        <f>Equipment!C47</f>
        <v>Adafruit</v>
      </c>
      <c r="D47" s="125" t="str">
        <f>Equipment!D47</f>
        <v>2693</v>
      </c>
      <c r="E47" s="125">
        <f>Equipment!E47</f>
        <v>0</v>
      </c>
      <c r="F47" s="125">
        <f>Equipment!F47</f>
        <v>0</v>
      </c>
      <c r="G47" s="125">
        <f>Equipment!G47</f>
        <v>0</v>
      </c>
      <c r="H47" s="125">
        <f>Equipment!H47</f>
        <v>0</v>
      </c>
      <c r="I47" s="125">
        <f>Equipment!K47</f>
        <v>0</v>
      </c>
      <c r="J47" s="125">
        <f>Equipment!L47</f>
        <v>0</v>
      </c>
      <c r="K47" s="125">
        <f>Equipment!I47</f>
        <v>0</v>
      </c>
      <c r="L47" s="125" t="str">
        <f>Equipment!M47</f>
        <v xml:space="preserve">SD/MicroSD Memory Card - 16GB Class 10 - Adapter Included </v>
      </c>
      <c r="M47" s="125">
        <f>Equipment!N47</f>
        <v>19.95</v>
      </c>
      <c r="N47" s="125">
        <f>Equipment!O47</f>
        <v>0</v>
      </c>
      <c r="O47" s="125" t="str">
        <f>Equipment!P47</f>
        <v>D</v>
      </c>
      <c r="P47" s="125">
        <f>Equipment!Q47</f>
        <v>34</v>
      </c>
      <c r="Q47" s="125" t="str">
        <f>Equipment!R47</f>
        <v>2693</v>
      </c>
      <c r="R47" s="125">
        <f>Equipment!S47</f>
        <v>0</v>
      </c>
      <c r="S47" s="125">
        <f>Equipment!T47</f>
        <v>0</v>
      </c>
      <c r="T47" s="125">
        <f>Equipment!U47</f>
        <v>0</v>
      </c>
      <c r="U47" s="125">
        <f>Equipment!V47</f>
        <v>0</v>
      </c>
      <c r="V47" s="125">
        <f>Equipment!W47</f>
        <v>0</v>
      </c>
      <c r="W47" s="125">
        <f>Equipment!X47</f>
        <v>0</v>
      </c>
      <c r="X47" s="125">
        <f>Equipment!Y47</f>
        <v>0</v>
      </c>
      <c r="Y47" s="125" t="str">
        <f>Equipment!Z47</f>
        <v>https://www.adafruit.com/product/2693</v>
      </c>
      <c r="Z47" s="125" t="str">
        <f>Equipment!AA47</f>
        <v>https://www.mouser.com/ProductDetail/485-2693</v>
      </c>
      <c r="AA47" s="125">
        <f>Equipment!AB47</f>
        <v>0</v>
      </c>
      <c r="AB47" s="125"/>
      <c r="AC47" s="125"/>
      <c r="AD47" s="125"/>
      <c r="AE47" s="125"/>
      <c r="AF47" s="125"/>
      <c r="AG47" s="125"/>
      <c r="AH47" s="125"/>
      <c r="AI47" s="125"/>
      <c r="AJ47" s="125"/>
      <c r="AK47" s="125"/>
      <c r="AL47" s="125"/>
    </row>
    <row r="48" spans="1:38" s="124" customFormat="1" x14ac:dyDescent="0.3">
      <c r="A48" s="125" t="str">
        <f>Equipment!A48</f>
        <v>Primary Component</v>
      </c>
      <c r="B48" s="125" t="str">
        <f>Equipment!B48</f>
        <v>Data &amp; Signal Logging/Monitoring</v>
      </c>
      <c r="C48" s="125" t="str">
        <f>Equipment!C48</f>
        <v>Adafruit</v>
      </c>
      <c r="D48" s="125" t="str">
        <f>Equipment!D48</f>
        <v>1294</v>
      </c>
      <c r="E48" s="125">
        <f>Equipment!E48</f>
        <v>0</v>
      </c>
      <c r="F48" s="125">
        <f>Equipment!F48</f>
        <v>0</v>
      </c>
      <c r="G48" s="125">
        <f>Equipment!G48</f>
        <v>0</v>
      </c>
      <c r="H48" s="125">
        <f>Equipment!H48</f>
        <v>0</v>
      </c>
      <c r="I48" s="125">
        <f>Equipment!K48</f>
        <v>0</v>
      </c>
      <c r="J48" s="125">
        <f>Equipment!L48</f>
        <v>0</v>
      </c>
      <c r="K48" s="125">
        <f>Equipment!I48</f>
        <v>0</v>
      </c>
      <c r="L48" s="125" t="str">
        <f>Equipment!M48</f>
        <v xml:space="preserve">SD/MicroSD Memory Card (8 GB SDHC) </v>
      </c>
      <c r="M48" s="125">
        <f>Equipment!N48</f>
        <v>9.9499999999999993</v>
      </c>
      <c r="N48" s="125">
        <f>Equipment!O48</f>
        <v>0</v>
      </c>
      <c r="O48" s="125" t="str">
        <f>Equipment!P48</f>
        <v>A</v>
      </c>
      <c r="P48" s="125">
        <f>Equipment!Q48</f>
        <v>35</v>
      </c>
      <c r="Q48" s="125" t="str">
        <f>Equipment!R48</f>
        <v>1294</v>
      </c>
      <c r="R48" s="125">
        <f>Equipment!S48</f>
        <v>0</v>
      </c>
      <c r="S48" s="125">
        <f>Equipment!T48</f>
        <v>0</v>
      </c>
      <c r="T48" s="125">
        <f>Equipment!U48</f>
        <v>0</v>
      </c>
      <c r="U48" s="125">
        <f>Equipment!V48</f>
        <v>0</v>
      </c>
      <c r="V48" s="125">
        <f>Equipment!W48</f>
        <v>0</v>
      </c>
      <c r="W48" s="125">
        <f>Equipment!X48</f>
        <v>0</v>
      </c>
      <c r="X48" s="125">
        <f>Equipment!Y48</f>
        <v>0</v>
      </c>
      <c r="Y48" s="125" t="str">
        <f>Equipment!Z48</f>
        <v>https://www.adafruit.com/product/1294</v>
      </c>
      <c r="Z48" s="125" t="str">
        <f>Equipment!AA48</f>
        <v>https://www.mouser.com/ProductDetail/485-1294</v>
      </c>
      <c r="AA48" s="125">
        <f>Equipment!AB48</f>
        <v>0</v>
      </c>
      <c r="AB48" s="125"/>
      <c r="AC48" s="125"/>
      <c r="AD48" s="125"/>
      <c r="AE48" s="125"/>
      <c r="AF48" s="125"/>
      <c r="AG48" s="125"/>
      <c r="AH48" s="125"/>
      <c r="AI48" s="125"/>
      <c r="AJ48" s="125"/>
      <c r="AK48" s="125"/>
      <c r="AL48" s="125"/>
    </row>
    <row r="49" spans="1:38" s="124" customFormat="1" x14ac:dyDescent="0.3">
      <c r="A49" s="125" t="str">
        <f>Equipment!A49</f>
        <v>Primary Component</v>
      </c>
      <c r="B49" s="125" t="str">
        <f>Equipment!B49</f>
        <v>Data &amp; Signal Logging/Monitoring</v>
      </c>
      <c r="C49" s="125" t="str">
        <f>Equipment!C49</f>
        <v>SparkFun</v>
      </c>
      <c r="D49" s="125" t="str">
        <f>Equipment!D49</f>
        <v>TOL-12078</v>
      </c>
      <c r="E49" s="125">
        <f>Equipment!E49</f>
        <v>0</v>
      </c>
      <c r="F49" s="125">
        <f>Equipment!F49</f>
        <v>1</v>
      </c>
      <c r="G49" s="125">
        <f>Equipment!G49</f>
        <v>0</v>
      </c>
      <c r="H49" s="125">
        <f>Equipment!H49</f>
        <v>1</v>
      </c>
      <c r="I49" s="125">
        <f>Equipment!K49</f>
        <v>1</v>
      </c>
      <c r="J49" s="125">
        <f>Equipment!L49</f>
        <v>1</v>
      </c>
      <c r="K49" s="125">
        <f>Equipment!I49</f>
        <v>0</v>
      </c>
      <c r="L49" s="125" t="str">
        <f>Equipment!M49</f>
        <v>Multimeter Probes - Needle Tipped</v>
      </c>
      <c r="M49" s="125">
        <f>Equipment!N49</f>
        <v>4.95</v>
      </c>
      <c r="N49" s="125">
        <f>Equipment!O49</f>
        <v>4.95</v>
      </c>
      <c r="O49" s="125" t="str">
        <f>Equipment!P49</f>
        <v>E</v>
      </c>
      <c r="P49" s="125">
        <f>Equipment!Q49</f>
        <v>36</v>
      </c>
      <c r="Q49" s="125" t="str">
        <f>Equipment!R49</f>
        <v>TOL-12078</v>
      </c>
      <c r="R49" s="125">
        <f>Equipment!S49</f>
        <v>0</v>
      </c>
      <c r="S49" s="125">
        <f>Equipment!T49</f>
        <v>4.95</v>
      </c>
      <c r="T49" s="125">
        <f>Equipment!U49</f>
        <v>0</v>
      </c>
      <c r="U49" s="125">
        <f>Equipment!V49</f>
        <v>4.95</v>
      </c>
      <c r="V49" s="125">
        <f>Equipment!W49</f>
        <v>4.95</v>
      </c>
      <c r="W49" s="125" t="str">
        <f>Equipment!X49</f>
        <v>https://www.sparkfun.com/products/12078</v>
      </c>
      <c r="X49" s="125" t="str">
        <f>Equipment!Y49</f>
        <v>https://cdn.sparkfun.com/r/92-92/assets/parts/8/6/9/5/12078-01.jpg</v>
      </c>
      <c r="Y49" s="125" t="str">
        <f>Equipment!Z49</f>
        <v>https://www.sparkfun.com/products/12078</v>
      </c>
      <c r="Z49" s="125" t="str">
        <f>Equipment!AA49</f>
        <v>https://www.mouser.com/ProductDetail/474-TOL-12078</v>
      </c>
      <c r="AA49" s="125">
        <f>Equipment!AB49</f>
        <v>0</v>
      </c>
      <c r="AB49" s="125"/>
      <c r="AC49" s="125"/>
      <c r="AD49" s="125"/>
      <c r="AE49" s="125"/>
      <c r="AF49" s="125"/>
      <c r="AG49" s="125"/>
      <c r="AH49" s="125"/>
      <c r="AI49" s="125"/>
      <c r="AJ49" s="125"/>
      <c r="AK49" s="125"/>
      <c r="AL49" s="125"/>
    </row>
    <row r="50" spans="1:38" s="124" customFormat="1" x14ac:dyDescent="0.3">
      <c r="A50" s="125" t="str">
        <f>Equipment!A50</f>
        <v>Primary Component</v>
      </c>
      <c r="B50" s="125" t="str">
        <f>Equipment!B50</f>
        <v>Data &amp; Signal Logging/Monitoring</v>
      </c>
      <c r="C50" s="125" t="str">
        <f>Equipment!C50</f>
        <v>SparkFun</v>
      </c>
      <c r="D50" s="125" t="str">
        <f>Equipment!D50</f>
        <v>TOL-11060</v>
      </c>
      <c r="E50" s="125">
        <f>Equipment!E50</f>
        <v>0</v>
      </c>
      <c r="F50" s="125">
        <f>Equipment!F50</f>
        <v>1</v>
      </c>
      <c r="G50" s="125">
        <f>Equipment!G50</f>
        <v>1</v>
      </c>
      <c r="H50" s="125">
        <f>Equipment!H50</f>
        <v>1</v>
      </c>
      <c r="I50" s="125">
        <f>Equipment!K50</f>
        <v>0</v>
      </c>
      <c r="J50" s="125">
        <f>Equipment!L50</f>
        <v>0</v>
      </c>
      <c r="K50" s="125">
        <f>Equipment!I50</f>
        <v>1</v>
      </c>
      <c r="L50" s="125" t="str">
        <f>Equipment!M50</f>
        <v>Multimeter Probes - Tweezers</v>
      </c>
      <c r="M50" s="125">
        <f>Equipment!N50</f>
        <v>4.95</v>
      </c>
      <c r="N50" s="125">
        <f>Equipment!O50</f>
        <v>0</v>
      </c>
      <c r="O50" s="125" t="str">
        <f>Equipment!P50</f>
        <v>E</v>
      </c>
      <c r="P50" s="125">
        <f>Equipment!Q50</f>
        <v>37</v>
      </c>
      <c r="Q50" s="125" t="str">
        <f>Equipment!R50</f>
        <v>TOL-11060</v>
      </c>
      <c r="R50" s="125">
        <f>Equipment!S50</f>
        <v>0</v>
      </c>
      <c r="S50" s="125">
        <f>Equipment!T50</f>
        <v>4.95</v>
      </c>
      <c r="T50" s="125">
        <f>Equipment!U50</f>
        <v>4.95</v>
      </c>
      <c r="U50" s="125">
        <f>Equipment!V50</f>
        <v>0</v>
      </c>
      <c r="V50" s="125">
        <f>Equipment!W50</f>
        <v>0</v>
      </c>
      <c r="W50" s="125" t="str">
        <f>Equipment!X50</f>
        <v>https://www.sparkfun.com/products/11060</v>
      </c>
      <c r="X50" s="125" t="str">
        <f>Equipment!Y50</f>
        <v>https://cdn.sparkfun.com/r/92-92/assets/parts/6/4/3/2/11060-01.jpg</v>
      </c>
      <c r="Y50" s="125" t="str">
        <f>Equipment!Z50</f>
        <v>https://www.sparkfun.com/products/11060</v>
      </c>
      <c r="Z50" s="125" t="str">
        <f>Equipment!AA50</f>
        <v>https://www.mouser.com/ProductDetail/474-TOL-11060</v>
      </c>
      <c r="AA50" s="125">
        <f>Equipment!AB50</f>
        <v>0</v>
      </c>
      <c r="AB50" s="125"/>
      <c r="AC50" s="125"/>
      <c r="AD50" s="125"/>
      <c r="AE50" s="125"/>
      <c r="AF50" s="125"/>
      <c r="AG50" s="125"/>
      <c r="AH50" s="125"/>
      <c r="AI50" s="125"/>
      <c r="AJ50" s="125"/>
      <c r="AK50" s="125"/>
      <c r="AL50" s="125"/>
    </row>
    <row r="51" spans="1:38" s="124" customFormat="1" x14ac:dyDescent="0.3">
      <c r="A51" s="125" t="str">
        <f>Equipment!A51</f>
        <v>Primary Component</v>
      </c>
      <c r="B51" s="125" t="str">
        <f>Equipment!B51</f>
        <v>Data &amp; Signal Logging/Monitoring</v>
      </c>
      <c r="C51" s="125" t="str">
        <f>Equipment!C51</f>
        <v>SparkFun</v>
      </c>
      <c r="D51" s="125" t="str">
        <f>Equipment!D51</f>
        <v>PRT-12978</v>
      </c>
      <c r="E51" s="125">
        <f>Equipment!E51</f>
        <v>0</v>
      </c>
      <c r="F51" s="125">
        <f>Equipment!F51</f>
        <v>0</v>
      </c>
      <c r="G51" s="125">
        <f>Equipment!G51</f>
        <v>0</v>
      </c>
      <c r="H51" s="125">
        <f>Equipment!H51</f>
        <v>0</v>
      </c>
      <c r="I51" s="125">
        <f>Equipment!K51</f>
        <v>0</v>
      </c>
      <c r="J51" s="125">
        <f>Equipment!L51</f>
        <v>0</v>
      </c>
      <c r="K51" s="125">
        <f>Equipment!I51</f>
        <v>0</v>
      </c>
      <c r="L51" s="125" t="str">
        <f>Equipment!M51</f>
        <v>Alligator Test Leads - Multicolored (10 Pack)</v>
      </c>
      <c r="M51" s="125">
        <f>Equipment!N51</f>
        <v>2.95</v>
      </c>
      <c r="N51" s="125">
        <f>Equipment!O51</f>
        <v>0</v>
      </c>
      <c r="O51" s="125" t="str">
        <f>Equipment!P51</f>
        <v>A</v>
      </c>
      <c r="P51" s="125">
        <f>Equipment!Q51</f>
        <v>38</v>
      </c>
      <c r="Q51" s="125" t="str">
        <f>Equipment!R51</f>
        <v>PRT-12978</v>
      </c>
      <c r="R51" s="125">
        <f>Equipment!S51</f>
        <v>0</v>
      </c>
      <c r="S51" s="125">
        <f>Equipment!T51</f>
        <v>0</v>
      </c>
      <c r="T51" s="125">
        <f>Equipment!U51</f>
        <v>0</v>
      </c>
      <c r="U51" s="125">
        <f>Equipment!V51</f>
        <v>0</v>
      </c>
      <c r="V51" s="125">
        <f>Equipment!W51</f>
        <v>0</v>
      </c>
      <c r="W51" s="125" t="str">
        <f>Equipment!X51</f>
        <v>https://www.sparkfun.com/products/12978</v>
      </c>
      <c r="X51" s="125" t="str">
        <f>Equipment!Y51</f>
        <v>https://cdn.sparkfun.com/r/92-92/assets/parts/9/9/1/9/12978-01.jpg</v>
      </c>
      <c r="Y51" s="125" t="str">
        <f>Equipment!Z51</f>
        <v>https://www.sparkfun.com/products/12978</v>
      </c>
      <c r="Z51" s="125" t="str">
        <f>Equipment!AA51</f>
        <v>https://www.mouser.com/ProductDetail/474-PRT-12978</v>
      </c>
      <c r="AA51" s="125">
        <f>Equipment!AB51</f>
        <v>0</v>
      </c>
      <c r="AB51" s="125"/>
      <c r="AC51" s="125"/>
      <c r="AD51" s="125"/>
      <c r="AE51" s="125"/>
      <c r="AF51" s="125"/>
      <c r="AG51" s="125"/>
      <c r="AH51" s="125"/>
      <c r="AI51" s="125"/>
      <c r="AJ51" s="125"/>
      <c r="AK51" s="125"/>
      <c r="AL51" s="125"/>
    </row>
    <row r="52" spans="1:38" s="124" customFormat="1" x14ac:dyDescent="0.3">
      <c r="A52" s="125" t="str">
        <f>Equipment!A52</f>
        <v>Primary Component</v>
      </c>
      <c r="B52" s="125" t="str">
        <f>Equipment!B52</f>
        <v>Data &amp; Signal Logging/Monitoring</v>
      </c>
      <c r="C52" s="125" t="str">
        <f>Equipment!C52</f>
        <v>SparkFun</v>
      </c>
      <c r="D52" s="125" t="str">
        <f>Equipment!D52</f>
        <v>CAB-00508</v>
      </c>
      <c r="E52" s="125">
        <f>Equipment!E52</f>
        <v>0</v>
      </c>
      <c r="F52" s="125">
        <f>Equipment!F52</f>
        <v>0</v>
      </c>
      <c r="G52" s="125">
        <f>Equipment!G52</f>
        <v>0</v>
      </c>
      <c r="H52" s="125">
        <f>Equipment!H52</f>
        <v>0</v>
      </c>
      <c r="I52" s="125">
        <f>Equipment!K52</f>
        <v>0</v>
      </c>
      <c r="J52" s="125">
        <f>Equipment!L52</f>
        <v>0</v>
      </c>
      <c r="K52" s="125">
        <f>Equipment!I52</f>
        <v>0</v>
      </c>
      <c r="L52" s="125" t="str">
        <f>Equipment!M52</f>
        <v>Banana to Alligator Cable</v>
      </c>
      <c r="M52" s="125">
        <f>Equipment!N52</f>
        <v>3.95</v>
      </c>
      <c r="N52" s="125">
        <f>Equipment!O52</f>
        <v>0</v>
      </c>
      <c r="O52" s="125" t="str">
        <f>Equipment!P52</f>
        <v>A</v>
      </c>
      <c r="P52" s="125">
        <f>Equipment!Q52</f>
        <v>39</v>
      </c>
      <c r="Q52" s="125" t="str">
        <f>Equipment!R52</f>
        <v>CAB-00508</v>
      </c>
      <c r="R52" s="125">
        <f>Equipment!S52</f>
        <v>0</v>
      </c>
      <c r="S52" s="125">
        <f>Equipment!T52</f>
        <v>0</v>
      </c>
      <c r="T52" s="125">
        <f>Equipment!U52</f>
        <v>0</v>
      </c>
      <c r="U52" s="125">
        <f>Equipment!V52</f>
        <v>0</v>
      </c>
      <c r="V52" s="125">
        <f>Equipment!W52</f>
        <v>0</v>
      </c>
      <c r="W52" s="125" t="str">
        <f>Equipment!X52</f>
        <v>https://www.sparkfun.com/products/509</v>
      </c>
      <c r="X52" s="125" t="str">
        <f>Equipment!Y52</f>
        <v>https://cdn.sparkfun.com/r/92-92/assets/parts/3/4/9/00509-1.jpg</v>
      </c>
      <c r="Y52" s="125" t="str">
        <f>Equipment!Z52</f>
        <v>https://www.sparkfun.com/products/00508</v>
      </c>
      <c r="Z52" s="125" t="str">
        <f>Equipment!AA52</f>
        <v>https://www.mouser.com/ProductDetail/474-CAB-00508</v>
      </c>
      <c r="AA52" s="125">
        <f>Equipment!AB52</f>
        <v>0</v>
      </c>
      <c r="AB52" s="125"/>
      <c r="AC52" s="125"/>
      <c r="AD52" s="125"/>
      <c r="AE52" s="125"/>
      <c r="AF52" s="125"/>
      <c r="AG52" s="125"/>
      <c r="AH52" s="125"/>
      <c r="AI52" s="125"/>
      <c r="AJ52" s="125"/>
      <c r="AK52" s="125"/>
      <c r="AL52" s="125"/>
    </row>
    <row r="53" spans="1:38" s="124" customFormat="1" x14ac:dyDescent="0.3">
      <c r="A53" s="125" t="str">
        <f>Equipment!A53</f>
        <v>Primary Component</v>
      </c>
      <c r="B53" s="125" t="str">
        <f>Equipment!B53</f>
        <v>Data &amp; Signal Logging/Monitoring</v>
      </c>
      <c r="C53" s="125" t="str">
        <f>Equipment!C53</f>
        <v>SparkFun</v>
      </c>
      <c r="D53" s="125" t="str">
        <f>Equipment!D53</f>
        <v>CAB-00509</v>
      </c>
      <c r="E53" s="125">
        <f>Equipment!E53</f>
        <v>0</v>
      </c>
      <c r="F53" s="125">
        <f>Equipment!F53</f>
        <v>0</v>
      </c>
      <c r="G53" s="125">
        <f>Equipment!G53</f>
        <v>0</v>
      </c>
      <c r="H53" s="125">
        <f>Equipment!H53</f>
        <v>0</v>
      </c>
      <c r="I53" s="125">
        <f>Equipment!K53</f>
        <v>0</v>
      </c>
      <c r="J53" s="125">
        <f>Equipment!L53</f>
        <v>0</v>
      </c>
      <c r="K53" s="125">
        <f>Equipment!I53</f>
        <v>0</v>
      </c>
      <c r="L53" s="125" t="str">
        <f>Equipment!M53</f>
        <v>Banana to Alligator Coax Cable</v>
      </c>
      <c r="M53" s="125">
        <f>Equipment!N53</f>
        <v>4.95</v>
      </c>
      <c r="N53" s="125">
        <f>Equipment!O53</f>
        <v>0</v>
      </c>
      <c r="O53" s="125" t="str">
        <f>Equipment!P53</f>
        <v>A</v>
      </c>
      <c r="P53" s="125">
        <f>Equipment!Q53</f>
        <v>40</v>
      </c>
      <c r="Q53" s="125" t="str">
        <f>Equipment!R53</f>
        <v>CAB-00509</v>
      </c>
      <c r="R53" s="125">
        <f>Equipment!S53</f>
        <v>0</v>
      </c>
      <c r="S53" s="125">
        <f>Equipment!T53</f>
        <v>0</v>
      </c>
      <c r="T53" s="125">
        <f>Equipment!U53</f>
        <v>0</v>
      </c>
      <c r="U53" s="125">
        <f>Equipment!V53</f>
        <v>0</v>
      </c>
      <c r="V53" s="125">
        <f>Equipment!W53</f>
        <v>0</v>
      </c>
      <c r="W53" s="125" t="str">
        <f>Equipment!X53</f>
        <v>https://www.sparkfun.com/products/508</v>
      </c>
      <c r="X53" s="125" t="str">
        <f>Equipment!Y53</f>
        <v>https://cdn.sparkfun.com/r/92-92/assets/parts/3/4/8/00508-02-L.jpg</v>
      </c>
      <c r="Y53" s="125" t="str">
        <f>Equipment!Z53</f>
        <v>https://www.sparkfun.com/products/00509</v>
      </c>
      <c r="Z53" s="125" t="str">
        <f>Equipment!AA53</f>
        <v>https://www.mouser.com/ProductDetail/474-CAB-00509</v>
      </c>
      <c r="AA53" s="125">
        <f>Equipment!AB53</f>
        <v>0</v>
      </c>
      <c r="AB53" s="125"/>
      <c r="AC53" s="125"/>
      <c r="AD53" s="125"/>
      <c r="AE53" s="125"/>
      <c r="AF53" s="125"/>
      <c r="AG53" s="125"/>
      <c r="AH53" s="125"/>
      <c r="AI53" s="125"/>
      <c r="AJ53" s="125"/>
      <c r="AK53" s="125"/>
      <c r="AL53" s="125"/>
    </row>
    <row r="54" spans="1:38" s="124" customFormat="1" x14ac:dyDescent="0.3">
      <c r="A54" s="125" t="str">
        <f>Equipment!A54</f>
        <v>Primary Component</v>
      </c>
      <c r="B54" s="125" t="str">
        <f>Equipment!B54</f>
        <v>Data &amp; Signal Logging/Monitoring</v>
      </c>
      <c r="C54" s="125" t="str">
        <f>Equipment!C54</f>
        <v>SparkFun</v>
      </c>
      <c r="D54" s="125" t="str">
        <f>Equipment!D54</f>
        <v>CAB-00506</v>
      </c>
      <c r="E54" s="125">
        <f>Equipment!E54</f>
        <v>0</v>
      </c>
      <c r="F54" s="125">
        <f>Equipment!F54</f>
        <v>0</v>
      </c>
      <c r="G54" s="125">
        <f>Equipment!G54</f>
        <v>0</v>
      </c>
      <c r="H54" s="125">
        <f>Equipment!H54</f>
        <v>0</v>
      </c>
      <c r="I54" s="125">
        <f>Equipment!K54</f>
        <v>0</v>
      </c>
      <c r="J54" s="125">
        <f>Equipment!L54</f>
        <v>0</v>
      </c>
      <c r="K54" s="125">
        <f>Equipment!I54</f>
        <v>0</v>
      </c>
      <c r="L54" s="125" t="str">
        <f>Equipment!M54</f>
        <v>Banana to IC Hook Cables</v>
      </c>
      <c r="M54" s="125">
        <f>Equipment!N54</f>
        <v>4.95</v>
      </c>
      <c r="N54" s="125">
        <f>Equipment!O54</f>
        <v>0</v>
      </c>
      <c r="O54" s="125" t="str">
        <f>Equipment!P54</f>
        <v>A</v>
      </c>
      <c r="P54" s="125">
        <f>Equipment!Q54</f>
        <v>41</v>
      </c>
      <c r="Q54" s="125" t="str">
        <f>Equipment!R54</f>
        <v>CAB-00506</v>
      </c>
      <c r="R54" s="125">
        <f>Equipment!S54</f>
        <v>0</v>
      </c>
      <c r="S54" s="125">
        <f>Equipment!T54</f>
        <v>0</v>
      </c>
      <c r="T54" s="125">
        <f>Equipment!U54</f>
        <v>0</v>
      </c>
      <c r="U54" s="125">
        <f>Equipment!V54</f>
        <v>0</v>
      </c>
      <c r="V54" s="125">
        <f>Equipment!W54</f>
        <v>0</v>
      </c>
      <c r="W54" s="125" t="str">
        <f>Equipment!X54</f>
        <v>https://www.sparkfun.com/products/506</v>
      </c>
      <c r="X54" s="125" t="str">
        <f>Equipment!Y54</f>
        <v>https://cdn.sparkfun.com/r/92-92/assets/parts/3/4/6/00506-02-L.jpg</v>
      </c>
      <c r="Y54" s="125" t="str">
        <f>Equipment!Z54</f>
        <v>https://www.sparkfun.com/products/00506</v>
      </c>
      <c r="Z54" s="125" t="str">
        <f>Equipment!AA54</f>
        <v>https://www.mouser.com/ProductDetail/474-CAB-00506</v>
      </c>
      <c r="AA54" s="125">
        <f>Equipment!AB54</f>
        <v>0</v>
      </c>
      <c r="AB54" s="125"/>
      <c r="AC54" s="125"/>
      <c r="AD54" s="125"/>
      <c r="AE54" s="125"/>
      <c r="AF54" s="125"/>
      <c r="AG54" s="125"/>
      <c r="AH54" s="125"/>
      <c r="AI54" s="125"/>
      <c r="AJ54" s="125"/>
      <c r="AK54" s="125"/>
      <c r="AL54" s="125"/>
    </row>
    <row r="55" spans="1:38" s="124" customFormat="1" x14ac:dyDescent="0.3">
      <c r="A55" s="125" t="str">
        <f>Equipment!A55</f>
        <v>Primary Component</v>
      </c>
      <c r="B55" s="125" t="str">
        <f>Equipment!B55</f>
        <v>Data &amp; Signal Logging/Monitoring</v>
      </c>
      <c r="C55" s="125" t="str">
        <f>Equipment!C55</f>
        <v>SparkFun</v>
      </c>
      <c r="D55" s="125" t="str">
        <f>Equipment!D55</f>
        <v>CAB-09486</v>
      </c>
      <c r="E55" s="125">
        <f>Equipment!E55</f>
        <v>0</v>
      </c>
      <c r="F55" s="125">
        <f>Equipment!F55</f>
        <v>0</v>
      </c>
      <c r="G55" s="125">
        <f>Equipment!G55</f>
        <v>0</v>
      </c>
      <c r="H55" s="125">
        <f>Equipment!H55</f>
        <v>0</v>
      </c>
      <c r="I55" s="125">
        <f>Equipment!K55</f>
        <v>0</v>
      </c>
      <c r="J55" s="125">
        <f>Equipment!L55</f>
        <v>0</v>
      </c>
      <c r="K55" s="125">
        <f>Equipment!I55</f>
        <v>0</v>
      </c>
      <c r="L55" s="125" t="str">
        <f>Equipment!M55</f>
        <v>BNC Probe Kit</v>
      </c>
      <c r="M55" s="125">
        <f>Equipment!N55</f>
        <v>14.95</v>
      </c>
      <c r="N55" s="125">
        <f>Equipment!O55</f>
        <v>0</v>
      </c>
      <c r="O55" s="125" t="str">
        <f>Equipment!P55</f>
        <v>A</v>
      </c>
      <c r="P55" s="125">
        <f>Equipment!Q55</f>
        <v>42</v>
      </c>
      <c r="Q55" s="125" t="str">
        <f>Equipment!R55</f>
        <v>CAB-09486</v>
      </c>
      <c r="R55" s="125">
        <f>Equipment!S55</f>
        <v>0</v>
      </c>
      <c r="S55" s="125">
        <f>Equipment!T55</f>
        <v>0</v>
      </c>
      <c r="T55" s="125">
        <f>Equipment!U55</f>
        <v>0</v>
      </c>
      <c r="U55" s="125">
        <f>Equipment!V55</f>
        <v>0</v>
      </c>
      <c r="V55" s="125">
        <f>Equipment!W55</f>
        <v>0</v>
      </c>
      <c r="W55" s="125" t="str">
        <f>Equipment!X55</f>
        <v>https://www.sparkfun.com/products/9486</v>
      </c>
      <c r="X55" s="125" t="str">
        <f>Equipment!Y55</f>
        <v>https://cdn.sparkfun.com/r/92-92/assets/parts/3/2/1/7/09486-01.jpg</v>
      </c>
      <c r="Y55" s="125" t="str">
        <f>Equipment!Z55</f>
        <v>https://www.sparkfun.com/products/09486</v>
      </c>
      <c r="Z55" s="125" t="str">
        <f>Equipment!AA55</f>
        <v>https://www.mouser.com/ProductDetail/474-CAB-09486</v>
      </c>
      <c r="AA55" s="125">
        <f>Equipment!AB55</f>
        <v>0</v>
      </c>
      <c r="AB55" s="125"/>
      <c r="AC55" s="125"/>
      <c r="AD55" s="125"/>
      <c r="AE55" s="125"/>
      <c r="AF55" s="125"/>
      <c r="AG55" s="125"/>
      <c r="AH55" s="125"/>
      <c r="AI55" s="125"/>
      <c r="AJ55" s="125"/>
      <c r="AK55" s="125"/>
      <c r="AL55" s="125"/>
    </row>
    <row r="56" spans="1:38" s="124" customFormat="1" x14ac:dyDescent="0.3">
      <c r="A56" s="125" t="str">
        <f>Equipment!A56</f>
        <v>Primary Component</v>
      </c>
      <c r="B56" s="125" t="str">
        <f>Equipment!B56</f>
        <v>Data &amp; Signal Logging/Monitoring</v>
      </c>
      <c r="C56" s="125" t="str">
        <f>Equipment!C56</f>
        <v>SparkFun</v>
      </c>
      <c r="D56" s="125" t="str">
        <f>Equipment!D56</f>
        <v>DEV-11643</v>
      </c>
      <c r="E56" s="125">
        <f>Equipment!E56</f>
        <v>0</v>
      </c>
      <c r="F56" s="125">
        <f>Equipment!F56</f>
        <v>0</v>
      </c>
      <c r="G56" s="125">
        <f>Equipment!G56</f>
        <v>0</v>
      </c>
      <c r="H56" s="125">
        <f>Equipment!H56</f>
        <v>0</v>
      </c>
      <c r="I56" s="125">
        <f>Equipment!K56</f>
        <v>0</v>
      </c>
      <c r="J56" s="125">
        <f>Equipment!L56</f>
        <v>0</v>
      </c>
      <c r="K56" s="125">
        <f>Equipment!I56</f>
        <v>0</v>
      </c>
      <c r="L56" s="125" t="str">
        <f>Equipment!M56</f>
        <v>XMEGA Xprotolab</v>
      </c>
      <c r="M56" s="125">
        <f>Equipment!N56</f>
        <v>54.95</v>
      </c>
      <c r="N56" s="125">
        <f>Equipment!O56</f>
        <v>0</v>
      </c>
      <c r="O56" s="125" t="str">
        <f>Equipment!P56</f>
        <v>H</v>
      </c>
      <c r="P56" s="125">
        <f>Equipment!Q56</f>
        <v>43</v>
      </c>
      <c r="Q56" s="125" t="str">
        <f>Equipment!R56</f>
        <v>DEV-11643</v>
      </c>
      <c r="R56" s="125">
        <f>Equipment!S56</f>
        <v>0</v>
      </c>
      <c r="S56" s="125">
        <f>Equipment!T56</f>
        <v>0</v>
      </c>
      <c r="T56" s="125">
        <f>Equipment!U56</f>
        <v>0</v>
      </c>
      <c r="U56" s="125">
        <f>Equipment!V56</f>
        <v>0</v>
      </c>
      <c r="V56" s="125">
        <f>Equipment!W56</f>
        <v>0</v>
      </c>
      <c r="W56" s="125" t="str">
        <f>Equipment!X56</f>
        <v>https://www.sparkfun.com/products/11643</v>
      </c>
      <c r="X56" s="125" t="str">
        <f>Equipment!Y56</f>
        <v>https://cdn.sparkfun.com/r/92-92/assets/parts/7/7/1/7/11643-01.jpg</v>
      </c>
      <c r="Y56" s="125" t="str">
        <f>Equipment!Z56</f>
        <v>https://www.sparkfun.com/products/11643</v>
      </c>
      <c r="Z56" s="125" t="str">
        <f>Equipment!AA56</f>
        <v>https://www.mouser.com/ProductDetail/474-DEV-11643</v>
      </c>
      <c r="AA56" s="125">
        <f>Equipment!AB56</f>
        <v>0</v>
      </c>
      <c r="AB56" s="125"/>
      <c r="AC56" s="125"/>
      <c r="AD56" s="125"/>
      <c r="AE56" s="125"/>
      <c r="AF56" s="125"/>
      <c r="AG56" s="125"/>
      <c r="AH56" s="125"/>
      <c r="AI56" s="125"/>
      <c r="AJ56" s="125"/>
      <c r="AK56" s="125"/>
      <c r="AL56" s="125"/>
    </row>
    <row r="57" spans="1:38" s="124" customFormat="1" x14ac:dyDescent="0.3">
      <c r="A57" s="125" t="str">
        <f>Equipment!A57</f>
        <v>Primary Component</v>
      </c>
      <c r="B57" s="125" t="str">
        <f>Equipment!B57</f>
        <v>Data &amp; Signal Logging/Monitoring</v>
      </c>
      <c r="C57" s="125" t="str">
        <f>Equipment!C57</f>
        <v>Adafruit</v>
      </c>
      <c r="D57" s="125" t="str">
        <f>Equipment!D57</f>
        <v>1969</v>
      </c>
      <c r="E57" s="125">
        <f>Equipment!E57</f>
        <v>0</v>
      </c>
      <c r="F57" s="125">
        <f>Equipment!F57</f>
        <v>2</v>
      </c>
      <c r="G57" s="125">
        <f>Equipment!G57</f>
        <v>1</v>
      </c>
      <c r="H57" s="125">
        <f>Equipment!H57</f>
        <v>2</v>
      </c>
      <c r="I57" s="125">
        <f>Equipment!K57</f>
        <v>1</v>
      </c>
      <c r="J57" s="125">
        <f>Equipment!L57</f>
        <v>1</v>
      </c>
      <c r="K57" s="125">
        <f>Equipment!I57</f>
        <v>1</v>
      </c>
      <c r="L57" s="125" t="str">
        <f>Equipment!M57</f>
        <v>Pogo Pin Probe Clip</v>
      </c>
      <c r="M57" s="125">
        <f>Equipment!N57</f>
        <v>2.95</v>
      </c>
      <c r="N57" s="125">
        <f>Equipment!O57</f>
        <v>2.95</v>
      </c>
      <c r="O57" s="125" t="str">
        <f>Equipment!P57</f>
        <v>A</v>
      </c>
      <c r="P57" s="125">
        <f>Equipment!Q57</f>
        <v>44</v>
      </c>
      <c r="Q57" s="125" t="str">
        <f>Equipment!R57</f>
        <v>1969</v>
      </c>
      <c r="R57" s="125">
        <f>Equipment!S57</f>
        <v>0</v>
      </c>
      <c r="S57" s="125">
        <f>Equipment!T57</f>
        <v>5.9</v>
      </c>
      <c r="T57" s="125">
        <f>Equipment!U57</f>
        <v>2.95</v>
      </c>
      <c r="U57" s="125">
        <f>Equipment!V57</f>
        <v>2.95</v>
      </c>
      <c r="V57" s="125">
        <f>Equipment!W57</f>
        <v>2.95</v>
      </c>
      <c r="W57" s="125">
        <f>Equipment!X57</f>
        <v>0</v>
      </c>
      <c r="X57" s="125">
        <f>Equipment!Y57</f>
        <v>0</v>
      </c>
      <c r="Y57" s="125" t="str">
        <f>Equipment!Z57</f>
        <v>https://www.adafruit.com/product/1969</v>
      </c>
      <c r="Z57" s="125" t="str">
        <f>Equipment!AA57</f>
        <v>https://www.mouser.com/ProductDetail/485-1969</v>
      </c>
      <c r="AA57" s="125">
        <f>Equipment!AB57</f>
        <v>0</v>
      </c>
      <c r="AB57" s="125"/>
      <c r="AC57" s="125"/>
      <c r="AD57" s="125"/>
      <c r="AE57" s="125"/>
      <c r="AF57" s="125"/>
      <c r="AG57" s="125"/>
      <c r="AH57" s="125"/>
      <c r="AI57" s="125"/>
      <c r="AJ57" s="125"/>
      <c r="AK57" s="125"/>
      <c r="AL57" s="125"/>
    </row>
    <row r="58" spans="1:38" s="124" customFormat="1" x14ac:dyDescent="0.3">
      <c r="A58" s="125" t="str">
        <f>Equipment!A58</f>
        <v>Primary Component</v>
      </c>
      <c r="B58" s="125" t="str">
        <f>Equipment!B58</f>
        <v>Data &amp; Signal Logging/Monitoring</v>
      </c>
      <c r="C58" s="125" t="str">
        <f>Equipment!C58</f>
        <v>SparkFun</v>
      </c>
      <c r="D58" s="125" t="str">
        <f>Equipment!D58</f>
        <v>TOL-10829</v>
      </c>
      <c r="E58" s="125">
        <f>Equipment!E58</f>
        <v>0</v>
      </c>
      <c r="F58" s="125">
        <f>Equipment!F58</f>
        <v>0</v>
      </c>
      <c r="G58" s="125">
        <f>Equipment!G58</f>
        <v>0</v>
      </c>
      <c r="H58" s="125">
        <f>Equipment!H58</f>
        <v>0</v>
      </c>
      <c r="I58" s="125">
        <f>Equipment!K58</f>
        <v>0</v>
      </c>
      <c r="J58" s="125">
        <f>Equipment!L58</f>
        <v>0</v>
      </c>
      <c r="K58" s="125">
        <f>Equipment!I58</f>
        <v>0</v>
      </c>
      <c r="L58" s="125" t="str">
        <f>Equipment!M58</f>
        <v>Smart SMD Tester</v>
      </c>
      <c r="M58" s="125">
        <f>Equipment!N58</f>
        <v>27.95</v>
      </c>
      <c r="N58" s="125">
        <f>Equipment!O58</f>
        <v>0</v>
      </c>
      <c r="O58" s="125" t="str">
        <f>Equipment!P58</f>
        <v>A</v>
      </c>
      <c r="P58" s="125">
        <f>Equipment!Q58</f>
        <v>45</v>
      </c>
      <c r="Q58" s="125" t="str">
        <f>Equipment!R58</f>
        <v>TOL-10829</v>
      </c>
      <c r="R58" s="125">
        <f>Equipment!S58</f>
        <v>0</v>
      </c>
      <c r="S58" s="125">
        <f>Equipment!T58</f>
        <v>0</v>
      </c>
      <c r="T58" s="125">
        <f>Equipment!U58</f>
        <v>0</v>
      </c>
      <c r="U58" s="125">
        <f>Equipment!V58</f>
        <v>0</v>
      </c>
      <c r="V58" s="125">
        <f>Equipment!W58</f>
        <v>0</v>
      </c>
      <c r="W58" s="125" t="str">
        <f>Equipment!X58</f>
        <v>https://www.sparkfun.com/products/10829</v>
      </c>
      <c r="X58" s="125" t="str">
        <f>Equipment!Y58</f>
        <v>https://cdn.sparkfun.com/r/92-92/assets/parts/5/8/3/0/10829-01.jpg</v>
      </c>
      <c r="Y58" s="125" t="str">
        <f>Equipment!Z58</f>
        <v>https://www.sparkfun.com/products/10829</v>
      </c>
      <c r="Z58" s="125" t="str">
        <f>Equipment!AA58</f>
        <v>https://www.mouser.com/ProductDetail/474-TOL-10829</v>
      </c>
      <c r="AA58" s="125">
        <f>Equipment!AB58</f>
        <v>0</v>
      </c>
      <c r="AB58" s="125"/>
      <c r="AC58" s="125"/>
      <c r="AD58" s="125"/>
      <c r="AE58" s="125"/>
      <c r="AF58" s="125"/>
      <c r="AG58" s="125"/>
      <c r="AH58" s="125"/>
      <c r="AI58" s="125"/>
      <c r="AJ58" s="125"/>
      <c r="AK58" s="125"/>
      <c r="AL58" s="125"/>
    </row>
    <row r="59" spans="1:38" s="124" customFormat="1" x14ac:dyDescent="0.3">
      <c r="A59" s="125" t="str">
        <f>Equipment!A59</f>
        <v>Primary Component</v>
      </c>
      <c r="B59" s="125" t="str">
        <f>Equipment!B59</f>
        <v>Data &amp; Signal Logging/Monitoring</v>
      </c>
      <c r="C59" s="125" t="str">
        <f>Equipment!C59</f>
        <v>SparkFun</v>
      </c>
      <c r="D59" s="125" t="str">
        <f>Equipment!D59</f>
        <v>BOB-10160</v>
      </c>
      <c r="E59" s="125">
        <f>Equipment!E59</f>
        <v>0</v>
      </c>
      <c r="F59" s="125">
        <f>Equipment!F59</f>
        <v>1</v>
      </c>
      <c r="G59" s="125">
        <f>Equipment!G59</f>
        <v>0</v>
      </c>
      <c r="H59" s="125">
        <f>Equipment!H59</f>
        <v>1</v>
      </c>
      <c r="I59" s="125">
        <f>Equipment!K59</f>
        <v>1</v>
      </c>
      <c r="J59" s="125">
        <f>Equipment!L59</f>
        <v>1</v>
      </c>
      <c r="K59" s="125">
        <f>Equipment!I59</f>
        <v>0</v>
      </c>
      <c r="L59" s="125" t="str">
        <f>Equipment!M59</f>
        <v>SparkFun DeadOn RTC Breakout - DS3234</v>
      </c>
      <c r="M59" s="125">
        <f>Equipment!N59</f>
        <v>19.95</v>
      </c>
      <c r="N59" s="125">
        <f>Equipment!O59</f>
        <v>19.95</v>
      </c>
      <c r="O59" s="125" t="str">
        <f>Equipment!P59</f>
        <v>E</v>
      </c>
      <c r="P59" s="125">
        <f>Equipment!Q59</f>
        <v>46</v>
      </c>
      <c r="Q59" s="125" t="str">
        <f>Equipment!R59</f>
        <v>BOB-10160</v>
      </c>
      <c r="R59" s="125">
        <f>Equipment!S59</f>
        <v>0</v>
      </c>
      <c r="S59" s="125">
        <f>Equipment!T59</f>
        <v>19.95</v>
      </c>
      <c r="T59" s="125">
        <f>Equipment!U59</f>
        <v>0</v>
      </c>
      <c r="U59" s="125">
        <f>Equipment!V59</f>
        <v>19.95</v>
      </c>
      <c r="V59" s="125">
        <f>Equipment!W59</f>
        <v>19.95</v>
      </c>
      <c r="W59" s="125" t="str">
        <f>Equipment!X59</f>
        <v>https://www.sparkfun.com/products/10160</v>
      </c>
      <c r="X59" s="125" t="str">
        <f>Equipment!Y59</f>
        <v>https://cdn.sparkfun.com/r/92-92/assets/parts/4/4/5/5/10160b-01.jpg</v>
      </c>
      <c r="Y59" s="125" t="str">
        <f>Equipment!Z59</f>
        <v>https://www.sparkfun.com/products/10160</v>
      </c>
      <c r="Z59" s="125" t="str">
        <f>Equipment!AA59</f>
        <v>https://www.mouser.com/ProductDetail/474-BOB-10160</v>
      </c>
      <c r="AA59" s="125">
        <f>Equipment!AB59</f>
        <v>0</v>
      </c>
      <c r="AB59" s="125"/>
      <c r="AC59" s="125"/>
      <c r="AD59" s="125"/>
      <c r="AE59" s="125"/>
      <c r="AF59" s="125"/>
      <c r="AG59" s="125"/>
      <c r="AH59" s="125"/>
      <c r="AI59" s="125"/>
      <c r="AJ59" s="125"/>
      <c r="AK59" s="125"/>
      <c r="AL59" s="125"/>
    </row>
    <row r="60" spans="1:38" s="124" customFormat="1" x14ac:dyDescent="0.3">
      <c r="A60" s="125" t="str">
        <f>Equipment!A60</f>
        <v>Primary Component</v>
      </c>
      <c r="B60" s="125" t="str">
        <f>Equipment!B60</f>
        <v>LED Indicators/Lighting</v>
      </c>
      <c r="C60" s="125" t="str">
        <f>Equipment!C60</f>
        <v>SparkFun</v>
      </c>
      <c r="D60" s="125" t="str">
        <f>Equipment!D60</f>
        <v>COM-12014</v>
      </c>
      <c r="E60" s="125">
        <f>Equipment!E60</f>
        <v>0</v>
      </c>
      <c r="F60" s="125">
        <f>Equipment!F60</f>
        <v>1</v>
      </c>
      <c r="G60" s="125">
        <f>Equipment!G60</f>
        <v>0</v>
      </c>
      <c r="H60" s="125">
        <f>Equipment!H60</f>
        <v>1</v>
      </c>
      <c r="I60" s="125">
        <f>Equipment!K60</f>
        <v>1</v>
      </c>
      <c r="J60" s="125">
        <f>Equipment!L60</f>
        <v>1</v>
      </c>
      <c r="K60" s="125">
        <f>Equipment!I60</f>
        <v>0</v>
      </c>
      <c r="L60" s="125" t="str">
        <f>Equipment!M60</f>
        <v>LED Light Bar - White (SMD)</v>
      </c>
      <c r="M60" s="125">
        <f>Equipment!N60</f>
        <v>3.95</v>
      </c>
      <c r="N60" s="125">
        <f>Equipment!O60</f>
        <v>3.95</v>
      </c>
      <c r="O60" s="125" t="str">
        <f>Equipment!P60</f>
        <v>A</v>
      </c>
      <c r="P60" s="125">
        <f>Equipment!Q60</f>
        <v>47</v>
      </c>
      <c r="Q60" s="125" t="str">
        <f>Equipment!R60</f>
        <v>COM-12014</v>
      </c>
      <c r="R60" s="125">
        <f>Equipment!S60</f>
        <v>0</v>
      </c>
      <c r="S60" s="125">
        <f>Equipment!T60</f>
        <v>3.95</v>
      </c>
      <c r="T60" s="125">
        <f>Equipment!U60</f>
        <v>0</v>
      </c>
      <c r="U60" s="125">
        <f>Equipment!V60</f>
        <v>3.95</v>
      </c>
      <c r="V60" s="125">
        <f>Equipment!W60</f>
        <v>3.95</v>
      </c>
      <c r="W60" s="125" t="str">
        <f>Equipment!X60</f>
        <v>https://www.sparkfun.com/products/12014</v>
      </c>
      <c r="X60" s="125" t="str">
        <f>Equipment!Y60</f>
        <v>https://cdn.sparkfun.com/r/92-92/assets/parts/8/5/3/5/12014-01.jpg</v>
      </c>
      <c r="Y60" s="125" t="str">
        <f>Equipment!Z60</f>
        <v>https://www.sparkfun.com/products/12014</v>
      </c>
      <c r="Z60" s="125" t="str">
        <f>Equipment!AA60</f>
        <v>https://www.mouser.com/ProductDetail/474-COM-12014</v>
      </c>
      <c r="AA60" s="125">
        <f>Equipment!AB60</f>
        <v>0</v>
      </c>
      <c r="AB60" s="125"/>
      <c r="AC60" s="125"/>
      <c r="AD60" s="125"/>
      <c r="AE60" s="125"/>
      <c r="AF60" s="125"/>
      <c r="AG60" s="125"/>
      <c r="AH60" s="125"/>
      <c r="AI60" s="125"/>
      <c r="AJ60" s="125"/>
      <c r="AK60" s="125"/>
      <c r="AL60" s="125"/>
    </row>
    <row r="61" spans="1:38" s="124" customFormat="1" x14ac:dyDescent="0.3">
      <c r="A61" s="125" t="str">
        <f>Equipment!A61</f>
        <v>Primary Component</v>
      </c>
      <c r="B61" s="125" t="str">
        <f>Equipment!B61</f>
        <v>LED Indicators/Lighting</v>
      </c>
      <c r="C61" s="125" t="str">
        <f>Equipment!C61</f>
        <v>SparkFun</v>
      </c>
      <c r="D61" s="125" t="str">
        <f>Equipment!D61</f>
        <v>COM-11408</v>
      </c>
      <c r="E61" s="125">
        <f>Equipment!E61</f>
        <v>0</v>
      </c>
      <c r="F61" s="125">
        <f>Equipment!F61</f>
        <v>1</v>
      </c>
      <c r="G61" s="125">
        <f>Equipment!G61</f>
        <v>0</v>
      </c>
      <c r="H61" s="125">
        <f>Equipment!H61</f>
        <v>1</v>
      </c>
      <c r="I61" s="125">
        <f>Equipment!K61</f>
        <v>1</v>
      </c>
      <c r="J61" s="125">
        <f>Equipment!L61</f>
        <v>1</v>
      </c>
      <c r="K61" s="125">
        <f>Equipment!I61</f>
        <v>0</v>
      </c>
      <c r="L61" s="125" t="str">
        <f>Equipment!M61</f>
        <v>7-Segment Display - 20mm (Blue)</v>
      </c>
      <c r="M61" s="125">
        <f>Equipment!N61</f>
        <v>2.95</v>
      </c>
      <c r="N61" s="125">
        <f>Equipment!O61</f>
        <v>2.95</v>
      </c>
      <c r="O61" s="125" t="str">
        <f>Equipment!P61</f>
        <v>A</v>
      </c>
      <c r="P61" s="125">
        <f>Equipment!Q61</f>
        <v>48</v>
      </c>
      <c r="Q61" s="125" t="str">
        <f>Equipment!R61</f>
        <v>COM-11408</v>
      </c>
      <c r="R61" s="125">
        <f>Equipment!S61</f>
        <v>0</v>
      </c>
      <c r="S61" s="125">
        <f>Equipment!T61</f>
        <v>2.95</v>
      </c>
      <c r="T61" s="125">
        <f>Equipment!U61</f>
        <v>0</v>
      </c>
      <c r="U61" s="125">
        <f>Equipment!V61</f>
        <v>2.95</v>
      </c>
      <c r="V61" s="125">
        <f>Equipment!W61</f>
        <v>2.95</v>
      </c>
      <c r="W61" s="125" t="str">
        <f>Equipment!X61</f>
        <v>https://www.sparkfun.com/products/11408</v>
      </c>
      <c r="X61" s="125" t="str">
        <f>Equipment!Y61</f>
        <v>https://cdn.sparkfun.com/r/92-92/assets/parts/7/1/9/9/11408-03.jpg</v>
      </c>
      <c r="Y61" s="125" t="str">
        <f>Equipment!Z61</f>
        <v>https://www.sparkfun.com/products/11408</v>
      </c>
      <c r="Z61" s="125" t="str">
        <f>Equipment!AA61</f>
        <v>https://www.mouser.com/ProductDetail/474-COM-11408</v>
      </c>
      <c r="AA61" s="125">
        <f>Equipment!AB61</f>
        <v>0</v>
      </c>
      <c r="AB61" s="125"/>
      <c r="AC61" s="125"/>
      <c r="AD61" s="125"/>
      <c r="AE61" s="125"/>
      <c r="AF61" s="125"/>
      <c r="AG61" s="125"/>
      <c r="AH61" s="125"/>
      <c r="AI61" s="125"/>
      <c r="AJ61" s="125"/>
      <c r="AK61" s="125"/>
      <c r="AL61" s="125"/>
    </row>
    <row r="62" spans="1:38" s="124" customFormat="1" x14ac:dyDescent="0.3">
      <c r="A62" s="125" t="str">
        <f>Equipment!A62</f>
        <v>Primary Component</v>
      </c>
      <c r="B62" s="125" t="str">
        <f>Equipment!B62</f>
        <v>LED Indicators/Lighting</v>
      </c>
      <c r="C62" s="125" t="str">
        <f>Equipment!C62</f>
        <v>SparkFun</v>
      </c>
      <c r="D62" s="125" t="str">
        <f>Equipment!D62</f>
        <v>COM-13999</v>
      </c>
      <c r="E62" s="125">
        <f>Equipment!E62</f>
        <v>0</v>
      </c>
      <c r="F62" s="125">
        <f>Equipment!F62</f>
        <v>1</v>
      </c>
      <c r="G62" s="125">
        <f>Equipment!G62</f>
        <v>0</v>
      </c>
      <c r="H62" s="125">
        <f>Equipment!H62</f>
        <v>1</v>
      </c>
      <c r="I62" s="125">
        <f>Equipment!K62</f>
        <v>1</v>
      </c>
      <c r="J62" s="125">
        <f>Equipment!L62</f>
        <v>1</v>
      </c>
      <c r="K62" s="125">
        <f>Equipment!I62</f>
        <v>0</v>
      </c>
      <c r="L62" s="125" t="str">
        <f>Equipment!M62</f>
        <v>Dual 7-Segment Display - LED (RGB)</v>
      </c>
      <c r="M62" s="125">
        <f>Equipment!N62</f>
        <v>3.95</v>
      </c>
      <c r="N62" s="125">
        <f>Equipment!O62</f>
        <v>3.95</v>
      </c>
      <c r="O62" s="125" t="str">
        <f>Equipment!P62</f>
        <v>A</v>
      </c>
      <c r="P62" s="125">
        <f>Equipment!Q62</f>
        <v>49</v>
      </c>
      <c r="Q62" s="125" t="str">
        <f>Equipment!R62</f>
        <v>COM-13999</v>
      </c>
      <c r="R62" s="125">
        <f>Equipment!S62</f>
        <v>0</v>
      </c>
      <c r="S62" s="125">
        <f>Equipment!T62</f>
        <v>3.95</v>
      </c>
      <c r="T62" s="125">
        <f>Equipment!U62</f>
        <v>0</v>
      </c>
      <c r="U62" s="125">
        <f>Equipment!V62</f>
        <v>3.95</v>
      </c>
      <c r="V62" s="125">
        <f>Equipment!W62</f>
        <v>3.95</v>
      </c>
      <c r="W62" s="125" t="str">
        <f>Equipment!X62</f>
        <v>https://www.sparkfun.com/products/13999</v>
      </c>
      <c r="X62" s="125" t="str">
        <f>Equipment!Y62</f>
        <v>https://cdn.sparkfun.com/r/92-92/assets/parts/1/1/7/7/2/13999-01.jpg</v>
      </c>
      <c r="Y62" s="125" t="str">
        <f>Equipment!Z62</f>
        <v>https://www.sparkfun.com/products/13999</v>
      </c>
      <c r="Z62" s="125" t="str">
        <f>Equipment!AA62</f>
        <v>https://www.mouser.com/ProductDetail/474-COM-13999</v>
      </c>
      <c r="AA62" s="125">
        <f>Equipment!AB62</f>
        <v>0</v>
      </c>
      <c r="AB62" s="125"/>
      <c r="AC62" s="125"/>
      <c r="AD62" s="125"/>
      <c r="AE62" s="125"/>
      <c r="AF62" s="125"/>
      <c r="AG62" s="125"/>
      <c r="AH62" s="125"/>
      <c r="AI62" s="125"/>
      <c r="AJ62" s="125"/>
      <c r="AK62" s="125"/>
      <c r="AL62" s="125"/>
    </row>
    <row r="63" spans="1:38" s="124" customFormat="1" x14ac:dyDescent="0.3">
      <c r="A63" s="125" t="str">
        <f>Equipment!A63</f>
        <v>Primary Component</v>
      </c>
      <c r="B63" s="125" t="str">
        <f>Equipment!B63</f>
        <v>LED Indicators/Lighting</v>
      </c>
      <c r="C63" s="125" t="str">
        <f>Equipment!C63</f>
        <v>SparkFun</v>
      </c>
      <c r="D63" s="125" t="str">
        <f>Equipment!D63</f>
        <v>COM-09938</v>
      </c>
      <c r="E63" s="125">
        <f>Equipment!E63</f>
        <v>2</v>
      </c>
      <c r="F63" s="125">
        <f>Equipment!F63</f>
        <v>0</v>
      </c>
      <c r="G63" s="125">
        <f>Equipment!G63</f>
        <v>0</v>
      </c>
      <c r="H63" s="125">
        <f>Equipment!H63</f>
        <v>10</v>
      </c>
      <c r="I63" s="125">
        <f>Equipment!K63</f>
        <v>0</v>
      </c>
      <c r="J63" s="125">
        <f>Equipment!L63</f>
        <v>0</v>
      </c>
      <c r="K63" s="125">
        <f>Equipment!I63</f>
        <v>10</v>
      </c>
      <c r="L63" s="125" t="str">
        <f>Equipment!M63</f>
        <v>10 Segment LED Bar Graph - Green</v>
      </c>
      <c r="M63" s="125">
        <f>Equipment!N63</f>
        <v>1.95</v>
      </c>
      <c r="N63" s="125">
        <f>Equipment!O63</f>
        <v>0</v>
      </c>
      <c r="O63" s="125" t="str">
        <f>Equipment!P63</f>
        <v>B</v>
      </c>
      <c r="P63" s="125">
        <f>Equipment!Q63</f>
        <v>50</v>
      </c>
      <c r="Q63" s="125" t="str">
        <f>Equipment!R63</f>
        <v>COM-09938</v>
      </c>
      <c r="R63" s="125">
        <f>Equipment!S63</f>
        <v>3.9</v>
      </c>
      <c r="S63" s="125">
        <f>Equipment!T63</f>
        <v>19.5</v>
      </c>
      <c r="T63" s="125">
        <f>Equipment!U63</f>
        <v>19.5</v>
      </c>
      <c r="U63" s="125">
        <f>Equipment!V63</f>
        <v>0</v>
      </c>
      <c r="V63" s="125">
        <f>Equipment!W63</f>
        <v>0</v>
      </c>
      <c r="W63" s="125" t="str">
        <f>Equipment!X63</f>
        <v>https://www.sparkfun.com/products/9938</v>
      </c>
      <c r="X63" s="125" t="str">
        <f>Equipment!Y63</f>
        <v>https://cdn.sparkfun.com/r/92-92/assets/parts/3/9/3/1/09935-01.jpg</v>
      </c>
      <c r="Y63" s="125" t="str">
        <f>Equipment!Z63</f>
        <v>https://www.sparkfun.com/products/09938</v>
      </c>
      <c r="Z63" s="125" t="str">
        <f>Equipment!AA63</f>
        <v>https://www.mouser.com/ProductDetail/474-COM-09938</v>
      </c>
      <c r="AA63" s="125">
        <f>Equipment!AB63</f>
        <v>0</v>
      </c>
      <c r="AB63" s="125"/>
      <c r="AC63" s="125"/>
      <c r="AD63" s="125"/>
      <c r="AE63" s="125"/>
      <c r="AF63" s="125"/>
      <c r="AG63" s="125"/>
      <c r="AH63" s="125"/>
      <c r="AI63" s="125"/>
      <c r="AJ63" s="125"/>
      <c r="AK63" s="125"/>
      <c r="AL63" s="125"/>
    </row>
    <row r="64" spans="1:38" s="124" customFormat="1" x14ac:dyDescent="0.3">
      <c r="A64" s="125" t="str">
        <f>Equipment!A64</f>
        <v>Primary Component</v>
      </c>
      <c r="B64" s="125" t="str">
        <f>Equipment!B64</f>
        <v>LED Indicators/Lighting</v>
      </c>
      <c r="C64" s="125" t="str">
        <f>Equipment!C64</f>
        <v>SparkFun</v>
      </c>
      <c r="D64" s="125" t="str">
        <f>Equipment!D64</f>
        <v>BOB-13282</v>
      </c>
      <c r="E64" s="125">
        <f>Equipment!E64</f>
        <v>0</v>
      </c>
      <c r="F64" s="125">
        <f>Equipment!F64</f>
        <v>2</v>
      </c>
      <c r="G64" s="125">
        <f>Equipment!G64</f>
        <v>0</v>
      </c>
      <c r="H64" s="125">
        <f>Equipment!H64</f>
        <v>2</v>
      </c>
      <c r="I64" s="125">
        <f>Equipment!K64</f>
        <v>2</v>
      </c>
      <c r="J64" s="125">
        <f>Equipment!L64</f>
        <v>2</v>
      </c>
      <c r="K64" s="125">
        <f>Equipment!I64</f>
        <v>0</v>
      </c>
      <c r="L64" s="125" t="str">
        <f>Equipment!M64</f>
        <v>SparkFun RGB LED Breakout - WS2812B</v>
      </c>
      <c r="M64" s="125">
        <f>Equipment!N64</f>
        <v>2.95</v>
      </c>
      <c r="N64" s="125">
        <f>Equipment!O64</f>
        <v>5.9</v>
      </c>
      <c r="O64" s="125" t="str">
        <f>Equipment!P64</f>
        <v>A</v>
      </c>
      <c r="P64" s="125">
        <f>Equipment!Q64</f>
        <v>51</v>
      </c>
      <c r="Q64" s="125" t="str">
        <f>Equipment!R64</f>
        <v>BOB-13282</v>
      </c>
      <c r="R64" s="125">
        <f>Equipment!S64</f>
        <v>0</v>
      </c>
      <c r="S64" s="125">
        <f>Equipment!T64</f>
        <v>5.9</v>
      </c>
      <c r="T64" s="125">
        <f>Equipment!U64</f>
        <v>0</v>
      </c>
      <c r="U64" s="125">
        <f>Equipment!V64</f>
        <v>5.9</v>
      </c>
      <c r="V64" s="125">
        <f>Equipment!W64</f>
        <v>5.9</v>
      </c>
      <c r="W64" s="125" t="str">
        <f>Equipment!X64</f>
        <v>https://www.sparkfun.com/products/13282</v>
      </c>
      <c r="X64" s="125" t="str">
        <f>Equipment!Y64</f>
        <v>https://cdn.sparkfun.com/r/92-92/assets/parts/1/0/5/2/2/13282-03.jpg</v>
      </c>
      <c r="Y64" s="125" t="str">
        <f>Equipment!Z64</f>
        <v>https://www.sparkfun.com/products/13282</v>
      </c>
      <c r="Z64" s="125" t="str">
        <f>Equipment!AA64</f>
        <v>https://www.mouser.com/ProductDetail/474-BOB-13282</v>
      </c>
      <c r="AA64" s="125">
        <f>Equipment!AB64</f>
        <v>0</v>
      </c>
      <c r="AB64" s="125"/>
      <c r="AC64" s="125"/>
      <c r="AD64" s="125"/>
      <c r="AE64" s="125"/>
      <c r="AF64" s="125"/>
      <c r="AG64" s="125"/>
      <c r="AH64" s="125"/>
      <c r="AI64" s="125"/>
      <c r="AJ64" s="125"/>
      <c r="AK64" s="125"/>
      <c r="AL64" s="125"/>
    </row>
    <row r="65" spans="1:38" s="124" customFormat="1" x14ac:dyDescent="0.3">
      <c r="A65" s="125" t="str">
        <f>Equipment!A65</f>
        <v>Primary Component</v>
      </c>
      <c r="B65" s="125" t="str">
        <f>Equipment!B65</f>
        <v>LED Indicators/Lighting</v>
      </c>
      <c r="C65" s="125" t="str">
        <f>Equipment!C65</f>
        <v>SparkFun</v>
      </c>
      <c r="D65" s="125" t="str">
        <f>Equipment!D65</f>
        <v>BOB-13884</v>
      </c>
      <c r="E65" s="125">
        <f>Equipment!E65</f>
        <v>1</v>
      </c>
      <c r="F65" s="125">
        <f>Equipment!F65</f>
        <v>0</v>
      </c>
      <c r="G65" s="125">
        <f>Equipment!G65</f>
        <v>0</v>
      </c>
      <c r="H65" s="125">
        <f>Equipment!H65</f>
        <v>5</v>
      </c>
      <c r="I65" s="125">
        <f>Equipment!K65</f>
        <v>0</v>
      </c>
      <c r="J65" s="125">
        <f>Equipment!L65</f>
        <v>0</v>
      </c>
      <c r="K65" s="125">
        <f>Equipment!I65</f>
        <v>5</v>
      </c>
      <c r="L65" s="125" t="str">
        <f>Equipment!M65</f>
        <v xml:space="preserve">SparkFun LED Driver Breakout - LP55231 </v>
      </c>
      <c r="M65" s="125">
        <f>Equipment!N65</f>
        <v>7.95</v>
      </c>
      <c r="N65" s="125">
        <f>Equipment!O65</f>
        <v>0</v>
      </c>
      <c r="O65" s="125" t="str">
        <f>Equipment!P65</f>
        <v>B</v>
      </c>
      <c r="P65" s="125">
        <f>Equipment!Q65</f>
        <v>52</v>
      </c>
      <c r="Q65" s="125" t="str">
        <f>Equipment!R65</f>
        <v>BOB-13884</v>
      </c>
      <c r="R65" s="125">
        <f>Equipment!S65</f>
        <v>7.95</v>
      </c>
      <c r="S65" s="125">
        <f>Equipment!T65</f>
        <v>39.75</v>
      </c>
      <c r="T65" s="125">
        <f>Equipment!U65</f>
        <v>39.75</v>
      </c>
      <c r="U65" s="125">
        <f>Equipment!V65</f>
        <v>0</v>
      </c>
      <c r="V65" s="125">
        <f>Equipment!W65</f>
        <v>0</v>
      </c>
      <c r="W65" s="125" t="str">
        <f>Equipment!X65</f>
        <v>https://www.sparkfun.com/products/13884</v>
      </c>
      <c r="X65" s="125" t="str">
        <f>Equipment!Y65</f>
        <v>https://cdn.sparkfun.com/r/92-92/assets/parts/1/1/5/2/0/13884-02.jpg</v>
      </c>
      <c r="Y65" s="125" t="str">
        <f>Equipment!Z65</f>
        <v>https://www.sparkfun.com/products/13884</v>
      </c>
      <c r="Z65" s="125" t="str">
        <f>Equipment!AA65</f>
        <v>https://www.mouser.com/ProductDetail/474-BOB-13884</v>
      </c>
      <c r="AA65" s="125">
        <f>Equipment!AB65</f>
        <v>0</v>
      </c>
      <c r="AB65" s="125"/>
      <c r="AC65" s="125"/>
      <c r="AD65" s="125"/>
      <c r="AE65" s="125"/>
      <c r="AF65" s="125"/>
      <c r="AG65" s="125"/>
      <c r="AH65" s="125"/>
      <c r="AI65" s="125"/>
      <c r="AJ65" s="125"/>
      <c r="AK65" s="125"/>
      <c r="AL65" s="125"/>
    </row>
    <row r="66" spans="1:38" s="124" customFormat="1" x14ac:dyDescent="0.3">
      <c r="A66" s="125" t="str">
        <f>Equipment!A66</f>
        <v>Primary Component</v>
      </c>
      <c r="B66" s="125" t="str">
        <f>Equipment!B66</f>
        <v>LED Indicators/Lighting</v>
      </c>
      <c r="C66" s="125" t="str">
        <f>Equipment!C66</f>
        <v>SparkFun</v>
      </c>
      <c r="D66" s="125" t="str">
        <f>Equipment!D66</f>
        <v>COM-12661</v>
      </c>
      <c r="E66" s="125">
        <f>Equipment!E66</f>
        <v>0</v>
      </c>
      <c r="F66" s="125">
        <f>Equipment!F66</f>
        <v>1</v>
      </c>
      <c r="G66" s="125">
        <f>Equipment!G66</f>
        <v>0</v>
      </c>
      <c r="H66" s="125">
        <f>Equipment!H66</f>
        <v>1</v>
      </c>
      <c r="I66" s="125">
        <f>Equipment!K66</f>
        <v>1</v>
      </c>
      <c r="J66" s="125">
        <f>Equipment!L66</f>
        <v>1</v>
      </c>
      <c r="K66" s="125">
        <f>Equipment!I66</f>
        <v>0</v>
      </c>
      <c r="L66" s="125" t="str">
        <f>Equipment!M66</f>
        <v>NeoPixel Stick - 8 x WS2812 5050 RGB LED</v>
      </c>
      <c r="M66" s="125">
        <f>Equipment!N66</f>
        <v>5.95</v>
      </c>
      <c r="N66" s="125">
        <f>Equipment!O66</f>
        <v>5.95</v>
      </c>
      <c r="O66" s="125" t="str">
        <f>Equipment!P66</f>
        <v>A</v>
      </c>
      <c r="P66" s="125">
        <f>Equipment!Q66</f>
        <v>53</v>
      </c>
      <c r="Q66" s="125" t="str">
        <f>Equipment!R66</f>
        <v>COM-12661</v>
      </c>
      <c r="R66" s="125">
        <f>Equipment!S66</f>
        <v>0</v>
      </c>
      <c r="S66" s="125">
        <f>Equipment!T66</f>
        <v>5.95</v>
      </c>
      <c r="T66" s="125">
        <f>Equipment!U66</f>
        <v>0</v>
      </c>
      <c r="U66" s="125">
        <f>Equipment!V66</f>
        <v>5.95</v>
      </c>
      <c r="V66" s="125">
        <f>Equipment!W66</f>
        <v>5.95</v>
      </c>
      <c r="W66" s="125" t="str">
        <f>Equipment!X66</f>
        <v>https://www.sparkfun.com/products/12661</v>
      </c>
      <c r="X66" s="125" t="str">
        <f>Equipment!Y66</f>
        <v>https://cdn.sparkfun.com/r/92-92/assets/parts/9/3/7/2/12661-01a.jpg</v>
      </c>
      <c r="Y66" s="125" t="str">
        <f>Equipment!Z66</f>
        <v>https://www.sparkfun.com/products/12661</v>
      </c>
      <c r="Z66" s="125" t="str">
        <f>Equipment!AA66</f>
        <v>https://www.mouser.com/ProductDetail/474-COM-12661</v>
      </c>
      <c r="AA66" s="125">
        <f>Equipment!AB66</f>
        <v>0</v>
      </c>
      <c r="AB66" s="125"/>
      <c r="AC66" s="125"/>
      <c r="AD66" s="125"/>
      <c r="AE66" s="125"/>
      <c r="AF66" s="125"/>
      <c r="AG66" s="125"/>
      <c r="AH66" s="125"/>
      <c r="AI66" s="125"/>
      <c r="AJ66" s="125"/>
      <c r="AK66" s="125"/>
      <c r="AL66" s="125"/>
    </row>
    <row r="67" spans="1:38" s="124" customFormat="1" x14ac:dyDescent="0.3">
      <c r="A67" s="125" t="str">
        <f>Equipment!A67</f>
        <v>Primary Component</v>
      </c>
      <c r="B67" s="125" t="str">
        <f>Equipment!B67</f>
        <v>LED Indicators/Lighting</v>
      </c>
      <c r="C67" s="125" t="str">
        <f>Equipment!C67</f>
        <v>SparkFun</v>
      </c>
      <c r="D67" s="125" t="str">
        <f>Equipment!D67</f>
        <v>COM-13667</v>
      </c>
      <c r="E67" s="125">
        <f>Equipment!E67</f>
        <v>0</v>
      </c>
      <c r="F67" s="125">
        <f>Equipment!F67</f>
        <v>1</v>
      </c>
      <c r="G67" s="125">
        <f>Equipment!G67</f>
        <v>0</v>
      </c>
      <c r="H67" s="125">
        <f>Equipment!H67</f>
        <v>1</v>
      </c>
      <c r="I67" s="125">
        <f>Equipment!K67</f>
        <v>1</v>
      </c>
      <c r="J67" s="125">
        <f>Equipment!L67</f>
        <v>1</v>
      </c>
      <c r="K67" s="125">
        <f>Equipment!I67</f>
        <v>0</v>
      </c>
      <c r="L67" s="125" t="str">
        <f>Equipment!M67</f>
        <v>SMD LED - RGB WS2812B (Strip of 10)</v>
      </c>
      <c r="M67" s="125">
        <f>Equipment!N67</f>
        <v>3.95</v>
      </c>
      <c r="N67" s="125">
        <f>Equipment!O67</f>
        <v>3.95</v>
      </c>
      <c r="O67" s="125" t="str">
        <f>Equipment!P67</f>
        <v>A</v>
      </c>
      <c r="P67" s="125">
        <f>Equipment!Q67</f>
        <v>54</v>
      </c>
      <c r="Q67" s="125" t="str">
        <f>Equipment!R67</f>
        <v>COM-13667</v>
      </c>
      <c r="R67" s="125">
        <f>Equipment!S67</f>
        <v>0</v>
      </c>
      <c r="S67" s="125">
        <f>Equipment!T67</f>
        <v>3.95</v>
      </c>
      <c r="T67" s="125">
        <f>Equipment!U67</f>
        <v>0</v>
      </c>
      <c r="U67" s="125">
        <f>Equipment!V67</f>
        <v>3.95</v>
      </c>
      <c r="V67" s="125">
        <f>Equipment!W67</f>
        <v>3.95</v>
      </c>
      <c r="W67" s="125" t="str">
        <f>Equipment!X67</f>
        <v>https://www.sparkfun.com/products/12661</v>
      </c>
      <c r="X67" s="125" t="str">
        <f>Equipment!Y67</f>
        <v>https://cdn.sparkfun.com/r/92-92/assets/parts/9/3/7/2/12661-01a.jpg</v>
      </c>
      <c r="Y67" s="125" t="str">
        <f>Equipment!Z67</f>
        <v>https://www.sparkfun.com/products/13667</v>
      </c>
      <c r="Z67" s="125" t="str">
        <f>Equipment!AA67</f>
        <v>https://www.mouser.com/ProductDetail/474-COM-13667</v>
      </c>
      <c r="AA67" s="125">
        <f>Equipment!AB67</f>
        <v>0</v>
      </c>
      <c r="AB67" s="125"/>
      <c r="AC67" s="125"/>
      <c r="AD67" s="125"/>
      <c r="AE67" s="125"/>
      <c r="AF67" s="125"/>
      <c r="AG67" s="125"/>
      <c r="AH67" s="125"/>
      <c r="AI67" s="125"/>
      <c r="AJ67" s="125"/>
      <c r="AK67" s="125"/>
      <c r="AL67" s="125"/>
    </row>
    <row r="68" spans="1:38" s="124" customFormat="1" x14ac:dyDescent="0.3">
      <c r="A68" s="125" t="str">
        <f>Equipment!A68</f>
        <v>Primary Component</v>
      </c>
      <c r="B68" s="125" t="str">
        <f>Equipment!B68</f>
        <v>LED Indicators/Lighting</v>
      </c>
      <c r="C68" s="125" t="str">
        <f>Equipment!C68</f>
        <v>SparkFun</v>
      </c>
      <c r="D68" s="125" t="str">
        <f>Equipment!D68</f>
        <v>COM-12027</v>
      </c>
      <c r="E68" s="125">
        <f>Equipment!E68</f>
        <v>0</v>
      </c>
      <c r="F68" s="125">
        <f>Equipment!F68</f>
        <v>1</v>
      </c>
      <c r="G68" s="125">
        <f>Equipment!G68</f>
        <v>0</v>
      </c>
      <c r="H68" s="125">
        <f>Equipment!H68</f>
        <v>1</v>
      </c>
      <c r="I68" s="125">
        <f>Equipment!K68</f>
        <v>1</v>
      </c>
      <c r="J68" s="125">
        <f>Equipment!L68</f>
        <v>1</v>
      </c>
      <c r="K68" s="125">
        <f>Equipment!I68</f>
        <v>0</v>
      </c>
      <c r="L68" s="125" t="str">
        <f>Equipment!M68</f>
        <v>LED RGB Strip - Addressable, Sealed (1m)</v>
      </c>
      <c r="M68" s="125">
        <f>Equipment!N68</f>
        <v>24.95</v>
      </c>
      <c r="N68" s="125">
        <f>Equipment!O68</f>
        <v>24.95</v>
      </c>
      <c r="O68" s="125" t="str">
        <f>Equipment!P68</f>
        <v>A</v>
      </c>
      <c r="P68" s="125">
        <f>Equipment!Q68</f>
        <v>55</v>
      </c>
      <c r="Q68" s="125" t="str">
        <f>Equipment!R68</f>
        <v>COM-12027</v>
      </c>
      <c r="R68" s="125">
        <f>Equipment!S68</f>
        <v>0</v>
      </c>
      <c r="S68" s="125">
        <f>Equipment!T68</f>
        <v>24.95</v>
      </c>
      <c r="T68" s="125">
        <f>Equipment!U68</f>
        <v>0</v>
      </c>
      <c r="U68" s="125">
        <f>Equipment!V68</f>
        <v>24.95</v>
      </c>
      <c r="V68" s="125">
        <f>Equipment!W68</f>
        <v>24.95</v>
      </c>
      <c r="W68" s="125" t="str">
        <f>Equipment!X68</f>
        <v>https://www.sparkfun.com/products/12661</v>
      </c>
      <c r="X68" s="125" t="str">
        <f>Equipment!Y68</f>
        <v>https://cdn.sparkfun.com/r/92-92/assets/parts/9/3/7/2/12661-01a.jpg</v>
      </c>
      <c r="Y68" s="125" t="str">
        <f>Equipment!Z68</f>
        <v>https://www.sparkfun.com/products/12027</v>
      </c>
      <c r="Z68" s="125" t="str">
        <f>Equipment!AA68</f>
        <v>https://www.mouser.com/ProductDetail/474-COM-12027</v>
      </c>
      <c r="AA68" s="125">
        <f>Equipment!AB68</f>
        <v>0</v>
      </c>
      <c r="AB68" s="125"/>
      <c r="AC68" s="125"/>
      <c r="AD68" s="125"/>
      <c r="AE68" s="125"/>
      <c r="AF68" s="125"/>
      <c r="AG68" s="125"/>
      <c r="AH68" s="125"/>
      <c r="AI68" s="125"/>
      <c r="AJ68" s="125"/>
      <c r="AK68" s="125"/>
      <c r="AL68" s="125"/>
    </row>
    <row r="69" spans="1:38" s="124" customFormat="1" x14ac:dyDescent="0.3">
      <c r="A69" s="125" t="str">
        <f>Equipment!A69</f>
        <v>Primary Component</v>
      </c>
      <c r="B69" s="125" t="str">
        <f>Equipment!B69</f>
        <v>LED Indicators/Lighting</v>
      </c>
      <c r="C69" s="125" t="str">
        <f>Equipment!C69</f>
        <v>SparkFun</v>
      </c>
      <c r="D69" s="125" t="str">
        <f>Equipment!D69</f>
        <v>COM-09637</v>
      </c>
      <c r="E69" s="125">
        <f>Equipment!E69</f>
        <v>0</v>
      </c>
      <c r="F69" s="125">
        <f>Equipment!F69</f>
        <v>3</v>
      </c>
      <c r="G69" s="125">
        <f>Equipment!G69</f>
        <v>0</v>
      </c>
      <c r="H69" s="125">
        <f>Equipment!H69</f>
        <v>3</v>
      </c>
      <c r="I69" s="125">
        <f>Equipment!K69</f>
        <v>3</v>
      </c>
      <c r="J69" s="125">
        <f>Equipment!L69</f>
        <v>3</v>
      </c>
      <c r="K69" s="125">
        <f>Equipment!I69</f>
        <v>0</v>
      </c>
      <c r="L69" s="125" t="str">
        <f>Equipment!M69</f>
        <v>Luxeon Rebel High Power LED - Warm White</v>
      </c>
      <c r="M69" s="125">
        <f>Equipment!N69</f>
        <v>4.95</v>
      </c>
      <c r="N69" s="125">
        <f>Equipment!O69</f>
        <v>14.850000000000001</v>
      </c>
      <c r="O69" s="125" t="str">
        <f>Equipment!P69</f>
        <v>A</v>
      </c>
      <c r="P69" s="125">
        <f>Equipment!Q69</f>
        <v>56</v>
      </c>
      <c r="Q69" s="125" t="str">
        <f>Equipment!R69</f>
        <v>COM-09637</v>
      </c>
      <c r="R69" s="125">
        <f>Equipment!S69</f>
        <v>0</v>
      </c>
      <c r="S69" s="125">
        <f>Equipment!T69</f>
        <v>14.850000000000001</v>
      </c>
      <c r="T69" s="125">
        <f>Equipment!U69</f>
        <v>0</v>
      </c>
      <c r="U69" s="125">
        <f>Equipment!V69</f>
        <v>14.850000000000001</v>
      </c>
      <c r="V69" s="125">
        <f>Equipment!W69</f>
        <v>14.850000000000001</v>
      </c>
      <c r="W69" s="125" t="str">
        <f>Equipment!X69</f>
        <v>https://www.sparkfun.com/products/9637</v>
      </c>
      <c r="X69" s="125" t="str">
        <f>Equipment!Y69</f>
        <v>https://cdn.sparkfun.com/r/92-92/assets/parts/3/4/8/3/09637-01.jpg</v>
      </c>
      <c r="Y69" s="125" t="str">
        <f>Equipment!Z69</f>
        <v>https://www.sparkfun.com/products/09637</v>
      </c>
      <c r="Z69" s="125" t="str">
        <f>Equipment!AA69</f>
        <v>https://www.mouser.com/ProductDetail/474-COM-09637</v>
      </c>
      <c r="AA69" s="125">
        <f>Equipment!AB69</f>
        <v>0</v>
      </c>
      <c r="AB69" s="125"/>
      <c r="AC69" s="125"/>
      <c r="AD69" s="125"/>
      <c r="AE69" s="125"/>
      <c r="AF69" s="125"/>
      <c r="AG69" s="125"/>
      <c r="AH69" s="125"/>
      <c r="AI69" s="125"/>
      <c r="AJ69" s="125"/>
      <c r="AK69" s="125"/>
      <c r="AL69" s="125"/>
    </row>
    <row r="70" spans="1:38" s="124" customFormat="1" x14ac:dyDescent="0.3">
      <c r="A70" s="125" t="str">
        <f>Equipment!A70</f>
        <v>Primary Component</v>
      </c>
      <c r="B70" s="125" t="str">
        <f>Equipment!B70</f>
        <v>LED Indicators/Lighting</v>
      </c>
      <c r="C70" s="125" t="str">
        <f>Equipment!C70</f>
        <v>Adafruit</v>
      </c>
      <c r="D70" s="125" t="str">
        <f>Equipment!D70</f>
        <v>1621</v>
      </c>
      <c r="E70" s="125">
        <f>Equipment!E70</f>
        <v>0</v>
      </c>
      <c r="F70" s="125">
        <f>Equipment!F70</f>
        <v>0</v>
      </c>
      <c r="G70" s="125">
        <f>Equipment!G70</f>
        <v>0</v>
      </c>
      <c r="H70" s="125">
        <f>Equipment!H70</f>
        <v>0</v>
      </c>
      <c r="I70" s="125">
        <f>Equipment!K70</f>
        <v>0</v>
      </c>
      <c r="J70" s="125">
        <f>Equipment!L70</f>
        <v>0</v>
      </c>
      <c r="K70" s="125">
        <f>Equipment!I70</f>
        <v>0</v>
      </c>
      <c r="L70" s="125" t="str">
        <f>Equipment!M70</f>
        <v xml:space="preserve">White LED Backlight Module - Large 45mm x 86mm </v>
      </c>
      <c r="M70" s="125">
        <f>Equipment!N70</f>
        <v>2.95</v>
      </c>
      <c r="N70" s="125">
        <f>Equipment!O70</f>
        <v>0</v>
      </c>
      <c r="O70" s="125" t="str">
        <f>Equipment!P70</f>
        <v>A</v>
      </c>
      <c r="P70" s="125">
        <f>Equipment!Q70</f>
        <v>57</v>
      </c>
      <c r="Q70" s="125" t="str">
        <f>Equipment!R70</f>
        <v>1621</v>
      </c>
      <c r="R70" s="125">
        <f>Equipment!S70</f>
        <v>0</v>
      </c>
      <c r="S70" s="125">
        <f>Equipment!T70</f>
        <v>0</v>
      </c>
      <c r="T70" s="125">
        <f>Equipment!U70</f>
        <v>0</v>
      </c>
      <c r="U70" s="125">
        <f>Equipment!V70</f>
        <v>0</v>
      </c>
      <c r="V70" s="125">
        <f>Equipment!W70</f>
        <v>0</v>
      </c>
      <c r="W70" s="125">
        <f>Equipment!X70</f>
        <v>0</v>
      </c>
      <c r="X70" s="125">
        <f>Equipment!Y70</f>
        <v>0</v>
      </c>
      <c r="Y70" s="125" t="str">
        <f>Equipment!Z70</f>
        <v>https://www.adafruit.com/product/1621</v>
      </c>
      <c r="Z70" s="125" t="str">
        <f>Equipment!AA70</f>
        <v>https://www.mouser.com/ProductDetail/485-1621</v>
      </c>
      <c r="AA70" s="125">
        <f>Equipment!AB70</f>
        <v>0</v>
      </c>
      <c r="AB70" s="125"/>
      <c r="AC70" s="125"/>
      <c r="AD70" s="125"/>
      <c r="AE70" s="125"/>
      <c r="AF70" s="125"/>
      <c r="AG70" s="125"/>
      <c r="AH70" s="125"/>
      <c r="AI70" s="125"/>
      <c r="AJ70" s="125"/>
      <c r="AK70" s="125"/>
      <c r="AL70" s="125"/>
    </row>
    <row r="71" spans="1:38" s="124" customFormat="1" x14ac:dyDescent="0.3">
      <c r="A71" s="125" t="str">
        <f>Equipment!A71</f>
        <v>Primary Component</v>
      </c>
      <c r="B71" s="125" t="str">
        <f>Equipment!B71</f>
        <v>LED Indicators/Lighting</v>
      </c>
      <c r="C71" s="125" t="str">
        <f>Equipment!C71</f>
        <v>Adafruit</v>
      </c>
      <c r="D71" s="125" t="str">
        <f>Equipment!D71</f>
        <v>1622</v>
      </c>
      <c r="E71" s="125">
        <f>Equipment!E71</f>
        <v>0</v>
      </c>
      <c r="F71" s="125">
        <f>Equipment!F71</f>
        <v>0</v>
      </c>
      <c r="G71" s="125">
        <f>Equipment!G71</f>
        <v>0</v>
      </c>
      <c r="H71" s="125">
        <f>Equipment!H71</f>
        <v>0</v>
      </c>
      <c r="I71" s="125">
        <f>Equipment!K71</f>
        <v>0</v>
      </c>
      <c r="J71" s="125">
        <f>Equipment!L71</f>
        <v>0</v>
      </c>
      <c r="K71" s="125">
        <f>Equipment!I71</f>
        <v>0</v>
      </c>
      <c r="L71" s="125" t="str">
        <f>Equipment!M71</f>
        <v xml:space="preserve">White LED Backlight Module - Medium 23mm x 75mm </v>
      </c>
      <c r="M71" s="125">
        <f>Equipment!N71</f>
        <v>2.5</v>
      </c>
      <c r="N71" s="125">
        <f>Equipment!O71</f>
        <v>0</v>
      </c>
      <c r="O71" s="125" t="str">
        <f>Equipment!P71</f>
        <v>A</v>
      </c>
      <c r="P71" s="125">
        <f>Equipment!Q71</f>
        <v>58</v>
      </c>
      <c r="Q71" s="125" t="str">
        <f>Equipment!R71</f>
        <v>1622</v>
      </c>
      <c r="R71" s="125">
        <f>Equipment!S71</f>
        <v>0</v>
      </c>
      <c r="S71" s="125">
        <f>Equipment!T71</f>
        <v>0</v>
      </c>
      <c r="T71" s="125">
        <f>Equipment!U71</f>
        <v>0</v>
      </c>
      <c r="U71" s="125">
        <f>Equipment!V71</f>
        <v>0</v>
      </c>
      <c r="V71" s="125">
        <f>Equipment!W71</f>
        <v>0</v>
      </c>
      <c r="W71" s="125">
        <f>Equipment!X71</f>
        <v>0</v>
      </c>
      <c r="X71" s="125">
        <f>Equipment!Y71</f>
        <v>0</v>
      </c>
      <c r="Y71" s="125" t="str">
        <f>Equipment!Z71</f>
        <v>https://www.adafruit.com/product/1622</v>
      </c>
      <c r="Z71" s="125" t="str">
        <f>Equipment!AA71</f>
        <v>https://www.mouser.com/ProductDetail/485-1622</v>
      </c>
      <c r="AA71" s="125">
        <f>Equipment!AB71</f>
        <v>0</v>
      </c>
      <c r="AB71" s="125"/>
      <c r="AC71" s="125"/>
      <c r="AD71" s="125"/>
      <c r="AE71" s="125"/>
      <c r="AF71" s="125"/>
      <c r="AG71" s="125"/>
      <c r="AH71" s="125"/>
      <c r="AI71" s="125"/>
      <c r="AJ71" s="125"/>
      <c r="AK71" s="125"/>
      <c r="AL71" s="125"/>
    </row>
    <row r="72" spans="1:38" s="124" customFormat="1" x14ac:dyDescent="0.3">
      <c r="A72" s="125" t="str">
        <f>Equipment!A72</f>
        <v>Primary Component</v>
      </c>
      <c r="B72" s="125" t="str">
        <f>Equipment!B72</f>
        <v>MCU/Development Board</v>
      </c>
      <c r="C72" s="125" t="str">
        <f>Equipment!C72</f>
        <v>SparkFun</v>
      </c>
      <c r="D72" s="125" t="str">
        <f>Equipment!D72</f>
        <v>DEV-11061</v>
      </c>
      <c r="E72" s="125">
        <f>Equipment!E72</f>
        <v>1</v>
      </c>
      <c r="F72" s="125">
        <f>Equipment!F72</f>
        <v>0</v>
      </c>
      <c r="G72" s="125">
        <f>Equipment!G72</f>
        <v>0</v>
      </c>
      <c r="H72" s="125">
        <f>Equipment!H72</f>
        <v>5</v>
      </c>
      <c r="I72" s="125">
        <f>Equipment!K72</f>
        <v>0</v>
      </c>
      <c r="J72" s="125">
        <f>Equipment!L72</f>
        <v>0</v>
      </c>
      <c r="K72" s="125">
        <f>Equipment!I72</f>
        <v>5</v>
      </c>
      <c r="L72" s="125" t="str">
        <f>Equipment!M72</f>
        <v>Arduino Mega 2560 R3</v>
      </c>
      <c r="M72" s="125">
        <f>Equipment!N72</f>
        <v>45.95</v>
      </c>
      <c r="N72" s="125">
        <f>Equipment!O72</f>
        <v>0</v>
      </c>
      <c r="O72" s="125" t="str">
        <f>Equipment!P72</f>
        <v>B</v>
      </c>
      <c r="P72" s="125">
        <f>Equipment!Q72</f>
        <v>59</v>
      </c>
      <c r="Q72" s="125" t="str">
        <f>Equipment!R72</f>
        <v>DEV-11061</v>
      </c>
      <c r="R72" s="125">
        <f>Equipment!S72</f>
        <v>45.95</v>
      </c>
      <c r="S72" s="125">
        <f>Equipment!T72</f>
        <v>229.75</v>
      </c>
      <c r="T72" s="125">
        <f>Equipment!U72</f>
        <v>229.75</v>
      </c>
      <c r="U72" s="125">
        <f>Equipment!V72</f>
        <v>0</v>
      </c>
      <c r="V72" s="125">
        <f>Equipment!W72</f>
        <v>0</v>
      </c>
      <c r="W72" s="125" t="str">
        <f>Equipment!X72</f>
        <v>https://www.sparkfun.com/products/11061</v>
      </c>
      <c r="X72" s="125" t="str">
        <f>Equipment!Y72</f>
        <v>https://cdn.sparkfun.com/r/92-92/assets/parts/6/4/3/3/11061-01c.jpg</v>
      </c>
      <c r="Y72" s="125" t="str">
        <f>Equipment!Z72</f>
        <v>https://www.sparkfun.com/products/11061</v>
      </c>
      <c r="Z72" s="125" t="str">
        <f>Equipment!AA72</f>
        <v>https://www.mouser.com/ProductDetail/474-DEV-11061</v>
      </c>
      <c r="AA72" s="125">
        <f>Equipment!AB72</f>
        <v>0</v>
      </c>
      <c r="AB72" s="125"/>
      <c r="AC72" s="125"/>
      <c r="AD72" s="125"/>
      <c r="AE72" s="125"/>
      <c r="AF72" s="125"/>
      <c r="AG72" s="125"/>
      <c r="AH72" s="125"/>
      <c r="AI72" s="125"/>
      <c r="AJ72" s="125"/>
      <c r="AK72" s="125"/>
      <c r="AL72" s="125"/>
    </row>
    <row r="73" spans="1:38" s="124" customFormat="1" x14ac:dyDescent="0.3">
      <c r="A73" s="125" t="str">
        <f>Equipment!A73</f>
        <v>Primary Component</v>
      </c>
      <c r="B73" s="125" t="str">
        <f>Equipment!B73</f>
        <v>MCU/Development Board</v>
      </c>
      <c r="C73" s="125" t="str">
        <f>Equipment!C73</f>
        <v>SparkFun</v>
      </c>
      <c r="D73" s="125" t="str">
        <f>Equipment!D73</f>
        <v>DEV-14531</v>
      </c>
      <c r="E73" s="125">
        <f>Equipment!E73</f>
        <v>0</v>
      </c>
      <c r="F73" s="125">
        <f>Equipment!F73</f>
        <v>2</v>
      </c>
      <c r="G73" s="125">
        <f>Equipment!G73</f>
        <v>0</v>
      </c>
      <c r="H73" s="125">
        <f>Equipment!H73</f>
        <v>2</v>
      </c>
      <c r="I73" s="125">
        <f>Equipment!K73</f>
        <v>2</v>
      </c>
      <c r="J73" s="125">
        <f>Equipment!L73</f>
        <v>2</v>
      </c>
      <c r="K73" s="125">
        <f>Equipment!I73</f>
        <v>0</v>
      </c>
      <c r="L73" s="125" t="str">
        <f>Equipment!M73</f>
        <v>Pioneer IoT Add-On Shield</v>
      </c>
      <c r="M73" s="125">
        <f>Equipment!N73</f>
        <v>19.95</v>
      </c>
      <c r="N73" s="125">
        <f>Equipment!O73</f>
        <v>39.9</v>
      </c>
      <c r="O73" s="125" t="str">
        <f>Equipment!P73</f>
        <v>A</v>
      </c>
      <c r="P73" s="125">
        <f>Equipment!Q73</f>
        <v>60</v>
      </c>
      <c r="Q73" s="125" t="str">
        <f>Equipment!R73</f>
        <v>DEV-14531</v>
      </c>
      <c r="R73" s="125">
        <f>Equipment!S73</f>
        <v>0</v>
      </c>
      <c r="S73" s="125">
        <f>Equipment!T73</f>
        <v>39.9</v>
      </c>
      <c r="T73" s="125">
        <f>Equipment!U73</f>
        <v>0</v>
      </c>
      <c r="U73" s="125">
        <f>Equipment!V73</f>
        <v>39.9</v>
      </c>
      <c r="V73" s="125">
        <f>Equipment!W73</f>
        <v>39.9</v>
      </c>
      <c r="W73" s="125">
        <f>Equipment!X73</f>
        <v>0</v>
      </c>
      <c r="X73" s="125">
        <f>Equipment!Y73</f>
        <v>0</v>
      </c>
      <c r="Y73" s="125" t="str">
        <f>Equipment!Z73</f>
        <v>https://www.sparkfun.com/products/14531</v>
      </c>
      <c r="Z73" s="125" t="str">
        <f>Equipment!AA73</f>
        <v>https://www.mouser.com/ProductDetail/474-DEV-14531</v>
      </c>
      <c r="AA73" s="125">
        <f>Equipment!AB73</f>
        <v>0</v>
      </c>
      <c r="AB73" s="125"/>
      <c r="AC73" s="125"/>
      <c r="AD73" s="125"/>
      <c r="AE73" s="125"/>
      <c r="AF73" s="125"/>
      <c r="AG73" s="125"/>
      <c r="AH73" s="125"/>
      <c r="AI73" s="125"/>
      <c r="AJ73" s="125"/>
      <c r="AK73" s="125"/>
      <c r="AL73" s="125"/>
    </row>
    <row r="74" spans="1:38" s="124" customFormat="1" x14ac:dyDescent="0.3">
      <c r="A74" s="125" t="str">
        <f>Equipment!A74</f>
        <v>Primary Component</v>
      </c>
      <c r="B74" s="125" t="str">
        <f>Equipment!B74</f>
        <v>MCU/Development Board</v>
      </c>
      <c r="C74" s="125" t="str">
        <f>Equipment!C74</f>
        <v>SparkFun</v>
      </c>
      <c r="D74" s="125" t="str">
        <f>Equipment!D74</f>
        <v>DEV-14082</v>
      </c>
      <c r="E74" s="125">
        <f>Equipment!E74</f>
        <v>0</v>
      </c>
      <c r="F74" s="125">
        <f>Equipment!F74</f>
        <v>0</v>
      </c>
      <c r="G74" s="125">
        <f>Equipment!G74</f>
        <v>0</v>
      </c>
      <c r="H74" s="125">
        <f>Equipment!H74</f>
        <v>0</v>
      </c>
      <c r="I74" s="125">
        <f>Equipment!K74</f>
        <v>0</v>
      </c>
      <c r="J74" s="125">
        <f>Equipment!L74</f>
        <v>0</v>
      </c>
      <c r="K74" s="125">
        <f>Equipment!I74</f>
        <v>0</v>
      </c>
      <c r="L74" s="125" t="str">
        <f>Equipment!M74</f>
        <v>STEMTera (Black)</v>
      </c>
      <c r="M74" s="125">
        <f>Equipment!N74</f>
        <v>45</v>
      </c>
      <c r="N74" s="125">
        <f>Equipment!O74</f>
        <v>0</v>
      </c>
      <c r="O74" s="125" t="str">
        <f>Equipment!P74</f>
        <v>A</v>
      </c>
      <c r="P74" s="125">
        <f>Equipment!Q74</f>
        <v>60</v>
      </c>
      <c r="Q74" s="125" t="str">
        <f>Equipment!R74</f>
        <v>DEV-14082</v>
      </c>
      <c r="R74" s="125">
        <f>Equipment!S74</f>
        <v>0</v>
      </c>
      <c r="S74" s="125">
        <f>Equipment!T74</f>
        <v>0</v>
      </c>
      <c r="T74" s="125">
        <f>Equipment!U74</f>
        <v>0</v>
      </c>
      <c r="U74" s="125">
        <f>Equipment!V74</f>
        <v>0</v>
      </c>
      <c r="V74" s="125">
        <f>Equipment!W74</f>
        <v>0</v>
      </c>
      <c r="W74" s="125" t="str">
        <f>Equipment!X74</f>
        <v>https://www.sparkfun.com/products/14082</v>
      </c>
      <c r="X74" s="125" t="str">
        <f>Equipment!Y74</f>
        <v>https://cdn.sparkfun.com/r/92-92/assets/parts/1/1/9/4/5/14082-01.jpg</v>
      </c>
      <c r="Y74" s="125" t="str">
        <f>Equipment!Z74</f>
        <v>https://www.sparkfun.com/products/14082</v>
      </c>
      <c r="Z74" s="125" t="str">
        <f>Equipment!AA74</f>
        <v>https://www.mouser.com/ProductDetail/474-DEV-14082</v>
      </c>
      <c r="AA74" s="125">
        <f>Equipment!AB74</f>
        <v>0</v>
      </c>
      <c r="AB74" s="125"/>
      <c r="AC74" s="125"/>
      <c r="AD74" s="125"/>
      <c r="AE74" s="125"/>
      <c r="AF74" s="125"/>
      <c r="AG74" s="125"/>
      <c r="AH74" s="125"/>
      <c r="AI74" s="125"/>
      <c r="AJ74" s="125"/>
      <c r="AK74" s="125"/>
      <c r="AL74" s="125"/>
    </row>
    <row r="75" spans="1:38" s="124" customFormat="1" x14ac:dyDescent="0.3">
      <c r="A75" s="125" t="str">
        <f>Equipment!A75</f>
        <v>Primary Component</v>
      </c>
      <c r="B75" s="125" t="str">
        <f>Equipment!B75</f>
        <v>MCU/Development Board</v>
      </c>
      <c r="C75" s="125" t="str">
        <f>Equipment!C75</f>
        <v>SparkFun</v>
      </c>
      <c r="D75" s="125" t="str">
        <f>Equipment!D75</f>
        <v>KIT-11734</v>
      </c>
      <c r="E75" s="125">
        <f>Equipment!E75</f>
        <v>0</v>
      </c>
      <c r="F75" s="125">
        <f>Equipment!F75</f>
        <v>0</v>
      </c>
      <c r="G75" s="125">
        <f>Equipment!G75</f>
        <v>0</v>
      </c>
      <c r="H75" s="125">
        <f>Equipment!H75</f>
        <v>0</v>
      </c>
      <c r="I75" s="125">
        <f>Equipment!K75</f>
        <v>0</v>
      </c>
      <c r="J75" s="125">
        <f>Equipment!L75</f>
        <v>0</v>
      </c>
      <c r="K75" s="125">
        <f>Equipment!I75</f>
        <v>0</v>
      </c>
      <c r="L75" s="125" t="str">
        <f>Equipment!M75</f>
        <v>SparkFun BigTime Watch Kit</v>
      </c>
      <c r="M75" s="125">
        <f>Equipment!N75</f>
        <v>29.95</v>
      </c>
      <c r="N75" s="125">
        <f>Equipment!O75</f>
        <v>0</v>
      </c>
      <c r="O75" s="125" t="str">
        <f>Equipment!P75</f>
        <v>A</v>
      </c>
      <c r="P75" s="125">
        <f>Equipment!Q75</f>
        <v>61</v>
      </c>
      <c r="Q75" s="125" t="str">
        <f>Equipment!R75</f>
        <v>KIT-11734</v>
      </c>
      <c r="R75" s="125">
        <f>Equipment!S75</f>
        <v>0</v>
      </c>
      <c r="S75" s="125">
        <f>Equipment!T75</f>
        <v>0</v>
      </c>
      <c r="T75" s="125">
        <f>Equipment!U75</f>
        <v>0</v>
      </c>
      <c r="U75" s="125">
        <f>Equipment!V75</f>
        <v>0</v>
      </c>
      <c r="V75" s="125">
        <f>Equipment!W75</f>
        <v>0</v>
      </c>
      <c r="W75" s="125" t="str">
        <f>Equipment!X75</f>
        <v>https://www.sparkfun.com/products/11734</v>
      </c>
      <c r="X75" s="125" t="str">
        <f>Equipment!Y75</f>
        <v>https://cdn.sparkfun.com/r/92-92/assets/parts/7/9/4/6/11734-01.jpg</v>
      </c>
      <c r="Y75" s="125" t="str">
        <f>Equipment!Z75</f>
        <v>https://www.sparkfun.com/products/11734</v>
      </c>
      <c r="Z75" s="125" t="str">
        <f>Equipment!AA75</f>
        <v>https://www.mouser.com/ProductDetail/474-KIT-11734</v>
      </c>
      <c r="AA75" s="125">
        <f>Equipment!AB75</f>
        <v>0</v>
      </c>
      <c r="AB75" s="125"/>
      <c r="AC75" s="125"/>
      <c r="AD75" s="125"/>
      <c r="AE75" s="125"/>
      <c r="AF75" s="125"/>
      <c r="AG75" s="125"/>
      <c r="AH75" s="125"/>
      <c r="AI75" s="125"/>
      <c r="AJ75" s="125"/>
      <c r="AK75" s="125"/>
      <c r="AL75" s="125"/>
    </row>
    <row r="76" spans="1:38" s="124" customFormat="1" x14ac:dyDescent="0.3">
      <c r="A76" s="125" t="str">
        <f>Equipment!A76</f>
        <v>Primary Component</v>
      </c>
      <c r="B76" s="125" t="str">
        <f>Equipment!B76</f>
        <v>Power Supply, Barrel Jack Wall Wart</v>
      </c>
      <c r="C76" s="125" t="str">
        <f>Equipment!C76</f>
        <v>SparkFun</v>
      </c>
      <c r="D76" s="125" t="str">
        <f>Equipment!D76</f>
        <v>TOL-12889</v>
      </c>
      <c r="E76" s="125">
        <f>Equipment!E76</f>
        <v>0</v>
      </c>
      <c r="F76" s="125">
        <f>Equipment!F76</f>
        <v>0</v>
      </c>
      <c r="G76" s="125">
        <f>Equipment!G76</f>
        <v>0</v>
      </c>
      <c r="H76" s="125">
        <f>Equipment!H76</f>
        <v>0</v>
      </c>
      <c r="I76" s="125">
        <f>Equipment!K76</f>
        <v>0</v>
      </c>
      <c r="J76" s="125">
        <f>Equipment!L76</f>
        <v>0</v>
      </c>
      <c r="K76" s="125">
        <f>Equipment!I76</f>
        <v>0</v>
      </c>
      <c r="L76" s="125" t="str">
        <f>Equipment!M76</f>
        <v>Wall Adapter Power Supply - 5V DC 2A (Barrel Jack)</v>
      </c>
      <c r="M76" s="125">
        <f>Equipment!N76</f>
        <v>5.95</v>
      </c>
      <c r="N76" s="125">
        <f>Equipment!O76</f>
        <v>0</v>
      </c>
      <c r="O76" s="125" t="str">
        <f>Equipment!P76</f>
        <v>B</v>
      </c>
      <c r="P76" s="125">
        <f>Equipment!Q76</f>
        <v>62</v>
      </c>
      <c r="Q76" s="125" t="str">
        <f>Equipment!R76</f>
        <v>TOL-12889</v>
      </c>
      <c r="R76" s="125">
        <f>Equipment!S76</f>
        <v>0</v>
      </c>
      <c r="S76" s="125">
        <f>Equipment!T76</f>
        <v>0</v>
      </c>
      <c r="T76" s="125">
        <f>Equipment!U76</f>
        <v>0</v>
      </c>
      <c r="U76" s="125">
        <f>Equipment!V76</f>
        <v>0</v>
      </c>
      <c r="V76" s="125">
        <f>Equipment!W76</f>
        <v>0</v>
      </c>
      <c r="W76" s="125" t="str">
        <f>Equipment!X76</f>
        <v>https://www.sparkfun.com/products/12889</v>
      </c>
      <c r="X76" s="125" t="str">
        <f>Equipment!Y76</f>
        <v>https://cdn.sparkfun.com/r/92-92/assets/parts/9/7/8/1/12889-01.jpg</v>
      </c>
      <c r="Y76" s="125" t="str">
        <f>Equipment!Z76</f>
        <v>https://www.sparkfun.com/products/12889</v>
      </c>
      <c r="Z76" s="125" t="str">
        <f>Equipment!AA76</f>
        <v>https://www.mouser.com/ProductDetail/474-TOL-12889</v>
      </c>
      <c r="AA76" s="125">
        <f>Equipment!AB76</f>
        <v>0</v>
      </c>
      <c r="AB76" s="125"/>
      <c r="AC76" s="125"/>
      <c r="AD76" s="125"/>
      <c r="AE76" s="125"/>
      <c r="AF76" s="125"/>
      <c r="AG76" s="125"/>
      <c r="AH76" s="125"/>
      <c r="AI76" s="125"/>
      <c r="AJ76" s="125"/>
      <c r="AK76" s="125"/>
      <c r="AL76" s="125"/>
    </row>
    <row r="77" spans="1:38" s="124" customFormat="1" x14ac:dyDescent="0.3">
      <c r="A77" s="125" t="str">
        <f>Equipment!A77</f>
        <v>Primary Component</v>
      </c>
      <c r="B77" s="125" t="str">
        <f>Equipment!B77</f>
        <v>Power Supply, Barrel Jack Wall Wart</v>
      </c>
      <c r="C77" s="125" t="str">
        <f>Equipment!C77</f>
        <v>SparkFun</v>
      </c>
      <c r="D77" s="125" t="str">
        <f>Equipment!D77</f>
        <v>TOL-09442</v>
      </c>
      <c r="E77" s="125">
        <f>Equipment!E77</f>
        <v>0</v>
      </c>
      <c r="F77" s="125">
        <f>Equipment!F77</f>
        <v>0</v>
      </c>
      <c r="G77" s="125">
        <f>Equipment!G77</f>
        <v>0</v>
      </c>
      <c r="H77" s="125">
        <f>Equipment!H77</f>
        <v>0</v>
      </c>
      <c r="I77" s="125">
        <f>Equipment!K77</f>
        <v>0</v>
      </c>
      <c r="J77" s="125">
        <f>Equipment!L77</f>
        <v>0</v>
      </c>
      <c r="K77" s="125">
        <f>Equipment!I77</f>
        <v>0</v>
      </c>
      <c r="L77" s="125" t="str">
        <f>Equipment!M77</f>
        <v>Wall Adapter Power Supply - 12VDC 600mA</v>
      </c>
      <c r="M77" s="125">
        <f>Equipment!N77</f>
        <v>5.95</v>
      </c>
      <c r="N77" s="125">
        <f>Equipment!O77</f>
        <v>0</v>
      </c>
      <c r="O77" s="125" t="str">
        <f>Equipment!P77</f>
        <v>A</v>
      </c>
      <c r="P77" s="125">
        <f>Equipment!Q77</f>
        <v>63</v>
      </c>
      <c r="Q77" s="125" t="str">
        <f>Equipment!R77</f>
        <v>TOL-09442</v>
      </c>
      <c r="R77" s="125">
        <f>Equipment!S77</f>
        <v>0</v>
      </c>
      <c r="S77" s="125">
        <f>Equipment!T77</f>
        <v>0</v>
      </c>
      <c r="T77" s="125">
        <f>Equipment!U77</f>
        <v>0</v>
      </c>
      <c r="U77" s="125">
        <f>Equipment!V77</f>
        <v>0</v>
      </c>
      <c r="V77" s="125">
        <f>Equipment!W77</f>
        <v>0</v>
      </c>
      <c r="W77" s="125" t="str">
        <f>Equipment!X77</f>
        <v>https://www.sparkfun.com/products/9442</v>
      </c>
      <c r="X77" s="125" t="str">
        <f>Equipment!Y77</f>
        <v>https://cdn.sparkfun.com/r/92-92/assets/parts/3/1/2/4/09442-01.jpg</v>
      </c>
      <c r="Y77" s="125" t="str">
        <f>Equipment!Z77</f>
        <v>https://www.sparkfun.com/products/09442</v>
      </c>
      <c r="Z77" s="125" t="str">
        <f>Equipment!AA77</f>
        <v>https://www.mouser.com/ProductDetail/474-TOL-09442</v>
      </c>
      <c r="AA77" s="125">
        <f>Equipment!AB77</f>
        <v>0</v>
      </c>
      <c r="AB77" s="125"/>
      <c r="AC77" s="125"/>
      <c r="AD77" s="125"/>
      <c r="AE77" s="125"/>
      <c r="AF77" s="125"/>
      <c r="AG77" s="125"/>
      <c r="AH77" s="125"/>
      <c r="AI77" s="125"/>
      <c r="AJ77" s="125"/>
      <c r="AK77" s="125"/>
      <c r="AL77" s="125"/>
    </row>
    <row r="78" spans="1:38" s="124" customFormat="1" x14ac:dyDescent="0.3">
      <c r="A78" s="125" t="str">
        <f>Equipment!A78</f>
        <v>Primary Component</v>
      </c>
      <c r="B78" s="125" t="str">
        <f>Equipment!B78</f>
        <v>Power Supply, Barrel Jack Wall Wart</v>
      </c>
      <c r="C78" s="125" t="str">
        <f>Equipment!C78</f>
        <v>Adafruit</v>
      </c>
      <c r="D78" s="125" t="str">
        <f>Equipment!D78</f>
        <v>276</v>
      </c>
      <c r="E78" s="125">
        <f>Equipment!E78</f>
        <v>0</v>
      </c>
      <c r="F78" s="125">
        <f>Equipment!F78</f>
        <v>0</v>
      </c>
      <c r="G78" s="125">
        <f>Equipment!G78</f>
        <v>0</v>
      </c>
      <c r="H78" s="125">
        <f>Equipment!H78</f>
        <v>0</v>
      </c>
      <c r="I78" s="125">
        <f>Equipment!K78</f>
        <v>0</v>
      </c>
      <c r="J78" s="125">
        <f>Equipment!L78</f>
        <v>0</v>
      </c>
      <c r="K78" s="125">
        <f>Equipment!I78</f>
        <v>0</v>
      </c>
      <c r="L78" s="125" t="str">
        <f>Equipment!M78</f>
        <v>5V 2A (2000mA) switching power supply - UL Listed</v>
      </c>
      <c r="M78" s="125">
        <f>Equipment!N78</f>
        <v>7.95</v>
      </c>
      <c r="N78" s="125">
        <f>Equipment!O78</f>
        <v>0</v>
      </c>
      <c r="O78" s="125" t="str">
        <f>Equipment!P78</f>
        <v>A</v>
      </c>
      <c r="P78" s="125">
        <f>Equipment!Q78</f>
        <v>64</v>
      </c>
      <c r="Q78" s="125" t="str">
        <f>Equipment!R78</f>
        <v>276</v>
      </c>
      <c r="R78" s="125">
        <f>Equipment!S78</f>
        <v>0</v>
      </c>
      <c r="S78" s="125">
        <f>Equipment!T78</f>
        <v>0</v>
      </c>
      <c r="T78" s="125">
        <f>Equipment!U78</f>
        <v>0</v>
      </c>
      <c r="U78" s="125">
        <f>Equipment!V78</f>
        <v>0</v>
      </c>
      <c r="V78" s="125">
        <f>Equipment!W78</f>
        <v>0</v>
      </c>
      <c r="W78" s="125">
        <f>Equipment!X78</f>
        <v>0</v>
      </c>
      <c r="X78" s="125">
        <f>Equipment!Y78</f>
        <v>0</v>
      </c>
      <c r="Y78" s="125" t="str">
        <f>Equipment!Z78</f>
        <v>https://www.adafruit.com/product/276</v>
      </c>
      <c r="Z78" s="125" t="str">
        <f>Equipment!AA78</f>
        <v>https://www.mouser.com/ProductDetail/485-276</v>
      </c>
      <c r="AA78" s="125">
        <f>Equipment!AB78</f>
        <v>0</v>
      </c>
      <c r="AB78" s="125"/>
      <c r="AC78" s="125"/>
      <c r="AD78" s="125"/>
      <c r="AE78" s="125"/>
      <c r="AF78" s="125"/>
      <c r="AG78" s="125"/>
      <c r="AH78" s="125"/>
      <c r="AI78" s="125"/>
      <c r="AJ78" s="125"/>
      <c r="AK78" s="125"/>
      <c r="AL78" s="125"/>
    </row>
    <row r="79" spans="1:38" s="124" customFormat="1" x14ac:dyDescent="0.3">
      <c r="A79" s="125" t="str">
        <f>Equipment!A79</f>
        <v>Primary Component</v>
      </c>
      <c r="B79" s="125" t="str">
        <f>Equipment!B79</f>
        <v>Power Supply, Barrel Jack Wall Wart</v>
      </c>
      <c r="C79" s="125" t="str">
        <f>Equipment!C79</f>
        <v>Adafruit</v>
      </c>
      <c r="D79" s="125" t="str">
        <f>Equipment!D79</f>
        <v>1448</v>
      </c>
      <c r="E79" s="125">
        <f>Equipment!E79</f>
        <v>0</v>
      </c>
      <c r="F79" s="125">
        <f>Equipment!F79</f>
        <v>0</v>
      </c>
      <c r="G79" s="125">
        <f>Equipment!G79</f>
        <v>0</v>
      </c>
      <c r="H79" s="125">
        <f>Equipment!H79</f>
        <v>0</v>
      </c>
      <c r="I79" s="125">
        <f>Equipment!K79</f>
        <v>0</v>
      </c>
      <c r="J79" s="125">
        <f>Equipment!L79</f>
        <v>0</v>
      </c>
      <c r="K79" s="125">
        <f>Equipment!I79</f>
        <v>0</v>
      </c>
      <c r="L79" s="125" t="str">
        <f>Equipment!M79</f>
        <v>Compact Switching Power Supply - Selectable Output 3-12VDC</v>
      </c>
      <c r="M79" s="125">
        <f>Equipment!N79</f>
        <v>14.95</v>
      </c>
      <c r="N79" s="125">
        <f>Equipment!O79</f>
        <v>0</v>
      </c>
      <c r="O79" s="125" t="str">
        <f>Equipment!P79</f>
        <v>A</v>
      </c>
      <c r="P79" s="125">
        <f>Equipment!Q79</f>
        <v>65</v>
      </c>
      <c r="Q79" s="125" t="str">
        <f>Equipment!R79</f>
        <v>1448</v>
      </c>
      <c r="R79" s="125">
        <f>Equipment!S79</f>
        <v>0</v>
      </c>
      <c r="S79" s="125">
        <f>Equipment!T79</f>
        <v>0</v>
      </c>
      <c r="T79" s="125">
        <f>Equipment!U79</f>
        <v>0</v>
      </c>
      <c r="U79" s="125">
        <f>Equipment!V79</f>
        <v>0</v>
      </c>
      <c r="V79" s="125">
        <f>Equipment!W79</f>
        <v>0</v>
      </c>
      <c r="W79" s="125">
        <f>Equipment!X79</f>
        <v>0</v>
      </c>
      <c r="X79" s="125">
        <f>Equipment!Y79</f>
        <v>0</v>
      </c>
      <c r="Y79" s="125" t="str">
        <f>Equipment!Z79</f>
        <v>https://www.adafruit.com/product/1448</v>
      </c>
      <c r="Z79" s="125" t="str">
        <f>Equipment!AA79</f>
        <v>https://www.mouser.com/ProductDetail/485-1448</v>
      </c>
      <c r="AA79" s="125">
        <f>Equipment!AB79</f>
        <v>0</v>
      </c>
      <c r="AB79" s="125"/>
      <c r="AC79" s="125"/>
      <c r="AD79" s="125"/>
      <c r="AE79" s="125"/>
      <c r="AF79" s="125"/>
      <c r="AG79" s="125"/>
      <c r="AH79" s="125"/>
      <c r="AI79" s="125"/>
      <c r="AJ79" s="125"/>
      <c r="AK79" s="125"/>
      <c r="AL79" s="125"/>
    </row>
    <row r="80" spans="1:38" s="124" customFormat="1" x14ac:dyDescent="0.3">
      <c r="A80" s="125" t="str">
        <f>Equipment!A80</f>
        <v>Primary Component</v>
      </c>
      <c r="B80" s="125" t="str">
        <f>Equipment!B80</f>
        <v>Power Supply, Barrel Jack Cables/Adapters</v>
      </c>
      <c r="C80" s="125" t="str">
        <f>Equipment!C80</f>
        <v>SparkFun</v>
      </c>
      <c r="D80" s="125" t="str">
        <f>Equipment!D80</f>
        <v>COM-11707</v>
      </c>
      <c r="E80" s="125">
        <f>Equipment!E80</f>
        <v>1</v>
      </c>
      <c r="F80" s="125">
        <f>Equipment!F80</f>
        <v>0</v>
      </c>
      <c r="G80" s="125">
        <f>Equipment!G80</f>
        <v>0</v>
      </c>
      <c r="H80" s="125">
        <f>Equipment!H80</f>
        <v>5</v>
      </c>
      <c r="I80" s="125">
        <f>Equipment!K80</f>
        <v>0</v>
      </c>
      <c r="J80" s="125">
        <f>Equipment!L80</f>
        <v>0</v>
      </c>
      <c r="K80" s="125">
        <f>Equipment!I80</f>
        <v>5</v>
      </c>
      <c r="L80" s="125" t="str">
        <f>Equipment!M80</f>
        <v>Barrel Jack Extension Cable - M-F (6 ft)</v>
      </c>
      <c r="M80" s="125">
        <f>Equipment!N80</f>
        <v>1.95</v>
      </c>
      <c r="N80" s="125">
        <f>Equipment!O80</f>
        <v>0</v>
      </c>
      <c r="O80" s="125" t="str">
        <f>Equipment!P80</f>
        <v>B</v>
      </c>
      <c r="P80" s="125">
        <f>Equipment!Q80</f>
        <v>66</v>
      </c>
      <c r="Q80" s="125" t="str">
        <f>Equipment!R80</f>
        <v>COM-11707</v>
      </c>
      <c r="R80" s="125">
        <f>Equipment!S80</f>
        <v>1.95</v>
      </c>
      <c r="S80" s="125">
        <f>Equipment!T80</f>
        <v>9.75</v>
      </c>
      <c r="T80" s="125">
        <f>Equipment!U80</f>
        <v>9.75</v>
      </c>
      <c r="U80" s="125">
        <f>Equipment!V80</f>
        <v>0</v>
      </c>
      <c r="V80" s="125">
        <f>Equipment!W80</f>
        <v>0</v>
      </c>
      <c r="W80" s="125" t="str">
        <f>Equipment!X80</f>
        <v>https://www.sparkfun.com/products/11707</v>
      </c>
      <c r="X80" s="125" t="str">
        <f>Equipment!Y80</f>
        <v>https://cdn.sparkfun.com/r/92-92/assets/parts/7/8/8/8/11707-01.jpg</v>
      </c>
      <c r="Y80" s="125" t="str">
        <f>Equipment!Z80</f>
        <v>https://www.sparkfun.com/products/11707</v>
      </c>
      <c r="Z80" s="125" t="str">
        <f>Equipment!AA80</f>
        <v>https://www.mouser.com/ProductDetail/474-COM-11707</v>
      </c>
      <c r="AA80" s="125">
        <f>Equipment!AB80</f>
        <v>0</v>
      </c>
      <c r="AB80" s="125"/>
      <c r="AC80" s="125"/>
      <c r="AD80" s="125"/>
      <c r="AE80" s="125"/>
      <c r="AF80" s="125"/>
      <c r="AG80" s="125"/>
      <c r="AH80" s="125"/>
      <c r="AI80" s="125"/>
      <c r="AJ80" s="125"/>
      <c r="AK80" s="125"/>
      <c r="AL80" s="125"/>
    </row>
    <row r="81" spans="1:38" s="124" customFormat="1" x14ac:dyDescent="0.3">
      <c r="A81" s="125" t="str">
        <f>Equipment!A81</f>
        <v>Primary Component</v>
      </c>
      <c r="B81" s="125" t="str">
        <f>Equipment!B81</f>
        <v>Power Supply, Barrel Jack Cables/Adapters</v>
      </c>
      <c r="C81" s="125" t="str">
        <f>Equipment!C81</f>
        <v>SparkFun</v>
      </c>
      <c r="D81" s="125" t="str">
        <f>Equipment!D81</f>
        <v>TOL-08734</v>
      </c>
      <c r="E81" s="125">
        <f>Equipment!E81</f>
        <v>1</v>
      </c>
      <c r="F81" s="125">
        <f>Equipment!F81</f>
        <v>0</v>
      </c>
      <c r="G81" s="125">
        <f>Equipment!G81</f>
        <v>0</v>
      </c>
      <c r="H81" s="125">
        <f>Equipment!H81</f>
        <v>5</v>
      </c>
      <c r="I81" s="125">
        <f>Equipment!K81</f>
        <v>0</v>
      </c>
      <c r="J81" s="125">
        <f>Equipment!L81</f>
        <v>0</v>
      </c>
      <c r="K81" s="125">
        <f>Equipment!I81</f>
        <v>5</v>
      </c>
      <c r="L81" s="125" t="str">
        <f>Equipment!M81</f>
        <v>Barrel Jack to 2-pin JST</v>
      </c>
      <c r="M81" s="125">
        <f>Equipment!N81</f>
        <v>2.95</v>
      </c>
      <c r="N81" s="125">
        <f>Equipment!O81</f>
        <v>0</v>
      </c>
      <c r="O81" s="125" t="str">
        <f>Equipment!P81</f>
        <v>B</v>
      </c>
      <c r="P81" s="125">
        <f>Equipment!Q81</f>
        <v>67</v>
      </c>
      <c r="Q81" s="125" t="str">
        <f>Equipment!R81</f>
        <v>TOL-08734</v>
      </c>
      <c r="R81" s="125">
        <f>Equipment!S81</f>
        <v>2.95</v>
      </c>
      <c r="S81" s="125">
        <f>Equipment!T81</f>
        <v>14.75</v>
      </c>
      <c r="T81" s="125">
        <f>Equipment!U81</f>
        <v>14.75</v>
      </c>
      <c r="U81" s="125">
        <f>Equipment!V81</f>
        <v>0</v>
      </c>
      <c r="V81" s="125">
        <f>Equipment!W81</f>
        <v>0</v>
      </c>
      <c r="W81" s="125" t="str">
        <f>Equipment!X81</f>
        <v>https://www.sparkfun.com/products/8734</v>
      </c>
      <c r="X81" s="125" t="str">
        <f>Equipment!Y81</f>
        <v>https://cdn.sparkfun.com/r/92-92/assets/parts/1/9/2/1/08734-03-L.jpg</v>
      </c>
      <c r="Y81" s="125" t="str">
        <f>Equipment!Z81</f>
        <v>https://www.sparkfun.com/products/08734</v>
      </c>
      <c r="Z81" s="125" t="str">
        <f>Equipment!AA81</f>
        <v>https://www.mouser.com/ProductDetail/474-TOL-08734</v>
      </c>
      <c r="AA81" s="125">
        <f>Equipment!AB81</f>
        <v>0</v>
      </c>
      <c r="AB81" s="125"/>
      <c r="AC81" s="125"/>
      <c r="AD81" s="125"/>
      <c r="AE81" s="125"/>
      <c r="AF81" s="125"/>
      <c r="AG81" s="125"/>
      <c r="AH81" s="125"/>
      <c r="AI81" s="125"/>
      <c r="AJ81" s="125"/>
      <c r="AK81" s="125"/>
      <c r="AL81" s="125"/>
    </row>
    <row r="82" spans="1:38" s="124" customFormat="1" x14ac:dyDescent="0.3">
      <c r="A82" s="125" t="str">
        <f>Equipment!A82</f>
        <v>Primary Component</v>
      </c>
      <c r="B82" s="125" t="str">
        <f>Equipment!B82</f>
        <v>Power Supply, Barrel Jack Cables/Adapters</v>
      </c>
      <c r="C82" s="125" t="str">
        <f>Equipment!C82</f>
        <v>SparkFun</v>
      </c>
      <c r="D82" s="125" t="str">
        <f>Equipment!D82</f>
        <v>TOL-08639</v>
      </c>
      <c r="E82" s="125">
        <f>Equipment!E82</f>
        <v>1</v>
      </c>
      <c r="F82" s="125">
        <f>Equipment!F82</f>
        <v>0</v>
      </c>
      <c r="G82" s="125">
        <f>Equipment!G82</f>
        <v>0</v>
      </c>
      <c r="H82" s="125">
        <f>Equipment!H82</f>
        <v>5</v>
      </c>
      <c r="I82" s="125">
        <f>Equipment!K82</f>
        <v>0</v>
      </c>
      <c r="J82" s="125">
        <f>Equipment!L82</f>
        <v>0</v>
      </c>
      <c r="K82" s="125">
        <f>Equipment!I82</f>
        <v>5</v>
      </c>
      <c r="L82" s="125" t="str">
        <f>Equipment!M82</f>
        <v>Barrel Jack Adapter - USB to 5.5mm</v>
      </c>
      <c r="M82" s="125">
        <f>Equipment!N82</f>
        <v>2.95</v>
      </c>
      <c r="N82" s="125">
        <f>Equipment!O82</f>
        <v>0</v>
      </c>
      <c r="O82" s="125" t="str">
        <f>Equipment!P82</f>
        <v>B</v>
      </c>
      <c r="P82" s="125">
        <f>Equipment!Q82</f>
        <v>68</v>
      </c>
      <c r="Q82" s="125" t="str">
        <f>Equipment!R82</f>
        <v>TOL-08639</v>
      </c>
      <c r="R82" s="125">
        <f>Equipment!S82</f>
        <v>2.95</v>
      </c>
      <c r="S82" s="125">
        <f>Equipment!T82</f>
        <v>14.75</v>
      </c>
      <c r="T82" s="125">
        <f>Equipment!U82</f>
        <v>14.75</v>
      </c>
      <c r="U82" s="125">
        <f>Equipment!V82</f>
        <v>0</v>
      </c>
      <c r="V82" s="125">
        <f>Equipment!W82</f>
        <v>0</v>
      </c>
      <c r="W82" s="125" t="str">
        <f>Equipment!X82</f>
        <v>https://www.sparkfun.com/products/8639</v>
      </c>
      <c r="X82" s="125" t="str">
        <f>Equipment!Y82</f>
        <v>https://cdn.sparkfun.com/r/92-92/assets/parts/1/7/7/8/08639-01.jpg</v>
      </c>
      <c r="Y82" s="125" t="str">
        <f>Equipment!Z82</f>
        <v>https://www.sparkfun.com/products/08639</v>
      </c>
      <c r="Z82" s="125" t="str">
        <f>Equipment!AA82</f>
        <v>https://www.mouser.com/ProductDetail/474-TOL-08639</v>
      </c>
      <c r="AA82" s="125">
        <f>Equipment!AB82</f>
        <v>0</v>
      </c>
      <c r="AB82" s="125"/>
      <c r="AC82" s="125"/>
      <c r="AD82" s="125"/>
      <c r="AE82" s="125"/>
      <c r="AF82" s="125"/>
      <c r="AG82" s="125"/>
      <c r="AH82" s="125"/>
      <c r="AI82" s="125"/>
      <c r="AJ82" s="125"/>
      <c r="AK82" s="125"/>
      <c r="AL82" s="125"/>
    </row>
    <row r="83" spans="1:38" s="124" customFormat="1" x14ac:dyDescent="0.3">
      <c r="A83" s="125" t="str">
        <f>Equipment!A83</f>
        <v>Primary Component</v>
      </c>
      <c r="B83" s="125" t="str">
        <f>Equipment!B83</f>
        <v>Power Supply, Barrel Jack Cables/Adapters</v>
      </c>
      <c r="C83" s="125" t="str">
        <f>Equipment!C83</f>
        <v>SparkFun</v>
      </c>
      <c r="D83" s="125" t="str">
        <f>Equipment!D83</f>
        <v>COM-11705</v>
      </c>
      <c r="E83" s="125">
        <f>Equipment!E83</f>
        <v>1</v>
      </c>
      <c r="F83" s="125">
        <f>Equipment!F83</f>
        <v>0</v>
      </c>
      <c r="G83" s="125">
        <f>Equipment!G83</f>
        <v>0</v>
      </c>
      <c r="H83" s="125">
        <f>Equipment!H83</f>
        <v>5</v>
      </c>
      <c r="I83" s="125">
        <f>Equipment!K83</f>
        <v>0</v>
      </c>
      <c r="J83" s="125">
        <f>Equipment!L83</f>
        <v>0</v>
      </c>
      <c r="K83" s="125">
        <f>Equipment!I83</f>
        <v>5</v>
      </c>
      <c r="L83" s="125" t="str">
        <f>Equipment!M83</f>
        <v>Barrel Jack Power Switch - M-F (3\")</v>
      </c>
      <c r="M83" s="125">
        <f>Equipment!N83</f>
        <v>2.5</v>
      </c>
      <c r="N83" s="125">
        <f>Equipment!O83</f>
        <v>0</v>
      </c>
      <c r="O83" s="125" t="str">
        <f>Equipment!P83</f>
        <v>B</v>
      </c>
      <c r="P83" s="125">
        <f>Equipment!Q83</f>
        <v>69</v>
      </c>
      <c r="Q83" s="125" t="str">
        <f>Equipment!R83</f>
        <v>COM-11705</v>
      </c>
      <c r="R83" s="125">
        <f>Equipment!S83</f>
        <v>2.5</v>
      </c>
      <c r="S83" s="125">
        <f>Equipment!T83</f>
        <v>12.5</v>
      </c>
      <c r="T83" s="125">
        <f>Equipment!U83</f>
        <v>12.5</v>
      </c>
      <c r="U83" s="125">
        <f>Equipment!V83</f>
        <v>0</v>
      </c>
      <c r="V83" s="125">
        <f>Equipment!W83</f>
        <v>0</v>
      </c>
      <c r="W83" s="125" t="str">
        <f>Equipment!X83</f>
        <v>https://www.sparkfun.com/products/11705</v>
      </c>
      <c r="X83" s="125" t="str">
        <f>Equipment!Y83</f>
        <v>https://cdn.sparkfun.com/r/92-92/assets/parts/7/8/8/6/11705-01.jpg</v>
      </c>
      <c r="Y83" s="125" t="str">
        <f>Equipment!Z83</f>
        <v>https://www.sparkfun.com/products/11705</v>
      </c>
      <c r="Z83" s="125" t="str">
        <f>Equipment!AA83</f>
        <v>https://www.mouser.com/ProductDetail/474-COM-11705</v>
      </c>
      <c r="AA83" s="125">
        <f>Equipment!AB83</f>
        <v>0</v>
      </c>
      <c r="AB83" s="125"/>
      <c r="AC83" s="125"/>
      <c r="AD83" s="125"/>
      <c r="AE83" s="125"/>
      <c r="AF83" s="125"/>
      <c r="AG83" s="125"/>
      <c r="AH83" s="125"/>
      <c r="AI83" s="125"/>
      <c r="AJ83" s="125"/>
      <c r="AK83" s="125"/>
      <c r="AL83" s="125"/>
    </row>
    <row r="84" spans="1:38" s="124" customFormat="1" x14ac:dyDescent="0.3">
      <c r="A84" s="125" t="str">
        <f>Equipment!A84</f>
        <v>Primary Component</v>
      </c>
      <c r="B84" s="125" t="str">
        <f>Equipment!B84</f>
        <v>Power Supply, Barrel Jack Cables/Adapters</v>
      </c>
      <c r="C84" s="125" t="str">
        <f>Equipment!C84</f>
        <v>Adafruit</v>
      </c>
      <c r="D84" s="125" t="str">
        <f>Equipment!D84</f>
        <v>327</v>
      </c>
      <c r="E84" s="125">
        <f>Equipment!E84</f>
        <v>0</v>
      </c>
      <c r="F84" s="125">
        <f>Equipment!F84</f>
        <v>0</v>
      </c>
      <c r="G84" s="125">
        <f>Equipment!G84</f>
        <v>0</v>
      </c>
      <c r="H84" s="125">
        <f>Equipment!H84</f>
        <v>0</v>
      </c>
      <c r="I84" s="125">
        <f>Equipment!K84</f>
        <v>0</v>
      </c>
      <c r="J84" s="125">
        <f>Equipment!L84</f>
        <v>0</v>
      </c>
      <c r="K84" s="125">
        <f>Equipment!I84</f>
        <v>0</v>
      </c>
      <c r="L84" s="125" t="str">
        <f>Equipment!M84</f>
        <v>2.1mm female/male barrel jack extension cable - 1.5m / 5 ft</v>
      </c>
      <c r="M84" s="125">
        <f>Equipment!N84</f>
        <v>2.95</v>
      </c>
      <c r="N84" s="125">
        <f>Equipment!O84</f>
        <v>0</v>
      </c>
      <c r="O84" s="125" t="str">
        <f>Equipment!P84</f>
        <v>A</v>
      </c>
      <c r="P84" s="125">
        <f>Equipment!Q84</f>
        <v>70</v>
      </c>
      <c r="Q84" s="125" t="str">
        <f>Equipment!R84</f>
        <v>327</v>
      </c>
      <c r="R84" s="125">
        <f>Equipment!S84</f>
        <v>0</v>
      </c>
      <c r="S84" s="125">
        <f>Equipment!T84</f>
        <v>0</v>
      </c>
      <c r="T84" s="125">
        <f>Equipment!U84</f>
        <v>0</v>
      </c>
      <c r="U84" s="125">
        <f>Equipment!V84</f>
        <v>0</v>
      </c>
      <c r="V84" s="125">
        <f>Equipment!W84</f>
        <v>0</v>
      </c>
      <c r="W84" s="125">
        <f>Equipment!X84</f>
        <v>0</v>
      </c>
      <c r="X84" s="125">
        <f>Equipment!Y84</f>
        <v>0</v>
      </c>
      <c r="Y84" s="125" t="str">
        <f>Equipment!Z84</f>
        <v>https://www.adafruit.com/product/327</v>
      </c>
      <c r="Z84" s="125" t="str">
        <f>Equipment!AA84</f>
        <v>https://www.mouser.com/ProductDetail/485-327</v>
      </c>
      <c r="AA84" s="125">
        <f>Equipment!AB84</f>
        <v>0</v>
      </c>
      <c r="AB84" s="125"/>
      <c r="AC84" s="125"/>
      <c r="AD84" s="125"/>
      <c r="AE84" s="125"/>
      <c r="AF84" s="125"/>
      <c r="AG84" s="125"/>
      <c r="AH84" s="125"/>
      <c r="AI84" s="125"/>
      <c r="AJ84" s="125"/>
      <c r="AK84" s="125"/>
      <c r="AL84" s="125"/>
    </row>
    <row r="85" spans="1:38" s="124" customFormat="1" x14ac:dyDescent="0.3">
      <c r="A85" s="125" t="str">
        <f>Equipment!A85</f>
        <v>Primary Component</v>
      </c>
      <c r="B85" s="125" t="str">
        <f>Equipment!B85</f>
        <v>Power Supply, Barrel Jack Cables/Adapters</v>
      </c>
      <c r="C85" s="125" t="str">
        <f>Equipment!C85</f>
        <v>Adafruit</v>
      </c>
      <c r="D85" s="125" t="str">
        <f>Equipment!D85</f>
        <v>411</v>
      </c>
      <c r="E85" s="125">
        <f>Equipment!E85</f>
        <v>0</v>
      </c>
      <c r="F85" s="125">
        <f>Equipment!F85</f>
        <v>1</v>
      </c>
      <c r="G85" s="125">
        <f>Equipment!G85</f>
        <v>0</v>
      </c>
      <c r="H85" s="125">
        <f>Equipment!H85</f>
        <v>1</v>
      </c>
      <c r="I85" s="125">
        <f>Equipment!K85</f>
        <v>1</v>
      </c>
      <c r="J85" s="125">
        <f>Equipment!L85</f>
        <v>1</v>
      </c>
      <c r="K85" s="125">
        <f>Equipment!I85</f>
        <v>0</v>
      </c>
      <c r="L85" s="125" t="str">
        <f>Equipment!M85</f>
        <v>2.1mm to 1.7mm DC jack adapter</v>
      </c>
      <c r="M85" s="125">
        <f>Equipment!N85</f>
        <v>2.5</v>
      </c>
      <c r="N85" s="125">
        <f>Equipment!O85</f>
        <v>2.5</v>
      </c>
      <c r="O85" s="125" t="str">
        <f>Equipment!P85</f>
        <v>A</v>
      </c>
      <c r="P85" s="125">
        <f>Equipment!Q85</f>
        <v>71</v>
      </c>
      <c r="Q85" s="125" t="str">
        <f>Equipment!R85</f>
        <v>411</v>
      </c>
      <c r="R85" s="125">
        <f>Equipment!S85</f>
        <v>0</v>
      </c>
      <c r="S85" s="125">
        <f>Equipment!T85</f>
        <v>2.5</v>
      </c>
      <c r="T85" s="125">
        <f>Equipment!U85</f>
        <v>0</v>
      </c>
      <c r="U85" s="125">
        <f>Equipment!V85</f>
        <v>2.5</v>
      </c>
      <c r="V85" s="125">
        <f>Equipment!W85</f>
        <v>2.5</v>
      </c>
      <c r="W85" s="125">
        <f>Equipment!X85</f>
        <v>0</v>
      </c>
      <c r="X85" s="125">
        <f>Equipment!Y85</f>
        <v>0</v>
      </c>
      <c r="Y85" s="125" t="str">
        <f>Equipment!Z85</f>
        <v>https://www.adafruit.com/product/411</v>
      </c>
      <c r="Z85" s="125" t="str">
        <f>Equipment!AA85</f>
        <v>https://www.mouser.com/ProductDetail/485-411</v>
      </c>
      <c r="AA85" s="125">
        <f>Equipment!AB85</f>
        <v>0</v>
      </c>
      <c r="AB85" s="125"/>
      <c r="AC85" s="125"/>
      <c r="AD85" s="125"/>
      <c r="AE85" s="125"/>
      <c r="AF85" s="125"/>
      <c r="AG85" s="125"/>
      <c r="AH85" s="125"/>
      <c r="AI85" s="125"/>
      <c r="AJ85" s="125"/>
      <c r="AK85" s="125"/>
      <c r="AL85" s="125"/>
    </row>
    <row r="86" spans="1:38" s="124" customFormat="1" x14ac:dyDescent="0.3">
      <c r="A86" s="125" t="str">
        <f>Equipment!A86</f>
        <v>Primary Component</v>
      </c>
      <c r="B86" s="125" t="str">
        <f>Equipment!B86</f>
        <v>Power Supply, Barrel Jack Cables/Adapters</v>
      </c>
      <c r="C86" s="125" t="str">
        <f>Equipment!C86</f>
        <v>Adafruit</v>
      </c>
      <c r="D86" s="125" t="str">
        <f>Equipment!D86</f>
        <v>2897</v>
      </c>
      <c r="E86" s="125">
        <f>Equipment!E86</f>
        <v>0</v>
      </c>
      <c r="F86" s="125">
        <f>Equipment!F86</f>
        <v>1</v>
      </c>
      <c r="G86" s="125">
        <f>Equipment!G86</f>
        <v>0</v>
      </c>
      <c r="H86" s="125">
        <f>Equipment!H86</f>
        <v>1</v>
      </c>
      <c r="I86" s="125">
        <f>Equipment!K86</f>
        <v>1</v>
      </c>
      <c r="J86" s="125">
        <f>Equipment!L86</f>
        <v>1</v>
      </c>
      <c r="K86" s="125">
        <f>Equipment!I86</f>
        <v>0</v>
      </c>
      <c r="L86" s="125" t="str">
        <f>Equipment!M86</f>
        <v>2.1mm to 2.5mm DC Barrel Plug Adapter</v>
      </c>
      <c r="M86" s="125">
        <f>Equipment!N86</f>
        <v>0.95</v>
      </c>
      <c r="N86" s="125">
        <f>Equipment!O86</f>
        <v>0.95</v>
      </c>
      <c r="O86" s="125" t="str">
        <f>Equipment!P86</f>
        <v>A</v>
      </c>
      <c r="P86" s="125">
        <f>Equipment!Q86</f>
        <v>72</v>
      </c>
      <c r="Q86" s="125" t="str">
        <f>Equipment!R86</f>
        <v>2897</v>
      </c>
      <c r="R86" s="125">
        <f>Equipment!S86</f>
        <v>0</v>
      </c>
      <c r="S86" s="125">
        <f>Equipment!T86</f>
        <v>0.95</v>
      </c>
      <c r="T86" s="125">
        <f>Equipment!U86</f>
        <v>0</v>
      </c>
      <c r="U86" s="125">
        <f>Equipment!V86</f>
        <v>0.95</v>
      </c>
      <c r="V86" s="125">
        <f>Equipment!W86</f>
        <v>0.95</v>
      </c>
      <c r="W86" s="125">
        <f>Equipment!X86</f>
        <v>0</v>
      </c>
      <c r="X86" s="125">
        <f>Equipment!Y86</f>
        <v>0</v>
      </c>
      <c r="Y86" s="125" t="str">
        <f>Equipment!Z86</f>
        <v>https://www.adafruit.com/product/2897</v>
      </c>
      <c r="Z86" s="125" t="str">
        <f>Equipment!AA86</f>
        <v>https://www.mouser.com/ProductDetail/485-2897</v>
      </c>
      <c r="AA86" s="125">
        <f>Equipment!AB86</f>
        <v>0</v>
      </c>
      <c r="AB86" s="125"/>
      <c r="AC86" s="125"/>
      <c r="AD86" s="125"/>
      <c r="AE86" s="125"/>
      <c r="AF86" s="125"/>
      <c r="AG86" s="125"/>
      <c r="AH86" s="125"/>
      <c r="AI86" s="125"/>
      <c r="AJ86" s="125"/>
      <c r="AK86" s="125"/>
      <c r="AL86" s="125"/>
    </row>
    <row r="87" spans="1:38" s="124" customFormat="1" x14ac:dyDescent="0.3">
      <c r="A87" s="125" t="str">
        <f>Equipment!A87</f>
        <v>Primary Component</v>
      </c>
      <c r="B87" s="125" t="str">
        <f>Equipment!B87</f>
        <v>Power Supply, Barrel Jack Cables/Adapters</v>
      </c>
      <c r="C87" s="125" t="str">
        <f>Equipment!C87</f>
        <v>Adafruit</v>
      </c>
      <c r="D87" s="125" t="str">
        <f>Equipment!D87</f>
        <v>2788</v>
      </c>
      <c r="E87" s="125">
        <f>Equipment!E87</f>
        <v>0</v>
      </c>
      <c r="F87" s="125">
        <f>Equipment!F87</f>
        <v>1</v>
      </c>
      <c r="G87" s="125">
        <f>Equipment!G87</f>
        <v>0</v>
      </c>
      <c r="H87" s="125">
        <f>Equipment!H87</f>
        <v>1</v>
      </c>
      <c r="I87" s="125">
        <f>Equipment!K87</f>
        <v>1</v>
      </c>
      <c r="J87" s="125">
        <f>Equipment!L87</f>
        <v>1</v>
      </c>
      <c r="K87" s="125">
        <f>Equipment!I87</f>
        <v>0</v>
      </c>
      <c r="L87" s="125" t="str">
        <f>Equipment!M87</f>
        <v>3.5 / 1.3mm or 3.8 / 1.1mm to 5.5 / 2.1mm DC Jack Adapter Cable</v>
      </c>
      <c r="M87" s="125">
        <f>Equipment!N87</f>
        <v>0.95</v>
      </c>
      <c r="N87" s="125">
        <f>Equipment!O87</f>
        <v>0.95</v>
      </c>
      <c r="O87" s="125" t="str">
        <f>Equipment!P87</f>
        <v>A</v>
      </c>
      <c r="P87" s="125">
        <f>Equipment!Q87</f>
        <v>73</v>
      </c>
      <c r="Q87" s="125" t="str">
        <f>Equipment!R87</f>
        <v>2788</v>
      </c>
      <c r="R87" s="125">
        <f>Equipment!S87</f>
        <v>0</v>
      </c>
      <c r="S87" s="125">
        <f>Equipment!T87</f>
        <v>0.95</v>
      </c>
      <c r="T87" s="125">
        <f>Equipment!U87</f>
        <v>0</v>
      </c>
      <c r="U87" s="125">
        <f>Equipment!V87</f>
        <v>0.95</v>
      </c>
      <c r="V87" s="125">
        <f>Equipment!W87</f>
        <v>0.95</v>
      </c>
      <c r="W87" s="125">
        <f>Equipment!X87</f>
        <v>0</v>
      </c>
      <c r="X87" s="125">
        <f>Equipment!Y87</f>
        <v>0</v>
      </c>
      <c r="Y87" s="125" t="str">
        <f>Equipment!Z87</f>
        <v>https://www.adafruit.com/product/2788</v>
      </c>
      <c r="Z87" s="125" t="str">
        <f>Equipment!AA87</f>
        <v>https://www.mouser.com/ProductDetail/485-2788</v>
      </c>
      <c r="AA87" s="125">
        <f>Equipment!AB87</f>
        <v>0</v>
      </c>
      <c r="AB87" s="125"/>
      <c r="AC87" s="125"/>
      <c r="AD87" s="125"/>
      <c r="AE87" s="125"/>
      <c r="AF87" s="125"/>
      <c r="AG87" s="125"/>
      <c r="AH87" s="125"/>
      <c r="AI87" s="125"/>
      <c r="AJ87" s="125"/>
      <c r="AK87" s="125"/>
      <c r="AL87" s="125"/>
    </row>
    <row r="88" spans="1:38" s="124" customFormat="1" x14ac:dyDescent="0.3">
      <c r="A88" s="125" t="str">
        <f>Equipment!A88</f>
        <v>Primary Component</v>
      </c>
      <c r="B88" s="125" t="str">
        <f>Equipment!B88</f>
        <v>Power Supply, USB Wall Wart</v>
      </c>
      <c r="C88" s="125" t="str">
        <f>Equipment!C88</f>
        <v>SparkFun</v>
      </c>
      <c r="D88" s="125" t="str">
        <f>Equipment!D88</f>
        <v>TOL-12890</v>
      </c>
      <c r="E88" s="125">
        <f>Equipment!E88</f>
        <v>0</v>
      </c>
      <c r="F88" s="125">
        <f>Equipment!F88</f>
        <v>0</v>
      </c>
      <c r="G88" s="125">
        <f>Equipment!G88</f>
        <v>0</v>
      </c>
      <c r="H88" s="125">
        <f>Equipment!H88</f>
        <v>0</v>
      </c>
      <c r="I88" s="125">
        <f>Equipment!K88</f>
        <v>0</v>
      </c>
      <c r="J88" s="125">
        <f>Equipment!L88</f>
        <v>0</v>
      </c>
      <c r="K88" s="125">
        <f>Equipment!I88</f>
        <v>0</v>
      </c>
      <c r="L88" s="125" t="str">
        <f>Equipment!M88</f>
        <v>Wall Adapter Power Supply - 5V DC 2A (USB Micro-B)</v>
      </c>
      <c r="M88" s="125">
        <f>Equipment!N88</f>
        <v>5.95</v>
      </c>
      <c r="N88" s="125">
        <f>Equipment!O88</f>
        <v>0</v>
      </c>
      <c r="O88" s="125" t="str">
        <f>Equipment!P88</f>
        <v>A</v>
      </c>
      <c r="P88" s="125">
        <f>Equipment!Q88</f>
        <v>74</v>
      </c>
      <c r="Q88" s="125" t="str">
        <f>Equipment!R88</f>
        <v>TOL-12890</v>
      </c>
      <c r="R88" s="125">
        <f>Equipment!S88</f>
        <v>0</v>
      </c>
      <c r="S88" s="125">
        <f>Equipment!T88</f>
        <v>0</v>
      </c>
      <c r="T88" s="125">
        <f>Equipment!U88</f>
        <v>0</v>
      </c>
      <c r="U88" s="125">
        <f>Equipment!V88</f>
        <v>0</v>
      </c>
      <c r="V88" s="125">
        <f>Equipment!W88</f>
        <v>0</v>
      </c>
      <c r="W88" s="125" t="str">
        <f>Equipment!X88</f>
        <v>https://www.sparkfun.com/products/12890</v>
      </c>
      <c r="X88" s="125" t="str">
        <f>Equipment!Y88</f>
        <v>https://cdn.sparkfun.com/r/92-92/assets/parts/9/7/8/2/12890-01.jpg</v>
      </c>
      <c r="Y88" s="125" t="str">
        <f>Equipment!Z88</f>
        <v>https://www.sparkfun.com/products/12890</v>
      </c>
      <c r="Z88" s="125" t="str">
        <f>Equipment!AA88</f>
        <v>https://www.mouser.com/ProductDetail/474-TOL-12890</v>
      </c>
      <c r="AA88" s="125">
        <f>Equipment!AB88</f>
        <v>0</v>
      </c>
      <c r="AB88" s="125"/>
      <c r="AC88" s="125"/>
      <c r="AD88" s="125"/>
      <c r="AE88" s="125"/>
      <c r="AF88" s="125"/>
      <c r="AG88" s="125"/>
      <c r="AH88" s="125"/>
      <c r="AI88" s="125"/>
      <c r="AJ88" s="125"/>
      <c r="AK88" s="125"/>
      <c r="AL88" s="125"/>
    </row>
    <row r="89" spans="1:38" s="124" customFormat="1" x14ac:dyDescent="0.3">
      <c r="A89" s="125" t="str">
        <f>Equipment!A89</f>
        <v>Primary Component</v>
      </c>
      <c r="B89" s="125" t="str">
        <f>Equipment!B89</f>
        <v>Power Supply, USB Wall Wart</v>
      </c>
      <c r="C89" s="125" t="str">
        <f>Equipment!C89</f>
        <v>Adafruit</v>
      </c>
      <c r="D89" s="125" t="str">
        <f>Equipment!D89</f>
        <v>501</v>
      </c>
      <c r="E89" s="125">
        <f>Equipment!E89</f>
        <v>0</v>
      </c>
      <c r="F89" s="125">
        <f>Equipment!F89</f>
        <v>0</v>
      </c>
      <c r="G89" s="125">
        <f>Equipment!G89</f>
        <v>0</v>
      </c>
      <c r="H89" s="125">
        <f>Equipment!H89</f>
        <v>0</v>
      </c>
      <c r="I89" s="125">
        <f>Equipment!K89</f>
        <v>0</v>
      </c>
      <c r="J89" s="125">
        <f>Equipment!L89</f>
        <v>0</v>
      </c>
      <c r="K89" s="125">
        <f>Equipment!I89</f>
        <v>0</v>
      </c>
      <c r="L89" s="125" t="str">
        <f>Equipment!M89</f>
        <v>5V 1A (1000mA) USB port power supply - UL Listed</v>
      </c>
      <c r="M89" s="125">
        <f>Equipment!N89</f>
        <v>5.95</v>
      </c>
      <c r="N89" s="125">
        <f>Equipment!O89</f>
        <v>0</v>
      </c>
      <c r="O89" s="125" t="str">
        <f>Equipment!P89</f>
        <v>A</v>
      </c>
      <c r="P89" s="125">
        <f>Equipment!Q89</f>
        <v>75</v>
      </c>
      <c r="Q89" s="125" t="str">
        <f>Equipment!R89</f>
        <v>501</v>
      </c>
      <c r="R89" s="125">
        <f>Equipment!S89</f>
        <v>0</v>
      </c>
      <c r="S89" s="125">
        <f>Equipment!T89</f>
        <v>0</v>
      </c>
      <c r="T89" s="125">
        <f>Equipment!U89</f>
        <v>0</v>
      </c>
      <c r="U89" s="125">
        <f>Equipment!V89</f>
        <v>0</v>
      </c>
      <c r="V89" s="125">
        <f>Equipment!W89</f>
        <v>0</v>
      </c>
      <c r="W89" s="125">
        <f>Equipment!X89</f>
        <v>0</v>
      </c>
      <c r="X89" s="125">
        <f>Equipment!Y89</f>
        <v>0</v>
      </c>
      <c r="Y89" s="125" t="str">
        <f>Equipment!Z89</f>
        <v>https://www.adafruit.com/product/501</v>
      </c>
      <c r="Z89" s="125" t="str">
        <f>Equipment!AA89</f>
        <v>https://www.mouser.com/ProductDetail/485-501</v>
      </c>
      <c r="AA89" s="125">
        <f>Equipment!AB89</f>
        <v>0</v>
      </c>
      <c r="AB89" s="125"/>
      <c r="AC89" s="125"/>
      <c r="AD89" s="125"/>
      <c r="AE89" s="125"/>
      <c r="AF89" s="125"/>
      <c r="AG89" s="125"/>
      <c r="AH89" s="125"/>
      <c r="AI89" s="125"/>
      <c r="AJ89" s="125"/>
      <c r="AK89" s="125"/>
      <c r="AL89" s="125"/>
    </row>
    <row r="90" spans="1:38" s="124" customFormat="1" x14ac:dyDescent="0.3">
      <c r="A90" s="125" t="str">
        <f>Equipment!A90</f>
        <v>Primary Component</v>
      </c>
      <c r="B90" s="125" t="str">
        <f>Equipment!B90</f>
        <v>Power Supply, USB Wall Wart</v>
      </c>
      <c r="C90" s="125" t="str">
        <f>Equipment!C90</f>
        <v>Adafruit</v>
      </c>
      <c r="D90" s="125" t="str">
        <f>Equipment!D90</f>
        <v>1994</v>
      </c>
      <c r="E90" s="125">
        <f>Equipment!E90</f>
        <v>1</v>
      </c>
      <c r="F90" s="125">
        <f>Equipment!F90</f>
        <v>0</v>
      </c>
      <c r="G90" s="125">
        <f>Equipment!G90</f>
        <v>0</v>
      </c>
      <c r="H90" s="125">
        <f>Equipment!H90</f>
        <v>5</v>
      </c>
      <c r="I90" s="125">
        <f>Equipment!K90</f>
        <v>0</v>
      </c>
      <c r="J90" s="125">
        <f>Equipment!L90</f>
        <v>0</v>
      </c>
      <c r="K90" s="125">
        <f>Equipment!I90</f>
        <v>5</v>
      </c>
      <c r="L90" s="125" t="str">
        <f>Equipment!M90</f>
        <v>5V 2A Switching Power Supply w/ USB-A Connector</v>
      </c>
      <c r="M90" s="125">
        <f>Equipment!N90</f>
        <v>6.95</v>
      </c>
      <c r="N90" s="125">
        <f>Equipment!O90</f>
        <v>0</v>
      </c>
      <c r="O90" s="125" t="str">
        <f>Equipment!P90</f>
        <v>B</v>
      </c>
      <c r="P90" s="125">
        <f>Equipment!Q90</f>
        <v>76</v>
      </c>
      <c r="Q90" s="125" t="str">
        <f>Equipment!R90</f>
        <v>1994</v>
      </c>
      <c r="R90" s="125">
        <f>Equipment!S90</f>
        <v>6.95</v>
      </c>
      <c r="S90" s="125">
        <f>Equipment!T90</f>
        <v>34.75</v>
      </c>
      <c r="T90" s="125">
        <f>Equipment!U90</f>
        <v>34.75</v>
      </c>
      <c r="U90" s="125">
        <f>Equipment!V90</f>
        <v>0</v>
      </c>
      <c r="V90" s="125">
        <f>Equipment!W90</f>
        <v>0</v>
      </c>
      <c r="W90" s="125">
        <f>Equipment!X90</f>
        <v>0</v>
      </c>
      <c r="X90" s="125">
        <f>Equipment!Y90</f>
        <v>0</v>
      </c>
      <c r="Y90" s="125" t="str">
        <f>Equipment!Z90</f>
        <v>https://www.adafruit.com/product/1994</v>
      </c>
      <c r="Z90" s="125" t="str">
        <f>Equipment!AA90</f>
        <v>https://www.mouser.com/ProductDetail/485-1994</v>
      </c>
      <c r="AA90" s="125">
        <f>Equipment!AB90</f>
        <v>0</v>
      </c>
      <c r="AB90" s="125"/>
      <c r="AC90" s="125"/>
      <c r="AD90" s="125"/>
      <c r="AE90" s="125"/>
      <c r="AF90" s="125"/>
      <c r="AG90" s="125"/>
      <c r="AH90" s="125"/>
      <c r="AI90" s="125"/>
      <c r="AJ90" s="125"/>
      <c r="AK90" s="125"/>
      <c r="AL90" s="125"/>
    </row>
    <row r="91" spans="1:38" s="124" customFormat="1" x14ac:dyDescent="0.3">
      <c r="A91" s="125" t="str">
        <f>Equipment!A91</f>
        <v>Primary Component</v>
      </c>
      <c r="B91" s="125" t="str">
        <f>Equipment!B91</f>
        <v>Power Supply, USB Cables</v>
      </c>
      <c r="C91" s="125" t="str">
        <f>Equipment!C91</f>
        <v>SparkFun</v>
      </c>
      <c r="D91" s="125" t="str">
        <f>Equipment!D91</f>
        <v>CAB-00512</v>
      </c>
      <c r="E91" s="125">
        <f>Equipment!E91</f>
        <v>1</v>
      </c>
      <c r="F91" s="125">
        <f>Equipment!F91</f>
        <v>0</v>
      </c>
      <c r="G91" s="125">
        <f>Equipment!G91</f>
        <v>0</v>
      </c>
      <c r="H91" s="125">
        <f>Equipment!H91</f>
        <v>5</v>
      </c>
      <c r="I91" s="125">
        <f>Equipment!K91</f>
        <v>0</v>
      </c>
      <c r="J91" s="125">
        <f>Equipment!L91</f>
        <v>0</v>
      </c>
      <c r="K91" s="125">
        <f>Equipment!I91</f>
        <v>5</v>
      </c>
      <c r="L91" s="125" t="str">
        <f>Equipment!M91</f>
        <v>USB Cable A to B - 6 Foot</v>
      </c>
      <c r="M91" s="125">
        <f>Equipment!N91</f>
        <v>3.95</v>
      </c>
      <c r="N91" s="125">
        <f>Equipment!O91</f>
        <v>0</v>
      </c>
      <c r="O91" s="125" t="str">
        <f>Equipment!P91</f>
        <v>B</v>
      </c>
      <c r="P91" s="125">
        <f>Equipment!Q91</f>
        <v>77</v>
      </c>
      <c r="Q91" s="125" t="str">
        <f>Equipment!R91</f>
        <v>CAB-00512</v>
      </c>
      <c r="R91" s="125">
        <f>Equipment!S91</f>
        <v>3.95</v>
      </c>
      <c r="S91" s="125">
        <f>Equipment!T91</f>
        <v>19.75</v>
      </c>
      <c r="T91" s="125">
        <f>Equipment!U91</f>
        <v>19.75</v>
      </c>
      <c r="U91" s="125">
        <f>Equipment!V91</f>
        <v>0</v>
      </c>
      <c r="V91" s="125">
        <f>Equipment!W91</f>
        <v>0</v>
      </c>
      <c r="W91" s="125" t="str">
        <f>Equipment!X91</f>
        <v>https://www.sparkfun.com/products/512</v>
      </c>
      <c r="X91" s="125" t="str">
        <f>Equipment!Y91</f>
        <v>https://cdn.sparkfun.com/r/92-92/assets/parts/2/7/7/00512-1.jpg</v>
      </c>
      <c r="Y91" s="125" t="str">
        <f>Equipment!Z91</f>
        <v>https://www.sparkfun.com/products/00512</v>
      </c>
      <c r="Z91" s="125" t="str">
        <f>Equipment!AA91</f>
        <v>https://www.mouser.com/ProductDetail/474-CAB-00512</v>
      </c>
      <c r="AA91" s="125">
        <f>Equipment!AB91</f>
        <v>0</v>
      </c>
      <c r="AB91" s="125"/>
      <c r="AC91" s="125"/>
      <c r="AD91" s="125"/>
      <c r="AE91" s="125"/>
      <c r="AF91" s="125"/>
      <c r="AG91" s="125"/>
      <c r="AH91" s="125"/>
      <c r="AI91" s="125"/>
      <c r="AJ91" s="125"/>
      <c r="AK91" s="125"/>
      <c r="AL91" s="125"/>
    </row>
    <row r="92" spans="1:38" s="124" customFormat="1" x14ac:dyDescent="0.3">
      <c r="A92" s="125" t="str">
        <f>Equipment!A92</f>
        <v>Primary Component</v>
      </c>
      <c r="B92" s="125" t="str">
        <f>Equipment!B92</f>
        <v>Power Supply, USB Cables</v>
      </c>
      <c r="C92" s="125" t="str">
        <f>Equipment!C92</f>
        <v>SparkFun</v>
      </c>
      <c r="D92" s="125" t="str">
        <f>Equipment!D92</f>
        <v>CAB-11301</v>
      </c>
      <c r="E92" s="125">
        <f>Equipment!E92</f>
        <v>1</v>
      </c>
      <c r="F92" s="125">
        <f>Equipment!F92</f>
        <v>0</v>
      </c>
      <c r="G92" s="125">
        <f>Equipment!G92</f>
        <v>0</v>
      </c>
      <c r="H92" s="125">
        <f>Equipment!H92</f>
        <v>5</v>
      </c>
      <c r="I92" s="125">
        <f>Equipment!K92</f>
        <v>0</v>
      </c>
      <c r="J92" s="125">
        <f>Equipment!L92</f>
        <v>0</v>
      </c>
      <c r="K92" s="125">
        <f>Equipment!I92</f>
        <v>5</v>
      </c>
      <c r="L92" s="125" t="str">
        <f>Equipment!M92</f>
        <v>SparkFun USB Mini-B Cable - 6 Foot</v>
      </c>
      <c r="M92" s="125">
        <f>Equipment!N92</f>
        <v>3.95</v>
      </c>
      <c r="N92" s="125">
        <f>Equipment!O92</f>
        <v>0</v>
      </c>
      <c r="O92" s="125" t="str">
        <f>Equipment!P92</f>
        <v>B</v>
      </c>
      <c r="P92" s="125">
        <f>Equipment!Q92</f>
        <v>78</v>
      </c>
      <c r="Q92" s="125" t="str">
        <f>Equipment!R92</f>
        <v>CAB-11301</v>
      </c>
      <c r="R92" s="125">
        <f>Equipment!S92</f>
        <v>3.95</v>
      </c>
      <c r="S92" s="125">
        <f>Equipment!T92</f>
        <v>19.75</v>
      </c>
      <c r="T92" s="125">
        <f>Equipment!U92</f>
        <v>19.75</v>
      </c>
      <c r="U92" s="125">
        <f>Equipment!V92</f>
        <v>0</v>
      </c>
      <c r="V92" s="125">
        <f>Equipment!W92</f>
        <v>0</v>
      </c>
      <c r="W92" s="125" t="str">
        <f>Equipment!X92</f>
        <v>https://www.sparkfun.com/products/11301</v>
      </c>
      <c r="X92" s="125" t="str">
        <f>Equipment!Y92</f>
        <v>https://cdn.sparkfun.com/r/92-92/assets/parts/6/9/8/0/11301-01.jpg</v>
      </c>
      <c r="Y92" s="125" t="str">
        <f>Equipment!Z92</f>
        <v>https://www.sparkfun.com/products/11301</v>
      </c>
      <c r="Z92" s="125" t="str">
        <f>Equipment!AA92</f>
        <v>https://www.mouser.com/ProductDetail/474-CAB-11301</v>
      </c>
      <c r="AA92" s="125">
        <f>Equipment!AB92</f>
        <v>0</v>
      </c>
      <c r="AB92" s="125"/>
      <c r="AC92" s="125"/>
      <c r="AD92" s="125"/>
      <c r="AE92" s="125"/>
      <c r="AF92" s="125"/>
      <c r="AG92" s="125"/>
      <c r="AH92" s="125"/>
      <c r="AI92" s="125"/>
      <c r="AJ92" s="125"/>
      <c r="AK92" s="125"/>
      <c r="AL92" s="125"/>
    </row>
    <row r="93" spans="1:38" s="124" customFormat="1" x14ac:dyDescent="0.3">
      <c r="A93" s="125" t="str">
        <f>Equipment!A93</f>
        <v>Primary Component</v>
      </c>
      <c r="B93" s="125" t="str">
        <f>Equipment!B93</f>
        <v>Power Supply, USB Cables</v>
      </c>
      <c r="C93" s="125" t="str">
        <f>Equipment!C93</f>
        <v>SparkFun</v>
      </c>
      <c r="D93" s="125" t="str">
        <f>Equipment!D93</f>
        <v>CAB-13243</v>
      </c>
      <c r="E93" s="125">
        <f>Equipment!E93</f>
        <v>0</v>
      </c>
      <c r="F93" s="125">
        <f>Equipment!F93</f>
        <v>0</v>
      </c>
      <c r="G93" s="125">
        <f>Equipment!G93</f>
        <v>0</v>
      </c>
      <c r="H93" s="125">
        <f>Equipment!H93</f>
        <v>0</v>
      </c>
      <c r="I93" s="125">
        <f>Equipment!K93</f>
        <v>0</v>
      </c>
      <c r="J93" s="125">
        <f>Equipment!L93</f>
        <v>0</v>
      </c>
      <c r="K93" s="125">
        <f>Equipment!I93</f>
        <v>0</v>
      </c>
      <c r="L93" s="125" t="str">
        <f>Equipment!M93</f>
        <v>USB Mini-B Cable - 6\"</v>
      </c>
      <c r="M93" s="125">
        <f>Equipment!N93</f>
        <v>1.95</v>
      </c>
      <c r="N93" s="125">
        <f>Equipment!O93</f>
        <v>0</v>
      </c>
      <c r="O93" s="125" t="str">
        <f>Equipment!P93</f>
        <v>B</v>
      </c>
      <c r="P93" s="125">
        <f>Equipment!Q93</f>
        <v>79</v>
      </c>
      <c r="Q93" s="125" t="str">
        <f>Equipment!R93</f>
        <v>CAB-13243</v>
      </c>
      <c r="R93" s="125">
        <f>Equipment!S93</f>
        <v>0</v>
      </c>
      <c r="S93" s="125">
        <f>Equipment!T93</f>
        <v>0</v>
      </c>
      <c r="T93" s="125">
        <f>Equipment!U93</f>
        <v>0</v>
      </c>
      <c r="U93" s="125">
        <f>Equipment!V93</f>
        <v>0</v>
      </c>
      <c r="V93" s="125">
        <f>Equipment!W93</f>
        <v>0</v>
      </c>
      <c r="W93" s="125" t="str">
        <f>Equipment!X93</f>
        <v>https://www.sparkfun.com/products/13243</v>
      </c>
      <c r="X93" s="125" t="str">
        <f>Equipment!Y93</f>
        <v>https://cdn.sparkfun.com/r/92-92/assets/parts/1/0/4/2/9/13243-01.jpg</v>
      </c>
      <c r="Y93" s="125" t="str">
        <f>Equipment!Z93</f>
        <v>https://www.sparkfun.com/products/13243</v>
      </c>
      <c r="Z93" s="125" t="str">
        <f>Equipment!AA93</f>
        <v>https://www.mouser.com/ProductDetail/474-CAB-13243</v>
      </c>
      <c r="AA93" s="125">
        <f>Equipment!AB93</f>
        <v>0</v>
      </c>
      <c r="AB93" s="125"/>
      <c r="AC93" s="125"/>
      <c r="AD93" s="125"/>
      <c r="AE93" s="125"/>
      <c r="AF93" s="125"/>
      <c r="AG93" s="125"/>
      <c r="AH93" s="125"/>
      <c r="AI93" s="125"/>
      <c r="AJ93" s="125"/>
      <c r="AK93" s="125"/>
      <c r="AL93" s="125"/>
    </row>
    <row r="94" spans="1:38" s="124" customFormat="1" x14ac:dyDescent="0.3">
      <c r="A94" s="125" t="str">
        <f>Equipment!A94</f>
        <v>Primary Component</v>
      </c>
      <c r="B94" s="125" t="str">
        <f>Equipment!B94</f>
        <v>Power Supply, USB Cables</v>
      </c>
      <c r="C94" s="125" t="str">
        <f>Equipment!C94</f>
        <v>SparkFun</v>
      </c>
      <c r="D94" s="125" t="str">
        <f>Equipment!D94</f>
        <v>CAB-10177</v>
      </c>
      <c r="E94" s="125">
        <f>Equipment!E94</f>
        <v>0</v>
      </c>
      <c r="F94" s="125">
        <f>Equipment!F94</f>
        <v>1</v>
      </c>
      <c r="G94" s="125">
        <f>Equipment!G94</f>
        <v>0</v>
      </c>
      <c r="H94" s="125">
        <f>Equipment!H94</f>
        <v>1</v>
      </c>
      <c r="I94" s="125">
        <f>Equipment!K94</f>
        <v>1</v>
      </c>
      <c r="J94" s="125">
        <f>Equipment!L94</f>
        <v>1</v>
      </c>
      <c r="K94" s="125">
        <f>Equipment!I94</f>
        <v>0</v>
      </c>
      <c r="L94" s="125" t="str">
        <f>Equipment!M94</f>
        <v>Panel Mount USB to 4-pin Female Header Cable - 6\'</v>
      </c>
      <c r="M94" s="125">
        <f>Equipment!N94</f>
        <v>2.95</v>
      </c>
      <c r="N94" s="125">
        <f>Equipment!O94</f>
        <v>2.95</v>
      </c>
      <c r="O94" s="125" t="str">
        <f>Equipment!P94</f>
        <v>A</v>
      </c>
      <c r="P94" s="125">
        <f>Equipment!Q94</f>
        <v>80</v>
      </c>
      <c r="Q94" s="125" t="str">
        <f>Equipment!R94</f>
        <v>CAB-10177</v>
      </c>
      <c r="R94" s="125">
        <f>Equipment!S94</f>
        <v>0</v>
      </c>
      <c r="S94" s="125">
        <f>Equipment!T94</f>
        <v>2.95</v>
      </c>
      <c r="T94" s="125">
        <f>Equipment!U94</f>
        <v>0</v>
      </c>
      <c r="U94" s="125">
        <f>Equipment!V94</f>
        <v>2.95</v>
      </c>
      <c r="V94" s="125">
        <f>Equipment!W94</f>
        <v>2.95</v>
      </c>
      <c r="W94" s="125" t="str">
        <f>Equipment!X94</f>
        <v>https://www.sparkfun.com/products/10177</v>
      </c>
      <c r="X94" s="125" t="str">
        <f>Equipment!Y94</f>
        <v>https://cdn.sparkfun.com/r/92-92/assets/parts/4/4/8/3/10177-01.jpg</v>
      </c>
      <c r="Y94" s="125" t="str">
        <f>Equipment!Z94</f>
        <v>https://www.sparkfun.com/products/10177</v>
      </c>
      <c r="Z94" s="125" t="str">
        <f>Equipment!AA94</f>
        <v>https://www.mouser.com/ProductDetail/474-CAB-10177</v>
      </c>
      <c r="AA94" s="125">
        <f>Equipment!AB94</f>
        <v>0</v>
      </c>
      <c r="AB94" s="125"/>
      <c r="AC94" s="125"/>
      <c r="AD94" s="125"/>
      <c r="AE94" s="125"/>
      <c r="AF94" s="125"/>
      <c r="AG94" s="125"/>
      <c r="AH94" s="125"/>
      <c r="AI94" s="125"/>
      <c r="AJ94" s="125"/>
      <c r="AK94" s="125"/>
      <c r="AL94" s="125"/>
    </row>
    <row r="95" spans="1:38" s="124" customFormat="1" x14ac:dyDescent="0.3">
      <c r="A95" s="125" t="str">
        <f>Equipment!A95</f>
        <v>Primary Component</v>
      </c>
      <c r="B95" s="125" t="str">
        <f>Equipment!B95</f>
        <v>Power Supply, USB Cables</v>
      </c>
      <c r="C95" s="125" t="str">
        <f>Equipment!C95</f>
        <v>SparkFun</v>
      </c>
      <c r="D95" s="125" t="str">
        <f>Equipment!D95</f>
        <v>CAB-10215</v>
      </c>
      <c r="E95" s="125">
        <f>Equipment!E95</f>
        <v>1</v>
      </c>
      <c r="F95" s="125">
        <f>Equipment!F95</f>
        <v>0</v>
      </c>
      <c r="G95" s="125">
        <f>Equipment!G95</f>
        <v>0</v>
      </c>
      <c r="H95" s="125">
        <f>Equipment!H95</f>
        <v>5</v>
      </c>
      <c r="I95" s="125">
        <f>Equipment!K95</f>
        <v>0</v>
      </c>
      <c r="J95" s="125">
        <f>Equipment!L95</f>
        <v>0</v>
      </c>
      <c r="K95" s="125">
        <f>Equipment!I95</f>
        <v>5</v>
      </c>
      <c r="L95" s="125" t="str">
        <f>Equipment!M95</f>
        <v>USB micro-B Cable - 6 Foot</v>
      </c>
      <c r="M95" s="125">
        <f>Equipment!N95</f>
        <v>4.95</v>
      </c>
      <c r="N95" s="125">
        <f>Equipment!O95</f>
        <v>0</v>
      </c>
      <c r="O95" s="125" t="str">
        <f>Equipment!P95</f>
        <v>B</v>
      </c>
      <c r="P95" s="125">
        <f>Equipment!Q95</f>
        <v>81</v>
      </c>
      <c r="Q95" s="125" t="str">
        <f>Equipment!R95</f>
        <v>CAB-10215</v>
      </c>
      <c r="R95" s="125">
        <f>Equipment!S95</f>
        <v>4.95</v>
      </c>
      <c r="S95" s="125">
        <f>Equipment!T95</f>
        <v>24.75</v>
      </c>
      <c r="T95" s="125">
        <f>Equipment!U95</f>
        <v>24.75</v>
      </c>
      <c r="U95" s="125">
        <f>Equipment!V95</f>
        <v>0</v>
      </c>
      <c r="V95" s="125">
        <f>Equipment!W95</f>
        <v>0</v>
      </c>
      <c r="W95" s="125" t="str">
        <f>Equipment!X95</f>
        <v>https://www.sparkfun.com/products/10215</v>
      </c>
      <c r="X95" s="125" t="str">
        <f>Equipment!Y95</f>
        <v>https://cdn.sparkfun.com/r/92-92/assets/parts/4/5/5/8/10215-01.jpg</v>
      </c>
      <c r="Y95" s="125" t="str">
        <f>Equipment!Z95</f>
        <v>https://www.sparkfun.com/products/10215</v>
      </c>
      <c r="Z95" s="125" t="str">
        <f>Equipment!AA95</f>
        <v>https://www.mouser.com/ProductDetail/474-CAB-10215</v>
      </c>
      <c r="AA95" s="125">
        <f>Equipment!AB95</f>
        <v>0</v>
      </c>
      <c r="AB95" s="125"/>
      <c r="AC95" s="125"/>
      <c r="AD95" s="125"/>
      <c r="AE95" s="125"/>
      <c r="AF95" s="125"/>
      <c r="AG95" s="125"/>
      <c r="AH95" s="125"/>
      <c r="AI95" s="125"/>
      <c r="AJ95" s="125"/>
      <c r="AK95" s="125"/>
      <c r="AL95" s="125"/>
    </row>
    <row r="96" spans="1:38" s="124" customFormat="1" x14ac:dyDescent="0.3">
      <c r="A96" s="125" t="str">
        <f>Equipment!A96</f>
        <v>Primary Component</v>
      </c>
      <c r="B96" s="125" t="str">
        <f>Equipment!B96</f>
        <v>Power Supply, USB Cables</v>
      </c>
      <c r="C96" s="125" t="str">
        <f>Equipment!C96</f>
        <v>SparkFun</v>
      </c>
      <c r="D96" s="125" t="str">
        <f>Equipment!D96</f>
        <v>CAB-13244</v>
      </c>
      <c r="E96" s="125">
        <f>Equipment!E96</f>
        <v>0</v>
      </c>
      <c r="F96" s="125">
        <f>Equipment!F96</f>
        <v>0</v>
      </c>
      <c r="G96" s="125">
        <f>Equipment!G96</f>
        <v>0</v>
      </c>
      <c r="H96" s="125">
        <f>Equipment!H96</f>
        <v>0</v>
      </c>
      <c r="I96" s="125">
        <f>Equipment!K96</f>
        <v>0</v>
      </c>
      <c r="J96" s="125">
        <f>Equipment!L96</f>
        <v>0</v>
      </c>
      <c r="K96" s="125">
        <f>Equipment!I96</f>
        <v>0</v>
      </c>
      <c r="L96" s="125" t="str">
        <f>Equipment!M96</f>
        <v>USB Micro-B Cable - 6\"</v>
      </c>
      <c r="M96" s="125">
        <f>Equipment!N96</f>
        <v>1.95</v>
      </c>
      <c r="N96" s="125">
        <f>Equipment!O96</f>
        <v>0</v>
      </c>
      <c r="O96" s="125" t="str">
        <f>Equipment!P96</f>
        <v>A</v>
      </c>
      <c r="P96" s="125">
        <f>Equipment!Q96</f>
        <v>82</v>
      </c>
      <c r="Q96" s="125" t="str">
        <f>Equipment!R96</f>
        <v>CAB-13244</v>
      </c>
      <c r="R96" s="125">
        <f>Equipment!S96</f>
        <v>0</v>
      </c>
      <c r="S96" s="125">
        <f>Equipment!T96</f>
        <v>0</v>
      </c>
      <c r="T96" s="125">
        <f>Equipment!U96</f>
        <v>0</v>
      </c>
      <c r="U96" s="125">
        <f>Equipment!V96</f>
        <v>0</v>
      </c>
      <c r="V96" s="125">
        <f>Equipment!W96</f>
        <v>0</v>
      </c>
      <c r="W96" s="125" t="str">
        <f>Equipment!X96</f>
        <v>https://www.sparkfun.com/products/13244</v>
      </c>
      <c r="X96" s="125" t="str">
        <f>Equipment!Y96</f>
        <v>https://cdn.sparkfun.com/r/92-92/assets/parts/1/0/4/3/0/13244-01.jpg</v>
      </c>
      <c r="Y96" s="125" t="str">
        <f>Equipment!Z96</f>
        <v>https://www.sparkfun.com/products/13244</v>
      </c>
      <c r="Z96" s="125" t="str">
        <f>Equipment!AA96</f>
        <v>https://www.mouser.com/ProductDetail/474-CAB-13244</v>
      </c>
      <c r="AA96" s="125">
        <f>Equipment!AB96</f>
        <v>0</v>
      </c>
      <c r="AB96" s="125"/>
      <c r="AC96" s="125"/>
      <c r="AD96" s="125"/>
      <c r="AE96" s="125"/>
      <c r="AF96" s="125"/>
      <c r="AG96" s="125"/>
      <c r="AH96" s="125"/>
      <c r="AI96" s="125"/>
      <c r="AJ96" s="125"/>
      <c r="AK96" s="125"/>
      <c r="AL96" s="125"/>
    </row>
    <row r="97" spans="1:38" s="124" customFormat="1" x14ac:dyDescent="0.3">
      <c r="A97" s="125" t="str">
        <f>Equipment!A97</f>
        <v>Primary Component</v>
      </c>
      <c r="B97" s="125" t="str">
        <f>Equipment!B97</f>
        <v>Power Supply, USB Cables</v>
      </c>
      <c r="C97" s="125" t="str">
        <f>Equipment!C97</f>
        <v>SparkFun</v>
      </c>
      <c r="D97" s="125" t="str">
        <f>Equipment!D97</f>
        <v>CAB-11579</v>
      </c>
      <c r="E97" s="125">
        <f>Equipment!E97</f>
        <v>0</v>
      </c>
      <c r="F97" s="125">
        <f>Equipment!F97</f>
        <v>1</v>
      </c>
      <c r="G97" s="125">
        <f>Equipment!G97</f>
        <v>0</v>
      </c>
      <c r="H97" s="125">
        <f>Equipment!H97</f>
        <v>1</v>
      </c>
      <c r="I97" s="125">
        <f>Equipment!K97</f>
        <v>1</v>
      </c>
      <c r="J97" s="125">
        <f>Equipment!L97</f>
        <v>1</v>
      </c>
      <c r="K97" s="125">
        <f>Equipment!I97</f>
        <v>0</v>
      </c>
      <c r="L97" s="125" t="str">
        <f>Equipment!M97</f>
        <v>SparkFun Hydra Power Cable - 6ft</v>
      </c>
      <c r="M97" s="125">
        <f>Equipment!N97</f>
        <v>4.95</v>
      </c>
      <c r="N97" s="125">
        <f>Equipment!O97</f>
        <v>4.95</v>
      </c>
      <c r="O97" s="125" t="str">
        <f>Equipment!P97</f>
        <v>A</v>
      </c>
      <c r="P97" s="125">
        <f>Equipment!Q97</f>
        <v>83</v>
      </c>
      <c r="Q97" s="125" t="str">
        <f>Equipment!R97</f>
        <v>CAB-11579</v>
      </c>
      <c r="R97" s="125">
        <f>Equipment!S97</f>
        <v>0</v>
      </c>
      <c r="S97" s="125">
        <f>Equipment!T97</f>
        <v>4.95</v>
      </c>
      <c r="T97" s="125">
        <f>Equipment!U97</f>
        <v>0</v>
      </c>
      <c r="U97" s="125">
        <f>Equipment!V97</f>
        <v>4.95</v>
      </c>
      <c r="V97" s="125">
        <f>Equipment!W97</f>
        <v>4.95</v>
      </c>
      <c r="W97" s="125" t="str">
        <f>Equipment!X97</f>
        <v>https://www.sparkfun.com/products/11579</v>
      </c>
      <c r="X97" s="125" t="str">
        <f>Equipment!Y97</f>
        <v>https://cdn.sparkfun.com/r/92-92/assets/parts/7/5/6/8/11579-01.jpg</v>
      </c>
      <c r="Y97" s="125" t="str">
        <f>Equipment!Z97</f>
        <v>https://www.sparkfun.com/products/11579</v>
      </c>
      <c r="Z97" s="125" t="str">
        <f>Equipment!AA97</f>
        <v>https://www.mouser.com/ProductDetail/474-CAB-11579</v>
      </c>
      <c r="AA97" s="125">
        <f>Equipment!AB97</f>
        <v>0</v>
      </c>
      <c r="AB97" s="125"/>
      <c r="AC97" s="125"/>
      <c r="AD97" s="125"/>
      <c r="AE97" s="125"/>
      <c r="AF97" s="125"/>
      <c r="AG97" s="125"/>
      <c r="AH97" s="125"/>
      <c r="AI97" s="125"/>
      <c r="AJ97" s="125"/>
      <c r="AK97" s="125"/>
      <c r="AL97" s="125"/>
    </row>
    <row r="98" spans="1:38" s="124" customFormat="1" x14ac:dyDescent="0.3">
      <c r="A98" s="125" t="str">
        <f>Equipment!A98</f>
        <v>Primary Component</v>
      </c>
      <c r="B98" s="125" t="str">
        <f>Equipment!B98</f>
        <v>Power Supply, USB + Barrel Jack</v>
      </c>
      <c r="C98" s="125" t="str">
        <f>Equipment!C98</f>
        <v>Adafruit</v>
      </c>
      <c r="D98" s="125" t="str">
        <f>Equipment!D98</f>
        <v>2727</v>
      </c>
      <c r="E98" s="125">
        <f>Equipment!E98</f>
        <v>0</v>
      </c>
      <c r="F98" s="125">
        <f>Equipment!F98</f>
        <v>0</v>
      </c>
      <c r="G98" s="125">
        <f>Equipment!G98</f>
        <v>0</v>
      </c>
      <c r="H98" s="125">
        <f>Equipment!H98</f>
        <v>0</v>
      </c>
      <c r="I98" s="125">
        <f>Equipment!K98</f>
        <v>0</v>
      </c>
      <c r="J98" s="125">
        <f>Equipment!L98</f>
        <v>0</v>
      </c>
      <c r="K98" s="125">
        <f>Equipment!I98</f>
        <v>0</v>
      </c>
      <c r="L98" s="125" t="str">
        <f>Equipment!M98</f>
        <v>MicroUSB Plug to 5.5/2.1mm DC Barrel Jack Adapter</v>
      </c>
      <c r="M98" s="125">
        <f>Equipment!N98</f>
        <v>1.95</v>
      </c>
      <c r="N98" s="125">
        <f>Equipment!O98</f>
        <v>0</v>
      </c>
      <c r="O98" s="125" t="str">
        <f>Equipment!P98</f>
        <v>A</v>
      </c>
      <c r="P98" s="125">
        <f>Equipment!Q98</f>
        <v>84</v>
      </c>
      <c r="Q98" s="125" t="str">
        <f>Equipment!R98</f>
        <v>2727</v>
      </c>
      <c r="R98" s="125">
        <f>Equipment!S98</f>
        <v>0</v>
      </c>
      <c r="S98" s="125">
        <f>Equipment!T98</f>
        <v>0</v>
      </c>
      <c r="T98" s="125">
        <f>Equipment!U98</f>
        <v>0</v>
      </c>
      <c r="U98" s="125">
        <f>Equipment!V98</f>
        <v>0</v>
      </c>
      <c r="V98" s="125">
        <f>Equipment!W98</f>
        <v>0</v>
      </c>
      <c r="W98" s="125">
        <f>Equipment!X98</f>
        <v>0</v>
      </c>
      <c r="X98" s="125">
        <f>Equipment!Y98</f>
        <v>0</v>
      </c>
      <c r="Y98" s="125" t="str">
        <f>Equipment!Z98</f>
        <v>https://www.adafruit.com/product/2727</v>
      </c>
      <c r="Z98" s="125" t="str">
        <f>Equipment!AA98</f>
        <v>https://www.mouser.com/ProductDetail/485-2727</v>
      </c>
      <c r="AA98" s="125">
        <f>Equipment!AB98</f>
        <v>0</v>
      </c>
      <c r="AB98" s="125"/>
      <c r="AC98" s="125"/>
      <c r="AD98" s="125"/>
      <c r="AE98" s="125"/>
      <c r="AF98" s="125"/>
      <c r="AG98" s="125"/>
      <c r="AH98" s="125"/>
      <c r="AI98" s="125"/>
      <c r="AJ98" s="125"/>
      <c r="AK98" s="125"/>
      <c r="AL98" s="125"/>
    </row>
    <row r="99" spans="1:38" s="124" customFormat="1" x14ac:dyDescent="0.3">
      <c r="A99" s="125" t="str">
        <f>Equipment!A99</f>
        <v>Primary Component</v>
      </c>
      <c r="B99" s="125" t="str">
        <f>Equipment!B99</f>
        <v>Power Supply, USB + Barrel Jack</v>
      </c>
      <c r="C99" s="125" t="str">
        <f>Equipment!C99</f>
        <v>Adafruit</v>
      </c>
      <c r="D99" s="125" t="str">
        <f>Equipment!D99</f>
        <v>988</v>
      </c>
      <c r="E99" s="125">
        <f>Equipment!E99</f>
        <v>0</v>
      </c>
      <c r="F99" s="125">
        <f>Equipment!F99</f>
        <v>0</v>
      </c>
      <c r="G99" s="125">
        <f>Equipment!G99</f>
        <v>0</v>
      </c>
      <c r="H99" s="125">
        <f>Equipment!H99</f>
        <v>0</v>
      </c>
      <c r="I99" s="125">
        <f>Equipment!K99</f>
        <v>0</v>
      </c>
      <c r="J99" s="125">
        <f>Equipment!L99</f>
        <v>0</v>
      </c>
      <c r="K99" s="125">
        <f>Equipment!I99</f>
        <v>0</v>
      </c>
      <c r="L99" s="125" t="str">
        <f>Equipment!M99</f>
        <v>USB A Jack to 5.5/2.1mm jack adapter</v>
      </c>
      <c r="M99" s="125">
        <f>Equipment!N99</f>
        <v>2.95</v>
      </c>
      <c r="N99" s="125">
        <f>Equipment!O99</f>
        <v>0</v>
      </c>
      <c r="O99" s="125" t="str">
        <f>Equipment!P99</f>
        <v>A</v>
      </c>
      <c r="P99" s="125">
        <f>Equipment!Q99</f>
        <v>85</v>
      </c>
      <c r="Q99" s="125" t="str">
        <f>Equipment!R99</f>
        <v>988</v>
      </c>
      <c r="R99" s="125">
        <f>Equipment!S99</f>
        <v>0</v>
      </c>
      <c r="S99" s="125">
        <f>Equipment!T99</f>
        <v>0</v>
      </c>
      <c r="T99" s="125">
        <f>Equipment!U99</f>
        <v>0</v>
      </c>
      <c r="U99" s="125">
        <f>Equipment!V99</f>
        <v>0</v>
      </c>
      <c r="V99" s="125">
        <f>Equipment!W99</f>
        <v>0</v>
      </c>
      <c r="W99" s="125">
        <f>Equipment!X99</f>
        <v>0</v>
      </c>
      <c r="X99" s="125">
        <f>Equipment!Y99</f>
        <v>0</v>
      </c>
      <c r="Y99" s="125" t="str">
        <f>Equipment!Z99</f>
        <v>https://www.adafruit.com/product/988</v>
      </c>
      <c r="Z99" s="125" t="str">
        <f>Equipment!AA99</f>
        <v>https://www.mouser.com/ProductDetail/485-988</v>
      </c>
      <c r="AA99" s="125">
        <f>Equipment!AB99</f>
        <v>0</v>
      </c>
      <c r="AB99" s="125"/>
      <c r="AC99" s="125"/>
      <c r="AD99" s="125"/>
      <c r="AE99" s="125"/>
      <c r="AF99" s="125"/>
      <c r="AG99" s="125"/>
      <c r="AH99" s="125"/>
      <c r="AI99" s="125"/>
      <c r="AJ99" s="125"/>
      <c r="AK99" s="125"/>
      <c r="AL99" s="125"/>
    </row>
    <row r="100" spans="1:38" s="124" customFormat="1" x14ac:dyDescent="0.3">
      <c r="A100" s="125" t="str">
        <f>Equipment!A100</f>
        <v>Primary Component</v>
      </c>
      <c r="B100" s="125" t="str">
        <f>Equipment!B100</f>
        <v>Power Supply, USB + Barrel Jack</v>
      </c>
      <c r="C100" s="125" t="str">
        <f>Equipment!C100</f>
        <v>Adafruit</v>
      </c>
      <c r="D100" s="125" t="str">
        <f>Equipment!D100</f>
        <v>2778</v>
      </c>
      <c r="E100" s="125">
        <f>Equipment!E100</f>
        <v>0</v>
      </c>
      <c r="F100" s="125">
        <f>Equipment!F100</f>
        <v>2</v>
      </c>
      <c r="G100" s="125">
        <f>Equipment!G100</f>
        <v>0</v>
      </c>
      <c r="H100" s="125">
        <f>Equipment!H100</f>
        <v>2</v>
      </c>
      <c r="I100" s="125">
        <f>Equipment!K100</f>
        <v>2</v>
      </c>
      <c r="J100" s="125">
        <f>Equipment!L100</f>
        <v>2</v>
      </c>
      <c r="K100" s="125">
        <f>Equipment!I100</f>
        <v>0</v>
      </c>
      <c r="L100" s="125" t="str">
        <f>Equipment!M100</f>
        <v>USB to 2.1mm DC Booster Cable - 12V</v>
      </c>
      <c r="M100" s="125">
        <f>Equipment!N100</f>
        <v>6.5</v>
      </c>
      <c r="N100" s="125">
        <f>Equipment!O100</f>
        <v>13</v>
      </c>
      <c r="O100" s="125" t="str">
        <f>Equipment!P100</f>
        <v>A</v>
      </c>
      <c r="P100" s="125">
        <f>Equipment!Q100</f>
        <v>86</v>
      </c>
      <c r="Q100" s="125" t="str">
        <f>Equipment!R100</f>
        <v>2778</v>
      </c>
      <c r="R100" s="125">
        <f>Equipment!S100</f>
        <v>0</v>
      </c>
      <c r="S100" s="125">
        <f>Equipment!T100</f>
        <v>13</v>
      </c>
      <c r="T100" s="125">
        <f>Equipment!U100</f>
        <v>0</v>
      </c>
      <c r="U100" s="125">
        <f>Equipment!V100</f>
        <v>13</v>
      </c>
      <c r="V100" s="125">
        <f>Equipment!W100</f>
        <v>13</v>
      </c>
      <c r="W100" s="125">
        <f>Equipment!X100</f>
        <v>0</v>
      </c>
      <c r="X100" s="125">
        <f>Equipment!Y100</f>
        <v>0</v>
      </c>
      <c r="Y100" s="125" t="str">
        <f>Equipment!Z100</f>
        <v>https://www.adafruit.com/product/2778</v>
      </c>
      <c r="Z100" s="125" t="str">
        <f>Equipment!AA100</f>
        <v>https://www.mouser.com/ProductDetail/485-2778</v>
      </c>
      <c r="AA100" s="125">
        <f>Equipment!AB100</f>
        <v>0</v>
      </c>
      <c r="AB100" s="125"/>
      <c r="AC100" s="125"/>
      <c r="AD100" s="125"/>
      <c r="AE100" s="125"/>
      <c r="AF100" s="125"/>
      <c r="AG100" s="125"/>
      <c r="AH100" s="125"/>
      <c r="AI100" s="125"/>
      <c r="AJ100" s="125"/>
      <c r="AK100" s="125"/>
      <c r="AL100" s="125"/>
    </row>
    <row r="101" spans="1:38" s="124" customFormat="1" x14ac:dyDescent="0.3">
      <c r="A101" s="125" t="str">
        <f>Equipment!A101</f>
        <v>Primary Component</v>
      </c>
      <c r="B101" s="125" t="str">
        <f>Equipment!B101</f>
        <v>Power Supply, USB + Barrel Jack</v>
      </c>
      <c r="C101" s="125" t="str">
        <f>Equipment!C101</f>
        <v>Adafruit</v>
      </c>
      <c r="D101" s="125" t="str">
        <f>Equipment!D101</f>
        <v>2777</v>
      </c>
      <c r="E101" s="125">
        <f>Equipment!E101</f>
        <v>0</v>
      </c>
      <c r="F101" s="125">
        <f>Equipment!F101</f>
        <v>0</v>
      </c>
      <c r="G101" s="125">
        <f>Equipment!G101</f>
        <v>0</v>
      </c>
      <c r="H101" s="125">
        <f>Equipment!H101</f>
        <v>0</v>
      </c>
      <c r="I101" s="125">
        <f>Equipment!K101</f>
        <v>0</v>
      </c>
      <c r="J101" s="125">
        <f>Equipment!L101</f>
        <v>0</v>
      </c>
      <c r="K101" s="125">
        <f>Equipment!I101</f>
        <v>0</v>
      </c>
      <c r="L101" s="125" t="str">
        <f>Equipment!M101</f>
        <v>USB to 2.1mm DC Booster Cable - 9V</v>
      </c>
      <c r="M101" s="125">
        <f>Equipment!N101</f>
        <v>6.5</v>
      </c>
      <c r="N101" s="125">
        <f>Equipment!O101</f>
        <v>0</v>
      </c>
      <c r="O101" s="125" t="str">
        <f>Equipment!P101</f>
        <v>A</v>
      </c>
      <c r="P101" s="125">
        <f>Equipment!Q101</f>
        <v>87</v>
      </c>
      <c r="Q101" s="125" t="str">
        <f>Equipment!R101</f>
        <v>2777</v>
      </c>
      <c r="R101" s="125">
        <f>Equipment!S101</f>
        <v>0</v>
      </c>
      <c r="S101" s="125">
        <f>Equipment!T101</f>
        <v>0</v>
      </c>
      <c r="T101" s="125">
        <f>Equipment!U101</f>
        <v>0</v>
      </c>
      <c r="U101" s="125">
        <f>Equipment!V101</f>
        <v>0</v>
      </c>
      <c r="V101" s="125">
        <f>Equipment!W101</f>
        <v>0</v>
      </c>
      <c r="W101" s="125">
        <f>Equipment!X101</f>
        <v>0</v>
      </c>
      <c r="X101" s="125">
        <f>Equipment!Y101</f>
        <v>0</v>
      </c>
      <c r="Y101" s="125" t="str">
        <f>Equipment!Z101</f>
        <v>https://www.adafruit.com/product/2777</v>
      </c>
      <c r="Z101" s="125" t="str">
        <f>Equipment!AA101</f>
        <v>https://www.mouser.com/ProductDetail/485-2777</v>
      </c>
      <c r="AA101" s="125">
        <f>Equipment!AB101</f>
        <v>0</v>
      </c>
      <c r="AB101" s="125"/>
      <c r="AC101" s="125"/>
      <c r="AD101" s="125"/>
      <c r="AE101" s="125"/>
      <c r="AF101" s="125"/>
      <c r="AG101" s="125"/>
      <c r="AH101" s="125"/>
      <c r="AI101" s="125"/>
      <c r="AJ101" s="125"/>
      <c r="AK101" s="125"/>
      <c r="AL101" s="125"/>
    </row>
    <row r="102" spans="1:38" s="124" customFormat="1" x14ac:dyDescent="0.3">
      <c r="A102" s="125" t="str">
        <f>Equipment!A102</f>
        <v>Primary Component</v>
      </c>
      <c r="B102" s="125" t="str">
        <f>Equipment!B102</f>
        <v>Power Supply, USB + Barrel Jack</v>
      </c>
      <c r="C102" s="125" t="str">
        <f>Equipment!C102</f>
        <v>Adafruit</v>
      </c>
      <c r="D102" s="125" t="str">
        <f>Equipment!D102</f>
        <v>2697</v>
      </c>
      <c r="E102" s="125">
        <f>Equipment!E102</f>
        <v>0</v>
      </c>
      <c r="F102" s="125">
        <f>Equipment!F102</f>
        <v>0</v>
      </c>
      <c r="G102" s="125">
        <f>Equipment!G102</f>
        <v>0</v>
      </c>
      <c r="H102" s="125">
        <f>Equipment!H102</f>
        <v>0</v>
      </c>
      <c r="I102" s="125">
        <f>Equipment!K102</f>
        <v>0</v>
      </c>
      <c r="J102" s="125">
        <f>Equipment!L102</f>
        <v>0</v>
      </c>
      <c r="K102" s="125">
        <f>Equipment!I102</f>
        <v>0</v>
      </c>
      <c r="L102" s="125" t="str">
        <f>Equipment!M102</f>
        <v>USB to 2.1mm Male Barrel Jack Cable - 22AWG &amp; 1 meter</v>
      </c>
      <c r="M102" s="125">
        <f>Equipment!N102</f>
        <v>2.75</v>
      </c>
      <c r="N102" s="125">
        <f>Equipment!O102</f>
        <v>0</v>
      </c>
      <c r="O102" s="125" t="str">
        <f>Equipment!P102</f>
        <v>A</v>
      </c>
      <c r="P102" s="125">
        <f>Equipment!Q102</f>
        <v>88</v>
      </c>
      <c r="Q102" s="125" t="str">
        <f>Equipment!R102</f>
        <v>2697</v>
      </c>
      <c r="R102" s="125">
        <f>Equipment!S102</f>
        <v>0</v>
      </c>
      <c r="S102" s="125">
        <f>Equipment!T102</f>
        <v>0</v>
      </c>
      <c r="T102" s="125">
        <f>Equipment!U102</f>
        <v>0</v>
      </c>
      <c r="U102" s="125">
        <f>Equipment!V102</f>
        <v>0</v>
      </c>
      <c r="V102" s="125">
        <f>Equipment!W102</f>
        <v>0</v>
      </c>
      <c r="W102" s="125">
        <f>Equipment!X102</f>
        <v>0</v>
      </c>
      <c r="X102" s="125">
        <f>Equipment!Y102</f>
        <v>0</v>
      </c>
      <c r="Y102" s="125" t="str">
        <f>Equipment!Z102</f>
        <v>https://www.adafruit.com/product/2697</v>
      </c>
      <c r="Z102" s="125" t="str">
        <f>Equipment!AA102</f>
        <v>https://www.mouser.com/ProductDetail/485-2697</v>
      </c>
      <c r="AA102" s="125">
        <f>Equipment!AB102</f>
        <v>0</v>
      </c>
      <c r="AB102" s="125"/>
      <c r="AC102" s="125"/>
      <c r="AD102" s="125"/>
      <c r="AE102" s="125"/>
      <c r="AF102" s="125"/>
      <c r="AG102" s="125"/>
      <c r="AH102" s="125"/>
      <c r="AI102" s="125"/>
      <c r="AJ102" s="125"/>
      <c r="AK102" s="125"/>
      <c r="AL102" s="125"/>
    </row>
    <row r="103" spans="1:38" s="124" customFormat="1" x14ac:dyDescent="0.3">
      <c r="A103" s="125" t="str">
        <f>Equipment!A103</f>
        <v>Primary Component</v>
      </c>
      <c r="B103" s="125" t="str">
        <f>Equipment!B103</f>
        <v>Power Supply, USB + Barrel Jack</v>
      </c>
      <c r="C103" s="125" t="str">
        <f>Equipment!C103</f>
        <v>Adafruit</v>
      </c>
      <c r="D103" s="125" t="str">
        <f>Equipment!D103</f>
        <v>2789</v>
      </c>
      <c r="E103" s="125">
        <f>Equipment!E103</f>
        <v>1</v>
      </c>
      <c r="F103" s="125">
        <f>Equipment!F103</f>
        <v>0</v>
      </c>
      <c r="G103" s="125">
        <f>Equipment!G103</f>
        <v>0</v>
      </c>
      <c r="H103" s="125">
        <f>Equipment!H103</f>
        <v>5</v>
      </c>
      <c r="I103" s="125">
        <f>Equipment!K103</f>
        <v>0</v>
      </c>
      <c r="J103" s="125">
        <f>Equipment!L103</f>
        <v>0</v>
      </c>
      <c r="K103" s="125">
        <f>Equipment!I103</f>
        <v>5</v>
      </c>
      <c r="L103" s="125" t="str">
        <f>Equipment!M103</f>
        <v>MicroUSB to 5.5/2.1mm DC Barrel Jack Adapter</v>
      </c>
      <c r="M103" s="125">
        <f>Equipment!N103</f>
        <v>1.95</v>
      </c>
      <c r="N103" s="125">
        <f>Equipment!O103</f>
        <v>0</v>
      </c>
      <c r="O103" s="125" t="str">
        <f>Equipment!P103</f>
        <v>B</v>
      </c>
      <c r="P103" s="125">
        <f>Equipment!Q103</f>
        <v>89</v>
      </c>
      <c r="Q103" s="125" t="str">
        <f>Equipment!R103</f>
        <v>2789</v>
      </c>
      <c r="R103" s="125">
        <f>Equipment!S103</f>
        <v>1.95</v>
      </c>
      <c r="S103" s="125">
        <f>Equipment!T103</f>
        <v>9.75</v>
      </c>
      <c r="T103" s="125">
        <f>Equipment!U103</f>
        <v>9.75</v>
      </c>
      <c r="U103" s="125">
        <f>Equipment!V103</f>
        <v>0</v>
      </c>
      <c r="V103" s="125">
        <f>Equipment!W103</f>
        <v>0</v>
      </c>
      <c r="W103" s="125">
        <f>Equipment!X103</f>
        <v>0</v>
      </c>
      <c r="X103" s="125">
        <f>Equipment!Y103</f>
        <v>0</v>
      </c>
      <c r="Y103" s="125" t="str">
        <f>Equipment!Z103</f>
        <v>https://www.adafruit.com/product/2789</v>
      </c>
      <c r="Z103" s="125" t="str">
        <f>Equipment!AA103</f>
        <v>https://www.mouser.com/ProductDetail/485-2789</v>
      </c>
      <c r="AA103" s="125">
        <f>Equipment!AB103</f>
        <v>0</v>
      </c>
      <c r="AB103" s="125"/>
      <c r="AC103" s="125"/>
      <c r="AD103" s="125"/>
      <c r="AE103" s="125"/>
      <c r="AF103" s="125"/>
      <c r="AG103" s="125"/>
      <c r="AH103" s="125"/>
      <c r="AI103" s="125"/>
      <c r="AJ103" s="125"/>
      <c r="AK103" s="125"/>
      <c r="AL103" s="125"/>
    </row>
    <row r="104" spans="1:38" s="124" customFormat="1" x14ac:dyDescent="0.3">
      <c r="A104" s="125" t="str">
        <f>Equipment!A104</f>
        <v>Primary Component</v>
      </c>
      <c r="B104" s="125" t="str">
        <f>Equipment!B104</f>
        <v>Power Supply, LiPO Battery Supply/Management</v>
      </c>
      <c r="C104" s="125" t="str">
        <f>Equipment!C104</f>
        <v>SparkFun</v>
      </c>
      <c r="D104" s="125" t="str">
        <f>Equipment!D104</f>
        <v>DEV-13158</v>
      </c>
      <c r="E104" s="125">
        <f>Equipment!E104</f>
        <v>1</v>
      </c>
      <c r="F104" s="125">
        <f>Equipment!F104</f>
        <v>0</v>
      </c>
      <c r="G104" s="125">
        <f>Equipment!G104</f>
        <v>0</v>
      </c>
      <c r="H104" s="125">
        <f>Equipment!H104</f>
        <v>5</v>
      </c>
      <c r="I104" s="125">
        <f>Equipment!K104</f>
        <v>0</v>
      </c>
      <c r="J104" s="125">
        <f>Equipment!L104</f>
        <v>0</v>
      </c>
      <c r="K104" s="125">
        <f>Equipment!I104</f>
        <v>5</v>
      </c>
      <c r="L104" s="125" t="str">
        <f>Equipment!M104</f>
        <v>SparkFun LiPower Shield</v>
      </c>
      <c r="M104" s="125">
        <f>Equipment!N104</f>
        <v>29.95</v>
      </c>
      <c r="N104" s="125">
        <f>Equipment!O104</f>
        <v>0</v>
      </c>
      <c r="O104" s="125" t="str">
        <f>Equipment!P104</f>
        <v>B</v>
      </c>
      <c r="P104" s="125">
        <f>Equipment!Q104</f>
        <v>90</v>
      </c>
      <c r="Q104" s="125" t="str">
        <f>Equipment!R104</f>
        <v>DEV-13158</v>
      </c>
      <c r="R104" s="125">
        <f>Equipment!S104</f>
        <v>29.95</v>
      </c>
      <c r="S104" s="125">
        <f>Equipment!T104</f>
        <v>149.75</v>
      </c>
      <c r="T104" s="125">
        <f>Equipment!U104</f>
        <v>149.75</v>
      </c>
      <c r="U104" s="125">
        <f>Equipment!V104</f>
        <v>0</v>
      </c>
      <c r="V104" s="125">
        <f>Equipment!W104</f>
        <v>0</v>
      </c>
      <c r="W104" s="125" t="str">
        <f>Equipment!X104</f>
        <v>https://www.sparkfun.com/products/13158</v>
      </c>
      <c r="X104" s="125" t="str">
        <f>Equipment!Y104</f>
        <v>https://cdn.sparkfun.com/r/92-92/assets/parts/1/0/2/7/0/13158-01.jpg</v>
      </c>
      <c r="Y104" s="125" t="str">
        <f>Equipment!Z104</f>
        <v>https://www.sparkfun.com/products/13158</v>
      </c>
      <c r="Z104" s="125" t="str">
        <f>Equipment!AA104</f>
        <v>https://www.mouser.com/ProductDetail/474-DEV-13158</v>
      </c>
      <c r="AA104" s="125">
        <f>Equipment!AB104</f>
        <v>0</v>
      </c>
      <c r="AB104" s="125"/>
      <c r="AC104" s="125"/>
      <c r="AD104" s="125"/>
      <c r="AE104" s="125"/>
      <c r="AF104" s="125"/>
      <c r="AG104" s="125"/>
      <c r="AH104" s="125"/>
      <c r="AI104" s="125"/>
      <c r="AJ104" s="125"/>
      <c r="AK104" s="125"/>
      <c r="AL104" s="125"/>
    </row>
    <row r="105" spans="1:38" s="124" customFormat="1" x14ac:dyDescent="0.3">
      <c r="A105" s="125" t="str">
        <f>Equipment!A105</f>
        <v>Primary Component</v>
      </c>
      <c r="B105" s="125" t="str">
        <f>Equipment!B105</f>
        <v>Power Supply, LiPO Battery Supply/Management</v>
      </c>
      <c r="C105" s="125" t="str">
        <f>Equipment!C105</f>
        <v>SparkFun</v>
      </c>
      <c r="D105" s="125" t="str">
        <f>Equipment!D105</f>
        <v>PRT-12711</v>
      </c>
      <c r="E105" s="125">
        <f>Equipment!E105</f>
        <v>1</v>
      </c>
      <c r="F105" s="125">
        <f>Equipment!F105</f>
        <v>0</v>
      </c>
      <c r="G105" s="125">
        <f>Equipment!G105</f>
        <v>0</v>
      </c>
      <c r="H105" s="125">
        <f>Equipment!H105</f>
        <v>5</v>
      </c>
      <c r="I105" s="125">
        <f>Equipment!K105</f>
        <v>0</v>
      </c>
      <c r="J105" s="125">
        <f>Equipment!L105</f>
        <v>0</v>
      </c>
      <c r="K105" s="125">
        <f>Equipment!I105</f>
        <v>5</v>
      </c>
      <c r="L105" s="125" t="str">
        <f>Equipment!M105</f>
        <v>SparkFun USB LiPoly Charger - Single Cell</v>
      </c>
      <c r="M105" s="125">
        <f>Equipment!N105</f>
        <v>14.95</v>
      </c>
      <c r="N105" s="125">
        <f>Equipment!O105</f>
        <v>0</v>
      </c>
      <c r="O105" s="125" t="str">
        <f>Equipment!P105</f>
        <v>B</v>
      </c>
      <c r="P105" s="125">
        <f>Equipment!Q105</f>
        <v>91</v>
      </c>
      <c r="Q105" s="125" t="str">
        <f>Equipment!R105</f>
        <v>PRT-12711</v>
      </c>
      <c r="R105" s="125">
        <f>Equipment!S105</f>
        <v>14.95</v>
      </c>
      <c r="S105" s="125">
        <f>Equipment!T105</f>
        <v>74.75</v>
      </c>
      <c r="T105" s="125">
        <f>Equipment!U105</f>
        <v>74.75</v>
      </c>
      <c r="U105" s="125">
        <f>Equipment!V105</f>
        <v>0</v>
      </c>
      <c r="V105" s="125">
        <f>Equipment!W105</f>
        <v>0</v>
      </c>
      <c r="W105" s="125" t="str">
        <f>Equipment!X105</f>
        <v>https://www.sparkfun.com/products/12711</v>
      </c>
      <c r="X105" s="125" t="str">
        <f>Equipment!Y105</f>
        <v>https://cdn.sparkfun.com/r/92-92/assets/parts/9/4/5/6/12711-01.jpg</v>
      </c>
      <c r="Y105" s="125" t="str">
        <f>Equipment!Z105</f>
        <v>https://www.sparkfun.com/products/12711</v>
      </c>
      <c r="Z105" s="125" t="str">
        <f>Equipment!AA105</f>
        <v>https://www.mouser.com/ProductDetail/474-PRT-12711</v>
      </c>
      <c r="AA105" s="125">
        <f>Equipment!AB105</f>
        <v>0</v>
      </c>
      <c r="AB105" s="125"/>
      <c r="AC105" s="125"/>
      <c r="AD105" s="125"/>
      <c r="AE105" s="125"/>
      <c r="AF105" s="125"/>
      <c r="AG105" s="125"/>
      <c r="AH105" s="125"/>
      <c r="AI105" s="125"/>
      <c r="AJ105" s="125"/>
      <c r="AK105" s="125"/>
      <c r="AL105" s="125"/>
    </row>
    <row r="106" spans="1:38" s="124" customFormat="1" x14ac:dyDescent="0.3">
      <c r="A106" s="125" t="str">
        <f>Equipment!A106</f>
        <v>Primary Component</v>
      </c>
      <c r="B106" s="125" t="str">
        <f>Equipment!B106</f>
        <v>Power Supply, LiPO Battery Supply/Management</v>
      </c>
      <c r="C106" s="125" t="str">
        <f>Equipment!C106</f>
        <v>SparkFun</v>
      </c>
      <c r="D106" s="125" t="str">
        <f>Equipment!D106</f>
        <v>PRT-13777</v>
      </c>
      <c r="E106" s="125">
        <f>Equipment!E106</f>
        <v>0</v>
      </c>
      <c r="F106" s="125">
        <f>Equipment!F106</f>
        <v>2</v>
      </c>
      <c r="G106" s="125">
        <f>Equipment!G106</f>
        <v>0</v>
      </c>
      <c r="H106" s="125">
        <f>Equipment!H106</f>
        <v>2</v>
      </c>
      <c r="I106" s="125">
        <f>Equipment!K106</f>
        <v>2</v>
      </c>
      <c r="J106" s="125">
        <f>Equipment!L106</f>
        <v>2</v>
      </c>
      <c r="K106" s="125">
        <f>Equipment!I106</f>
        <v>0</v>
      </c>
      <c r="L106" s="125" t="str">
        <f>Equipment!M106</f>
        <v>SparkFun Battery Babysitter - LiPo Battery Manager</v>
      </c>
      <c r="M106" s="125">
        <f>Equipment!N106</f>
        <v>19.95</v>
      </c>
      <c r="N106" s="125">
        <f>Equipment!O106</f>
        <v>39.9</v>
      </c>
      <c r="O106" s="125" t="str">
        <f>Equipment!P106</f>
        <v>A</v>
      </c>
      <c r="P106" s="125">
        <f>Equipment!Q106</f>
        <v>92</v>
      </c>
      <c r="Q106" s="125" t="str">
        <f>Equipment!R106</f>
        <v>PRT-13777</v>
      </c>
      <c r="R106" s="125">
        <f>Equipment!S106</f>
        <v>0</v>
      </c>
      <c r="S106" s="125">
        <f>Equipment!T106</f>
        <v>39.9</v>
      </c>
      <c r="T106" s="125">
        <f>Equipment!U106</f>
        <v>0</v>
      </c>
      <c r="U106" s="125">
        <f>Equipment!V106</f>
        <v>39.9</v>
      </c>
      <c r="V106" s="125">
        <f>Equipment!W106</f>
        <v>39.9</v>
      </c>
      <c r="W106" s="125" t="str">
        <f>Equipment!X106</f>
        <v>https://www.sparkfun.com/products/13777</v>
      </c>
      <c r="X106" s="125" t="str">
        <f>Equipment!Y106</f>
        <v>https://cdn.sparkfun.com/r/92-92/assets/parts/1/1/3/3/1/13777-01.jpg</v>
      </c>
      <c r="Y106" s="125" t="str">
        <f>Equipment!Z106</f>
        <v>https://www.sparkfun.com/products/13777</v>
      </c>
      <c r="Z106" s="125" t="str">
        <f>Equipment!AA106</f>
        <v>https://www.mouser.com/ProductDetail/474-PRT-13777</v>
      </c>
      <c r="AA106" s="125">
        <f>Equipment!AB106</f>
        <v>0</v>
      </c>
      <c r="AB106" s="125"/>
      <c r="AC106" s="125"/>
      <c r="AD106" s="125"/>
      <c r="AE106" s="125"/>
      <c r="AF106" s="125"/>
      <c r="AG106" s="125"/>
      <c r="AH106" s="125"/>
      <c r="AI106" s="125"/>
      <c r="AJ106" s="125"/>
      <c r="AK106" s="125"/>
      <c r="AL106" s="125"/>
    </row>
    <row r="107" spans="1:38" s="124" customFormat="1" x14ac:dyDescent="0.3">
      <c r="A107" s="125" t="str">
        <f>Equipment!A107</f>
        <v>Primary Component</v>
      </c>
      <c r="B107" s="125" t="str">
        <f>Equipment!B107</f>
        <v>Power Supply, LiPO Battery Supply/Management</v>
      </c>
      <c r="C107" s="125" t="str">
        <f>Equipment!C107</f>
        <v>SparkFun</v>
      </c>
      <c r="D107" s="125" t="str">
        <f>Equipment!D107</f>
        <v>PRT-13856</v>
      </c>
      <c r="E107" s="125">
        <f>Equipment!E107</f>
        <v>1</v>
      </c>
      <c r="F107" s="125">
        <f>Equipment!F107</f>
        <v>0</v>
      </c>
      <c r="G107" s="125">
        <f>Equipment!G107</f>
        <v>0</v>
      </c>
      <c r="H107" s="125">
        <f>Equipment!H107</f>
        <v>5</v>
      </c>
      <c r="I107" s="125">
        <f>Equipment!K107</f>
        <v>0</v>
      </c>
      <c r="J107" s="125">
        <f>Equipment!L107</f>
        <v>0</v>
      </c>
      <c r="K107" s="125">
        <f>Equipment!I107</f>
        <v>5</v>
      </c>
      <c r="L107" s="125" t="str">
        <f>Equipment!M107</f>
        <v>Lithium Ion Battery - 6Ah</v>
      </c>
      <c r="M107" s="125">
        <f>Equipment!N107</f>
        <v>29.95</v>
      </c>
      <c r="N107" s="125">
        <f>Equipment!O107</f>
        <v>0</v>
      </c>
      <c r="O107" s="125" t="str">
        <f>Equipment!P107</f>
        <v>B</v>
      </c>
      <c r="P107" s="125">
        <f>Equipment!Q107</f>
        <v>93</v>
      </c>
      <c r="Q107" s="125" t="str">
        <f>Equipment!R107</f>
        <v>PRT-13856</v>
      </c>
      <c r="R107" s="125">
        <f>Equipment!S107</f>
        <v>29.95</v>
      </c>
      <c r="S107" s="125">
        <f>Equipment!T107</f>
        <v>149.75</v>
      </c>
      <c r="T107" s="125">
        <f>Equipment!U107</f>
        <v>149.75</v>
      </c>
      <c r="U107" s="125">
        <f>Equipment!V107</f>
        <v>0</v>
      </c>
      <c r="V107" s="125">
        <f>Equipment!W107</f>
        <v>0</v>
      </c>
      <c r="W107" s="125" t="str">
        <f>Equipment!X107</f>
        <v>https://www.sparkfun.com/products/13856</v>
      </c>
      <c r="X107" s="125" t="str">
        <f>Equipment!Y107</f>
        <v>https://cdn.sparkfun.com/r/92-92/assets/parts/1/1/4/6/3/13856-01.jpg</v>
      </c>
      <c r="Y107" s="125" t="str">
        <f>Equipment!Z107</f>
        <v>https://www.sparkfun.com/products/13856</v>
      </c>
      <c r="Z107" s="125" t="str">
        <f>Equipment!AA107</f>
        <v>https://www.mouser.com/ProductDetail/474-PRT-13856</v>
      </c>
      <c r="AA107" s="125">
        <f>Equipment!AB107</f>
        <v>0</v>
      </c>
      <c r="AB107" s="125"/>
      <c r="AC107" s="125"/>
      <c r="AD107" s="125"/>
      <c r="AE107" s="125"/>
      <c r="AF107" s="125"/>
      <c r="AG107" s="125"/>
      <c r="AH107" s="125"/>
      <c r="AI107" s="125"/>
      <c r="AJ107" s="125"/>
      <c r="AK107" s="125"/>
      <c r="AL107" s="125"/>
    </row>
    <row r="108" spans="1:38" s="124" customFormat="1" x14ac:dyDescent="0.3">
      <c r="A108" s="125" t="str">
        <f>Equipment!A108</f>
        <v>Primary Component</v>
      </c>
      <c r="B108" s="125" t="str">
        <f>Equipment!B108</f>
        <v>Power Supply, LiPO Battery Supply/Management</v>
      </c>
      <c r="C108" s="125" t="str">
        <f>Equipment!C108</f>
        <v>SparkFun</v>
      </c>
      <c r="D108" s="125" t="str">
        <f>Equipment!D108</f>
        <v>PRT-13855</v>
      </c>
      <c r="E108" s="125">
        <f>Equipment!E108</f>
        <v>0</v>
      </c>
      <c r="F108" s="125">
        <f>Equipment!F108</f>
        <v>2</v>
      </c>
      <c r="G108" s="125">
        <f>Equipment!G108</f>
        <v>0</v>
      </c>
      <c r="H108" s="125">
        <f>Equipment!H108</f>
        <v>2</v>
      </c>
      <c r="I108" s="125">
        <f>Equipment!K108</f>
        <v>2</v>
      </c>
      <c r="J108" s="125">
        <f>Equipment!L108</f>
        <v>2</v>
      </c>
      <c r="K108" s="125">
        <f>Equipment!I108</f>
        <v>0</v>
      </c>
      <c r="L108" s="125" t="str">
        <f>Equipment!M108</f>
        <v>Lithium Ion Battery - 2Ah</v>
      </c>
      <c r="M108" s="125">
        <f>Equipment!N108</f>
        <v>12.95</v>
      </c>
      <c r="N108" s="125">
        <f>Equipment!O108</f>
        <v>25.9</v>
      </c>
      <c r="O108" s="125" t="str">
        <f>Equipment!P108</f>
        <v>A</v>
      </c>
      <c r="P108" s="125">
        <f>Equipment!Q108</f>
        <v>94</v>
      </c>
      <c r="Q108" s="125" t="str">
        <f>Equipment!R108</f>
        <v>PRT-13855</v>
      </c>
      <c r="R108" s="125">
        <f>Equipment!S108</f>
        <v>0</v>
      </c>
      <c r="S108" s="125">
        <f>Equipment!T108</f>
        <v>25.9</v>
      </c>
      <c r="T108" s="125">
        <f>Equipment!U108</f>
        <v>0</v>
      </c>
      <c r="U108" s="125">
        <f>Equipment!V108</f>
        <v>25.9</v>
      </c>
      <c r="V108" s="125">
        <f>Equipment!W108</f>
        <v>25.9</v>
      </c>
      <c r="W108" s="125" t="str">
        <f>Equipment!X108</f>
        <v>https://www.sparkfun.com/products/13855</v>
      </c>
      <c r="X108" s="125" t="str">
        <f>Equipment!Y108</f>
        <v>https://cdn.sparkfun.com/r/92-92/assets/parts/1/1/4/6/2/13855-01.jpg</v>
      </c>
      <c r="Y108" s="125" t="str">
        <f>Equipment!Z108</f>
        <v>https://www.sparkfun.com/products/13855</v>
      </c>
      <c r="Z108" s="125" t="str">
        <f>Equipment!AA108</f>
        <v>https://www.mouser.com/ProductDetail/474-PRT-13855</v>
      </c>
      <c r="AA108" s="125">
        <f>Equipment!AB108</f>
        <v>0</v>
      </c>
      <c r="AB108" s="125"/>
      <c r="AC108" s="125"/>
      <c r="AD108" s="125"/>
      <c r="AE108" s="125"/>
      <c r="AF108" s="125"/>
      <c r="AG108" s="125"/>
      <c r="AH108" s="125"/>
      <c r="AI108" s="125"/>
      <c r="AJ108" s="125"/>
      <c r="AK108" s="125"/>
      <c r="AL108" s="125"/>
    </row>
    <row r="109" spans="1:38" s="124" customFormat="1" x14ac:dyDescent="0.3">
      <c r="A109" s="125" t="str">
        <f>Equipment!A109</f>
        <v>Primary Component</v>
      </c>
      <c r="B109" s="125" t="str">
        <f>Equipment!B109</f>
        <v>Power Supply, Breadboard</v>
      </c>
      <c r="C109" s="125" t="str">
        <f>Equipment!C109</f>
        <v>SparkFun</v>
      </c>
      <c r="D109" s="125" t="str">
        <f>Equipment!D109</f>
        <v>PRT-13032</v>
      </c>
      <c r="E109" s="125">
        <f>Equipment!E109</f>
        <v>1</v>
      </c>
      <c r="F109" s="125">
        <f>Equipment!F109</f>
        <v>0</v>
      </c>
      <c r="G109" s="125">
        <f>Equipment!G109</f>
        <v>0</v>
      </c>
      <c r="H109" s="125">
        <f>Equipment!H109</f>
        <v>5</v>
      </c>
      <c r="I109" s="125">
        <f>Equipment!K109</f>
        <v>0</v>
      </c>
      <c r="J109" s="125">
        <f>Equipment!L109</f>
        <v>0</v>
      </c>
      <c r="K109" s="125">
        <f>Equipment!I109</f>
        <v>5</v>
      </c>
      <c r="L109" s="125" t="str">
        <f>Equipment!M109</f>
        <v>SparkFun Breadboard Power Supply Stick - 5V/3.3V</v>
      </c>
      <c r="M109" s="125">
        <f>Equipment!N109</f>
        <v>9.9499999999999993</v>
      </c>
      <c r="N109" s="125">
        <f>Equipment!O109</f>
        <v>0</v>
      </c>
      <c r="O109" s="125" t="str">
        <f>Equipment!P109</f>
        <v>B</v>
      </c>
      <c r="P109" s="125">
        <f>Equipment!Q109</f>
        <v>95</v>
      </c>
      <c r="Q109" s="125" t="str">
        <f>Equipment!R109</f>
        <v>PRT-13032</v>
      </c>
      <c r="R109" s="125">
        <f>Equipment!S109</f>
        <v>9.9499999999999993</v>
      </c>
      <c r="S109" s="125">
        <f>Equipment!T109</f>
        <v>49.75</v>
      </c>
      <c r="T109" s="125">
        <f>Equipment!U109</f>
        <v>49.75</v>
      </c>
      <c r="U109" s="125">
        <f>Equipment!V109</f>
        <v>0</v>
      </c>
      <c r="V109" s="125">
        <f>Equipment!W109</f>
        <v>0</v>
      </c>
      <c r="W109" s="125" t="str">
        <f>Equipment!X109</f>
        <v>https://www.sparkfun.com/products/13032</v>
      </c>
      <c r="X109" s="125" t="str">
        <f>Equipment!Y109</f>
        <v>https://cdn.sparkfun.com/r/92-92/assets/parts/1/0/0/3/2/13032-01.jpg</v>
      </c>
      <c r="Y109" s="125" t="str">
        <f>Equipment!Z109</f>
        <v>https://www.sparkfun.com/products/13032</v>
      </c>
      <c r="Z109" s="125" t="str">
        <f>Equipment!AA109</f>
        <v>https://www.mouser.com/ProductDetail/474-PRT-13032</v>
      </c>
      <c r="AA109" s="125">
        <f>Equipment!AB109</f>
        <v>0</v>
      </c>
      <c r="AB109" s="125"/>
      <c r="AC109" s="125"/>
      <c r="AD109" s="125"/>
      <c r="AE109" s="125"/>
      <c r="AF109" s="125"/>
      <c r="AG109" s="125"/>
      <c r="AH109" s="125"/>
      <c r="AI109" s="125"/>
      <c r="AJ109" s="125"/>
      <c r="AK109" s="125"/>
      <c r="AL109" s="125"/>
    </row>
    <row r="110" spans="1:38" s="124" customFormat="1" x14ac:dyDescent="0.3">
      <c r="A110" s="125" t="str">
        <f>Equipment!A110</f>
        <v>Primary Component</v>
      </c>
      <c r="B110" s="125" t="str">
        <f>Equipment!B110</f>
        <v>Power Supply, Breadboard</v>
      </c>
      <c r="C110" s="125" t="str">
        <f>Equipment!C110</f>
        <v>SparkFun</v>
      </c>
      <c r="D110" s="125" t="str">
        <f>Equipment!D110</f>
        <v>PRT-00114</v>
      </c>
      <c r="E110" s="125">
        <f>Equipment!E110</f>
        <v>0</v>
      </c>
      <c r="F110" s="125">
        <f>Equipment!F110</f>
        <v>2</v>
      </c>
      <c r="G110" s="125">
        <f>Equipment!G110</f>
        <v>0</v>
      </c>
      <c r="H110" s="125">
        <f>Equipment!H110</f>
        <v>2</v>
      </c>
      <c r="I110" s="125">
        <f>Equipment!K110</f>
        <v>2</v>
      </c>
      <c r="J110" s="125">
        <f>Equipment!L110</f>
        <v>2</v>
      </c>
      <c r="K110" s="125">
        <f>Equipment!I110</f>
        <v>0</v>
      </c>
      <c r="L110" s="125" t="str">
        <f>Equipment!M110</f>
        <v>SparkFun Breadboard Power Supply 5V/3.3V</v>
      </c>
      <c r="M110" s="125">
        <f>Equipment!N110</f>
        <v>9.9499999999999993</v>
      </c>
      <c r="N110" s="125">
        <f>Equipment!O110</f>
        <v>19.899999999999999</v>
      </c>
      <c r="O110" s="125" t="str">
        <f>Equipment!P110</f>
        <v>A</v>
      </c>
      <c r="P110" s="125">
        <f>Equipment!Q110</f>
        <v>96</v>
      </c>
      <c r="Q110" s="125" t="str">
        <f>Equipment!R110</f>
        <v>PRT-00114</v>
      </c>
      <c r="R110" s="125">
        <f>Equipment!S110</f>
        <v>0</v>
      </c>
      <c r="S110" s="125">
        <f>Equipment!T110</f>
        <v>19.899999999999999</v>
      </c>
      <c r="T110" s="125">
        <f>Equipment!U110</f>
        <v>0</v>
      </c>
      <c r="U110" s="125">
        <f>Equipment!V110</f>
        <v>19.899999999999999</v>
      </c>
      <c r="V110" s="125">
        <f>Equipment!W110</f>
        <v>19.899999999999999</v>
      </c>
      <c r="W110" s="125" t="str">
        <f>Equipment!X110</f>
        <v>https://www.sparkfun.com/products/114</v>
      </c>
      <c r="X110" s="125" t="str">
        <f>Equipment!Y110</f>
        <v>https://cdn.sparkfun.com/r/92-92/assets/parts/1/0/4/00114-05.jpg</v>
      </c>
      <c r="Y110" s="125" t="str">
        <f>Equipment!Z110</f>
        <v>https://www.sparkfun.com/products/00114</v>
      </c>
      <c r="Z110" s="125" t="str">
        <f>Equipment!AA110</f>
        <v>https://www.mouser.com/ProductDetail/474-PRT-00114</v>
      </c>
      <c r="AA110" s="125">
        <f>Equipment!AB110</f>
        <v>0</v>
      </c>
      <c r="AB110" s="125"/>
      <c r="AC110" s="125"/>
      <c r="AD110" s="125"/>
      <c r="AE110" s="125"/>
      <c r="AF110" s="125"/>
      <c r="AG110" s="125"/>
      <c r="AH110" s="125"/>
      <c r="AI110" s="125"/>
      <c r="AJ110" s="125"/>
      <c r="AK110" s="125"/>
      <c r="AL110" s="125"/>
    </row>
    <row r="111" spans="1:38" s="124" customFormat="1" x14ac:dyDescent="0.3">
      <c r="A111" s="125" t="str">
        <f>Equipment!A111</f>
        <v>Primary Component</v>
      </c>
      <c r="B111" s="125" t="str">
        <f>Equipment!B111</f>
        <v>Power Supply, Breadboard</v>
      </c>
      <c r="C111" s="125" t="str">
        <f>Equipment!C111</f>
        <v>Adafruit</v>
      </c>
      <c r="D111" s="125" t="str">
        <f>Equipment!D111</f>
        <v>184</v>
      </c>
      <c r="E111" s="125">
        <f>Equipment!E111</f>
        <v>0</v>
      </c>
      <c r="F111" s="125">
        <f>Equipment!F111</f>
        <v>0</v>
      </c>
      <c r="G111" s="125">
        <f>Equipment!G111</f>
        <v>0</v>
      </c>
      <c r="H111" s="125">
        <f>Equipment!H111</f>
        <v>0</v>
      </c>
      <c r="I111" s="125">
        <f>Equipment!K111</f>
        <v>0</v>
      </c>
      <c r="J111" s="125">
        <f>Equipment!L111</f>
        <v>0</v>
      </c>
      <c r="K111" s="125">
        <f>Equipment!I111</f>
        <v>0</v>
      </c>
      <c r="L111" s="125" t="str">
        <f>Equipment!M111</f>
        <v>Adjustable breadboard power supply kit - v1.0</v>
      </c>
      <c r="M111" s="125">
        <f>Equipment!N111</f>
        <v>14.95</v>
      </c>
      <c r="N111" s="125">
        <f>Equipment!O111</f>
        <v>0</v>
      </c>
      <c r="O111" s="125" t="str">
        <f>Equipment!P111</f>
        <v>A</v>
      </c>
      <c r="P111" s="125">
        <f>Equipment!Q111</f>
        <v>97</v>
      </c>
      <c r="Q111" s="125" t="str">
        <f>Equipment!R111</f>
        <v>184</v>
      </c>
      <c r="R111" s="125">
        <f>Equipment!S111</f>
        <v>0</v>
      </c>
      <c r="S111" s="125">
        <f>Equipment!T111</f>
        <v>0</v>
      </c>
      <c r="T111" s="125">
        <f>Equipment!U111</f>
        <v>0</v>
      </c>
      <c r="U111" s="125">
        <f>Equipment!V111</f>
        <v>0</v>
      </c>
      <c r="V111" s="125">
        <f>Equipment!W111</f>
        <v>0</v>
      </c>
      <c r="W111" s="125">
        <f>Equipment!X111</f>
        <v>0</v>
      </c>
      <c r="X111" s="125">
        <f>Equipment!Y111</f>
        <v>0</v>
      </c>
      <c r="Y111" s="125" t="str">
        <f>Equipment!Z111</f>
        <v>https://www.adafruit.com/product/184</v>
      </c>
      <c r="Z111" s="125" t="str">
        <f>Equipment!AA111</f>
        <v>https://www.mouser.com/ProductDetail/485-184</v>
      </c>
      <c r="AA111" s="125">
        <f>Equipment!AB111</f>
        <v>0</v>
      </c>
      <c r="AB111" s="125"/>
      <c r="AC111" s="125"/>
      <c r="AD111" s="125"/>
      <c r="AE111" s="125"/>
      <c r="AF111" s="125"/>
      <c r="AG111" s="125"/>
      <c r="AH111" s="125"/>
      <c r="AI111" s="125"/>
      <c r="AJ111" s="125"/>
      <c r="AK111" s="125"/>
      <c r="AL111" s="125"/>
    </row>
    <row r="112" spans="1:38" s="124" customFormat="1" x14ac:dyDescent="0.3">
      <c r="A112" s="125" t="str">
        <f>Equipment!A112</f>
        <v>Primary Component</v>
      </c>
      <c r="B112" s="125" t="str">
        <f>Equipment!B112</f>
        <v>Power Supply, Breadboard</v>
      </c>
      <c r="C112" s="125" t="str">
        <f>Equipment!C112</f>
        <v>SparkFun</v>
      </c>
      <c r="D112" s="125" t="str">
        <f>Equipment!D112</f>
        <v>PRT-10811</v>
      </c>
      <c r="E112" s="125">
        <f>Equipment!E112</f>
        <v>1</v>
      </c>
      <c r="F112" s="125">
        <f>Equipment!F112</f>
        <v>1</v>
      </c>
      <c r="G112" s="125">
        <f>Equipment!G112</f>
        <v>0</v>
      </c>
      <c r="H112" s="125">
        <f>Equipment!H112</f>
        <v>6</v>
      </c>
      <c r="I112" s="125">
        <f>Equipment!K112</f>
        <v>1</v>
      </c>
      <c r="J112" s="125">
        <f>Equipment!L112</f>
        <v>1</v>
      </c>
      <c r="K112" s="125">
        <f>Equipment!I112</f>
        <v>5</v>
      </c>
      <c r="L112" s="125" t="str">
        <f>Equipment!M112</f>
        <v>DC Barrel Jack Adapter - Breadboard Compatible</v>
      </c>
      <c r="M112" s="125">
        <f>Equipment!N112</f>
        <v>0.95</v>
      </c>
      <c r="N112" s="125">
        <f>Equipment!O112</f>
        <v>0.95</v>
      </c>
      <c r="O112" s="125" t="str">
        <f>Equipment!P112</f>
        <v>B</v>
      </c>
      <c r="P112" s="125">
        <f>Equipment!Q112</f>
        <v>98</v>
      </c>
      <c r="Q112" s="125" t="str">
        <f>Equipment!R112</f>
        <v>PRT-10811</v>
      </c>
      <c r="R112" s="125">
        <f>Equipment!S112</f>
        <v>0.95</v>
      </c>
      <c r="S112" s="125">
        <f>Equipment!T112</f>
        <v>5.6999999999999993</v>
      </c>
      <c r="T112" s="125">
        <f>Equipment!U112</f>
        <v>4.75</v>
      </c>
      <c r="U112" s="125">
        <f>Equipment!V112</f>
        <v>0.95</v>
      </c>
      <c r="V112" s="125">
        <f>Equipment!W112</f>
        <v>0.95</v>
      </c>
      <c r="W112" s="125" t="str">
        <f>Equipment!X112</f>
        <v>https://www.sparkfun.com/products/10811</v>
      </c>
      <c r="X112" s="125" t="str">
        <f>Equipment!Y112</f>
        <v>https://cdn.sparkfun.com/r/92-92/assets/parts/5/8/0/3/10811-01.jpg</v>
      </c>
      <c r="Y112" s="125" t="str">
        <f>Equipment!Z112</f>
        <v>https://www.sparkfun.com/products/10811</v>
      </c>
      <c r="Z112" s="125" t="str">
        <f>Equipment!AA112</f>
        <v>https://www.mouser.com/ProductDetail/474-PRT-10811</v>
      </c>
      <c r="AA112" s="125">
        <f>Equipment!AB112</f>
        <v>0</v>
      </c>
      <c r="AB112" s="125"/>
      <c r="AC112" s="125"/>
      <c r="AD112" s="125"/>
      <c r="AE112" s="125"/>
      <c r="AF112" s="125"/>
      <c r="AG112" s="125"/>
      <c r="AH112" s="125"/>
      <c r="AI112" s="125"/>
      <c r="AJ112" s="125"/>
      <c r="AK112" s="125"/>
      <c r="AL112" s="125"/>
    </row>
    <row r="113" spans="1:38" s="124" customFormat="1" x14ac:dyDescent="0.3">
      <c r="A113" s="125" t="str">
        <f>Equipment!A113</f>
        <v>Primary Component</v>
      </c>
      <c r="B113" s="125" t="str">
        <f>Equipment!B113</f>
        <v>Power Supply, Breadboard</v>
      </c>
      <c r="C113" s="125" t="str">
        <f>Equipment!C113</f>
        <v>Adafruit</v>
      </c>
      <c r="D113" s="125" t="str">
        <f>Equipment!D113</f>
        <v>373</v>
      </c>
      <c r="E113" s="125">
        <f>Equipment!E113</f>
        <v>0</v>
      </c>
      <c r="F113" s="125">
        <f>Equipment!F113</f>
        <v>0</v>
      </c>
      <c r="G113" s="125">
        <f>Equipment!G113</f>
        <v>0</v>
      </c>
      <c r="H113" s="125">
        <f>Equipment!H113</f>
        <v>0</v>
      </c>
      <c r="I113" s="125">
        <f>Equipment!K113</f>
        <v>0</v>
      </c>
      <c r="J113" s="125">
        <f>Equipment!L113</f>
        <v>0</v>
      </c>
      <c r="K113" s="125">
        <f>Equipment!I113</f>
        <v>0</v>
      </c>
      <c r="L113" s="125" t="str">
        <f>Equipment!M113</f>
        <v xml:space="preserve">Breadboard-friendly 2.1mm DC barrel jack </v>
      </c>
      <c r="M113" s="125">
        <f>Equipment!N113</f>
        <v>0.95</v>
      </c>
      <c r="N113" s="125">
        <f>Equipment!O113</f>
        <v>0</v>
      </c>
      <c r="O113" s="125" t="str">
        <f>Equipment!P113</f>
        <v>A</v>
      </c>
      <c r="P113" s="125">
        <f>Equipment!Q113</f>
        <v>99</v>
      </c>
      <c r="Q113" s="125" t="str">
        <f>Equipment!R113</f>
        <v>373</v>
      </c>
      <c r="R113" s="125">
        <f>Equipment!S113</f>
        <v>0</v>
      </c>
      <c r="S113" s="125">
        <f>Equipment!T113</f>
        <v>0</v>
      </c>
      <c r="T113" s="125">
        <f>Equipment!U113</f>
        <v>0</v>
      </c>
      <c r="U113" s="125">
        <f>Equipment!V113</f>
        <v>0</v>
      </c>
      <c r="V113" s="125">
        <f>Equipment!W113</f>
        <v>0</v>
      </c>
      <c r="W113" s="125">
        <f>Equipment!X113</f>
        <v>0</v>
      </c>
      <c r="X113" s="125">
        <f>Equipment!Y113</f>
        <v>0</v>
      </c>
      <c r="Y113" s="125" t="str">
        <f>Equipment!Z113</f>
        <v>https://www.adafruit.com/product/373</v>
      </c>
      <c r="Z113" s="125" t="str">
        <f>Equipment!AA113</f>
        <v>https://www.mouser.com/ProductDetail/485-373</v>
      </c>
      <c r="AA113" s="125">
        <f>Equipment!AB113</f>
        <v>0</v>
      </c>
      <c r="AB113" s="125"/>
      <c r="AC113" s="125"/>
      <c r="AD113" s="125"/>
      <c r="AE113" s="125"/>
      <c r="AF113" s="125"/>
      <c r="AG113" s="125"/>
      <c r="AH113" s="125"/>
      <c r="AI113" s="125"/>
      <c r="AJ113" s="125"/>
      <c r="AK113" s="125"/>
      <c r="AL113" s="125"/>
    </row>
    <row r="114" spans="1:38" s="124" customFormat="1" x14ac:dyDescent="0.3">
      <c r="A114" s="125" t="str">
        <f>Equipment!A114</f>
        <v>Primary Component</v>
      </c>
      <c r="B114" s="125" t="str">
        <f>Equipment!B114</f>
        <v>Power Supply, Control/Switch</v>
      </c>
      <c r="C114" s="125" t="str">
        <f>Equipment!C114</f>
        <v>SparkFun</v>
      </c>
      <c r="D114" s="125" t="str">
        <f>Equipment!D114</f>
        <v>PRT-11214</v>
      </c>
      <c r="E114" s="125">
        <f>Equipment!E114</f>
        <v>1</v>
      </c>
      <c r="F114" s="125">
        <f>Equipment!F114</f>
        <v>0</v>
      </c>
      <c r="G114" s="125">
        <f>Equipment!G114</f>
        <v>0</v>
      </c>
      <c r="H114" s="125">
        <f>Equipment!H114</f>
        <v>5</v>
      </c>
      <c r="I114" s="125">
        <f>Equipment!K114</f>
        <v>0</v>
      </c>
      <c r="J114" s="125">
        <f>Equipment!L114</f>
        <v>0</v>
      </c>
      <c r="K114" s="125">
        <f>Equipment!I114</f>
        <v>5</v>
      </c>
      <c r="L114" s="125" t="str">
        <f>Equipment!M114</f>
        <v>SparkFun MOSFET Power Controller</v>
      </c>
      <c r="M114" s="125">
        <f>Equipment!N114</f>
        <v>6.95</v>
      </c>
      <c r="N114" s="125">
        <f>Equipment!O114</f>
        <v>0</v>
      </c>
      <c r="O114" s="125" t="str">
        <f>Equipment!P114</f>
        <v>B</v>
      </c>
      <c r="P114" s="125">
        <f>Equipment!Q114</f>
        <v>100</v>
      </c>
      <c r="Q114" s="125" t="str">
        <f>Equipment!R114</f>
        <v>PRT-11214</v>
      </c>
      <c r="R114" s="125">
        <f>Equipment!S114</f>
        <v>6.95</v>
      </c>
      <c r="S114" s="125">
        <f>Equipment!T114</f>
        <v>34.75</v>
      </c>
      <c r="T114" s="125">
        <f>Equipment!U114</f>
        <v>34.75</v>
      </c>
      <c r="U114" s="125">
        <f>Equipment!V114</f>
        <v>0</v>
      </c>
      <c r="V114" s="125">
        <f>Equipment!W114</f>
        <v>0</v>
      </c>
      <c r="W114" s="125" t="str">
        <f>Equipment!X114</f>
        <v>https://www.sparkfun.com/products/11214</v>
      </c>
      <c r="X114" s="125" t="str">
        <f>Equipment!Y114</f>
        <v>https://cdn.sparkfun.com/r/92-92/assets/parts/6/7/9/7/11214-02.jpg</v>
      </c>
      <c r="Y114" s="125" t="str">
        <f>Equipment!Z114</f>
        <v>https://www.sparkfun.com/products/11214</v>
      </c>
      <c r="Z114" s="125" t="str">
        <f>Equipment!AA114</f>
        <v>https://www.mouser.com/ProductDetail/474-PRT-11214</v>
      </c>
      <c r="AA114" s="125">
        <f>Equipment!AB114</f>
        <v>0</v>
      </c>
      <c r="AB114" s="125"/>
      <c r="AC114" s="125"/>
      <c r="AD114" s="125"/>
      <c r="AE114" s="125"/>
      <c r="AF114" s="125"/>
      <c r="AG114" s="125"/>
      <c r="AH114" s="125"/>
      <c r="AI114" s="125"/>
      <c r="AJ114" s="125"/>
      <c r="AK114" s="125"/>
      <c r="AL114" s="125"/>
    </row>
    <row r="115" spans="1:38" s="124" customFormat="1" x14ac:dyDescent="0.3">
      <c r="A115" s="125" t="str">
        <f>Equipment!A115</f>
        <v>Primary Component</v>
      </c>
      <c r="B115" s="125" t="str">
        <f>Equipment!B115</f>
        <v>Power Supply, Control/Switch</v>
      </c>
      <c r="C115" s="125" t="str">
        <f>Equipment!C115</f>
        <v>Adafruit</v>
      </c>
      <c r="D115" s="125" t="str">
        <f>Equipment!D115</f>
        <v>1125</v>
      </c>
      <c r="E115" s="125">
        <f>Equipment!E115</f>
        <v>0</v>
      </c>
      <c r="F115" s="125">
        <f>Equipment!F115</f>
        <v>0</v>
      </c>
      <c r="G115" s="125">
        <f>Equipment!G115</f>
        <v>0</v>
      </c>
      <c r="H115" s="125">
        <f>Equipment!H115</f>
        <v>0</v>
      </c>
      <c r="I115" s="125">
        <f>Equipment!K115</f>
        <v>0</v>
      </c>
      <c r="J115" s="125">
        <f>Equipment!L115</f>
        <v>0</v>
      </c>
      <c r="K115" s="125">
        <f>Equipment!I115</f>
        <v>0</v>
      </c>
      <c r="L115" s="125" t="str">
        <f>Equipment!M115</f>
        <v>In-line power switch for 2.1mm barrel jack</v>
      </c>
      <c r="M115" s="125">
        <f>Equipment!N115</f>
        <v>2.5</v>
      </c>
      <c r="N115" s="125">
        <f>Equipment!O115</f>
        <v>0</v>
      </c>
      <c r="O115" s="125" t="str">
        <f>Equipment!P115</f>
        <v>A</v>
      </c>
      <c r="P115" s="125">
        <f>Equipment!Q115</f>
        <v>101</v>
      </c>
      <c r="Q115" s="125" t="str">
        <f>Equipment!R115</f>
        <v>1125</v>
      </c>
      <c r="R115" s="125">
        <f>Equipment!S115</f>
        <v>0</v>
      </c>
      <c r="S115" s="125">
        <f>Equipment!T115</f>
        <v>0</v>
      </c>
      <c r="T115" s="125">
        <f>Equipment!U115</f>
        <v>0</v>
      </c>
      <c r="U115" s="125">
        <f>Equipment!V115</f>
        <v>0</v>
      </c>
      <c r="V115" s="125">
        <f>Equipment!W115</f>
        <v>0</v>
      </c>
      <c r="W115" s="125">
        <f>Equipment!X115</f>
        <v>0</v>
      </c>
      <c r="X115" s="125">
        <f>Equipment!Y115</f>
        <v>0</v>
      </c>
      <c r="Y115" s="125" t="str">
        <f>Equipment!Z115</f>
        <v>https://www.adafruit.com/product/1125</v>
      </c>
      <c r="Z115" s="125" t="str">
        <f>Equipment!AA115</f>
        <v>https://www.mouser.com/ProductDetail/485-1125</v>
      </c>
      <c r="AA115" s="125">
        <f>Equipment!AB115</f>
        <v>0</v>
      </c>
      <c r="AB115" s="125"/>
      <c r="AC115" s="125"/>
      <c r="AD115" s="125"/>
      <c r="AE115" s="125"/>
      <c r="AF115" s="125"/>
      <c r="AG115" s="125"/>
      <c r="AH115" s="125"/>
      <c r="AI115" s="125"/>
      <c r="AJ115" s="125"/>
      <c r="AK115" s="125"/>
      <c r="AL115" s="125"/>
    </row>
    <row r="116" spans="1:38" s="124" customFormat="1" x14ac:dyDescent="0.3">
      <c r="A116" s="125" t="str">
        <f>Equipment!A116</f>
        <v>Primary Component</v>
      </c>
      <c r="B116" s="125" t="str">
        <f>Equipment!B116</f>
        <v>Power Supply, Control/Switch</v>
      </c>
      <c r="C116" s="125" t="str">
        <f>Equipment!C116</f>
        <v>SparkFun</v>
      </c>
      <c r="D116" s="125" t="str">
        <f>Equipment!D116</f>
        <v>COM-11477</v>
      </c>
      <c r="E116" s="125">
        <f>Equipment!E116</f>
        <v>0</v>
      </c>
      <c r="F116" s="125">
        <f>Equipment!F116</f>
        <v>0</v>
      </c>
      <c r="G116" s="125">
        <f>Equipment!G116</f>
        <v>0</v>
      </c>
      <c r="H116" s="125">
        <f>Equipment!H116</f>
        <v>0</v>
      </c>
      <c r="I116" s="125">
        <f>Equipment!K116</f>
        <v>0</v>
      </c>
      <c r="J116" s="125">
        <f>Equipment!L116</f>
        <v>0</v>
      </c>
      <c r="K116" s="125">
        <f>Equipment!I116</f>
        <v>0</v>
      </c>
      <c r="L116" s="125" t="str">
        <f>Equipment!M116</f>
        <v>Lamp Switch - SPST (inline)</v>
      </c>
      <c r="M116" s="125">
        <f>Equipment!N116</f>
        <v>0.95</v>
      </c>
      <c r="N116" s="125">
        <f>Equipment!O116</f>
        <v>0</v>
      </c>
      <c r="O116" s="125" t="str">
        <f>Equipment!P116</f>
        <v>A</v>
      </c>
      <c r="P116" s="125">
        <f>Equipment!Q116</f>
        <v>102</v>
      </c>
      <c r="Q116" s="125" t="str">
        <f>Equipment!R116</f>
        <v>COM-11477</v>
      </c>
      <c r="R116" s="125">
        <f>Equipment!S116</f>
        <v>0</v>
      </c>
      <c r="S116" s="125">
        <f>Equipment!T116</f>
        <v>0</v>
      </c>
      <c r="T116" s="125">
        <f>Equipment!U116</f>
        <v>0</v>
      </c>
      <c r="U116" s="125">
        <f>Equipment!V116</f>
        <v>0</v>
      </c>
      <c r="V116" s="125">
        <f>Equipment!W116</f>
        <v>0</v>
      </c>
      <c r="W116" s="125" t="str">
        <f>Equipment!X116</f>
        <v>https://www.sparkfun.com/products/11477</v>
      </c>
      <c r="X116" s="125" t="str">
        <f>Equipment!Y116</f>
        <v>https://cdn.sparkfun.com/r/92-92/assets/parts/7/3/6/4/11477-03.jpg</v>
      </c>
      <c r="Y116" s="125" t="str">
        <f>Equipment!Z116</f>
        <v>https://www.sparkfun.com/products/11477</v>
      </c>
      <c r="Z116" s="125" t="str">
        <f>Equipment!AA116</f>
        <v>https://www.mouser.com/ProductDetail/474-COM-11477</v>
      </c>
      <c r="AA116" s="125">
        <f>Equipment!AB116</f>
        <v>0</v>
      </c>
      <c r="AB116" s="125"/>
      <c r="AC116" s="125"/>
      <c r="AD116" s="125"/>
      <c r="AE116" s="125"/>
      <c r="AF116" s="125"/>
      <c r="AG116" s="125"/>
      <c r="AH116" s="125"/>
      <c r="AI116" s="125"/>
      <c r="AJ116" s="125"/>
      <c r="AK116" s="125"/>
      <c r="AL116" s="125"/>
    </row>
    <row r="117" spans="1:38" s="124" customFormat="1" x14ac:dyDescent="0.3">
      <c r="A117" s="125" t="str">
        <f>Equipment!A117</f>
        <v>Primary Component</v>
      </c>
      <c r="B117" s="125" t="str">
        <f>Equipment!B117</f>
        <v>Power Supply, DIY Cables</v>
      </c>
      <c r="C117" s="125" t="str">
        <f>Equipment!C117</f>
        <v>Adafruit</v>
      </c>
      <c r="D117" s="125" t="str">
        <f>Equipment!D117</f>
        <v>743</v>
      </c>
      <c r="E117" s="125">
        <f>Equipment!E117</f>
        <v>1</v>
      </c>
      <c r="F117" s="125">
        <f>Equipment!F117</f>
        <v>1</v>
      </c>
      <c r="G117" s="125">
        <f>Equipment!G117</f>
        <v>0</v>
      </c>
      <c r="H117" s="125">
        <f>Equipment!H117</f>
        <v>6</v>
      </c>
      <c r="I117" s="125">
        <f>Equipment!K117</f>
        <v>1</v>
      </c>
      <c r="J117" s="125">
        <f>Equipment!L117</f>
        <v>1</v>
      </c>
      <c r="K117" s="125">
        <f>Equipment!I117</f>
        <v>5</v>
      </c>
      <c r="L117" s="125" t="str">
        <f>Equipment!M117</f>
        <v>Waterproof DC Power Cable Set - 5.5/2.1mm</v>
      </c>
      <c r="M117" s="125">
        <f>Equipment!N117</f>
        <v>2.5</v>
      </c>
      <c r="N117" s="125">
        <f>Equipment!O117</f>
        <v>2.5</v>
      </c>
      <c r="O117" s="125" t="str">
        <f>Equipment!P117</f>
        <v>B</v>
      </c>
      <c r="P117" s="125">
        <f>Equipment!Q117</f>
        <v>103</v>
      </c>
      <c r="Q117" s="125" t="str">
        <f>Equipment!R117</f>
        <v>743</v>
      </c>
      <c r="R117" s="125">
        <f>Equipment!S117</f>
        <v>2.5</v>
      </c>
      <c r="S117" s="125">
        <f>Equipment!T117</f>
        <v>15</v>
      </c>
      <c r="T117" s="125">
        <f>Equipment!U117</f>
        <v>12.5</v>
      </c>
      <c r="U117" s="125">
        <f>Equipment!V117</f>
        <v>2.5</v>
      </c>
      <c r="V117" s="125">
        <f>Equipment!W117</f>
        <v>2.5</v>
      </c>
      <c r="W117" s="125">
        <f>Equipment!X117</f>
        <v>0</v>
      </c>
      <c r="X117" s="125">
        <f>Equipment!Y117</f>
        <v>0</v>
      </c>
      <c r="Y117" s="125" t="str">
        <f>Equipment!Z117</f>
        <v>https://www.adafruit.com/product/743</v>
      </c>
      <c r="Z117" s="125" t="str">
        <f>Equipment!AA117</f>
        <v>https://www.mouser.com/ProductDetail/485-743</v>
      </c>
      <c r="AA117" s="125">
        <f>Equipment!AB117</f>
        <v>0</v>
      </c>
      <c r="AB117" s="125"/>
      <c r="AC117" s="125"/>
      <c r="AD117" s="125"/>
      <c r="AE117" s="125"/>
      <c r="AF117" s="125"/>
      <c r="AG117" s="125"/>
      <c r="AH117" s="125"/>
      <c r="AI117" s="125"/>
      <c r="AJ117" s="125"/>
      <c r="AK117" s="125"/>
      <c r="AL117" s="125"/>
    </row>
    <row r="118" spans="1:38" s="124" customFormat="1" x14ac:dyDescent="0.3">
      <c r="A118" s="125" t="str">
        <f>Equipment!A118</f>
        <v>Primary Component</v>
      </c>
      <c r="B118" s="125" t="str">
        <f>Equipment!B118</f>
        <v>Power Supply, DIY Cables</v>
      </c>
      <c r="C118" s="125" t="str">
        <f>Equipment!C118</f>
        <v>SparkFun</v>
      </c>
      <c r="D118" s="125" t="str">
        <f>Equipment!D118</f>
        <v>PRT-10288</v>
      </c>
      <c r="E118" s="125">
        <f>Equipment!E118</f>
        <v>0</v>
      </c>
      <c r="F118" s="125">
        <f>Equipment!F118</f>
        <v>0</v>
      </c>
      <c r="G118" s="125">
        <f>Equipment!G118</f>
        <v>0</v>
      </c>
      <c r="H118" s="125">
        <f>Equipment!H118</f>
        <v>0</v>
      </c>
      <c r="I118" s="125">
        <f>Equipment!K118</f>
        <v>0</v>
      </c>
      <c r="J118" s="125">
        <f>Equipment!L118</f>
        <v>0</v>
      </c>
      <c r="K118" s="125">
        <f>Equipment!I118</f>
        <v>0</v>
      </c>
      <c r="L118" s="125" t="str">
        <f>Equipment!M118</f>
        <v>DC Barrel Jack Adapter - Female</v>
      </c>
      <c r="M118" s="125">
        <f>Equipment!N118</f>
        <v>2.95</v>
      </c>
      <c r="N118" s="125">
        <f>Equipment!O118</f>
        <v>0</v>
      </c>
      <c r="O118" s="125" t="str">
        <f>Equipment!P118</f>
        <v>C</v>
      </c>
      <c r="P118" s="125">
        <f>Equipment!Q118</f>
        <v>104</v>
      </c>
      <c r="Q118" s="125" t="str">
        <f>Equipment!R118</f>
        <v>PRT-10288</v>
      </c>
      <c r="R118" s="125">
        <f>Equipment!S118</f>
        <v>0</v>
      </c>
      <c r="S118" s="125">
        <f>Equipment!T118</f>
        <v>0</v>
      </c>
      <c r="T118" s="125">
        <f>Equipment!U118</f>
        <v>0</v>
      </c>
      <c r="U118" s="125">
        <f>Equipment!V118</f>
        <v>0</v>
      </c>
      <c r="V118" s="125">
        <f>Equipment!W118</f>
        <v>0</v>
      </c>
      <c r="W118" s="125" t="str">
        <f>Equipment!X118</f>
        <v>https://www.sparkfun.com/products/10288</v>
      </c>
      <c r="X118" s="125" t="str">
        <f>Equipment!Y118</f>
        <v>https://cdn.sparkfun.com/r/92-92/assets/parts/4/6/8/4/10288-02.jpg</v>
      </c>
      <c r="Y118" s="125" t="str">
        <f>Equipment!Z118</f>
        <v>https://www.sparkfun.com/products/10288</v>
      </c>
      <c r="Z118" s="125" t="str">
        <f>Equipment!AA118</f>
        <v>https://www.mouser.com/ProductDetail/474-PRT-10288</v>
      </c>
      <c r="AA118" s="125">
        <f>Equipment!AB118</f>
        <v>0</v>
      </c>
      <c r="AB118" s="125"/>
      <c r="AC118" s="125"/>
      <c r="AD118" s="125"/>
      <c r="AE118" s="125"/>
      <c r="AF118" s="125"/>
      <c r="AG118" s="125"/>
      <c r="AH118" s="125"/>
      <c r="AI118" s="125"/>
      <c r="AJ118" s="125"/>
      <c r="AK118" s="125"/>
      <c r="AL118" s="125"/>
    </row>
    <row r="119" spans="1:38" s="124" customFormat="1" x14ac:dyDescent="0.3">
      <c r="A119" s="125" t="str">
        <f>Equipment!A119</f>
        <v>Primary Component</v>
      </c>
      <c r="B119" s="125" t="str">
        <f>Equipment!B119</f>
        <v>Power Supply, DIY Cables</v>
      </c>
      <c r="C119" s="125" t="str">
        <f>Equipment!C119</f>
        <v>SparkFun</v>
      </c>
      <c r="D119" s="125" t="str">
        <f>Equipment!D119</f>
        <v>PRT-10287</v>
      </c>
      <c r="E119" s="125">
        <f>Equipment!E119</f>
        <v>0</v>
      </c>
      <c r="F119" s="125">
        <f>Equipment!F119</f>
        <v>0</v>
      </c>
      <c r="G119" s="125">
        <f>Equipment!G119</f>
        <v>0</v>
      </c>
      <c r="H119" s="125">
        <f>Equipment!H119</f>
        <v>0</v>
      </c>
      <c r="I119" s="125">
        <f>Equipment!K119</f>
        <v>0</v>
      </c>
      <c r="J119" s="125">
        <f>Equipment!L119</f>
        <v>0</v>
      </c>
      <c r="K119" s="125">
        <f>Equipment!I119</f>
        <v>0</v>
      </c>
      <c r="L119" s="125" t="str">
        <f>Equipment!M119</f>
        <v>DC Barrel Jack Adapter - Male</v>
      </c>
      <c r="M119" s="125">
        <f>Equipment!N119</f>
        <v>2.95</v>
      </c>
      <c r="N119" s="125">
        <f>Equipment!O119</f>
        <v>0</v>
      </c>
      <c r="O119" s="125" t="str">
        <f>Equipment!P119</f>
        <v>C</v>
      </c>
      <c r="P119" s="125">
        <f>Equipment!Q119</f>
        <v>105</v>
      </c>
      <c r="Q119" s="125" t="str">
        <f>Equipment!R119</f>
        <v>PRT-10287</v>
      </c>
      <c r="R119" s="125">
        <f>Equipment!S119</f>
        <v>0</v>
      </c>
      <c r="S119" s="125">
        <f>Equipment!T119</f>
        <v>0</v>
      </c>
      <c r="T119" s="125">
        <f>Equipment!U119</f>
        <v>0</v>
      </c>
      <c r="U119" s="125">
        <f>Equipment!V119</f>
        <v>0</v>
      </c>
      <c r="V119" s="125">
        <f>Equipment!W119</f>
        <v>0</v>
      </c>
      <c r="W119" s="125" t="str">
        <f>Equipment!X119</f>
        <v>https://www.sparkfun.com/products/10287</v>
      </c>
      <c r="X119" s="125" t="str">
        <f>Equipment!Y119</f>
        <v>https://cdn.sparkfun.com/r/92-92/assets/parts/4/6/8/3/10287-01.jpg</v>
      </c>
      <c r="Y119" s="125" t="str">
        <f>Equipment!Z119</f>
        <v>https://www.sparkfun.com/products/10287</v>
      </c>
      <c r="Z119" s="125" t="str">
        <f>Equipment!AA119</f>
        <v>https://www.mouser.com/ProductDetail/474-PRT-10287</v>
      </c>
      <c r="AA119" s="125">
        <f>Equipment!AB119</f>
        <v>0</v>
      </c>
      <c r="AB119" s="125"/>
      <c r="AC119" s="125"/>
      <c r="AD119" s="125"/>
      <c r="AE119" s="125"/>
      <c r="AF119" s="125"/>
      <c r="AG119" s="125"/>
      <c r="AH119" s="125"/>
      <c r="AI119" s="125"/>
      <c r="AJ119" s="125"/>
      <c r="AK119" s="125"/>
      <c r="AL119" s="125"/>
    </row>
    <row r="120" spans="1:38" s="124" customFormat="1" x14ac:dyDescent="0.3">
      <c r="A120" s="125" t="str">
        <f>Equipment!A120</f>
        <v>Primary Component</v>
      </c>
      <c r="B120" s="125" t="str">
        <f>Equipment!B120</f>
        <v>Power Supply, DIY Cables</v>
      </c>
      <c r="C120" s="125" t="str">
        <f>Equipment!C120</f>
        <v>Adafruit</v>
      </c>
      <c r="D120" s="125" t="str">
        <f>Equipment!D120</f>
        <v>368</v>
      </c>
      <c r="E120" s="125">
        <f>Equipment!E120</f>
        <v>0</v>
      </c>
      <c r="F120" s="125">
        <f>Equipment!F120</f>
        <v>0</v>
      </c>
      <c r="G120" s="125">
        <f>Equipment!G120</f>
        <v>0</v>
      </c>
      <c r="H120" s="125">
        <f>Equipment!H120</f>
        <v>0</v>
      </c>
      <c r="I120" s="125">
        <f>Equipment!K120</f>
        <v>0</v>
      </c>
      <c r="J120" s="125">
        <f>Equipment!L120</f>
        <v>0</v>
      </c>
      <c r="K120" s="125">
        <f>Equipment!I120</f>
        <v>0</v>
      </c>
      <c r="L120" s="125" t="str">
        <f>Equipment!M120</f>
        <v>Female DC Power adapter - 2.1mm jack to screw terminal block</v>
      </c>
      <c r="M120" s="125">
        <f>Equipment!N120</f>
        <v>2</v>
      </c>
      <c r="N120" s="125">
        <f>Equipment!O120</f>
        <v>0</v>
      </c>
      <c r="O120" s="125" t="str">
        <f>Equipment!P120</f>
        <v>A</v>
      </c>
      <c r="P120" s="125">
        <f>Equipment!Q120</f>
        <v>106</v>
      </c>
      <c r="Q120" s="125" t="str">
        <f>Equipment!R120</f>
        <v>368</v>
      </c>
      <c r="R120" s="125">
        <f>Equipment!S120</f>
        <v>0</v>
      </c>
      <c r="S120" s="125">
        <f>Equipment!T120</f>
        <v>0</v>
      </c>
      <c r="T120" s="125">
        <f>Equipment!U120</f>
        <v>0</v>
      </c>
      <c r="U120" s="125">
        <f>Equipment!V120</f>
        <v>0</v>
      </c>
      <c r="V120" s="125">
        <f>Equipment!W120</f>
        <v>0</v>
      </c>
      <c r="W120" s="125">
        <f>Equipment!X120</f>
        <v>0</v>
      </c>
      <c r="X120" s="125">
        <f>Equipment!Y120</f>
        <v>0</v>
      </c>
      <c r="Y120" s="125" t="str">
        <f>Equipment!Z120</f>
        <v>https://www.adafruit.com/product/368</v>
      </c>
      <c r="Z120" s="125" t="str">
        <f>Equipment!AA120</f>
        <v>https://www.mouser.com/ProductDetail/485-368</v>
      </c>
      <c r="AA120" s="125">
        <f>Equipment!AB120</f>
        <v>0</v>
      </c>
      <c r="AB120" s="125"/>
      <c r="AC120" s="125"/>
      <c r="AD120" s="125"/>
      <c r="AE120" s="125"/>
      <c r="AF120" s="125"/>
      <c r="AG120" s="125"/>
      <c r="AH120" s="125"/>
      <c r="AI120" s="125"/>
      <c r="AJ120" s="125"/>
      <c r="AK120" s="125"/>
      <c r="AL120" s="125"/>
    </row>
    <row r="121" spans="1:38" s="124" customFormat="1" x14ac:dyDescent="0.3">
      <c r="A121" s="125" t="str">
        <f>Equipment!A121</f>
        <v>Primary Component</v>
      </c>
      <c r="B121" s="125" t="str">
        <f>Equipment!B121</f>
        <v>Power Supply, DIY Cables</v>
      </c>
      <c r="C121" s="125" t="str">
        <f>Equipment!C121</f>
        <v>Adafruit</v>
      </c>
      <c r="D121" s="125" t="str">
        <f>Equipment!D121</f>
        <v>369</v>
      </c>
      <c r="E121" s="125">
        <f>Equipment!E121</f>
        <v>0</v>
      </c>
      <c r="F121" s="125">
        <f>Equipment!F121</f>
        <v>0</v>
      </c>
      <c r="G121" s="125">
        <f>Equipment!G121</f>
        <v>0</v>
      </c>
      <c r="H121" s="125">
        <f>Equipment!H121</f>
        <v>0</v>
      </c>
      <c r="I121" s="125">
        <f>Equipment!K121</f>
        <v>0</v>
      </c>
      <c r="J121" s="125">
        <f>Equipment!L121</f>
        <v>0</v>
      </c>
      <c r="K121" s="125">
        <f>Equipment!I121</f>
        <v>0</v>
      </c>
      <c r="L121" s="125" t="str">
        <f>Equipment!M121</f>
        <v>Male DC Power adapter - 2.1mm plug to screw terminal block</v>
      </c>
      <c r="M121" s="125">
        <f>Equipment!N121</f>
        <v>2</v>
      </c>
      <c r="N121" s="125">
        <f>Equipment!O121</f>
        <v>0</v>
      </c>
      <c r="O121" s="125" t="str">
        <f>Equipment!P121</f>
        <v>A</v>
      </c>
      <c r="P121" s="125">
        <f>Equipment!Q121</f>
        <v>107</v>
      </c>
      <c r="Q121" s="125" t="str">
        <f>Equipment!R121</f>
        <v>369</v>
      </c>
      <c r="R121" s="125">
        <f>Equipment!S121</f>
        <v>0</v>
      </c>
      <c r="S121" s="125">
        <f>Equipment!T121</f>
        <v>0</v>
      </c>
      <c r="T121" s="125">
        <f>Equipment!U121</f>
        <v>0</v>
      </c>
      <c r="U121" s="125">
        <f>Equipment!V121</f>
        <v>0</v>
      </c>
      <c r="V121" s="125">
        <f>Equipment!W121</f>
        <v>0</v>
      </c>
      <c r="W121" s="125">
        <f>Equipment!X121</f>
        <v>0</v>
      </c>
      <c r="X121" s="125">
        <f>Equipment!Y121</f>
        <v>0</v>
      </c>
      <c r="Y121" s="125" t="str">
        <f>Equipment!Z121</f>
        <v>https://www.adafruit.com/product/369</v>
      </c>
      <c r="Z121" s="125" t="str">
        <f>Equipment!AA121</f>
        <v>https://www.mouser.com/ProductDetail/485-369</v>
      </c>
      <c r="AA121" s="125">
        <f>Equipment!AB121</f>
        <v>0</v>
      </c>
      <c r="AB121" s="125"/>
      <c r="AC121" s="125"/>
      <c r="AD121" s="125"/>
      <c r="AE121" s="125"/>
      <c r="AF121" s="125"/>
      <c r="AG121" s="125"/>
      <c r="AH121" s="125"/>
      <c r="AI121" s="125"/>
      <c r="AJ121" s="125"/>
      <c r="AK121" s="125"/>
      <c r="AL121" s="125"/>
    </row>
    <row r="122" spans="1:38" s="124" customFormat="1" x14ac:dyDescent="0.3">
      <c r="A122" s="125" t="str">
        <f>Equipment!A122</f>
        <v>Primary Component</v>
      </c>
      <c r="B122" s="125" t="str">
        <f>Equipment!B122</f>
        <v>Power Supply, DIY Cables</v>
      </c>
      <c r="C122" s="125" t="str">
        <f>Equipment!C122</f>
        <v>SparkFun</v>
      </c>
      <c r="D122" s="125" t="str">
        <f>Equipment!D122</f>
        <v>PRT-13126</v>
      </c>
      <c r="E122" s="125">
        <f>Equipment!E122</f>
        <v>0</v>
      </c>
      <c r="F122" s="125">
        <f>Equipment!F122</f>
        <v>2</v>
      </c>
      <c r="G122" s="125">
        <f>Equipment!G122</f>
        <v>0</v>
      </c>
      <c r="H122" s="125">
        <f>Equipment!H122</f>
        <v>2</v>
      </c>
      <c r="I122" s="125">
        <f>Equipment!K122</f>
        <v>2</v>
      </c>
      <c r="J122" s="125">
        <f>Equipment!L122</f>
        <v>2</v>
      </c>
      <c r="K122" s="125">
        <f>Equipment!I122</f>
        <v>0</v>
      </c>
      <c r="L122" s="125" t="str">
        <f>Equipment!M122</f>
        <v>DC Barrel Jack Plug - Female</v>
      </c>
      <c r="M122" s="125">
        <f>Equipment!N122</f>
        <v>0.95</v>
      </c>
      <c r="N122" s="125">
        <f>Equipment!O122</f>
        <v>1.9</v>
      </c>
      <c r="O122" s="125" t="str">
        <f>Equipment!P122</f>
        <v>B</v>
      </c>
      <c r="P122" s="125">
        <f>Equipment!Q122</f>
        <v>108</v>
      </c>
      <c r="Q122" s="125" t="str">
        <f>Equipment!R122</f>
        <v>PRT-13126</v>
      </c>
      <c r="R122" s="125">
        <f>Equipment!S122</f>
        <v>0</v>
      </c>
      <c r="S122" s="125">
        <f>Equipment!T122</f>
        <v>1.9</v>
      </c>
      <c r="T122" s="125">
        <f>Equipment!U122</f>
        <v>0</v>
      </c>
      <c r="U122" s="125">
        <f>Equipment!V122</f>
        <v>1.9</v>
      </c>
      <c r="V122" s="125">
        <f>Equipment!W122</f>
        <v>1.9</v>
      </c>
      <c r="W122" s="125" t="str">
        <f>Equipment!X122</f>
        <v>https://www.sparkfun.com/products/13126</v>
      </c>
      <c r="X122" s="125" t="str">
        <f>Equipment!Y122</f>
        <v>https://cdn.sparkfun.com/r/92-92/assets/parts/1/0/1/9/0/13126-01.jpg</v>
      </c>
      <c r="Y122" s="125" t="str">
        <f>Equipment!Z122</f>
        <v>https://www.sparkfun.com/products/13126</v>
      </c>
      <c r="Z122" s="125" t="str">
        <f>Equipment!AA122</f>
        <v>https://www.mouser.com/ProductDetail/474-PRT-13126</v>
      </c>
      <c r="AA122" s="125">
        <f>Equipment!AB122</f>
        <v>0</v>
      </c>
      <c r="AB122" s="125"/>
      <c r="AC122" s="125"/>
      <c r="AD122" s="125"/>
      <c r="AE122" s="125"/>
      <c r="AF122" s="125"/>
      <c r="AG122" s="125"/>
      <c r="AH122" s="125"/>
      <c r="AI122" s="125"/>
      <c r="AJ122" s="125"/>
      <c r="AK122" s="125"/>
      <c r="AL122" s="125"/>
    </row>
    <row r="123" spans="1:38" s="124" customFormat="1" x14ac:dyDescent="0.3">
      <c r="A123" s="125" t="str">
        <f>Equipment!A123</f>
        <v>Primary Component</v>
      </c>
      <c r="B123" s="125" t="str">
        <f>Equipment!B123</f>
        <v>Power Supply, DIY Cables</v>
      </c>
      <c r="C123" s="125" t="str">
        <f>Equipment!C123</f>
        <v>SparkFun</v>
      </c>
      <c r="D123" s="125" t="str">
        <f>Equipment!D123</f>
        <v>PRT-11476</v>
      </c>
      <c r="E123" s="125">
        <f>Equipment!E123</f>
        <v>1</v>
      </c>
      <c r="F123" s="125">
        <f>Equipment!F123</f>
        <v>1</v>
      </c>
      <c r="G123" s="125">
        <f>Equipment!G123</f>
        <v>0</v>
      </c>
      <c r="H123" s="125">
        <f>Equipment!H123</f>
        <v>6</v>
      </c>
      <c r="I123" s="125">
        <f>Equipment!K123</f>
        <v>1</v>
      </c>
      <c r="J123" s="125">
        <f>Equipment!L123</f>
        <v>1</v>
      </c>
      <c r="K123" s="125">
        <f>Equipment!I123</f>
        <v>5</v>
      </c>
      <c r="L123" s="125" t="str">
        <f>Equipment!M123</f>
        <v>DC Barrel Jack Plug - Male</v>
      </c>
      <c r="M123" s="125">
        <f>Equipment!N123</f>
        <v>0.95</v>
      </c>
      <c r="N123" s="125">
        <f>Equipment!O123</f>
        <v>0.95</v>
      </c>
      <c r="O123" s="125" t="str">
        <f>Equipment!P123</f>
        <v>B</v>
      </c>
      <c r="P123" s="125">
        <f>Equipment!Q123</f>
        <v>109</v>
      </c>
      <c r="Q123" s="125" t="str">
        <f>Equipment!R123</f>
        <v>PRT-11476</v>
      </c>
      <c r="R123" s="125">
        <f>Equipment!S123</f>
        <v>0.95</v>
      </c>
      <c r="S123" s="125">
        <f>Equipment!T123</f>
        <v>5.6999999999999993</v>
      </c>
      <c r="T123" s="125">
        <f>Equipment!U123</f>
        <v>4.75</v>
      </c>
      <c r="U123" s="125">
        <f>Equipment!V123</f>
        <v>0.95</v>
      </c>
      <c r="V123" s="125">
        <f>Equipment!W123</f>
        <v>0.95</v>
      </c>
      <c r="W123" s="125" t="str">
        <f>Equipment!X123</f>
        <v>https://www.sparkfun.com/products/11476</v>
      </c>
      <c r="X123" s="125" t="str">
        <f>Equipment!Y123</f>
        <v>https://cdn.sparkfun.com/r/92-92/assets/parts/7/3/6/3/11476-01.jpg</v>
      </c>
      <c r="Y123" s="125" t="str">
        <f>Equipment!Z123</f>
        <v>https://www.sparkfun.com/products/11476</v>
      </c>
      <c r="Z123" s="125" t="str">
        <f>Equipment!AA123</f>
        <v>https://www.mouser.com/ProductDetail/474-PRT-11476</v>
      </c>
      <c r="AA123" s="125">
        <f>Equipment!AB123</f>
        <v>0</v>
      </c>
      <c r="AB123" s="125"/>
      <c r="AC123" s="125"/>
      <c r="AD123" s="125"/>
      <c r="AE123" s="125"/>
      <c r="AF123" s="125"/>
      <c r="AG123" s="125"/>
      <c r="AH123" s="125"/>
      <c r="AI123" s="125"/>
      <c r="AJ123" s="125"/>
      <c r="AK123" s="125"/>
      <c r="AL123" s="125"/>
    </row>
    <row r="124" spans="1:38" s="124" customFormat="1" x14ac:dyDescent="0.3">
      <c r="A124" s="125" t="str">
        <f>Equipment!A124</f>
        <v>Primary Component</v>
      </c>
      <c r="B124" s="125" t="str">
        <f>Equipment!B124</f>
        <v>Power Supply, DIY Cables</v>
      </c>
      <c r="C124" s="125" t="str">
        <f>Equipment!C124</f>
        <v>SparkFun</v>
      </c>
      <c r="D124" s="125" t="str">
        <f>Equipment!D124</f>
        <v>PRT-11474</v>
      </c>
      <c r="E124" s="125">
        <f>Equipment!E124</f>
        <v>0</v>
      </c>
      <c r="F124" s="125">
        <f>Equipment!F124</f>
        <v>4</v>
      </c>
      <c r="G124" s="125">
        <f>Equipment!G124</f>
        <v>0</v>
      </c>
      <c r="H124" s="125">
        <f>Equipment!H124</f>
        <v>4</v>
      </c>
      <c r="I124" s="125">
        <f>Equipment!K124</f>
        <v>4</v>
      </c>
      <c r="J124" s="125">
        <f>Equipment!L124</f>
        <v>4</v>
      </c>
      <c r="K124" s="125">
        <f>Equipment!I124</f>
        <v>0</v>
      </c>
      <c r="L124" s="125" t="str">
        <f>Equipment!M124</f>
        <v>Car Adapter Plug - Red LED</v>
      </c>
      <c r="M124" s="125">
        <f>Equipment!N124</f>
        <v>0.3</v>
      </c>
      <c r="N124" s="125">
        <f>Equipment!O124</f>
        <v>1.2</v>
      </c>
      <c r="O124" s="125" t="str">
        <f>Equipment!P124</f>
        <v>A</v>
      </c>
      <c r="P124" s="125">
        <f>Equipment!Q124</f>
        <v>110</v>
      </c>
      <c r="Q124" s="125" t="str">
        <f>Equipment!R124</f>
        <v>PRT-11474</v>
      </c>
      <c r="R124" s="125">
        <f>Equipment!S124</f>
        <v>0</v>
      </c>
      <c r="S124" s="125">
        <f>Equipment!T124</f>
        <v>1.2</v>
      </c>
      <c r="T124" s="125">
        <f>Equipment!U124</f>
        <v>0</v>
      </c>
      <c r="U124" s="125">
        <f>Equipment!V124</f>
        <v>1.2</v>
      </c>
      <c r="V124" s="125">
        <f>Equipment!W124</f>
        <v>1.2</v>
      </c>
      <c r="W124" s="125" t="str">
        <f>Equipment!X124</f>
        <v>https://www.sparkfun.com/products/11474</v>
      </c>
      <c r="X124" s="125" t="str">
        <f>Equipment!Y124</f>
        <v>https://cdn.sparkfun.com/r/92-92/assets/parts/7/3/6/1/11474-01.jpg</v>
      </c>
      <c r="Y124" s="125" t="str">
        <f>Equipment!Z124</f>
        <v>https://www.sparkfun.com/products/11474</v>
      </c>
      <c r="Z124" s="125" t="str">
        <f>Equipment!AA124</f>
        <v>https://www.mouser.com/ProductDetail/474-PRT-11474</v>
      </c>
      <c r="AA124" s="125">
        <f>Equipment!AB124</f>
        <v>0</v>
      </c>
      <c r="AB124" s="125"/>
      <c r="AC124" s="125"/>
      <c r="AD124" s="125"/>
      <c r="AE124" s="125"/>
      <c r="AF124" s="125"/>
      <c r="AG124" s="125"/>
      <c r="AH124" s="125"/>
      <c r="AI124" s="125"/>
      <c r="AJ124" s="125"/>
      <c r="AK124" s="125"/>
      <c r="AL124" s="125"/>
    </row>
    <row r="125" spans="1:38" s="124" customFormat="1" x14ac:dyDescent="0.3">
      <c r="A125" s="125" t="str">
        <f>Equipment!A125</f>
        <v>Primary Component</v>
      </c>
      <c r="B125" s="125" t="str">
        <f>Equipment!B125</f>
        <v>Power Supply, DIY Cables</v>
      </c>
      <c r="C125" s="125" t="str">
        <f>Equipment!C125</f>
        <v>Adafruit</v>
      </c>
      <c r="D125" s="125" t="str">
        <f>Equipment!D125</f>
        <v>1829</v>
      </c>
      <c r="E125" s="125">
        <f>Equipment!E125</f>
        <v>0</v>
      </c>
      <c r="F125" s="125">
        <f>Equipment!F125</f>
        <v>0</v>
      </c>
      <c r="G125" s="125">
        <f>Equipment!G125</f>
        <v>0</v>
      </c>
      <c r="H125" s="125">
        <f>Equipment!H125</f>
        <v>0</v>
      </c>
      <c r="I125" s="125">
        <f>Equipment!K125</f>
        <v>0</v>
      </c>
      <c r="J125" s="125">
        <f>Equipment!L125</f>
        <v>0</v>
      </c>
      <c r="K125" s="125">
        <f>Equipment!I125</f>
        <v>0</v>
      </c>
      <c r="L125" s="125" t="str">
        <f>Equipment!M125</f>
        <v>USB DIY Connector - MicroB Female Plug</v>
      </c>
      <c r="M125" s="125">
        <f>Equipment!N125</f>
        <v>0.95</v>
      </c>
      <c r="N125" s="125">
        <f>Equipment!O125</f>
        <v>0</v>
      </c>
      <c r="O125" s="125" t="str">
        <f>Equipment!P125</f>
        <v>A</v>
      </c>
      <c r="P125" s="125">
        <f>Equipment!Q125</f>
        <v>111</v>
      </c>
      <c r="Q125" s="125" t="str">
        <f>Equipment!R125</f>
        <v>1829</v>
      </c>
      <c r="R125" s="125">
        <f>Equipment!S125</f>
        <v>0</v>
      </c>
      <c r="S125" s="125">
        <f>Equipment!T125</f>
        <v>0</v>
      </c>
      <c r="T125" s="125">
        <f>Equipment!U125</f>
        <v>0</v>
      </c>
      <c r="U125" s="125">
        <f>Equipment!V125</f>
        <v>0</v>
      </c>
      <c r="V125" s="125">
        <f>Equipment!W125</f>
        <v>0</v>
      </c>
      <c r="W125" s="125">
        <f>Equipment!X125</f>
        <v>0</v>
      </c>
      <c r="X125" s="125">
        <f>Equipment!Y125</f>
        <v>0</v>
      </c>
      <c r="Y125" s="125" t="str">
        <f>Equipment!Z125</f>
        <v>https://www.adafruit.com/product/1829</v>
      </c>
      <c r="Z125" s="125" t="str">
        <f>Equipment!AA125</f>
        <v>https://www.mouser.com/ProductDetail/485-1829</v>
      </c>
      <c r="AA125" s="125">
        <f>Equipment!AB125</f>
        <v>0</v>
      </c>
      <c r="AB125" s="125"/>
      <c r="AC125" s="125"/>
      <c r="AD125" s="125"/>
      <c r="AE125" s="125"/>
      <c r="AF125" s="125"/>
      <c r="AG125" s="125"/>
      <c r="AH125" s="125"/>
      <c r="AI125" s="125"/>
      <c r="AJ125" s="125"/>
      <c r="AK125" s="125"/>
      <c r="AL125" s="125"/>
    </row>
    <row r="126" spans="1:38" s="124" customFormat="1" x14ac:dyDescent="0.3">
      <c r="A126" s="125" t="str">
        <f>Equipment!A126</f>
        <v>Primary Component</v>
      </c>
      <c r="B126" s="125" t="str">
        <f>Equipment!B126</f>
        <v>Power Supply, DIY Cables</v>
      </c>
      <c r="C126" s="125" t="str">
        <f>Equipment!C126</f>
        <v>Adafruit</v>
      </c>
      <c r="D126" s="125" t="str">
        <f>Equipment!D126</f>
        <v>1388</v>
      </c>
      <c r="E126" s="125">
        <f>Equipment!E126</f>
        <v>0</v>
      </c>
      <c r="F126" s="125">
        <f>Equipment!F126</f>
        <v>0</v>
      </c>
      <c r="G126" s="125">
        <f>Equipment!G126</f>
        <v>0</v>
      </c>
      <c r="H126" s="125">
        <f>Equipment!H126</f>
        <v>0</v>
      </c>
      <c r="I126" s="125">
        <f>Equipment!K126</f>
        <v>0</v>
      </c>
      <c r="J126" s="125">
        <f>Equipment!L126</f>
        <v>0</v>
      </c>
      <c r="K126" s="125">
        <f>Equipment!I126</f>
        <v>0</v>
      </c>
      <c r="L126" s="125" t="str">
        <f>Equipment!M126</f>
        <v>USB DIY Connector Shell - Type A Socket</v>
      </c>
      <c r="M126" s="125">
        <f>Equipment!N126</f>
        <v>0.95</v>
      </c>
      <c r="N126" s="125">
        <f>Equipment!O126</f>
        <v>0</v>
      </c>
      <c r="O126" s="125" t="str">
        <f>Equipment!P126</f>
        <v>A</v>
      </c>
      <c r="P126" s="125">
        <f>Equipment!Q126</f>
        <v>112</v>
      </c>
      <c r="Q126" s="125" t="str">
        <f>Equipment!R126</f>
        <v>1388</v>
      </c>
      <c r="R126" s="125">
        <f>Equipment!S126</f>
        <v>0</v>
      </c>
      <c r="S126" s="125">
        <f>Equipment!T126</f>
        <v>0</v>
      </c>
      <c r="T126" s="125">
        <f>Equipment!U126</f>
        <v>0</v>
      </c>
      <c r="U126" s="125">
        <f>Equipment!V126</f>
        <v>0</v>
      </c>
      <c r="V126" s="125">
        <f>Equipment!W126</f>
        <v>0</v>
      </c>
      <c r="W126" s="125">
        <f>Equipment!X126</f>
        <v>0</v>
      </c>
      <c r="X126" s="125">
        <f>Equipment!Y126</f>
        <v>0</v>
      </c>
      <c r="Y126" s="125" t="str">
        <f>Equipment!Z126</f>
        <v>https://www.adafruit.com/product/1388</v>
      </c>
      <c r="Z126" s="125" t="str">
        <f>Equipment!AA126</f>
        <v>https://www.mouser.com/ProductDetail/485-1388</v>
      </c>
      <c r="AA126" s="125">
        <f>Equipment!AB126</f>
        <v>0</v>
      </c>
      <c r="AB126" s="125"/>
      <c r="AC126" s="125"/>
      <c r="AD126" s="125"/>
      <c r="AE126" s="125"/>
      <c r="AF126" s="125"/>
      <c r="AG126" s="125"/>
      <c r="AH126" s="125"/>
      <c r="AI126" s="125"/>
      <c r="AJ126" s="125"/>
      <c r="AK126" s="125"/>
      <c r="AL126" s="125"/>
    </row>
    <row r="127" spans="1:38" s="124" customFormat="1" x14ac:dyDescent="0.3">
      <c r="A127" s="125" t="str">
        <f>Equipment!A127</f>
        <v>Primary Component</v>
      </c>
      <c r="B127" s="125" t="str">
        <f>Equipment!B127</f>
        <v>Power Supply, DIY Cables</v>
      </c>
      <c r="C127" s="125" t="str">
        <f>Equipment!C127</f>
        <v>Adafruit</v>
      </c>
      <c r="D127" s="125" t="str">
        <f>Equipment!D127</f>
        <v>1390</v>
      </c>
      <c r="E127" s="125">
        <f>Equipment!E127</f>
        <v>0</v>
      </c>
      <c r="F127" s="125">
        <f>Equipment!F127</f>
        <v>0</v>
      </c>
      <c r="G127" s="125">
        <f>Equipment!G127</f>
        <v>0</v>
      </c>
      <c r="H127" s="125">
        <f>Equipment!H127</f>
        <v>0</v>
      </c>
      <c r="I127" s="125">
        <f>Equipment!K127</f>
        <v>0</v>
      </c>
      <c r="J127" s="125">
        <f>Equipment!L127</f>
        <v>0</v>
      </c>
      <c r="K127" s="125">
        <f>Equipment!I127</f>
        <v>0</v>
      </c>
      <c r="L127" s="125" t="str">
        <f>Equipment!M127</f>
        <v>USB DIY Connector Shell - Type Micro-B Plug</v>
      </c>
      <c r="M127" s="125">
        <f>Equipment!N127</f>
        <v>0.95</v>
      </c>
      <c r="N127" s="125">
        <f>Equipment!O127</f>
        <v>0</v>
      </c>
      <c r="O127" s="125" t="str">
        <f>Equipment!P127</f>
        <v>A</v>
      </c>
      <c r="P127" s="125">
        <f>Equipment!Q127</f>
        <v>113</v>
      </c>
      <c r="Q127" s="125" t="str">
        <f>Equipment!R127</f>
        <v>1390</v>
      </c>
      <c r="R127" s="125">
        <f>Equipment!S127</f>
        <v>0</v>
      </c>
      <c r="S127" s="125">
        <f>Equipment!T127</f>
        <v>0</v>
      </c>
      <c r="T127" s="125">
        <f>Equipment!U127</f>
        <v>0</v>
      </c>
      <c r="U127" s="125">
        <f>Equipment!V127</f>
        <v>0</v>
      </c>
      <c r="V127" s="125">
        <f>Equipment!W127</f>
        <v>0</v>
      </c>
      <c r="W127" s="125">
        <f>Equipment!X127</f>
        <v>0</v>
      </c>
      <c r="X127" s="125">
        <f>Equipment!Y127</f>
        <v>0</v>
      </c>
      <c r="Y127" s="125" t="str">
        <f>Equipment!Z127</f>
        <v>https://www.adafruit.com/product/1390</v>
      </c>
      <c r="Z127" s="125" t="str">
        <f>Equipment!AA127</f>
        <v>https://www.mouser.com/ProductDetail/485-1390</v>
      </c>
      <c r="AA127" s="125">
        <f>Equipment!AB127</f>
        <v>0</v>
      </c>
      <c r="AB127" s="125"/>
      <c r="AC127" s="125"/>
      <c r="AD127" s="125"/>
      <c r="AE127" s="125"/>
      <c r="AF127" s="125"/>
      <c r="AG127" s="125"/>
      <c r="AH127" s="125"/>
      <c r="AI127" s="125"/>
      <c r="AJ127" s="125"/>
      <c r="AK127" s="125"/>
      <c r="AL127" s="125"/>
    </row>
    <row r="128" spans="1:38" s="124" customFormat="1" x14ac:dyDescent="0.3">
      <c r="A128" s="125" t="str">
        <f>Equipment!A128</f>
        <v>Primary Component</v>
      </c>
      <c r="B128" s="125" t="str">
        <f>Equipment!B128</f>
        <v>Power Supply, DIY Cables</v>
      </c>
      <c r="C128" s="125" t="str">
        <f>Equipment!C128</f>
        <v>Adafruit</v>
      </c>
      <c r="D128" s="125" t="str">
        <f>Equipment!D128</f>
        <v>1389</v>
      </c>
      <c r="E128" s="125">
        <f>Equipment!E128</f>
        <v>0</v>
      </c>
      <c r="F128" s="125">
        <f>Equipment!F128</f>
        <v>0</v>
      </c>
      <c r="G128" s="125">
        <f>Equipment!G128</f>
        <v>0</v>
      </c>
      <c r="H128" s="125">
        <f>Equipment!H128</f>
        <v>0</v>
      </c>
      <c r="I128" s="125">
        <f>Equipment!K128</f>
        <v>0</v>
      </c>
      <c r="J128" s="125">
        <f>Equipment!L128</f>
        <v>0</v>
      </c>
      <c r="K128" s="125">
        <f>Equipment!I128</f>
        <v>0</v>
      </c>
      <c r="L128" s="125" t="str">
        <f>Equipment!M128</f>
        <v>USB DIY Connector Shell - Type Mini-B Plug</v>
      </c>
      <c r="M128" s="125">
        <f>Equipment!N128</f>
        <v>0.95</v>
      </c>
      <c r="N128" s="125">
        <f>Equipment!O128</f>
        <v>0</v>
      </c>
      <c r="O128" s="125" t="str">
        <f>Equipment!P128</f>
        <v>A</v>
      </c>
      <c r="P128" s="125">
        <f>Equipment!Q128</f>
        <v>114</v>
      </c>
      <c r="Q128" s="125" t="str">
        <f>Equipment!R128</f>
        <v>1389</v>
      </c>
      <c r="R128" s="125">
        <f>Equipment!S128</f>
        <v>0</v>
      </c>
      <c r="S128" s="125">
        <f>Equipment!T128</f>
        <v>0</v>
      </c>
      <c r="T128" s="125">
        <f>Equipment!U128</f>
        <v>0</v>
      </c>
      <c r="U128" s="125">
        <f>Equipment!V128</f>
        <v>0</v>
      </c>
      <c r="V128" s="125">
        <f>Equipment!W128</f>
        <v>0</v>
      </c>
      <c r="W128" s="125">
        <f>Equipment!X128</f>
        <v>0</v>
      </c>
      <c r="X128" s="125">
        <f>Equipment!Y128</f>
        <v>0</v>
      </c>
      <c r="Y128" s="125" t="str">
        <f>Equipment!Z128</f>
        <v>https://www.adafruit.com/product/1389</v>
      </c>
      <c r="Z128" s="125" t="str">
        <f>Equipment!AA128</f>
        <v>https://www.mouser.com/ProductDetail/485-1389</v>
      </c>
      <c r="AA128" s="125">
        <f>Equipment!AB128</f>
        <v>0</v>
      </c>
      <c r="AB128" s="125"/>
      <c r="AC128" s="125"/>
      <c r="AD128" s="125"/>
      <c r="AE128" s="125"/>
      <c r="AF128" s="125"/>
      <c r="AG128" s="125"/>
      <c r="AH128" s="125"/>
      <c r="AI128" s="125"/>
      <c r="AJ128" s="125"/>
      <c r="AK128" s="125"/>
      <c r="AL128" s="125"/>
    </row>
    <row r="129" spans="1:38" s="124" customFormat="1" x14ac:dyDescent="0.3">
      <c r="A129" s="125" t="str">
        <f>Equipment!A129</f>
        <v>Primary Component</v>
      </c>
      <c r="B129" s="125" t="str">
        <f>Equipment!B129</f>
        <v>Power Supply, DIY Cables</v>
      </c>
      <c r="C129" s="125" t="str">
        <f>Equipment!C129</f>
        <v>Adafruit</v>
      </c>
      <c r="D129" s="125" t="str">
        <f>Equipment!D129</f>
        <v>1827</v>
      </c>
      <c r="E129" s="125">
        <f>Equipment!E129</f>
        <v>0</v>
      </c>
      <c r="F129" s="125">
        <f>Equipment!F129</f>
        <v>0</v>
      </c>
      <c r="G129" s="125">
        <f>Equipment!G129</f>
        <v>0</v>
      </c>
      <c r="H129" s="125">
        <f>Equipment!H129</f>
        <v>0</v>
      </c>
      <c r="I129" s="125">
        <f>Equipment!K129</f>
        <v>0</v>
      </c>
      <c r="J129" s="125">
        <f>Equipment!L129</f>
        <v>0</v>
      </c>
      <c r="K129" s="125">
        <f>Equipment!I129</f>
        <v>0</v>
      </c>
      <c r="L129" s="125" t="str">
        <f>Equipment!M129</f>
        <v>USB DIY Slim Connector Shell - A-M Plug</v>
      </c>
      <c r="M129" s="125">
        <f>Equipment!N129</f>
        <v>0.95</v>
      </c>
      <c r="N129" s="125">
        <f>Equipment!O129</f>
        <v>0</v>
      </c>
      <c r="O129" s="125" t="str">
        <f>Equipment!P129</f>
        <v>A</v>
      </c>
      <c r="P129" s="125">
        <f>Equipment!Q129</f>
        <v>115</v>
      </c>
      <c r="Q129" s="125" t="str">
        <f>Equipment!R129</f>
        <v>1827</v>
      </c>
      <c r="R129" s="125">
        <f>Equipment!S129</f>
        <v>0</v>
      </c>
      <c r="S129" s="125">
        <f>Equipment!T129</f>
        <v>0</v>
      </c>
      <c r="T129" s="125">
        <f>Equipment!U129</f>
        <v>0</v>
      </c>
      <c r="U129" s="125">
        <f>Equipment!V129</f>
        <v>0</v>
      </c>
      <c r="V129" s="125">
        <f>Equipment!W129</f>
        <v>0</v>
      </c>
      <c r="W129" s="125">
        <f>Equipment!X129</f>
        <v>0</v>
      </c>
      <c r="X129" s="125">
        <f>Equipment!Y129</f>
        <v>0</v>
      </c>
      <c r="Y129" s="125" t="str">
        <f>Equipment!Z129</f>
        <v>https://www.adafruit.com/product/1827</v>
      </c>
      <c r="Z129" s="125" t="str">
        <f>Equipment!AA129</f>
        <v>https://www.mouser.com/ProductDetail/485-1827</v>
      </c>
      <c r="AA129" s="125">
        <f>Equipment!AB129</f>
        <v>0</v>
      </c>
      <c r="AB129" s="125"/>
      <c r="AC129" s="125"/>
      <c r="AD129" s="125"/>
      <c r="AE129" s="125"/>
      <c r="AF129" s="125"/>
      <c r="AG129" s="125"/>
      <c r="AH129" s="125"/>
      <c r="AI129" s="125"/>
      <c r="AJ129" s="125"/>
      <c r="AK129" s="125"/>
      <c r="AL129" s="125"/>
    </row>
    <row r="130" spans="1:38" s="124" customFormat="1" x14ac:dyDescent="0.3">
      <c r="A130" s="125" t="str">
        <f>Equipment!A130</f>
        <v>Primary Component</v>
      </c>
      <c r="B130" s="125" t="str">
        <f>Equipment!B130</f>
        <v>Power Supply, DIY Cables</v>
      </c>
      <c r="C130" s="125" t="str">
        <f>Equipment!C130</f>
        <v>Adafruit</v>
      </c>
      <c r="D130" s="125" t="str">
        <f>Equipment!D130</f>
        <v>1826</v>
      </c>
      <c r="E130" s="125">
        <f>Equipment!E130</f>
        <v>0</v>
      </c>
      <c r="F130" s="125">
        <f>Equipment!F130</f>
        <v>0</v>
      </c>
      <c r="G130" s="125">
        <f>Equipment!G130</f>
        <v>0</v>
      </c>
      <c r="H130" s="125">
        <f>Equipment!H130</f>
        <v>0</v>
      </c>
      <c r="I130" s="125">
        <f>Equipment!K130</f>
        <v>0</v>
      </c>
      <c r="J130" s="125">
        <f>Equipment!L130</f>
        <v>0</v>
      </c>
      <c r="K130" s="125">
        <f>Equipment!I130</f>
        <v>0</v>
      </c>
      <c r="L130" s="125" t="str">
        <f>Equipment!M130</f>
        <v>USB DIY Slim Connector Shell - MicroB Plug</v>
      </c>
      <c r="M130" s="125">
        <f>Equipment!N130</f>
        <v>0.95</v>
      </c>
      <c r="N130" s="125">
        <f>Equipment!O130</f>
        <v>0</v>
      </c>
      <c r="O130" s="125" t="str">
        <f>Equipment!P130</f>
        <v>A</v>
      </c>
      <c r="P130" s="125">
        <f>Equipment!Q130</f>
        <v>116</v>
      </c>
      <c r="Q130" s="125" t="str">
        <f>Equipment!R130</f>
        <v>1826</v>
      </c>
      <c r="R130" s="125">
        <f>Equipment!S130</f>
        <v>0</v>
      </c>
      <c r="S130" s="125">
        <f>Equipment!T130</f>
        <v>0</v>
      </c>
      <c r="T130" s="125">
        <f>Equipment!U130</f>
        <v>0</v>
      </c>
      <c r="U130" s="125">
        <f>Equipment!V130</f>
        <v>0</v>
      </c>
      <c r="V130" s="125">
        <f>Equipment!W130</f>
        <v>0</v>
      </c>
      <c r="W130" s="125">
        <f>Equipment!X130</f>
        <v>0</v>
      </c>
      <c r="X130" s="125">
        <f>Equipment!Y130</f>
        <v>0</v>
      </c>
      <c r="Y130" s="125" t="str">
        <f>Equipment!Z130</f>
        <v>https://www.adafruit.com/product/1826</v>
      </c>
      <c r="Z130" s="125" t="str">
        <f>Equipment!AA130</f>
        <v>https://www.mouser.com/ProductDetail/485-1826</v>
      </c>
      <c r="AA130" s="125">
        <f>Equipment!AB130</f>
        <v>0</v>
      </c>
      <c r="AB130" s="125"/>
      <c r="AC130" s="125"/>
      <c r="AD130" s="125"/>
      <c r="AE130" s="125"/>
      <c r="AF130" s="125"/>
      <c r="AG130" s="125"/>
      <c r="AH130" s="125"/>
      <c r="AI130" s="125"/>
      <c r="AJ130" s="125"/>
      <c r="AK130" s="125"/>
      <c r="AL130" s="125"/>
    </row>
    <row r="131" spans="1:38" s="124" customFormat="1" x14ac:dyDescent="0.3">
      <c r="A131" s="125" t="str">
        <f>Equipment!A131</f>
        <v>Primary Component</v>
      </c>
      <c r="B131" s="125" t="str">
        <f>Equipment!B131</f>
        <v>Proximity/Distance</v>
      </c>
      <c r="C131" s="125" t="str">
        <f>Equipment!C131</f>
        <v>SparkFun</v>
      </c>
      <c r="D131" s="125" t="str">
        <f>Equipment!D131</f>
        <v>SEN-00246</v>
      </c>
      <c r="E131" s="125">
        <f>Equipment!E131</f>
        <v>0</v>
      </c>
      <c r="F131" s="125">
        <f>Equipment!F131</f>
        <v>0</v>
      </c>
      <c r="G131" s="125">
        <f>Equipment!G131</f>
        <v>0</v>
      </c>
      <c r="H131" s="125">
        <f>Equipment!H131</f>
        <v>0</v>
      </c>
      <c r="I131" s="125">
        <f>Equipment!K131</f>
        <v>0</v>
      </c>
      <c r="J131" s="125">
        <f>Equipment!L131</f>
        <v>0</v>
      </c>
      <c r="K131" s="125">
        <f>Equipment!I131</f>
        <v>0</v>
      </c>
      <c r="L131" s="125" t="str">
        <f>Equipment!M131</f>
        <v>Optical Detector / Phototransistor - QRD1114</v>
      </c>
      <c r="M131" s="125">
        <f>Equipment!N131</f>
        <v>0.95</v>
      </c>
      <c r="N131" s="125">
        <f>Equipment!O131</f>
        <v>0</v>
      </c>
      <c r="O131" s="125" t="str">
        <f>Equipment!P131</f>
        <v>B</v>
      </c>
      <c r="P131" s="125">
        <f>Equipment!Q131</f>
        <v>117</v>
      </c>
      <c r="Q131" s="125" t="str">
        <f>Equipment!R131</f>
        <v>SEN-00246</v>
      </c>
      <c r="R131" s="125">
        <f>Equipment!S131</f>
        <v>0</v>
      </c>
      <c r="S131" s="125">
        <f>Equipment!T131</f>
        <v>0</v>
      </c>
      <c r="T131" s="125">
        <f>Equipment!U131</f>
        <v>0</v>
      </c>
      <c r="U131" s="125">
        <f>Equipment!V131</f>
        <v>0</v>
      </c>
      <c r="V131" s="125">
        <f>Equipment!W131</f>
        <v>0</v>
      </c>
      <c r="W131" s="125" t="str">
        <f>Equipment!X131</f>
        <v>https://www.sparkfun.com/products/246</v>
      </c>
      <c r="X131" s="125" t="str">
        <f>Equipment!Y131</f>
        <v>https://cdn.sparkfun.com/r/92-92/assets/parts/1/8/8/00246a-01.jpg</v>
      </c>
      <c r="Y131" s="125" t="str">
        <f>Equipment!Z131</f>
        <v>https://www.sparkfun.com/products/00246</v>
      </c>
      <c r="Z131" s="125" t="str">
        <f>Equipment!AA131</f>
        <v>https://www.mouser.com/ProductDetail/474-SEN-00246</v>
      </c>
      <c r="AA131" s="125">
        <f>Equipment!AB131</f>
        <v>0</v>
      </c>
      <c r="AB131" s="125"/>
      <c r="AC131" s="125"/>
      <c r="AD131" s="125"/>
      <c r="AE131" s="125"/>
      <c r="AF131" s="125"/>
      <c r="AG131" s="125"/>
      <c r="AH131" s="125"/>
      <c r="AI131" s="125"/>
      <c r="AJ131" s="125"/>
      <c r="AK131" s="125"/>
      <c r="AL131" s="125"/>
    </row>
    <row r="132" spans="1:38" s="124" customFormat="1" x14ac:dyDescent="0.3">
      <c r="A132" s="125" t="str">
        <f>Equipment!A132</f>
        <v>Primary Component</v>
      </c>
      <c r="B132" s="125" t="str">
        <f>Equipment!B132</f>
        <v>Proximity/Distance</v>
      </c>
      <c r="C132" s="125" t="str">
        <f>Equipment!C132</f>
        <v>SparkFun</v>
      </c>
      <c r="D132" s="125" t="str">
        <f>Equipment!D132</f>
        <v>SEN-00241</v>
      </c>
      <c r="E132" s="125">
        <f>Equipment!E132</f>
        <v>4</v>
      </c>
      <c r="F132" s="125">
        <f>Equipment!F132</f>
        <v>0</v>
      </c>
      <c r="G132" s="125">
        <f>Equipment!G132</f>
        <v>0</v>
      </c>
      <c r="H132" s="125">
        <f>Equipment!H132</f>
        <v>20</v>
      </c>
      <c r="I132" s="125">
        <f>Equipment!K132</f>
        <v>0</v>
      </c>
      <c r="J132" s="125">
        <f>Equipment!L132</f>
        <v>0</v>
      </c>
      <c r="K132" s="125">
        <f>Equipment!I132</f>
        <v>20</v>
      </c>
      <c r="L132" s="125" t="str">
        <f>Equipment!M132</f>
        <v>Infrared Emitters and Detectors</v>
      </c>
      <c r="M132" s="125">
        <f>Equipment!N132</f>
        <v>1.95</v>
      </c>
      <c r="N132" s="125">
        <f>Equipment!O132</f>
        <v>0</v>
      </c>
      <c r="O132" s="125" t="str">
        <f>Equipment!P132</f>
        <v>B</v>
      </c>
      <c r="P132" s="125">
        <f>Equipment!Q132</f>
        <v>118</v>
      </c>
      <c r="Q132" s="125" t="str">
        <f>Equipment!R132</f>
        <v>SEN-00241</v>
      </c>
      <c r="R132" s="125">
        <f>Equipment!S132</f>
        <v>7.8</v>
      </c>
      <c r="S132" s="125">
        <f>Equipment!T132</f>
        <v>39</v>
      </c>
      <c r="T132" s="125">
        <f>Equipment!U132</f>
        <v>39</v>
      </c>
      <c r="U132" s="125">
        <f>Equipment!V132</f>
        <v>0</v>
      </c>
      <c r="V132" s="125">
        <f>Equipment!W132</f>
        <v>0</v>
      </c>
      <c r="W132" s="125" t="str">
        <f>Equipment!X132</f>
        <v>https://www.sparkfun.com/products/241</v>
      </c>
      <c r="X132" s="125" t="str">
        <f>Equipment!Y132</f>
        <v>https://cdn.sparkfun.com/r/92-92/assets/parts/1/8/3/00241-02.jpg</v>
      </c>
      <c r="Y132" s="125" t="str">
        <f>Equipment!Z132</f>
        <v>https://www.sparkfun.com/products/00241</v>
      </c>
      <c r="Z132" s="125" t="str">
        <f>Equipment!AA132</f>
        <v>https://www.mouser.com/ProductDetail/474-SEN-00241</v>
      </c>
      <c r="AA132" s="125">
        <f>Equipment!AB132</f>
        <v>0</v>
      </c>
      <c r="AB132" s="125"/>
      <c r="AC132" s="125"/>
      <c r="AD132" s="125"/>
      <c r="AE132" s="125"/>
      <c r="AF132" s="125"/>
      <c r="AG132" s="125"/>
      <c r="AH132" s="125"/>
      <c r="AI132" s="125"/>
      <c r="AJ132" s="125"/>
      <c r="AK132" s="125"/>
      <c r="AL132" s="125"/>
    </row>
    <row r="133" spans="1:38" s="124" customFormat="1" x14ac:dyDescent="0.3">
      <c r="A133" s="125" t="str">
        <f>Equipment!A133</f>
        <v>Primary Component</v>
      </c>
      <c r="B133" s="125" t="str">
        <f>Equipment!B133</f>
        <v>Proximity/Distance</v>
      </c>
      <c r="C133" s="125" t="str">
        <f>Equipment!C133</f>
        <v>SparkFun</v>
      </c>
      <c r="D133" s="125" t="str">
        <f>Equipment!D133</f>
        <v>SEN-13968</v>
      </c>
      <c r="E133" s="125">
        <f>Equipment!E133</f>
        <v>2</v>
      </c>
      <c r="F133" s="125">
        <f>Equipment!F133</f>
        <v>0</v>
      </c>
      <c r="G133" s="125">
        <f>Equipment!G133</f>
        <v>0</v>
      </c>
      <c r="H133" s="125">
        <f>Equipment!H133</f>
        <v>10</v>
      </c>
      <c r="I133" s="125">
        <f>Equipment!K133</f>
        <v>5</v>
      </c>
      <c r="J133" s="125">
        <f>Equipment!L133</f>
        <v>5</v>
      </c>
      <c r="K133" s="125">
        <f>Equipment!I133</f>
        <v>5</v>
      </c>
      <c r="L133" s="125" t="str">
        <f>Equipment!M133</f>
        <v>SparkFun OpenPIR</v>
      </c>
      <c r="M133" s="125">
        <f>Equipment!N133</f>
        <v>14.95</v>
      </c>
      <c r="N133" s="125">
        <f>Equipment!O133</f>
        <v>74.75</v>
      </c>
      <c r="O133" s="125" t="str">
        <f>Equipment!P133</f>
        <v>B</v>
      </c>
      <c r="P133" s="125">
        <f>Equipment!Q133</f>
        <v>119</v>
      </c>
      <c r="Q133" s="125" t="str">
        <f>Equipment!R133</f>
        <v>SEN-13968</v>
      </c>
      <c r="R133" s="125">
        <f>Equipment!S133</f>
        <v>29.9</v>
      </c>
      <c r="S133" s="125">
        <f>Equipment!T133</f>
        <v>149.5</v>
      </c>
      <c r="T133" s="125">
        <f>Equipment!U133</f>
        <v>74.75</v>
      </c>
      <c r="U133" s="125">
        <f>Equipment!V133</f>
        <v>74.75</v>
      </c>
      <c r="V133" s="125">
        <f>Equipment!W133</f>
        <v>74.75</v>
      </c>
      <c r="W133" s="125" t="str">
        <f>Equipment!X133</f>
        <v>https://www.sparkfun.com/products/13968</v>
      </c>
      <c r="X133" s="125" t="str">
        <f>Equipment!Y133</f>
        <v>https://cdn.sparkfun.com/r/92-92/assets/parts/1/1/7/0/6/13968-01.jpg</v>
      </c>
      <c r="Y133" s="125" t="str">
        <f>Equipment!Z133</f>
        <v>https://www.sparkfun.com/products/13968</v>
      </c>
      <c r="Z133" s="125" t="str">
        <f>Equipment!AA133</f>
        <v>https://www.mouser.com/ProductDetail/474-SEN-13968</v>
      </c>
      <c r="AA133" s="125">
        <f>Equipment!AB133</f>
        <v>0</v>
      </c>
      <c r="AB133" s="125"/>
      <c r="AC133" s="125"/>
      <c r="AD133" s="125"/>
      <c r="AE133" s="125"/>
      <c r="AF133" s="125"/>
      <c r="AG133" s="125"/>
      <c r="AH133" s="125"/>
      <c r="AI133" s="125"/>
      <c r="AJ133" s="125"/>
      <c r="AK133" s="125"/>
      <c r="AL133" s="125"/>
    </row>
    <row r="134" spans="1:38" s="124" customFormat="1" x14ac:dyDescent="0.3">
      <c r="A134" s="125" t="str">
        <f>Equipment!A134</f>
        <v>Primary Component</v>
      </c>
      <c r="B134" s="125" t="str">
        <f>Equipment!B134</f>
        <v>Proximity/Distance</v>
      </c>
      <c r="C134" s="125" t="str">
        <f>Equipment!C134</f>
        <v>SparkFun</v>
      </c>
      <c r="D134" s="125" t="str">
        <f>Equipment!D134</f>
        <v>SEN-13959</v>
      </c>
      <c r="E134" s="125">
        <f>Equipment!E134</f>
        <v>1</v>
      </c>
      <c r="F134" s="125">
        <f>Equipment!F134</f>
        <v>0</v>
      </c>
      <c r="G134" s="125">
        <f>Equipment!G134</f>
        <v>0</v>
      </c>
      <c r="H134" s="125">
        <f>Equipment!H134</f>
        <v>5</v>
      </c>
      <c r="I134" s="125">
        <f>Equipment!K134</f>
        <v>0</v>
      </c>
      <c r="J134" s="125">
        <f>Equipment!L134</f>
        <v>0</v>
      </c>
      <c r="K134" s="125">
        <f>Equipment!I134</f>
        <v>5</v>
      </c>
      <c r="L134" s="125" t="str">
        <f>Equipment!M134</f>
        <v>Ultrasonic Sensor - HC-SR04</v>
      </c>
      <c r="M134" s="125">
        <f>Equipment!N134</f>
        <v>3.95</v>
      </c>
      <c r="N134" s="125">
        <f>Equipment!O134</f>
        <v>0</v>
      </c>
      <c r="O134" s="125" t="str">
        <f>Equipment!P134</f>
        <v>B</v>
      </c>
      <c r="P134" s="125">
        <f>Equipment!Q134</f>
        <v>120</v>
      </c>
      <c r="Q134" s="125" t="str">
        <f>Equipment!R134</f>
        <v>SEN-13959</v>
      </c>
      <c r="R134" s="125">
        <f>Equipment!S134</f>
        <v>3.95</v>
      </c>
      <c r="S134" s="125">
        <f>Equipment!T134</f>
        <v>19.75</v>
      </c>
      <c r="T134" s="125">
        <f>Equipment!U134</f>
        <v>19.75</v>
      </c>
      <c r="U134" s="125">
        <f>Equipment!V134</f>
        <v>0</v>
      </c>
      <c r="V134" s="125">
        <f>Equipment!W134</f>
        <v>0</v>
      </c>
      <c r="W134" s="125" t="str">
        <f>Equipment!X134</f>
        <v>https://www.sparkfun.com/products/13959</v>
      </c>
      <c r="X134" s="125" t="str">
        <f>Equipment!Y134</f>
        <v>https://cdn.sparkfun.com/r/92-92/assets/parts/1/1/6/6/8/13959-01a.jpg</v>
      </c>
      <c r="Y134" s="125" t="str">
        <f>Equipment!Z134</f>
        <v>https://www.sparkfun.com/products/13959</v>
      </c>
      <c r="Z134" s="125" t="str">
        <f>Equipment!AA134</f>
        <v>https://www.mouser.com/ProductDetail/474-SEN-13959</v>
      </c>
      <c r="AA134" s="125">
        <f>Equipment!AB134</f>
        <v>0</v>
      </c>
      <c r="AB134" s="125"/>
      <c r="AC134" s="125"/>
      <c r="AD134" s="125"/>
      <c r="AE134" s="125"/>
      <c r="AF134" s="125"/>
      <c r="AG134" s="125"/>
      <c r="AH134" s="125"/>
      <c r="AI134" s="125"/>
      <c r="AJ134" s="125"/>
      <c r="AK134" s="125"/>
      <c r="AL134" s="125"/>
    </row>
    <row r="135" spans="1:38" s="124" customFormat="1" x14ac:dyDescent="0.3">
      <c r="A135" s="125" t="str">
        <f>Equipment!A135</f>
        <v>Primary Component</v>
      </c>
      <c r="B135" s="125" t="str">
        <f>Equipment!B135</f>
        <v>Proximity/Distance</v>
      </c>
      <c r="C135" s="125" t="str">
        <f>Equipment!C135</f>
        <v>SparkFun</v>
      </c>
      <c r="D135" s="125" t="str">
        <f>Equipment!D135</f>
        <v>SEN-12785</v>
      </c>
      <c r="E135" s="125">
        <f>Equipment!E135</f>
        <v>0</v>
      </c>
      <c r="F135" s="125">
        <f>Equipment!F135</f>
        <v>0</v>
      </c>
      <c r="G135" s="125">
        <f>Equipment!G135</f>
        <v>0</v>
      </c>
      <c r="H135" s="125">
        <f>Equipment!H135</f>
        <v>0</v>
      </c>
      <c r="I135" s="125">
        <f>Equipment!K135</f>
        <v>0</v>
      </c>
      <c r="J135" s="125">
        <f>Equipment!L135</f>
        <v>0</v>
      </c>
      <c r="K135" s="125">
        <f>Equipment!I135</f>
        <v>0</v>
      </c>
      <c r="L135" s="125" t="str">
        <f>Equipment!M135</f>
        <v>SparkFun ToF Range Finder Sensor - VL6180</v>
      </c>
      <c r="M135" s="125">
        <f>Equipment!N135</f>
        <v>24.95</v>
      </c>
      <c r="N135" s="125">
        <f>Equipment!O135</f>
        <v>0</v>
      </c>
      <c r="O135" s="125" t="str">
        <f>Equipment!P135</f>
        <v>B</v>
      </c>
      <c r="P135" s="125">
        <f>Equipment!Q135</f>
        <v>121</v>
      </c>
      <c r="Q135" s="125" t="str">
        <f>Equipment!R135</f>
        <v>SEN-12785</v>
      </c>
      <c r="R135" s="125">
        <f>Equipment!S135</f>
        <v>0</v>
      </c>
      <c r="S135" s="125">
        <f>Equipment!T135</f>
        <v>0</v>
      </c>
      <c r="T135" s="125">
        <f>Equipment!U135</f>
        <v>0</v>
      </c>
      <c r="U135" s="125">
        <f>Equipment!V135</f>
        <v>0</v>
      </c>
      <c r="V135" s="125">
        <f>Equipment!W135</f>
        <v>0</v>
      </c>
      <c r="W135" s="125" t="str">
        <f>Equipment!X135</f>
        <v>https://www.sparkfun.com/products/12785</v>
      </c>
      <c r="X135" s="125" t="str">
        <f>Equipment!Y135</f>
        <v>https://cdn.sparkfun.com/r/92-92/assets/parts/9/5/9/7/12785-01.jpg</v>
      </c>
      <c r="Y135" s="125" t="str">
        <f>Equipment!Z135</f>
        <v>https://www.sparkfun.com/products/12785</v>
      </c>
      <c r="Z135" s="125" t="str">
        <f>Equipment!AA135</f>
        <v>https://www.mouser.com/ProductDetail/474-SEN-12785</v>
      </c>
      <c r="AA135" s="125">
        <f>Equipment!AB135</f>
        <v>0</v>
      </c>
      <c r="AB135" s="125"/>
      <c r="AC135" s="125"/>
      <c r="AD135" s="125"/>
      <c r="AE135" s="125"/>
      <c r="AF135" s="125"/>
      <c r="AG135" s="125"/>
      <c r="AH135" s="125"/>
      <c r="AI135" s="125"/>
      <c r="AJ135" s="125"/>
      <c r="AK135" s="125"/>
      <c r="AL135" s="125"/>
    </row>
    <row r="136" spans="1:38" s="124" customFormat="1" x14ac:dyDescent="0.3">
      <c r="A136" s="125" t="str">
        <f>Equipment!A136</f>
        <v>Primary Component</v>
      </c>
      <c r="B136" s="125" t="str">
        <f>Equipment!B136</f>
        <v>Proximity/Distance</v>
      </c>
      <c r="C136" s="125" t="str">
        <f>Equipment!C136</f>
        <v>SparkFun</v>
      </c>
      <c r="D136" s="125" t="str">
        <f>Equipment!D136</f>
        <v>SEN-13162</v>
      </c>
      <c r="E136" s="125">
        <f>Equipment!E136</f>
        <v>0</v>
      </c>
      <c r="F136" s="125">
        <f>Equipment!F136</f>
        <v>0</v>
      </c>
      <c r="G136" s="125">
        <f>Equipment!G136</f>
        <v>0</v>
      </c>
      <c r="H136" s="125">
        <f>Equipment!H136</f>
        <v>0</v>
      </c>
      <c r="I136" s="125">
        <f>Equipment!K136</f>
        <v>0</v>
      </c>
      <c r="J136" s="125">
        <f>Equipment!L136</f>
        <v>0</v>
      </c>
      <c r="K136" s="125">
        <f>Equipment!I136</f>
        <v>0</v>
      </c>
      <c r="L136" s="125" t="str">
        <f>Equipment!M136</f>
        <v>ZX Distance and Gesture Sensor</v>
      </c>
      <c r="M136" s="125">
        <f>Equipment!N136</f>
        <v>24.95</v>
      </c>
      <c r="N136" s="125">
        <f>Equipment!O136</f>
        <v>0</v>
      </c>
      <c r="O136" s="125" t="str">
        <f>Equipment!P136</f>
        <v>B</v>
      </c>
      <c r="P136" s="125">
        <f>Equipment!Q136</f>
        <v>122</v>
      </c>
      <c r="Q136" s="125" t="str">
        <f>Equipment!R136</f>
        <v>SEN-13162</v>
      </c>
      <c r="R136" s="125">
        <f>Equipment!S136</f>
        <v>0</v>
      </c>
      <c r="S136" s="125">
        <f>Equipment!T136</f>
        <v>0</v>
      </c>
      <c r="T136" s="125">
        <f>Equipment!U136</f>
        <v>0</v>
      </c>
      <c r="U136" s="125">
        <f>Equipment!V136</f>
        <v>0</v>
      </c>
      <c r="V136" s="125">
        <f>Equipment!W136</f>
        <v>0</v>
      </c>
      <c r="W136" s="125" t="str">
        <f>Equipment!X136</f>
        <v>https://www.sparkfun.com/products/13162</v>
      </c>
      <c r="X136" s="125" t="str">
        <f>Equipment!Y136</f>
        <v>https://cdn.sparkfun.com/r/92-92/assets/parts/1/0/2/7/9/13162-01a.jpg</v>
      </c>
      <c r="Y136" s="125" t="str">
        <f>Equipment!Z136</f>
        <v>https://www.sparkfun.com/products/13162</v>
      </c>
      <c r="Z136" s="125" t="str">
        <f>Equipment!AA136</f>
        <v>https://www.mouser.com/ProductDetail/474-SEN-13162</v>
      </c>
      <c r="AA136" s="125">
        <f>Equipment!AB136</f>
        <v>0</v>
      </c>
      <c r="AB136" s="125"/>
      <c r="AC136" s="125"/>
      <c r="AD136" s="125"/>
      <c r="AE136" s="125"/>
      <c r="AF136" s="125"/>
      <c r="AG136" s="125"/>
      <c r="AH136" s="125"/>
      <c r="AI136" s="125"/>
      <c r="AJ136" s="125"/>
      <c r="AK136" s="125"/>
      <c r="AL136" s="125"/>
    </row>
    <row r="137" spans="1:38" s="124" customFormat="1" x14ac:dyDescent="0.3">
      <c r="A137" s="125" t="str">
        <f>Equipment!A137</f>
        <v>Primary Component</v>
      </c>
      <c r="B137" s="125" t="str">
        <f>Equipment!B137</f>
        <v>Proximity/Distance</v>
      </c>
      <c r="C137" s="125" t="str">
        <f>Equipment!C137</f>
        <v>SparkFun</v>
      </c>
      <c r="D137" s="125" t="str">
        <f>Equipment!D137</f>
        <v>SEN-12787</v>
      </c>
      <c r="E137" s="125">
        <f>Equipment!E137</f>
        <v>0</v>
      </c>
      <c r="F137" s="125">
        <f>Equipment!F137</f>
        <v>0</v>
      </c>
      <c r="G137" s="125">
        <f>Equipment!G137</f>
        <v>0</v>
      </c>
      <c r="H137" s="125">
        <f>Equipment!H137</f>
        <v>0</v>
      </c>
      <c r="I137" s="125">
        <f>Equipment!K137</f>
        <v>0</v>
      </c>
      <c r="J137" s="125">
        <f>Equipment!L137</f>
        <v>0</v>
      </c>
      <c r="K137" s="125">
        <f>Equipment!I137</f>
        <v>0</v>
      </c>
      <c r="L137" s="125" t="str">
        <f>Equipment!M137</f>
        <v>SparkFun RGB and Gesture Sensor - APDS-9960</v>
      </c>
      <c r="M137" s="125">
        <f>Equipment!N137</f>
        <v>14.95</v>
      </c>
      <c r="N137" s="125">
        <f>Equipment!O137</f>
        <v>0</v>
      </c>
      <c r="O137" s="125" t="str">
        <f>Equipment!P137</f>
        <v>B</v>
      </c>
      <c r="P137" s="125">
        <f>Equipment!Q137</f>
        <v>123</v>
      </c>
      <c r="Q137" s="125" t="str">
        <f>Equipment!R137</f>
        <v>SEN-12787</v>
      </c>
      <c r="R137" s="125">
        <f>Equipment!S137</f>
        <v>0</v>
      </c>
      <c r="S137" s="125">
        <f>Equipment!T137</f>
        <v>0</v>
      </c>
      <c r="T137" s="125">
        <f>Equipment!U137</f>
        <v>0</v>
      </c>
      <c r="U137" s="125">
        <f>Equipment!V137</f>
        <v>0</v>
      </c>
      <c r="V137" s="125">
        <f>Equipment!W137</f>
        <v>0</v>
      </c>
      <c r="W137" s="125" t="str">
        <f>Equipment!X137</f>
        <v>https://www.sparkfun.com/products/12787</v>
      </c>
      <c r="X137" s="125" t="str">
        <f>Equipment!Y137</f>
        <v>https://cdn.sparkfun.com/r/92-92/assets/parts/9/6/0/3/12787-01.jpg</v>
      </c>
      <c r="Y137" s="125" t="str">
        <f>Equipment!Z137</f>
        <v>https://www.sparkfun.com/products/12787</v>
      </c>
      <c r="Z137" s="125" t="str">
        <f>Equipment!AA137</f>
        <v>https://www.mouser.com/ProductDetail/474-SEN-12787</v>
      </c>
      <c r="AA137" s="125">
        <f>Equipment!AB137</f>
        <v>0</v>
      </c>
      <c r="AB137" s="125"/>
      <c r="AC137" s="125"/>
      <c r="AD137" s="125"/>
      <c r="AE137" s="125"/>
      <c r="AF137" s="125"/>
      <c r="AG137" s="125"/>
      <c r="AH137" s="125"/>
      <c r="AI137" s="125"/>
      <c r="AJ137" s="125"/>
      <c r="AK137" s="125"/>
      <c r="AL137" s="125"/>
    </row>
    <row r="138" spans="1:38" s="124" customFormat="1" x14ac:dyDescent="0.3">
      <c r="A138" s="125" t="str">
        <f>Equipment!A138</f>
        <v>Primary Component</v>
      </c>
      <c r="B138" s="125" t="str">
        <f>Equipment!B138</f>
        <v>Proximity/Distance</v>
      </c>
      <c r="C138" s="125" t="str">
        <f>Equipment!C138</f>
        <v>SparkFun</v>
      </c>
      <c r="D138" s="125" t="str">
        <f>Equipment!D138</f>
        <v>SPX-14343</v>
      </c>
      <c r="E138" s="125">
        <f>Equipment!E138</f>
        <v>1</v>
      </c>
      <c r="F138" s="125">
        <f>Equipment!F138</f>
        <v>0</v>
      </c>
      <c r="G138" s="125">
        <f>Equipment!G138</f>
        <v>0</v>
      </c>
      <c r="H138" s="125">
        <f>Equipment!H138</f>
        <v>5</v>
      </c>
      <c r="I138" s="125">
        <f>Equipment!K138</f>
        <v>1</v>
      </c>
      <c r="J138" s="125">
        <f>Equipment!L138</f>
        <v>1</v>
      </c>
      <c r="K138" s="125">
        <f>Equipment!I138</f>
        <v>4</v>
      </c>
      <c r="L138" s="125" t="str">
        <f>Equipment!M138</f>
        <v>Qwiic Distance Sensor - RFD77402</v>
      </c>
      <c r="M138" s="125">
        <f>Equipment!N138</f>
        <v>19.95</v>
      </c>
      <c r="N138" s="125">
        <f>Equipment!O138</f>
        <v>19.95</v>
      </c>
      <c r="O138" s="125" t="str">
        <f>Equipment!P138</f>
        <v>B</v>
      </c>
      <c r="P138" s="125">
        <f>Equipment!Q138</f>
        <v>124</v>
      </c>
      <c r="Q138" s="125" t="str">
        <f>Equipment!R138</f>
        <v>SPX-14343</v>
      </c>
      <c r="R138" s="125">
        <f>Equipment!S138</f>
        <v>19.95</v>
      </c>
      <c r="S138" s="125">
        <f>Equipment!T138</f>
        <v>99.75</v>
      </c>
      <c r="T138" s="125">
        <f>Equipment!U138</f>
        <v>79.8</v>
      </c>
      <c r="U138" s="125">
        <f>Equipment!V138</f>
        <v>19.95</v>
      </c>
      <c r="V138" s="125">
        <f>Equipment!W138</f>
        <v>19.95</v>
      </c>
      <c r="W138" s="125" t="str">
        <f>Equipment!X138</f>
        <v>https://www.sparkfun.com/products/14343</v>
      </c>
      <c r="X138" s="125" t="str">
        <f>Equipment!Y138</f>
        <v>https://cdn.sparkfun.com/r/92-92/assets/parts/1/2/3/1/9/ToFQuarter.jpg</v>
      </c>
      <c r="Y138" s="125" t="str">
        <f>Equipment!Z138</f>
        <v>https://www.sparkfun.com/products/14343</v>
      </c>
      <c r="Z138" s="125" t="str">
        <f>Equipment!AA138</f>
        <v>https://www.mouser.com/ProductDetail/474-SPX-14343</v>
      </c>
      <c r="AA138" s="125">
        <f>Equipment!AB138</f>
        <v>0</v>
      </c>
      <c r="AB138" s="125"/>
      <c r="AC138" s="125"/>
      <c r="AD138" s="125"/>
      <c r="AE138" s="125"/>
      <c r="AF138" s="125"/>
      <c r="AG138" s="125"/>
      <c r="AH138" s="125"/>
      <c r="AI138" s="125"/>
      <c r="AJ138" s="125"/>
      <c r="AK138" s="125"/>
      <c r="AL138" s="125"/>
    </row>
    <row r="139" spans="1:38" s="124" customFormat="1" x14ac:dyDescent="0.3">
      <c r="A139" s="125" t="str">
        <f>Equipment!A139</f>
        <v>Primary Component</v>
      </c>
      <c r="B139" s="125" t="str">
        <f>Equipment!B139</f>
        <v>Proximity/Distance</v>
      </c>
      <c r="C139" s="125" t="str">
        <f>Equipment!C139</f>
        <v>Mouser</v>
      </c>
      <c r="D139" s="125">
        <f>Equipment!D139</f>
        <v>29.62</v>
      </c>
      <c r="E139" s="125">
        <f>Equipment!E139</f>
        <v>1</v>
      </c>
      <c r="F139" s="125">
        <f>Equipment!F139</f>
        <v>0</v>
      </c>
      <c r="G139" s="125">
        <f>Equipment!G139</f>
        <v>0</v>
      </c>
      <c r="H139" s="125">
        <f>Equipment!H139</f>
        <v>5</v>
      </c>
      <c r="I139" s="125">
        <f>Equipment!K139</f>
        <v>0</v>
      </c>
      <c r="J139" s="125">
        <f>Equipment!L139</f>
        <v>0</v>
      </c>
      <c r="K139" s="125">
        <f>Equipment!I139</f>
        <v>5</v>
      </c>
      <c r="L139" s="125" t="str">
        <f>Equipment!M139</f>
        <v>IoT 3D Time Of Flight Sensor Shield</v>
      </c>
      <c r="M139" s="125">
        <f>Equipment!N139</f>
        <v>29.62</v>
      </c>
      <c r="N139" s="125">
        <f>Equipment!O139</f>
        <v>0</v>
      </c>
      <c r="O139" s="125" t="str">
        <f>Equipment!P139</f>
        <v>B</v>
      </c>
      <c r="P139" s="125">
        <f>Equipment!Q139</f>
        <v>125</v>
      </c>
      <c r="Q139" s="125" t="str">
        <f>Equipment!R139</f>
        <v>975-RFD77306</v>
      </c>
      <c r="R139" s="125">
        <f>Equipment!S139</f>
        <v>29.62</v>
      </c>
      <c r="S139" s="125">
        <f>Equipment!T139</f>
        <v>148.1</v>
      </c>
      <c r="T139" s="125">
        <f>Equipment!U139</f>
        <v>148.1</v>
      </c>
      <c r="U139" s="125">
        <f>Equipment!V139</f>
        <v>0</v>
      </c>
      <c r="V139" s="125">
        <f>Equipment!W139</f>
        <v>0</v>
      </c>
      <c r="W139" s="125" t="str">
        <f>Equipment!X139</f>
        <v>IoT 3D Time Of Flight Sensor Shield</v>
      </c>
      <c r="X139" s="125">
        <f>Equipment!Y139</f>
        <v>29.62</v>
      </c>
      <c r="Y139" s="125" t="str">
        <f>Equipment!Z139</f>
        <v>https://www.mouser.com/ProductDetail/975-RFD77306</v>
      </c>
      <c r="Z139" s="125" t="str">
        <f>Equipment!AA139</f>
        <v>https://www.mouser.com/ProductDetail/975-RFD77306</v>
      </c>
      <c r="AA139" s="125">
        <f>Equipment!AB139</f>
        <v>0</v>
      </c>
      <c r="AB139" s="125"/>
      <c r="AC139" s="125"/>
      <c r="AD139" s="125"/>
      <c r="AE139" s="125"/>
      <c r="AF139" s="125"/>
      <c r="AG139" s="125"/>
      <c r="AH139" s="125"/>
      <c r="AI139" s="125"/>
      <c r="AJ139" s="125"/>
      <c r="AK139" s="125"/>
      <c r="AL139" s="125"/>
    </row>
    <row r="140" spans="1:38" s="124" customFormat="1" x14ac:dyDescent="0.3">
      <c r="A140" s="125" t="str">
        <f>Equipment!A140</f>
        <v>Primary Component</v>
      </c>
      <c r="B140" s="125" t="str">
        <f>Equipment!B140</f>
        <v>Proximity/Distance</v>
      </c>
      <c r="C140" s="125" t="str">
        <f>Equipment!C140</f>
        <v>SparkFun</v>
      </c>
      <c r="D140" s="125" t="str">
        <f>Equipment!D140</f>
        <v>SEN-00242</v>
      </c>
      <c r="E140" s="125">
        <f>Equipment!E140</f>
        <v>0</v>
      </c>
      <c r="F140" s="125">
        <f>Equipment!F140</f>
        <v>0</v>
      </c>
      <c r="G140" s="125">
        <f>Equipment!G140</f>
        <v>0</v>
      </c>
      <c r="H140" s="125">
        <f>Equipment!H140</f>
        <v>0</v>
      </c>
      <c r="I140" s="125">
        <f>Equipment!K140</f>
        <v>0</v>
      </c>
      <c r="J140" s="125">
        <f>Equipment!L140</f>
        <v>0</v>
      </c>
      <c r="K140" s="125">
        <f>Equipment!I140</f>
        <v>0</v>
      </c>
      <c r="L140" s="125" t="str">
        <f>Equipment!M140</f>
        <v>Infrared Proximity Sensor - Sharp GP2Y0A21YK</v>
      </c>
      <c r="M140" s="125">
        <f>Equipment!N140</f>
        <v>13.95</v>
      </c>
      <c r="N140" s="125">
        <f>Equipment!O140</f>
        <v>0</v>
      </c>
      <c r="O140" s="125" t="str">
        <f>Equipment!P140</f>
        <v>B</v>
      </c>
      <c r="P140" s="125">
        <f>Equipment!Q140</f>
        <v>126</v>
      </c>
      <c r="Q140" s="125" t="str">
        <f>Equipment!R140</f>
        <v>SEN-00242</v>
      </c>
      <c r="R140" s="125">
        <f>Equipment!S140</f>
        <v>0</v>
      </c>
      <c r="S140" s="125">
        <f>Equipment!T140</f>
        <v>0</v>
      </c>
      <c r="T140" s="125">
        <f>Equipment!U140</f>
        <v>0</v>
      </c>
      <c r="U140" s="125">
        <f>Equipment!V140</f>
        <v>0</v>
      </c>
      <c r="V140" s="125">
        <f>Equipment!W140</f>
        <v>0</v>
      </c>
      <c r="W140" s="125" t="str">
        <f>Equipment!X140</f>
        <v>https://www.sparkfun.com/products/242</v>
      </c>
      <c r="X140" s="125" t="str">
        <f>Equipment!Y140</f>
        <v>https://cdn.sparkfun.com/r/92-92/assets/parts/1/8/4/00242-1.jpg</v>
      </c>
      <c r="Y140" s="125" t="str">
        <f>Equipment!Z140</f>
        <v>https://www.sparkfun.com/products/00242</v>
      </c>
      <c r="Z140" s="125" t="str">
        <f>Equipment!AA140</f>
        <v>https://www.mouser.com/ProductDetail/474-SEN-00242</v>
      </c>
      <c r="AA140" s="125">
        <f>Equipment!AB140</f>
        <v>0</v>
      </c>
      <c r="AB140" s="125"/>
      <c r="AC140" s="125"/>
      <c r="AD140" s="125"/>
      <c r="AE140" s="125"/>
      <c r="AF140" s="125"/>
      <c r="AG140" s="125"/>
      <c r="AH140" s="125"/>
      <c r="AI140" s="125"/>
      <c r="AJ140" s="125"/>
      <c r="AK140" s="125"/>
      <c r="AL140" s="125"/>
    </row>
    <row r="141" spans="1:38" s="124" customFormat="1" x14ac:dyDescent="0.3">
      <c r="A141" s="125" t="str">
        <f>Equipment!A141</f>
        <v>Primary Component</v>
      </c>
      <c r="B141" s="125" t="str">
        <f>Equipment!B141</f>
        <v>Proximity/Distance</v>
      </c>
      <c r="C141" s="125" t="str">
        <f>Equipment!C141</f>
        <v>SparkFun</v>
      </c>
      <c r="D141" s="125" t="str">
        <f>Equipment!D141</f>
        <v>SEN-08733</v>
      </c>
      <c r="E141" s="125">
        <f>Equipment!E141</f>
        <v>0</v>
      </c>
      <c r="F141" s="125">
        <f>Equipment!F141</f>
        <v>0</v>
      </c>
      <c r="G141" s="125">
        <f>Equipment!G141</f>
        <v>0</v>
      </c>
      <c r="H141" s="125">
        <f>Equipment!H141</f>
        <v>0</v>
      </c>
      <c r="I141" s="125">
        <f>Equipment!K141</f>
        <v>0</v>
      </c>
      <c r="J141" s="125">
        <f>Equipment!L141</f>
        <v>0</v>
      </c>
      <c r="K141" s="125">
        <f>Equipment!I141</f>
        <v>0</v>
      </c>
      <c r="L141" s="125" t="str">
        <f>Equipment!M141</f>
        <v>Infrared Sensor Jumper Wire - 3-Pin JST</v>
      </c>
      <c r="M141" s="125">
        <f>Equipment!N141</f>
        <v>1.5</v>
      </c>
      <c r="N141" s="125">
        <f>Equipment!O141</f>
        <v>0</v>
      </c>
      <c r="O141" s="125" t="str">
        <f>Equipment!P141</f>
        <v>B</v>
      </c>
      <c r="P141" s="125">
        <f>Equipment!Q141</f>
        <v>127</v>
      </c>
      <c r="Q141" s="125" t="str">
        <f>Equipment!R141</f>
        <v>SEN-08733</v>
      </c>
      <c r="R141" s="125">
        <f>Equipment!S141</f>
        <v>0</v>
      </c>
      <c r="S141" s="125">
        <f>Equipment!T141</f>
        <v>0</v>
      </c>
      <c r="T141" s="125">
        <f>Equipment!U141</f>
        <v>0</v>
      </c>
      <c r="U141" s="125">
        <f>Equipment!V141</f>
        <v>0</v>
      </c>
      <c r="V141" s="125">
        <f>Equipment!W141</f>
        <v>0</v>
      </c>
      <c r="W141" s="125" t="str">
        <f>Equipment!X141</f>
        <v>https://www.sparkfun.com/products/8733</v>
      </c>
      <c r="X141" s="125" t="str">
        <f>Equipment!Y141</f>
        <v>https://cdn.sparkfun.com/r/92-92/assets/parts/1/9/2/0/08733-03-L.jpg</v>
      </c>
      <c r="Y141" s="125" t="str">
        <f>Equipment!Z141</f>
        <v>https://www.sparkfun.com/products/08733</v>
      </c>
      <c r="Z141" s="125" t="str">
        <f>Equipment!AA141</f>
        <v>https://www.mouser.com/ProductDetail/474-SEN-08733</v>
      </c>
      <c r="AA141" s="125">
        <f>Equipment!AB141</f>
        <v>0</v>
      </c>
      <c r="AB141" s="125"/>
      <c r="AC141" s="125"/>
      <c r="AD141" s="125"/>
      <c r="AE141" s="125"/>
      <c r="AF141" s="125"/>
      <c r="AG141" s="125"/>
      <c r="AH141" s="125"/>
      <c r="AI141" s="125"/>
      <c r="AJ141" s="125"/>
      <c r="AK141" s="125"/>
      <c r="AL141" s="125"/>
    </row>
    <row r="142" spans="1:38" s="124" customFormat="1" x14ac:dyDescent="0.3">
      <c r="A142" s="125" t="str">
        <f>Equipment!A142</f>
        <v>Primary Component</v>
      </c>
      <c r="B142" s="125" t="str">
        <f>Equipment!B142</f>
        <v>Proximity/Distance</v>
      </c>
      <c r="C142" s="125" t="str">
        <f>Equipment!C142</f>
        <v>Adafruit</v>
      </c>
      <c r="D142" s="125" t="str">
        <f>Equipment!D142</f>
        <v>3538</v>
      </c>
      <c r="E142" s="125">
        <f>Equipment!E142</f>
        <v>0</v>
      </c>
      <c r="F142" s="125">
        <f>Equipment!F142</f>
        <v>0</v>
      </c>
      <c r="G142" s="125">
        <f>Equipment!G142</f>
        <v>0</v>
      </c>
      <c r="H142" s="125">
        <f>Equipment!H142</f>
        <v>0</v>
      </c>
      <c r="I142" s="125">
        <f>Equipment!K142</f>
        <v>0</v>
      </c>
      <c r="J142" s="125">
        <f>Equipment!L142</f>
        <v>0</v>
      </c>
      <c r="K142" s="125">
        <f>Equipment!I142</f>
        <v>0</v>
      </c>
      <c r="L142" s="125" t="str">
        <f>Equipment!M142</f>
        <v xml:space="preserve">Adafruit AMG8833 IR Thermal Camera Breakout </v>
      </c>
      <c r="M142" s="125">
        <f>Equipment!N142</f>
        <v>39.950000000000003</v>
      </c>
      <c r="N142" s="125">
        <f>Equipment!O142</f>
        <v>0</v>
      </c>
      <c r="O142" s="125" t="str">
        <f>Equipment!P142</f>
        <v>A</v>
      </c>
      <c r="P142" s="125">
        <f>Equipment!Q142</f>
        <v>128</v>
      </c>
      <c r="Q142" s="125" t="str">
        <f>Equipment!R142</f>
        <v>3538</v>
      </c>
      <c r="R142" s="125">
        <f>Equipment!S142</f>
        <v>0</v>
      </c>
      <c r="S142" s="125">
        <f>Equipment!T142</f>
        <v>0</v>
      </c>
      <c r="T142" s="125">
        <f>Equipment!U142</f>
        <v>0</v>
      </c>
      <c r="U142" s="125">
        <f>Equipment!V142</f>
        <v>0</v>
      </c>
      <c r="V142" s="125">
        <f>Equipment!W142</f>
        <v>0</v>
      </c>
      <c r="W142" s="125">
        <f>Equipment!X142</f>
        <v>0</v>
      </c>
      <c r="X142" s="125">
        <f>Equipment!Y142</f>
        <v>0</v>
      </c>
      <c r="Y142" s="125" t="str">
        <f>Equipment!Z142</f>
        <v>https://www.adafruit.com/product/3538</v>
      </c>
      <c r="Z142" s="125" t="str">
        <f>Equipment!AA142</f>
        <v>https://www.mouser.com/ProductDetail/485-3538</v>
      </c>
      <c r="AA142" s="125">
        <f>Equipment!AB142</f>
        <v>0</v>
      </c>
      <c r="AB142" s="125"/>
      <c r="AC142" s="125"/>
      <c r="AD142" s="125"/>
      <c r="AE142" s="125"/>
      <c r="AF142" s="125"/>
      <c r="AG142" s="125"/>
      <c r="AH142" s="125"/>
      <c r="AI142" s="125"/>
      <c r="AJ142" s="125"/>
      <c r="AK142" s="125"/>
      <c r="AL142" s="125"/>
    </row>
    <row r="143" spans="1:38" s="124" customFormat="1" x14ac:dyDescent="0.3">
      <c r="A143" s="125" t="str">
        <f>Equipment!A143</f>
        <v>Primary Component</v>
      </c>
      <c r="B143" s="125" t="str">
        <f>Equipment!B143</f>
        <v>Proximity/Distance</v>
      </c>
      <c r="C143" s="125" t="str">
        <f>Equipment!C143</f>
        <v>Adafruit</v>
      </c>
      <c r="D143" s="125" t="str">
        <f>Equipment!D143</f>
        <v>3317</v>
      </c>
      <c r="E143" s="125">
        <f>Equipment!E143</f>
        <v>1</v>
      </c>
      <c r="F143" s="125">
        <f>Equipment!F143</f>
        <v>0</v>
      </c>
      <c r="G143" s="125">
        <f>Equipment!G143</f>
        <v>0</v>
      </c>
      <c r="H143" s="125">
        <f>Equipment!H143</f>
        <v>5</v>
      </c>
      <c r="I143" s="125">
        <f>Equipment!K143</f>
        <v>0</v>
      </c>
      <c r="J143" s="125">
        <f>Equipment!L143</f>
        <v>0</v>
      </c>
      <c r="K143" s="125">
        <f>Equipment!I143</f>
        <v>5</v>
      </c>
      <c r="L143" s="125" t="str">
        <f>Equipment!M143</f>
        <v>Adafruit VL53L0X Time of Flight Distance Sensor - ~30 to 1000mm</v>
      </c>
      <c r="M143" s="125">
        <f>Equipment!N143</f>
        <v>14.95</v>
      </c>
      <c r="N143" s="125">
        <f>Equipment!O143</f>
        <v>0</v>
      </c>
      <c r="O143" s="125" t="str">
        <f>Equipment!P143</f>
        <v>B</v>
      </c>
      <c r="P143" s="125">
        <f>Equipment!Q143</f>
        <v>129</v>
      </c>
      <c r="Q143" s="125" t="str">
        <f>Equipment!R143</f>
        <v>3317</v>
      </c>
      <c r="R143" s="125">
        <f>Equipment!S143</f>
        <v>14.95</v>
      </c>
      <c r="S143" s="125">
        <f>Equipment!T143</f>
        <v>74.75</v>
      </c>
      <c r="T143" s="125">
        <f>Equipment!U143</f>
        <v>74.75</v>
      </c>
      <c r="U143" s="125">
        <f>Equipment!V143</f>
        <v>0</v>
      </c>
      <c r="V143" s="125">
        <f>Equipment!W143</f>
        <v>0</v>
      </c>
      <c r="W143" s="125">
        <f>Equipment!X143</f>
        <v>0</v>
      </c>
      <c r="X143" s="125">
        <f>Equipment!Y143</f>
        <v>0</v>
      </c>
      <c r="Y143" s="125" t="str">
        <f>Equipment!Z143</f>
        <v>https://www.adafruit.com/product/3317</v>
      </c>
      <c r="Z143" s="125" t="str">
        <f>Equipment!AA143</f>
        <v>https://www.mouser.com/ProductDetail/485-3317</v>
      </c>
      <c r="AA143" s="125">
        <f>Equipment!AB143</f>
        <v>0</v>
      </c>
      <c r="AB143" s="125"/>
      <c r="AC143" s="125"/>
      <c r="AD143" s="125"/>
      <c r="AE143" s="125"/>
      <c r="AF143" s="125"/>
      <c r="AG143" s="125"/>
      <c r="AH143" s="125"/>
      <c r="AI143" s="125"/>
      <c r="AJ143" s="125"/>
      <c r="AK143" s="125"/>
      <c r="AL143" s="125"/>
    </row>
    <row r="144" spans="1:38" s="124" customFormat="1" x14ac:dyDescent="0.3">
      <c r="A144" s="125" t="str">
        <f>Equipment!A144</f>
        <v>Primary Component</v>
      </c>
      <c r="B144" s="125" t="str">
        <f>Equipment!B144</f>
        <v>Proximity/Distance</v>
      </c>
      <c r="C144" s="125" t="str">
        <f>Equipment!C144</f>
        <v>Adafruit</v>
      </c>
      <c r="D144" s="125" t="str">
        <f>Equipment!D144</f>
        <v>3316</v>
      </c>
      <c r="E144" s="125">
        <f>Equipment!E144</f>
        <v>0</v>
      </c>
      <c r="F144" s="125">
        <f>Equipment!F144</f>
        <v>0</v>
      </c>
      <c r="G144" s="125">
        <f>Equipment!G144</f>
        <v>0</v>
      </c>
      <c r="H144" s="125">
        <f>Equipment!H144</f>
        <v>0</v>
      </c>
      <c r="I144" s="125">
        <f>Equipment!K144</f>
        <v>0</v>
      </c>
      <c r="J144" s="125">
        <f>Equipment!L144</f>
        <v>0</v>
      </c>
      <c r="K144" s="125">
        <f>Equipment!I144</f>
        <v>0</v>
      </c>
      <c r="L144" s="125" t="str">
        <f>Equipment!M144</f>
        <v>Adafruit VL6180X Time of Flight Distance Ranging Sensor (VL6180)</v>
      </c>
      <c r="M144" s="125">
        <f>Equipment!N144</f>
        <v>13.95</v>
      </c>
      <c r="N144" s="125">
        <f>Equipment!O144</f>
        <v>0</v>
      </c>
      <c r="O144" s="125" t="str">
        <f>Equipment!P144</f>
        <v>A</v>
      </c>
      <c r="P144" s="125">
        <f>Equipment!Q144</f>
        <v>130</v>
      </c>
      <c r="Q144" s="125" t="str">
        <f>Equipment!R144</f>
        <v>3316</v>
      </c>
      <c r="R144" s="125">
        <f>Equipment!S144</f>
        <v>0</v>
      </c>
      <c r="S144" s="125">
        <f>Equipment!T144</f>
        <v>0</v>
      </c>
      <c r="T144" s="125">
        <f>Equipment!U144</f>
        <v>0</v>
      </c>
      <c r="U144" s="125">
        <f>Equipment!V144</f>
        <v>0</v>
      </c>
      <c r="V144" s="125">
        <f>Equipment!W144</f>
        <v>0</v>
      </c>
      <c r="W144" s="125">
        <f>Equipment!X144</f>
        <v>0</v>
      </c>
      <c r="X144" s="125">
        <f>Equipment!Y144</f>
        <v>0</v>
      </c>
      <c r="Y144" s="125" t="str">
        <f>Equipment!Z144</f>
        <v>https://www.adafruit.com/product/3316</v>
      </c>
      <c r="Z144" s="125" t="str">
        <f>Equipment!AA144</f>
        <v>https://www.mouser.com/ProductDetail/485-3316</v>
      </c>
      <c r="AA144" s="125">
        <f>Equipment!AB144</f>
        <v>0</v>
      </c>
      <c r="AB144" s="125"/>
      <c r="AC144" s="125"/>
      <c r="AD144" s="125"/>
      <c r="AE144" s="125"/>
      <c r="AF144" s="125"/>
      <c r="AG144" s="125"/>
      <c r="AH144" s="125"/>
      <c r="AI144" s="125"/>
      <c r="AJ144" s="125"/>
      <c r="AK144" s="125"/>
      <c r="AL144" s="125"/>
    </row>
    <row r="145" spans="1:38" s="124" customFormat="1" x14ac:dyDescent="0.3">
      <c r="A145" s="125" t="str">
        <f>Equipment!A145</f>
        <v>Primary Component</v>
      </c>
      <c r="B145" s="125" t="str">
        <f>Equipment!B145</f>
        <v>Proximity/Distance</v>
      </c>
      <c r="C145" s="125" t="str">
        <f>Equipment!C145</f>
        <v>Adafruit</v>
      </c>
      <c r="D145" s="125" t="str">
        <f>Equipment!D145</f>
        <v>1568</v>
      </c>
      <c r="E145" s="125">
        <f>Equipment!E145</f>
        <v>0</v>
      </c>
      <c r="F145" s="125">
        <f>Equipment!F145</f>
        <v>0</v>
      </c>
      <c r="G145" s="125">
        <f>Equipment!G145</f>
        <v>0</v>
      </c>
      <c r="H145" s="125">
        <f>Equipment!H145</f>
        <v>0</v>
      </c>
      <c r="I145" s="125">
        <f>Equipment!K145</f>
        <v>0</v>
      </c>
      <c r="J145" s="125">
        <f>Equipment!L145</f>
        <v>0</v>
      </c>
      <c r="K145" s="125">
        <f>Equipment!I145</f>
        <v>0</v>
      </c>
      <c r="L145" s="125" t="str">
        <f>Equipment!M145</f>
        <v>IR Distance Sensor - Includes Cable (100cm-500cm) - GP2Y0A710K0F</v>
      </c>
      <c r="M145" s="125">
        <f>Equipment!N145</f>
        <v>24.95</v>
      </c>
      <c r="N145" s="125">
        <f>Equipment!O145</f>
        <v>0</v>
      </c>
      <c r="O145" s="125" t="str">
        <f>Equipment!P145</f>
        <v>A</v>
      </c>
      <c r="P145" s="125">
        <f>Equipment!Q145</f>
        <v>131</v>
      </c>
      <c r="Q145" s="125" t="str">
        <f>Equipment!R145</f>
        <v>1568</v>
      </c>
      <c r="R145" s="125">
        <f>Equipment!S145</f>
        <v>0</v>
      </c>
      <c r="S145" s="125">
        <f>Equipment!T145</f>
        <v>0</v>
      </c>
      <c r="T145" s="125">
        <f>Equipment!U145</f>
        <v>0</v>
      </c>
      <c r="U145" s="125">
        <f>Equipment!V145</f>
        <v>0</v>
      </c>
      <c r="V145" s="125">
        <f>Equipment!W145</f>
        <v>0</v>
      </c>
      <c r="W145" s="125">
        <f>Equipment!X145</f>
        <v>0</v>
      </c>
      <c r="X145" s="125">
        <f>Equipment!Y145</f>
        <v>0</v>
      </c>
      <c r="Y145" s="125" t="str">
        <f>Equipment!Z145</f>
        <v>https://www.adafruit.com/product/1568</v>
      </c>
      <c r="Z145" s="125" t="str">
        <f>Equipment!AA145</f>
        <v>https://www.mouser.com/ProductDetail/485-1568</v>
      </c>
      <c r="AA145" s="125">
        <f>Equipment!AB145</f>
        <v>0</v>
      </c>
      <c r="AB145" s="125"/>
      <c r="AC145" s="125"/>
      <c r="AD145" s="125"/>
      <c r="AE145" s="125"/>
      <c r="AF145" s="125"/>
      <c r="AG145" s="125"/>
      <c r="AH145" s="125"/>
      <c r="AI145" s="125"/>
      <c r="AJ145" s="125"/>
      <c r="AK145" s="125"/>
      <c r="AL145" s="125"/>
    </row>
    <row r="146" spans="1:38" s="124" customFormat="1" x14ac:dyDescent="0.3">
      <c r="A146" s="125" t="str">
        <f>Equipment!A146</f>
        <v>Primary Component</v>
      </c>
      <c r="B146" s="125" t="str">
        <f>Equipment!B146</f>
        <v>Proximity/Distance</v>
      </c>
      <c r="C146" s="125" t="str">
        <f>Equipment!C146</f>
        <v>Adafruit</v>
      </c>
      <c r="D146" s="125" t="str">
        <f>Equipment!D146</f>
        <v>164</v>
      </c>
      <c r="E146" s="125">
        <f>Equipment!E146</f>
        <v>0</v>
      </c>
      <c r="F146" s="125">
        <f>Equipment!F146</f>
        <v>0</v>
      </c>
      <c r="G146" s="125">
        <f>Equipment!G146</f>
        <v>0</v>
      </c>
      <c r="H146" s="125">
        <f>Equipment!H146</f>
        <v>0</v>
      </c>
      <c r="I146" s="125">
        <f>Equipment!K146</f>
        <v>0</v>
      </c>
      <c r="J146" s="125">
        <f>Equipment!L146</f>
        <v>0</v>
      </c>
      <c r="K146" s="125">
        <f>Equipment!I146</f>
        <v>0</v>
      </c>
      <c r="L146" s="125" t="str">
        <f>Equipment!M146</f>
        <v>IR distance sensor includes cable (10cm-80cm) - GP2Y0A21YK0F</v>
      </c>
      <c r="M146" s="125">
        <f>Equipment!N146</f>
        <v>14.95</v>
      </c>
      <c r="N146" s="125">
        <f>Equipment!O146</f>
        <v>0</v>
      </c>
      <c r="O146" s="125" t="str">
        <f>Equipment!P146</f>
        <v>A</v>
      </c>
      <c r="P146" s="125">
        <f>Equipment!Q146</f>
        <v>132</v>
      </c>
      <c r="Q146" s="125" t="str">
        <f>Equipment!R146</f>
        <v>164</v>
      </c>
      <c r="R146" s="125">
        <f>Equipment!S146</f>
        <v>0</v>
      </c>
      <c r="S146" s="125">
        <f>Equipment!T146</f>
        <v>0</v>
      </c>
      <c r="T146" s="125">
        <f>Equipment!U146</f>
        <v>0</v>
      </c>
      <c r="U146" s="125">
        <f>Equipment!V146</f>
        <v>0</v>
      </c>
      <c r="V146" s="125">
        <f>Equipment!W146</f>
        <v>0</v>
      </c>
      <c r="W146" s="125">
        <f>Equipment!X146</f>
        <v>0</v>
      </c>
      <c r="X146" s="125">
        <f>Equipment!Y146</f>
        <v>0</v>
      </c>
      <c r="Y146" s="125" t="str">
        <f>Equipment!Z146</f>
        <v>https://www.adafruit.com/product/164</v>
      </c>
      <c r="Z146" s="125" t="str">
        <f>Equipment!AA146</f>
        <v>https://www.mouser.com/ProductDetail/485-164</v>
      </c>
      <c r="AA146" s="125">
        <f>Equipment!AB146</f>
        <v>0</v>
      </c>
      <c r="AB146" s="125"/>
      <c r="AC146" s="125"/>
      <c r="AD146" s="125"/>
      <c r="AE146" s="125"/>
      <c r="AF146" s="125"/>
      <c r="AG146" s="125"/>
      <c r="AH146" s="125"/>
      <c r="AI146" s="125"/>
      <c r="AJ146" s="125"/>
      <c r="AK146" s="125"/>
      <c r="AL146" s="125"/>
    </row>
    <row r="147" spans="1:38" s="124" customFormat="1" x14ac:dyDescent="0.3">
      <c r="A147" s="125" t="str">
        <f>Equipment!A147</f>
        <v>Primary Component</v>
      </c>
      <c r="B147" s="125" t="str">
        <f>Equipment!B147</f>
        <v>Proximity/Distance</v>
      </c>
      <c r="C147" s="125" t="str">
        <f>Equipment!C147</f>
        <v>Adafruit</v>
      </c>
      <c r="D147" s="125" t="str">
        <f>Equipment!D147</f>
        <v>1031</v>
      </c>
      <c r="E147" s="125">
        <f>Equipment!E147</f>
        <v>0</v>
      </c>
      <c r="F147" s="125">
        <f>Equipment!F147</f>
        <v>0</v>
      </c>
      <c r="G147" s="125">
        <f>Equipment!G147</f>
        <v>0</v>
      </c>
      <c r="H147" s="125">
        <f>Equipment!H147</f>
        <v>0</v>
      </c>
      <c r="I147" s="125">
        <f>Equipment!K147</f>
        <v>0</v>
      </c>
      <c r="J147" s="125">
        <f>Equipment!L147</f>
        <v>0</v>
      </c>
      <c r="K147" s="125">
        <f>Equipment!I147</f>
        <v>0</v>
      </c>
      <c r="L147" s="125" t="str">
        <f>Equipment!M147</f>
        <v>IR distance sensor includes cable (20cm-150cm) - GP2Y0A02YK</v>
      </c>
      <c r="M147" s="125">
        <f>Equipment!N147</f>
        <v>15.95</v>
      </c>
      <c r="N147" s="125">
        <f>Equipment!O147</f>
        <v>0</v>
      </c>
      <c r="O147" s="125" t="str">
        <f>Equipment!P147</f>
        <v>A</v>
      </c>
      <c r="P147" s="125">
        <f>Equipment!Q147</f>
        <v>133</v>
      </c>
      <c r="Q147" s="125" t="str">
        <f>Equipment!R147</f>
        <v>1031</v>
      </c>
      <c r="R147" s="125">
        <f>Equipment!S147</f>
        <v>0</v>
      </c>
      <c r="S147" s="125">
        <f>Equipment!T147</f>
        <v>0</v>
      </c>
      <c r="T147" s="125">
        <f>Equipment!U147</f>
        <v>0</v>
      </c>
      <c r="U147" s="125">
        <f>Equipment!V147</f>
        <v>0</v>
      </c>
      <c r="V147" s="125">
        <f>Equipment!W147</f>
        <v>0</v>
      </c>
      <c r="W147" s="125">
        <f>Equipment!X147</f>
        <v>0</v>
      </c>
      <c r="X147" s="125">
        <f>Equipment!Y147</f>
        <v>0</v>
      </c>
      <c r="Y147" s="125" t="str">
        <f>Equipment!Z147</f>
        <v>https://www.adafruit.com/product/1031</v>
      </c>
      <c r="Z147" s="125" t="str">
        <f>Equipment!AA147</f>
        <v>https://www.mouser.com/ProductDetail/485-1031</v>
      </c>
      <c r="AA147" s="125">
        <f>Equipment!AB147</f>
        <v>0</v>
      </c>
      <c r="AB147" s="125"/>
      <c r="AC147" s="125"/>
      <c r="AD147" s="125"/>
      <c r="AE147" s="125"/>
      <c r="AF147" s="125"/>
      <c r="AG147" s="125"/>
      <c r="AH147" s="125"/>
      <c r="AI147" s="125"/>
      <c r="AJ147" s="125"/>
      <c r="AK147" s="125"/>
      <c r="AL147" s="125"/>
    </row>
    <row r="148" spans="1:38" s="124" customFormat="1" x14ac:dyDescent="0.3">
      <c r="A148" s="125" t="str">
        <f>Equipment!A148</f>
        <v>Primary Component</v>
      </c>
      <c r="B148" s="125" t="str">
        <f>Equipment!B148</f>
        <v>Proximity/Distance</v>
      </c>
      <c r="C148" s="125" t="str">
        <f>Equipment!C148</f>
        <v>ST Microelectronics</v>
      </c>
      <c r="D148" s="125" t="str">
        <f>Equipment!D148</f>
        <v>53L0-SATEL-I1</v>
      </c>
      <c r="E148" s="125">
        <f>Equipment!E148</f>
        <v>1</v>
      </c>
      <c r="F148" s="125">
        <f>Equipment!F148</f>
        <v>0</v>
      </c>
      <c r="G148" s="125">
        <f>Equipment!G148</f>
        <v>0</v>
      </c>
      <c r="H148" s="125">
        <f>Equipment!H148</f>
        <v>5</v>
      </c>
      <c r="I148" s="125">
        <f>Equipment!K148</f>
        <v>0</v>
      </c>
      <c r="J148" s="125">
        <f>Equipment!L148</f>
        <v>0</v>
      </c>
      <c r="K148" s="125">
        <f>Equipment!I148</f>
        <v>5</v>
      </c>
      <c r="L148" s="125" t="str">
        <f>Equipment!M148</f>
        <v>Satellite: mini-PCB with VL53L0X</v>
      </c>
      <c r="M148" s="125">
        <f>Equipment!N148</f>
        <v>18.5</v>
      </c>
      <c r="N148" s="125">
        <f>Equipment!O148</f>
        <v>0</v>
      </c>
      <c r="O148" s="125" t="str">
        <f>Equipment!P148</f>
        <v>B</v>
      </c>
      <c r="P148" s="125">
        <f>Equipment!Q148</f>
        <v>134</v>
      </c>
      <c r="Q148" s="125" t="str">
        <f>Equipment!R148</f>
        <v>53L0-SATEL-I1</v>
      </c>
      <c r="R148" s="125">
        <f>Equipment!S148</f>
        <v>18.5</v>
      </c>
      <c r="S148" s="125">
        <f>Equipment!T148</f>
        <v>92.5</v>
      </c>
      <c r="T148" s="125">
        <f>Equipment!U148</f>
        <v>92.5</v>
      </c>
      <c r="U148" s="125">
        <f>Equipment!V148</f>
        <v>0</v>
      </c>
      <c r="V148" s="125">
        <f>Equipment!W148</f>
        <v>0</v>
      </c>
      <c r="W148" s="125">
        <f>Equipment!X148</f>
        <v>0</v>
      </c>
      <c r="X148" s="125">
        <f>Equipment!Y148</f>
        <v>0</v>
      </c>
      <c r="Y148" s="125" t="e">
        <f>Equipment!Z148</f>
        <v>#N/A</v>
      </c>
      <c r="Z148" s="125" t="str">
        <f>Equipment!AA148</f>
        <v>https://www.mouser.com/ProductDetail/511-53L0-SATEL-I1</v>
      </c>
      <c r="AA148" s="125">
        <f>Equipment!AB148</f>
        <v>0</v>
      </c>
      <c r="AB148" s="125"/>
      <c r="AC148" s="125"/>
      <c r="AD148" s="125"/>
      <c r="AE148" s="125"/>
      <c r="AF148" s="125"/>
      <c r="AG148" s="125"/>
      <c r="AH148" s="125"/>
      <c r="AI148" s="125"/>
      <c r="AJ148" s="125"/>
      <c r="AK148" s="125"/>
      <c r="AL148" s="125"/>
    </row>
    <row r="149" spans="1:38" s="124" customFormat="1" x14ac:dyDescent="0.3">
      <c r="A149" s="125" t="str">
        <f>Equipment!A149</f>
        <v>Primary Component</v>
      </c>
      <c r="B149" s="125" t="str">
        <f>Equipment!B149</f>
        <v>Touch/Vibration</v>
      </c>
      <c r="C149" s="125" t="str">
        <f>Equipment!C149</f>
        <v>SparkFun</v>
      </c>
      <c r="D149" s="125" t="str">
        <f>Equipment!D149</f>
        <v>SEN-09196</v>
      </c>
      <c r="E149" s="125">
        <f>Equipment!E149</f>
        <v>1</v>
      </c>
      <c r="F149" s="125">
        <f>Equipment!F149</f>
        <v>0</v>
      </c>
      <c r="G149" s="125">
        <f>Equipment!G149</f>
        <v>0</v>
      </c>
      <c r="H149" s="125">
        <f>Equipment!H149</f>
        <v>5</v>
      </c>
      <c r="I149" s="125">
        <f>Equipment!K149</f>
        <v>0</v>
      </c>
      <c r="J149" s="125">
        <f>Equipment!L149</f>
        <v>0</v>
      </c>
      <c r="K149" s="125">
        <f>Equipment!I149</f>
        <v>5</v>
      </c>
      <c r="L149" s="125" t="str">
        <f>Equipment!M149</f>
        <v>Piezo Vibration Sensor - Large</v>
      </c>
      <c r="M149" s="125">
        <f>Equipment!N149</f>
        <v>2.95</v>
      </c>
      <c r="N149" s="125">
        <f>Equipment!O149</f>
        <v>0</v>
      </c>
      <c r="O149" s="125" t="str">
        <f>Equipment!P149</f>
        <v>B</v>
      </c>
      <c r="P149" s="125">
        <f>Equipment!Q149</f>
        <v>135</v>
      </c>
      <c r="Q149" s="125" t="str">
        <f>Equipment!R149</f>
        <v>SEN-09196</v>
      </c>
      <c r="R149" s="125">
        <f>Equipment!S149</f>
        <v>2.95</v>
      </c>
      <c r="S149" s="125">
        <f>Equipment!T149</f>
        <v>14.75</v>
      </c>
      <c r="T149" s="125">
        <f>Equipment!U149</f>
        <v>14.75</v>
      </c>
      <c r="U149" s="125">
        <f>Equipment!V149</f>
        <v>0</v>
      </c>
      <c r="V149" s="125">
        <f>Equipment!W149</f>
        <v>0</v>
      </c>
      <c r="W149" s="125" t="str">
        <f>Equipment!X149</f>
        <v>https://www.sparkfun.com/products/9196</v>
      </c>
      <c r="X149" s="125" t="str">
        <f>Equipment!Y149</f>
        <v>https://cdn.sparkfun.com/r/92-92/assets/parts/2/6/4/2/09196-03-L.jpg</v>
      </c>
      <c r="Y149" s="125" t="str">
        <f>Equipment!Z149</f>
        <v>https://www.sparkfun.com/products/09196</v>
      </c>
      <c r="Z149" s="125" t="str">
        <f>Equipment!AA149</f>
        <v>https://www.mouser.com/ProductDetail/474-SEN-09196</v>
      </c>
      <c r="AA149" s="125">
        <f>Equipment!AB149</f>
        <v>0</v>
      </c>
      <c r="AB149" s="125"/>
      <c r="AC149" s="125"/>
      <c r="AD149" s="125"/>
      <c r="AE149" s="125"/>
      <c r="AF149" s="125"/>
      <c r="AG149" s="125"/>
      <c r="AH149" s="125"/>
      <c r="AI149" s="125"/>
      <c r="AJ149" s="125"/>
      <c r="AK149" s="125"/>
      <c r="AL149" s="125"/>
    </row>
    <row r="150" spans="1:38" s="124" customFormat="1" x14ac:dyDescent="0.3">
      <c r="A150" s="125" t="str">
        <f>Equipment!A150</f>
        <v>Primary Component</v>
      </c>
      <c r="B150" s="125" t="str">
        <f>Equipment!B150</f>
        <v>Touch/Vibration</v>
      </c>
      <c r="C150" s="125" t="str">
        <f>Equipment!C150</f>
        <v>SparkFun</v>
      </c>
      <c r="D150" s="125" t="str">
        <f>Equipment!D150</f>
        <v>SEN-09197</v>
      </c>
      <c r="E150" s="125">
        <f>Equipment!E150</f>
        <v>0</v>
      </c>
      <c r="F150" s="125">
        <f>Equipment!F150</f>
        <v>0</v>
      </c>
      <c r="G150" s="125">
        <f>Equipment!G150</f>
        <v>0</v>
      </c>
      <c r="H150" s="125">
        <f>Equipment!H150</f>
        <v>0</v>
      </c>
      <c r="I150" s="125">
        <f>Equipment!K150</f>
        <v>0</v>
      </c>
      <c r="J150" s="125">
        <f>Equipment!L150</f>
        <v>0</v>
      </c>
      <c r="K150" s="125">
        <f>Equipment!I150</f>
        <v>0</v>
      </c>
      <c r="L150" s="125" t="str">
        <f>Equipment!M150</f>
        <v>Piezo Vibration Sensor - Large with Mass</v>
      </c>
      <c r="M150" s="125">
        <f>Equipment!N150</f>
        <v>2.95</v>
      </c>
      <c r="N150" s="125">
        <f>Equipment!O150</f>
        <v>0</v>
      </c>
      <c r="O150" s="125" t="str">
        <f>Equipment!P150</f>
        <v>A</v>
      </c>
      <c r="P150" s="125">
        <f>Equipment!Q150</f>
        <v>136</v>
      </c>
      <c r="Q150" s="125" t="str">
        <f>Equipment!R150</f>
        <v>SEN-09197</v>
      </c>
      <c r="R150" s="125">
        <f>Equipment!S150</f>
        <v>0</v>
      </c>
      <c r="S150" s="125">
        <f>Equipment!T150</f>
        <v>0</v>
      </c>
      <c r="T150" s="125">
        <f>Equipment!U150</f>
        <v>0</v>
      </c>
      <c r="U150" s="125">
        <f>Equipment!V150</f>
        <v>0</v>
      </c>
      <c r="V150" s="125">
        <f>Equipment!W150</f>
        <v>0</v>
      </c>
      <c r="W150" s="125" t="str">
        <f>Equipment!X150</f>
        <v>https://www.sparkfun.com/products/9197</v>
      </c>
      <c r="X150" s="125" t="str">
        <f>Equipment!Y150</f>
        <v>https://cdn.sparkfun.com/r/92-92/assets/parts/2/6/4/3/09197-02-L.jpg</v>
      </c>
      <c r="Y150" s="125" t="str">
        <f>Equipment!Z150</f>
        <v>https://www.sparkfun.com/products/09197</v>
      </c>
      <c r="Z150" s="125" t="str">
        <f>Equipment!AA150</f>
        <v>https://www.mouser.com/ProductDetail/474-SEN-09197</v>
      </c>
      <c r="AA150" s="125">
        <f>Equipment!AB150</f>
        <v>0</v>
      </c>
      <c r="AB150" s="125"/>
      <c r="AC150" s="125"/>
      <c r="AD150" s="125"/>
      <c r="AE150" s="125"/>
      <c r="AF150" s="125"/>
      <c r="AG150" s="125"/>
      <c r="AH150" s="125"/>
      <c r="AI150" s="125"/>
      <c r="AJ150" s="125"/>
      <c r="AK150" s="125"/>
      <c r="AL150" s="125"/>
    </row>
    <row r="151" spans="1:38" s="124" customFormat="1" x14ac:dyDescent="0.3">
      <c r="A151" s="125" t="str">
        <f>Equipment!A151</f>
        <v>Primary Component</v>
      </c>
      <c r="B151" s="125" t="str">
        <f>Equipment!B151</f>
        <v>Touch/Vibration</v>
      </c>
      <c r="C151" s="125" t="str">
        <f>Equipment!C151</f>
        <v>SparkFun</v>
      </c>
      <c r="D151" s="125" t="str">
        <f>Equipment!D151</f>
        <v>SEN-09198</v>
      </c>
      <c r="E151" s="125">
        <f>Equipment!E151</f>
        <v>0</v>
      </c>
      <c r="F151" s="125">
        <f>Equipment!F151</f>
        <v>0</v>
      </c>
      <c r="G151" s="125">
        <f>Equipment!G151</f>
        <v>0</v>
      </c>
      <c r="H151" s="125">
        <f>Equipment!H151</f>
        <v>0</v>
      </c>
      <c r="I151" s="125">
        <f>Equipment!K151</f>
        <v>0</v>
      </c>
      <c r="J151" s="125">
        <f>Equipment!L151</f>
        <v>0</v>
      </c>
      <c r="K151" s="125">
        <f>Equipment!I151</f>
        <v>0</v>
      </c>
      <c r="L151" s="125" t="str">
        <f>Equipment!M151</f>
        <v>Piezo Vibration Sensor - Small Horizontal</v>
      </c>
      <c r="M151" s="125">
        <f>Equipment!N151</f>
        <v>2.95</v>
      </c>
      <c r="N151" s="125">
        <f>Equipment!O151</f>
        <v>0</v>
      </c>
      <c r="O151" s="125" t="str">
        <f>Equipment!P151</f>
        <v>A</v>
      </c>
      <c r="P151" s="125">
        <f>Equipment!Q151</f>
        <v>137</v>
      </c>
      <c r="Q151" s="125" t="str">
        <f>Equipment!R151</f>
        <v>SEN-09198</v>
      </c>
      <c r="R151" s="125">
        <f>Equipment!S151</f>
        <v>0</v>
      </c>
      <c r="S151" s="125">
        <f>Equipment!T151</f>
        <v>0</v>
      </c>
      <c r="T151" s="125">
        <f>Equipment!U151</f>
        <v>0</v>
      </c>
      <c r="U151" s="125">
        <f>Equipment!V151</f>
        <v>0</v>
      </c>
      <c r="V151" s="125">
        <f>Equipment!W151</f>
        <v>0</v>
      </c>
      <c r="W151" s="125" t="str">
        <f>Equipment!X151</f>
        <v>https://www.sparkfun.com/products/9198</v>
      </c>
      <c r="X151" s="125" t="str">
        <f>Equipment!Y151</f>
        <v>https://cdn.sparkfun.com/r/92-92/assets/parts/2/6/4/4/09198-03-L.jpg</v>
      </c>
      <c r="Y151" s="125" t="str">
        <f>Equipment!Z151</f>
        <v>https://www.sparkfun.com/products/09198</v>
      </c>
      <c r="Z151" s="125" t="str">
        <f>Equipment!AA151</f>
        <v>https://www.mouser.com/ProductDetail/474-SEN-09198</v>
      </c>
      <c r="AA151" s="125">
        <f>Equipment!AB151</f>
        <v>0</v>
      </c>
      <c r="AB151" s="125"/>
      <c r="AC151" s="125"/>
      <c r="AD151" s="125"/>
      <c r="AE151" s="125"/>
      <c r="AF151" s="125"/>
      <c r="AG151" s="125"/>
      <c r="AH151" s="125"/>
      <c r="AI151" s="125"/>
      <c r="AJ151" s="125"/>
      <c r="AK151" s="125"/>
      <c r="AL151" s="125"/>
    </row>
    <row r="152" spans="1:38" s="124" customFormat="1" x14ac:dyDescent="0.3">
      <c r="A152" s="125" t="str">
        <f>Equipment!A152</f>
        <v>Primary Component</v>
      </c>
      <c r="B152" s="125" t="str">
        <f>Equipment!B152</f>
        <v>Touch/Vibration</v>
      </c>
      <c r="C152" s="125" t="str">
        <f>Equipment!C152</f>
        <v>SparkFun</v>
      </c>
      <c r="D152" s="125" t="str">
        <f>Equipment!D152</f>
        <v>SEN-09199</v>
      </c>
      <c r="E152" s="125">
        <f>Equipment!E152</f>
        <v>0</v>
      </c>
      <c r="F152" s="125">
        <f>Equipment!F152</f>
        <v>1</v>
      </c>
      <c r="G152" s="125">
        <f>Equipment!G152</f>
        <v>0</v>
      </c>
      <c r="H152" s="125">
        <f>Equipment!H152</f>
        <v>1</v>
      </c>
      <c r="I152" s="125">
        <f>Equipment!K152</f>
        <v>1</v>
      </c>
      <c r="J152" s="125">
        <f>Equipment!L152</f>
        <v>1</v>
      </c>
      <c r="K152" s="125">
        <f>Equipment!I152</f>
        <v>0</v>
      </c>
      <c r="L152" s="125" t="str">
        <f>Equipment!M152</f>
        <v>Piezo Vibration Sensor - Small Vertical</v>
      </c>
      <c r="M152" s="125">
        <f>Equipment!N152</f>
        <v>2.95</v>
      </c>
      <c r="N152" s="125">
        <f>Equipment!O152</f>
        <v>2.95</v>
      </c>
      <c r="O152" s="125" t="str">
        <f>Equipment!P152</f>
        <v>A</v>
      </c>
      <c r="P152" s="125">
        <f>Equipment!Q152</f>
        <v>138</v>
      </c>
      <c r="Q152" s="125" t="str">
        <f>Equipment!R152</f>
        <v>SEN-09199</v>
      </c>
      <c r="R152" s="125">
        <f>Equipment!S152</f>
        <v>0</v>
      </c>
      <c r="S152" s="125">
        <f>Equipment!T152</f>
        <v>2.95</v>
      </c>
      <c r="T152" s="125">
        <f>Equipment!U152</f>
        <v>0</v>
      </c>
      <c r="U152" s="125">
        <f>Equipment!V152</f>
        <v>2.95</v>
      </c>
      <c r="V152" s="125">
        <f>Equipment!W152</f>
        <v>2.95</v>
      </c>
      <c r="W152" s="125" t="str">
        <f>Equipment!X152</f>
        <v>https://www.sparkfun.com/products/9199</v>
      </c>
      <c r="X152" s="125" t="str">
        <f>Equipment!Y152</f>
        <v>https://cdn.sparkfun.com/r/92-92/assets/parts/2/6/4/5/09199-03-L.jpg</v>
      </c>
      <c r="Y152" s="125" t="str">
        <f>Equipment!Z152</f>
        <v>https://www.sparkfun.com/products/09199</v>
      </c>
      <c r="Z152" s="125" t="str">
        <f>Equipment!AA152</f>
        <v>https://www.mouser.com/ProductDetail/474-SEN-09199</v>
      </c>
      <c r="AA152" s="125">
        <f>Equipment!AB152</f>
        <v>0</v>
      </c>
      <c r="AB152" s="125"/>
      <c r="AC152" s="125"/>
      <c r="AD152" s="125"/>
      <c r="AE152" s="125"/>
      <c r="AF152" s="125"/>
      <c r="AG152" s="125"/>
      <c r="AH152" s="125"/>
      <c r="AI152" s="125"/>
      <c r="AJ152" s="125"/>
      <c r="AK152" s="125"/>
      <c r="AL152" s="125"/>
    </row>
    <row r="153" spans="1:38" s="124" customFormat="1" x14ac:dyDescent="0.3">
      <c r="A153" s="125" t="str">
        <f>Equipment!A153</f>
        <v>Primary Component</v>
      </c>
      <c r="B153" s="125" t="str">
        <f>Equipment!B153</f>
        <v>Touch/Vibration</v>
      </c>
      <c r="C153" s="125" t="str">
        <f>Equipment!C153</f>
        <v>Adafruit</v>
      </c>
      <c r="D153" s="125" t="str">
        <f>Equipment!D153</f>
        <v>1071</v>
      </c>
      <c r="E153" s="125">
        <f>Equipment!E153</f>
        <v>0</v>
      </c>
      <c r="F153" s="125">
        <f>Equipment!F153</f>
        <v>0</v>
      </c>
      <c r="G153" s="125">
        <f>Equipment!G153</f>
        <v>0</v>
      </c>
      <c r="H153" s="125">
        <f>Equipment!H153</f>
        <v>0</v>
      </c>
      <c r="I153" s="125">
        <f>Equipment!K153</f>
        <v>0</v>
      </c>
      <c r="J153" s="125">
        <f>Equipment!L153</f>
        <v>0</v>
      </c>
      <c r="K153" s="125">
        <f>Equipment!I153</f>
        <v>0</v>
      </c>
      <c r="L153" s="125" t="str">
        <f>Equipment!M153</f>
        <v xml:space="preserve">Extra-long force-sensitive resistor (FSR) - Interlink 408 </v>
      </c>
      <c r="M153" s="125">
        <f>Equipment!N153</f>
        <v>17.95</v>
      </c>
      <c r="N153" s="125">
        <f>Equipment!O153</f>
        <v>0</v>
      </c>
      <c r="O153" s="125" t="str">
        <f>Equipment!P153</f>
        <v>A</v>
      </c>
      <c r="P153" s="125">
        <f>Equipment!Q153</f>
        <v>139</v>
      </c>
      <c r="Q153" s="125" t="str">
        <f>Equipment!R153</f>
        <v>1071</v>
      </c>
      <c r="R153" s="125">
        <f>Equipment!S153</f>
        <v>0</v>
      </c>
      <c r="S153" s="125">
        <f>Equipment!T153</f>
        <v>0</v>
      </c>
      <c r="T153" s="125">
        <f>Equipment!U153</f>
        <v>0</v>
      </c>
      <c r="U153" s="125">
        <f>Equipment!V153</f>
        <v>0</v>
      </c>
      <c r="V153" s="125">
        <f>Equipment!W153</f>
        <v>0</v>
      </c>
      <c r="W153" s="125">
        <f>Equipment!X153</f>
        <v>0</v>
      </c>
      <c r="X153" s="125">
        <f>Equipment!Y153</f>
        <v>0</v>
      </c>
      <c r="Y153" s="125" t="str">
        <f>Equipment!Z153</f>
        <v>https://www.adafruit.com/product/1071</v>
      </c>
      <c r="Z153" s="125" t="str">
        <f>Equipment!AA153</f>
        <v>https://www.mouser.com/ProductDetail/485-1071</v>
      </c>
      <c r="AA153" s="125">
        <f>Equipment!AB153</f>
        <v>0</v>
      </c>
      <c r="AB153" s="125"/>
      <c r="AC153" s="125"/>
      <c r="AD153" s="125"/>
      <c r="AE153" s="125"/>
      <c r="AF153" s="125"/>
      <c r="AG153" s="125"/>
      <c r="AH153" s="125"/>
      <c r="AI153" s="125"/>
      <c r="AJ153" s="125"/>
      <c r="AK153" s="125"/>
      <c r="AL153" s="125"/>
    </row>
    <row r="154" spans="1:38" s="124" customFormat="1" x14ac:dyDescent="0.3">
      <c r="A154" s="125" t="str">
        <f>Equipment!A154</f>
        <v>Primary Component</v>
      </c>
      <c r="B154" s="125" t="str">
        <f>Equipment!B154</f>
        <v>Touch/Vibration</v>
      </c>
      <c r="C154" s="125" t="str">
        <f>Equipment!C154</f>
        <v>SparkFun</v>
      </c>
      <c r="D154" s="125" t="str">
        <f>Equipment!D154</f>
        <v>SEN-09674</v>
      </c>
      <c r="E154" s="125">
        <f>Equipment!E154</f>
        <v>0</v>
      </c>
      <c r="F154" s="125">
        <f>Equipment!F154</f>
        <v>0</v>
      </c>
      <c r="G154" s="125">
        <f>Equipment!G154</f>
        <v>0</v>
      </c>
      <c r="H154" s="125">
        <f>Equipment!H154</f>
        <v>0</v>
      </c>
      <c r="I154" s="125">
        <f>Equipment!K154</f>
        <v>0</v>
      </c>
      <c r="J154" s="125">
        <f>Equipment!L154</f>
        <v>0</v>
      </c>
      <c r="K154" s="125">
        <f>Equipment!I154</f>
        <v>0</v>
      </c>
      <c r="L154" s="125" t="str">
        <f>Equipment!M154</f>
        <v>Force Sensitive Resistor - Long</v>
      </c>
      <c r="M154" s="125">
        <f>Equipment!N154</f>
        <v>20.95</v>
      </c>
      <c r="N154" s="125">
        <f>Equipment!O154</f>
        <v>0</v>
      </c>
      <c r="O154" s="125" t="str">
        <f>Equipment!P154</f>
        <v>A</v>
      </c>
      <c r="P154" s="125">
        <f>Equipment!Q154</f>
        <v>140</v>
      </c>
      <c r="Q154" s="125" t="str">
        <f>Equipment!R154</f>
        <v>SEN-09674</v>
      </c>
      <c r="R154" s="125">
        <f>Equipment!S154</f>
        <v>0</v>
      </c>
      <c r="S154" s="125">
        <f>Equipment!T154</f>
        <v>0</v>
      </c>
      <c r="T154" s="125">
        <f>Equipment!U154</f>
        <v>0</v>
      </c>
      <c r="U154" s="125">
        <f>Equipment!V154</f>
        <v>0</v>
      </c>
      <c r="V154" s="125">
        <f>Equipment!W154</f>
        <v>0</v>
      </c>
      <c r="W154" s="125" t="str">
        <f>Equipment!X154</f>
        <v>https://www.sparkfun.com/products/9674</v>
      </c>
      <c r="X154" s="125" t="str">
        <f>Equipment!Y154</f>
        <v>https://cdn.sparkfun.com/r/92-92/assets/parts/3/5/3/8/09674-01.jpg</v>
      </c>
      <c r="Y154" s="125" t="str">
        <f>Equipment!Z154</f>
        <v>https://www.sparkfun.com/products/09674</v>
      </c>
      <c r="Z154" s="125" t="str">
        <f>Equipment!AA154</f>
        <v>https://www.mouser.com/ProductDetail/474-SEN-09674</v>
      </c>
      <c r="AA154" s="125">
        <f>Equipment!AB154</f>
        <v>0</v>
      </c>
      <c r="AB154" s="125"/>
      <c r="AC154" s="125"/>
      <c r="AD154" s="125"/>
      <c r="AE154" s="125"/>
      <c r="AF154" s="125"/>
      <c r="AG154" s="125"/>
      <c r="AH154" s="125"/>
      <c r="AI154" s="125"/>
      <c r="AJ154" s="125"/>
      <c r="AK154" s="125"/>
      <c r="AL154" s="125"/>
    </row>
    <row r="155" spans="1:38" s="124" customFormat="1" x14ac:dyDescent="0.3">
      <c r="A155" s="125" t="str">
        <f>Equipment!A155</f>
        <v>Primary Component</v>
      </c>
      <c r="B155" s="125" t="str">
        <f>Equipment!B155</f>
        <v>Touch/Vibration</v>
      </c>
      <c r="C155" s="125" t="str">
        <f>Equipment!C155</f>
        <v>SparkFun</v>
      </c>
      <c r="D155" s="125" t="str">
        <f>Equipment!D155</f>
        <v>SEN-09673</v>
      </c>
      <c r="E155" s="125">
        <f>Equipment!E155</f>
        <v>0</v>
      </c>
      <c r="F155" s="125">
        <f>Equipment!F155</f>
        <v>0</v>
      </c>
      <c r="G155" s="125">
        <f>Equipment!G155</f>
        <v>0</v>
      </c>
      <c r="H155" s="125">
        <f>Equipment!H155</f>
        <v>0</v>
      </c>
      <c r="I155" s="125">
        <f>Equipment!K155</f>
        <v>0</v>
      </c>
      <c r="J155" s="125">
        <f>Equipment!L155</f>
        <v>0</v>
      </c>
      <c r="K155" s="125">
        <f>Equipment!I155</f>
        <v>0</v>
      </c>
      <c r="L155" s="125" t="str">
        <f>Equipment!M155</f>
        <v>Force Sensitive Resistor - Small</v>
      </c>
      <c r="M155" s="125">
        <f>Equipment!N155</f>
        <v>5.95</v>
      </c>
      <c r="N155" s="125">
        <f>Equipment!O155</f>
        <v>0</v>
      </c>
      <c r="O155" s="125" t="str">
        <f>Equipment!P155</f>
        <v>A</v>
      </c>
      <c r="P155" s="125">
        <f>Equipment!Q155</f>
        <v>141</v>
      </c>
      <c r="Q155" s="125" t="str">
        <f>Equipment!R155</f>
        <v>SEN-09673</v>
      </c>
      <c r="R155" s="125">
        <f>Equipment!S155</f>
        <v>0</v>
      </c>
      <c r="S155" s="125">
        <f>Equipment!T155</f>
        <v>0</v>
      </c>
      <c r="T155" s="125">
        <f>Equipment!U155</f>
        <v>0</v>
      </c>
      <c r="U155" s="125">
        <f>Equipment!V155</f>
        <v>0</v>
      </c>
      <c r="V155" s="125">
        <f>Equipment!W155</f>
        <v>0</v>
      </c>
      <c r="W155" s="125" t="str">
        <f>Equipment!X155</f>
        <v>https://www.sparkfun.com/products/9673</v>
      </c>
      <c r="X155" s="125" t="str">
        <f>Equipment!Y155</f>
        <v>https://cdn.sparkfun.com/r/92-92/assets/parts/3/5/3/7/09673-01.jpg</v>
      </c>
      <c r="Y155" s="125" t="str">
        <f>Equipment!Z155</f>
        <v>https://www.sparkfun.com/products/09673</v>
      </c>
      <c r="Z155" s="125" t="str">
        <f>Equipment!AA155</f>
        <v>https://www.mouser.com/ProductDetail/474-SEN-09673</v>
      </c>
      <c r="AA155" s="125">
        <f>Equipment!AB155</f>
        <v>0</v>
      </c>
      <c r="AB155" s="125"/>
      <c r="AC155" s="125"/>
      <c r="AD155" s="125"/>
      <c r="AE155" s="125"/>
      <c r="AF155" s="125"/>
      <c r="AG155" s="125"/>
      <c r="AH155" s="125"/>
      <c r="AI155" s="125"/>
      <c r="AJ155" s="125"/>
      <c r="AK155" s="125"/>
      <c r="AL155" s="125"/>
    </row>
    <row r="156" spans="1:38" s="124" customFormat="1" x14ac:dyDescent="0.3">
      <c r="A156" s="125" t="str">
        <f>Equipment!A156</f>
        <v>Primary Component</v>
      </c>
      <c r="B156" s="125" t="str">
        <f>Equipment!B156</f>
        <v>Touch/Vibration</v>
      </c>
      <c r="C156" s="125" t="str">
        <f>Equipment!C156</f>
        <v>SparkFun</v>
      </c>
      <c r="D156" s="125" t="str">
        <f>Equipment!D156</f>
        <v>SEN-09376</v>
      </c>
      <c r="E156" s="125">
        <f>Equipment!E156</f>
        <v>0</v>
      </c>
      <c r="F156" s="125">
        <f>Equipment!F156</f>
        <v>4</v>
      </c>
      <c r="G156" s="125">
        <f>Equipment!G156</f>
        <v>0</v>
      </c>
      <c r="H156" s="125">
        <f>Equipment!H156</f>
        <v>4</v>
      </c>
      <c r="I156" s="125">
        <f>Equipment!K156</f>
        <v>4</v>
      </c>
      <c r="J156" s="125">
        <f>Equipment!L156</f>
        <v>4</v>
      </c>
      <c r="K156" s="125">
        <f>Equipment!I156</f>
        <v>0</v>
      </c>
      <c r="L156" s="125" t="str">
        <f>Equipment!M156</f>
        <v>Force Sensitive Resistor - Square</v>
      </c>
      <c r="M156" s="125">
        <f>Equipment!N156</f>
        <v>9.9499999999999993</v>
      </c>
      <c r="N156" s="125">
        <f>Equipment!O156</f>
        <v>39.799999999999997</v>
      </c>
      <c r="O156" s="125" t="str">
        <f>Equipment!P156</f>
        <v>A</v>
      </c>
      <c r="P156" s="125">
        <f>Equipment!Q156</f>
        <v>142</v>
      </c>
      <c r="Q156" s="125" t="str">
        <f>Equipment!R156</f>
        <v>SEN-09376</v>
      </c>
      <c r="R156" s="125">
        <f>Equipment!S156</f>
        <v>0</v>
      </c>
      <c r="S156" s="125">
        <f>Equipment!T156</f>
        <v>39.799999999999997</v>
      </c>
      <c r="T156" s="125">
        <f>Equipment!U156</f>
        <v>0</v>
      </c>
      <c r="U156" s="125">
        <f>Equipment!V156</f>
        <v>39.799999999999997</v>
      </c>
      <c r="V156" s="125">
        <f>Equipment!W156</f>
        <v>39.799999999999997</v>
      </c>
      <c r="W156" s="125" t="str">
        <f>Equipment!X156</f>
        <v>https://www.sparkfun.com/products/9376</v>
      </c>
      <c r="X156" s="125" t="str">
        <f>Equipment!Y156</f>
        <v>https://cdn.sparkfun.com/r/92-92/assets/parts/2/9/6/8/09376-1.jpg</v>
      </c>
      <c r="Y156" s="125" t="str">
        <f>Equipment!Z156</f>
        <v>https://www.sparkfun.com/products/09376</v>
      </c>
      <c r="Z156" s="125" t="str">
        <f>Equipment!AA156</f>
        <v>https://www.mouser.com/ProductDetail/474-SEN-09376</v>
      </c>
      <c r="AA156" s="125">
        <f>Equipment!AB156</f>
        <v>0</v>
      </c>
      <c r="AB156" s="125"/>
      <c r="AC156" s="125"/>
      <c r="AD156" s="125"/>
      <c r="AE156" s="125"/>
      <c r="AF156" s="125"/>
      <c r="AG156" s="125"/>
      <c r="AH156" s="125"/>
      <c r="AI156" s="125"/>
      <c r="AJ156" s="125"/>
      <c r="AK156" s="125"/>
      <c r="AL156" s="125"/>
    </row>
    <row r="157" spans="1:38" s="124" customFormat="1" x14ac:dyDescent="0.3">
      <c r="A157" s="125" t="str">
        <f>Equipment!A157</f>
        <v>Primary Component</v>
      </c>
      <c r="B157" s="125" t="str">
        <f>Equipment!B157</f>
        <v>Touch/Vibration</v>
      </c>
      <c r="C157" s="125" t="str">
        <f>Equipment!C157</f>
        <v>Adafruit</v>
      </c>
      <c r="D157" s="125" t="str">
        <f>Equipment!D157</f>
        <v>1075</v>
      </c>
      <c r="E157" s="125">
        <f>Equipment!E157</f>
        <v>0</v>
      </c>
      <c r="F157" s="125">
        <f>Equipment!F157</f>
        <v>4</v>
      </c>
      <c r="G157" s="125">
        <f>Equipment!G157</f>
        <v>0</v>
      </c>
      <c r="H157" s="125">
        <f>Equipment!H157</f>
        <v>4</v>
      </c>
      <c r="I157" s="125">
        <f>Equipment!K157</f>
        <v>4</v>
      </c>
      <c r="J157" s="125">
        <f>Equipment!L157</f>
        <v>4</v>
      </c>
      <c r="K157" s="125">
        <f>Equipment!I157</f>
        <v>0</v>
      </c>
      <c r="L157" s="125" t="str">
        <f>Equipment!M157</f>
        <v>Square Force-Sensitive Resistor (FSR) - Interlink 406</v>
      </c>
      <c r="M157" s="125">
        <f>Equipment!N157</f>
        <v>7.95</v>
      </c>
      <c r="N157" s="125">
        <f>Equipment!O157</f>
        <v>31.8</v>
      </c>
      <c r="O157" s="125" t="str">
        <f>Equipment!P157</f>
        <v>G</v>
      </c>
      <c r="P157" s="125">
        <f>Equipment!Q157</f>
        <v>143</v>
      </c>
      <c r="Q157" s="125" t="str">
        <f>Equipment!R157</f>
        <v>1075</v>
      </c>
      <c r="R157" s="125">
        <f>Equipment!S157</f>
        <v>0</v>
      </c>
      <c r="S157" s="125">
        <f>Equipment!T157</f>
        <v>31.8</v>
      </c>
      <c r="T157" s="125">
        <f>Equipment!U157</f>
        <v>0</v>
      </c>
      <c r="U157" s="125">
        <f>Equipment!V157</f>
        <v>31.8</v>
      </c>
      <c r="V157" s="125">
        <f>Equipment!W157</f>
        <v>31.8</v>
      </c>
      <c r="W157" s="125">
        <f>Equipment!X157</f>
        <v>0</v>
      </c>
      <c r="X157" s="125">
        <f>Equipment!Y157</f>
        <v>0</v>
      </c>
      <c r="Y157" s="125" t="str">
        <f>Equipment!Z157</f>
        <v>https://www.adafruit.com/product/1075</v>
      </c>
      <c r="Z157" s="125" t="str">
        <f>Equipment!AA157</f>
        <v>https://www.mouser.com/ProductDetail/485-1075</v>
      </c>
      <c r="AA157" s="125">
        <f>Equipment!AB157</f>
        <v>0</v>
      </c>
      <c r="AB157" s="125"/>
      <c r="AC157" s="125"/>
      <c r="AD157" s="125"/>
      <c r="AE157" s="125"/>
      <c r="AF157" s="125"/>
      <c r="AG157" s="125"/>
      <c r="AH157" s="125"/>
      <c r="AI157" s="125"/>
      <c r="AJ157" s="125"/>
      <c r="AK157" s="125"/>
      <c r="AL157" s="125"/>
    </row>
    <row r="158" spans="1:38" s="124" customFormat="1" x14ac:dyDescent="0.3">
      <c r="A158" s="125" t="str">
        <f>Equipment!A158</f>
        <v>Primary Component</v>
      </c>
      <c r="B158" s="125" t="str">
        <f>Equipment!B158</f>
        <v>Touch/Vibration</v>
      </c>
      <c r="C158" s="125" t="str">
        <f>Equipment!C158</f>
        <v>SparkFun</v>
      </c>
      <c r="D158" s="125" t="str">
        <f>Equipment!D158</f>
        <v>SEN-09375</v>
      </c>
      <c r="E158" s="125">
        <f>Equipment!E158</f>
        <v>0</v>
      </c>
      <c r="F158" s="125">
        <f>Equipment!F158</f>
        <v>0</v>
      </c>
      <c r="G158" s="125">
        <f>Equipment!G158</f>
        <v>0</v>
      </c>
      <c r="H158" s="125">
        <f>Equipment!H158</f>
        <v>0</v>
      </c>
      <c r="I158" s="125">
        <f>Equipment!K158</f>
        <v>0</v>
      </c>
      <c r="J158" s="125">
        <f>Equipment!L158</f>
        <v>0</v>
      </c>
      <c r="K158" s="125">
        <f>Equipment!I158</f>
        <v>0</v>
      </c>
      <c r="L158" s="125" t="str">
        <f>Equipment!M158</f>
        <v>Force Sensitive Resistor 0.5\"</v>
      </c>
      <c r="M158" s="125">
        <f>Equipment!N158</f>
        <v>6.95</v>
      </c>
      <c r="N158" s="125">
        <f>Equipment!O158</f>
        <v>0</v>
      </c>
      <c r="O158" s="125" t="str">
        <f>Equipment!P158</f>
        <v>A</v>
      </c>
      <c r="P158" s="125">
        <f>Equipment!Q158</f>
        <v>144</v>
      </c>
      <c r="Q158" s="125" t="str">
        <f>Equipment!R158</f>
        <v>SEN-09375</v>
      </c>
      <c r="R158" s="125">
        <f>Equipment!S158</f>
        <v>0</v>
      </c>
      <c r="S158" s="125">
        <f>Equipment!T158</f>
        <v>0</v>
      </c>
      <c r="T158" s="125">
        <f>Equipment!U158</f>
        <v>0</v>
      </c>
      <c r="U158" s="125">
        <f>Equipment!V158</f>
        <v>0</v>
      </c>
      <c r="V158" s="125">
        <f>Equipment!W158</f>
        <v>0</v>
      </c>
      <c r="W158" s="125" t="str">
        <f>Equipment!X158</f>
        <v>https://www.sparkfun.com/products/9375</v>
      </c>
      <c r="X158" s="125" t="str">
        <f>Equipment!Y158</f>
        <v>https://cdn.sparkfun.com/r/92-92/assets/parts/2/9/6/7/09375-1.jpg</v>
      </c>
      <c r="Y158" s="125" t="str">
        <f>Equipment!Z158</f>
        <v>https://www.sparkfun.com/products/09375</v>
      </c>
      <c r="Z158" s="125" t="str">
        <f>Equipment!AA158</f>
        <v>https://www.mouser.com/ProductDetail/474-SEN-09375</v>
      </c>
      <c r="AA158" s="125">
        <f>Equipment!AB158</f>
        <v>0</v>
      </c>
      <c r="AB158" s="125"/>
      <c r="AC158" s="125"/>
      <c r="AD158" s="125"/>
      <c r="AE158" s="125"/>
      <c r="AF158" s="125"/>
      <c r="AG158" s="125"/>
      <c r="AH158" s="125"/>
      <c r="AI158" s="125"/>
      <c r="AJ158" s="125"/>
      <c r="AK158" s="125"/>
      <c r="AL158" s="125"/>
    </row>
    <row r="159" spans="1:38" s="124" customFormat="1" x14ac:dyDescent="0.3">
      <c r="A159" s="125" t="str">
        <f>Equipment!A159</f>
        <v>Primary Component</v>
      </c>
      <c r="B159" s="125" t="str">
        <f>Equipment!B159</f>
        <v>Touch/Vibration</v>
      </c>
      <c r="C159" s="125" t="str">
        <f>Equipment!C159</f>
        <v>SparkFun</v>
      </c>
      <c r="D159" s="125" t="str">
        <f>Equipment!D159</f>
        <v>SEN-08606</v>
      </c>
      <c r="E159" s="125">
        <f>Equipment!E159</f>
        <v>0</v>
      </c>
      <c r="F159" s="125">
        <f>Equipment!F159</f>
        <v>0</v>
      </c>
      <c r="G159" s="125">
        <f>Equipment!G159</f>
        <v>0</v>
      </c>
      <c r="H159" s="125">
        <f>Equipment!H159</f>
        <v>0</v>
      </c>
      <c r="I159" s="125">
        <f>Equipment!K159</f>
        <v>0</v>
      </c>
      <c r="J159" s="125">
        <f>Equipment!L159</f>
        <v>0</v>
      </c>
      <c r="K159" s="125">
        <f>Equipment!I159</f>
        <v>0</v>
      </c>
      <c r="L159" s="125" t="str">
        <f>Equipment!M159</f>
        <v>Flex Sensor 4.5\"</v>
      </c>
      <c r="M159" s="125">
        <f>Equipment!N159</f>
        <v>12.95</v>
      </c>
      <c r="N159" s="125">
        <f>Equipment!O159</f>
        <v>0</v>
      </c>
      <c r="O159" s="125" t="str">
        <f>Equipment!P159</f>
        <v>A</v>
      </c>
      <c r="P159" s="125">
        <f>Equipment!Q159</f>
        <v>145</v>
      </c>
      <c r="Q159" s="125" t="str">
        <f>Equipment!R159</f>
        <v>SEN-08606</v>
      </c>
      <c r="R159" s="125">
        <f>Equipment!S159</f>
        <v>0</v>
      </c>
      <c r="S159" s="125">
        <f>Equipment!T159</f>
        <v>0</v>
      </c>
      <c r="T159" s="125">
        <f>Equipment!U159</f>
        <v>0</v>
      </c>
      <c r="U159" s="125">
        <f>Equipment!V159</f>
        <v>0</v>
      </c>
      <c r="V159" s="125">
        <f>Equipment!W159</f>
        <v>0</v>
      </c>
      <c r="W159" s="125" t="str">
        <f>Equipment!X159</f>
        <v>https://www.sparkfun.com/products/8606</v>
      </c>
      <c r="X159" s="125" t="str">
        <f>Equipment!Y159</f>
        <v>https://cdn.sparkfun.com/r/92-92/assets/parts/1/6/8/6/08606-03-L.jpg</v>
      </c>
      <c r="Y159" s="125" t="str">
        <f>Equipment!Z159</f>
        <v>https://www.sparkfun.com/products/08606</v>
      </c>
      <c r="Z159" s="125" t="str">
        <f>Equipment!AA159</f>
        <v>https://www.mouser.com/ProductDetail/474-SEN-08606</v>
      </c>
      <c r="AA159" s="125">
        <f>Equipment!AB159</f>
        <v>0</v>
      </c>
      <c r="AB159" s="125"/>
      <c r="AC159" s="125"/>
      <c r="AD159" s="125"/>
      <c r="AE159" s="125"/>
      <c r="AF159" s="125"/>
      <c r="AG159" s="125"/>
      <c r="AH159" s="125"/>
      <c r="AI159" s="125"/>
      <c r="AJ159" s="125"/>
      <c r="AK159" s="125"/>
      <c r="AL159" s="125"/>
    </row>
    <row r="160" spans="1:38" s="124" customFormat="1" x14ac:dyDescent="0.3">
      <c r="A160" s="125" t="str">
        <f>Equipment!A160</f>
        <v>Primary Component</v>
      </c>
      <c r="B160" s="125" t="str">
        <f>Equipment!B160</f>
        <v>Touch/Vibration</v>
      </c>
      <c r="C160" s="125" t="str">
        <f>Equipment!C160</f>
        <v>SparkFun</v>
      </c>
      <c r="D160" s="125" t="str">
        <f>Equipment!D160</f>
        <v>SEN-10293</v>
      </c>
      <c r="E160" s="125">
        <f>Equipment!E160</f>
        <v>0</v>
      </c>
      <c r="F160" s="125">
        <f>Equipment!F160</f>
        <v>0</v>
      </c>
      <c r="G160" s="125">
        <f>Equipment!G160</f>
        <v>0</v>
      </c>
      <c r="H160" s="125">
        <f>Equipment!H160</f>
        <v>0</v>
      </c>
      <c r="I160" s="125">
        <f>Equipment!K160</f>
        <v>0</v>
      </c>
      <c r="J160" s="125">
        <f>Equipment!L160</f>
        <v>0</v>
      </c>
      <c r="K160" s="125">
        <f>Equipment!I160</f>
        <v>0</v>
      </c>
      <c r="L160" s="125" t="str">
        <f>Equipment!M160</f>
        <v>Piezo Element</v>
      </c>
      <c r="M160" s="125">
        <f>Equipment!N160</f>
        <v>1.5</v>
      </c>
      <c r="N160" s="125">
        <f>Equipment!O160</f>
        <v>0</v>
      </c>
      <c r="O160" s="125" t="str">
        <f>Equipment!P160</f>
        <v>A</v>
      </c>
      <c r="P160" s="125">
        <f>Equipment!Q160</f>
        <v>146</v>
      </c>
      <c r="Q160" s="125" t="str">
        <f>Equipment!R160</f>
        <v>SEN-10293</v>
      </c>
      <c r="R160" s="125">
        <f>Equipment!S160</f>
        <v>0</v>
      </c>
      <c r="S160" s="125">
        <f>Equipment!T160</f>
        <v>0</v>
      </c>
      <c r="T160" s="125">
        <f>Equipment!U160</f>
        <v>0</v>
      </c>
      <c r="U160" s="125">
        <f>Equipment!V160</f>
        <v>0</v>
      </c>
      <c r="V160" s="125">
        <f>Equipment!W160</f>
        <v>0</v>
      </c>
      <c r="W160" s="125" t="str">
        <f>Equipment!X160</f>
        <v>https://www.sparkfun.com/products/10293</v>
      </c>
      <c r="X160" s="125" t="str">
        <f>Equipment!Y160</f>
        <v>https://cdn.sparkfun.com/r/92-92/assets/parts/4/6/8/9/10293_01.jpg</v>
      </c>
      <c r="Y160" s="125" t="str">
        <f>Equipment!Z160</f>
        <v>https://www.sparkfun.com/products/10293</v>
      </c>
      <c r="Z160" s="125" t="str">
        <f>Equipment!AA160</f>
        <v>https://www.mouser.com/ProductDetail/474-SEN-10293</v>
      </c>
      <c r="AA160" s="125">
        <f>Equipment!AB160</f>
        <v>0</v>
      </c>
      <c r="AB160" s="125"/>
      <c r="AC160" s="125"/>
      <c r="AD160" s="125"/>
      <c r="AE160" s="125"/>
      <c r="AF160" s="125"/>
      <c r="AG160" s="125"/>
      <c r="AH160" s="125"/>
      <c r="AI160" s="125"/>
      <c r="AJ160" s="125"/>
      <c r="AK160" s="125"/>
      <c r="AL160" s="125"/>
    </row>
    <row r="161" spans="1:38" s="124" customFormat="1" x14ac:dyDescent="0.3">
      <c r="A161" s="125" t="str">
        <f>Equipment!A161</f>
        <v>Primary Component</v>
      </c>
      <c r="B161" s="125" t="str">
        <f>Equipment!B161</f>
        <v>Touch/Vibration</v>
      </c>
      <c r="C161" s="125" t="str">
        <f>Equipment!C161</f>
        <v>Adafruit</v>
      </c>
      <c r="D161" s="125" t="str">
        <f>Equipment!D161</f>
        <v>1739</v>
      </c>
      <c r="E161" s="125">
        <f>Equipment!E161</f>
        <v>0</v>
      </c>
      <c r="F161" s="125">
        <f>Equipment!F161</f>
        <v>0</v>
      </c>
      <c r="G161" s="125">
        <f>Equipment!G161</f>
        <v>0</v>
      </c>
      <c r="H161" s="125">
        <f>Equipment!H161</f>
        <v>0</v>
      </c>
      <c r="I161" s="125">
        <f>Equipment!K161</f>
        <v>0</v>
      </c>
      <c r="J161" s="125">
        <f>Equipment!L161</f>
        <v>0</v>
      </c>
      <c r="K161" s="125">
        <f>Equipment!I161</f>
        <v>0</v>
      </c>
      <c r="L161" s="125" t="str">
        <f>Equipment!M161</f>
        <v xml:space="preserve">Large Enclosed Piezo Element w/Wires </v>
      </c>
      <c r="M161" s="125">
        <f>Equipment!N161</f>
        <v>0.95</v>
      </c>
      <c r="N161" s="125">
        <f>Equipment!O161</f>
        <v>0</v>
      </c>
      <c r="O161" s="125" t="str">
        <f>Equipment!P161</f>
        <v>A</v>
      </c>
      <c r="P161" s="125">
        <f>Equipment!Q161</f>
        <v>147</v>
      </c>
      <c r="Q161" s="125" t="str">
        <f>Equipment!R161</f>
        <v>1739</v>
      </c>
      <c r="R161" s="125">
        <f>Equipment!S161</f>
        <v>0</v>
      </c>
      <c r="S161" s="125">
        <f>Equipment!T161</f>
        <v>0</v>
      </c>
      <c r="T161" s="125">
        <f>Equipment!U161</f>
        <v>0</v>
      </c>
      <c r="U161" s="125">
        <f>Equipment!V161</f>
        <v>0</v>
      </c>
      <c r="V161" s="125">
        <f>Equipment!W161</f>
        <v>0</v>
      </c>
      <c r="W161" s="125">
        <f>Equipment!X161</f>
        <v>0</v>
      </c>
      <c r="X161" s="125">
        <f>Equipment!Y161</f>
        <v>0</v>
      </c>
      <c r="Y161" s="125" t="str">
        <f>Equipment!Z161</f>
        <v>https://www.adafruit.com/product/1739</v>
      </c>
      <c r="Z161" s="125" t="str">
        <f>Equipment!AA161</f>
        <v>https://www.mouser.com/ProductDetail/485-1739</v>
      </c>
      <c r="AA161" s="125">
        <f>Equipment!AB161</f>
        <v>0</v>
      </c>
      <c r="AB161" s="125"/>
      <c r="AC161" s="125"/>
      <c r="AD161" s="125"/>
      <c r="AE161" s="125"/>
      <c r="AF161" s="125"/>
      <c r="AG161" s="125"/>
      <c r="AH161" s="125"/>
      <c r="AI161" s="125"/>
      <c r="AJ161" s="125"/>
      <c r="AK161" s="125"/>
      <c r="AL161" s="125"/>
    </row>
    <row r="162" spans="1:38" s="124" customFormat="1" x14ac:dyDescent="0.3">
      <c r="A162" s="125" t="str">
        <f>Equipment!A162</f>
        <v>Primary Component</v>
      </c>
      <c r="B162" s="125" t="str">
        <f>Equipment!B162</f>
        <v>Touch/Vibration</v>
      </c>
      <c r="C162" s="125" t="str">
        <f>Equipment!C162</f>
        <v>SparkFun</v>
      </c>
      <c r="D162" s="125" t="str">
        <f>Equipment!D162</f>
        <v>SEN-10289</v>
      </c>
      <c r="E162" s="125">
        <f>Equipment!E162</f>
        <v>1</v>
      </c>
      <c r="F162" s="125">
        <f>Equipment!F162</f>
        <v>0</v>
      </c>
      <c r="G162" s="125">
        <f>Equipment!G162</f>
        <v>0</v>
      </c>
      <c r="H162" s="125">
        <f>Equipment!H162</f>
        <v>5</v>
      </c>
      <c r="I162" s="125">
        <f>Equipment!K162</f>
        <v>0</v>
      </c>
      <c r="J162" s="125">
        <f>Equipment!L162</f>
        <v>0</v>
      </c>
      <c r="K162" s="125">
        <f>Equipment!I162</f>
        <v>5</v>
      </c>
      <c r="L162" s="125" t="str">
        <f>Equipment!M162</f>
        <v>Tilt Sensor - AT407</v>
      </c>
      <c r="M162" s="125">
        <f>Equipment!N162</f>
        <v>1.95</v>
      </c>
      <c r="N162" s="125">
        <f>Equipment!O162</f>
        <v>0</v>
      </c>
      <c r="O162" s="125" t="str">
        <f>Equipment!P162</f>
        <v>B</v>
      </c>
      <c r="P162" s="125">
        <f>Equipment!Q162</f>
        <v>148</v>
      </c>
      <c r="Q162" s="125" t="str">
        <f>Equipment!R162</f>
        <v>SEN-10289</v>
      </c>
      <c r="R162" s="125">
        <f>Equipment!S162</f>
        <v>1.95</v>
      </c>
      <c r="S162" s="125">
        <f>Equipment!T162</f>
        <v>9.75</v>
      </c>
      <c r="T162" s="125">
        <f>Equipment!U162</f>
        <v>9.75</v>
      </c>
      <c r="U162" s="125">
        <f>Equipment!V162</f>
        <v>0</v>
      </c>
      <c r="V162" s="125">
        <f>Equipment!W162</f>
        <v>0</v>
      </c>
      <c r="W162" s="125" t="str">
        <f>Equipment!X162</f>
        <v>https://www.sparkfun.com/products/10289</v>
      </c>
      <c r="X162" s="125" t="str">
        <f>Equipment!Y162</f>
        <v>https://cdn.sparkfun.com/r/92-92/assets/parts/4/6/8/5/10289-01.jpg</v>
      </c>
      <c r="Y162" s="125" t="str">
        <f>Equipment!Z162</f>
        <v>https://www.sparkfun.com/products/10289</v>
      </c>
      <c r="Z162" s="125" t="str">
        <f>Equipment!AA162</f>
        <v>https://www.mouser.com/ProductDetail/474-SEN-10289</v>
      </c>
      <c r="AA162" s="125">
        <f>Equipment!AB162</f>
        <v>0</v>
      </c>
      <c r="AB162" s="125"/>
      <c r="AC162" s="125"/>
      <c r="AD162" s="125"/>
      <c r="AE162" s="125"/>
      <c r="AF162" s="125"/>
      <c r="AG162" s="125"/>
      <c r="AH162" s="125"/>
      <c r="AI162" s="125"/>
      <c r="AJ162" s="125"/>
      <c r="AK162" s="125"/>
      <c r="AL162" s="125"/>
    </row>
    <row r="163" spans="1:38" s="124" customFormat="1" x14ac:dyDescent="0.3">
      <c r="A163" s="125" t="str">
        <f>Equipment!A163</f>
        <v>Primary Component</v>
      </c>
      <c r="B163" s="125" t="str">
        <f>Equipment!B163</f>
        <v>Touch/Vibration</v>
      </c>
      <c r="C163" s="125" t="str">
        <f>Equipment!C163</f>
        <v>Adafruit</v>
      </c>
      <c r="D163" s="125" t="str">
        <f>Equipment!D163</f>
        <v>1917</v>
      </c>
      <c r="E163" s="125">
        <f>Equipment!E163</f>
        <v>0</v>
      </c>
      <c r="F163" s="125">
        <f>Equipment!F163</f>
        <v>0</v>
      </c>
      <c r="G163" s="125">
        <f>Equipment!G163</f>
        <v>0</v>
      </c>
      <c r="H163" s="125">
        <f>Equipment!H163</f>
        <v>0</v>
      </c>
      <c r="I163" s="125">
        <f>Equipment!K163</f>
        <v>0</v>
      </c>
      <c r="J163" s="125">
        <f>Equipment!L163</f>
        <v>0</v>
      </c>
      <c r="K163" s="125">
        <f>Equipment!I163</f>
        <v>0</v>
      </c>
      <c r="L163" s="125" t="str">
        <f>Equipment!M163</f>
        <v>DIY Sensor Film Kit - 4x6" Small Kit</v>
      </c>
      <c r="M163" s="125">
        <f>Equipment!N163</f>
        <v>18</v>
      </c>
      <c r="N163" s="125">
        <f>Equipment!O163</f>
        <v>0</v>
      </c>
      <c r="O163" s="125" t="str">
        <f>Equipment!P163</f>
        <v>A</v>
      </c>
      <c r="P163" s="125">
        <f>Equipment!Q163</f>
        <v>149</v>
      </c>
      <c r="Q163" s="125" t="str">
        <f>Equipment!R163</f>
        <v>1917</v>
      </c>
      <c r="R163" s="125">
        <f>Equipment!S163</f>
        <v>0</v>
      </c>
      <c r="S163" s="125">
        <f>Equipment!T163</f>
        <v>0</v>
      </c>
      <c r="T163" s="125">
        <f>Equipment!U163</f>
        <v>0</v>
      </c>
      <c r="U163" s="125">
        <f>Equipment!V163</f>
        <v>0</v>
      </c>
      <c r="V163" s="125">
        <f>Equipment!W163</f>
        <v>0</v>
      </c>
      <c r="W163" s="125">
        <f>Equipment!X163</f>
        <v>0</v>
      </c>
      <c r="X163" s="125">
        <f>Equipment!Y163</f>
        <v>0</v>
      </c>
      <c r="Y163" s="125" t="str">
        <f>Equipment!Z163</f>
        <v>https://www.adafruit.com/product/1917</v>
      </c>
      <c r="Z163" s="125" t="str">
        <f>Equipment!AA163</f>
        <v>https://www.mouser.com/ProductDetail/485-1917</v>
      </c>
      <c r="AA163" s="125">
        <f>Equipment!AB163</f>
        <v>0</v>
      </c>
      <c r="AB163" s="125"/>
      <c r="AC163" s="125"/>
      <c r="AD163" s="125"/>
      <c r="AE163" s="125"/>
      <c r="AF163" s="125"/>
      <c r="AG163" s="125"/>
      <c r="AH163" s="125"/>
      <c r="AI163" s="125"/>
      <c r="AJ163" s="125"/>
      <c r="AK163" s="125"/>
      <c r="AL163" s="125"/>
    </row>
    <row r="164" spans="1:38" s="124" customFormat="1" x14ac:dyDescent="0.3">
      <c r="A164" s="125" t="str">
        <f>Equipment!A164</f>
        <v>Primary Component</v>
      </c>
      <c r="B164" s="125" t="str">
        <f>Equipment!B164</f>
        <v>Touch/Vibration</v>
      </c>
      <c r="C164" s="125" t="str">
        <f>Equipment!C164</f>
        <v>Adafruit</v>
      </c>
      <c r="D164" s="125" t="str">
        <f>Equipment!D164</f>
        <v>1361</v>
      </c>
      <c r="E164" s="125">
        <f>Equipment!E164</f>
        <v>0</v>
      </c>
      <c r="F164" s="125">
        <f>Equipment!F164</f>
        <v>1</v>
      </c>
      <c r="G164" s="125">
        <f>Equipment!G164</f>
        <v>1</v>
      </c>
      <c r="H164" s="125">
        <f>Equipment!H164</f>
        <v>1</v>
      </c>
      <c r="I164" s="125">
        <f>Equipment!K164</f>
        <v>0</v>
      </c>
      <c r="J164" s="125">
        <f>Equipment!L164</f>
        <v>0</v>
      </c>
      <c r="K164" s="125">
        <f>Equipment!I164</f>
        <v>1</v>
      </c>
      <c r="L164" s="125" t="str">
        <f>Equipment!M164</f>
        <v>Pressure-Sensitive Conductive Sheet (Velostat/Linqstat)</v>
      </c>
      <c r="M164" s="125">
        <f>Equipment!N164</f>
        <v>3.95</v>
      </c>
      <c r="N164" s="125">
        <f>Equipment!O164</f>
        <v>0</v>
      </c>
      <c r="O164" s="125" t="str">
        <f>Equipment!P164</f>
        <v>A</v>
      </c>
      <c r="P164" s="125">
        <f>Equipment!Q164</f>
        <v>150</v>
      </c>
      <c r="Q164" s="125" t="str">
        <f>Equipment!R164</f>
        <v>1361</v>
      </c>
      <c r="R164" s="125">
        <f>Equipment!S164</f>
        <v>0</v>
      </c>
      <c r="S164" s="125">
        <f>Equipment!T164</f>
        <v>3.95</v>
      </c>
      <c r="T164" s="125">
        <f>Equipment!U164</f>
        <v>3.95</v>
      </c>
      <c r="U164" s="125">
        <f>Equipment!V164</f>
        <v>0</v>
      </c>
      <c r="V164" s="125">
        <f>Equipment!W164</f>
        <v>0</v>
      </c>
      <c r="W164" s="125">
        <f>Equipment!X164</f>
        <v>0</v>
      </c>
      <c r="X164" s="125">
        <f>Equipment!Y164</f>
        <v>0</v>
      </c>
      <c r="Y164" s="125" t="str">
        <f>Equipment!Z164</f>
        <v>https://www.adafruit.com/product/1361</v>
      </c>
      <c r="Z164" s="125" t="str">
        <f>Equipment!AA164</f>
        <v>https://www.mouser.com/ProductDetail/485-1361</v>
      </c>
      <c r="AA164" s="125">
        <f>Equipment!AB164</f>
        <v>0</v>
      </c>
      <c r="AB164" s="125"/>
      <c r="AC164" s="125"/>
      <c r="AD164" s="125"/>
      <c r="AE164" s="125"/>
      <c r="AF164" s="125"/>
      <c r="AG164" s="125"/>
      <c r="AH164" s="125"/>
      <c r="AI164" s="125"/>
      <c r="AJ164" s="125"/>
      <c r="AK164" s="125"/>
      <c r="AL164" s="125"/>
    </row>
    <row r="165" spans="1:38" s="124" customFormat="1" x14ac:dyDescent="0.3">
      <c r="A165" s="125" t="str">
        <f>Equipment!A165</f>
        <v>Primary Component</v>
      </c>
      <c r="B165" s="125" t="str">
        <f>Equipment!B165</f>
        <v>Touch/Vibration</v>
      </c>
      <c r="C165" s="125" t="str">
        <f>Equipment!C165</f>
        <v>SparkFun</v>
      </c>
      <c r="D165" s="125" t="str">
        <f>Equipment!D165</f>
        <v>COM-14111</v>
      </c>
      <c r="E165" s="125">
        <f>Equipment!E165</f>
        <v>0</v>
      </c>
      <c r="F165" s="125">
        <f>Equipment!F165</f>
        <v>2</v>
      </c>
      <c r="G165" s="125">
        <f>Equipment!G165</f>
        <v>2</v>
      </c>
      <c r="H165" s="125">
        <f>Equipment!H165</f>
        <v>2</v>
      </c>
      <c r="I165" s="125">
        <f>Equipment!K165</f>
        <v>0</v>
      </c>
      <c r="J165" s="125">
        <f>Equipment!L165</f>
        <v>0</v>
      </c>
      <c r="K165" s="125">
        <f>Equipment!I165</f>
        <v>2</v>
      </c>
      <c r="L165" s="125" t="str">
        <f>Equipment!M165</f>
        <v>EeonTex Pressure Sensing Fabric</v>
      </c>
      <c r="M165" s="125">
        <f>Equipment!N165</f>
        <v>25</v>
      </c>
      <c r="N165" s="125">
        <f>Equipment!O165</f>
        <v>0</v>
      </c>
      <c r="O165" s="125" t="str">
        <f>Equipment!P165</f>
        <v>A</v>
      </c>
      <c r="P165" s="125">
        <f>Equipment!Q165</f>
        <v>151</v>
      </c>
      <c r="Q165" s="125" t="str">
        <f>Equipment!R165</f>
        <v>COM-14111</v>
      </c>
      <c r="R165" s="125">
        <f>Equipment!S165</f>
        <v>0</v>
      </c>
      <c r="S165" s="125">
        <f>Equipment!T165</f>
        <v>50</v>
      </c>
      <c r="T165" s="125">
        <f>Equipment!U165</f>
        <v>50</v>
      </c>
      <c r="U165" s="125">
        <f>Equipment!V165</f>
        <v>0</v>
      </c>
      <c r="V165" s="125">
        <f>Equipment!W165</f>
        <v>0</v>
      </c>
      <c r="W165" s="125" t="str">
        <f>Equipment!X165</f>
        <v>https://www.sparkfun.com/products/14111</v>
      </c>
      <c r="X165" s="125" t="str">
        <f>Equipment!Y165</f>
        <v>https://cdn.sparkfun.com/r/92-92/assets/parts/1/1/9/9/4/14111-01.jpg</v>
      </c>
      <c r="Y165" s="125" t="str">
        <f>Equipment!Z165</f>
        <v>https://www.sparkfun.com/products/14111</v>
      </c>
      <c r="Z165" s="125" t="str">
        <f>Equipment!AA165</f>
        <v>https://www.mouser.com/ProductDetail/474-COM-14111</v>
      </c>
      <c r="AA165" s="125">
        <f>Equipment!AB165</f>
        <v>0</v>
      </c>
      <c r="AB165" s="125"/>
      <c r="AC165" s="125"/>
      <c r="AD165" s="125"/>
      <c r="AE165" s="125"/>
      <c r="AF165" s="125"/>
      <c r="AG165" s="125"/>
      <c r="AH165" s="125"/>
      <c r="AI165" s="125"/>
      <c r="AJ165" s="125"/>
      <c r="AK165" s="125"/>
      <c r="AL165" s="125"/>
    </row>
    <row r="166" spans="1:38" s="124" customFormat="1" x14ac:dyDescent="0.3">
      <c r="A166" s="125" t="str">
        <f>Equipment!A166</f>
        <v>Primary Component</v>
      </c>
      <c r="B166" s="125" t="str">
        <f>Equipment!B166</f>
        <v>Touch/Vibration</v>
      </c>
      <c r="C166" s="125" t="str">
        <f>Equipment!C166</f>
        <v>Adafruit</v>
      </c>
      <c r="D166" s="125" t="str">
        <f>Equipment!D166</f>
        <v>1168</v>
      </c>
      <c r="E166" s="125">
        <f>Equipment!E166</f>
        <v>0</v>
      </c>
      <c r="F166" s="125">
        <f>Equipment!F166</f>
        <v>1</v>
      </c>
      <c r="G166" s="125">
        <f>Equipment!G166</f>
        <v>1</v>
      </c>
      <c r="H166" s="125">
        <f>Equipment!H166</f>
        <v>1</v>
      </c>
      <c r="I166" s="125">
        <f>Equipment!K166</f>
        <v>0</v>
      </c>
      <c r="J166" s="125">
        <f>Equipment!L166</f>
        <v>0</v>
      </c>
      <c r="K166" s="125">
        <f>Equipment!I166</f>
        <v>1</v>
      </c>
      <c r="L166" s="125" t="str">
        <f>Equipment!M166</f>
        <v>Woven Conductive Fabric - 20cm square</v>
      </c>
      <c r="M166" s="125">
        <f>Equipment!N166</f>
        <v>4.95</v>
      </c>
      <c r="N166" s="125">
        <f>Equipment!O166</f>
        <v>0</v>
      </c>
      <c r="O166" s="125" t="str">
        <f>Equipment!P166</f>
        <v>A</v>
      </c>
      <c r="P166" s="125">
        <f>Equipment!Q166</f>
        <v>152</v>
      </c>
      <c r="Q166" s="125" t="str">
        <f>Equipment!R166</f>
        <v>1168</v>
      </c>
      <c r="R166" s="125">
        <f>Equipment!S166</f>
        <v>0</v>
      </c>
      <c r="S166" s="125">
        <f>Equipment!T166</f>
        <v>4.95</v>
      </c>
      <c r="T166" s="125">
        <f>Equipment!U166</f>
        <v>4.95</v>
      </c>
      <c r="U166" s="125">
        <f>Equipment!V166</f>
        <v>0</v>
      </c>
      <c r="V166" s="125">
        <f>Equipment!W166</f>
        <v>0</v>
      </c>
      <c r="W166" s="125">
        <f>Equipment!X166</f>
        <v>0</v>
      </c>
      <c r="X166" s="125">
        <f>Equipment!Y166</f>
        <v>0</v>
      </c>
      <c r="Y166" s="125" t="str">
        <f>Equipment!Z166</f>
        <v>https://www.adafruit.com/product/1168</v>
      </c>
      <c r="Z166" s="125" t="str">
        <f>Equipment!AA166</f>
        <v>https://www.mouser.com/ProductDetail/485-1168</v>
      </c>
      <c r="AA166" s="125">
        <f>Equipment!AB166</f>
        <v>0</v>
      </c>
      <c r="AB166" s="125"/>
      <c r="AC166" s="125"/>
      <c r="AD166" s="125"/>
      <c r="AE166" s="125"/>
      <c r="AF166" s="125"/>
      <c r="AG166" s="125"/>
      <c r="AH166" s="125"/>
      <c r="AI166" s="125"/>
      <c r="AJ166" s="125"/>
      <c r="AK166" s="125"/>
      <c r="AL166" s="125"/>
    </row>
    <row r="167" spans="1:38" s="124" customFormat="1" x14ac:dyDescent="0.3">
      <c r="A167" s="125" t="str">
        <f>Equipment!A167</f>
        <v>Primary Component</v>
      </c>
      <c r="B167" s="125" t="str">
        <f>Equipment!B167</f>
        <v>Touch/Vibration</v>
      </c>
      <c r="C167" s="125" t="str">
        <f>Equipment!C167</f>
        <v>SparkFun</v>
      </c>
      <c r="D167" s="125" t="str">
        <f>Equipment!D167</f>
        <v>SEN-12041</v>
      </c>
      <c r="E167" s="125">
        <f>Equipment!E167</f>
        <v>0</v>
      </c>
      <c r="F167" s="125">
        <f>Equipment!F167</f>
        <v>0</v>
      </c>
      <c r="G167" s="125">
        <f>Equipment!G167</f>
        <v>0</v>
      </c>
      <c r="H167" s="125">
        <f>Equipment!H167</f>
        <v>0</v>
      </c>
      <c r="I167" s="125">
        <f>Equipment!K167</f>
        <v>0</v>
      </c>
      <c r="J167" s="125">
        <f>Equipment!L167</f>
        <v>0</v>
      </c>
      <c r="K167" s="125">
        <f>Equipment!I167</f>
        <v>0</v>
      </c>
      <c r="L167" s="125" t="str">
        <f>Equipment!M167</f>
        <v>SparkFun Capacitive Touch Breakout - AT42QT1010</v>
      </c>
      <c r="M167" s="125">
        <f>Equipment!N167</f>
        <v>5.95</v>
      </c>
      <c r="N167" s="125">
        <f>Equipment!O167</f>
        <v>0</v>
      </c>
      <c r="O167" s="125" t="str">
        <f>Equipment!P167</f>
        <v>A</v>
      </c>
      <c r="P167" s="125">
        <f>Equipment!Q167</f>
        <v>153</v>
      </c>
      <c r="Q167" s="125" t="str">
        <f>Equipment!R167</f>
        <v>SEN-12041</v>
      </c>
      <c r="R167" s="125">
        <f>Equipment!S167</f>
        <v>0</v>
      </c>
      <c r="S167" s="125">
        <f>Equipment!T167</f>
        <v>0</v>
      </c>
      <c r="T167" s="125">
        <f>Equipment!U167</f>
        <v>0</v>
      </c>
      <c r="U167" s="125">
        <f>Equipment!V167</f>
        <v>0</v>
      </c>
      <c r="V167" s="125">
        <f>Equipment!W167</f>
        <v>0</v>
      </c>
      <c r="W167" s="125" t="str">
        <f>Equipment!X167</f>
        <v>https://www.sparkfun.com/products/12041</v>
      </c>
      <c r="X167" s="125" t="str">
        <f>Equipment!Y167</f>
        <v>https://cdn.sparkfun.com/r/92-92/assets/parts/8/6/1/8/12041-01a.jpg</v>
      </c>
      <c r="Y167" s="125" t="str">
        <f>Equipment!Z167</f>
        <v>https://www.sparkfun.com/products/12041</v>
      </c>
      <c r="Z167" s="125" t="str">
        <f>Equipment!AA167</f>
        <v>https://www.mouser.com/ProductDetail/474-SEN-12041</v>
      </c>
      <c r="AA167" s="125">
        <f>Equipment!AB167</f>
        <v>0</v>
      </c>
      <c r="AB167" s="125"/>
      <c r="AC167" s="125"/>
      <c r="AD167" s="125"/>
      <c r="AE167" s="125"/>
      <c r="AF167" s="125"/>
      <c r="AG167" s="125"/>
      <c r="AH167" s="125"/>
      <c r="AI167" s="125"/>
      <c r="AJ167" s="125"/>
      <c r="AK167" s="125"/>
      <c r="AL167" s="125"/>
    </row>
    <row r="168" spans="1:38" s="124" customFormat="1" x14ac:dyDescent="0.3">
      <c r="A168" s="125" t="str">
        <f>Equipment!A168</f>
        <v>Primary Component</v>
      </c>
      <c r="B168" s="125" t="str">
        <f>Equipment!B168</f>
        <v>Touch/Vibration</v>
      </c>
      <c r="C168" s="125" t="str">
        <f>Equipment!C168</f>
        <v>SparkFun</v>
      </c>
      <c r="D168" s="125" t="str">
        <f>Equipment!D168</f>
        <v>PRT-13144</v>
      </c>
      <c r="E168" s="125">
        <f>Equipment!E168</f>
        <v>0</v>
      </c>
      <c r="F168" s="125">
        <f>Equipment!F168</f>
        <v>0</v>
      </c>
      <c r="G168" s="125">
        <f>Equipment!G168</f>
        <v>0</v>
      </c>
      <c r="H168" s="125">
        <f>Equipment!H168</f>
        <v>0</v>
      </c>
      <c r="I168" s="125">
        <f>Equipment!K168</f>
        <v>0</v>
      </c>
      <c r="J168" s="125">
        <f>Equipment!L168</f>
        <v>0</v>
      </c>
      <c r="K168" s="125">
        <f>Equipment!I168</f>
        <v>0</v>
      </c>
      <c r="L168" s="125" t="str">
        <f>Equipment!M168</f>
        <v>SparkFun Touch Potentiometer</v>
      </c>
      <c r="M168" s="125">
        <f>Equipment!N168</f>
        <v>14.95</v>
      </c>
      <c r="N168" s="125">
        <f>Equipment!O168</f>
        <v>0</v>
      </c>
      <c r="O168" s="125" t="str">
        <f>Equipment!P168</f>
        <v>A</v>
      </c>
      <c r="P168" s="125">
        <f>Equipment!Q168</f>
        <v>154</v>
      </c>
      <c r="Q168" s="125" t="str">
        <f>Equipment!R168</f>
        <v>PRT-13144</v>
      </c>
      <c r="R168" s="125">
        <f>Equipment!S168</f>
        <v>0</v>
      </c>
      <c r="S168" s="125">
        <f>Equipment!T168</f>
        <v>0</v>
      </c>
      <c r="T168" s="125">
        <f>Equipment!U168</f>
        <v>0</v>
      </c>
      <c r="U168" s="125">
        <f>Equipment!V168</f>
        <v>0</v>
      </c>
      <c r="V168" s="125">
        <f>Equipment!W168</f>
        <v>0</v>
      </c>
      <c r="W168" s="125" t="str">
        <f>Equipment!X168</f>
        <v>https://www.sparkfun.com/products/13144</v>
      </c>
      <c r="X168" s="125" t="str">
        <f>Equipment!Y168</f>
        <v>https://cdn.sparkfun.com/r/92-92/assets/parts/1/0/2/1/8/13144-02.jpg</v>
      </c>
      <c r="Y168" s="125" t="str">
        <f>Equipment!Z168</f>
        <v>https://www.sparkfun.com/products/13144</v>
      </c>
      <c r="Z168" s="125" t="str">
        <f>Equipment!AA168</f>
        <v>https://www.mouser.com/ProductDetail/474-PRT-13144</v>
      </c>
      <c r="AA168" s="125">
        <f>Equipment!AB168</f>
        <v>0</v>
      </c>
      <c r="AB168" s="125"/>
      <c r="AC168" s="125"/>
      <c r="AD168" s="125"/>
      <c r="AE168" s="125"/>
      <c r="AF168" s="125"/>
      <c r="AG168" s="125"/>
      <c r="AH168" s="125"/>
      <c r="AI168" s="125"/>
      <c r="AJ168" s="125"/>
      <c r="AK168" s="125"/>
      <c r="AL168" s="125"/>
    </row>
    <row r="169" spans="1:38" s="124" customFormat="1" x14ac:dyDescent="0.3">
      <c r="A169" s="125" t="str">
        <f>Equipment!A169</f>
        <v>Primary Component</v>
      </c>
      <c r="B169" s="125" t="str">
        <f>Equipment!B169</f>
        <v>Touch/Vibration</v>
      </c>
      <c r="C169" s="125" t="str">
        <f>Equipment!C169</f>
        <v>SparkFun</v>
      </c>
      <c r="D169" s="125" t="str">
        <f>Equipment!D169</f>
        <v>DEV-13298</v>
      </c>
      <c r="E169" s="125">
        <f>Equipment!E169</f>
        <v>0</v>
      </c>
      <c r="F169" s="125">
        <f>Equipment!F169</f>
        <v>0</v>
      </c>
      <c r="G169" s="125">
        <f>Equipment!G169</f>
        <v>0</v>
      </c>
      <c r="H169" s="125">
        <f>Equipment!H169</f>
        <v>0</v>
      </c>
      <c r="I169" s="125">
        <f>Equipment!K169</f>
        <v>0</v>
      </c>
      <c r="J169" s="125">
        <f>Equipment!L169</f>
        <v>0</v>
      </c>
      <c r="K169" s="125">
        <f>Equipment!I169</f>
        <v>0</v>
      </c>
      <c r="L169" s="125" t="str">
        <f>Equipment!M169</f>
        <v>Bare Conductive Touch Board</v>
      </c>
      <c r="M169" s="125">
        <f>Equipment!N169</f>
        <v>89.95</v>
      </c>
      <c r="N169" s="125">
        <f>Equipment!O169</f>
        <v>0</v>
      </c>
      <c r="O169" s="125" t="str">
        <f>Equipment!P169</f>
        <v>A</v>
      </c>
      <c r="P169" s="125">
        <f>Equipment!Q169</f>
        <v>155</v>
      </c>
      <c r="Q169" s="125" t="str">
        <f>Equipment!R169</f>
        <v>DEV-13298</v>
      </c>
      <c r="R169" s="125">
        <f>Equipment!S169</f>
        <v>0</v>
      </c>
      <c r="S169" s="125">
        <f>Equipment!T169</f>
        <v>0</v>
      </c>
      <c r="T169" s="125">
        <f>Equipment!U169</f>
        <v>0</v>
      </c>
      <c r="U169" s="125">
        <f>Equipment!V169</f>
        <v>0</v>
      </c>
      <c r="V169" s="125">
        <f>Equipment!W169</f>
        <v>0</v>
      </c>
      <c r="W169" s="125" t="str">
        <f>Equipment!X169</f>
        <v>https://www.sparkfun.com/products/13298</v>
      </c>
      <c r="X169" s="125" t="str">
        <f>Equipment!Y169</f>
        <v>https://cdn.sparkfun.com/r/92-92/assets/parts/1/0/5/5/4/13298-02.jpg</v>
      </c>
      <c r="Y169" s="125" t="str">
        <f>Equipment!Z169</f>
        <v>https://www.sparkfun.com/products/13298</v>
      </c>
      <c r="Z169" s="125" t="str">
        <f>Equipment!AA169</f>
        <v>https://www.mouser.com/ProductDetail/474-DEV-13298</v>
      </c>
      <c r="AA169" s="125">
        <f>Equipment!AB169</f>
        <v>0</v>
      </c>
      <c r="AB169" s="125"/>
      <c r="AC169" s="125"/>
      <c r="AD169" s="125"/>
      <c r="AE169" s="125"/>
      <c r="AF169" s="125"/>
      <c r="AG169" s="125"/>
      <c r="AH169" s="125"/>
      <c r="AI169" s="125"/>
      <c r="AJ169" s="125"/>
      <c r="AK169" s="125"/>
      <c r="AL169" s="125"/>
    </row>
    <row r="170" spans="1:38" s="124" customFormat="1" x14ac:dyDescent="0.3">
      <c r="A170" s="125" t="str">
        <f>Equipment!A170</f>
        <v>Primary Component</v>
      </c>
      <c r="B170" s="125" t="str">
        <f>Equipment!B170</f>
        <v>User Interface, IO</v>
      </c>
      <c r="C170" s="125" t="str">
        <f>Equipment!C170</f>
        <v>SparkFun</v>
      </c>
      <c r="D170" s="125" t="str">
        <f>Equipment!D170</f>
        <v>DEV-13293</v>
      </c>
      <c r="E170" s="125">
        <f>Equipment!E170</f>
        <v>0</v>
      </c>
      <c r="F170" s="125">
        <f>Equipment!F170</f>
        <v>0</v>
      </c>
      <c r="G170" s="125">
        <f>Equipment!G170</f>
        <v>0</v>
      </c>
      <c r="H170" s="125">
        <f>Equipment!H170</f>
        <v>0</v>
      </c>
      <c r="I170" s="125">
        <f>Equipment!K170</f>
        <v>0</v>
      </c>
      <c r="J170" s="125">
        <f>Equipment!L170</f>
        <v>0</v>
      </c>
      <c r="K170" s="125">
        <f>Equipment!I170</f>
        <v>0</v>
      </c>
      <c r="L170" s="125" t="str">
        <f>Equipment!M170</f>
        <v>LCD Button Shield V2</v>
      </c>
      <c r="M170" s="125">
        <f>Equipment!N170</f>
        <v>12.95</v>
      </c>
      <c r="N170" s="125">
        <f>Equipment!O170</f>
        <v>0</v>
      </c>
      <c r="O170" s="125" t="str">
        <f>Equipment!P170</f>
        <v>A</v>
      </c>
      <c r="P170" s="125">
        <f>Equipment!Q170</f>
        <v>156</v>
      </c>
      <c r="Q170" s="125" t="str">
        <f>Equipment!R170</f>
        <v>DEV-13293</v>
      </c>
      <c r="R170" s="125">
        <f>Equipment!S170</f>
        <v>0</v>
      </c>
      <c r="S170" s="125">
        <f>Equipment!T170</f>
        <v>0</v>
      </c>
      <c r="T170" s="125">
        <f>Equipment!U170</f>
        <v>0</v>
      </c>
      <c r="U170" s="125">
        <f>Equipment!V170</f>
        <v>0</v>
      </c>
      <c r="V170" s="125">
        <f>Equipment!W170</f>
        <v>0</v>
      </c>
      <c r="W170" s="125" t="str">
        <f>Equipment!X170</f>
        <v>https://www.sparkfun.com/products/13293</v>
      </c>
      <c r="X170" s="125" t="str">
        <f>Equipment!Y170</f>
        <v>https://cdn.sparkfun.com/r/92-92/assets/parts/1/0/5/4/6/13293-01.jpg</v>
      </c>
      <c r="Y170" s="125" t="str">
        <f>Equipment!Z170</f>
        <v>https://www.sparkfun.com/products/13293</v>
      </c>
      <c r="Z170" s="125" t="str">
        <f>Equipment!AA170</f>
        <v>https://www.mouser.com/ProductDetail/474-DEV-13293</v>
      </c>
      <c r="AA170" s="125">
        <f>Equipment!AB170</f>
        <v>0</v>
      </c>
      <c r="AB170" s="125"/>
      <c r="AC170" s="125"/>
      <c r="AD170" s="125"/>
      <c r="AE170" s="125"/>
      <c r="AF170" s="125"/>
      <c r="AG170" s="125"/>
      <c r="AH170" s="125"/>
      <c r="AI170" s="125"/>
      <c r="AJ170" s="125"/>
      <c r="AK170" s="125"/>
      <c r="AL170" s="125"/>
    </row>
    <row r="171" spans="1:38" s="124" customFormat="1" x14ac:dyDescent="0.3">
      <c r="A171" s="125" t="str">
        <f>Equipment!A171</f>
        <v>Primary Component</v>
      </c>
      <c r="B171" s="125" t="str">
        <f>Equipment!B171</f>
        <v>User Interface, IO</v>
      </c>
      <c r="C171" s="125" t="str">
        <f>Equipment!C171</f>
        <v>Adafruit</v>
      </c>
      <c r="D171" s="125">
        <f>Equipment!D171</f>
        <v>716</v>
      </c>
      <c r="E171" s="125">
        <f>Equipment!E171</f>
        <v>1</v>
      </c>
      <c r="F171" s="125">
        <f>Equipment!F171</f>
        <v>0</v>
      </c>
      <c r="G171" s="125">
        <f>Equipment!G171</f>
        <v>0</v>
      </c>
      <c r="H171" s="125">
        <f>Equipment!H171</f>
        <v>5</v>
      </c>
      <c r="I171" s="125">
        <f>Equipment!K171</f>
        <v>0</v>
      </c>
      <c r="J171" s="125">
        <f>Equipment!L171</f>
        <v>0</v>
      </c>
      <c r="K171" s="125">
        <f>Equipment!I171</f>
        <v>5</v>
      </c>
      <c r="L171" s="125" t="str">
        <f>Equipment!M171</f>
        <v>RGB LCD Shield Kit w/ 16x2 Character Display - Only 2 pins used! - POSITIVE DISPLAY</v>
      </c>
      <c r="M171" s="125">
        <f>Equipment!N171</f>
        <v>23.95</v>
      </c>
      <c r="N171" s="125">
        <f>Equipment!O171</f>
        <v>0</v>
      </c>
      <c r="O171" s="125" t="str">
        <f>Equipment!P171</f>
        <v>B</v>
      </c>
      <c r="P171" s="125">
        <f>Equipment!Q171</f>
        <v>157</v>
      </c>
      <c r="Q171" s="125">
        <f>Equipment!R171</f>
        <v>716</v>
      </c>
      <c r="R171" s="125">
        <f>Equipment!S171</f>
        <v>23.95</v>
      </c>
      <c r="S171" s="125">
        <f>Equipment!T171</f>
        <v>119.75</v>
      </c>
      <c r="T171" s="125">
        <f>Equipment!U171</f>
        <v>119.75</v>
      </c>
      <c r="U171" s="125">
        <f>Equipment!V171</f>
        <v>0</v>
      </c>
      <c r="V171" s="125">
        <f>Equipment!W171</f>
        <v>0</v>
      </c>
      <c r="W171" s="125">
        <f>Equipment!X171</f>
        <v>0</v>
      </c>
      <c r="X171" s="125">
        <f>Equipment!Y171</f>
        <v>0</v>
      </c>
      <c r="Y171" s="125" t="str">
        <f>Equipment!Z171</f>
        <v>https://www.adafruit.com/product/716</v>
      </c>
      <c r="Z171" s="125" t="str">
        <f>Equipment!AA171</f>
        <v>https://www.mouser.com/ProductDetail/485-716</v>
      </c>
      <c r="AA171" s="125">
        <f>Equipment!AB171</f>
        <v>0</v>
      </c>
      <c r="AB171" s="125"/>
      <c r="AC171" s="125"/>
      <c r="AD171" s="125"/>
      <c r="AE171" s="125"/>
      <c r="AF171" s="125"/>
      <c r="AG171" s="125"/>
      <c r="AH171" s="125"/>
      <c r="AI171" s="125"/>
      <c r="AJ171" s="125"/>
      <c r="AK171" s="125"/>
      <c r="AL171" s="125"/>
    </row>
    <row r="172" spans="1:38" s="124" customFormat="1" x14ac:dyDescent="0.3">
      <c r="A172" s="125" t="str">
        <f>Equipment!A172</f>
        <v>Primary Component</v>
      </c>
      <c r="B172" s="125" t="str">
        <f>Equipment!B172</f>
        <v>User Interface, IO</v>
      </c>
      <c r="C172" s="125" t="str">
        <f>Equipment!C172</f>
        <v>Adafruit</v>
      </c>
      <c r="D172" s="125">
        <f>Equipment!D172</f>
        <v>772</v>
      </c>
      <c r="E172" s="125">
        <f>Equipment!E172</f>
        <v>0</v>
      </c>
      <c r="F172" s="125">
        <f>Equipment!F172</f>
        <v>0</v>
      </c>
      <c r="G172" s="125">
        <f>Equipment!G172</f>
        <v>0</v>
      </c>
      <c r="H172" s="125">
        <f>Equipment!H172</f>
        <v>0</v>
      </c>
      <c r="I172" s="125">
        <f>Equipment!K172</f>
        <v>0</v>
      </c>
      <c r="J172" s="125">
        <f>Equipment!L172</f>
        <v>0</v>
      </c>
      <c r="K172" s="125">
        <f>Equipment!I172</f>
        <v>0</v>
      </c>
      <c r="L172" s="125" t="str">
        <f>Equipment!M172</f>
        <v>LCD Shield Kit w/ 16x2 Character Display - Only 2 pins used! - BLUE AND WHITE</v>
      </c>
      <c r="M172" s="125">
        <f>Equipment!N172</f>
        <v>19.95</v>
      </c>
      <c r="N172" s="125">
        <f>Equipment!O172</f>
        <v>0</v>
      </c>
      <c r="O172" s="125" t="str">
        <f>Equipment!P172</f>
        <v>B</v>
      </c>
      <c r="P172" s="125">
        <f>Equipment!Q172</f>
        <v>158</v>
      </c>
      <c r="Q172" s="125">
        <f>Equipment!R172</f>
        <v>772</v>
      </c>
      <c r="R172" s="125">
        <f>Equipment!S172</f>
        <v>0</v>
      </c>
      <c r="S172" s="125">
        <f>Equipment!T172</f>
        <v>0</v>
      </c>
      <c r="T172" s="125">
        <f>Equipment!U172</f>
        <v>0</v>
      </c>
      <c r="U172" s="125">
        <f>Equipment!V172</f>
        <v>0</v>
      </c>
      <c r="V172" s="125">
        <f>Equipment!W172</f>
        <v>0</v>
      </c>
      <c r="W172" s="125">
        <f>Equipment!X172</f>
        <v>0</v>
      </c>
      <c r="X172" s="125">
        <f>Equipment!Y172</f>
        <v>0</v>
      </c>
      <c r="Y172" s="125" t="str">
        <f>Equipment!Z172</f>
        <v>https://www.adafruit.com/product/772</v>
      </c>
      <c r="Z172" s="125" t="str">
        <f>Equipment!AA172</f>
        <v>https://www.mouser.com/ProductDetail/485-772</v>
      </c>
      <c r="AA172" s="125">
        <f>Equipment!AB172</f>
        <v>0</v>
      </c>
      <c r="AB172" s="125"/>
      <c r="AC172" s="125"/>
      <c r="AD172" s="125"/>
      <c r="AE172" s="125"/>
      <c r="AF172" s="125"/>
      <c r="AG172" s="125"/>
      <c r="AH172" s="125"/>
      <c r="AI172" s="125"/>
      <c r="AJ172" s="125"/>
      <c r="AK172" s="125"/>
      <c r="AL172" s="125"/>
    </row>
    <row r="173" spans="1:38" s="124" customFormat="1" x14ac:dyDescent="0.3">
      <c r="A173" s="125" t="str">
        <f>Equipment!A173</f>
        <v>Primary Component</v>
      </c>
      <c r="B173" s="125" t="str">
        <f>Equipment!B173</f>
        <v>User Interface, IO</v>
      </c>
      <c r="C173" s="125" t="str">
        <f>Equipment!C173</f>
        <v>SparkFun</v>
      </c>
      <c r="D173" s="125" t="str">
        <f>Equipment!D173</f>
        <v>LCD-00710</v>
      </c>
      <c r="E173" s="125">
        <f>Equipment!E173</f>
        <v>0</v>
      </c>
      <c r="F173" s="125">
        <f>Equipment!F173</f>
        <v>1</v>
      </c>
      <c r="G173" s="125">
        <f>Equipment!G173</f>
        <v>0</v>
      </c>
      <c r="H173" s="125">
        <f>Equipment!H173</f>
        <v>1</v>
      </c>
      <c r="I173" s="125">
        <f>Equipment!K173</f>
        <v>1</v>
      </c>
      <c r="J173" s="125">
        <f>Equipment!L173</f>
        <v>1</v>
      </c>
      <c r="K173" s="125">
        <f>Equipment!I173</f>
        <v>0</v>
      </c>
      <c r="L173" s="125" t="str">
        <f>Equipment!M173</f>
        <v>Graphic LCD 128x64 STN LED Backlight</v>
      </c>
      <c r="M173" s="125">
        <f>Equipment!N173</f>
        <v>19.95</v>
      </c>
      <c r="N173" s="125">
        <f>Equipment!O173</f>
        <v>19.95</v>
      </c>
      <c r="O173" s="125" t="str">
        <f>Equipment!P173</f>
        <v>A</v>
      </c>
      <c r="P173" s="125">
        <f>Equipment!Q173</f>
        <v>159</v>
      </c>
      <c r="Q173" s="125" t="str">
        <f>Equipment!R173</f>
        <v>LCD-00710</v>
      </c>
      <c r="R173" s="125">
        <f>Equipment!S173</f>
        <v>0</v>
      </c>
      <c r="S173" s="125">
        <f>Equipment!T173</f>
        <v>19.95</v>
      </c>
      <c r="T173" s="125">
        <f>Equipment!U173</f>
        <v>0</v>
      </c>
      <c r="U173" s="125">
        <f>Equipment!V173</f>
        <v>19.95</v>
      </c>
      <c r="V173" s="125">
        <f>Equipment!W173</f>
        <v>19.95</v>
      </c>
      <c r="W173" s="125" t="str">
        <f>Equipment!X173</f>
        <v>https://www.sparkfun.com/products/710</v>
      </c>
      <c r="X173" s="125" t="str">
        <f>Equipment!Y173</f>
        <v>https://cdn.sparkfun.com/r/92-92/assets/parts/4/9/2/00710-01.jpg</v>
      </c>
      <c r="Y173" s="125" t="str">
        <f>Equipment!Z173</f>
        <v>https://www.sparkfun.com/products/00710</v>
      </c>
      <c r="Z173" s="125" t="str">
        <f>Equipment!AA173</f>
        <v>https://www.mouser.com/ProductDetail/474-LCD-00710</v>
      </c>
      <c r="AA173" s="125">
        <f>Equipment!AB173</f>
        <v>0</v>
      </c>
      <c r="AB173" s="125"/>
      <c r="AC173" s="125"/>
      <c r="AD173" s="125"/>
      <c r="AE173" s="125"/>
      <c r="AF173" s="125"/>
      <c r="AG173" s="125"/>
      <c r="AH173" s="125"/>
      <c r="AI173" s="125"/>
      <c r="AJ173" s="125"/>
      <c r="AK173" s="125"/>
      <c r="AL173" s="125"/>
    </row>
    <row r="174" spans="1:38" s="124" customFormat="1" x14ac:dyDescent="0.3">
      <c r="A174" s="125" t="str">
        <f>Equipment!A174</f>
        <v>Primary Component</v>
      </c>
      <c r="B174" s="125" t="str">
        <f>Equipment!B174</f>
        <v>User Interface, IO</v>
      </c>
      <c r="C174" s="125" t="str">
        <f>Equipment!C174</f>
        <v>SparkFun</v>
      </c>
      <c r="D174" s="125" t="str">
        <f>Equipment!D174</f>
        <v>LCD-09568</v>
      </c>
      <c r="E174" s="125">
        <f>Equipment!E174</f>
        <v>0</v>
      </c>
      <c r="F174" s="125">
        <f>Equipment!F174</f>
        <v>0</v>
      </c>
      <c r="G174" s="125">
        <f>Equipment!G174</f>
        <v>0</v>
      </c>
      <c r="H174" s="125">
        <f>Equipment!H174</f>
        <v>0</v>
      </c>
      <c r="I174" s="125">
        <f>Equipment!K174</f>
        <v>0</v>
      </c>
      <c r="J174" s="125">
        <f>Equipment!L174</f>
        <v>0</v>
      </c>
      <c r="K174" s="125">
        <f>Equipment!I174</f>
        <v>0</v>
      </c>
      <c r="L174" s="125" t="str">
        <f>Equipment!M174</f>
        <v>Serial Enabled 20x4 LCD - Black on Green 5V</v>
      </c>
      <c r="M174" s="125">
        <f>Equipment!N174</f>
        <v>29.95</v>
      </c>
      <c r="N174" s="125">
        <f>Equipment!O174</f>
        <v>0</v>
      </c>
      <c r="O174" s="125" t="str">
        <f>Equipment!P174</f>
        <v>A</v>
      </c>
      <c r="P174" s="125">
        <f>Equipment!Q174</f>
        <v>160</v>
      </c>
      <c r="Q174" s="125" t="str">
        <f>Equipment!R174</f>
        <v>LCD-09568</v>
      </c>
      <c r="R174" s="125">
        <f>Equipment!S174</f>
        <v>0</v>
      </c>
      <c r="S174" s="125">
        <f>Equipment!T174</f>
        <v>0</v>
      </c>
      <c r="T174" s="125">
        <f>Equipment!U174</f>
        <v>0</v>
      </c>
      <c r="U174" s="125">
        <f>Equipment!V174</f>
        <v>0</v>
      </c>
      <c r="V174" s="125">
        <f>Equipment!W174</f>
        <v>0</v>
      </c>
      <c r="W174" s="125" t="str">
        <f>Equipment!X174</f>
        <v>https://www.sparkfun.com/products/9568</v>
      </c>
      <c r="X174" s="125" t="str">
        <f>Equipment!Y174</f>
        <v>https://cdn.sparkfun.com/r/92-92/assets/parts/3/3/4/6/09568Actiona.jpg</v>
      </c>
      <c r="Y174" s="125" t="str">
        <f>Equipment!Z174</f>
        <v>https://www.sparkfun.com/products/09568</v>
      </c>
      <c r="Z174" s="125" t="str">
        <f>Equipment!AA174</f>
        <v>https://www.mouser.com/ProductDetail/474-LCD-09568</v>
      </c>
      <c r="AA174" s="125">
        <f>Equipment!AB174</f>
        <v>0</v>
      </c>
      <c r="AB174" s="125"/>
      <c r="AC174" s="125"/>
      <c r="AD174" s="125"/>
      <c r="AE174" s="125"/>
      <c r="AF174" s="125"/>
      <c r="AG174" s="125"/>
      <c r="AH174" s="125"/>
      <c r="AI174" s="125"/>
      <c r="AJ174" s="125"/>
      <c r="AK174" s="125"/>
      <c r="AL174" s="125"/>
    </row>
    <row r="175" spans="1:38" s="124" customFormat="1" x14ac:dyDescent="0.3">
      <c r="A175" s="125" t="str">
        <f>Equipment!A175</f>
        <v>Primary Component</v>
      </c>
      <c r="B175" s="125" t="str">
        <f>Equipment!B175</f>
        <v>User Interface, IO</v>
      </c>
      <c r="C175" s="125" t="str">
        <f>Equipment!C175</f>
        <v>Adafruit</v>
      </c>
      <c r="D175" s="125" t="str">
        <f>Equipment!D175</f>
        <v>198</v>
      </c>
      <c r="E175" s="125">
        <f>Equipment!E175</f>
        <v>0</v>
      </c>
      <c r="F175" s="125">
        <f>Equipment!F175</f>
        <v>0</v>
      </c>
      <c r="G175" s="125">
        <f>Equipment!G175</f>
        <v>0</v>
      </c>
      <c r="H175" s="125">
        <f>Equipment!H175</f>
        <v>0</v>
      </c>
      <c r="I175" s="125">
        <f>Equipment!K175</f>
        <v>0</v>
      </c>
      <c r="J175" s="125">
        <f>Equipment!L175</f>
        <v>0</v>
      </c>
      <c r="K175" s="125">
        <f>Equipment!I175</f>
        <v>0</v>
      </c>
      <c r="L175" s="125" t="str">
        <f>Equipment!M175</f>
        <v>Standard LCD 20x4 + extras - white on blue</v>
      </c>
      <c r="M175" s="125">
        <f>Equipment!N175</f>
        <v>17.95</v>
      </c>
      <c r="N175" s="125">
        <f>Equipment!O175</f>
        <v>0</v>
      </c>
      <c r="O175" s="125" t="str">
        <f>Equipment!P175</f>
        <v>A</v>
      </c>
      <c r="P175" s="125">
        <f>Equipment!Q175</f>
        <v>161</v>
      </c>
      <c r="Q175" s="125" t="str">
        <f>Equipment!R175</f>
        <v>198</v>
      </c>
      <c r="R175" s="125">
        <f>Equipment!S175</f>
        <v>0</v>
      </c>
      <c r="S175" s="125">
        <f>Equipment!T175</f>
        <v>0</v>
      </c>
      <c r="T175" s="125">
        <f>Equipment!U175</f>
        <v>0</v>
      </c>
      <c r="U175" s="125">
        <f>Equipment!V175</f>
        <v>0</v>
      </c>
      <c r="V175" s="125">
        <f>Equipment!W175</f>
        <v>0</v>
      </c>
      <c r="W175" s="125">
        <f>Equipment!X175</f>
        <v>0</v>
      </c>
      <c r="X175" s="125">
        <f>Equipment!Y175</f>
        <v>0</v>
      </c>
      <c r="Y175" s="125" t="str">
        <f>Equipment!Z175</f>
        <v>https://www.adafruit.com/product/198</v>
      </c>
      <c r="Z175" s="125" t="str">
        <f>Equipment!AA175</f>
        <v>https://www.mouser.com/ProductDetail/485-198</v>
      </c>
      <c r="AA175" s="125">
        <f>Equipment!AB175</f>
        <v>0</v>
      </c>
      <c r="AB175" s="125"/>
      <c r="AC175" s="125"/>
      <c r="AD175" s="125"/>
      <c r="AE175" s="125"/>
      <c r="AF175" s="125"/>
      <c r="AG175" s="125"/>
      <c r="AH175" s="125"/>
      <c r="AI175" s="125"/>
      <c r="AJ175" s="125"/>
      <c r="AK175" s="125"/>
      <c r="AL175" s="125"/>
    </row>
    <row r="176" spans="1:38" s="124" customFormat="1" x14ac:dyDescent="0.3">
      <c r="A176" s="125" t="str">
        <f>Equipment!A176</f>
        <v>Primary Component</v>
      </c>
      <c r="B176" s="125" t="str">
        <f>Equipment!B176</f>
        <v>User Interface, IO</v>
      </c>
      <c r="C176" s="125" t="str">
        <f>Equipment!C176</f>
        <v>Adafruit</v>
      </c>
      <c r="D176" s="125" t="str">
        <f>Equipment!D176</f>
        <v>3330</v>
      </c>
      <c r="E176" s="125">
        <f>Equipment!E176</f>
        <v>0</v>
      </c>
      <c r="F176" s="125">
        <f>Equipment!F176</f>
        <v>0</v>
      </c>
      <c r="G176" s="125">
        <f>Equipment!G176</f>
        <v>0</v>
      </c>
      <c r="H176" s="125">
        <f>Equipment!H176</f>
        <v>0</v>
      </c>
      <c r="I176" s="125">
        <f>Equipment!K176</f>
        <v>0</v>
      </c>
      <c r="J176" s="125">
        <f>Equipment!L176</f>
        <v>0</v>
      </c>
      <c r="K176" s="125">
        <f>Equipment!I176</f>
        <v>0</v>
      </c>
      <c r="L176" s="125" t="str">
        <f>Equipment!M176</f>
        <v xml:space="preserve">Liquid Crystal Light Valve - LCD Controllable Shutter Glass </v>
      </c>
      <c r="M176" s="125">
        <f>Equipment!N176</f>
        <v>7.5</v>
      </c>
      <c r="N176" s="125">
        <f>Equipment!O176</f>
        <v>0</v>
      </c>
      <c r="O176" s="125" t="str">
        <f>Equipment!P176</f>
        <v>A</v>
      </c>
      <c r="P176" s="125">
        <f>Equipment!Q176</f>
        <v>162</v>
      </c>
      <c r="Q176" s="125" t="str">
        <f>Equipment!R176</f>
        <v>3330</v>
      </c>
      <c r="R176" s="125">
        <f>Equipment!S176</f>
        <v>0</v>
      </c>
      <c r="S176" s="125">
        <f>Equipment!T176</f>
        <v>0</v>
      </c>
      <c r="T176" s="125">
        <f>Equipment!U176</f>
        <v>0</v>
      </c>
      <c r="U176" s="125">
        <f>Equipment!V176</f>
        <v>0</v>
      </c>
      <c r="V176" s="125">
        <f>Equipment!W176</f>
        <v>0</v>
      </c>
      <c r="W176" s="125">
        <f>Equipment!X176</f>
        <v>0</v>
      </c>
      <c r="X176" s="125">
        <f>Equipment!Y176</f>
        <v>0</v>
      </c>
      <c r="Y176" s="125" t="str">
        <f>Equipment!Z176</f>
        <v>https://www.adafruit.com/product/3330</v>
      </c>
      <c r="Z176" s="125" t="str">
        <f>Equipment!AA176</f>
        <v>https://www.mouser.com/ProductDetail/485-3330</v>
      </c>
      <c r="AA176" s="125">
        <f>Equipment!AB176</f>
        <v>0</v>
      </c>
      <c r="AB176" s="125"/>
      <c r="AC176" s="125"/>
      <c r="AD176" s="125"/>
      <c r="AE176" s="125"/>
      <c r="AF176" s="125"/>
      <c r="AG176" s="125"/>
      <c r="AH176" s="125"/>
      <c r="AI176" s="125"/>
      <c r="AJ176" s="125"/>
      <c r="AK176" s="125"/>
      <c r="AL176" s="125"/>
    </row>
    <row r="177" spans="1:38" s="124" customFormat="1" x14ac:dyDescent="0.3">
      <c r="A177" s="125" t="str">
        <f>Equipment!A177</f>
        <v>Primary Component</v>
      </c>
      <c r="B177" s="125" t="str">
        <f>Equipment!B177</f>
        <v>User Interface, IO</v>
      </c>
      <c r="C177" s="125" t="str">
        <f>Equipment!C177</f>
        <v>Adafruit</v>
      </c>
      <c r="D177" s="125" t="str">
        <f>Equipment!D177</f>
        <v>1332</v>
      </c>
      <c r="E177" s="125">
        <f>Equipment!E177</f>
        <v>0</v>
      </c>
      <c r="F177" s="125">
        <f>Equipment!F177</f>
        <v>0</v>
      </c>
      <c r="G177" s="125">
        <f>Equipment!G177</f>
        <v>0</v>
      </c>
      <c r="H177" s="125">
        <f>Equipment!H177</f>
        <v>0</v>
      </c>
      <c r="I177" s="125">
        <f>Equipment!K177</f>
        <v>0</v>
      </c>
      <c r="J177" s="125">
        <f>Equipment!L177</f>
        <v>0</v>
      </c>
      <c r="K177" s="125">
        <f>Equipment!I177</f>
        <v>0</v>
      </c>
      <c r="L177" s="125" t="str">
        <f>Equipment!M177</f>
        <v xml:space="preserve">Membrane 1x4 Keypad + Extras </v>
      </c>
      <c r="M177" s="125">
        <f>Equipment!N177</f>
        <v>2.95</v>
      </c>
      <c r="N177" s="125">
        <f>Equipment!O177</f>
        <v>0</v>
      </c>
      <c r="O177" s="125" t="str">
        <f>Equipment!P177</f>
        <v>A</v>
      </c>
      <c r="P177" s="125">
        <f>Equipment!Q177</f>
        <v>163</v>
      </c>
      <c r="Q177" s="125" t="str">
        <f>Equipment!R177</f>
        <v>1332</v>
      </c>
      <c r="R177" s="125">
        <f>Equipment!S177</f>
        <v>0</v>
      </c>
      <c r="S177" s="125">
        <f>Equipment!T177</f>
        <v>0</v>
      </c>
      <c r="T177" s="125">
        <f>Equipment!U177</f>
        <v>0</v>
      </c>
      <c r="U177" s="125">
        <f>Equipment!V177</f>
        <v>0</v>
      </c>
      <c r="V177" s="125">
        <f>Equipment!W177</f>
        <v>0</v>
      </c>
      <c r="W177" s="125">
        <f>Equipment!X177</f>
        <v>0</v>
      </c>
      <c r="X177" s="125">
        <f>Equipment!Y177</f>
        <v>0</v>
      </c>
      <c r="Y177" s="125" t="str">
        <f>Equipment!Z177</f>
        <v>https://www.adafruit.com/product/1332</v>
      </c>
      <c r="Z177" s="125" t="str">
        <f>Equipment!AA177</f>
        <v>https://www.mouser.com/ProductDetail/485-1332</v>
      </c>
      <c r="AA177" s="125">
        <f>Equipment!AB177</f>
        <v>0</v>
      </c>
      <c r="AB177" s="125"/>
      <c r="AC177" s="125"/>
      <c r="AD177" s="125"/>
      <c r="AE177" s="125"/>
      <c r="AF177" s="125"/>
      <c r="AG177" s="125"/>
      <c r="AH177" s="125"/>
      <c r="AI177" s="125"/>
      <c r="AJ177" s="125"/>
      <c r="AK177" s="125"/>
      <c r="AL177" s="125"/>
    </row>
    <row r="178" spans="1:38" s="124" customFormat="1" x14ac:dyDescent="0.3">
      <c r="A178" s="125" t="str">
        <f>Equipment!A178</f>
        <v>Primary Component</v>
      </c>
      <c r="B178" s="125" t="str">
        <f>Equipment!B178</f>
        <v>User Interface, IO</v>
      </c>
      <c r="C178" s="125" t="str">
        <f>Equipment!C178</f>
        <v>Adafruit</v>
      </c>
      <c r="D178" s="125" t="str">
        <f>Equipment!D178</f>
        <v>419</v>
      </c>
      <c r="E178" s="125">
        <f>Equipment!E178</f>
        <v>1</v>
      </c>
      <c r="F178" s="125">
        <f>Equipment!F178</f>
        <v>0</v>
      </c>
      <c r="G178" s="125">
        <f>Equipment!G178</f>
        <v>0</v>
      </c>
      <c r="H178" s="125">
        <f>Equipment!H178</f>
        <v>5</v>
      </c>
      <c r="I178" s="125">
        <f>Equipment!K178</f>
        <v>0</v>
      </c>
      <c r="J178" s="125">
        <f>Equipment!L178</f>
        <v>0</v>
      </c>
      <c r="K178" s="125">
        <f>Equipment!I178</f>
        <v>5</v>
      </c>
      <c r="L178" s="125" t="str">
        <f>Equipment!M178</f>
        <v xml:space="preserve">Membrane 3x4 Matrix Keypad + extras - 3x4 </v>
      </c>
      <c r="M178" s="125">
        <f>Equipment!N178</f>
        <v>3.95</v>
      </c>
      <c r="N178" s="125">
        <f>Equipment!O178</f>
        <v>0</v>
      </c>
      <c r="O178" s="125" t="str">
        <f>Equipment!P178</f>
        <v>B</v>
      </c>
      <c r="P178" s="125">
        <f>Equipment!Q178</f>
        <v>164</v>
      </c>
      <c r="Q178" s="125" t="str">
        <f>Equipment!R178</f>
        <v>419</v>
      </c>
      <c r="R178" s="125">
        <f>Equipment!S178</f>
        <v>3.95</v>
      </c>
      <c r="S178" s="125">
        <f>Equipment!T178</f>
        <v>19.75</v>
      </c>
      <c r="T178" s="125">
        <f>Equipment!U178</f>
        <v>19.75</v>
      </c>
      <c r="U178" s="125">
        <f>Equipment!V178</f>
        <v>0</v>
      </c>
      <c r="V178" s="125">
        <f>Equipment!W178</f>
        <v>0</v>
      </c>
      <c r="W178" s="125">
        <f>Equipment!X178</f>
        <v>0</v>
      </c>
      <c r="X178" s="125">
        <f>Equipment!Y178</f>
        <v>0</v>
      </c>
      <c r="Y178" s="125" t="str">
        <f>Equipment!Z178</f>
        <v>https://www.adafruit.com/product/419</v>
      </c>
      <c r="Z178" s="125" t="str">
        <f>Equipment!AA178</f>
        <v>https://www.mouser.com/ProductDetail/485-419</v>
      </c>
      <c r="AA178" s="125">
        <f>Equipment!AB178</f>
        <v>0</v>
      </c>
      <c r="AB178" s="125"/>
      <c r="AC178" s="125"/>
      <c r="AD178" s="125"/>
      <c r="AE178" s="125"/>
      <c r="AF178" s="125"/>
      <c r="AG178" s="125"/>
      <c r="AH178" s="125"/>
      <c r="AI178" s="125"/>
      <c r="AJ178" s="125"/>
      <c r="AK178" s="125"/>
      <c r="AL178" s="125"/>
    </row>
    <row r="179" spans="1:38" s="124" customFormat="1" x14ac:dyDescent="0.3">
      <c r="A179" s="125" t="str">
        <f>Equipment!A179</f>
        <v>Primary Component</v>
      </c>
      <c r="B179" s="125" t="str">
        <f>Equipment!B179</f>
        <v>User Interface, IO</v>
      </c>
      <c r="C179" s="125" t="str">
        <f>Equipment!C179</f>
        <v>SparkFun</v>
      </c>
      <c r="D179" s="125" t="str">
        <f>Equipment!D179</f>
        <v>DEV-11649</v>
      </c>
      <c r="E179" s="125">
        <f>Equipment!E179</f>
        <v>0</v>
      </c>
      <c r="F179" s="125">
        <f>Equipment!F179</f>
        <v>0</v>
      </c>
      <c r="G179" s="125">
        <f>Equipment!G179</f>
        <v>0</v>
      </c>
      <c r="H179" s="125">
        <f>Equipment!H179</f>
        <v>0</v>
      </c>
      <c r="I179" s="125">
        <f>Equipment!K179</f>
        <v>0</v>
      </c>
      <c r="J179" s="125">
        <f>Equipment!L179</f>
        <v>0</v>
      </c>
      <c r="K179" s="125">
        <f>Equipment!I179</f>
        <v>0</v>
      </c>
      <c r="L179" s="125" t="str">
        <f>Equipment!M179</f>
        <v>SparkFun Danger Shield</v>
      </c>
      <c r="M179" s="125">
        <f>Equipment!N179</f>
        <v>29.95</v>
      </c>
      <c r="N179" s="125">
        <f>Equipment!O179</f>
        <v>0</v>
      </c>
      <c r="O179" s="125" t="str">
        <f>Equipment!P179</f>
        <v>H</v>
      </c>
      <c r="P179" s="125">
        <f>Equipment!Q179</f>
        <v>165</v>
      </c>
      <c r="Q179" s="125" t="str">
        <f>Equipment!R179</f>
        <v>DEV-11649</v>
      </c>
      <c r="R179" s="125">
        <f>Equipment!S179</f>
        <v>0</v>
      </c>
      <c r="S179" s="125">
        <f>Equipment!T179</f>
        <v>0</v>
      </c>
      <c r="T179" s="125">
        <f>Equipment!U179</f>
        <v>0</v>
      </c>
      <c r="U179" s="125">
        <f>Equipment!V179</f>
        <v>0</v>
      </c>
      <c r="V179" s="125">
        <f>Equipment!W179</f>
        <v>0</v>
      </c>
      <c r="W179" s="125" t="str">
        <f>Equipment!X179</f>
        <v>https://www.sparkfun.com/products/11649</v>
      </c>
      <c r="X179" s="125" t="str">
        <f>Equipment!Y179</f>
        <v>https://cdn.sparkfun.com/r/92-92/assets/parts/7/7/2/8/11649-Built_Up.jpg</v>
      </c>
      <c r="Y179" s="125" t="str">
        <f>Equipment!Z179</f>
        <v>https://www.sparkfun.com/products/11649</v>
      </c>
      <c r="Z179" s="125" t="str">
        <f>Equipment!AA179</f>
        <v>https://www.mouser.com/ProductDetail/474-DEV-11649</v>
      </c>
      <c r="AA179" s="125">
        <f>Equipment!AB179</f>
        <v>0</v>
      </c>
      <c r="AB179" s="125"/>
      <c r="AC179" s="125"/>
      <c r="AD179" s="125"/>
      <c r="AE179" s="125"/>
      <c r="AF179" s="125"/>
      <c r="AG179" s="125"/>
      <c r="AH179" s="125"/>
      <c r="AI179" s="125"/>
      <c r="AJ179" s="125"/>
      <c r="AK179" s="125"/>
      <c r="AL179" s="125"/>
    </row>
    <row r="180" spans="1:38" s="124" customFormat="1" x14ac:dyDescent="0.3">
      <c r="A180" s="125" t="str">
        <f>Equipment!A180</f>
        <v>Primary Component</v>
      </c>
      <c r="B180" s="125" t="str">
        <f>Equipment!B180</f>
        <v>Vitals/Environment Sensing</v>
      </c>
      <c r="C180" s="125" t="str">
        <f>Equipment!C180</f>
        <v>SparkFun</v>
      </c>
      <c r="D180" s="125" t="str">
        <f>Equipment!D180</f>
        <v>SEN-14348</v>
      </c>
      <c r="E180" s="125">
        <f>Equipment!E180</f>
        <v>0</v>
      </c>
      <c r="F180" s="125">
        <f>Equipment!F180</f>
        <v>1</v>
      </c>
      <c r="G180" s="125">
        <f>Equipment!G180</f>
        <v>0</v>
      </c>
      <c r="H180" s="125">
        <f>Equipment!H180</f>
        <v>1</v>
      </c>
      <c r="I180" s="125">
        <f>Equipment!K180</f>
        <v>1</v>
      </c>
      <c r="J180" s="125">
        <f>Equipment!L180</f>
        <v>1</v>
      </c>
      <c r="K180" s="125">
        <f>Equipment!I180</f>
        <v>0</v>
      </c>
      <c r="L180" s="125" t="str">
        <f>Equipment!M180</f>
        <v>SparkFun Environmental Combo Breakout - CCS811/BME280 (Qwiic)</v>
      </c>
      <c r="M180" s="125">
        <f>Equipment!N180</f>
        <v>34.950000000000003</v>
      </c>
      <c r="N180" s="125">
        <f>Equipment!O180</f>
        <v>34.950000000000003</v>
      </c>
      <c r="O180" s="125" t="str">
        <f>Equipment!P180</f>
        <v>A</v>
      </c>
      <c r="P180" s="125">
        <f>Equipment!Q180</f>
        <v>166</v>
      </c>
      <c r="Q180" s="125" t="str">
        <f>Equipment!R180</f>
        <v>SEN-14348</v>
      </c>
      <c r="R180" s="125">
        <f>Equipment!S180</f>
        <v>0</v>
      </c>
      <c r="S180" s="125">
        <f>Equipment!T180</f>
        <v>34.950000000000003</v>
      </c>
      <c r="T180" s="125">
        <f>Equipment!U180</f>
        <v>0</v>
      </c>
      <c r="U180" s="125">
        <f>Equipment!V180</f>
        <v>34.950000000000003</v>
      </c>
      <c r="V180" s="125">
        <f>Equipment!W180</f>
        <v>34.950000000000003</v>
      </c>
      <c r="W180" s="125" t="str">
        <f>Equipment!X180</f>
        <v>https://www.sparkfun.com/products/14348</v>
      </c>
      <c r="X180" s="125" t="str">
        <f>Equipment!Y180</f>
        <v>https://cdn.sparkfun.com/r/92-92/assets/parts/1/2/3/2/9/14348-01.jpg</v>
      </c>
      <c r="Y180" s="125" t="str">
        <f>Equipment!Z180</f>
        <v>https://www.sparkfun.com/products/14348</v>
      </c>
      <c r="Z180" s="125" t="str">
        <f>Equipment!AA180</f>
        <v>https://www.mouser.com/ProductDetail/474-SEN-14348</v>
      </c>
      <c r="AA180" s="125">
        <f>Equipment!AB180</f>
        <v>0</v>
      </c>
      <c r="AB180" s="125"/>
      <c r="AC180" s="125"/>
      <c r="AD180" s="125"/>
      <c r="AE180" s="125"/>
      <c r="AF180" s="125"/>
      <c r="AG180" s="125"/>
      <c r="AH180" s="125"/>
      <c r="AI180" s="125"/>
      <c r="AJ180" s="125"/>
      <c r="AK180" s="125"/>
      <c r="AL180" s="125"/>
    </row>
    <row r="181" spans="1:38" s="124" customFormat="1" x14ac:dyDescent="0.3">
      <c r="A181" s="125" t="str">
        <f>Equipment!A181</f>
        <v>Primary Component</v>
      </c>
      <c r="B181" s="125" t="str">
        <f>Equipment!B181</f>
        <v>Vitals/Environment Sensing</v>
      </c>
      <c r="C181" s="125" t="str">
        <f>Equipment!C181</f>
        <v>SparkFun</v>
      </c>
      <c r="D181" s="125" t="str">
        <f>Equipment!D181</f>
        <v>SEN-14045</v>
      </c>
      <c r="E181" s="125">
        <f>Equipment!E181</f>
        <v>0</v>
      </c>
      <c r="F181" s="125">
        <f>Equipment!F181</f>
        <v>1</v>
      </c>
      <c r="G181" s="125">
        <f>Equipment!G181</f>
        <v>0</v>
      </c>
      <c r="H181" s="125">
        <f>Equipment!H181</f>
        <v>1</v>
      </c>
      <c r="I181" s="125">
        <f>Equipment!K181</f>
        <v>1</v>
      </c>
      <c r="J181" s="125">
        <f>Equipment!L181</f>
        <v>1</v>
      </c>
      <c r="K181" s="125">
        <f>Equipment!I181</f>
        <v>0</v>
      </c>
      <c r="L181" s="125" t="str">
        <f>Equipment!M181</f>
        <v>SparkFun Particle Sensor Breakout - MAX30105</v>
      </c>
      <c r="M181" s="125">
        <f>Equipment!N181</f>
        <v>12.95</v>
      </c>
      <c r="N181" s="125">
        <f>Equipment!O181</f>
        <v>12.95</v>
      </c>
      <c r="O181" s="125" t="str">
        <f>Equipment!P181</f>
        <v>A</v>
      </c>
      <c r="P181" s="125">
        <f>Equipment!Q181</f>
        <v>167</v>
      </c>
      <c r="Q181" s="125" t="str">
        <f>Equipment!R181</f>
        <v>SEN-14045</v>
      </c>
      <c r="R181" s="125">
        <f>Equipment!S181</f>
        <v>0</v>
      </c>
      <c r="S181" s="125">
        <f>Equipment!T181</f>
        <v>12.95</v>
      </c>
      <c r="T181" s="125">
        <f>Equipment!U181</f>
        <v>0</v>
      </c>
      <c r="U181" s="125">
        <f>Equipment!V181</f>
        <v>12.95</v>
      </c>
      <c r="V181" s="125">
        <f>Equipment!W181</f>
        <v>12.95</v>
      </c>
      <c r="W181" s="125" t="str">
        <f>Equipment!X181</f>
        <v>https://www.sparkfun.com/products/14045</v>
      </c>
      <c r="X181" s="125" t="str">
        <f>Equipment!Y181</f>
        <v>https://cdn.sparkfun.com/r/92-92/assets/parts/1/1/8/7/4/14045-01.jpg</v>
      </c>
      <c r="Y181" s="125" t="str">
        <f>Equipment!Z181</f>
        <v>https://www.sparkfun.com/products/14045</v>
      </c>
      <c r="Z181" s="125" t="str">
        <f>Equipment!AA181</f>
        <v>https://www.mouser.com/ProductDetail/474-SEN-14045</v>
      </c>
      <c r="AA181" s="125">
        <f>Equipment!AB181</f>
        <v>0</v>
      </c>
      <c r="AB181" s="125"/>
      <c r="AC181" s="125"/>
      <c r="AD181" s="125"/>
      <c r="AE181" s="125"/>
      <c r="AF181" s="125"/>
      <c r="AG181" s="125"/>
      <c r="AH181" s="125"/>
      <c r="AI181" s="125"/>
      <c r="AJ181" s="125"/>
      <c r="AK181" s="125"/>
      <c r="AL181" s="125"/>
    </row>
    <row r="182" spans="1:38" s="124" customFormat="1" x14ac:dyDescent="0.3">
      <c r="A182" s="125" t="str">
        <f>Equipment!A182</f>
        <v>Primary Component</v>
      </c>
      <c r="B182" s="125" t="str">
        <f>Equipment!B182</f>
        <v>Vitals/Environment Sensing</v>
      </c>
      <c r="C182" s="125" t="str">
        <f>Equipment!C182</f>
        <v>SparkFun</v>
      </c>
      <c r="D182" s="125" t="str">
        <f>Equipment!D182</f>
        <v>BOB-08891</v>
      </c>
      <c r="E182" s="125">
        <f>Equipment!E182</f>
        <v>0</v>
      </c>
      <c r="F182" s="125">
        <f>Equipment!F182</f>
        <v>1</v>
      </c>
      <c r="G182" s="125">
        <f>Equipment!G182</f>
        <v>0</v>
      </c>
      <c r="H182" s="125">
        <f>Equipment!H182</f>
        <v>1</v>
      </c>
      <c r="I182" s="125">
        <f>Equipment!K182</f>
        <v>1</v>
      </c>
      <c r="J182" s="125">
        <f>Equipment!L182</f>
        <v>1</v>
      </c>
      <c r="K182" s="125">
        <f>Equipment!I182</f>
        <v>0</v>
      </c>
      <c r="L182" s="125" t="str">
        <f>Equipment!M182</f>
        <v>Gas Sensor Breakout</v>
      </c>
      <c r="M182" s="125">
        <f>Equipment!N182</f>
        <v>0.95</v>
      </c>
      <c r="N182" s="125">
        <f>Equipment!O182</f>
        <v>0.95</v>
      </c>
      <c r="O182" s="125" t="str">
        <f>Equipment!P182</f>
        <v>A</v>
      </c>
      <c r="P182" s="125">
        <f>Equipment!Q182</f>
        <v>168</v>
      </c>
      <c r="Q182" s="125" t="str">
        <f>Equipment!R182</f>
        <v>BOB-08891</v>
      </c>
      <c r="R182" s="125">
        <f>Equipment!S182</f>
        <v>0</v>
      </c>
      <c r="S182" s="125">
        <f>Equipment!T182</f>
        <v>0.95</v>
      </c>
      <c r="T182" s="125">
        <f>Equipment!U182</f>
        <v>0</v>
      </c>
      <c r="U182" s="125">
        <f>Equipment!V182</f>
        <v>0.95</v>
      </c>
      <c r="V182" s="125">
        <f>Equipment!W182</f>
        <v>0.95</v>
      </c>
      <c r="W182" s="125" t="str">
        <f>Equipment!X182</f>
        <v>https://www.sparkfun.com/products/8891</v>
      </c>
      <c r="X182" s="125" t="str">
        <f>Equipment!Y182</f>
        <v>https://cdn.sparkfun.com/r/92-92/assets/parts/2/1/6/8/08891-01.jpg</v>
      </c>
      <c r="Y182" s="125" t="str">
        <f>Equipment!Z182</f>
        <v>https://www.sparkfun.com/products/08891</v>
      </c>
      <c r="Z182" s="125" t="str">
        <f>Equipment!AA182</f>
        <v>https://www.mouser.com/ProductDetail/474-BOB-08891</v>
      </c>
      <c r="AA182" s="125">
        <f>Equipment!AB182</f>
        <v>0</v>
      </c>
      <c r="AB182" s="125"/>
      <c r="AC182" s="125"/>
      <c r="AD182" s="125"/>
      <c r="AE182" s="125"/>
      <c r="AF182" s="125"/>
      <c r="AG182" s="125"/>
      <c r="AH182" s="125"/>
      <c r="AI182" s="125"/>
      <c r="AJ182" s="125"/>
      <c r="AK182" s="125"/>
      <c r="AL182" s="125"/>
    </row>
    <row r="183" spans="1:38" s="124" customFormat="1" x14ac:dyDescent="0.3">
      <c r="A183" s="125" t="str">
        <f>Equipment!A183</f>
        <v>Primary Component</v>
      </c>
      <c r="B183" s="125" t="str">
        <f>Equipment!B183</f>
        <v>Vitals/Environment Sensing</v>
      </c>
      <c r="C183" s="125" t="str">
        <f>Equipment!C183</f>
        <v>SparkFun</v>
      </c>
      <c r="D183" s="125" t="str">
        <f>Equipment!D183</f>
        <v>SEN-09403</v>
      </c>
      <c r="E183" s="125">
        <f>Equipment!E183</f>
        <v>0</v>
      </c>
      <c r="F183" s="125">
        <f>Equipment!F183</f>
        <v>1</v>
      </c>
      <c r="G183" s="125">
        <f>Equipment!G183</f>
        <v>0</v>
      </c>
      <c r="H183" s="125">
        <f>Equipment!H183</f>
        <v>1</v>
      </c>
      <c r="I183" s="125">
        <f>Equipment!K183</f>
        <v>1</v>
      </c>
      <c r="J183" s="125">
        <f>Equipment!L183</f>
        <v>1</v>
      </c>
      <c r="K183" s="125">
        <f>Equipment!I183</f>
        <v>0</v>
      </c>
      <c r="L183" s="125" t="str">
        <f>Equipment!M183</f>
        <v>Carbon Monoxide Sensor - MQ-7</v>
      </c>
      <c r="M183" s="125">
        <f>Equipment!N183</f>
        <v>7.25</v>
      </c>
      <c r="N183" s="125">
        <f>Equipment!O183</f>
        <v>7.25</v>
      </c>
      <c r="O183" s="125" t="str">
        <f>Equipment!P183</f>
        <v>A</v>
      </c>
      <c r="P183" s="125">
        <f>Equipment!Q183</f>
        <v>169</v>
      </c>
      <c r="Q183" s="125" t="str">
        <f>Equipment!R183</f>
        <v>SEN-09403</v>
      </c>
      <c r="R183" s="125">
        <f>Equipment!S183</f>
        <v>0</v>
      </c>
      <c r="S183" s="125">
        <f>Equipment!T183</f>
        <v>7.25</v>
      </c>
      <c r="T183" s="125">
        <f>Equipment!U183</f>
        <v>0</v>
      </c>
      <c r="U183" s="125">
        <f>Equipment!V183</f>
        <v>7.25</v>
      </c>
      <c r="V183" s="125">
        <f>Equipment!W183</f>
        <v>7.25</v>
      </c>
      <c r="W183" s="125" t="str">
        <f>Equipment!X183</f>
        <v>https://www.sparkfun.com/products/9403</v>
      </c>
      <c r="X183" s="125" t="str">
        <f>Equipment!Y183</f>
        <v>https://cdn.sparkfun.com/r/92-92/assets/parts/3/0/1/8/09403-01.jpg</v>
      </c>
      <c r="Y183" s="125" t="str">
        <f>Equipment!Z183</f>
        <v>https://www.sparkfun.com/products/09403</v>
      </c>
      <c r="Z183" s="125" t="str">
        <f>Equipment!AA183</f>
        <v>https://www.mouser.com/ProductDetail/474-SEN-09403</v>
      </c>
      <c r="AA183" s="125">
        <f>Equipment!AB183</f>
        <v>0</v>
      </c>
      <c r="AB183" s="125"/>
      <c r="AC183" s="125"/>
      <c r="AD183" s="125"/>
      <c r="AE183" s="125"/>
      <c r="AF183" s="125"/>
      <c r="AG183" s="125"/>
      <c r="AH183" s="125"/>
      <c r="AI183" s="125"/>
      <c r="AJ183" s="125"/>
      <c r="AK183" s="125"/>
      <c r="AL183" s="125"/>
    </row>
    <row r="184" spans="1:38" s="124" customFormat="1" x14ac:dyDescent="0.3">
      <c r="A184" s="125" t="str">
        <f>Equipment!A184</f>
        <v>Primary Component</v>
      </c>
      <c r="B184" s="125" t="str">
        <f>Equipment!B184</f>
        <v>Vitals/Environment Sensing</v>
      </c>
      <c r="C184" s="125" t="str">
        <f>Equipment!C184</f>
        <v>SparkFun</v>
      </c>
      <c r="D184" s="125" t="str">
        <f>Equipment!D184</f>
        <v>SEN-12055</v>
      </c>
      <c r="E184" s="125">
        <f>Equipment!E184</f>
        <v>0</v>
      </c>
      <c r="F184" s="125">
        <f>Equipment!F184</f>
        <v>0</v>
      </c>
      <c r="G184" s="125">
        <f>Equipment!G184</f>
        <v>0</v>
      </c>
      <c r="H184" s="125">
        <f>Equipment!H184</f>
        <v>0</v>
      </c>
      <c r="I184" s="125">
        <f>Equipment!K184</f>
        <v>0</v>
      </c>
      <c r="J184" s="125">
        <f>Equipment!L184</f>
        <v>0</v>
      </c>
      <c r="K184" s="125">
        <f>Equipment!I184</f>
        <v>0</v>
      </c>
      <c r="L184" s="125" t="str">
        <f>Equipment!M184</f>
        <v>SparkFun Luminosity Sensor Breakout - TSL2561</v>
      </c>
      <c r="M184" s="125">
        <f>Equipment!N184</f>
        <v>5.95</v>
      </c>
      <c r="N184" s="125">
        <f>Equipment!O184</f>
        <v>0</v>
      </c>
      <c r="O184" s="125" t="str">
        <f>Equipment!P184</f>
        <v>G</v>
      </c>
      <c r="P184" s="125">
        <f>Equipment!Q184</f>
        <v>170</v>
      </c>
      <c r="Q184" s="125" t="str">
        <f>Equipment!R184</f>
        <v>SEN-12055</v>
      </c>
      <c r="R184" s="125">
        <f>Equipment!S184</f>
        <v>0</v>
      </c>
      <c r="S184" s="125">
        <f>Equipment!T184</f>
        <v>0</v>
      </c>
      <c r="T184" s="125">
        <f>Equipment!U184</f>
        <v>0</v>
      </c>
      <c r="U184" s="125">
        <f>Equipment!V184</f>
        <v>0</v>
      </c>
      <c r="V184" s="125">
        <f>Equipment!W184</f>
        <v>0</v>
      </c>
      <c r="W184" s="125" t="str">
        <f>Equipment!X184</f>
        <v>https://www.sparkfun.com/products/12055</v>
      </c>
      <c r="X184" s="125" t="str">
        <f>Equipment!Y184</f>
        <v>https://cdn.sparkfun.com/r/92-92/assets/parts/8/6/4/4/12055-01.jpg</v>
      </c>
      <c r="Y184" s="125" t="str">
        <f>Equipment!Z184</f>
        <v>https://www.sparkfun.com/products/12055</v>
      </c>
      <c r="Z184" s="125" t="str">
        <f>Equipment!AA184</f>
        <v>https://www.mouser.com/ProductDetail/474-SEN-12055</v>
      </c>
      <c r="AA184" s="125">
        <f>Equipment!AB184</f>
        <v>0</v>
      </c>
      <c r="AB184" s="125"/>
      <c r="AC184" s="125"/>
      <c r="AD184" s="125"/>
      <c r="AE184" s="125"/>
      <c r="AF184" s="125"/>
      <c r="AG184" s="125"/>
      <c r="AH184" s="125"/>
      <c r="AI184" s="125"/>
      <c r="AJ184" s="125"/>
      <c r="AK184" s="125"/>
      <c r="AL184" s="125"/>
    </row>
    <row r="185" spans="1:38" s="124" customFormat="1" x14ac:dyDescent="0.3">
      <c r="A185" s="125" t="str">
        <f>Equipment!A185</f>
        <v>Primary Component</v>
      </c>
      <c r="B185" s="125" t="str">
        <f>Equipment!B185</f>
        <v>Vitals/Environment Sensing</v>
      </c>
      <c r="C185" s="125" t="str">
        <f>Equipment!C185</f>
        <v>SparkFun</v>
      </c>
      <c r="D185" s="125" t="str">
        <f>Equipment!D185</f>
        <v>BOB-08688</v>
      </c>
      <c r="E185" s="125">
        <f>Equipment!E185</f>
        <v>0</v>
      </c>
      <c r="F185" s="125">
        <f>Equipment!F185</f>
        <v>2</v>
      </c>
      <c r="G185" s="125">
        <f>Equipment!G185</f>
        <v>0</v>
      </c>
      <c r="H185" s="125">
        <f>Equipment!H185</f>
        <v>2</v>
      </c>
      <c r="I185" s="125">
        <f>Equipment!K185</f>
        <v>2</v>
      </c>
      <c r="J185" s="125">
        <f>Equipment!L185</f>
        <v>2</v>
      </c>
      <c r="K185" s="125">
        <f>Equipment!I185</f>
        <v>0</v>
      </c>
      <c r="L185" s="125" t="str">
        <f>Equipment!M185</f>
        <v>SparkFun Ambient Light Sensor Breakout - TEMT6000</v>
      </c>
      <c r="M185" s="125">
        <f>Equipment!N185</f>
        <v>3.95</v>
      </c>
      <c r="N185" s="125">
        <f>Equipment!O185</f>
        <v>7.9</v>
      </c>
      <c r="O185" s="125" t="str">
        <f>Equipment!P185</f>
        <v>A</v>
      </c>
      <c r="P185" s="125">
        <f>Equipment!Q185</f>
        <v>171</v>
      </c>
      <c r="Q185" s="125" t="str">
        <f>Equipment!R185</f>
        <v>BOB-08688</v>
      </c>
      <c r="R185" s="125">
        <f>Equipment!S185</f>
        <v>0</v>
      </c>
      <c r="S185" s="125">
        <f>Equipment!T185</f>
        <v>7.9</v>
      </c>
      <c r="T185" s="125">
        <f>Equipment!U185</f>
        <v>0</v>
      </c>
      <c r="U185" s="125">
        <f>Equipment!V185</f>
        <v>7.9</v>
      </c>
      <c r="V185" s="125">
        <f>Equipment!W185</f>
        <v>7.9</v>
      </c>
      <c r="W185" s="125" t="str">
        <f>Equipment!X185</f>
        <v>https://www.sparkfun.com/products/8688</v>
      </c>
      <c r="X185" s="125" t="str">
        <f>Equipment!Y185</f>
        <v>https://cdn.sparkfun.com/r/92-92/assets/parts/1/8/5/9/08688-01.jpg</v>
      </c>
      <c r="Y185" s="125" t="str">
        <f>Equipment!Z185</f>
        <v>https://www.sparkfun.com/products/08688</v>
      </c>
      <c r="Z185" s="125" t="str">
        <f>Equipment!AA185</f>
        <v>https://www.mouser.com/ProductDetail/474-BOB-08688</v>
      </c>
      <c r="AA185" s="125">
        <f>Equipment!AB185</f>
        <v>0</v>
      </c>
      <c r="AB185" s="125"/>
      <c r="AC185" s="125"/>
      <c r="AD185" s="125"/>
      <c r="AE185" s="125"/>
      <c r="AF185" s="125"/>
      <c r="AG185" s="125"/>
      <c r="AH185" s="125"/>
      <c r="AI185" s="125"/>
      <c r="AJ185" s="125"/>
      <c r="AK185" s="125"/>
      <c r="AL185" s="125"/>
    </row>
    <row r="186" spans="1:38" s="124" customFormat="1" x14ac:dyDescent="0.3">
      <c r="A186" s="125" t="str">
        <f>Equipment!A186</f>
        <v>Primary Component</v>
      </c>
      <c r="B186" s="125" t="str">
        <f>Equipment!B186</f>
        <v>WiFi</v>
      </c>
      <c r="C186" s="125" t="str">
        <f>Equipment!C186</f>
        <v>SparkFun</v>
      </c>
      <c r="D186" s="125" t="str">
        <f>Equipment!D186</f>
        <v>WRL-13677</v>
      </c>
      <c r="E186" s="125">
        <f>Equipment!E186</f>
        <v>0</v>
      </c>
      <c r="F186" s="125">
        <f>Equipment!F186</f>
        <v>0</v>
      </c>
      <c r="G186" s="125">
        <f>Equipment!G186</f>
        <v>0</v>
      </c>
      <c r="H186" s="125">
        <f>Equipment!H186</f>
        <v>0</v>
      </c>
      <c r="I186" s="125">
        <f>Equipment!K186</f>
        <v>0</v>
      </c>
      <c r="J186" s="125">
        <f>Equipment!L186</f>
        <v>0</v>
      </c>
      <c r="K186" s="125">
        <f>Equipment!I186</f>
        <v>0</v>
      </c>
      <c r="L186" s="125" t="str">
        <f>Equipment!M186</f>
        <v>Edimax WiFi Adapter (EW-7811UN)</v>
      </c>
      <c r="M186" s="125">
        <f>Equipment!N186</f>
        <v>14.95</v>
      </c>
      <c r="N186" s="125">
        <f>Equipment!O186</f>
        <v>0</v>
      </c>
      <c r="O186" s="125" t="str">
        <f>Equipment!P186</f>
        <v>H</v>
      </c>
      <c r="P186" s="125">
        <f>Equipment!Q186</f>
        <v>172</v>
      </c>
      <c r="Q186" s="125" t="str">
        <f>Equipment!R186</f>
        <v>WRL-13677</v>
      </c>
      <c r="R186" s="125">
        <f>Equipment!S186</f>
        <v>0</v>
      </c>
      <c r="S186" s="125">
        <f>Equipment!T186</f>
        <v>0</v>
      </c>
      <c r="T186" s="125">
        <f>Equipment!U186</f>
        <v>0</v>
      </c>
      <c r="U186" s="125">
        <f>Equipment!V186</f>
        <v>0</v>
      </c>
      <c r="V186" s="125">
        <f>Equipment!W186</f>
        <v>0</v>
      </c>
      <c r="W186" s="125" t="str">
        <f>Equipment!X186</f>
        <v>https://www.sparkfun.com/products/13677</v>
      </c>
      <c r="X186" s="125" t="str">
        <f>Equipment!Y186</f>
        <v>https://cdn.sparkfun.com/r/92-92/assets/parts/1/1/1/2/7/13677-01.jpg</v>
      </c>
      <c r="Y186" s="125" t="str">
        <f>Equipment!Z186</f>
        <v>https://www.sparkfun.com/products/13677</v>
      </c>
      <c r="Z186" s="125" t="str">
        <f>Equipment!AA186</f>
        <v>https://www.mouser.com/ProductDetail/474-WRL-13677</v>
      </c>
      <c r="AA186" s="125">
        <f>Equipment!AB186</f>
        <v>0</v>
      </c>
      <c r="AB186" s="125"/>
      <c r="AC186" s="125"/>
      <c r="AD186" s="125"/>
      <c r="AE186" s="125"/>
      <c r="AF186" s="125"/>
      <c r="AG186" s="125"/>
      <c r="AH186" s="125"/>
      <c r="AI186" s="125"/>
      <c r="AJ186" s="125"/>
      <c r="AK186" s="125"/>
      <c r="AL186" s="125"/>
    </row>
    <row r="187" spans="1:38" s="124" customFormat="1" x14ac:dyDescent="0.3">
      <c r="A187" s="125" t="str">
        <f>Equipment!A187</f>
        <v>Primary Component</v>
      </c>
      <c r="B187" s="125" t="str">
        <f>Equipment!B187</f>
        <v>WiFi</v>
      </c>
      <c r="C187" s="125" t="str">
        <f>Equipment!C187</f>
        <v>SparkFun</v>
      </c>
      <c r="D187" s="125" t="str">
        <f>Equipment!D187</f>
        <v>WRL-13678</v>
      </c>
      <c r="E187" s="125">
        <f>Equipment!E187</f>
        <v>1</v>
      </c>
      <c r="F187" s="125">
        <f>Equipment!F187</f>
        <v>0</v>
      </c>
      <c r="G187" s="125">
        <f>Equipment!G187</f>
        <v>0</v>
      </c>
      <c r="H187" s="125">
        <f>Equipment!H187</f>
        <v>5</v>
      </c>
      <c r="I187" s="125">
        <f>Equipment!K187</f>
        <v>5</v>
      </c>
      <c r="J187" s="125">
        <f>Equipment!L187</f>
        <v>5</v>
      </c>
      <c r="K187" s="125">
        <f>Equipment!I187</f>
        <v>0</v>
      </c>
      <c r="L187" s="125" t="str">
        <f>Equipment!M187</f>
        <v>WiFi Module - ESP8266</v>
      </c>
      <c r="M187" s="125">
        <f>Equipment!N187</f>
        <v>6.95</v>
      </c>
      <c r="N187" s="125">
        <f>Equipment!O187</f>
        <v>34.75</v>
      </c>
      <c r="O187" s="125" t="str">
        <f>Equipment!P187</f>
        <v>B</v>
      </c>
      <c r="P187" s="125">
        <f>Equipment!Q187</f>
        <v>173</v>
      </c>
      <c r="Q187" s="125" t="str">
        <f>Equipment!R187</f>
        <v>WRL-13678</v>
      </c>
      <c r="R187" s="125">
        <f>Equipment!S187</f>
        <v>6.95</v>
      </c>
      <c r="S187" s="125">
        <f>Equipment!T187</f>
        <v>34.75</v>
      </c>
      <c r="T187" s="125">
        <f>Equipment!U187</f>
        <v>0</v>
      </c>
      <c r="U187" s="125">
        <f>Equipment!V187</f>
        <v>34.75</v>
      </c>
      <c r="V187" s="125">
        <f>Equipment!W187</f>
        <v>34.75</v>
      </c>
      <c r="W187" s="125" t="str">
        <f>Equipment!X187</f>
        <v>https://www.sparkfun.com/products/13678</v>
      </c>
      <c r="X187" s="125" t="str">
        <f>Equipment!Y187</f>
        <v>https://cdn.sparkfun.com/r/92-92/assets/parts/1/1/1/2/9/13678-01.jpg</v>
      </c>
      <c r="Y187" s="125" t="str">
        <f>Equipment!Z187</f>
        <v>https://www.sparkfun.com/products/13678</v>
      </c>
      <c r="Z187" s="125" t="str">
        <f>Equipment!AA187</f>
        <v>https://www.mouser.com/ProductDetail/474-WRL-13678</v>
      </c>
      <c r="AA187" s="125">
        <f>Equipment!AB187</f>
        <v>0</v>
      </c>
      <c r="AB187" s="125"/>
      <c r="AC187" s="125"/>
      <c r="AD187" s="125"/>
      <c r="AE187" s="125"/>
      <c r="AF187" s="125"/>
      <c r="AG187" s="125"/>
      <c r="AH187" s="125"/>
      <c r="AI187" s="125"/>
      <c r="AJ187" s="125"/>
      <c r="AK187" s="125"/>
      <c r="AL187" s="125"/>
    </row>
    <row r="188" spans="1:38" s="124" customFormat="1" x14ac:dyDescent="0.3">
      <c r="A188" s="125" t="str">
        <f>Equipment!A188</f>
        <v>Primary Component</v>
      </c>
      <c r="B188" s="125" t="str">
        <f>Equipment!B188</f>
        <v>WiFi</v>
      </c>
      <c r="C188" s="125" t="str">
        <f>Equipment!C188</f>
        <v>AAEON UP</v>
      </c>
      <c r="D188" s="125" t="str">
        <f>Equipment!D188</f>
        <v>OPT-UP-WF-002</v>
      </c>
      <c r="E188" s="125">
        <f>Equipment!E188</f>
        <v>0</v>
      </c>
      <c r="F188" s="125">
        <f>Equipment!F188</f>
        <v>0</v>
      </c>
      <c r="G188" s="125">
        <f>Equipment!G188</f>
        <v>0</v>
      </c>
      <c r="H188" s="125">
        <f>Equipment!H188</f>
        <v>0</v>
      </c>
      <c r="I188" s="125">
        <f>Equipment!K188</f>
        <v>0</v>
      </c>
      <c r="J188" s="125">
        <f>Equipment!L188</f>
        <v>0</v>
      </c>
      <c r="K188" s="125">
        <f>Equipment!I188</f>
        <v>0</v>
      </c>
      <c r="L188" s="125" t="str">
        <f>Equipment!M188</f>
        <v>USB WIFI DONGLE BL-WN2210</v>
      </c>
      <c r="M188" s="125">
        <f>Equipment!N188</f>
        <v>9.99</v>
      </c>
      <c r="N188" s="125">
        <f>Equipment!O188</f>
        <v>0</v>
      </c>
      <c r="O188" s="125" t="str">
        <f>Equipment!P188</f>
        <v>A</v>
      </c>
      <c r="P188" s="125">
        <f>Equipment!Q188</f>
        <v>174</v>
      </c>
      <c r="Q188" s="125" t="str">
        <f>Equipment!R188</f>
        <v>OPT-UP-WF-002</v>
      </c>
      <c r="R188" s="125">
        <f>Equipment!S188</f>
        <v>0</v>
      </c>
      <c r="S188" s="125">
        <f>Equipment!T188</f>
        <v>0</v>
      </c>
      <c r="T188" s="125">
        <f>Equipment!U188</f>
        <v>0</v>
      </c>
      <c r="U188" s="125">
        <f>Equipment!V188</f>
        <v>0</v>
      </c>
      <c r="V188" s="125">
        <f>Equipment!W188</f>
        <v>0</v>
      </c>
      <c r="W188" s="125">
        <f>Equipment!X188</f>
        <v>0</v>
      </c>
      <c r="X188" s="125">
        <f>Equipment!Y188</f>
        <v>0</v>
      </c>
      <c r="Y188" s="125" t="e">
        <f>Equipment!Z188</f>
        <v>#N/A</v>
      </c>
      <c r="Z188" s="125" t="str">
        <f>Equipment!AA188</f>
        <v>https://www.mouser.com/ProductDetail/409-OPT-UP-WF-002</v>
      </c>
      <c r="AA188" s="125" t="str">
        <f>Equipment!AB188</f>
        <v>100m indoor, 300m outdoor transmission range</v>
      </c>
      <c r="AB188" s="125"/>
      <c r="AC188" s="125"/>
      <c r="AD188" s="125"/>
      <c r="AE188" s="125"/>
      <c r="AF188" s="125"/>
      <c r="AG188" s="125"/>
      <c r="AH188" s="125"/>
      <c r="AI188" s="125"/>
      <c r="AJ188" s="125"/>
      <c r="AK188" s="125"/>
      <c r="AL188" s="125"/>
    </row>
    <row r="189" spans="1:38" s="124" customFormat="1" x14ac:dyDescent="0.3">
      <c r="A189" s="125" t="str">
        <f>Equipment!A189</f>
        <v>Primary Component</v>
      </c>
      <c r="B189" s="125" t="str">
        <f>Equipment!B189</f>
        <v>WiFi</v>
      </c>
      <c r="C189" s="125" t="str">
        <f>Equipment!C189</f>
        <v>Adafruit</v>
      </c>
      <c r="D189" s="125">
        <f>Equipment!D189</f>
        <v>2810</v>
      </c>
      <c r="E189" s="125">
        <f>Equipment!E189</f>
        <v>0</v>
      </c>
      <c r="F189" s="125">
        <f>Equipment!F189</f>
        <v>0</v>
      </c>
      <c r="G189" s="125">
        <f>Equipment!G189</f>
        <v>0</v>
      </c>
      <c r="H189" s="125">
        <f>Equipment!H189</f>
        <v>0</v>
      </c>
      <c r="I189" s="125">
        <f>Equipment!K189</f>
        <v>0</v>
      </c>
      <c r="J189" s="125">
        <f>Equipment!L189</f>
        <v>0</v>
      </c>
      <c r="K189" s="125">
        <f>Equipment!I189</f>
        <v>0</v>
      </c>
      <c r="L189" s="125" t="str">
        <f>Equipment!M189</f>
        <v>Mini USB WiFi Module - RTL8188eu - 802.11b/g/n</v>
      </c>
      <c r="M189" s="125">
        <f>Equipment!N189</f>
        <v>11.99</v>
      </c>
      <c r="N189" s="125">
        <f>Equipment!O189</f>
        <v>0</v>
      </c>
      <c r="O189" s="125" t="str">
        <f>Equipment!P189</f>
        <v>A</v>
      </c>
      <c r="P189" s="125">
        <f>Equipment!Q189</f>
        <v>175</v>
      </c>
      <c r="Q189" s="125">
        <f>Equipment!R189</f>
        <v>2810</v>
      </c>
      <c r="R189" s="125">
        <f>Equipment!S189</f>
        <v>0</v>
      </c>
      <c r="S189" s="125">
        <f>Equipment!T189</f>
        <v>0</v>
      </c>
      <c r="T189" s="125">
        <f>Equipment!U189</f>
        <v>0</v>
      </c>
      <c r="U189" s="125">
        <f>Equipment!V189</f>
        <v>0</v>
      </c>
      <c r="V189" s="125">
        <f>Equipment!W189</f>
        <v>0</v>
      </c>
      <c r="W189" s="125">
        <f>Equipment!X189</f>
        <v>0</v>
      </c>
      <c r="X189" s="125">
        <f>Equipment!Y189</f>
        <v>0</v>
      </c>
      <c r="Y189" s="125" t="str">
        <f>Equipment!Z189</f>
        <v>https://www.adafruit.com/product/2810</v>
      </c>
      <c r="Z189" s="125" t="str">
        <f>Equipment!AA189</f>
        <v>https://www.mouser.com/ProductDetail/485-2810</v>
      </c>
      <c r="AA189" s="125" t="str">
        <f>Equipment!AB189</f>
        <v>8m  transmission range</v>
      </c>
      <c r="AB189" s="125"/>
      <c r="AC189" s="125"/>
      <c r="AD189" s="125"/>
      <c r="AE189" s="125"/>
      <c r="AF189" s="125"/>
      <c r="AG189" s="125"/>
      <c r="AH189" s="125"/>
      <c r="AI189" s="125"/>
      <c r="AJ189" s="125"/>
      <c r="AK189" s="125"/>
      <c r="AL189" s="125"/>
    </row>
    <row r="190" spans="1:38" s="124" customFormat="1" x14ac:dyDescent="0.3">
      <c r="A190" s="125" t="str">
        <f>Equipment!A190</f>
        <v>Primary Component</v>
      </c>
      <c r="B190" s="125" t="str">
        <f>Equipment!B190</f>
        <v>WiFi</v>
      </c>
      <c r="C190" s="125" t="str">
        <f>Equipment!C190</f>
        <v>Adafruit</v>
      </c>
      <c r="D190" s="125">
        <f>Equipment!D190</f>
        <v>2649</v>
      </c>
      <c r="E190" s="125">
        <f>Equipment!E190</f>
        <v>1</v>
      </c>
      <c r="F190" s="125">
        <f>Equipment!F190</f>
        <v>0</v>
      </c>
      <c r="G190" s="125">
        <f>Equipment!G190</f>
        <v>0</v>
      </c>
      <c r="H190" s="125">
        <f>Equipment!H190</f>
        <v>5</v>
      </c>
      <c r="I190" s="125">
        <f>Equipment!K190</f>
        <v>0</v>
      </c>
      <c r="J190" s="125">
        <f>Equipment!L190</f>
        <v>0</v>
      </c>
      <c r="K190" s="125">
        <f>Equipment!I190</f>
        <v>5</v>
      </c>
      <c r="L190" s="125" t="str">
        <f>Equipment!M190</f>
        <v>Bluetooth / WiFi Combination USB Dongle</v>
      </c>
      <c r="M190" s="125">
        <f>Equipment!N190</f>
        <v>19.95</v>
      </c>
      <c r="N190" s="125">
        <f>Equipment!O190</f>
        <v>0</v>
      </c>
      <c r="O190" s="125" t="str">
        <f>Equipment!P190</f>
        <v>B</v>
      </c>
      <c r="P190" s="125">
        <f>Equipment!Q190</f>
        <v>176</v>
      </c>
      <c r="Q190" s="125">
        <f>Equipment!R190</f>
        <v>2649</v>
      </c>
      <c r="R190" s="125">
        <f>Equipment!S190</f>
        <v>19.95</v>
      </c>
      <c r="S190" s="125">
        <f>Equipment!T190</f>
        <v>99.75</v>
      </c>
      <c r="T190" s="125">
        <f>Equipment!U190</f>
        <v>99.75</v>
      </c>
      <c r="U190" s="125">
        <f>Equipment!V190</f>
        <v>0</v>
      </c>
      <c r="V190" s="125">
        <f>Equipment!W190</f>
        <v>0</v>
      </c>
      <c r="W190" s="125">
        <f>Equipment!X190</f>
        <v>0</v>
      </c>
      <c r="X190" s="125">
        <f>Equipment!Y190</f>
        <v>0</v>
      </c>
      <c r="Y190" s="125" t="str">
        <f>Equipment!Z190</f>
        <v>https://www.adafruit.com/product/2649</v>
      </c>
      <c r="Z190" s="125" t="str">
        <f>Equipment!AA190</f>
        <v>https://www.mouser.com/ProductDetail/485-2649</v>
      </c>
      <c r="AA190" s="125" t="str">
        <f>Equipment!AB190</f>
        <v>300m transmission range</v>
      </c>
      <c r="AB190" s="125"/>
      <c r="AC190" s="125"/>
      <c r="AD190" s="125"/>
      <c r="AE190" s="125"/>
      <c r="AF190" s="125"/>
      <c r="AG190" s="125"/>
      <c r="AH190" s="125"/>
      <c r="AI190" s="125"/>
      <c r="AJ190" s="125"/>
      <c r="AK190" s="125"/>
      <c r="AL190" s="125"/>
    </row>
    <row r="191" spans="1:38" s="124" customFormat="1" x14ac:dyDescent="0.3">
      <c r="A191" s="125" t="str">
        <f>Equipment!A191</f>
        <v>Primary Component</v>
      </c>
      <c r="B191" s="125" t="str">
        <f>Equipment!B191</f>
        <v>WiFi</v>
      </c>
      <c r="C191" s="125" t="str">
        <f>Equipment!C191</f>
        <v>SparkFun</v>
      </c>
      <c r="D191" s="125" t="str">
        <f>Equipment!D191</f>
        <v>WRL-12579</v>
      </c>
      <c r="E191" s="125">
        <f>Equipment!E191</f>
        <v>0</v>
      </c>
      <c r="F191" s="125">
        <f>Equipment!F191</f>
        <v>0</v>
      </c>
      <c r="G191" s="125">
        <f>Equipment!G191</f>
        <v>0</v>
      </c>
      <c r="H191" s="125">
        <f>Equipment!H191</f>
        <v>0</v>
      </c>
      <c r="I191" s="125">
        <f>Equipment!K191</f>
        <v>0</v>
      </c>
      <c r="J191" s="125">
        <f>Equipment!L191</f>
        <v>0</v>
      </c>
      <c r="K191" s="125">
        <f>Equipment!I191</f>
        <v>0</v>
      </c>
      <c r="L191" s="125" t="str">
        <f>Equipment!M191</f>
        <v>SparkFun Bluetooth Module Breakout - Roving Networks (RN-41 v6.15)</v>
      </c>
      <c r="M191" s="125">
        <f>Equipment!N191</f>
        <v>34.950000000000003</v>
      </c>
      <c r="N191" s="125">
        <f>Equipment!O191</f>
        <v>0</v>
      </c>
      <c r="O191" s="125" t="str">
        <f>Equipment!P191</f>
        <v>A</v>
      </c>
      <c r="P191" s="125">
        <f>Equipment!Q191</f>
        <v>177</v>
      </c>
      <c r="Q191" s="125" t="str">
        <f>Equipment!R191</f>
        <v>WRL-12579</v>
      </c>
      <c r="R191" s="125">
        <f>Equipment!S191</f>
        <v>0</v>
      </c>
      <c r="S191" s="125">
        <f>Equipment!T191</f>
        <v>0</v>
      </c>
      <c r="T191" s="125">
        <f>Equipment!U191</f>
        <v>0</v>
      </c>
      <c r="U191" s="125">
        <f>Equipment!V191</f>
        <v>0</v>
      </c>
      <c r="V191" s="125">
        <f>Equipment!W191</f>
        <v>0</v>
      </c>
      <c r="W191" s="125" t="str">
        <f>Equipment!X191</f>
        <v>https://www.sparkfun.com/products/12579</v>
      </c>
      <c r="X191" s="125" t="str">
        <f>Equipment!Y191</f>
        <v>https://cdn.sparkfun.com/r/92-92/assets/parts/9/2/3/1/10559-01.jpg</v>
      </c>
      <c r="Y191" s="125" t="str">
        <f>Equipment!Z191</f>
        <v>https://www.sparkfun.com/products/12579</v>
      </c>
      <c r="Z191" s="125" t="str">
        <f>Equipment!AA191</f>
        <v>https://www.mouser.com/ProductDetail/474-WRL-12579</v>
      </c>
      <c r="AA191" s="125">
        <f>Equipment!AB191</f>
        <v>0</v>
      </c>
      <c r="AB191" s="125"/>
      <c r="AC191" s="125"/>
      <c r="AD191" s="125"/>
      <c r="AE191" s="125"/>
      <c r="AF191" s="125"/>
      <c r="AG191" s="125"/>
      <c r="AH191" s="125"/>
      <c r="AI191" s="125"/>
      <c r="AJ191" s="125"/>
      <c r="AK191" s="125"/>
      <c r="AL191" s="125"/>
    </row>
    <row r="192" spans="1:38" s="124" customFormat="1" x14ac:dyDescent="0.3">
      <c r="A192" s="125" t="str">
        <f>Equipment!A192</f>
        <v>Primary Component</v>
      </c>
      <c r="B192" s="125" t="str">
        <f>Equipment!B192</f>
        <v>WiFi</v>
      </c>
      <c r="C192" s="125" t="str">
        <f>Equipment!C192</f>
        <v>SparkFun</v>
      </c>
      <c r="D192" s="125" t="str">
        <f>Equipment!D192</f>
        <v>WRL-11048</v>
      </c>
      <c r="E192" s="125">
        <f>Equipment!E192</f>
        <v>0</v>
      </c>
      <c r="F192" s="125">
        <f>Equipment!F192</f>
        <v>0</v>
      </c>
      <c r="G192" s="125">
        <f>Equipment!G192</f>
        <v>0</v>
      </c>
      <c r="H192" s="125">
        <f>Equipment!H192</f>
        <v>0</v>
      </c>
      <c r="I192" s="125">
        <f>Equipment!K192</f>
        <v>0</v>
      </c>
      <c r="J192" s="125">
        <f>Equipment!L192</f>
        <v>0</v>
      </c>
      <c r="K192" s="125">
        <f>Equipment!I192</f>
        <v>0</v>
      </c>
      <c r="L192" s="125" t="str">
        <f>Equipment!M192</f>
        <v>RN-XV WiFly Module - U.FL Connector</v>
      </c>
      <c r="M192" s="125">
        <f>Equipment!N192</f>
        <v>34.950000000000003</v>
      </c>
      <c r="N192" s="125">
        <f>Equipment!O192</f>
        <v>0</v>
      </c>
      <c r="O192" s="125" t="str">
        <f>Equipment!P192</f>
        <v>A</v>
      </c>
      <c r="P192" s="125">
        <f>Equipment!Q192</f>
        <v>178</v>
      </c>
      <c r="Q192" s="125" t="str">
        <f>Equipment!R192</f>
        <v>WRL-11048</v>
      </c>
      <c r="R192" s="125">
        <f>Equipment!S192</f>
        <v>0</v>
      </c>
      <c r="S192" s="125">
        <f>Equipment!T192</f>
        <v>0</v>
      </c>
      <c r="T192" s="125">
        <f>Equipment!U192</f>
        <v>0</v>
      </c>
      <c r="U192" s="125">
        <f>Equipment!V192</f>
        <v>0</v>
      </c>
      <c r="V192" s="125">
        <f>Equipment!W192</f>
        <v>0</v>
      </c>
      <c r="W192" s="125" t="str">
        <f>Equipment!X192</f>
        <v>https://www.sparkfun.com/products/11048</v>
      </c>
      <c r="X192" s="125" t="str">
        <f>Equipment!Y192</f>
        <v>https://cdn.sparkfun.com/r/92-92/assets/parts/6/4/1/0/11048-01.jpg</v>
      </c>
      <c r="Y192" s="125" t="str">
        <f>Equipment!Z192</f>
        <v>https://www.sparkfun.com/products/11048</v>
      </c>
      <c r="Z192" s="125" t="str">
        <f>Equipment!AA192</f>
        <v>https://www.mouser.com/ProductDetail/474-WRL-11048</v>
      </c>
      <c r="AA192" s="125">
        <f>Equipment!AB192</f>
        <v>0</v>
      </c>
      <c r="AB192" s="125"/>
      <c r="AC192" s="125"/>
      <c r="AD192" s="125"/>
      <c r="AE192" s="125"/>
      <c r="AF192" s="125"/>
      <c r="AG192" s="125"/>
      <c r="AH192" s="125"/>
      <c r="AI192" s="125"/>
      <c r="AJ192" s="125"/>
      <c r="AK192" s="125"/>
      <c r="AL192" s="125"/>
    </row>
    <row r="193" spans="1:38" s="124" customFormat="1" x14ac:dyDescent="0.3">
      <c r="A193" s="125" t="str">
        <f>Equipment!A193</f>
        <v>Primary Component</v>
      </c>
      <c r="B193" s="125" t="str">
        <f>Equipment!B193</f>
        <v>WiFi</v>
      </c>
      <c r="C193" s="125" t="str">
        <f>Equipment!C193</f>
        <v>SparkFun</v>
      </c>
      <c r="D193" s="125" t="str">
        <f>Equipment!D193</f>
        <v>WRL-11320</v>
      </c>
      <c r="E193" s="125">
        <f>Equipment!E193</f>
        <v>1</v>
      </c>
      <c r="F193" s="125">
        <f>Equipment!F193</f>
        <v>0</v>
      </c>
      <c r="G193" s="125">
        <f>Equipment!G193</f>
        <v>0</v>
      </c>
      <c r="H193" s="125">
        <f>Equipment!H193</f>
        <v>5</v>
      </c>
      <c r="I193" s="125">
        <f>Equipment!K193</f>
        <v>0</v>
      </c>
      <c r="J193" s="125">
        <f>Equipment!L193</f>
        <v>0</v>
      </c>
      <c r="K193" s="125">
        <f>Equipment!I193</f>
        <v>5</v>
      </c>
      <c r="L193" s="125" t="str">
        <f>Equipment!M193</f>
        <v>2.4GHz Antenna - Adhesive (U.FL Connector)</v>
      </c>
      <c r="M193" s="125">
        <f>Equipment!N193</f>
        <v>5</v>
      </c>
      <c r="N193" s="125">
        <f>Equipment!O193</f>
        <v>0</v>
      </c>
      <c r="O193" s="125" t="str">
        <f>Equipment!P193</f>
        <v>B</v>
      </c>
      <c r="P193" s="125">
        <f>Equipment!Q193</f>
        <v>179</v>
      </c>
      <c r="Q193" s="125" t="str">
        <f>Equipment!R193</f>
        <v>WRL-11320</v>
      </c>
      <c r="R193" s="125">
        <f>Equipment!S193</f>
        <v>5</v>
      </c>
      <c r="S193" s="125">
        <f>Equipment!T193</f>
        <v>25</v>
      </c>
      <c r="T193" s="125">
        <f>Equipment!U193</f>
        <v>25</v>
      </c>
      <c r="U193" s="125">
        <f>Equipment!V193</f>
        <v>0</v>
      </c>
      <c r="V193" s="125">
        <f>Equipment!W193</f>
        <v>0</v>
      </c>
      <c r="W193" s="125" t="str">
        <f>Equipment!X193</f>
        <v>https://www.sparkfun.com/products/11320</v>
      </c>
      <c r="X193" s="125" t="str">
        <f>Equipment!Y193</f>
        <v>https://cdn.sparkfun.com/r/92-92/assets/parts/7/0/1/7/11320-01.jpg</v>
      </c>
      <c r="Y193" s="125" t="str">
        <f>Equipment!Z193</f>
        <v>https://www.sparkfun.com/products/11320</v>
      </c>
      <c r="Z193" s="125" t="str">
        <f>Equipment!AA193</f>
        <v>https://www.mouser.com/ProductDetail/474-WRL-11320</v>
      </c>
      <c r="AA193" s="125">
        <f>Equipment!AB193</f>
        <v>0</v>
      </c>
      <c r="AB193" s="125"/>
      <c r="AC193" s="125"/>
      <c r="AD193" s="125"/>
      <c r="AE193" s="125"/>
      <c r="AF193" s="125"/>
      <c r="AG193" s="125"/>
      <c r="AH193" s="125"/>
      <c r="AI193" s="125"/>
      <c r="AJ193" s="125"/>
      <c r="AK193" s="125"/>
      <c r="AL193" s="125"/>
    </row>
    <row r="194" spans="1:38" s="124" customFormat="1" x14ac:dyDescent="0.3">
      <c r="A194" s="125" t="str">
        <f>Equipment!A194</f>
        <v>Primary Component</v>
      </c>
      <c r="B194" s="125" t="str">
        <f>Equipment!B194</f>
        <v>WiFi</v>
      </c>
      <c r="C194" s="125" t="str">
        <f>Equipment!C194</f>
        <v>SparkFun</v>
      </c>
      <c r="D194" s="125" t="str">
        <f>Equipment!D194</f>
        <v>WRL-13287</v>
      </c>
      <c r="E194" s="125">
        <f>Equipment!E194</f>
        <v>1</v>
      </c>
      <c r="F194" s="125">
        <f>Equipment!F194</f>
        <v>0</v>
      </c>
      <c r="G194" s="125">
        <f>Equipment!G194</f>
        <v>0</v>
      </c>
      <c r="H194" s="125">
        <f>Equipment!H194</f>
        <v>5</v>
      </c>
      <c r="I194" s="125">
        <f>Equipment!K194</f>
        <v>0</v>
      </c>
      <c r="J194" s="125">
        <f>Equipment!L194</f>
        <v>0</v>
      </c>
      <c r="K194" s="125">
        <f>Equipment!I194</f>
        <v>5</v>
      </c>
      <c r="L194" s="125" t="str">
        <f>Equipment!M194</f>
        <v>SparkFun WiFi Shield - ESP8266</v>
      </c>
      <c r="M194" s="125">
        <f>Equipment!N194</f>
        <v>14.95</v>
      </c>
      <c r="N194" s="125">
        <f>Equipment!O194</f>
        <v>0</v>
      </c>
      <c r="O194" s="125" t="str">
        <f>Equipment!P194</f>
        <v>B</v>
      </c>
      <c r="P194" s="125">
        <f>Equipment!Q194</f>
        <v>180</v>
      </c>
      <c r="Q194" s="125" t="str">
        <f>Equipment!R194</f>
        <v>WRL-13287</v>
      </c>
      <c r="R194" s="125">
        <f>Equipment!S194</f>
        <v>14.95</v>
      </c>
      <c r="S194" s="125">
        <f>Equipment!T194</f>
        <v>74.75</v>
      </c>
      <c r="T194" s="125">
        <f>Equipment!U194</f>
        <v>74.75</v>
      </c>
      <c r="U194" s="125">
        <f>Equipment!V194</f>
        <v>0</v>
      </c>
      <c r="V194" s="125">
        <f>Equipment!W194</f>
        <v>0</v>
      </c>
      <c r="W194" s="125" t="str">
        <f>Equipment!X194</f>
        <v>https://www.sparkfun.com/products/13287</v>
      </c>
      <c r="X194" s="125" t="str">
        <f>Equipment!Y194</f>
        <v>https://cdn.sparkfun.com/r/92-92/assets/parts/1/0/5/3/8/13287-01.jpg</v>
      </c>
      <c r="Y194" s="125" t="str">
        <f>Equipment!Z194</f>
        <v>https://www.sparkfun.com/products/13287</v>
      </c>
      <c r="Z194" s="125" t="str">
        <f>Equipment!AA194</f>
        <v>https://www.mouser.com/ProductDetail/474-WRL-13287</v>
      </c>
      <c r="AA194" s="125">
        <f>Equipment!AB194</f>
        <v>0</v>
      </c>
      <c r="AB194" s="125"/>
      <c r="AC194" s="125"/>
      <c r="AD194" s="125"/>
      <c r="AE194" s="125"/>
      <c r="AF194" s="125"/>
      <c r="AG194" s="125"/>
      <c r="AH194" s="125"/>
      <c r="AI194" s="125"/>
      <c r="AJ194" s="125"/>
      <c r="AK194" s="125"/>
      <c r="AL194" s="125"/>
    </row>
    <row r="195" spans="1:38" s="124" customFormat="1" x14ac:dyDescent="0.3">
      <c r="A195" s="125" t="str">
        <f>Equipment!A195</f>
        <v>Secondary Component</v>
      </c>
      <c r="B195" s="125" t="str">
        <f>Equipment!B195</f>
        <v>AVR/ISP Programmer Adapters/Cables</v>
      </c>
      <c r="C195" s="125" t="str">
        <f>Equipment!C195</f>
        <v>SparkFun</v>
      </c>
      <c r="D195" s="125" t="str">
        <f>Equipment!D195</f>
        <v>KIT-11591</v>
      </c>
      <c r="E195" s="125">
        <f>Equipment!E195</f>
        <v>0</v>
      </c>
      <c r="F195" s="125">
        <f>Equipment!F195</f>
        <v>1</v>
      </c>
      <c r="G195" s="125">
        <f>Equipment!G195</f>
        <v>0</v>
      </c>
      <c r="H195" s="125">
        <f>Equipment!H195</f>
        <v>1</v>
      </c>
      <c r="I195" s="125">
        <f>Equipment!K195</f>
        <v>1</v>
      </c>
      <c r="J195" s="125">
        <f>Equipment!L195</f>
        <v>1</v>
      </c>
      <c r="K195" s="125">
        <f>Equipment!I195</f>
        <v>0</v>
      </c>
      <c r="L195" s="125" t="str">
        <f>Equipment!M195</f>
        <v>SparkFun ISP Pogo Adapter</v>
      </c>
      <c r="M195" s="125">
        <f>Equipment!N195</f>
        <v>9.9499999999999993</v>
      </c>
      <c r="N195" s="125">
        <f>Equipment!O195</f>
        <v>9.9499999999999993</v>
      </c>
      <c r="O195" s="125" t="str">
        <f>Equipment!P195</f>
        <v>A</v>
      </c>
      <c r="P195" s="125">
        <f>Equipment!Q195</f>
        <v>181</v>
      </c>
      <c r="Q195" s="125" t="str">
        <f>Equipment!R195</f>
        <v>KIT-11591</v>
      </c>
      <c r="R195" s="125">
        <f>Equipment!S195</f>
        <v>0</v>
      </c>
      <c r="S195" s="125">
        <f>Equipment!T195</f>
        <v>9.9499999999999993</v>
      </c>
      <c r="T195" s="125">
        <f>Equipment!U195</f>
        <v>0</v>
      </c>
      <c r="U195" s="125">
        <f>Equipment!V195</f>
        <v>9.9499999999999993</v>
      </c>
      <c r="V195" s="125">
        <f>Equipment!W195</f>
        <v>9.9499999999999993</v>
      </c>
      <c r="W195" s="125" t="str">
        <f>Equipment!X195</f>
        <v>https://www.sparkfun.com/products/11591</v>
      </c>
      <c r="X195" s="125" t="str">
        <f>Equipment!Y195</f>
        <v>https://cdn.sparkfun.com/r/92-92/assets/parts/7/5/9/7/11591-02.jpg</v>
      </c>
      <c r="Y195" s="125" t="str">
        <f>Equipment!Z195</f>
        <v>https://www.sparkfun.com/products/11591</v>
      </c>
      <c r="Z195" s="125" t="str">
        <f>Equipment!AA195</f>
        <v>https://www.mouser.com/ProductDetail/474-KIT-11591</v>
      </c>
      <c r="AA195" s="125">
        <f>Equipment!AB195</f>
        <v>0</v>
      </c>
      <c r="AB195" s="125"/>
      <c r="AC195" s="125"/>
      <c r="AD195" s="125"/>
      <c r="AE195" s="125"/>
      <c r="AF195" s="125"/>
      <c r="AG195" s="125"/>
      <c r="AH195" s="125"/>
      <c r="AI195" s="125"/>
      <c r="AJ195" s="125"/>
      <c r="AK195" s="125"/>
      <c r="AL195" s="125"/>
    </row>
    <row r="196" spans="1:38" s="124" customFormat="1" x14ac:dyDescent="0.3">
      <c r="A196" s="125" t="str">
        <f>Equipment!A196</f>
        <v>Secondary Component</v>
      </c>
      <c r="B196" s="125" t="str">
        <f>Equipment!B196</f>
        <v>AVR/ISP Programmer Adapters/Cables</v>
      </c>
      <c r="C196" s="125" t="str">
        <f>Equipment!C196</f>
        <v>SparkFun</v>
      </c>
      <c r="D196" s="125" t="str">
        <f>Equipment!D196</f>
        <v>DEV-09215</v>
      </c>
      <c r="E196" s="125">
        <f>Equipment!E196</f>
        <v>0</v>
      </c>
      <c r="F196" s="125">
        <f>Equipment!F196</f>
        <v>1</v>
      </c>
      <c r="G196" s="125">
        <f>Equipment!G196</f>
        <v>0</v>
      </c>
      <c r="H196" s="125">
        <f>Equipment!H196</f>
        <v>1</v>
      </c>
      <c r="I196" s="125">
        <f>Equipment!K196</f>
        <v>1</v>
      </c>
      <c r="J196" s="125">
        <f>Equipment!L196</f>
        <v>1</v>
      </c>
      <c r="K196" s="125">
        <f>Equipment!I196</f>
        <v>0</v>
      </c>
      <c r="L196" s="125" t="str">
        <f>Equipment!M196</f>
        <v>AVR Programming Cable</v>
      </c>
      <c r="M196" s="125">
        <f>Equipment!N196</f>
        <v>1.95</v>
      </c>
      <c r="N196" s="125">
        <f>Equipment!O196</f>
        <v>1.95</v>
      </c>
      <c r="O196" s="125" t="str">
        <f>Equipment!P196</f>
        <v>A</v>
      </c>
      <c r="P196" s="125">
        <f>Equipment!Q196</f>
        <v>182</v>
      </c>
      <c r="Q196" s="125" t="str">
        <f>Equipment!R196</f>
        <v>DEV-09215</v>
      </c>
      <c r="R196" s="125">
        <f>Equipment!S196</f>
        <v>0</v>
      </c>
      <c r="S196" s="125">
        <f>Equipment!T196</f>
        <v>1.95</v>
      </c>
      <c r="T196" s="125">
        <f>Equipment!U196</f>
        <v>0</v>
      </c>
      <c r="U196" s="125">
        <f>Equipment!V196</f>
        <v>1.95</v>
      </c>
      <c r="V196" s="125">
        <f>Equipment!W196</f>
        <v>1.95</v>
      </c>
      <c r="W196" s="125" t="str">
        <f>Equipment!X196</f>
        <v>https://www.sparkfun.com/products/9215</v>
      </c>
      <c r="X196" s="125" t="str">
        <f>Equipment!Y196</f>
        <v>https://cdn.sparkfun.com/r/92-92/assets/parts/2/6/7/5/09215-3.jpg</v>
      </c>
      <c r="Y196" s="125" t="str">
        <f>Equipment!Z196</f>
        <v>https://www.sparkfun.com/products/09215</v>
      </c>
      <c r="Z196" s="125" t="str">
        <f>Equipment!AA196</f>
        <v>https://www.mouser.com/ProductDetail/474-DEV-09215</v>
      </c>
      <c r="AA196" s="125">
        <f>Equipment!AB196</f>
        <v>0</v>
      </c>
      <c r="AB196" s="125"/>
      <c r="AC196" s="125"/>
      <c r="AD196" s="125"/>
      <c r="AE196" s="125"/>
      <c r="AF196" s="125"/>
      <c r="AG196" s="125"/>
      <c r="AH196" s="125"/>
      <c r="AI196" s="125"/>
      <c r="AJ196" s="125"/>
      <c r="AK196" s="125"/>
      <c r="AL196" s="125"/>
    </row>
    <row r="197" spans="1:38" s="124" customFormat="1" x14ac:dyDescent="0.3">
      <c r="A197" s="125" t="str">
        <f>Equipment!A197</f>
        <v>Secondary Component</v>
      </c>
      <c r="B197" s="125" t="str">
        <f>Equipment!B197</f>
        <v>Interface/Level/Logic Conversion</v>
      </c>
      <c r="C197" s="125" t="str">
        <f>Equipment!C197</f>
        <v>SparkFun</v>
      </c>
      <c r="D197" s="125" t="str">
        <f>Equipment!D197</f>
        <v>BOB-12009</v>
      </c>
      <c r="E197" s="125">
        <f>Equipment!E197</f>
        <v>3</v>
      </c>
      <c r="F197" s="125">
        <f>Equipment!F197</f>
        <v>0</v>
      </c>
      <c r="G197" s="125">
        <f>Equipment!G197</f>
        <v>0</v>
      </c>
      <c r="H197" s="125">
        <f>Equipment!H197</f>
        <v>15</v>
      </c>
      <c r="I197" s="125">
        <f>Equipment!K197</f>
        <v>0</v>
      </c>
      <c r="J197" s="125">
        <f>Equipment!L197</f>
        <v>0</v>
      </c>
      <c r="K197" s="125">
        <f>Equipment!I197</f>
        <v>15</v>
      </c>
      <c r="L197" s="125" t="str">
        <f>Equipment!M197</f>
        <v>SparkFun Logic Level Converter - Bi-Directional</v>
      </c>
      <c r="M197" s="125">
        <f>Equipment!N197</f>
        <v>2.95</v>
      </c>
      <c r="N197" s="125">
        <f>Equipment!O197</f>
        <v>0</v>
      </c>
      <c r="O197" s="125" t="str">
        <f>Equipment!P197</f>
        <v>B</v>
      </c>
      <c r="P197" s="125">
        <f>Equipment!Q197</f>
        <v>183</v>
      </c>
      <c r="Q197" s="125" t="str">
        <f>Equipment!R197</f>
        <v>BOB-12009</v>
      </c>
      <c r="R197" s="125">
        <f>Equipment!S197</f>
        <v>8.8500000000000014</v>
      </c>
      <c r="S197" s="125">
        <f>Equipment!T197</f>
        <v>44.25</v>
      </c>
      <c r="T197" s="125">
        <f>Equipment!U197</f>
        <v>44.25</v>
      </c>
      <c r="U197" s="125">
        <f>Equipment!V197</f>
        <v>0</v>
      </c>
      <c r="V197" s="125">
        <f>Equipment!W197</f>
        <v>0</v>
      </c>
      <c r="W197" s="125" t="str">
        <f>Equipment!X197</f>
        <v>https://www.sparkfun.com/products/12009</v>
      </c>
      <c r="X197" s="125" t="str">
        <f>Equipment!Y197</f>
        <v>https://cdn.sparkfun.com/r/92-92/assets/parts/8/5/2/2/12009-06.jpg</v>
      </c>
      <c r="Y197" s="125" t="str">
        <f>Equipment!Z197</f>
        <v>https://www.sparkfun.com/products/12009</v>
      </c>
      <c r="Z197" s="125" t="str">
        <f>Equipment!AA197</f>
        <v>https://www.mouser.com/ProductDetail/474-BOB-12009</v>
      </c>
      <c r="AA197" s="125">
        <f>Equipment!AB197</f>
        <v>0</v>
      </c>
      <c r="AB197" s="125"/>
      <c r="AC197" s="125"/>
      <c r="AD197" s="125"/>
      <c r="AE197" s="125"/>
      <c r="AF197" s="125"/>
      <c r="AG197" s="125"/>
      <c r="AH197" s="125"/>
      <c r="AI197" s="125"/>
      <c r="AJ197" s="125"/>
      <c r="AK197" s="125"/>
      <c r="AL197" s="125"/>
    </row>
    <row r="198" spans="1:38" s="124" customFormat="1" x14ac:dyDescent="0.3">
      <c r="A198" s="125" t="str">
        <f>Equipment!A198</f>
        <v>Secondary Component</v>
      </c>
      <c r="B198" s="125" t="str">
        <f>Equipment!B198</f>
        <v>Interface/Level/Logic Conversion</v>
      </c>
      <c r="C198" s="125" t="str">
        <f>Equipment!C198</f>
        <v>SparkFun</v>
      </c>
      <c r="D198" s="125" t="str">
        <f>Equipment!D198</f>
        <v>BOB-11955</v>
      </c>
      <c r="E198" s="125">
        <f>Equipment!E198</f>
        <v>2</v>
      </c>
      <c r="F198" s="125">
        <f>Equipment!F198</f>
        <v>0</v>
      </c>
      <c r="G198" s="125">
        <f>Equipment!G198</f>
        <v>0</v>
      </c>
      <c r="H198" s="125">
        <f>Equipment!H198</f>
        <v>10</v>
      </c>
      <c r="I198" s="125">
        <f>Equipment!K198</f>
        <v>5</v>
      </c>
      <c r="J198" s="125">
        <f>Equipment!L198</f>
        <v>5</v>
      </c>
      <c r="K198" s="125">
        <f>Equipment!I198</f>
        <v>5</v>
      </c>
      <c r="L198" s="125" t="str">
        <f>Equipment!M198</f>
        <v>SparkFun Level Translator Breakout - PCA9306</v>
      </c>
      <c r="M198" s="125">
        <f>Equipment!N198</f>
        <v>6.95</v>
      </c>
      <c r="N198" s="125">
        <f>Equipment!O198</f>
        <v>34.75</v>
      </c>
      <c r="O198" s="125" t="str">
        <f>Equipment!P198</f>
        <v>B</v>
      </c>
      <c r="P198" s="125">
        <f>Equipment!Q198</f>
        <v>184</v>
      </c>
      <c r="Q198" s="125" t="str">
        <f>Equipment!R198</f>
        <v>BOB-11955</v>
      </c>
      <c r="R198" s="125">
        <f>Equipment!S198</f>
        <v>13.9</v>
      </c>
      <c r="S198" s="125">
        <f>Equipment!T198</f>
        <v>69.5</v>
      </c>
      <c r="T198" s="125">
        <f>Equipment!U198</f>
        <v>34.75</v>
      </c>
      <c r="U198" s="125">
        <f>Equipment!V198</f>
        <v>34.75</v>
      </c>
      <c r="V198" s="125">
        <f>Equipment!W198</f>
        <v>34.75</v>
      </c>
      <c r="W198" s="125" t="str">
        <f>Equipment!X198</f>
        <v>https://www.sparkfun.com/products/11955</v>
      </c>
      <c r="X198" s="125" t="str">
        <f>Equipment!Y198</f>
        <v>https://cdn.sparkfun.com/r/92-92/assets/parts/8/4/3/0/11955-01.jpg</v>
      </c>
      <c r="Y198" s="125" t="str">
        <f>Equipment!Z198</f>
        <v>https://www.sparkfun.com/products/11955</v>
      </c>
      <c r="Z198" s="125" t="str">
        <f>Equipment!AA198</f>
        <v>https://www.mouser.com/ProductDetail/474-BOB-11955</v>
      </c>
      <c r="AA198" s="125">
        <f>Equipment!AB198</f>
        <v>0</v>
      </c>
      <c r="AB198" s="125"/>
      <c r="AC198" s="125"/>
      <c r="AD198" s="125"/>
      <c r="AE198" s="125"/>
      <c r="AF198" s="125"/>
      <c r="AG198" s="125"/>
      <c r="AH198" s="125"/>
      <c r="AI198" s="125"/>
      <c r="AJ198" s="125"/>
      <c r="AK198" s="125"/>
      <c r="AL198" s="125"/>
    </row>
    <row r="199" spans="1:38" s="124" customFormat="1" x14ac:dyDescent="0.3">
      <c r="A199" s="125" t="str">
        <f>Equipment!A199</f>
        <v>Secondary Component</v>
      </c>
      <c r="B199" s="125" t="str">
        <f>Equipment!B199</f>
        <v>Interface/Level/Logic Conversion</v>
      </c>
      <c r="C199" s="125" t="str">
        <f>Equipment!C199</f>
        <v>SparkFun</v>
      </c>
      <c r="D199" s="125" t="str">
        <f>Equipment!D199</f>
        <v>BOB-11771</v>
      </c>
      <c r="E199" s="125">
        <f>Equipment!E199</f>
        <v>2</v>
      </c>
      <c r="F199" s="125">
        <f>Equipment!F199</f>
        <v>0</v>
      </c>
      <c r="G199" s="125">
        <f>Equipment!G199</f>
        <v>0</v>
      </c>
      <c r="H199" s="125">
        <f>Equipment!H199</f>
        <v>10</v>
      </c>
      <c r="I199" s="125">
        <f>Equipment!K199</f>
        <v>5</v>
      </c>
      <c r="J199" s="125">
        <f>Equipment!L199</f>
        <v>5</v>
      </c>
      <c r="K199" s="125">
        <f>Equipment!I199</f>
        <v>5</v>
      </c>
      <c r="L199" s="125" t="str">
        <f>Equipment!M199</f>
        <v>SparkFun Voltage-Level Translator Breakout - TXB0104</v>
      </c>
      <c r="M199" s="125">
        <f>Equipment!N199</f>
        <v>3.95</v>
      </c>
      <c r="N199" s="125">
        <f>Equipment!O199</f>
        <v>19.75</v>
      </c>
      <c r="O199" s="125" t="str">
        <f>Equipment!P199</f>
        <v>B</v>
      </c>
      <c r="P199" s="125">
        <f>Equipment!Q199</f>
        <v>185</v>
      </c>
      <c r="Q199" s="125" t="str">
        <f>Equipment!R199</f>
        <v>BOB-11771</v>
      </c>
      <c r="R199" s="125">
        <f>Equipment!S199</f>
        <v>7.9</v>
      </c>
      <c r="S199" s="125">
        <f>Equipment!T199</f>
        <v>39.5</v>
      </c>
      <c r="T199" s="125">
        <f>Equipment!U199</f>
        <v>19.75</v>
      </c>
      <c r="U199" s="125">
        <f>Equipment!V199</f>
        <v>19.75</v>
      </c>
      <c r="V199" s="125">
        <f>Equipment!W199</f>
        <v>19.75</v>
      </c>
      <c r="W199" s="125" t="str">
        <f>Equipment!X199</f>
        <v>https://www.sparkfun.com/products/11771</v>
      </c>
      <c r="X199" s="125" t="str">
        <f>Equipment!Y199</f>
        <v>https://cdn.sparkfun.com/r/92-92/assets/parts/8/0/0/6/11771-01.jpg</v>
      </c>
      <c r="Y199" s="125" t="str">
        <f>Equipment!Z199</f>
        <v>https://www.sparkfun.com/products/11771</v>
      </c>
      <c r="Z199" s="125" t="str">
        <f>Equipment!AA199</f>
        <v>https://www.mouser.com/ProductDetail/474-BOB-11771</v>
      </c>
      <c r="AA199" s="125">
        <f>Equipment!AB199</f>
        <v>0</v>
      </c>
      <c r="AB199" s="125"/>
      <c r="AC199" s="125"/>
      <c r="AD199" s="125"/>
      <c r="AE199" s="125"/>
      <c r="AF199" s="125"/>
      <c r="AG199" s="125"/>
      <c r="AH199" s="125"/>
      <c r="AI199" s="125"/>
      <c r="AJ199" s="125"/>
      <c r="AK199" s="125"/>
      <c r="AL199" s="125"/>
    </row>
    <row r="200" spans="1:38" s="124" customFormat="1" x14ac:dyDescent="0.3">
      <c r="A200" s="125" t="str">
        <f>Equipment!A200</f>
        <v>Secondary Component</v>
      </c>
      <c r="B200" s="125" t="str">
        <f>Equipment!B200</f>
        <v>Interface/Level/Logic Conversion</v>
      </c>
      <c r="C200" s="125" t="str">
        <f>Equipment!C200</f>
        <v>SparkFun</v>
      </c>
      <c r="D200" s="125" t="str">
        <f>Equipment!D200</f>
        <v>BOB-12918</v>
      </c>
      <c r="E200" s="125">
        <f>Equipment!E200</f>
        <v>1</v>
      </c>
      <c r="F200" s="125">
        <f>Equipment!F200</f>
        <v>0</v>
      </c>
      <c r="G200" s="125">
        <f>Equipment!G200</f>
        <v>0</v>
      </c>
      <c r="H200" s="125">
        <f>Equipment!H200</f>
        <v>5</v>
      </c>
      <c r="I200" s="125">
        <f>Equipment!K200</f>
        <v>0</v>
      </c>
      <c r="J200" s="125">
        <f>Equipment!L200</f>
        <v>0</v>
      </c>
      <c r="K200" s="125">
        <f>Equipment!I200</f>
        <v>5</v>
      </c>
      <c r="L200" s="125" t="str">
        <f>Equipment!M200</f>
        <v>SparkFun I2C DAC Breakout - MCP4725</v>
      </c>
      <c r="M200" s="125">
        <f>Equipment!N200</f>
        <v>4.95</v>
      </c>
      <c r="N200" s="125">
        <f>Equipment!O200</f>
        <v>0</v>
      </c>
      <c r="O200" s="125" t="str">
        <f>Equipment!P200</f>
        <v>B</v>
      </c>
      <c r="P200" s="125">
        <f>Equipment!Q200</f>
        <v>186</v>
      </c>
      <c r="Q200" s="125" t="str">
        <f>Equipment!R200</f>
        <v>BOB-12918</v>
      </c>
      <c r="R200" s="125">
        <f>Equipment!S200</f>
        <v>4.95</v>
      </c>
      <c r="S200" s="125">
        <f>Equipment!T200</f>
        <v>24.75</v>
      </c>
      <c r="T200" s="125">
        <f>Equipment!U200</f>
        <v>24.75</v>
      </c>
      <c r="U200" s="125">
        <f>Equipment!V200</f>
        <v>0</v>
      </c>
      <c r="V200" s="125">
        <f>Equipment!W200</f>
        <v>0</v>
      </c>
      <c r="W200" s="125" t="str">
        <f>Equipment!X200</f>
        <v>https://www.sparkfun.com/products/12918</v>
      </c>
      <c r="X200" s="125" t="str">
        <f>Equipment!Y200</f>
        <v>https://cdn.sparkfun.com/r/92-92/assets/parts/9/8/3/2/12918-01.jpg</v>
      </c>
      <c r="Y200" s="125" t="str">
        <f>Equipment!Z200</f>
        <v>https://www.sparkfun.com/products/12918</v>
      </c>
      <c r="Z200" s="125" t="str">
        <f>Equipment!AA200</f>
        <v>https://www.mouser.com/ProductDetail/474-BOB-12918</v>
      </c>
      <c r="AA200" s="125">
        <f>Equipment!AB200</f>
        <v>0</v>
      </c>
      <c r="AB200" s="125"/>
      <c r="AC200" s="125"/>
      <c r="AD200" s="125"/>
      <c r="AE200" s="125"/>
      <c r="AF200" s="125"/>
      <c r="AG200" s="125"/>
      <c r="AH200" s="125"/>
      <c r="AI200" s="125"/>
      <c r="AJ200" s="125"/>
      <c r="AK200" s="125"/>
      <c r="AL200" s="125"/>
    </row>
    <row r="201" spans="1:38" s="124" customFormat="1" x14ac:dyDescent="0.3">
      <c r="A201" s="125" t="str">
        <f>Equipment!A201</f>
        <v>Secondary Component</v>
      </c>
      <c r="B201" s="125" t="str">
        <f>Equipment!B201</f>
        <v>Interface/Level/Logic Conversion</v>
      </c>
      <c r="C201" s="125" t="str">
        <f>Equipment!C201</f>
        <v>Adafruit</v>
      </c>
      <c r="D201" s="125" t="str">
        <f>Equipment!D201</f>
        <v>935</v>
      </c>
      <c r="E201" s="125">
        <f>Equipment!E201</f>
        <v>0</v>
      </c>
      <c r="F201" s="125">
        <f>Equipment!F201</f>
        <v>0</v>
      </c>
      <c r="G201" s="125">
        <f>Equipment!G201</f>
        <v>0</v>
      </c>
      <c r="H201" s="125">
        <f>Equipment!H201</f>
        <v>0</v>
      </c>
      <c r="I201" s="125">
        <f>Equipment!K201</f>
        <v>0</v>
      </c>
      <c r="J201" s="125">
        <f>Equipment!L201</f>
        <v>0</v>
      </c>
      <c r="K201" s="125">
        <f>Equipment!I201</f>
        <v>0</v>
      </c>
      <c r="L201" s="125" t="str">
        <f>Equipment!M201</f>
        <v xml:space="preserve">MCP4725 Breakout Board - 12-Bit DAC w/I2C Interface </v>
      </c>
      <c r="M201" s="125">
        <f>Equipment!N201</f>
        <v>4.95</v>
      </c>
      <c r="N201" s="125">
        <f>Equipment!O201</f>
        <v>0</v>
      </c>
      <c r="O201" s="125" t="str">
        <f>Equipment!P201</f>
        <v>A</v>
      </c>
      <c r="P201" s="125">
        <f>Equipment!Q201</f>
        <v>187</v>
      </c>
      <c r="Q201" s="125" t="str">
        <f>Equipment!R201</f>
        <v>935</v>
      </c>
      <c r="R201" s="125">
        <f>Equipment!S201</f>
        <v>0</v>
      </c>
      <c r="S201" s="125">
        <f>Equipment!T201</f>
        <v>0</v>
      </c>
      <c r="T201" s="125">
        <f>Equipment!U201</f>
        <v>0</v>
      </c>
      <c r="U201" s="125">
        <f>Equipment!V201</f>
        <v>0</v>
      </c>
      <c r="V201" s="125">
        <f>Equipment!W201</f>
        <v>0</v>
      </c>
      <c r="W201" s="125">
        <f>Equipment!X201</f>
        <v>0</v>
      </c>
      <c r="X201" s="125">
        <f>Equipment!Y201</f>
        <v>0</v>
      </c>
      <c r="Y201" s="125" t="str">
        <f>Equipment!Z201</f>
        <v>https://www.adafruit.com/product/935</v>
      </c>
      <c r="Z201" s="125" t="str">
        <f>Equipment!AA201</f>
        <v>https://www.mouser.com/ProductDetail/485-935</v>
      </c>
      <c r="AA201" s="125">
        <f>Equipment!AB201</f>
        <v>0</v>
      </c>
      <c r="AB201" s="125"/>
      <c r="AC201" s="125"/>
      <c r="AD201" s="125"/>
      <c r="AE201" s="125"/>
      <c r="AF201" s="125"/>
      <c r="AG201" s="125"/>
      <c r="AH201" s="125"/>
      <c r="AI201" s="125"/>
      <c r="AJ201" s="125"/>
      <c r="AK201" s="125"/>
      <c r="AL201" s="125"/>
    </row>
    <row r="202" spans="1:38" s="124" customFormat="1" x14ac:dyDescent="0.3">
      <c r="A202" s="125" t="str">
        <f>Equipment!A202</f>
        <v>Secondary Component</v>
      </c>
      <c r="B202" s="125" t="str">
        <f>Equipment!B202</f>
        <v>Interface/Level/Logic Conversion</v>
      </c>
      <c r="C202" s="125" t="str">
        <f>Equipment!C202</f>
        <v>Adafruit</v>
      </c>
      <c r="D202" s="125" t="str">
        <f>Equipment!D202</f>
        <v>1895</v>
      </c>
      <c r="E202" s="125">
        <f>Equipment!E202</f>
        <v>0</v>
      </c>
      <c r="F202" s="125">
        <f>Equipment!F202</f>
        <v>0</v>
      </c>
      <c r="G202" s="125">
        <f>Equipment!G202</f>
        <v>0</v>
      </c>
      <c r="H202" s="125">
        <f>Equipment!H202</f>
        <v>0</v>
      </c>
      <c r="I202" s="125">
        <f>Equipment!K202</f>
        <v>0</v>
      </c>
      <c r="J202" s="125">
        <f>Equipment!L202</f>
        <v>0</v>
      </c>
      <c r="K202" s="125">
        <f>Equipment!I202</f>
        <v>0</v>
      </c>
      <c r="L202" s="125" t="str">
        <f>Equipment!M202</f>
        <v xml:space="preserve">Adafruit I2C Non-Volatile FRAM Breakout - 256Kbit / 32KByte </v>
      </c>
      <c r="M202" s="125">
        <f>Equipment!N202</f>
        <v>9.9499999999999993</v>
      </c>
      <c r="N202" s="125">
        <f>Equipment!O202</f>
        <v>0</v>
      </c>
      <c r="O202" s="125" t="str">
        <f>Equipment!P202</f>
        <v>A</v>
      </c>
      <c r="P202" s="125">
        <f>Equipment!Q202</f>
        <v>188</v>
      </c>
      <c r="Q202" s="125" t="str">
        <f>Equipment!R202</f>
        <v>1895</v>
      </c>
      <c r="R202" s="125">
        <f>Equipment!S202</f>
        <v>0</v>
      </c>
      <c r="S202" s="125">
        <f>Equipment!T202</f>
        <v>0</v>
      </c>
      <c r="T202" s="125">
        <f>Equipment!U202</f>
        <v>0</v>
      </c>
      <c r="U202" s="125">
        <f>Equipment!V202</f>
        <v>0</v>
      </c>
      <c r="V202" s="125">
        <f>Equipment!W202</f>
        <v>0</v>
      </c>
      <c r="W202" s="125">
        <f>Equipment!X202</f>
        <v>0</v>
      </c>
      <c r="X202" s="125">
        <f>Equipment!Y202</f>
        <v>0</v>
      </c>
      <c r="Y202" s="125" t="str">
        <f>Equipment!Z202</f>
        <v>https://www.adafruit.com/product/1895</v>
      </c>
      <c r="Z202" s="125" t="str">
        <f>Equipment!AA202</f>
        <v>https://www.mouser.com/ProductDetail/485-1895</v>
      </c>
      <c r="AA202" s="125">
        <f>Equipment!AB202</f>
        <v>0</v>
      </c>
      <c r="AB202" s="125"/>
      <c r="AC202" s="125"/>
      <c r="AD202" s="125"/>
      <c r="AE202" s="125"/>
      <c r="AF202" s="125"/>
      <c r="AG202" s="125"/>
      <c r="AH202" s="125"/>
      <c r="AI202" s="125"/>
      <c r="AJ202" s="125"/>
      <c r="AK202" s="125"/>
      <c r="AL202" s="125"/>
    </row>
    <row r="203" spans="1:38" s="124" customFormat="1" x14ac:dyDescent="0.3">
      <c r="A203" s="125" t="str">
        <f>Equipment!A203</f>
        <v>Secondary Component</v>
      </c>
      <c r="B203" s="125" t="str">
        <f>Equipment!B203</f>
        <v>Interface/Level/Logic Conversion</v>
      </c>
      <c r="C203" s="125" t="str">
        <f>Equipment!C203</f>
        <v>Adafruit</v>
      </c>
      <c r="D203" s="125" t="str">
        <f>Equipment!D203</f>
        <v>1897</v>
      </c>
      <c r="E203" s="125">
        <f>Equipment!E203</f>
        <v>0</v>
      </c>
      <c r="F203" s="125">
        <f>Equipment!F203</f>
        <v>0</v>
      </c>
      <c r="G203" s="125">
        <f>Equipment!G203</f>
        <v>0</v>
      </c>
      <c r="H203" s="125">
        <f>Equipment!H203</f>
        <v>0</v>
      </c>
      <c r="I203" s="125">
        <f>Equipment!K203</f>
        <v>0</v>
      </c>
      <c r="J203" s="125">
        <f>Equipment!L203</f>
        <v>0</v>
      </c>
      <c r="K203" s="125">
        <f>Equipment!I203</f>
        <v>0</v>
      </c>
      <c r="L203" s="125" t="str">
        <f>Equipment!M203</f>
        <v xml:space="preserve">Adafruit SPI Non-Volatile FRAM Breakout - 64Kbit / 8KByte </v>
      </c>
      <c r="M203" s="125">
        <f>Equipment!N203</f>
        <v>5.95</v>
      </c>
      <c r="N203" s="125">
        <f>Equipment!O203</f>
        <v>0</v>
      </c>
      <c r="O203" s="125" t="str">
        <f>Equipment!P203</f>
        <v>A</v>
      </c>
      <c r="P203" s="125">
        <f>Equipment!Q203</f>
        <v>189</v>
      </c>
      <c r="Q203" s="125" t="str">
        <f>Equipment!R203</f>
        <v>1897</v>
      </c>
      <c r="R203" s="125">
        <f>Equipment!S203</f>
        <v>0</v>
      </c>
      <c r="S203" s="125">
        <f>Equipment!T203</f>
        <v>0</v>
      </c>
      <c r="T203" s="125">
        <f>Equipment!U203</f>
        <v>0</v>
      </c>
      <c r="U203" s="125">
        <f>Equipment!V203</f>
        <v>0</v>
      </c>
      <c r="V203" s="125">
        <f>Equipment!W203</f>
        <v>0</v>
      </c>
      <c r="W203" s="125">
        <f>Equipment!X203</f>
        <v>0</v>
      </c>
      <c r="X203" s="125">
        <f>Equipment!Y203</f>
        <v>0</v>
      </c>
      <c r="Y203" s="125" t="str">
        <f>Equipment!Z203</f>
        <v>https://www.adafruit.com/product/1897</v>
      </c>
      <c r="Z203" s="125" t="str">
        <f>Equipment!AA203</f>
        <v>https://www.mouser.com/ProductDetail/485-1897</v>
      </c>
      <c r="AA203" s="125">
        <f>Equipment!AB203</f>
        <v>0</v>
      </c>
      <c r="AB203" s="125"/>
      <c r="AC203" s="125"/>
      <c r="AD203" s="125"/>
      <c r="AE203" s="125"/>
      <c r="AF203" s="125"/>
      <c r="AG203" s="125"/>
      <c r="AH203" s="125"/>
      <c r="AI203" s="125"/>
      <c r="AJ203" s="125"/>
      <c r="AK203" s="125"/>
      <c r="AL203" s="125"/>
    </row>
    <row r="204" spans="1:38" s="124" customFormat="1" x14ac:dyDescent="0.3">
      <c r="A204" s="125" t="str">
        <f>Equipment!A204</f>
        <v>Secondary Component</v>
      </c>
      <c r="B204" s="125" t="str">
        <f>Equipment!B204</f>
        <v>Interface/Level/Logic Conversion</v>
      </c>
      <c r="C204" s="125" t="str">
        <f>Equipment!C204</f>
        <v>SparkFun</v>
      </c>
      <c r="D204" s="125" t="str">
        <f>Equipment!D204</f>
        <v>BOB-00717</v>
      </c>
      <c r="E204" s="125">
        <f>Equipment!E204</f>
        <v>0</v>
      </c>
      <c r="F204" s="125">
        <f>Equipment!F204</f>
        <v>0</v>
      </c>
      <c r="G204" s="125">
        <f>Equipment!G204</f>
        <v>0</v>
      </c>
      <c r="H204" s="125">
        <f>Equipment!H204</f>
        <v>0</v>
      </c>
      <c r="I204" s="125">
        <f>Equipment!K204</f>
        <v>0</v>
      </c>
      <c r="J204" s="125">
        <f>Equipment!L204</f>
        <v>0</v>
      </c>
      <c r="K204" s="125">
        <f>Equipment!I204</f>
        <v>0</v>
      </c>
      <c r="L204" s="125" t="str">
        <f>Equipment!M204</f>
        <v>SparkFun SOT23 to DIP Adapter</v>
      </c>
      <c r="M204" s="125">
        <f>Equipment!N204</f>
        <v>0.95</v>
      </c>
      <c r="N204" s="125">
        <f>Equipment!O204</f>
        <v>0</v>
      </c>
      <c r="O204" s="125" t="str">
        <f>Equipment!P204</f>
        <v>A</v>
      </c>
      <c r="P204" s="125">
        <f>Equipment!Q204</f>
        <v>190</v>
      </c>
      <c r="Q204" s="125" t="str">
        <f>Equipment!R204</f>
        <v>BOB-00717</v>
      </c>
      <c r="R204" s="125">
        <f>Equipment!S204</f>
        <v>0</v>
      </c>
      <c r="S204" s="125">
        <f>Equipment!T204</f>
        <v>0</v>
      </c>
      <c r="T204" s="125">
        <f>Equipment!U204</f>
        <v>0</v>
      </c>
      <c r="U204" s="125">
        <f>Equipment!V204</f>
        <v>0</v>
      </c>
      <c r="V204" s="125">
        <f>Equipment!W204</f>
        <v>0</v>
      </c>
      <c r="W204" s="125" t="str">
        <f>Equipment!X204</f>
        <v>https://www.sparkfun.com/products/717</v>
      </c>
      <c r="X204" s="125" t="str">
        <f>Equipment!Y204</f>
        <v>https://cdn.sparkfun.com/r/92-92/assets/parts/4/7/9/00717-01.jpg</v>
      </c>
      <c r="Y204" s="125" t="str">
        <f>Equipment!Z204</f>
        <v>https://www.sparkfun.com/products/00717</v>
      </c>
      <c r="Z204" s="125" t="str">
        <f>Equipment!AA204</f>
        <v>https://www.mouser.com/ProductDetail/474-BOB-00717</v>
      </c>
      <c r="AA204" s="125">
        <f>Equipment!AB204</f>
        <v>0</v>
      </c>
      <c r="AB204" s="125"/>
      <c r="AC204" s="125"/>
      <c r="AD204" s="125"/>
      <c r="AE204" s="125"/>
      <c r="AF204" s="125"/>
      <c r="AG204" s="125"/>
      <c r="AH204" s="125"/>
      <c r="AI204" s="125"/>
      <c r="AJ204" s="125"/>
      <c r="AK204" s="125"/>
      <c r="AL204" s="125"/>
    </row>
    <row r="205" spans="1:38" s="124" customFormat="1" x14ac:dyDescent="0.3">
      <c r="A205" s="125" t="str">
        <f>Equipment!A205</f>
        <v>Secondary Component</v>
      </c>
      <c r="B205" s="125" t="str">
        <f>Equipment!B205</f>
        <v>Interface/Level/Logic Conversion</v>
      </c>
      <c r="C205" s="125" t="str">
        <f>Equipment!C205</f>
        <v>SparkFun</v>
      </c>
      <c r="D205" s="125" t="str">
        <f>Equipment!D205</f>
        <v>BOB-13655</v>
      </c>
      <c r="E205" s="125">
        <f>Equipment!E205</f>
        <v>0</v>
      </c>
      <c r="F205" s="125">
        <f>Equipment!F205</f>
        <v>0</v>
      </c>
      <c r="G205" s="125">
        <f>Equipment!G205</f>
        <v>0</v>
      </c>
      <c r="H205" s="125">
        <f>Equipment!H205</f>
        <v>0</v>
      </c>
      <c r="I205" s="125">
        <f>Equipment!K205</f>
        <v>0</v>
      </c>
      <c r="J205" s="125">
        <f>Equipment!L205</f>
        <v>0</v>
      </c>
      <c r="K205" s="125">
        <f>Equipment!I205</f>
        <v>0</v>
      </c>
      <c r="L205" s="125" t="str">
        <f>Equipment!M205</f>
        <v>SparkFun SOIC to DIP Adapter - 8-Pin</v>
      </c>
      <c r="M205" s="125">
        <f>Equipment!N205</f>
        <v>2.95</v>
      </c>
      <c r="N205" s="125">
        <f>Equipment!O205</f>
        <v>0</v>
      </c>
      <c r="O205" s="125" t="str">
        <f>Equipment!P205</f>
        <v>A</v>
      </c>
      <c r="P205" s="125">
        <f>Equipment!Q205</f>
        <v>191</v>
      </c>
      <c r="Q205" s="125" t="str">
        <f>Equipment!R205</f>
        <v>BOB-13655</v>
      </c>
      <c r="R205" s="125">
        <f>Equipment!S205</f>
        <v>0</v>
      </c>
      <c r="S205" s="125">
        <f>Equipment!T205</f>
        <v>0</v>
      </c>
      <c r="T205" s="125">
        <f>Equipment!U205</f>
        <v>0</v>
      </c>
      <c r="U205" s="125">
        <f>Equipment!V205</f>
        <v>0</v>
      </c>
      <c r="V205" s="125">
        <f>Equipment!W205</f>
        <v>0</v>
      </c>
      <c r="W205" s="125" t="str">
        <f>Equipment!X205</f>
        <v>https://www.sparkfun.com/products/13655</v>
      </c>
      <c r="X205" s="125" t="str">
        <f>Equipment!Y205</f>
        <v>https://cdn.sparkfun.com/r/92-92/assets/parts/1/1/0/6/6/13655-01.jpg</v>
      </c>
      <c r="Y205" s="125" t="str">
        <f>Equipment!Z205</f>
        <v>https://www.sparkfun.com/products/13655</v>
      </c>
      <c r="Z205" s="125" t="str">
        <f>Equipment!AA205</f>
        <v>https://www.mouser.com/ProductDetail/474-BOB-13655</v>
      </c>
      <c r="AA205" s="125">
        <f>Equipment!AB205</f>
        <v>0</v>
      </c>
      <c r="AB205" s="125"/>
      <c r="AC205" s="125"/>
      <c r="AD205" s="125"/>
      <c r="AE205" s="125"/>
      <c r="AF205" s="125"/>
      <c r="AG205" s="125"/>
      <c r="AH205" s="125"/>
      <c r="AI205" s="125"/>
      <c r="AJ205" s="125"/>
      <c r="AK205" s="125"/>
      <c r="AL205" s="125"/>
    </row>
    <row r="206" spans="1:38" s="124" customFormat="1" x14ac:dyDescent="0.3">
      <c r="A206" s="125" t="str">
        <f>Equipment!A206</f>
        <v>Secondary Component</v>
      </c>
      <c r="B206" s="125" t="str">
        <f>Equipment!B206</f>
        <v>Interface/Level/Logic Conversion</v>
      </c>
      <c r="C206" s="125" t="str">
        <f>Equipment!C206</f>
        <v>SparkFun</v>
      </c>
      <c r="D206" s="125" t="str">
        <f>Equipment!D206</f>
        <v>BOB-00497</v>
      </c>
      <c r="E206" s="125">
        <f>Equipment!E206</f>
        <v>0</v>
      </c>
      <c r="F206" s="125">
        <f>Equipment!F206</f>
        <v>0</v>
      </c>
      <c r="G206" s="125">
        <f>Equipment!G206</f>
        <v>0</v>
      </c>
      <c r="H206" s="125">
        <f>Equipment!H206</f>
        <v>0</v>
      </c>
      <c r="I206" s="125">
        <f>Equipment!K206</f>
        <v>0</v>
      </c>
      <c r="J206" s="125">
        <f>Equipment!L206</f>
        <v>0</v>
      </c>
      <c r="K206" s="125">
        <f>Equipment!I206</f>
        <v>0</v>
      </c>
      <c r="L206" s="125" t="str">
        <f>Equipment!M206</f>
        <v>SparkFun SSOP to DIP Adapter - 8-Pin</v>
      </c>
      <c r="M206" s="125">
        <f>Equipment!N206</f>
        <v>2.95</v>
      </c>
      <c r="N206" s="125">
        <f>Equipment!O206</f>
        <v>0</v>
      </c>
      <c r="O206" s="125" t="str">
        <f>Equipment!P206</f>
        <v>A</v>
      </c>
      <c r="P206" s="125">
        <f>Equipment!Q206</f>
        <v>192</v>
      </c>
      <c r="Q206" s="125" t="str">
        <f>Equipment!R206</f>
        <v>BOB-00497</v>
      </c>
      <c r="R206" s="125">
        <f>Equipment!S206</f>
        <v>0</v>
      </c>
      <c r="S206" s="125">
        <f>Equipment!T206</f>
        <v>0</v>
      </c>
      <c r="T206" s="125">
        <f>Equipment!U206</f>
        <v>0</v>
      </c>
      <c r="U206" s="125">
        <f>Equipment!V206</f>
        <v>0</v>
      </c>
      <c r="V206" s="125">
        <f>Equipment!W206</f>
        <v>0</v>
      </c>
      <c r="W206" s="125" t="str">
        <f>Equipment!X206</f>
        <v>https://www.sparkfun.com/products/497</v>
      </c>
      <c r="X206" s="125" t="str">
        <f>Equipment!Y206</f>
        <v>https://cdn.sparkfun.com/r/92-92/assets/parts/2/8/2/00497-01b.jpg</v>
      </c>
      <c r="Y206" s="125" t="str">
        <f>Equipment!Z206</f>
        <v>https://www.sparkfun.com/products/00497</v>
      </c>
      <c r="Z206" s="125" t="str">
        <f>Equipment!AA206</f>
        <v>https://www.mouser.com/ProductDetail/474-BOB-00497</v>
      </c>
      <c r="AA206" s="125">
        <f>Equipment!AB206</f>
        <v>0</v>
      </c>
      <c r="AB206" s="125"/>
      <c r="AC206" s="125"/>
      <c r="AD206" s="125"/>
      <c r="AE206" s="125"/>
      <c r="AF206" s="125"/>
      <c r="AG206" s="125"/>
      <c r="AH206" s="125"/>
      <c r="AI206" s="125"/>
      <c r="AJ206" s="125"/>
      <c r="AK206" s="125"/>
      <c r="AL206" s="125"/>
    </row>
    <row r="207" spans="1:38" s="124" customFormat="1" x14ac:dyDescent="0.3">
      <c r="A207" s="125" t="str">
        <f>Equipment!A207</f>
        <v>Secondary Component</v>
      </c>
      <c r="B207" s="125" t="str">
        <f>Equipment!B207</f>
        <v>Interface/Level/Logic Conversion</v>
      </c>
      <c r="C207" s="125" t="str">
        <f>Equipment!C207</f>
        <v>SparkFun</v>
      </c>
      <c r="D207" s="125" t="str">
        <f>Equipment!D207</f>
        <v>BOB-13994</v>
      </c>
      <c r="E207" s="125">
        <f>Equipment!E207</f>
        <v>0</v>
      </c>
      <c r="F207" s="125">
        <f>Equipment!F207</f>
        <v>0</v>
      </c>
      <c r="G207" s="125">
        <f>Equipment!G207</f>
        <v>0</v>
      </c>
      <c r="H207" s="125">
        <f>Equipment!H207</f>
        <v>0</v>
      </c>
      <c r="I207" s="125">
        <f>Equipment!K207</f>
        <v>0</v>
      </c>
      <c r="J207" s="125">
        <f>Equipment!L207</f>
        <v>0</v>
      </c>
      <c r="K207" s="125">
        <f>Equipment!I207</f>
        <v>0</v>
      </c>
      <c r="L207" s="125" t="str">
        <f>Equipment!M207</f>
        <v>SparkFun SSOP to DIP Adapter - 16-Pin</v>
      </c>
      <c r="M207" s="125">
        <f>Equipment!N207</f>
        <v>2.95</v>
      </c>
      <c r="N207" s="125">
        <f>Equipment!O207</f>
        <v>0</v>
      </c>
      <c r="O207" s="125" t="str">
        <f>Equipment!P207</f>
        <v>A</v>
      </c>
      <c r="P207" s="125">
        <f>Equipment!Q207</f>
        <v>193</v>
      </c>
      <c r="Q207" s="125" t="str">
        <f>Equipment!R207</f>
        <v>BOB-13994</v>
      </c>
      <c r="R207" s="125">
        <f>Equipment!S207</f>
        <v>0</v>
      </c>
      <c r="S207" s="125">
        <f>Equipment!T207</f>
        <v>0</v>
      </c>
      <c r="T207" s="125">
        <f>Equipment!U207</f>
        <v>0</v>
      </c>
      <c r="U207" s="125">
        <f>Equipment!V207</f>
        <v>0</v>
      </c>
      <c r="V207" s="125">
        <f>Equipment!W207</f>
        <v>0</v>
      </c>
      <c r="W207" s="125" t="str">
        <f>Equipment!X207</f>
        <v>https://www.sparkfun.com/products/13994</v>
      </c>
      <c r="X207" s="125" t="str">
        <f>Equipment!Y207</f>
        <v>https://cdn.sparkfun.com/r/92-92/assets/parts/1/1/7/6/7/13994-01.jpg</v>
      </c>
      <c r="Y207" s="125" t="str">
        <f>Equipment!Z207</f>
        <v>https://www.sparkfun.com/products/13994</v>
      </c>
      <c r="Z207" s="125" t="str">
        <f>Equipment!AA207</f>
        <v>https://www.mouser.com/ProductDetail/474-BOB-13994</v>
      </c>
      <c r="AA207" s="125">
        <f>Equipment!AB207</f>
        <v>0</v>
      </c>
      <c r="AB207" s="125"/>
      <c r="AC207" s="125"/>
      <c r="AD207" s="125"/>
      <c r="AE207" s="125"/>
      <c r="AF207" s="125"/>
      <c r="AG207" s="125"/>
      <c r="AH207" s="125"/>
      <c r="AI207" s="125"/>
      <c r="AJ207" s="125"/>
      <c r="AK207" s="125"/>
      <c r="AL207" s="125"/>
    </row>
    <row r="208" spans="1:38" s="124" customFormat="1" x14ac:dyDescent="0.3">
      <c r="A208" s="125" t="str">
        <f>Equipment!A208</f>
        <v>Secondary Component</v>
      </c>
      <c r="B208" s="125" t="str">
        <f>Equipment!B208</f>
        <v>Interface/Level/Logic Conversion</v>
      </c>
      <c r="C208" s="125" t="str">
        <f>Equipment!C208</f>
        <v>SparkFun</v>
      </c>
      <c r="D208" s="125" t="str">
        <f>Equipment!D208</f>
        <v>BOB-00495</v>
      </c>
      <c r="E208" s="125">
        <f>Equipment!E208</f>
        <v>0</v>
      </c>
      <c r="F208" s="125">
        <f>Equipment!F208</f>
        <v>0</v>
      </c>
      <c r="G208" s="125">
        <f>Equipment!G208</f>
        <v>0</v>
      </c>
      <c r="H208" s="125">
        <f>Equipment!H208</f>
        <v>0</v>
      </c>
      <c r="I208" s="125">
        <f>Equipment!K208</f>
        <v>0</v>
      </c>
      <c r="J208" s="125">
        <f>Equipment!L208</f>
        <v>0</v>
      </c>
      <c r="K208" s="125">
        <f>Equipment!I208</f>
        <v>0</v>
      </c>
      <c r="L208" s="125" t="str">
        <f>Equipment!M208</f>
        <v>SparkFun SOIC to DIP Adapter - 20-Pin</v>
      </c>
      <c r="M208" s="125">
        <f>Equipment!N208</f>
        <v>3.95</v>
      </c>
      <c r="N208" s="125">
        <f>Equipment!O208</f>
        <v>0</v>
      </c>
      <c r="O208" s="125" t="str">
        <f>Equipment!P208</f>
        <v>A</v>
      </c>
      <c r="P208" s="125">
        <f>Equipment!Q208</f>
        <v>194</v>
      </c>
      <c r="Q208" s="125" t="str">
        <f>Equipment!R208</f>
        <v>BOB-00495</v>
      </c>
      <c r="R208" s="125">
        <f>Equipment!S208</f>
        <v>0</v>
      </c>
      <c r="S208" s="125">
        <f>Equipment!T208</f>
        <v>0</v>
      </c>
      <c r="T208" s="125">
        <f>Equipment!U208</f>
        <v>0</v>
      </c>
      <c r="U208" s="125">
        <f>Equipment!V208</f>
        <v>0</v>
      </c>
      <c r="V208" s="125">
        <f>Equipment!W208</f>
        <v>0</v>
      </c>
      <c r="W208" s="125" t="str">
        <f>Equipment!X208</f>
        <v>https://www.sparkfun.com/products/495</v>
      </c>
      <c r="X208" s="125" t="str">
        <f>Equipment!Y208</f>
        <v>https://cdn.sparkfun.com/r/92-92/assets/parts/2/8/1/00495-01.jpg</v>
      </c>
      <c r="Y208" s="125" t="str">
        <f>Equipment!Z208</f>
        <v>https://www.sparkfun.com/products/00495</v>
      </c>
      <c r="Z208" s="125" t="str">
        <f>Equipment!AA208</f>
        <v>https://www.mouser.com/ProductDetail/474-BOB-00495</v>
      </c>
      <c r="AA208" s="125">
        <f>Equipment!AB208</f>
        <v>0</v>
      </c>
      <c r="AB208" s="125"/>
      <c r="AC208" s="125"/>
      <c r="AD208" s="125"/>
      <c r="AE208" s="125"/>
      <c r="AF208" s="125"/>
      <c r="AG208" s="125"/>
      <c r="AH208" s="125"/>
      <c r="AI208" s="125"/>
      <c r="AJ208" s="125"/>
      <c r="AK208" s="125"/>
      <c r="AL208" s="125"/>
    </row>
    <row r="209" spans="1:38" s="124" customFormat="1" x14ac:dyDescent="0.3">
      <c r="A209" s="125" t="str">
        <f>Equipment!A209</f>
        <v>Secondary Component</v>
      </c>
      <c r="B209" s="125" t="str">
        <f>Equipment!B209</f>
        <v>Interface/Level/Logic Conversion</v>
      </c>
      <c r="C209" s="125" t="str">
        <f>Equipment!C209</f>
        <v>SparkFun</v>
      </c>
      <c r="D209" s="125" t="str">
        <f>Equipment!D209</f>
        <v>BOB-00499</v>
      </c>
      <c r="E209" s="125">
        <f>Equipment!E209</f>
        <v>0</v>
      </c>
      <c r="F209" s="125">
        <f>Equipment!F209</f>
        <v>0</v>
      </c>
      <c r="G209" s="125">
        <f>Equipment!G209</f>
        <v>0</v>
      </c>
      <c r="H209" s="125">
        <f>Equipment!H209</f>
        <v>0</v>
      </c>
      <c r="I209" s="125">
        <f>Equipment!K209</f>
        <v>0</v>
      </c>
      <c r="J209" s="125">
        <f>Equipment!L209</f>
        <v>0</v>
      </c>
      <c r="K209" s="125">
        <f>Equipment!I209</f>
        <v>0</v>
      </c>
      <c r="L209" s="125" t="str">
        <f>Equipment!M209</f>
        <v>SparkFun SSOP to DIP Adapter - 20-Pin</v>
      </c>
      <c r="M209" s="125">
        <f>Equipment!N209</f>
        <v>3.95</v>
      </c>
      <c r="N209" s="125">
        <f>Equipment!O209</f>
        <v>0</v>
      </c>
      <c r="O209" s="125" t="str">
        <f>Equipment!P209</f>
        <v>A</v>
      </c>
      <c r="P209" s="125">
        <f>Equipment!Q209</f>
        <v>195</v>
      </c>
      <c r="Q209" s="125" t="str">
        <f>Equipment!R209</f>
        <v>BOB-00499</v>
      </c>
      <c r="R209" s="125">
        <f>Equipment!S209</f>
        <v>0</v>
      </c>
      <c r="S209" s="125">
        <f>Equipment!T209</f>
        <v>0</v>
      </c>
      <c r="T209" s="125">
        <f>Equipment!U209</f>
        <v>0</v>
      </c>
      <c r="U209" s="125">
        <f>Equipment!V209</f>
        <v>0</v>
      </c>
      <c r="V209" s="125">
        <f>Equipment!W209</f>
        <v>0</v>
      </c>
      <c r="W209" s="125" t="str">
        <f>Equipment!X209</f>
        <v>https://www.sparkfun.com/products/499</v>
      </c>
      <c r="X209" s="125" t="str">
        <f>Equipment!Y209</f>
        <v>https://cdn.sparkfun.com/r/92-92/assets/parts/2/8/3/00499-01.jpg</v>
      </c>
      <c r="Y209" s="125" t="str">
        <f>Equipment!Z209</f>
        <v>https://www.sparkfun.com/products/00499</v>
      </c>
      <c r="Z209" s="125" t="str">
        <f>Equipment!AA209</f>
        <v>https://www.mouser.com/ProductDetail/474-BOB-00499</v>
      </c>
      <c r="AA209" s="125">
        <f>Equipment!AB209</f>
        <v>0</v>
      </c>
      <c r="AB209" s="125"/>
      <c r="AC209" s="125"/>
      <c r="AD209" s="125"/>
      <c r="AE209" s="125"/>
      <c r="AF209" s="125"/>
      <c r="AG209" s="125"/>
      <c r="AH209" s="125"/>
      <c r="AI209" s="125"/>
      <c r="AJ209" s="125"/>
      <c r="AK209" s="125"/>
      <c r="AL209" s="125"/>
    </row>
    <row r="210" spans="1:38" s="124" customFormat="1" x14ac:dyDescent="0.3">
      <c r="A210" s="125" t="str">
        <f>Equipment!A210</f>
        <v>Secondary Component</v>
      </c>
      <c r="B210" s="125" t="str">
        <f>Equipment!B210</f>
        <v>Interface/Level/Logic Conversion</v>
      </c>
      <c r="C210" s="125" t="str">
        <f>Equipment!C210</f>
        <v>SparkFun</v>
      </c>
      <c r="D210" s="125" t="str">
        <f>Equipment!D210</f>
        <v>BOB-00496</v>
      </c>
      <c r="E210" s="125">
        <f>Equipment!E210</f>
        <v>0</v>
      </c>
      <c r="F210" s="125">
        <f>Equipment!F210</f>
        <v>0</v>
      </c>
      <c r="G210" s="125">
        <f>Equipment!G210</f>
        <v>0</v>
      </c>
      <c r="H210" s="125">
        <f>Equipment!H210</f>
        <v>0</v>
      </c>
      <c r="I210" s="125">
        <f>Equipment!K210</f>
        <v>0</v>
      </c>
      <c r="J210" s="125">
        <f>Equipment!L210</f>
        <v>0</v>
      </c>
      <c r="K210" s="125">
        <f>Equipment!I210</f>
        <v>0</v>
      </c>
      <c r="L210" s="125" t="str">
        <f>Equipment!M210</f>
        <v>SparkFun SOIC to DIP Adapter - 28-Pin</v>
      </c>
      <c r="M210" s="125">
        <f>Equipment!N210</f>
        <v>3.95</v>
      </c>
      <c r="N210" s="125">
        <f>Equipment!O210</f>
        <v>0</v>
      </c>
      <c r="O210" s="125" t="str">
        <f>Equipment!P210</f>
        <v>A</v>
      </c>
      <c r="P210" s="125">
        <f>Equipment!Q210</f>
        <v>196</v>
      </c>
      <c r="Q210" s="125" t="str">
        <f>Equipment!R210</f>
        <v>BOB-00496</v>
      </c>
      <c r="R210" s="125">
        <f>Equipment!S210</f>
        <v>0</v>
      </c>
      <c r="S210" s="125">
        <f>Equipment!T210</f>
        <v>0</v>
      </c>
      <c r="T210" s="125">
        <f>Equipment!U210</f>
        <v>0</v>
      </c>
      <c r="U210" s="125">
        <f>Equipment!V210</f>
        <v>0</v>
      </c>
      <c r="V210" s="125">
        <f>Equipment!W210</f>
        <v>0</v>
      </c>
      <c r="W210" s="125" t="str">
        <f>Equipment!X210</f>
        <v>https://www.sparkfun.com/products/496</v>
      </c>
      <c r="X210" s="125" t="str">
        <f>Equipment!Y210</f>
        <v>https://cdn.sparkfun.com/r/92-92/assets/parts/1/6/2/00496-1.jpg</v>
      </c>
      <c r="Y210" s="125" t="str">
        <f>Equipment!Z210</f>
        <v>https://www.sparkfun.com/products/00496</v>
      </c>
      <c r="Z210" s="125" t="str">
        <f>Equipment!AA210</f>
        <v>https://www.mouser.com/ProductDetail/474-BOB-00496</v>
      </c>
      <c r="AA210" s="125">
        <f>Equipment!AB210</f>
        <v>0</v>
      </c>
      <c r="AB210" s="125"/>
      <c r="AC210" s="125"/>
      <c r="AD210" s="125"/>
      <c r="AE210" s="125"/>
      <c r="AF210" s="125"/>
      <c r="AG210" s="125"/>
      <c r="AH210" s="125"/>
      <c r="AI210" s="125"/>
      <c r="AJ210" s="125"/>
      <c r="AK210" s="125"/>
      <c r="AL210" s="125"/>
    </row>
    <row r="211" spans="1:38" s="124" customFormat="1" x14ac:dyDescent="0.3">
      <c r="A211" s="125" t="str">
        <f>Equipment!A211</f>
        <v>Secondary Component</v>
      </c>
      <c r="B211" s="125" t="str">
        <f>Equipment!B211</f>
        <v>Interface/Level/Logic Conversion</v>
      </c>
      <c r="C211" s="125" t="str">
        <f>Equipment!C211</f>
        <v>SparkFun</v>
      </c>
      <c r="D211" s="125" t="str">
        <f>Equipment!D211</f>
        <v>BOB-00500</v>
      </c>
      <c r="E211" s="125">
        <f>Equipment!E211</f>
        <v>0</v>
      </c>
      <c r="F211" s="125">
        <f>Equipment!F211</f>
        <v>0</v>
      </c>
      <c r="G211" s="125">
        <f>Equipment!G211</f>
        <v>0</v>
      </c>
      <c r="H211" s="125">
        <f>Equipment!H211</f>
        <v>0</v>
      </c>
      <c r="I211" s="125">
        <f>Equipment!K211</f>
        <v>0</v>
      </c>
      <c r="J211" s="125">
        <f>Equipment!L211</f>
        <v>0</v>
      </c>
      <c r="K211" s="125">
        <f>Equipment!I211</f>
        <v>0</v>
      </c>
      <c r="L211" s="125" t="str">
        <f>Equipment!M211</f>
        <v>SparkFun SSOP to DIP Adapter - 28-Pin</v>
      </c>
      <c r="M211" s="125">
        <f>Equipment!N211</f>
        <v>3.95</v>
      </c>
      <c r="N211" s="125">
        <f>Equipment!O211</f>
        <v>0</v>
      </c>
      <c r="O211" s="125" t="str">
        <f>Equipment!P211</f>
        <v>A</v>
      </c>
      <c r="P211" s="125">
        <f>Equipment!Q211</f>
        <v>197</v>
      </c>
      <c r="Q211" s="125" t="str">
        <f>Equipment!R211</f>
        <v>BOB-00500</v>
      </c>
      <c r="R211" s="125">
        <f>Equipment!S211</f>
        <v>0</v>
      </c>
      <c r="S211" s="125">
        <f>Equipment!T211</f>
        <v>0</v>
      </c>
      <c r="T211" s="125">
        <f>Equipment!U211</f>
        <v>0</v>
      </c>
      <c r="U211" s="125">
        <f>Equipment!V211</f>
        <v>0</v>
      </c>
      <c r="V211" s="125">
        <f>Equipment!W211</f>
        <v>0</v>
      </c>
      <c r="W211" s="125" t="str">
        <f>Equipment!X211</f>
        <v>https://www.sparkfun.com/products/500</v>
      </c>
      <c r="X211" s="125" t="str">
        <f>Equipment!Y211</f>
        <v>https://cdn.sparkfun.com/r/92-92/assets/parts/3/4/0/00500-01.jpg</v>
      </c>
      <c r="Y211" s="125" t="str">
        <f>Equipment!Z211</f>
        <v>https://www.sparkfun.com/products/00500</v>
      </c>
      <c r="Z211" s="125" t="str">
        <f>Equipment!AA211</f>
        <v>https://www.mouser.com/ProductDetail/474-BOB-00500</v>
      </c>
      <c r="AA211" s="125">
        <f>Equipment!AB211</f>
        <v>0</v>
      </c>
      <c r="AB211" s="125"/>
      <c r="AC211" s="125"/>
      <c r="AD211" s="125"/>
      <c r="AE211" s="125"/>
      <c r="AF211" s="125"/>
      <c r="AG211" s="125"/>
      <c r="AH211" s="125"/>
      <c r="AI211" s="125"/>
      <c r="AJ211" s="125"/>
      <c r="AK211" s="125"/>
      <c r="AL211" s="125"/>
    </row>
    <row r="212" spans="1:38" s="124" customFormat="1" x14ac:dyDescent="0.3">
      <c r="A212" s="125" t="str">
        <f>Equipment!A212</f>
        <v>Secondary Component</v>
      </c>
      <c r="B212" s="125" t="str">
        <f>Equipment!B212</f>
        <v>QWIIC System/Components</v>
      </c>
      <c r="C212" s="125" t="str">
        <f>Equipment!C212</f>
        <v>SparkFun</v>
      </c>
      <c r="D212" s="125" t="str">
        <f>Equipment!D212</f>
        <v>PRT-14425</v>
      </c>
      <c r="E212" s="125">
        <f>Equipment!E212</f>
        <v>4</v>
      </c>
      <c r="F212" s="125">
        <f>Equipment!F212</f>
        <v>0</v>
      </c>
      <c r="G212" s="125">
        <f>Equipment!G212</f>
        <v>0</v>
      </c>
      <c r="H212" s="125">
        <f>Equipment!H212</f>
        <v>20</v>
      </c>
      <c r="I212" s="125">
        <f>Equipment!K212</f>
        <v>20</v>
      </c>
      <c r="J212" s="125">
        <f>Equipment!L212</f>
        <v>20</v>
      </c>
      <c r="K212" s="125">
        <f>Equipment!I212</f>
        <v>0</v>
      </c>
      <c r="L212" s="125" t="str">
        <f>Equipment!M212</f>
        <v>Qwiic Cable - Breadboard Jumper (4-pin)</v>
      </c>
      <c r="M212" s="125">
        <f>Equipment!N212</f>
        <v>1.5</v>
      </c>
      <c r="N212" s="125">
        <f>Equipment!O212</f>
        <v>30</v>
      </c>
      <c r="O212" s="125" t="str">
        <f>Equipment!P212</f>
        <v>B</v>
      </c>
      <c r="P212" s="125">
        <f>Equipment!Q212</f>
        <v>198</v>
      </c>
      <c r="Q212" s="125" t="str">
        <f>Equipment!R212</f>
        <v>PRT-14425</v>
      </c>
      <c r="R212" s="125">
        <f>Equipment!S212</f>
        <v>6</v>
      </c>
      <c r="S212" s="125">
        <f>Equipment!T212</f>
        <v>30</v>
      </c>
      <c r="T212" s="125">
        <f>Equipment!U212</f>
        <v>0</v>
      </c>
      <c r="U212" s="125">
        <f>Equipment!V212</f>
        <v>30</v>
      </c>
      <c r="V212" s="125">
        <f>Equipment!W212</f>
        <v>30</v>
      </c>
      <c r="W212" s="125" t="str">
        <f>Equipment!X212</f>
        <v>https://www.sparkfun.com/products/14425</v>
      </c>
      <c r="X212" s="125" t="str">
        <f>Equipment!Y212</f>
        <v>https://cdn.sparkfun.com/r/92-92/assets/parts/1/2/4/5/1/14425-01.jpg</v>
      </c>
      <c r="Y212" s="125" t="str">
        <f>Equipment!Z212</f>
        <v>https://www.sparkfun.com/products/14425</v>
      </c>
      <c r="Z212" s="125" t="str">
        <f>Equipment!AA212</f>
        <v>https://www.mouser.com/ProductDetail/474-PRT-14425</v>
      </c>
      <c r="AA212" s="125">
        <f>Equipment!AB212</f>
        <v>0</v>
      </c>
      <c r="AB212" s="125"/>
      <c r="AC212" s="125"/>
      <c r="AD212" s="125"/>
      <c r="AE212" s="125"/>
      <c r="AF212" s="125"/>
      <c r="AG212" s="125"/>
      <c r="AH212" s="125"/>
      <c r="AI212" s="125"/>
      <c r="AJ212" s="125"/>
      <c r="AK212" s="125"/>
      <c r="AL212" s="125"/>
    </row>
    <row r="213" spans="1:38" s="124" customFormat="1" x14ac:dyDescent="0.3">
      <c r="A213" s="125" t="str">
        <f>Equipment!A213</f>
        <v>Secondary Component</v>
      </c>
      <c r="B213" s="125" t="str">
        <f>Equipment!B213</f>
        <v>QWIIC System/Components</v>
      </c>
      <c r="C213" s="125" t="str">
        <f>Equipment!C213</f>
        <v>SparkFun</v>
      </c>
      <c r="D213" s="125" t="str">
        <f>Equipment!D213</f>
        <v>DEV-14495</v>
      </c>
      <c r="E213" s="125">
        <f>Equipment!E213</f>
        <v>2</v>
      </c>
      <c r="F213" s="125">
        <f>Equipment!F213</f>
        <v>0</v>
      </c>
      <c r="G213" s="125">
        <f>Equipment!G213</f>
        <v>0</v>
      </c>
      <c r="H213" s="125">
        <f>Equipment!H213</f>
        <v>10</v>
      </c>
      <c r="I213" s="125">
        <f>Equipment!K213</f>
        <v>10</v>
      </c>
      <c r="J213" s="125">
        <f>Equipment!L213</f>
        <v>10</v>
      </c>
      <c r="K213" s="125">
        <f>Equipment!I213</f>
        <v>0</v>
      </c>
      <c r="L213" s="125" t="str">
        <f>Equipment!M213</f>
        <v>SparkFun Qwiic Adapter</v>
      </c>
      <c r="M213" s="125">
        <f>Equipment!N213</f>
        <v>0.95</v>
      </c>
      <c r="N213" s="125">
        <f>Equipment!O213</f>
        <v>9.5</v>
      </c>
      <c r="O213" s="125" t="str">
        <f>Equipment!P213</f>
        <v>B</v>
      </c>
      <c r="P213" s="125">
        <f>Equipment!Q213</f>
        <v>199</v>
      </c>
      <c r="Q213" s="125" t="str">
        <f>Equipment!R213</f>
        <v>DEV-14495</v>
      </c>
      <c r="R213" s="125">
        <f>Equipment!S213</f>
        <v>1.9</v>
      </c>
      <c r="S213" s="125">
        <f>Equipment!T213</f>
        <v>9.5</v>
      </c>
      <c r="T213" s="125">
        <f>Equipment!U213</f>
        <v>0</v>
      </c>
      <c r="U213" s="125">
        <f>Equipment!V213</f>
        <v>9.5</v>
      </c>
      <c r="V213" s="125">
        <f>Equipment!W213</f>
        <v>9.5</v>
      </c>
      <c r="W213" s="125" t="str">
        <f>Equipment!X213</f>
        <v>https://www.sparkfun.com/products/14425</v>
      </c>
      <c r="X213" s="125" t="str">
        <f>Equipment!Y213</f>
        <v>https://cdn.sparkfun.com/r/92-92/assets/parts/1/2/4/5/1/14425-01.jpg</v>
      </c>
      <c r="Y213" s="125" t="str">
        <f>Equipment!Z213</f>
        <v>https://www.sparkfun.com/products/14495</v>
      </c>
      <c r="Z213" s="125" t="str">
        <f>Equipment!AA213</f>
        <v>https://www.mouser.com/ProductDetail/474-DEV-14495</v>
      </c>
      <c r="AA213" s="125">
        <f>Equipment!AB213</f>
        <v>0</v>
      </c>
      <c r="AB213" s="125"/>
      <c r="AC213" s="125"/>
      <c r="AD213" s="125"/>
      <c r="AE213" s="125"/>
      <c r="AF213" s="125"/>
      <c r="AG213" s="125"/>
      <c r="AH213" s="125"/>
      <c r="AI213" s="125"/>
      <c r="AJ213" s="125"/>
      <c r="AK213" s="125"/>
      <c r="AL213" s="125"/>
    </row>
    <row r="214" spans="1:38" s="124" customFormat="1" x14ac:dyDescent="0.3">
      <c r="A214" s="125" t="str">
        <f>Equipment!A214</f>
        <v>Secondary Component</v>
      </c>
      <c r="B214" s="125" t="str">
        <f>Equipment!B214</f>
        <v>QWIIC System/Components</v>
      </c>
      <c r="C214" s="125" t="str">
        <f>Equipment!C214</f>
        <v>SparkFun</v>
      </c>
      <c r="D214" s="125" t="str">
        <f>Equipment!D214</f>
        <v>SPX-14291</v>
      </c>
      <c r="E214" s="125">
        <f>Equipment!E214</f>
        <v>0</v>
      </c>
      <c r="F214" s="125">
        <f>Equipment!F214</f>
        <v>0</v>
      </c>
      <c r="G214" s="125">
        <f>Equipment!G214</f>
        <v>0</v>
      </c>
      <c r="H214" s="125">
        <f>Equipment!H214</f>
        <v>0</v>
      </c>
      <c r="I214" s="125">
        <f>Equipment!K214</f>
        <v>0</v>
      </c>
      <c r="J214" s="125">
        <f>Equipment!L214</f>
        <v>0</v>
      </c>
      <c r="K214" s="125">
        <f>Equipment!I214</f>
        <v>0</v>
      </c>
      <c r="L214" s="125" t="str">
        <f>Equipment!M214</f>
        <v>1-Wire to Qwiic Bridge - DS28E17</v>
      </c>
      <c r="M214" s="125">
        <f>Equipment!N214</f>
        <v>14.95</v>
      </c>
      <c r="N214" s="125">
        <f>Equipment!O214</f>
        <v>0</v>
      </c>
      <c r="O214" s="125" t="str">
        <f>Equipment!P214</f>
        <v>C</v>
      </c>
      <c r="P214" s="125">
        <f>Equipment!Q214</f>
        <v>200</v>
      </c>
      <c r="Q214" s="125" t="str">
        <f>Equipment!R214</f>
        <v>SPX-14291</v>
      </c>
      <c r="R214" s="125">
        <f>Equipment!S214</f>
        <v>0</v>
      </c>
      <c r="S214" s="125">
        <f>Equipment!T214</f>
        <v>0</v>
      </c>
      <c r="T214" s="125">
        <f>Equipment!U214</f>
        <v>0</v>
      </c>
      <c r="U214" s="125">
        <f>Equipment!V214</f>
        <v>0</v>
      </c>
      <c r="V214" s="125">
        <f>Equipment!W214</f>
        <v>0</v>
      </c>
      <c r="W214" s="125" t="str">
        <f>Equipment!X214</f>
        <v>https://www.sparkfun.com/products/14291</v>
      </c>
      <c r="X214" s="125" t="str">
        <f>Equipment!Y214</f>
        <v>https://cdn.sparkfun.com/r/92-92/assets/parts/1/2/2/5/0/1Wire_to_Qwiic_Bridge_DS28E17_05.jpg</v>
      </c>
      <c r="Y214" s="125" t="str">
        <f>Equipment!Z214</f>
        <v>https://www.sparkfun.com/products/14291</v>
      </c>
      <c r="Z214" s="125" t="str">
        <f>Equipment!AA214</f>
        <v>https://www.mouser.com/ProductDetail/474-SPX-14291</v>
      </c>
      <c r="AA214" s="125">
        <f>Equipment!AB214</f>
        <v>0</v>
      </c>
      <c r="AB214" s="125"/>
      <c r="AC214" s="125"/>
      <c r="AD214" s="125"/>
      <c r="AE214" s="125"/>
      <c r="AF214" s="125"/>
      <c r="AG214" s="125"/>
      <c r="AH214" s="125"/>
      <c r="AI214" s="125"/>
      <c r="AJ214" s="125"/>
      <c r="AK214" s="125"/>
      <c r="AL214" s="125"/>
    </row>
    <row r="215" spans="1:38" s="124" customFormat="1" x14ac:dyDescent="0.3">
      <c r="A215" s="125" t="str">
        <f>Equipment!A215</f>
        <v>Secondary Component</v>
      </c>
      <c r="B215" s="125" t="str">
        <f>Equipment!B215</f>
        <v>QWIIC System/Components</v>
      </c>
      <c r="C215" s="125" t="str">
        <f>Equipment!C215</f>
        <v>SparkFun</v>
      </c>
      <c r="D215" s="125" t="str">
        <f>Equipment!D215</f>
        <v>SPX-14286</v>
      </c>
      <c r="E215" s="125">
        <f>Equipment!E215</f>
        <v>0</v>
      </c>
      <c r="F215" s="125">
        <f>Equipment!F215</f>
        <v>0</v>
      </c>
      <c r="G215" s="125">
        <f>Equipment!G215</f>
        <v>0</v>
      </c>
      <c r="H215" s="125">
        <f>Equipment!H215</f>
        <v>0</v>
      </c>
      <c r="I215" s="125">
        <f>Equipment!K215</f>
        <v>0</v>
      </c>
      <c r="J215" s="125">
        <f>Equipment!L215</f>
        <v>0</v>
      </c>
      <c r="K215" s="125">
        <f>Equipment!I215</f>
        <v>0</v>
      </c>
      <c r="L215" s="125" t="str">
        <f>Equipment!M215</f>
        <v>Qwiic Shield for Arduino</v>
      </c>
      <c r="M215" s="125">
        <f>Equipment!N215</f>
        <v>2.95</v>
      </c>
      <c r="N215" s="125">
        <f>Equipment!O215</f>
        <v>0</v>
      </c>
      <c r="O215" s="125" t="str">
        <f>Equipment!P215</f>
        <v>G</v>
      </c>
      <c r="P215" s="125">
        <f>Equipment!Q215</f>
        <v>201</v>
      </c>
      <c r="Q215" s="125" t="str">
        <f>Equipment!R215</f>
        <v>SPX-14286</v>
      </c>
      <c r="R215" s="125">
        <f>Equipment!S215</f>
        <v>0</v>
      </c>
      <c r="S215" s="125">
        <f>Equipment!T215</f>
        <v>0</v>
      </c>
      <c r="T215" s="125">
        <f>Equipment!U215</f>
        <v>0</v>
      </c>
      <c r="U215" s="125">
        <f>Equipment!V215</f>
        <v>0</v>
      </c>
      <c r="V215" s="125">
        <f>Equipment!W215</f>
        <v>0</v>
      </c>
      <c r="W215" s="125" t="str">
        <f>Equipment!X215</f>
        <v>https://www.sparkfun.com/products/14286</v>
      </c>
      <c r="X215" s="125" t="str">
        <f>Equipment!Y215</f>
        <v>https://cdn.sparkfun.com/r/92-92/assets/parts/1/2/2/4/5/Qwiic_Shield_for_Arduino_X1.1_04.jpg</v>
      </c>
      <c r="Y215" s="125" t="str">
        <f>Equipment!Z215</f>
        <v>https://www.sparkfun.com/products/14286</v>
      </c>
      <c r="Z215" s="125" t="str">
        <f>Equipment!AA215</f>
        <v>https://www.mouser.com/ProductDetail/474-SPX-14286</v>
      </c>
      <c r="AA215" s="125">
        <f>Equipment!AB215</f>
        <v>0</v>
      </c>
      <c r="AB215" s="125"/>
      <c r="AC215" s="125"/>
      <c r="AD215" s="125"/>
      <c r="AE215" s="125"/>
      <c r="AF215" s="125"/>
      <c r="AG215" s="125"/>
      <c r="AH215" s="125"/>
      <c r="AI215" s="125"/>
      <c r="AJ215" s="125"/>
      <c r="AK215" s="125"/>
      <c r="AL215" s="125"/>
    </row>
    <row r="216" spans="1:38" s="124" customFormat="1" x14ac:dyDescent="0.3">
      <c r="A216" s="125" t="str">
        <f>Equipment!A216</f>
        <v>Secondary Component</v>
      </c>
      <c r="B216" s="125" t="str">
        <f>Equipment!B216</f>
        <v>QWIIC System/Components</v>
      </c>
      <c r="C216" s="125" t="str">
        <f>Equipment!C216</f>
        <v>SparkFun</v>
      </c>
      <c r="D216" s="125" t="str">
        <f>Equipment!D216</f>
        <v>SPX-14352</v>
      </c>
      <c r="E216" s="125">
        <f>Equipment!E216</f>
        <v>1</v>
      </c>
      <c r="F216" s="125">
        <f>Equipment!F216</f>
        <v>0</v>
      </c>
      <c r="G216" s="125">
        <f>Equipment!G216</f>
        <v>0</v>
      </c>
      <c r="H216" s="125">
        <f>Equipment!H216</f>
        <v>5</v>
      </c>
      <c r="I216" s="125">
        <f>Equipment!K216</f>
        <v>5</v>
      </c>
      <c r="J216" s="125">
        <f>Equipment!L216</f>
        <v>5</v>
      </c>
      <c r="K216" s="125">
        <f>Equipment!I216</f>
        <v>0</v>
      </c>
      <c r="L216" s="125" t="str">
        <f>Equipment!M216</f>
        <v>SparkFun Qwiic Shield for Arduino</v>
      </c>
      <c r="M216" s="125">
        <f>Equipment!N216</f>
        <v>5.95</v>
      </c>
      <c r="N216" s="125">
        <f>Equipment!O216</f>
        <v>29.75</v>
      </c>
      <c r="O216" s="125" t="str">
        <f>Equipment!P216</f>
        <v>B</v>
      </c>
      <c r="P216" s="125">
        <f>Equipment!Q216</f>
        <v>202</v>
      </c>
      <c r="Q216" s="125" t="str">
        <f>Equipment!R216</f>
        <v>SPX-14352</v>
      </c>
      <c r="R216" s="125">
        <f>Equipment!S216</f>
        <v>5.95</v>
      </c>
      <c r="S216" s="125">
        <f>Equipment!T216</f>
        <v>29.75</v>
      </c>
      <c r="T216" s="125">
        <f>Equipment!U216</f>
        <v>0</v>
      </c>
      <c r="U216" s="125">
        <f>Equipment!V216</f>
        <v>29.75</v>
      </c>
      <c r="V216" s="125">
        <f>Equipment!W216</f>
        <v>29.75</v>
      </c>
      <c r="W216" s="125" t="str">
        <f>Equipment!X216</f>
        <v>https://www.sparkfun.com/products/14286</v>
      </c>
      <c r="X216" s="125" t="str">
        <f>Equipment!Y216</f>
        <v>https://cdn.sparkfun.com/r/92-92/assets/parts/1/2/2/4/5/Qwiic_Shield_for_Arduino_X1.1_04.jpg</v>
      </c>
      <c r="Y216" s="125" t="str">
        <f>Equipment!Z216</f>
        <v>https://www.sparkfun.com/products/14352</v>
      </c>
      <c r="Z216" s="125" t="str">
        <f>Equipment!AA216</f>
        <v>https://www.mouser.com/ProductDetail/474-SPX-14352</v>
      </c>
      <c r="AA216" s="125">
        <f>Equipment!AB216</f>
        <v>0</v>
      </c>
      <c r="AB216" s="125"/>
      <c r="AC216" s="125"/>
      <c r="AD216" s="125"/>
      <c r="AE216" s="125"/>
      <c r="AF216" s="125"/>
      <c r="AG216" s="125"/>
      <c r="AH216" s="125"/>
      <c r="AI216" s="125"/>
      <c r="AJ216" s="125"/>
      <c r="AK216" s="125"/>
      <c r="AL216" s="125"/>
    </row>
    <row r="217" spans="1:38" s="124" customFormat="1" x14ac:dyDescent="0.3">
      <c r="A217" s="125" t="str">
        <f>Equipment!A217</f>
        <v>Secondary Component</v>
      </c>
      <c r="B217" s="125" t="str">
        <f>Equipment!B217</f>
        <v>QWIIC System/Components</v>
      </c>
      <c r="C217" s="125" t="str">
        <f>Equipment!C217</f>
        <v>SparkFun</v>
      </c>
      <c r="D217" s="125" t="str">
        <f>Equipment!D217</f>
        <v>SPX-14257</v>
      </c>
      <c r="E217" s="125">
        <f>Equipment!E217</f>
        <v>0</v>
      </c>
      <c r="F217" s="125">
        <f>Equipment!F217</f>
        <v>0</v>
      </c>
      <c r="G217" s="125">
        <f>Equipment!G217</f>
        <v>0</v>
      </c>
      <c r="H217" s="125">
        <f>Equipment!H217</f>
        <v>0</v>
      </c>
      <c r="I217" s="125">
        <f>Equipment!K217</f>
        <v>0</v>
      </c>
      <c r="J217" s="125">
        <f>Equipment!L217</f>
        <v>0</v>
      </c>
      <c r="K217" s="125">
        <f>Equipment!I217</f>
        <v>0</v>
      </c>
      <c r="L217" s="125" t="str">
        <f>Equipment!M217</f>
        <v>Qwiic Mux Shield for Arduino - PCA9548A</v>
      </c>
      <c r="M217" s="125">
        <f>Equipment!N217</f>
        <v>9.9499999999999993</v>
      </c>
      <c r="N217" s="125">
        <f>Equipment!O217</f>
        <v>0</v>
      </c>
      <c r="O217" s="125" t="str">
        <f>Equipment!P217</f>
        <v>G</v>
      </c>
      <c r="P217" s="125">
        <f>Equipment!Q217</f>
        <v>203</v>
      </c>
      <c r="Q217" s="125" t="str">
        <f>Equipment!R217</f>
        <v>SPX-14257</v>
      </c>
      <c r="R217" s="125">
        <f>Equipment!S217</f>
        <v>0</v>
      </c>
      <c r="S217" s="125">
        <f>Equipment!T217</f>
        <v>0</v>
      </c>
      <c r="T217" s="125">
        <f>Equipment!U217</f>
        <v>0</v>
      </c>
      <c r="U217" s="125">
        <f>Equipment!V217</f>
        <v>0</v>
      </c>
      <c r="V217" s="125">
        <f>Equipment!W217</f>
        <v>0</v>
      </c>
      <c r="W217" s="125" t="str">
        <f>Equipment!X217</f>
        <v>https://www.sparkfun.com/products/14257</v>
      </c>
      <c r="X217" s="125" t="str">
        <f>Equipment!Y217</f>
        <v>https://cdn.sparkfun.com/r/92-92/assets/parts/1/2/2/0/5/Qwiic_Mux_Shield_Arduino_04.jpg</v>
      </c>
      <c r="Y217" s="125" t="str">
        <f>Equipment!Z217</f>
        <v>https://www.sparkfun.com/products/14257</v>
      </c>
      <c r="Z217" s="125" t="str">
        <f>Equipment!AA217</f>
        <v>https://www.mouser.com/ProductDetail/474-SPX-14257</v>
      </c>
      <c r="AA217" s="125">
        <f>Equipment!AB217</f>
        <v>0</v>
      </c>
      <c r="AB217" s="125"/>
      <c r="AC217" s="125"/>
      <c r="AD217" s="125"/>
      <c r="AE217" s="125"/>
      <c r="AF217" s="125"/>
      <c r="AG217" s="125"/>
      <c r="AH217" s="125"/>
      <c r="AI217" s="125"/>
      <c r="AJ217" s="125"/>
      <c r="AK217" s="125"/>
      <c r="AL217" s="125"/>
    </row>
    <row r="218" spans="1:38" s="124" customFormat="1" x14ac:dyDescent="0.3">
      <c r="A218" s="125" t="str">
        <f>Equipment!A218</f>
        <v>Secondary Component</v>
      </c>
      <c r="B218" s="125" t="str">
        <f>Equipment!B218</f>
        <v>QWIIC System/Components</v>
      </c>
      <c r="C218" s="125" t="str">
        <f>Equipment!C218</f>
        <v>SparkFun</v>
      </c>
      <c r="D218" s="125" t="str">
        <f>Equipment!D218</f>
        <v>SPX-14293</v>
      </c>
      <c r="E218" s="125">
        <f>Equipment!E218</f>
        <v>0</v>
      </c>
      <c r="F218" s="125">
        <f>Equipment!F218</f>
        <v>1</v>
      </c>
      <c r="G218" s="125">
        <f>Equipment!G218</f>
        <v>0</v>
      </c>
      <c r="H218" s="125">
        <f>Equipment!H218</f>
        <v>1</v>
      </c>
      <c r="I218" s="125">
        <f>Equipment!K218</f>
        <v>1</v>
      </c>
      <c r="J218" s="125">
        <f>Equipment!L218</f>
        <v>1</v>
      </c>
      <c r="K218" s="125">
        <f>Equipment!I218</f>
        <v>0</v>
      </c>
      <c r="L218" s="125" t="str">
        <f>Equipment!M218</f>
        <v>Qwiic Mux - PCA9548A</v>
      </c>
      <c r="M218" s="125">
        <f>Equipment!N218</f>
        <v>14.95</v>
      </c>
      <c r="N218" s="125">
        <f>Equipment!O218</f>
        <v>14.95</v>
      </c>
      <c r="O218" s="125" t="str">
        <f>Equipment!P218</f>
        <v>C</v>
      </c>
      <c r="P218" s="125">
        <f>Equipment!Q218</f>
        <v>204</v>
      </c>
      <c r="Q218" s="125" t="str">
        <f>Equipment!R218</f>
        <v>SPX-14293</v>
      </c>
      <c r="R218" s="125">
        <f>Equipment!S218</f>
        <v>0</v>
      </c>
      <c r="S218" s="125">
        <f>Equipment!T218</f>
        <v>14.95</v>
      </c>
      <c r="T218" s="125">
        <f>Equipment!U218</f>
        <v>0</v>
      </c>
      <c r="U218" s="125">
        <f>Equipment!V218</f>
        <v>14.95</v>
      </c>
      <c r="V218" s="125">
        <f>Equipment!W218</f>
        <v>14.95</v>
      </c>
      <c r="W218" s="125" t="str">
        <f>Equipment!X218</f>
        <v>https://www.sparkfun.com/products/14293</v>
      </c>
      <c r="X218" s="125" t="str">
        <f>Equipment!Y218</f>
        <v>https://cdn.sparkfun.com/r/92-92/assets/parts/1/2/2/5/2/Qwiic-Mux-PCA9548A-3.jpg</v>
      </c>
      <c r="Y218" s="125" t="str">
        <f>Equipment!Z218</f>
        <v>https://www.sparkfun.com/products/14293</v>
      </c>
      <c r="Z218" s="125" t="str">
        <f>Equipment!AA218</f>
        <v>https://www.mouser.com/ProductDetail/474-SPX-14293</v>
      </c>
      <c r="AA218" s="125">
        <f>Equipment!AB218</f>
        <v>0</v>
      </c>
      <c r="AB218" s="125"/>
      <c r="AC218" s="125"/>
      <c r="AD218" s="125"/>
      <c r="AE218" s="125"/>
      <c r="AF218" s="125"/>
      <c r="AG218" s="125"/>
      <c r="AH218" s="125"/>
      <c r="AI218" s="125"/>
      <c r="AJ218" s="125"/>
      <c r="AK218" s="125"/>
      <c r="AL218" s="125"/>
    </row>
    <row r="219" spans="1:38" s="124" customFormat="1" x14ac:dyDescent="0.3">
      <c r="A219" s="125" t="str">
        <f>Equipment!A219</f>
        <v>Secondary Component</v>
      </c>
      <c r="B219" s="125" t="str">
        <f>Equipment!B219</f>
        <v>QWIIC System/Components</v>
      </c>
      <c r="C219" s="125" t="str">
        <f>Equipment!C219</f>
        <v>SparkFun</v>
      </c>
      <c r="D219" s="125" t="str">
        <f>Equipment!D219</f>
        <v>SPX-14289</v>
      </c>
      <c r="E219" s="125">
        <f>Equipment!E219</f>
        <v>0</v>
      </c>
      <c r="F219" s="125">
        <f>Equipment!F219</f>
        <v>0</v>
      </c>
      <c r="G219" s="125">
        <f>Equipment!G219</f>
        <v>0</v>
      </c>
      <c r="H219" s="125">
        <f>Equipment!H219</f>
        <v>0</v>
      </c>
      <c r="I219" s="125">
        <f>Equipment!K219</f>
        <v>0</v>
      </c>
      <c r="J219" s="125">
        <f>Equipment!L219</f>
        <v>0</v>
      </c>
      <c r="K219" s="125">
        <f>Equipment!I219</f>
        <v>0</v>
      </c>
      <c r="L219" s="125" t="str">
        <f>Equipment!M219</f>
        <v>Qwiic Human Presence Sensor - AK9750</v>
      </c>
      <c r="M219" s="125">
        <f>Equipment!N219</f>
        <v>39.950000000000003</v>
      </c>
      <c r="N219" s="125">
        <f>Equipment!O219</f>
        <v>0</v>
      </c>
      <c r="O219" s="125" t="str">
        <f>Equipment!P219</f>
        <v>H</v>
      </c>
      <c r="P219" s="125">
        <f>Equipment!Q219</f>
        <v>205</v>
      </c>
      <c r="Q219" s="125" t="str">
        <f>Equipment!R219</f>
        <v>SPX-14289</v>
      </c>
      <c r="R219" s="125">
        <f>Equipment!S219</f>
        <v>0</v>
      </c>
      <c r="S219" s="125">
        <f>Equipment!T219</f>
        <v>0</v>
      </c>
      <c r="T219" s="125">
        <f>Equipment!U219</f>
        <v>0</v>
      </c>
      <c r="U219" s="125">
        <f>Equipment!V219</f>
        <v>0</v>
      </c>
      <c r="V219" s="125">
        <f>Equipment!W219</f>
        <v>0</v>
      </c>
      <c r="W219" s="125" t="str">
        <f>Equipment!X219</f>
        <v>https://www.sparkfun.com/products/14289</v>
      </c>
      <c r="X219" s="125" t="str">
        <f>Equipment!Y219</f>
        <v>https://cdn.sparkfun.com/r/92-92/assets/parts/1/2/2/4/8/Qwiic-AK9750-3.jpg</v>
      </c>
      <c r="Y219" s="125" t="str">
        <f>Equipment!Z219</f>
        <v>https://www.sparkfun.com/products/14289</v>
      </c>
      <c r="Z219" s="125" t="str">
        <f>Equipment!AA219</f>
        <v>https://www.mouser.com/ProductDetail/474-SPX-14289</v>
      </c>
      <c r="AA219" s="125">
        <f>Equipment!AB219</f>
        <v>0</v>
      </c>
      <c r="AB219" s="125"/>
      <c r="AC219" s="125"/>
      <c r="AD219" s="125"/>
      <c r="AE219" s="125"/>
      <c r="AF219" s="125"/>
      <c r="AG219" s="125"/>
      <c r="AH219" s="125"/>
      <c r="AI219" s="125"/>
      <c r="AJ219" s="125"/>
      <c r="AK219" s="125"/>
      <c r="AL219" s="125"/>
    </row>
    <row r="220" spans="1:38" s="124" customFormat="1" x14ac:dyDescent="0.3">
      <c r="A220" s="125" t="str">
        <f>Equipment!A221</f>
        <v>Secondary Component</v>
      </c>
      <c r="B220" s="125" t="str">
        <f>Equipment!B221</f>
        <v>QWIIC System/Components</v>
      </c>
      <c r="C220" s="125" t="str">
        <f>Equipment!C221</f>
        <v>SparkFun</v>
      </c>
      <c r="D220" s="125" t="str">
        <f>Equipment!D221</f>
        <v>SPX-14569</v>
      </c>
      <c r="E220" s="125">
        <f>Equipment!E221</f>
        <v>0</v>
      </c>
      <c r="F220" s="125">
        <f>Equipment!F221</f>
        <v>1</v>
      </c>
      <c r="G220" s="125">
        <f>Equipment!G221</f>
        <v>0</v>
      </c>
      <c r="H220" s="125">
        <f>Equipment!H221</f>
        <v>1</v>
      </c>
      <c r="I220" s="125">
        <f>Equipment!K221</f>
        <v>1</v>
      </c>
      <c r="J220" s="125">
        <f>Equipment!L221</f>
        <v>1</v>
      </c>
      <c r="K220" s="125">
        <f>Equipment!I221</f>
        <v>0</v>
      </c>
      <c r="L220" s="125" t="str">
        <f>Equipment!M221</f>
        <v>Infrared Non-contact Thermometer (Qwiic) - MLX90632</v>
      </c>
      <c r="M220" s="125">
        <f>Equipment!N221</f>
        <v>19.95</v>
      </c>
      <c r="N220" s="125">
        <f>Equipment!O221</f>
        <v>19.95</v>
      </c>
      <c r="O220" s="125" t="str">
        <f>Equipment!P221</f>
        <v>E</v>
      </c>
      <c r="P220" s="125">
        <f>Equipment!Q221</f>
        <v>206</v>
      </c>
      <c r="Q220" s="125" t="str">
        <f>Equipment!R221</f>
        <v>SPX-14569</v>
      </c>
      <c r="R220" s="125">
        <f>Equipment!S221</f>
        <v>0</v>
      </c>
      <c r="S220" s="125">
        <f>Equipment!T221</f>
        <v>19.95</v>
      </c>
      <c r="T220" s="125">
        <f>Equipment!U221</f>
        <v>0</v>
      </c>
      <c r="U220" s="125">
        <f>Equipment!V221</f>
        <v>19.95</v>
      </c>
      <c r="V220" s="125">
        <f>Equipment!W221</f>
        <v>19.95</v>
      </c>
      <c r="W220" s="125" t="str">
        <f>Equipment!X221</f>
        <v>https://www.sparkfun.com/products/14289</v>
      </c>
      <c r="X220" s="125" t="str">
        <f>Equipment!Y221</f>
        <v>https://cdn.sparkfun.com/r/92-92/assets/parts/1/2/2/4/8/Qwiic-AK9750-3.jpg</v>
      </c>
      <c r="Y220" s="125" t="str">
        <f>Equipment!Z221</f>
        <v>https://www.sparkfun.com/products/14569</v>
      </c>
      <c r="Z220" s="125" t="str">
        <f>Equipment!AA221</f>
        <v>https://www.mouser.com/ProductDetail/474-SPX-14569</v>
      </c>
      <c r="AA220" s="125">
        <f>Equipment!AB221</f>
        <v>0</v>
      </c>
      <c r="AB220" s="125"/>
      <c r="AC220" s="125"/>
      <c r="AD220" s="125"/>
      <c r="AE220" s="125"/>
      <c r="AF220" s="125"/>
      <c r="AG220" s="125"/>
      <c r="AH220" s="125"/>
      <c r="AI220" s="125"/>
      <c r="AJ220" s="125"/>
      <c r="AK220" s="125"/>
      <c r="AL220" s="125"/>
    </row>
    <row r="221" spans="1:38" s="124" customFormat="1" x14ac:dyDescent="0.3">
      <c r="A221" s="125" t="str">
        <f>Equipment!A222</f>
        <v>Secondary Component</v>
      </c>
      <c r="B221" s="125" t="str">
        <f>Equipment!B222</f>
        <v>QWIIC System/Components</v>
      </c>
      <c r="C221" s="125" t="str">
        <f>Equipment!C222</f>
        <v>SparkFun</v>
      </c>
      <c r="D221" s="125" t="str">
        <f>Equipment!D222</f>
        <v>SPX-14568</v>
      </c>
      <c r="E221" s="125">
        <f>Equipment!E222</f>
        <v>0</v>
      </c>
      <c r="F221" s="125">
        <f>Equipment!F222</f>
        <v>1</v>
      </c>
      <c r="G221" s="125">
        <f>Equipment!G222</f>
        <v>0</v>
      </c>
      <c r="H221" s="125">
        <f>Equipment!H222</f>
        <v>1</v>
      </c>
      <c r="I221" s="125">
        <f>Equipment!K222</f>
        <v>1</v>
      </c>
      <c r="J221" s="125">
        <f>Equipment!L222</f>
        <v>1</v>
      </c>
      <c r="K221" s="125">
        <f>Equipment!I222</f>
        <v>0</v>
      </c>
      <c r="L221" s="125" t="str">
        <f>Equipment!M222</f>
        <v>Grid-EYE Infrared Array (Qwiic) - AMG8833</v>
      </c>
      <c r="M221" s="125">
        <f>Equipment!N222</f>
        <v>34.950000000000003</v>
      </c>
      <c r="N221" s="125">
        <f>Equipment!O222</f>
        <v>34.950000000000003</v>
      </c>
      <c r="O221" s="125" t="str">
        <f>Equipment!P222</f>
        <v>E</v>
      </c>
      <c r="P221" s="125">
        <f>Equipment!Q222</f>
        <v>207</v>
      </c>
      <c r="Q221" s="125" t="str">
        <f>Equipment!R222</f>
        <v>SPX-14568</v>
      </c>
      <c r="R221" s="125">
        <f>Equipment!S222</f>
        <v>0</v>
      </c>
      <c r="S221" s="125">
        <f>Equipment!T222</f>
        <v>34.950000000000003</v>
      </c>
      <c r="T221" s="125">
        <f>Equipment!U222</f>
        <v>0</v>
      </c>
      <c r="U221" s="125">
        <f>Equipment!V222</f>
        <v>34.950000000000003</v>
      </c>
      <c r="V221" s="125">
        <f>Equipment!W222</f>
        <v>34.950000000000003</v>
      </c>
      <c r="W221" s="125" t="str">
        <f>Equipment!X222</f>
        <v>https://www.sparkfun.com/products/14289</v>
      </c>
      <c r="X221" s="125" t="str">
        <f>Equipment!Y222</f>
        <v>https://cdn.sparkfun.com/r/92-92/assets/parts/1/2/2/4/8/Qwiic-AK9750-3.jpg</v>
      </c>
      <c r="Y221" s="125" t="str">
        <f>Equipment!Z222</f>
        <v>https://www.sparkfun.com/products/14568</v>
      </c>
      <c r="Z221" s="125" t="str">
        <f>Equipment!AA222</f>
        <v>https://www.mouser.com/ProductDetail/474-SPX-14568</v>
      </c>
      <c r="AA221" s="125">
        <f>Equipment!AB222</f>
        <v>0</v>
      </c>
      <c r="AB221" s="125"/>
      <c r="AC221" s="125"/>
      <c r="AD221" s="125"/>
      <c r="AE221" s="125"/>
      <c r="AF221" s="125"/>
      <c r="AG221" s="125"/>
      <c r="AH221" s="125"/>
      <c r="AI221" s="125"/>
      <c r="AJ221" s="125"/>
      <c r="AK221" s="125"/>
      <c r="AL221" s="125"/>
    </row>
    <row r="222" spans="1:38" s="124" customFormat="1" x14ac:dyDescent="0.3">
      <c r="A222" s="125" t="str">
        <f>Equipment!A224</f>
        <v>Secondary Component</v>
      </c>
      <c r="B222" s="125" t="str">
        <f>Equipment!B224</f>
        <v>QWIIC System/Components</v>
      </c>
      <c r="C222" s="125" t="str">
        <f>Equipment!C224</f>
        <v>SparkFun</v>
      </c>
      <c r="D222" s="125" t="str">
        <f>Equipment!D224</f>
        <v>SPX-14618</v>
      </c>
      <c r="E222" s="125">
        <f>Equipment!E224</f>
        <v>0</v>
      </c>
      <c r="F222" s="125">
        <f>Equipment!F224</f>
        <v>1</v>
      </c>
      <c r="G222" s="125">
        <f>Equipment!G224</f>
        <v>0</v>
      </c>
      <c r="H222" s="125">
        <f>Equipment!H224</f>
        <v>1</v>
      </c>
      <c r="I222" s="125">
        <f>Equipment!K224</f>
        <v>1</v>
      </c>
      <c r="J222" s="125">
        <f>Equipment!L224</f>
        <v>1</v>
      </c>
      <c r="K222" s="125">
        <f>Equipment!I224</f>
        <v>0</v>
      </c>
      <c r="L222" s="125" t="str">
        <f>Equipment!M224</f>
        <v>VR IMU (Qwiic) - BNO080 High Precision</v>
      </c>
      <c r="M222" s="125">
        <f>Equipment!N224</f>
        <v>49.95</v>
      </c>
      <c r="N222" s="125">
        <f>Equipment!O224</f>
        <v>49.95</v>
      </c>
      <c r="O222" s="125" t="str">
        <f>Equipment!P224</f>
        <v>E</v>
      </c>
      <c r="P222" s="125">
        <f>Equipment!Q224</f>
        <v>208</v>
      </c>
      <c r="Q222" s="125" t="str">
        <f>Equipment!R224</f>
        <v>SPX-14618</v>
      </c>
      <c r="R222" s="125">
        <f>Equipment!S224</f>
        <v>0</v>
      </c>
      <c r="S222" s="125">
        <f>Equipment!T224</f>
        <v>49.95</v>
      </c>
      <c r="T222" s="125">
        <f>Equipment!U224</f>
        <v>0</v>
      </c>
      <c r="U222" s="125">
        <f>Equipment!V224</f>
        <v>49.95</v>
      </c>
      <c r="V222" s="125">
        <f>Equipment!W224</f>
        <v>49.95</v>
      </c>
      <c r="W222" s="125" t="str">
        <f>Equipment!X224</f>
        <v>https://www.sparkfun.com/products/14289</v>
      </c>
      <c r="X222" s="125" t="str">
        <f>Equipment!Y224</f>
        <v>https://cdn.sparkfun.com/r/92-92/assets/parts/1/2/2/4/8/Qwiic-AK9750-3.jpg</v>
      </c>
      <c r="Y222" s="125" t="str">
        <f>Equipment!Z224</f>
        <v>https://www.sparkfun.com/products/14618</v>
      </c>
      <c r="Z222" s="125" t="str">
        <f>Equipment!AA224</f>
        <v>https://www.mouser.com/ProductDetail/474-SPX-14618</v>
      </c>
      <c r="AA222" s="125">
        <f>Equipment!AB224</f>
        <v>0</v>
      </c>
      <c r="AB222" s="125"/>
      <c r="AC222" s="125"/>
      <c r="AD222" s="125"/>
      <c r="AE222" s="125"/>
      <c r="AF222" s="125"/>
      <c r="AG222" s="125"/>
      <c r="AH222" s="125"/>
      <c r="AI222" s="125"/>
      <c r="AJ222" s="125"/>
      <c r="AK222" s="125"/>
      <c r="AL222" s="125"/>
    </row>
    <row r="223" spans="1:38" s="124" customFormat="1" x14ac:dyDescent="0.3">
      <c r="A223" s="125" t="str">
        <f>Equipment!A227</f>
        <v>Secondary Component</v>
      </c>
      <c r="B223" s="125" t="str">
        <f>Equipment!B227</f>
        <v>QWIIC System/Components</v>
      </c>
      <c r="C223" s="125" t="str">
        <f>Equipment!C227</f>
        <v>SparkFun</v>
      </c>
      <c r="D223" s="125" t="str">
        <f>Equipment!D227</f>
        <v>SPX-14641</v>
      </c>
      <c r="E223" s="125">
        <f>Equipment!E227</f>
        <v>0</v>
      </c>
      <c r="F223" s="125">
        <f>Equipment!F227</f>
        <v>1</v>
      </c>
      <c r="G223" s="125">
        <f>Equipment!G227</f>
        <v>0</v>
      </c>
      <c r="H223" s="125">
        <f>Equipment!H227</f>
        <v>1</v>
      </c>
      <c r="I223" s="125">
        <f>Equipment!K227</f>
        <v>1</v>
      </c>
      <c r="J223" s="125">
        <f>Equipment!L227</f>
        <v>1</v>
      </c>
      <c r="K223" s="125">
        <f>Equipment!I227</f>
        <v>0</v>
      </c>
      <c r="L223" s="125" t="str">
        <f>Equipment!M227</f>
        <v>Qwiic OpenLog</v>
      </c>
      <c r="M223" s="125">
        <f>Equipment!N227</f>
        <v>14.95</v>
      </c>
      <c r="N223" s="125">
        <f>Equipment!O227</f>
        <v>14.95</v>
      </c>
      <c r="O223" s="125" t="str">
        <f>Equipment!P227</f>
        <v>E</v>
      </c>
      <c r="P223" s="125">
        <f>Equipment!Q227</f>
        <v>209</v>
      </c>
      <c r="Q223" s="125" t="str">
        <f>Equipment!R227</f>
        <v>SPX-14641</v>
      </c>
      <c r="R223" s="125">
        <f>Equipment!S227</f>
        <v>0</v>
      </c>
      <c r="S223" s="125">
        <f>Equipment!T227</f>
        <v>14.95</v>
      </c>
      <c r="T223" s="125">
        <f>Equipment!U227</f>
        <v>0</v>
      </c>
      <c r="U223" s="125">
        <f>Equipment!V227</f>
        <v>14.95</v>
      </c>
      <c r="V223" s="125">
        <f>Equipment!W227</f>
        <v>14.95</v>
      </c>
      <c r="W223" s="125" t="str">
        <f>Equipment!X227</f>
        <v>https://www.sparkfun.com/products/14289</v>
      </c>
      <c r="X223" s="125" t="str">
        <f>Equipment!Y227</f>
        <v>https://cdn.sparkfun.com/r/92-92/assets/parts/1/2/2/4/8/Qwiic-AK9750-3.jpg</v>
      </c>
      <c r="Y223" s="125" t="str">
        <f>Equipment!Z227</f>
        <v>https://www.sparkfun.com/products/14641</v>
      </c>
      <c r="Z223" s="125" t="str">
        <f>Equipment!AA227</f>
        <v>https://www.mouser.com/ProductDetail/474-SPX-14641</v>
      </c>
      <c r="AA223" s="125">
        <f>Equipment!AB227</f>
        <v>0</v>
      </c>
      <c r="AB223" s="125"/>
      <c r="AC223" s="125"/>
      <c r="AD223" s="125"/>
      <c r="AE223" s="125"/>
      <c r="AF223" s="125"/>
      <c r="AG223" s="125"/>
      <c r="AH223" s="125"/>
      <c r="AI223" s="125"/>
      <c r="AJ223" s="125"/>
      <c r="AK223" s="125"/>
      <c r="AL223" s="125"/>
    </row>
    <row r="224" spans="1:38" s="124" customFormat="1" x14ac:dyDescent="0.3">
      <c r="A224" s="125" t="str">
        <f>Equipment!A228</f>
        <v>Secondary Component</v>
      </c>
      <c r="B224" s="125" t="str">
        <f>Equipment!B228</f>
        <v>QWIIC System/Components</v>
      </c>
      <c r="C224" s="125" t="str">
        <f>Equipment!C228</f>
        <v>SparkFun</v>
      </c>
      <c r="D224" s="125" t="str">
        <f>Equipment!D228</f>
        <v>SPX-14642</v>
      </c>
      <c r="E224" s="125">
        <f>Equipment!E228</f>
        <v>0</v>
      </c>
      <c r="F224" s="125">
        <f>Equipment!F228</f>
        <v>1</v>
      </c>
      <c r="G224" s="125">
        <f>Equipment!G228</f>
        <v>0</v>
      </c>
      <c r="H224" s="125">
        <f>Equipment!H228</f>
        <v>1</v>
      </c>
      <c r="I224" s="125">
        <f>Equipment!K228</f>
        <v>1</v>
      </c>
      <c r="J224" s="125">
        <f>Equipment!L228</f>
        <v>1</v>
      </c>
      <c r="K224" s="125">
        <f>Equipment!I228</f>
        <v>0</v>
      </c>
      <c r="L224" s="125" t="str">
        <f>Equipment!M228</f>
        <v>Qwiic RTC - RV-1805</v>
      </c>
      <c r="M224" s="125">
        <f>Equipment!N228</f>
        <v>19.95</v>
      </c>
      <c r="N224" s="125">
        <f>Equipment!O228</f>
        <v>19.95</v>
      </c>
      <c r="O224" s="125" t="str">
        <f>Equipment!P228</f>
        <v>A</v>
      </c>
      <c r="P224" s="125">
        <f>Equipment!Q228</f>
        <v>210</v>
      </c>
      <c r="Q224" s="125" t="str">
        <f>Equipment!R228</f>
        <v>SPX-14642</v>
      </c>
      <c r="R224" s="125">
        <f>Equipment!S228</f>
        <v>0</v>
      </c>
      <c r="S224" s="125">
        <f>Equipment!T228</f>
        <v>19.95</v>
      </c>
      <c r="T224" s="125">
        <f>Equipment!U228</f>
        <v>0</v>
      </c>
      <c r="U224" s="125">
        <f>Equipment!V228</f>
        <v>19.95</v>
      </c>
      <c r="V224" s="125">
        <f>Equipment!W228</f>
        <v>19.95</v>
      </c>
      <c r="W224" s="125" t="str">
        <f>Equipment!X228</f>
        <v>https://www.sparkfun.com/products/14289</v>
      </c>
      <c r="X224" s="125" t="str">
        <f>Equipment!Y228</f>
        <v>https://cdn.sparkfun.com/r/92-92/assets/parts/1/2/2/4/8/Qwiic-AK9750-3.jpg</v>
      </c>
      <c r="Y224" s="125" t="str">
        <f>Equipment!Z228</f>
        <v>https://www.sparkfun.com/products/14642</v>
      </c>
      <c r="Z224" s="125" t="str">
        <f>Equipment!AA228</f>
        <v>https://www.mouser.com/ProductDetail/474-SPX-14642</v>
      </c>
      <c r="AA224" s="125">
        <f>Equipment!AB228</f>
        <v>0</v>
      </c>
      <c r="AB224" s="125"/>
      <c r="AC224" s="125"/>
      <c r="AD224" s="125"/>
      <c r="AE224" s="125"/>
      <c r="AF224" s="125"/>
      <c r="AG224" s="125"/>
      <c r="AH224" s="125"/>
      <c r="AI224" s="125"/>
      <c r="AJ224" s="125"/>
      <c r="AK224" s="125"/>
      <c r="AL224" s="125"/>
    </row>
    <row r="225" spans="1:38" s="124" customFormat="1" x14ac:dyDescent="0.3">
      <c r="A225" s="125" t="str">
        <f>Equipment!A229</f>
        <v>Secondary Component</v>
      </c>
      <c r="B225" s="125" t="str">
        <f>Equipment!B229</f>
        <v>QWIIC System/Components</v>
      </c>
      <c r="C225" s="125" t="str">
        <f>Equipment!C229</f>
        <v>SparkFun</v>
      </c>
      <c r="D225" s="125" t="str">
        <f>Equipment!D229</f>
        <v>SPX-14414</v>
      </c>
      <c r="E225" s="125">
        <f>Equipment!E229</f>
        <v>0</v>
      </c>
      <c r="F225" s="125">
        <f>Equipment!F229</f>
        <v>1</v>
      </c>
      <c r="G225" s="125">
        <f>Equipment!G229</f>
        <v>0</v>
      </c>
      <c r="H225" s="125">
        <f>Equipment!H229</f>
        <v>1</v>
      </c>
      <c r="I225" s="125">
        <f>Equipment!K229</f>
        <v>1</v>
      </c>
      <c r="J225" s="125">
        <f>Equipment!L229</f>
        <v>1</v>
      </c>
      <c r="K225" s="125">
        <f>Equipment!I229</f>
        <v>0</v>
      </c>
      <c r="L225" s="125" t="str">
        <f>Equipment!M229</f>
        <v>SparkFun GPS Breakout - XA1110 (Qwiic)</v>
      </c>
      <c r="M225" s="125">
        <f>Equipment!N229</f>
        <v>44.95</v>
      </c>
      <c r="N225" s="125">
        <f>Equipment!O229</f>
        <v>44.95</v>
      </c>
      <c r="O225" s="125" t="str">
        <f>Equipment!P229</f>
        <v>E</v>
      </c>
      <c r="P225" s="125">
        <f>Equipment!Q229</f>
        <v>211</v>
      </c>
      <c r="Q225" s="125" t="str">
        <f>Equipment!R229</f>
        <v>SPX-14414</v>
      </c>
      <c r="R225" s="125">
        <f>Equipment!S229</f>
        <v>0</v>
      </c>
      <c r="S225" s="125">
        <f>Equipment!T229</f>
        <v>44.95</v>
      </c>
      <c r="T225" s="125">
        <f>Equipment!U229</f>
        <v>0</v>
      </c>
      <c r="U225" s="125">
        <f>Equipment!V229</f>
        <v>44.95</v>
      </c>
      <c r="V225" s="125">
        <f>Equipment!W229</f>
        <v>44.95</v>
      </c>
      <c r="W225" s="125" t="str">
        <f>Equipment!X229</f>
        <v>https://www.sparkfun.com/products/14289</v>
      </c>
      <c r="X225" s="125" t="str">
        <f>Equipment!Y229</f>
        <v>https://cdn.sparkfun.com/r/92-92/assets/parts/1/2/2/4/8/Qwiic-AK9750-3.jpg</v>
      </c>
      <c r="Y225" s="125" t="str">
        <f>Equipment!Z229</f>
        <v>https://www.sparkfun.com/products/14414</v>
      </c>
      <c r="Z225" s="125" t="str">
        <f>Equipment!AA229</f>
        <v>https://www.mouser.com/ProductDetail/474-SPX-14414</v>
      </c>
      <c r="AA225" s="125">
        <f>Equipment!AB229</f>
        <v>0</v>
      </c>
      <c r="AB225" s="125"/>
      <c r="AC225" s="125"/>
      <c r="AD225" s="125"/>
      <c r="AE225" s="125"/>
      <c r="AF225" s="125"/>
      <c r="AG225" s="125"/>
      <c r="AH225" s="125"/>
      <c r="AI225" s="125"/>
      <c r="AJ225" s="125"/>
      <c r="AK225" s="125"/>
      <c r="AL225" s="125"/>
    </row>
    <row r="226" spans="1:38" s="124" customFormat="1" x14ac:dyDescent="0.3">
      <c r="A226" s="125" t="str">
        <f>Equipment!A230</f>
        <v>Secondary Component</v>
      </c>
      <c r="B226" s="125" t="str">
        <f>Equipment!B230</f>
        <v>QWIIC System/Components</v>
      </c>
      <c r="C226" s="125" t="str">
        <f>Equipment!C230</f>
        <v>SparkFun</v>
      </c>
      <c r="D226" s="125" t="str">
        <f>Equipment!D230</f>
        <v>SPX-14269</v>
      </c>
      <c r="E226" s="125">
        <f>Equipment!E230</f>
        <v>0</v>
      </c>
      <c r="F226" s="125">
        <f>Equipment!F230</f>
        <v>0</v>
      </c>
      <c r="G226" s="125">
        <f>Equipment!G230</f>
        <v>0</v>
      </c>
      <c r="H226" s="125">
        <f>Equipment!H230</f>
        <v>0</v>
      </c>
      <c r="I226" s="125">
        <f>Equipment!K230</f>
        <v>0</v>
      </c>
      <c r="J226" s="125">
        <f>Equipment!L230</f>
        <v>0</v>
      </c>
      <c r="K226" s="125">
        <f>Equipment!I230</f>
        <v>0</v>
      </c>
      <c r="L226" s="125" t="str">
        <f>Equipment!M230</f>
        <v>Qwiic Micro OLED</v>
      </c>
      <c r="M226" s="125">
        <f>Equipment!N230</f>
        <v>14.95</v>
      </c>
      <c r="N226" s="125">
        <f>Equipment!O230</f>
        <v>0</v>
      </c>
      <c r="O226" s="125" t="str">
        <f>Equipment!P230</f>
        <v>A</v>
      </c>
      <c r="P226" s="125">
        <f>Equipment!Q230</f>
        <v>212</v>
      </c>
      <c r="Q226" s="125" t="str">
        <f>Equipment!R230</f>
        <v>SPX-14269</v>
      </c>
      <c r="R226" s="125">
        <f>Equipment!S230</f>
        <v>0</v>
      </c>
      <c r="S226" s="125">
        <f>Equipment!T230</f>
        <v>0</v>
      </c>
      <c r="T226" s="125">
        <f>Equipment!U230</f>
        <v>0</v>
      </c>
      <c r="U226" s="125">
        <f>Equipment!V230</f>
        <v>0</v>
      </c>
      <c r="V226" s="125">
        <f>Equipment!W230</f>
        <v>0</v>
      </c>
      <c r="W226" s="125" t="str">
        <f>Equipment!X230</f>
        <v>https://www.sparkfun.com/products/14269</v>
      </c>
      <c r="X226" s="125" t="str">
        <f>Equipment!Y230</f>
        <v>https://cdn.sparkfun.com/r/92-92/assets/parts/1/2/2/2/4/Qwiic_Micro_OLED_04.jpg</v>
      </c>
      <c r="Y226" s="125" t="str">
        <f>Equipment!Z230</f>
        <v>https://www.sparkfun.com/products/14269</v>
      </c>
      <c r="Z226" s="125" t="str">
        <f>Equipment!AA230</f>
        <v>https://www.mouser.com/ProductDetail/474-SPX-14269</v>
      </c>
      <c r="AA226" s="125">
        <f>Equipment!AB230</f>
        <v>0</v>
      </c>
      <c r="AB226" s="125"/>
      <c r="AC226" s="125"/>
      <c r="AD226" s="125"/>
      <c r="AE226" s="125"/>
      <c r="AF226" s="125"/>
      <c r="AG226" s="125"/>
      <c r="AH226" s="125"/>
      <c r="AI226" s="125"/>
      <c r="AJ226" s="125"/>
      <c r="AK226" s="125"/>
      <c r="AL226" s="125"/>
    </row>
    <row r="227" spans="1:38" s="124" customFormat="1" x14ac:dyDescent="0.3">
      <c r="A227" s="125" t="str">
        <f>Equipment!A231</f>
        <v>Secondary Component</v>
      </c>
      <c r="B227" s="125" t="str">
        <f>Equipment!B231</f>
        <v>QWIIC System/Components</v>
      </c>
      <c r="C227" s="125" t="str">
        <f>Equipment!C231</f>
        <v>SparkFun</v>
      </c>
      <c r="D227" s="125" t="str">
        <f>Equipment!D231</f>
        <v>PRT-14426</v>
      </c>
      <c r="E227" s="125">
        <f>Equipment!E231</f>
        <v>4</v>
      </c>
      <c r="F227" s="125">
        <f>Equipment!F231</f>
        <v>0</v>
      </c>
      <c r="G227" s="125">
        <f>Equipment!G231</f>
        <v>0</v>
      </c>
      <c r="H227" s="125">
        <f>Equipment!H231</f>
        <v>20</v>
      </c>
      <c r="I227" s="125">
        <f>Equipment!K231</f>
        <v>20</v>
      </c>
      <c r="J227" s="125">
        <f>Equipment!L231</f>
        <v>20</v>
      </c>
      <c r="K227" s="125">
        <f>Equipment!I231</f>
        <v>0</v>
      </c>
      <c r="L227" s="125" t="str">
        <f>Equipment!M231</f>
        <v>Qwiic Cable - 50mm</v>
      </c>
      <c r="M227" s="125">
        <f>Equipment!N231</f>
        <v>0.95</v>
      </c>
      <c r="N227" s="125">
        <f>Equipment!O231</f>
        <v>19</v>
      </c>
      <c r="O227" s="125" t="str">
        <f>Equipment!P231</f>
        <v>D</v>
      </c>
      <c r="P227" s="125">
        <f>Equipment!Q231</f>
        <v>213</v>
      </c>
      <c r="Q227" s="125" t="str">
        <f>Equipment!R231</f>
        <v>PRT-14426</v>
      </c>
      <c r="R227" s="125">
        <f>Equipment!S231</f>
        <v>0</v>
      </c>
      <c r="S227" s="125">
        <f>Equipment!T231</f>
        <v>19</v>
      </c>
      <c r="T227" s="125">
        <f>Equipment!U231</f>
        <v>0</v>
      </c>
      <c r="U227" s="125">
        <f>Equipment!V231</f>
        <v>19</v>
      </c>
      <c r="V227" s="125">
        <f>Equipment!W231</f>
        <v>19</v>
      </c>
      <c r="W227" s="125" t="str">
        <f>Equipment!X231</f>
        <v>https://www.sparkfun.com/products/14426</v>
      </c>
      <c r="X227" s="125" t="str">
        <f>Equipment!Y231</f>
        <v>https://cdn.sparkfun.com/r/92-92/assets/parts/1/2/4/5/2/14426-01.jpg</v>
      </c>
      <c r="Y227" s="125" t="str">
        <f>Equipment!Z231</f>
        <v>https://www.sparkfun.com/products/14426</v>
      </c>
      <c r="Z227" s="125" t="str">
        <f>Equipment!AA231</f>
        <v>https://www.mouser.com/ProductDetail/474-PRT-14426</v>
      </c>
      <c r="AA227" s="125">
        <f>Equipment!AB231</f>
        <v>0</v>
      </c>
      <c r="AB227" s="125"/>
      <c r="AC227" s="125"/>
      <c r="AD227" s="125"/>
      <c r="AE227" s="125"/>
      <c r="AF227" s="125"/>
      <c r="AG227" s="125"/>
      <c r="AH227" s="125"/>
      <c r="AI227" s="125"/>
      <c r="AJ227" s="125"/>
      <c r="AK227" s="125"/>
      <c r="AL227" s="125"/>
    </row>
    <row r="228" spans="1:38" s="124" customFormat="1" x14ac:dyDescent="0.3">
      <c r="A228" s="125" t="str">
        <f>Equipment!A232</f>
        <v>Secondary Component</v>
      </c>
      <c r="B228" s="125" t="str">
        <f>Equipment!B232</f>
        <v>QWIIC System/Components</v>
      </c>
      <c r="C228" s="125" t="str">
        <f>Equipment!C232</f>
        <v>SparkFun</v>
      </c>
      <c r="D228" s="125" t="str">
        <f>Equipment!D232</f>
        <v>PRT-14427</v>
      </c>
      <c r="E228" s="125">
        <f>Equipment!E232</f>
        <v>2</v>
      </c>
      <c r="F228" s="125">
        <f>Equipment!F232</f>
        <v>0</v>
      </c>
      <c r="G228" s="125">
        <f>Equipment!G232</f>
        <v>0</v>
      </c>
      <c r="H228" s="125">
        <f>Equipment!H232</f>
        <v>10</v>
      </c>
      <c r="I228" s="125">
        <f>Equipment!K232</f>
        <v>10</v>
      </c>
      <c r="J228" s="125">
        <f>Equipment!L232</f>
        <v>10</v>
      </c>
      <c r="K228" s="125">
        <f>Equipment!I232</f>
        <v>0</v>
      </c>
      <c r="L228" s="125" t="str">
        <f>Equipment!M232</f>
        <v>Qwiic Cable - 100mm</v>
      </c>
      <c r="M228" s="125">
        <f>Equipment!N232</f>
        <v>1.5</v>
      </c>
      <c r="N228" s="125">
        <f>Equipment!O232</f>
        <v>15</v>
      </c>
      <c r="O228" s="125" t="str">
        <f>Equipment!P232</f>
        <v>B</v>
      </c>
      <c r="P228" s="125">
        <f>Equipment!Q232</f>
        <v>214</v>
      </c>
      <c r="Q228" s="125" t="str">
        <f>Equipment!R232</f>
        <v>PRT-14427</v>
      </c>
      <c r="R228" s="125">
        <f>Equipment!S232</f>
        <v>3</v>
      </c>
      <c r="S228" s="125">
        <f>Equipment!T232</f>
        <v>15</v>
      </c>
      <c r="T228" s="125">
        <f>Equipment!U232</f>
        <v>0</v>
      </c>
      <c r="U228" s="125">
        <f>Equipment!V232</f>
        <v>15</v>
      </c>
      <c r="V228" s="125">
        <f>Equipment!W232</f>
        <v>15</v>
      </c>
      <c r="W228" s="125" t="str">
        <f>Equipment!X232</f>
        <v>https://www.sparkfun.com/products/14427</v>
      </c>
      <c r="X228" s="125" t="str">
        <f>Equipment!Y232</f>
        <v>https://cdn.sparkfun.com/r/92-92/assets/parts/1/2/4/5/3/14427-01.jpg</v>
      </c>
      <c r="Y228" s="125" t="str">
        <f>Equipment!Z232</f>
        <v>https://www.sparkfun.com/products/14427</v>
      </c>
      <c r="Z228" s="125" t="str">
        <f>Equipment!AA232</f>
        <v>https://www.mouser.com/ProductDetail/474-PRT-14427</v>
      </c>
      <c r="AA228" s="125">
        <f>Equipment!AB232</f>
        <v>0</v>
      </c>
      <c r="AB228" s="125"/>
      <c r="AC228" s="125"/>
      <c r="AD228" s="125"/>
      <c r="AE228" s="125"/>
      <c r="AF228" s="125"/>
      <c r="AG228" s="125"/>
      <c r="AH228" s="125"/>
      <c r="AI228" s="125"/>
      <c r="AJ228" s="125"/>
      <c r="AK228" s="125"/>
      <c r="AL228" s="125"/>
    </row>
    <row r="229" spans="1:38" s="124" customFormat="1" x14ac:dyDescent="0.3">
      <c r="A229" s="125" t="str">
        <f>Equipment!A233</f>
        <v>Secondary Component</v>
      </c>
      <c r="B229" s="125" t="str">
        <f>Equipment!B233</f>
        <v>QWIIC System/Components</v>
      </c>
      <c r="C229" s="125" t="str">
        <f>Equipment!C233</f>
        <v>SparkFun</v>
      </c>
      <c r="D229" s="125" t="str">
        <f>Equipment!D233</f>
        <v>PRT-14428</v>
      </c>
      <c r="E229" s="125">
        <f>Equipment!E233</f>
        <v>0</v>
      </c>
      <c r="F229" s="125">
        <f>Equipment!F233</f>
        <v>0</v>
      </c>
      <c r="G229" s="125">
        <f>Equipment!G233</f>
        <v>0</v>
      </c>
      <c r="H229" s="125">
        <f>Equipment!H233</f>
        <v>0</v>
      </c>
      <c r="I229" s="125">
        <f>Equipment!K233</f>
        <v>0</v>
      </c>
      <c r="J229" s="125">
        <f>Equipment!L233</f>
        <v>0</v>
      </c>
      <c r="K229" s="125">
        <f>Equipment!I233</f>
        <v>0</v>
      </c>
      <c r="L229" s="125" t="str">
        <f>Equipment!M233</f>
        <v>Qwiic Cable - 200mm</v>
      </c>
      <c r="M229" s="125">
        <f>Equipment!N233</f>
        <v>1.5</v>
      </c>
      <c r="N229" s="125">
        <f>Equipment!O233</f>
        <v>0</v>
      </c>
      <c r="O229" s="125" t="str">
        <f>Equipment!P233</f>
        <v>B</v>
      </c>
      <c r="P229" s="125">
        <f>Equipment!Q233</f>
        <v>215</v>
      </c>
      <c r="Q229" s="125" t="str">
        <f>Equipment!R233</f>
        <v>PRT-14428</v>
      </c>
      <c r="R229" s="125">
        <f>Equipment!S233</f>
        <v>0</v>
      </c>
      <c r="S229" s="125">
        <f>Equipment!T233</f>
        <v>0</v>
      </c>
      <c r="T229" s="125">
        <f>Equipment!U233</f>
        <v>0</v>
      </c>
      <c r="U229" s="125">
        <f>Equipment!V233</f>
        <v>0</v>
      </c>
      <c r="V229" s="125">
        <f>Equipment!W233</f>
        <v>0</v>
      </c>
      <c r="W229" s="125" t="str">
        <f>Equipment!X233</f>
        <v>https://www.sparkfun.com/products/14428</v>
      </c>
      <c r="X229" s="125" t="str">
        <f>Equipment!Y233</f>
        <v>https://cdn.sparkfun.com/r/92-92/assets/parts/1/2/4/5/4/14428-01.jpg</v>
      </c>
      <c r="Y229" s="125" t="str">
        <f>Equipment!Z233</f>
        <v>https://www.sparkfun.com/products/14428</v>
      </c>
      <c r="Z229" s="125" t="str">
        <f>Equipment!AA233</f>
        <v>https://www.mouser.com/ProductDetail/474-PRT-14428</v>
      </c>
      <c r="AA229" s="125">
        <f>Equipment!AB233</f>
        <v>0</v>
      </c>
      <c r="AB229" s="125"/>
      <c r="AC229" s="125"/>
      <c r="AD229" s="125"/>
      <c r="AE229" s="125"/>
      <c r="AF229" s="125"/>
      <c r="AG229" s="125"/>
      <c r="AH229" s="125"/>
      <c r="AI229" s="125"/>
      <c r="AJ229" s="125"/>
      <c r="AK229" s="125"/>
      <c r="AL229" s="125"/>
    </row>
    <row r="230" spans="1:38" s="124" customFormat="1" x14ac:dyDescent="0.3">
      <c r="A230" s="125" t="str">
        <f>Equipment!A234</f>
        <v>Secondary Component</v>
      </c>
      <c r="B230" s="125" t="str">
        <f>Equipment!B234</f>
        <v>QWIIC System/Components</v>
      </c>
      <c r="C230" s="125" t="str">
        <f>Equipment!C234</f>
        <v>SparkFun</v>
      </c>
      <c r="D230" s="125" t="str">
        <f>Equipment!D234</f>
        <v>PRT-14429</v>
      </c>
      <c r="E230" s="125">
        <f>Equipment!E234</f>
        <v>0</v>
      </c>
      <c r="F230" s="125">
        <f>Equipment!F234</f>
        <v>0</v>
      </c>
      <c r="G230" s="125">
        <f>Equipment!G234</f>
        <v>0</v>
      </c>
      <c r="H230" s="125">
        <f>Equipment!H234</f>
        <v>0</v>
      </c>
      <c r="I230" s="125">
        <f>Equipment!K234</f>
        <v>0</v>
      </c>
      <c r="J230" s="125">
        <f>Equipment!L234</f>
        <v>0</v>
      </c>
      <c r="K230" s="125">
        <f>Equipment!I234</f>
        <v>0</v>
      </c>
      <c r="L230" s="125" t="str">
        <f>Equipment!M234</f>
        <v>Qwiic Cable - 500mm</v>
      </c>
      <c r="M230" s="125">
        <f>Equipment!N234</f>
        <v>1.95</v>
      </c>
      <c r="N230" s="125">
        <f>Equipment!O234</f>
        <v>0</v>
      </c>
      <c r="O230" s="125" t="str">
        <f>Equipment!P234</f>
        <v>A</v>
      </c>
      <c r="P230" s="125">
        <f>Equipment!Q234</f>
        <v>216</v>
      </c>
      <c r="Q230" s="125" t="str">
        <f>Equipment!R234</f>
        <v>PRT-14429</v>
      </c>
      <c r="R230" s="125">
        <f>Equipment!S234</f>
        <v>0</v>
      </c>
      <c r="S230" s="125">
        <f>Equipment!T234</f>
        <v>0</v>
      </c>
      <c r="T230" s="125">
        <f>Equipment!U234</f>
        <v>0</v>
      </c>
      <c r="U230" s="125">
        <f>Equipment!V234</f>
        <v>0</v>
      </c>
      <c r="V230" s="125">
        <f>Equipment!W234</f>
        <v>0</v>
      </c>
      <c r="W230" s="125" t="str">
        <f>Equipment!X234</f>
        <v>https://www.sparkfun.com/products/14429</v>
      </c>
      <c r="X230" s="125" t="str">
        <f>Equipment!Y234</f>
        <v>https://cdn.sparkfun.com/r/92-92/assets/parts/1/2/4/5/5/14429-01.jpg</v>
      </c>
      <c r="Y230" s="125" t="str">
        <f>Equipment!Z234</f>
        <v>https://www.sparkfun.com/products/14429</v>
      </c>
      <c r="Z230" s="125" t="str">
        <f>Equipment!AA234</f>
        <v>https://www.mouser.com/ProductDetail/474-PRT-14429</v>
      </c>
      <c r="AA230" s="125">
        <f>Equipment!AB234</f>
        <v>0</v>
      </c>
      <c r="AB230" s="125"/>
      <c r="AC230" s="125"/>
      <c r="AD230" s="125"/>
      <c r="AE230" s="125"/>
      <c r="AF230" s="125"/>
      <c r="AG230" s="125"/>
      <c r="AH230" s="125"/>
      <c r="AI230" s="125"/>
      <c r="AJ230" s="125"/>
      <c r="AK230" s="125"/>
      <c r="AL230" s="125"/>
    </row>
    <row r="231" spans="1:38" s="124" customFormat="1" x14ac:dyDescent="0.3">
      <c r="A231" s="125" t="str">
        <f>Equipment!A235</f>
        <v>Secondary Component</v>
      </c>
      <c r="B231" s="125" t="str">
        <f>Equipment!B235</f>
        <v>QWIIC System/Components</v>
      </c>
      <c r="C231" s="125" t="str">
        <f>Equipment!C235</f>
        <v>SparkFun</v>
      </c>
      <c r="D231" s="125" t="str">
        <f>Equipment!D235</f>
        <v>SPX-14323</v>
      </c>
      <c r="E231" s="125">
        <f>Equipment!E235</f>
        <v>0</v>
      </c>
      <c r="F231" s="125">
        <f>Equipment!F235</f>
        <v>0</v>
      </c>
      <c r="G231" s="125">
        <f>Equipment!G235</f>
        <v>0</v>
      </c>
      <c r="H231" s="125">
        <f>Equipment!H235</f>
        <v>0</v>
      </c>
      <c r="I231" s="125">
        <f>Equipment!K235</f>
        <v>0</v>
      </c>
      <c r="J231" s="125">
        <f>Equipment!L235</f>
        <v>0</v>
      </c>
      <c r="K231" s="125">
        <f>Equipment!I235</f>
        <v>0</v>
      </c>
      <c r="L231" s="125" t="str">
        <f>Equipment!M235</f>
        <v>Qwiic Connector SMD - Black 10 Pcs</v>
      </c>
      <c r="M231" s="125">
        <f>Equipment!N235</f>
        <v>2.95</v>
      </c>
      <c r="N231" s="125">
        <f>Equipment!O235</f>
        <v>0</v>
      </c>
      <c r="O231" s="125" t="str">
        <f>Equipment!P235</f>
        <v>H</v>
      </c>
      <c r="P231" s="125">
        <f>Equipment!Q235</f>
        <v>217</v>
      </c>
      <c r="Q231" s="125" t="str">
        <f>Equipment!R235</f>
        <v>SPX-14323</v>
      </c>
      <c r="R231" s="125">
        <f>Equipment!S235</f>
        <v>0</v>
      </c>
      <c r="S231" s="125">
        <f>Equipment!T235</f>
        <v>0</v>
      </c>
      <c r="T231" s="125">
        <f>Equipment!U235</f>
        <v>0</v>
      </c>
      <c r="U231" s="125">
        <f>Equipment!V235</f>
        <v>0</v>
      </c>
      <c r="V231" s="125">
        <f>Equipment!W235</f>
        <v>0</v>
      </c>
      <c r="W231" s="125" t="str">
        <f>Equipment!X235</f>
        <v>https://www.sparkfun.com/products/14323</v>
      </c>
      <c r="X231" s="125" t="str">
        <f>Equipment!Y235</f>
        <v>https://cdn.sparkfun.com/r/92-92/assets/parts/1/2/2/8/9/Qwiic_Connector_SMD-Black-1.jpg</v>
      </c>
      <c r="Y231" s="125" t="str">
        <f>Equipment!Z235</f>
        <v>https://www.sparkfun.com/products/14323</v>
      </c>
      <c r="Z231" s="125" t="str">
        <f>Equipment!AA235</f>
        <v>https://www.mouser.com/ProductDetail/474-SPX-14323</v>
      </c>
      <c r="AA231" s="125">
        <f>Equipment!AB235</f>
        <v>0</v>
      </c>
      <c r="AB231" s="125"/>
      <c r="AC231" s="125"/>
      <c r="AD231" s="125"/>
      <c r="AE231" s="125"/>
      <c r="AF231" s="125"/>
      <c r="AG231" s="125"/>
      <c r="AH231" s="125"/>
      <c r="AI231" s="125"/>
      <c r="AJ231" s="125"/>
      <c r="AK231" s="125"/>
      <c r="AL231" s="125"/>
    </row>
    <row r="232" spans="1:38" s="124" customFormat="1" x14ac:dyDescent="0.3">
      <c r="A232" s="125" t="str">
        <f>Equipment!A236</f>
        <v>Secondary Component</v>
      </c>
      <c r="B232" s="125" t="str">
        <f>Equipment!B236</f>
        <v>QWIIC System/Components</v>
      </c>
      <c r="C232" s="125" t="str">
        <f>Equipment!C236</f>
        <v>SparkFun</v>
      </c>
      <c r="D232" s="125" t="str">
        <f>Equipment!D236</f>
        <v>SPX-14324</v>
      </c>
      <c r="E232" s="125">
        <f>Equipment!E236</f>
        <v>0</v>
      </c>
      <c r="F232" s="125">
        <f>Equipment!F236</f>
        <v>0</v>
      </c>
      <c r="G232" s="125">
        <f>Equipment!G236</f>
        <v>0</v>
      </c>
      <c r="H232" s="125">
        <f>Equipment!H236</f>
        <v>0</v>
      </c>
      <c r="I232" s="125">
        <f>Equipment!K236</f>
        <v>0</v>
      </c>
      <c r="J232" s="125">
        <f>Equipment!L236</f>
        <v>0</v>
      </c>
      <c r="K232" s="125">
        <f>Equipment!I236</f>
        <v>0</v>
      </c>
      <c r="L232" s="125" t="str">
        <f>Equipment!M236</f>
        <v>Qwiic Connector SMD - White 10 Pcs</v>
      </c>
      <c r="M232" s="125">
        <f>Equipment!N236</f>
        <v>2.95</v>
      </c>
      <c r="N232" s="125">
        <f>Equipment!O236</f>
        <v>0</v>
      </c>
      <c r="O232" s="125" t="str">
        <f>Equipment!P236</f>
        <v>A</v>
      </c>
      <c r="P232" s="125">
        <f>Equipment!Q236</f>
        <v>218</v>
      </c>
      <c r="Q232" s="125" t="str">
        <f>Equipment!R236</f>
        <v>SPX-14324</v>
      </c>
      <c r="R232" s="125">
        <f>Equipment!S236</f>
        <v>0</v>
      </c>
      <c r="S232" s="125">
        <f>Equipment!T236</f>
        <v>0</v>
      </c>
      <c r="T232" s="125">
        <f>Equipment!U236</f>
        <v>0</v>
      </c>
      <c r="U232" s="125">
        <f>Equipment!V236</f>
        <v>0</v>
      </c>
      <c r="V232" s="125">
        <f>Equipment!W236</f>
        <v>0</v>
      </c>
      <c r="W232" s="125" t="str">
        <f>Equipment!X236</f>
        <v>https://www.sparkfun.com/products/14324</v>
      </c>
      <c r="X232" s="125" t="str">
        <f>Equipment!Y236</f>
        <v>https://cdn.sparkfun.com/r/92-92/assets/parts/1/2/2/9/0/Qwiic_Connector_SMD-White-2.jpg</v>
      </c>
      <c r="Y232" s="125" t="str">
        <f>Equipment!Z236</f>
        <v>https://www.sparkfun.com/products/14324</v>
      </c>
      <c r="Z232" s="125" t="str">
        <f>Equipment!AA236</f>
        <v>https://www.mouser.com/ProductDetail/474-SPX-14324</v>
      </c>
      <c r="AA232" s="125">
        <f>Equipment!AB236</f>
        <v>0</v>
      </c>
      <c r="AB232" s="125"/>
      <c r="AC232" s="125"/>
      <c r="AD232" s="125"/>
      <c r="AE232" s="125"/>
      <c r="AF232" s="125"/>
      <c r="AG232" s="125"/>
      <c r="AH232" s="125"/>
      <c r="AI232" s="125"/>
      <c r="AJ232" s="125"/>
      <c r="AK232" s="125"/>
      <c r="AL232" s="125"/>
    </row>
    <row r="233" spans="1:38" s="124" customFormat="1" x14ac:dyDescent="0.3">
      <c r="A233" s="125" t="str">
        <f>Equipment!A237</f>
        <v>Secondary Component</v>
      </c>
      <c r="B233" s="125" t="str">
        <f>Equipment!B237</f>
        <v>QWIIC System/Components</v>
      </c>
      <c r="C233" s="125" t="str">
        <f>Equipment!C237</f>
        <v>SparkFun</v>
      </c>
      <c r="D233" s="125" t="str">
        <f>Equipment!D237</f>
        <v>SPX-14417</v>
      </c>
      <c r="E233" s="125">
        <f>Equipment!E237</f>
        <v>0</v>
      </c>
      <c r="F233" s="125">
        <f>Equipment!F237</f>
        <v>20</v>
      </c>
      <c r="G233" s="125">
        <f>Equipment!G237</f>
        <v>0</v>
      </c>
      <c r="H233" s="125">
        <f>Equipment!H237</f>
        <v>20</v>
      </c>
      <c r="I233" s="125">
        <f>Equipment!K237</f>
        <v>20</v>
      </c>
      <c r="J233" s="125">
        <f>Equipment!L237</f>
        <v>20</v>
      </c>
      <c r="K233" s="125">
        <f>Equipment!I237</f>
        <v>0</v>
      </c>
      <c r="L233" s="125" t="str">
        <f>Equipment!M237</f>
        <v>Qwiic JST Connector - SMD 4-pin</v>
      </c>
      <c r="M233" s="125">
        <f>Equipment!N237</f>
        <v>0.5</v>
      </c>
      <c r="N233" s="125">
        <f>Equipment!O237</f>
        <v>10</v>
      </c>
      <c r="O233" s="125" t="str">
        <f>Equipment!P237</f>
        <v>A</v>
      </c>
      <c r="P233" s="125">
        <f>Equipment!Q237</f>
        <v>219</v>
      </c>
      <c r="Q233" s="125" t="str">
        <f>Equipment!R237</f>
        <v>SPX-14417</v>
      </c>
      <c r="R233" s="125">
        <f>Equipment!S237</f>
        <v>0</v>
      </c>
      <c r="S233" s="125">
        <f>Equipment!T237</f>
        <v>10</v>
      </c>
      <c r="T233" s="125">
        <f>Equipment!U237</f>
        <v>0</v>
      </c>
      <c r="U233" s="125">
        <f>Equipment!V237</f>
        <v>10</v>
      </c>
      <c r="V233" s="125">
        <f>Equipment!W237</f>
        <v>10</v>
      </c>
      <c r="W233" s="125" t="str">
        <f>Equipment!X237</f>
        <v>https://www.sparkfun.com/products/14324</v>
      </c>
      <c r="X233" s="125" t="str">
        <f>Equipment!Y237</f>
        <v>https://cdn.sparkfun.com/r/92-92/assets/parts/1/2/2/9/0/Qwiic_Connector_SMD-White-2.jpg</v>
      </c>
      <c r="Y233" s="125" t="str">
        <f>Equipment!Z237</f>
        <v>https://www.sparkfun.com/products/14417</v>
      </c>
      <c r="Z233" s="125" t="str">
        <f>Equipment!AA237</f>
        <v>https://www.mouser.com/ProductDetail/474-SPX-14417</v>
      </c>
      <c r="AA233" s="125">
        <f>Equipment!AB237</f>
        <v>0</v>
      </c>
      <c r="AB233" s="125"/>
      <c r="AC233" s="125"/>
      <c r="AD233" s="125"/>
      <c r="AE233" s="125"/>
      <c r="AF233" s="125"/>
      <c r="AG233" s="125"/>
      <c r="AH233" s="125"/>
      <c r="AI233" s="125"/>
      <c r="AJ233" s="125"/>
      <c r="AK233" s="125"/>
      <c r="AL233" s="125"/>
    </row>
    <row r="234" spans="1:38" s="124" customFormat="1" x14ac:dyDescent="0.3">
      <c r="A234" s="125" t="str">
        <f>Equipment!A238</f>
        <v>Secondary Component</v>
      </c>
      <c r="B234" s="125" t="str">
        <f>Equipment!B238</f>
        <v>Signal Multiplexing/Conditioning</v>
      </c>
      <c r="C234" s="125" t="str">
        <f>Equipment!C238</f>
        <v>SparkFun</v>
      </c>
      <c r="D234" s="125" t="str">
        <f>Equipment!D238</f>
        <v>DEV-11723</v>
      </c>
      <c r="E234" s="125">
        <f>Equipment!E238</f>
        <v>0</v>
      </c>
      <c r="F234" s="125">
        <f>Equipment!F238</f>
        <v>1</v>
      </c>
      <c r="G234" s="125">
        <f>Equipment!G238</f>
        <v>0</v>
      </c>
      <c r="H234" s="125">
        <f>Equipment!H238</f>
        <v>1</v>
      </c>
      <c r="I234" s="125">
        <f>Equipment!K238</f>
        <v>1</v>
      </c>
      <c r="J234" s="125">
        <f>Equipment!L238</f>
        <v>1</v>
      </c>
      <c r="K234" s="125">
        <f>Equipment!I238</f>
        <v>0</v>
      </c>
      <c r="L234" s="125" t="str">
        <f>Equipment!M238</f>
        <v>Mux Shield II</v>
      </c>
      <c r="M234" s="125">
        <f>Equipment!N238</f>
        <v>24.95</v>
      </c>
      <c r="N234" s="125">
        <f>Equipment!O238</f>
        <v>24.95</v>
      </c>
      <c r="O234" s="125" t="str">
        <f>Equipment!P238</f>
        <v>A</v>
      </c>
      <c r="P234" s="125">
        <f>Equipment!Q238</f>
        <v>220</v>
      </c>
      <c r="Q234" s="125" t="str">
        <f>Equipment!R238</f>
        <v>DEV-11723</v>
      </c>
      <c r="R234" s="125">
        <f>Equipment!S238</f>
        <v>0</v>
      </c>
      <c r="S234" s="125">
        <f>Equipment!T238</f>
        <v>24.95</v>
      </c>
      <c r="T234" s="125">
        <f>Equipment!U238</f>
        <v>0</v>
      </c>
      <c r="U234" s="125">
        <f>Equipment!V238</f>
        <v>24.95</v>
      </c>
      <c r="V234" s="125">
        <f>Equipment!W238</f>
        <v>24.95</v>
      </c>
      <c r="W234" s="125" t="str">
        <f>Equipment!X238</f>
        <v>https://www.sparkfun.com/products/11723</v>
      </c>
      <c r="X234" s="125" t="str">
        <f>Equipment!Y238</f>
        <v>https://cdn.sparkfun.com/r/92-92/assets/parts/7/9/3/4/11723-01.jpg</v>
      </c>
      <c r="Y234" s="125" t="str">
        <f>Equipment!Z238</f>
        <v>https://www.sparkfun.com/products/11723</v>
      </c>
      <c r="Z234" s="125" t="str">
        <f>Equipment!AA238</f>
        <v>https://www.mouser.com/ProductDetail/474-DEV-11723</v>
      </c>
      <c r="AA234" s="125">
        <f>Equipment!AB238</f>
        <v>0</v>
      </c>
      <c r="AB234" s="125"/>
      <c r="AC234" s="125"/>
      <c r="AD234" s="125"/>
      <c r="AE234" s="125"/>
      <c r="AF234" s="125"/>
      <c r="AG234" s="125"/>
      <c r="AH234" s="125"/>
      <c r="AI234" s="125"/>
      <c r="AJ234" s="125"/>
      <c r="AK234" s="125"/>
      <c r="AL234" s="125"/>
    </row>
    <row r="235" spans="1:38" s="124" customFormat="1" x14ac:dyDescent="0.3">
      <c r="A235" s="125" t="str">
        <f>Equipment!A239</f>
        <v>Secondary Component</v>
      </c>
      <c r="B235" s="125" t="str">
        <f>Equipment!B239</f>
        <v>Signal Multiplexing/Conditioning</v>
      </c>
      <c r="C235" s="125" t="str">
        <f>Equipment!C239</f>
        <v>SparkFun</v>
      </c>
      <c r="D235" s="125" t="str">
        <f>Equipment!D239</f>
        <v>BOB-09056</v>
      </c>
      <c r="E235" s="125">
        <f>Equipment!E239</f>
        <v>1</v>
      </c>
      <c r="F235" s="125">
        <f>Equipment!F239</f>
        <v>1</v>
      </c>
      <c r="G235" s="125">
        <f>Equipment!G239</f>
        <v>0</v>
      </c>
      <c r="H235" s="125">
        <f>Equipment!H239</f>
        <v>6</v>
      </c>
      <c r="I235" s="125">
        <f>Equipment!K239</f>
        <v>1</v>
      </c>
      <c r="J235" s="125">
        <f>Equipment!L239</f>
        <v>1</v>
      </c>
      <c r="K235" s="125">
        <f>Equipment!I239</f>
        <v>5</v>
      </c>
      <c r="L235" s="125" t="str">
        <f>Equipment!M239</f>
        <v>SparkFun Analog/Digital MUX Breakout - CD74HC4067</v>
      </c>
      <c r="M235" s="125">
        <f>Equipment!N239</f>
        <v>4.95</v>
      </c>
      <c r="N235" s="125">
        <f>Equipment!O239</f>
        <v>4.95</v>
      </c>
      <c r="O235" s="125" t="str">
        <f>Equipment!P239</f>
        <v>B</v>
      </c>
      <c r="P235" s="125">
        <f>Equipment!Q239</f>
        <v>221</v>
      </c>
      <c r="Q235" s="125" t="str">
        <f>Equipment!R239</f>
        <v>BOB-09056</v>
      </c>
      <c r="R235" s="125">
        <f>Equipment!S239</f>
        <v>4.95</v>
      </c>
      <c r="S235" s="125">
        <f>Equipment!T239</f>
        <v>29.700000000000003</v>
      </c>
      <c r="T235" s="125">
        <f>Equipment!U239</f>
        <v>24.75</v>
      </c>
      <c r="U235" s="125">
        <f>Equipment!V239</f>
        <v>4.95</v>
      </c>
      <c r="V235" s="125">
        <f>Equipment!W239</f>
        <v>4.95</v>
      </c>
      <c r="W235" s="125" t="str">
        <f>Equipment!X239</f>
        <v>https://www.sparkfun.com/products/9056</v>
      </c>
      <c r="X235" s="125" t="str">
        <f>Equipment!Y239</f>
        <v>https://cdn.sparkfun.com/r/92-92/assets/parts/2/4/2/0/09056-01.jpg</v>
      </c>
      <c r="Y235" s="125" t="str">
        <f>Equipment!Z239</f>
        <v>https://www.sparkfun.com/products/09056</v>
      </c>
      <c r="Z235" s="125" t="str">
        <f>Equipment!AA239</f>
        <v>https://www.mouser.com/ProductDetail/474-BOB-09056</v>
      </c>
      <c r="AA235" s="125">
        <f>Equipment!AB239</f>
        <v>0</v>
      </c>
      <c r="AB235" s="125"/>
      <c r="AC235" s="125"/>
      <c r="AD235" s="125"/>
      <c r="AE235" s="125"/>
      <c r="AF235" s="125"/>
      <c r="AG235" s="125"/>
      <c r="AH235" s="125"/>
      <c r="AI235" s="125"/>
      <c r="AJ235" s="125"/>
      <c r="AK235" s="125"/>
      <c r="AL235" s="125"/>
    </row>
    <row r="236" spans="1:38" s="124" customFormat="1" x14ac:dyDescent="0.3">
      <c r="A236" s="125" t="str">
        <f>Equipment!A240</f>
        <v>Secondary Component</v>
      </c>
      <c r="B236" s="125" t="str">
        <f>Equipment!B240</f>
        <v>Signal Multiplexing/Conditioning</v>
      </c>
      <c r="C236" s="125" t="str">
        <f>Equipment!C240</f>
        <v>Adafruit</v>
      </c>
      <c r="D236" s="125" t="str">
        <f>Equipment!D240</f>
        <v>2717</v>
      </c>
      <c r="E236" s="125">
        <f>Equipment!E240</f>
        <v>0</v>
      </c>
      <c r="F236" s="125">
        <f>Equipment!F240</f>
        <v>0</v>
      </c>
      <c r="G236" s="125">
        <f>Equipment!G240</f>
        <v>0</v>
      </c>
      <c r="H236" s="125">
        <f>Equipment!H240</f>
        <v>0</v>
      </c>
      <c r="I236" s="125">
        <f>Equipment!K240</f>
        <v>0</v>
      </c>
      <c r="J236" s="125">
        <f>Equipment!L240</f>
        <v>0</v>
      </c>
      <c r="K236" s="125">
        <f>Equipment!I240</f>
        <v>0</v>
      </c>
      <c r="L236" s="125" t="str">
        <f>Equipment!M240</f>
        <v xml:space="preserve">TCA9548A I2C Multiplexer </v>
      </c>
      <c r="M236" s="125">
        <f>Equipment!N240</f>
        <v>6.95</v>
      </c>
      <c r="N236" s="125">
        <f>Equipment!O240</f>
        <v>0</v>
      </c>
      <c r="O236" s="125" t="str">
        <f>Equipment!P240</f>
        <v>A</v>
      </c>
      <c r="P236" s="125">
        <f>Equipment!Q240</f>
        <v>222</v>
      </c>
      <c r="Q236" s="125" t="str">
        <f>Equipment!R240</f>
        <v>2717</v>
      </c>
      <c r="R236" s="125">
        <f>Equipment!S240</f>
        <v>0</v>
      </c>
      <c r="S236" s="125">
        <f>Equipment!T240</f>
        <v>0</v>
      </c>
      <c r="T236" s="125">
        <f>Equipment!U240</f>
        <v>0</v>
      </c>
      <c r="U236" s="125">
        <f>Equipment!V240</f>
        <v>0</v>
      </c>
      <c r="V236" s="125">
        <f>Equipment!W240</f>
        <v>0</v>
      </c>
      <c r="W236" s="125">
        <f>Equipment!X240</f>
        <v>0</v>
      </c>
      <c r="X236" s="125">
        <f>Equipment!Y240</f>
        <v>0</v>
      </c>
      <c r="Y236" s="125" t="str">
        <f>Equipment!Z240</f>
        <v>https://www.adafruit.com/product/2717</v>
      </c>
      <c r="Z236" s="125" t="str">
        <f>Equipment!AA240</f>
        <v>https://www.mouser.com/ProductDetail/485-2717</v>
      </c>
      <c r="AA236" s="125">
        <f>Equipment!AB240</f>
        <v>0</v>
      </c>
      <c r="AB236" s="125"/>
      <c r="AC236" s="125"/>
      <c r="AD236" s="125"/>
      <c r="AE236" s="125"/>
      <c r="AF236" s="125"/>
      <c r="AG236" s="125"/>
      <c r="AH236" s="125"/>
      <c r="AI236" s="125"/>
      <c r="AJ236" s="125"/>
      <c r="AK236" s="125"/>
      <c r="AL236" s="125"/>
    </row>
    <row r="237" spans="1:38" s="124" customFormat="1" x14ac:dyDescent="0.3">
      <c r="A237" s="125" t="str">
        <f>Equipment!A241</f>
        <v>Secondary Component</v>
      </c>
      <c r="B237" s="125" t="str">
        <f>Equipment!B241</f>
        <v>Signal Multiplexing/Conditioning</v>
      </c>
      <c r="C237" s="125" t="str">
        <f>Equipment!C241</f>
        <v>SparkFun</v>
      </c>
      <c r="D237" s="125" t="str">
        <f>Equipment!D241</f>
        <v>BOB-09118</v>
      </c>
      <c r="E237" s="125">
        <f>Equipment!E241</f>
        <v>1</v>
      </c>
      <c r="F237" s="125">
        <f>Equipment!F241</f>
        <v>2</v>
      </c>
      <c r="G237" s="125">
        <f>Equipment!G241</f>
        <v>0</v>
      </c>
      <c r="H237" s="125">
        <f>Equipment!H241</f>
        <v>7</v>
      </c>
      <c r="I237" s="125">
        <f>Equipment!K241</f>
        <v>2</v>
      </c>
      <c r="J237" s="125">
        <f>Equipment!L241</f>
        <v>2</v>
      </c>
      <c r="K237" s="125">
        <f>Equipment!I241</f>
        <v>5</v>
      </c>
      <c r="L237" s="125" t="str">
        <f>Equipment!M241</f>
        <v>SparkFun Opto-isolator Breakout</v>
      </c>
      <c r="M237" s="125">
        <f>Equipment!N241</f>
        <v>4.95</v>
      </c>
      <c r="N237" s="125">
        <f>Equipment!O241</f>
        <v>9.9</v>
      </c>
      <c r="O237" s="125" t="str">
        <f>Equipment!P241</f>
        <v>B</v>
      </c>
      <c r="P237" s="125">
        <f>Equipment!Q241</f>
        <v>223</v>
      </c>
      <c r="Q237" s="125" t="str">
        <f>Equipment!R241</f>
        <v>BOB-09118</v>
      </c>
      <c r="R237" s="125">
        <f>Equipment!S241</f>
        <v>4.95</v>
      </c>
      <c r="S237" s="125">
        <f>Equipment!T241</f>
        <v>34.65</v>
      </c>
      <c r="T237" s="125">
        <f>Equipment!U241</f>
        <v>24.75</v>
      </c>
      <c r="U237" s="125">
        <f>Equipment!V241</f>
        <v>9.9</v>
      </c>
      <c r="V237" s="125">
        <f>Equipment!W241</f>
        <v>9.9</v>
      </c>
      <c r="W237" s="125" t="str">
        <f>Equipment!X241</f>
        <v>https://www.sparkfun.com/products/9118</v>
      </c>
      <c r="X237" s="125" t="str">
        <f>Equipment!Y241</f>
        <v>https://cdn.sparkfun.com/r/92-92/assets/parts/2/5/2/2/09118-02.jpg</v>
      </c>
      <c r="Y237" s="125" t="str">
        <f>Equipment!Z241</f>
        <v>https://www.sparkfun.com/products/09118</v>
      </c>
      <c r="Z237" s="125" t="str">
        <f>Equipment!AA241</f>
        <v>https://www.mouser.com/ProductDetail/474-BOB-09118</v>
      </c>
      <c r="AA237" s="125">
        <f>Equipment!AB241</f>
        <v>0</v>
      </c>
      <c r="AB237" s="125"/>
      <c r="AC237" s="125"/>
      <c r="AD237" s="125"/>
      <c r="AE237" s="125"/>
      <c r="AF237" s="125"/>
      <c r="AG237" s="125"/>
      <c r="AH237" s="125"/>
      <c r="AI237" s="125"/>
      <c r="AJ237" s="125"/>
      <c r="AK237" s="125"/>
      <c r="AL237" s="125"/>
    </row>
    <row r="238" spans="1:38" s="124" customFormat="1" x14ac:dyDescent="0.3">
      <c r="A238" s="125" t="str">
        <f>Equipment!A242</f>
        <v>Secondary Component</v>
      </c>
      <c r="B238" s="125" t="str">
        <f>Equipment!B242</f>
        <v>Signal Multiplexing/Conditioning</v>
      </c>
      <c r="C238" s="125" t="str">
        <f>Equipment!C242</f>
        <v>Adafruit</v>
      </c>
      <c r="D238" s="125" t="str">
        <f>Equipment!D242</f>
        <v>1085</v>
      </c>
      <c r="E238" s="125">
        <f>Equipment!E242</f>
        <v>0</v>
      </c>
      <c r="F238" s="125">
        <f>Equipment!F242</f>
        <v>0</v>
      </c>
      <c r="G238" s="125">
        <f>Equipment!G242</f>
        <v>0</v>
      </c>
      <c r="H238" s="125">
        <f>Equipment!H242</f>
        <v>0</v>
      </c>
      <c r="I238" s="125">
        <f>Equipment!K242</f>
        <v>0</v>
      </c>
      <c r="J238" s="125">
        <f>Equipment!L242</f>
        <v>0</v>
      </c>
      <c r="K238" s="125">
        <f>Equipment!I242</f>
        <v>0</v>
      </c>
      <c r="L238" s="125" t="str">
        <f>Equipment!M242</f>
        <v xml:space="preserve">ADS1115 16-Bit ADC - 4 Channel with Programmable Gain Amplifier </v>
      </c>
      <c r="M238" s="125">
        <f>Equipment!N242</f>
        <v>14.95</v>
      </c>
      <c r="N238" s="125">
        <f>Equipment!O242</f>
        <v>0</v>
      </c>
      <c r="O238" s="125" t="str">
        <f>Equipment!P242</f>
        <v>A</v>
      </c>
      <c r="P238" s="125">
        <f>Equipment!Q242</f>
        <v>224</v>
      </c>
      <c r="Q238" s="125" t="str">
        <f>Equipment!R242</f>
        <v>1085</v>
      </c>
      <c r="R238" s="125">
        <f>Equipment!S242</f>
        <v>0</v>
      </c>
      <c r="S238" s="125">
        <f>Equipment!T242</f>
        <v>0</v>
      </c>
      <c r="T238" s="125">
        <f>Equipment!U242</f>
        <v>0</v>
      </c>
      <c r="U238" s="125">
        <f>Equipment!V242</f>
        <v>0</v>
      </c>
      <c r="V238" s="125">
        <f>Equipment!W242</f>
        <v>0</v>
      </c>
      <c r="W238" s="125">
        <f>Equipment!X242</f>
        <v>0</v>
      </c>
      <c r="X238" s="125">
        <f>Equipment!Y242</f>
        <v>0</v>
      </c>
      <c r="Y238" s="125" t="str">
        <f>Equipment!Z242</f>
        <v>https://www.adafruit.com/product/1085</v>
      </c>
      <c r="Z238" s="125" t="str">
        <f>Equipment!AA242</f>
        <v>https://www.mouser.com/ProductDetail/485-1085</v>
      </c>
      <c r="AA238" s="125">
        <f>Equipment!AB242</f>
        <v>0</v>
      </c>
      <c r="AB238" s="125"/>
      <c r="AC238" s="125"/>
      <c r="AD238" s="125"/>
      <c r="AE238" s="125"/>
      <c r="AF238" s="125"/>
      <c r="AG238" s="125"/>
      <c r="AH238" s="125"/>
      <c r="AI238" s="125"/>
      <c r="AJ238" s="125"/>
      <c r="AK238" s="125"/>
      <c r="AL238" s="125"/>
    </row>
    <row r="239" spans="1:38" s="124" customFormat="1" x14ac:dyDescent="0.3">
      <c r="A239" s="125" t="str">
        <f>Equipment!A243</f>
        <v>Secondary Component</v>
      </c>
      <c r="B239" s="125" t="str">
        <f>Equipment!B243</f>
        <v>Signal Multiplexing/Conditioning</v>
      </c>
      <c r="C239" s="125" t="str">
        <f>Equipment!C243</f>
        <v>Adafruit</v>
      </c>
      <c r="D239" s="125" t="str">
        <f>Equipment!D243</f>
        <v>856</v>
      </c>
      <c r="E239" s="125">
        <f>Equipment!E243</f>
        <v>0</v>
      </c>
      <c r="F239" s="125">
        <f>Equipment!F243</f>
        <v>0</v>
      </c>
      <c r="G239" s="125">
        <f>Equipment!G243</f>
        <v>0</v>
      </c>
      <c r="H239" s="125">
        <f>Equipment!H243</f>
        <v>0</v>
      </c>
      <c r="I239" s="125">
        <f>Equipment!K243</f>
        <v>0</v>
      </c>
      <c r="J239" s="125">
        <f>Equipment!L243</f>
        <v>0</v>
      </c>
      <c r="K239" s="125">
        <f>Equipment!I243</f>
        <v>0</v>
      </c>
      <c r="L239" s="125" t="str">
        <f>Equipment!M243</f>
        <v xml:space="preserve">MCP3008 - 8-Channel 10-Bit ADC With SPI Interface </v>
      </c>
      <c r="M239" s="125">
        <f>Equipment!N243</f>
        <v>3.75</v>
      </c>
      <c r="N239" s="125">
        <f>Equipment!O243</f>
        <v>0</v>
      </c>
      <c r="O239" s="125" t="str">
        <f>Equipment!P243</f>
        <v>A</v>
      </c>
      <c r="P239" s="125">
        <f>Equipment!Q243</f>
        <v>225</v>
      </c>
      <c r="Q239" s="125" t="str">
        <f>Equipment!R243</f>
        <v>856</v>
      </c>
      <c r="R239" s="125">
        <f>Equipment!S243</f>
        <v>0</v>
      </c>
      <c r="S239" s="125">
        <f>Equipment!T243</f>
        <v>0</v>
      </c>
      <c r="T239" s="125">
        <f>Equipment!U243</f>
        <v>0</v>
      </c>
      <c r="U239" s="125">
        <f>Equipment!V243</f>
        <v>0</v>
      </c>
      <c r="V239" s="125">
        <f>Equipment!W243</f>
        <v>0</v>
      </c>
      <c r="W239" s="125">
        <f>Equipment!X243</f>
        <v>0</v>
      </c>
      <c r="X239" s="125">
        <f>Equipment!Y243</f>
        <v>0</v>
      </c>
      <c r="Y239" s="125" t="str">
        <f>Equipment!Z243</f>
        <v>https://www.adafruit.com/product/856</v>
      </c>
      <c r="Z239" s="125" t="str">
        <f>Equipment!AA243</f>
        <v>https://www.mouser.com/ProductDetail/485-856</v>
      </c>
      <c r="AA239" s="125">
        <f>Equipment!AB243</f>
        <v>0</v>
      </c>
      <c r="AB239" s="125"/>
      <c r="AC239" s="125"/>
      <c r="AD239" s="125"/>
      <c r="AE239" s="125"/>
      <c r="AF239" s="125"/>
      <c r="AG239" s="125"/>
      <c r="AH239" s="125"/>
      <c r="AI239" s="125"/>
      <c r="AJ239" s="125"/>
      <c r="AK239" s="125"/>
      <c r="AL239" s="125"/>
    </row>
    <row r="240" spans="1:38" s="124" customFormat="1" x14ac:dyDescent="0.3">
      <c r="A240" s="125" t="str">
        <f>Equipment!A244</f>
        <v>Secondary Component</v>
      </c>
      <c r="B240" s="125" t="str">
        <f>Equipment!B244</f>
        <v>USB Cables/Adapters</v>
      </c>
      <c r="C240" s="125" t="str">
        <f>Equipment!C244</f>
        <v>SparkFun</v>
      </c>
      <c r="D240" s="125" t="str">
        <f>Equipment!D244</f>
        <v>CAB-11604</v>
      </c>
      <c r="E240" s="125">
        <f>Equipment!E244</f>
        <v>0</v>
      </c>
      <c r="F240" s="125">
        <f>Equipment!F244</f>
        <v>0</v>
      </c>
      <c r="G240" s="125">
        <f>Equipment!G244</f>
        <v>0</v>
      </c>
      <c r="H240" s="125">
        <f>Equipment!H244</f>
        <v>0</v>
      </c>
      <c r="I240" s="125">
        <f>Equipment!K244</f>
        <v>0</v>
      </c>
      <c r="J240" s="125">
        <f>Equipment!L244</f>
        <v>0</v>
      </c>
      <c r="K240" s="125">
        <f>Equipment!I244</f>
        <v>0</v>
      </c>
      <c r="L240" s="125" t="str">
        <f>Equipment!M244</f>
        <v>USB OTG Cable - Female A to Micro A - 4\"</v>
      </c>
      <c r="M240" s="125">
        <f>Equipment!N244</f>
        <v>2.95</v>
      </c>
      <c r="N240" s="125">
        <f>Equipment!O244</f>
        <v>0</v>
      </c>
      <c r="O240" s="125" t="str">
        <f>Equipment!P244</f>
        <v>A</v>
      </c>
      <c r="P240" s="125">
        <f>Equipment!Q244</f>
        <v>226</v>
      </c>
      <c r="Q240" s="125" t="str">
        <f>Equipment!R244</f>
        <v>CAB-11604</v>
      </c>
      <c r="R240" s="125">
        <f>Equipment!S244</f>
        <v>0</v>
      </c>
      <c r="S240" s="125">
        <f>Equipment!T244</f>
        <v>0</v>
      </c>
      <c r="T240" s="125">
        <f>Equipment!U244</f>
        <v>0</v>
      </c>
      <c r="U240" s="125">
        <f>Equipment!V244</f>
        <v>0</v>
      </c>
      <c r="V240" s="125">
        <f>Equipment!W244</f>
        <v>0</v>
      </c>
      <c r="W240" s="125" t="str">
        <f>Equipment!X244</f>
        <v>https://www.sparkfun.com/products/11604</v>
      </c>
      <c r="X240" s="125" t="str">
        <f>Equipment!Y244</f>
        <v>https://cdn.sparkfun.com/r/92-92/assets/parts/7/6/2/8/11604-01.jpg</v>
      </c>
      <c r="Y240" s="125" t="str">
        <f>Equipment!Z244</f>
        <v>https://www.sparkfun.com/products/11604</v>
      </c>
      <c r="Z240" s="125" t="str">
        <f>Equipment!AA244</f>
        <v>https://www.mouser.com/ProductDetail/474-CAB-11604</v>
      </c>
      <c r="AA240" s="125">
        <f>Equipment!AB244</f>
        <v>0</v>
      </c>
      <c r="AB240" s="125"/>
      <c r="AC240" s="125"/>
      <c r="AD240" s="125"/>
      <c r="AE240" s="125"/>
      <c r="AF240" s="125"/>
      <c r="AG240" s="125"/>
      <c r="AH240" s="125"/>
      <c r="AI240" s="125"/>
      <c r="AJ240" s="125"/>
      <c r="AK240" s="125"/>
      <c r="AL240" s="125"/>
    </row>
    <row r="241" spans="1:38" s="124" customFormat="1" x14ac:dyDescent="0.3">
      <c r="A241" s="125" t="str">
        <f>Equipment!A245</f>
        <v>Secondary Component</v>
      </c>
      <c r="B241" s="125" t="str">
        <f>Equipment!B245</f>
        <v>USB Cables/Adapters</v>
      </c>
      <c r="C241" s="125" t="str">
        <f>Equipment!C245</f>
        <v>SparkFun</v>
      </c>
      <c r="D241" s="125" t="str">
        <f>Equipment!D245</f>
        <v>CAB-14276</v>
      </c>
      <c r="E241" s="125">
        <f>Equipment!E245</f>
        <v>0</v>
      </c>
      <c r="F241" s="125">
        <f>Equipment!F245</f>
        <v>0</v>
      </c>
      <c r="G241" s="125">
        <f>Equipment!G245</f>
        <v>0</v>
      </c>
      <c r="H241" s="125">
        <f>Equipment!H245</f>
        <v>0</v>
      </c>
      <c r="I241" s="125">
        <f>Equipment!K245</f>
        <v>0</v>
      </c>
      <c r="J241" s="125">
        <f>Equipment!L245</f>
        <v>0</v>
      </c>
      <c r="K241" s="125">
        <f>Equipment!I245</f>
        <v>0</v>
      </c>
      <c r="L241" s="125" t="str">
        <f>Equipment!M245</f>
        <v>USB OTG Cable - Female A to Micro B - 5in</v>
      </c>
      <c r="M241" s="125">
        <f>Equipment!N245</f>
        <v>2.95</v>
      </c>
      <c r="N241" s="125">
        <f>Equipment!O245</f>
        <v>0</v>
      </c>
      <c r="O241" s="125" t="str">
        <f>Equipment!P245</f>
        <v>A</v>
      </c>
      <c r="P241" s="125">
        <f>Equipment!Q245</f>
        <v>227</v>
      </c>
      <c r="Q241" s="125" t="str">
        <f>Equipment!R245</f>
        <v>CAB-14276</v>
      </c>
      <c r="R241" s="125">
        <f>Equipment!S245</f>
        <v>0</v>
      </c>
      <c r="S241" s="125">
        <f>Equipment!T245</f>
        <v>0</v>
      </c>
      <c r="T241" s="125">
        <f>Equipment!U245</f>
        <v>0</v>
      </c>
      <c r="U241" s="125">
        <f>Equipment!V245</f>
        <v>0</v>
      </c>
      <c r="V241" s="125">
        <f>Equipment!W245</f>
        <v>0</v>
      </c>
      <c r="W241" s="125" t="str">
        <f>Equipment!X245</f>
        <v>https://www.sparkfun.com/products/14276</v>
      </c>
      <c r="X241" s="125" t="str">
        <f>Equipment!Y245</f>
        <v>https://cdn.sparkfun.com/r/92-92/assets/parts/1/2/2/3/1/14276-01.jpg</v>
      </c>
      <c r="Y241" s="125" t="str">
        <f>Equipment!Z245</f>
        <v>https://www.sparkfun.com/products/14276</v>
      </c>
      <c r="Z241" s="125" t="str">
        <f>Equipment!AA245</f>
        <v>https://www.mouser.com/ProductDetail/474-CAB-14276</v>
      </c>
      <c r="AA241" s="125">
        <f>Equipment!AB245</f>
        <v>0</v>
      </c>
      <c r="AB241" s="125"/>
      <c r="AC241" s="125"/>
      <c r="AD241" s="125"/>
      <c r="AE241" s="125"/>
      <c r="AF241" s="125"/>
      <c r="AG241" s="125"/>
      <c r="AH241" s="125"/>
      <c r="AI241" s="125"/>
      <c r="AJ241" s="125"/>
      <c r="AK241" s="125"/>
      <c r="AL241" s="125"/>
    </row>
    <row r="242" spans="1:38" s="124" customFormat="1" x14ac:dyDescent="0.3">
      <c r="A242" s="125" t="str">
        <f>Equipment!A246</f>
        <v>Secondary Component</v>
      </c>
      <c r="B242" s="125" t="str">
        <f>Equipment!B246</f>
        <v>USB Cables/Adapters</v>
      </c>
      <c r="C242" s="125" t="str">
        <f>Equipment!C246</f>
        <v>Adafruit</v>
      </c>
      <c r="D242" s="125" t="str">
        <f>Equipment!D246</f>
        <v>1099</v>
      </c>
      <c r="E242" s="125">
        <f>Equipment!E246</f>
        <v>0</v>
      </c>
      <c r="F242" s="125">
        <f>Equipment!F246</f>
        <v>0</v>
      </c>
      <c r="G242" s="125">
        <f>Equipment!G246</f>
        <v>0</v>
      </c>
      <c r="H242" s="125">
        <f>Equipment!H246</f>
        <v>0</v>
      </c>
      <c r="I242" s="125">
        <f>Equipment!K246</f>
        <v>0</v>
      </c>
      <c r="J242" s="125">
        <f>Equipment!L246</f>
        <v>0</v>
      </c>
      <c r="K242" s="125">
        <f>Equipment!I246</f>
        <v>0</v>
      </c>
      <c r="L242" s="125" t="str">
        <f>Equipment!M246</f>
        <v>USB OTG Host Cable - MicroB OTG male to A female</v>
      </c>
      <c r="M242" s="125">
        <f>Equipment!N246</f>
        <v>2.5</v>
      </c>
      <c r="N242" s="125">
        <f>Equipment!O246</f>
        <v>0</v>
      </c>
      <c r="O242" s="125" t="str">
        <f>Equipment!P246</f>
        <v>A</v>
      </c>
      <c r="P242" s="125">
        <f>Equipment!Q246</f>
        <v>228</v>
      </c>
      <c r="Q242" s="125" t="str">
        <f>Equipment!R246</f>
        <v>1099</v>
      </c>
      <c r="R242" s="125">
        <f>Equipment!S246</f>
        <v>0</v>
      </c>
      <c r="S242" s="125">
        <f>Equipment!T246</f>
        <v>0</v>
      </c>
      <c r="T242" s="125">
        <f>Equipment!U246</f>
        <v>0</v>
      </c>
      <c r="U242" s="125">
        <f>Equipment!V246</f>
        <v>0</v>
      </c>
      <c r="V242" s="125">
        <f>Equipment!W246</f>
        <v>0</v>
      </c>
      <c r="W242" s="125">
        <f>Equipment!X246</f>
        <v>0</v>
      </c>
      <c r="X242" s="125">
        <f>Equipment!Y246</f>
        <v>0</v>
      </c>
      <c r="Y242" s="125" t="str">
        <f>Equipment!Z246</f>
        <v>https://www.adafruit.com/product/1099</v>
      </c>
      <c r="Z242" s="125" t="str">
        <f>Equipment!AA246</f>
        <v>https://www.mouser.com/ProductDetail/485-1099</v>
      </c>
      <c r="AA242" s="125">
        <f>Equipment!AB246</f>
        <v>0</v>
      </c>
      <c r="AB242" s="125"/>
      <c r="AC242" s="125"/>
      <c r="AD242" s="125"/>
      <c r="AE242" s="125"/>
      <c r="AF242" s="125"/>
      <c r="AG242" s="125"/>
      <c r="AH242" s="125"/>
      <c r="AI242" s="125"/>
      <c r="AJ242" s="125"/>
      <c r="AK242" s="125"/>
      <c r="AL242" s="125"/>
    </row>
    <row r="243" spans="1:38" s="124" customFormat="1" x14ac:dyDescent="0.3">
      <c r="A243" s="125" t="str">
        <f>Equipment!A247</f>
        <v>Secondary Component</v>
      </c>
      <c r="B243" s="125" t="str">
        <f>Equipment!B247</f>
        <v>USB Cables/Adapters</v>
      </c>
      <c r="C243" s="125" t="str">
        <f>Equipment!C247</f>
        <v>Adafruit</v>
      </c>
      <c r="D243" s="125" t="str">
        <f>Equipment!D247</f>
        <v>2910</v>
      </c>
      <c r="E243" s="125">
        <f>Equipment!E247</f>
        <v>1</v>
      </c>
      <c r="F243" s="125">
        <f>Equipment!F247</f>
        <v>0</v>
      </c>
      <c r="G243" s="125">
        <f>Equipment!G247</f>
        <v>0</v>
      </c>
      <c r="H243" s="125">
        <f>Equipment!H247</f>
        <v>5</v>
      </c>
      <c r="I243" s="125">
        <f>Equipment!K247</f>
        <v>0</v>
      </c>
      <c r="J243" s="125">
        <f>Equipment!L247</f>
        <v>0</v>
      </c>
      <c r="K243" s="125">
        <f>Equipment!I247</f>
        <v>5</v>
      </c>
      <c r="L243" s="125" t="str">
        <f>Equipment!M247</f>
        <v>Tiny OTG Adapter - USB Micro to USB</v>
      </c>
      <c r="M243" s="125">
        <f>Equipment!N247</f>
        <v>2.95</v>
      </c>
      <c r="N243" s="125">
        <f>Equipment!O247</f>
        <v>0</v>
      </c>
      <c r="O243" s="125" t="str">
        <f>Equipment!P247</f>
        <v>B</v>
      </c>
      <c r="P243" s="125">
        <f>Equipment!Q247</f>
        <v>229</v>
      </c>
      <c r="Q243" s="125" t="str">
        <f>Equipment!R247</f>
        <v>2910</v>
      </c>
      <c r="R243" s="125">
        <f>Equipment!S247</f>
        <v>2.95</v>
      </c>
      <c r="S243" s="125">
        <f>Equipment!T247</f>
        <v>14.75</v>
      </c>
      <c r="T243" s="125">
        <f>Equipment!U247</f>
        <v>14.75</v>
      </c>
      <c r="U243" s="125">
        <f>Equipment!V247</f>
        <v>0</v>
      </c>
      <c r="V243" s="125">
        <f>Equipment!W247</f>
        <v>0</v>
      </c>
      <c r="W243" s="125">
        <f>Equipment!X247</f>
        <v>0</v>
      </c>
      <c r="X243" s="125">
        <f>Equipment!Y247</f>
        <v>0</v>
      </c>
      <c r="Y243" s="125" t="str">
        <f>Equipment!Z247</f>
        <v>https://www.adafruit.com/product/2910</v>
      </c>
      <c r="Z243" s="125" t="str">
        <f>Equipment!AA247</f>
        <v>https://www.mouser.com/ProductDetail/485-2910</v>
      </c>
      <c r="AA243" s="125">
        <f>Equipment!AB247</f>
        <v>0</v>
      </c>
      <c r="AB243" s="125"/>
      <c r="AC243" s="125"/>
      <c r="AD243" s="125"/>
      <c r="AE243" s="125"/>
      <c r="AF243" s="125"/>
      <c r="AG243" s="125"/>
      <c r="AH243" s="125"/>
      <c r="AI243" s="125"/>
      <c r="AJ243" s="125"/>
      <c r="AK243" s="125"/>
      <c r="AL243" s="125"/>
    </row>
    <row r="244" spans="1:38" s="124" customFormat="1" x14ac:dyDescent="0.3">
      <c r="A244" s="125" t="str">
        <f>Equipment!A248</f>
        <v>Secondary Component</v>
      </c>
      <c r="B244" s="125" t="str">
        <f>Equipment!B248</f>
        <v>USB Cables/Adapters</v>
      </c>
      <c r="C244" s="125" t="str">
        <f>Equipment!C248</f>
        <v>SparkFun</v>
      </c>
      <c r="D244" s="125" t="str">
        <f>Equipment!D248</f>
        <v>CAB-12977</v>
      </c>
      <c r="E244" s="125">
        <f>Equipment!E248</f>
        <v>0</v>
      </c>
      <c r="F244" s="125">
        <f>Equipment!F248</f>
        <v>1</v>
      </c>
      <c r="G244" s="125">
        <f>Equipment!G248</f>
        <v>0</v>
      </c>
      <c r="H244" s="125">
        <f>Equipment!H248</f>
        <v>1</v>
      </c>
      <c r="I244" s="125">
        <f>Equipment!K248</f>
        <v>1</v>
      </c>
      <c r="J244" s="125">
        <f>Equipment!L248</f>
        <v>1</v>
      </c>
      <c r="K244" s="125">
        <f>Equipment!I248</f>
        <v>0</v>
      </c>
      <c r="L244" s="125" t="str">
        <f>Equipment!M248</f>
        <v>USB to TTL Serial Cable</v>
      </c>
      <c r="M244" s="125">
        <f>Equipment!N248</f>
        <v>9.9499999999999993</v>
      </c>
      <c r="N244" s="125">
        <f>Equipment!O248</f>
        <v>9.9499999999999993</v>
      </c>
      <c r="O244" s="125" t="str">
        <f>Equipment!P248</f>
        <v>A</v>
      </c>
      <c r="P244" s="125">
        <f>Equipment!Q248</f>
        <v>230</v>
      </c>
      <c r="Q244" s="125" t="str">
        <f>Equipment!R248</f>
        <v>CAB-12977</v>
      </c>
      <c r="R244" s="125">
        <f>Equipment!S248</f>
        <v>0</v>
      </c>
      <c r="S244" s="125">
        <f>Equipment!T248</f>
        <v>9.9499999999999993</v>
      </c>
      <c r="T244" s="125">
        <f>Equipment!U248</f>
        <v>0</v>
      </c>
      <c r="U244" s="125">
        <f>Equipment!V248</f>
        <v>9.9499999999999993</v>
      </c>
      <c r="V244" s="125">
        <f>Equipment!W248</f>
        <v>9.9499999999999993</v>
      </c>
      <c r="W244" s="125" t="str">
        <f>Equipment!X248</f>
        <v>https://www.sparkfun.com/products/12977</v>
      </c>
      <c r="X244" s="125" t="str">
        <f>Equipment!Y248</f>
        <v>https://cdn.sparkfun.com/r/92-92/assets/parts/9/9/1/8/12977-00.jpg</v>
      </c>
      <c r="Y244" s="125" t="str">
        <f>Equipment!Z248</f>
        <v>https://www.sparkfun.com/products/12977</v>
      </c>
      <c r="Z244" s="125" t="str">
        <f>Equipment!AA248</f>
        <v>https://www.mouser.com/ProductDetail/474-CAB-12977</v>
      </c>
      <c r="AA244" s="125">
        <f>Equipment!AB248</f>
        <v>0</v>
      </c>
      <c r="AB244" s="125"/>
      <c r="AC244" s="125"/>
      <c r="AD244" s="125"/>
      <c r="AE244" s="125"/>
      <c r="AF244" s="125"/>
      <c r="AG244" s="125"/>
      <c r="AH244" s="125"/>
      <c r="AI244" s="125"/>
      <c r="AJ244" s="125"/>
      <c r="AK244" s="125"/>
      <c r="AL244" s="125"/>
    </row>
    <row r="245" spans="1:38" s="124" customFormat="1" x14ac:dyDescent="0.3">
      <c r="A245" s="125" t="str">
        <f>Equipment!A249</f>
        <v>Secondary Component</v>
      </c>
      <c r="B245" s="125" t="str">
        <f>Equipment!B249</f>
        <v>USB Cables/Adapters</v>
      </c>
      <c r="C245" s="125" t="str">
        <f>Equipment!C249</f>
        <v>Adafruit</v>
      </c>
      <c r="D245" s="125" t="str">
        <f>Equipment!D249</f>
        <v>1620</v>
      </c>
      <c r="E245" s="125">
        <f>Equipment!E249</f>
        <v>0</v>
      </c>
      <c r="F245" s="125">
        <f>Equipment!F249</f>
        <v>0</v>
      </c>
      <c r="G245" s="125">
        <f>Equipment!G249</f>
        <v>0</v>
      </c>
      <c r="H245" s="125">
        <f>Equipment!H249</f>
        <v>0</v>
      </c>
      <c r="I245" s="125">
        <f>Equipment!K249</f>
        <v>0</v>
      </c>
      <c r="J245" s="125">
        <f>Equipment!L249</f>
        <v>0</v>
      </c>
      <c r="K245" s="125">
        <f>Equipment!I249</f>
        <v>0</v>
      </c>
      <c r="L245" s="125" t="str">
        <f>Equipment!M249</f>
        <v>USB Cable with Switch</v>
      </c>
      <c r="M245" s="125">
        <f>Equipment!N249</f>
        <v>2.95</v>
      </c>
      <c r="N245" s="125">
        <f>Equipment!O249</f>
        <v>0</v>
      </c>
      <c r="O245" s="125" t="str">
        <f>Equipment!P249</f>
        <v>A</v>
      </c>
      <c r="P245" s="125">
        <f>Equipment!Q249</f>
        <v>231</v>
      </c>
      <c r="Q245" s="125" t="str">
        <f>Equipment!R249</f>
        <v>1620</v>
      </c>
      <c r="R245" s="125">
        <f>Equipment!S249</f>
        <v>0</v>
      </c>
      <c r="S245" s="125">
        <f>Equipment!T249</f>
        <v>0</v>
      </c>
      <c r="T245" s="125">
        <f>Equipment!U249</f>
        <v>0</v>
      </c>
      <c r="U245" s="125">
        <f>Equipment!V249</f>
        <v>0</v>
      </c>
      <c r="V245" s="125">
        <f>Equipment!W249</f>
        <v>0</v>
      </c>
      <c r="W245" s="125">
        <f>Equipment!X249</f>
        <v>0</v>
      </c>
      <c r="X245" s="125">
        <f>Equipment!Y249</f>
        <v>0</v>
      </c>
      <c r="Y245" s="125" t="str">
        <f>Equipment!Z249</f>
        <v>https://www.adafruit.com/product/1620</v>
      </c>
      <c r="Z245" s="125" t="str">
        <f>Equipment!AA249</f>
        <v>https://www.mouser.com/ProductDetail/485-1620</v>
      </c>
      <c r="AA245" s="125">
        <f>Equipment!AB249</f>
        <v>0</v>
      </c>
      <c r="AB245" s="125"/>
      <c r="AC245" s="125"/>
      <c r="AD245" s="125"/>
      <c r="AE245" s="125"/>
      <c r="AF245" s="125"/>
      <c r="AG245" s="125"/>
      <c r="AH245" s="125"/>
      <c r="AI245" s="125"/>
      <c r="AJ245" s="125"/>
      <c r="AK245" s="125"/>
      <c r="AL245" s="125"/>
    </row>
    <row r="246" spans="1:38" s="124" customFormat="1" x14ac:dyDescent="0.3">
      <c r="A246" s="125" t="str">
        <f>Equipment!A250</f>
        <v>Secondary Component</v>
      </c>
      <c r="B246" s="125" t="str">
        <f>Equipment!B250</f>
        <v>USB Cables/Adapters</v>
      </c>
      <c r="C246" s="125" t="str">
        <f>Equipment!C250</f>
        <v>SparkFun</v>
      </c>
      <c r="D246" s="125" t="str">
        <f>Equipment!D250</f>
        <v>CAB-12016</v>
      </c>
      <c r="E246" s="125">
        <f>Equipment!E250</f>
        <v>0</v>
      </c>
      <c r="F246" s="125">
        <f>Equipment!F250</f>
        <v>1</v>
      </c>
      <c r="G246" s="125">
        <f>Equipment!G250</f>
        <v>1</v>
      </c>
      <c r="H246" s="125">
        <f>Equipment!H250</f>
        <v>1</v>
      </c>
      <c r="I246" s="125">
        <f>Equipment!K250</f>
        <v>0</v>
      </c>
      <c r="J246" s="125">
        <f>Equipment!L250</f>
        <v>0</v>
      </c>
      <c r="K246" s="125">
        <f>Equipment!I250</f>
        <v>1</v>
      </c>
      <c r="L246" s="125" t="str">
        <f>Equipment!M250</f>
        <v>SparkFun Cerberus USB Cable - 6ft</v>
      </c>
      <c r="M246" s="125">
        <f>Equipment!N250</f>
        <v>6.97</v>
      </c>
      <c r="N246" s="125">
        <f>Equipment!O250</f>
        <v>0</v>
      </c>
      <c r="O246" s="125" t="str">
        <f>Equipment!P250</f>
        <v>A</v>
      </c>
      <c r="P246" s="125">
        <f>Equipment!Q250</f>
        <v>232</v>
      </c>
      <c r="Q246" s="125" t="str">
        <f>Equipment!R250</f>
        <v>CAB-12016</v>
      </c>
      <c r="R246" s="125">
        <f>Equipment!S250</f>
        <v>0</v>
      </c>
      <c r="S246" s="125">
        <f>Equipment!T250</f>
        <v>6.97</v>
      </c>
      <c r="T246" s="125">
        <f>Equipment!U250</f>
        <v>6.97</v>
      </c>
      <c r="U246" s="125">
        <f>Equipment!V250</f>
        <v>0</v>
      </c>
      <c r="V246" s="125">
        <f>Equipment!W250</f>
        <v>0</v>
      </c>
      <c r="W246" s="125" t="str">
        <f>Equipment!X250</f>
        <v>https://www.sparkfun.com/products/12016</v>
      </c>
      <c r="X246" s="125" t="str">
        <f>Equipment!Y250</f>
        <v>https://cdn.sparkfun.com/r/92-92/assets/parts/8/5/3/9/12016-01.jpg</v>
      </c>
      <c r="Y246" s="125" t="str">
        <f>Equipment!Z250</f>
        <v>https://www.sparkfun.com/products/12016</v>
      </c>
      <c r="Z246" s="125" t="str">
        <f>Equipment!AA250</f>
        <v>https://www.mouser.com/ProductDetail/474-CAB-12016</v>
      </c>
      <c r="AA246" s="125">
        <f>Equipment!AB250</f>
        <v>0</v>
      </c>
      <c r="AB246" s="125"/>
      <c r="AC246" s="125"/>
      <c r="AD246" s="125"/>
      <c r="AE246" s="125"/>
      <c r="AF246" s="125"/>
      <c r="AG246" s="125"/>
      <c r="AH246" s="125"/>
      <c r="AI246" s="125"/>
      <c r="AJ246" s="125"/>
      <c r="AK246" s="125"/>
      <c r="AL246" s="125"/>
    </row>
    <row r="247" spans="1:38" s="124" customFormat="1" x14ac:dyDescent="0.3">
      <c r="A247" s="125" t="str">
        <f>Equipment!A251</f>
        <v>Secondary Component</v>
      </c>
      <c r="B247" s="125" t="str">
        <f>Equipment!B251</f>
        <v>USB/Serial Interface Breakouts</v>
      </c>
      <c r="C247" s="125" t="str">
        <f>Equipment!C251</f>
        <v>SparkFun</v>
      </c>
      <c r="D247" s="125" t="str">
        <f>Equipment!D251</f>
        <v>DEV-14050</v>
      </c>
      <c r="E247" s="125">
        <f>Equipment!E251</f>
        <v>1</v>
      </c>
      <c r="F247" s="125">
        <f>Equipment!F251</f>
        <v>0</v>
      </c>
      <c r="G247" s="125">
        <f>Equipment!G251</f>
        <v>0</v>
      </c>
      <c r="H247" s="125">
        <f>Equipment!H251</f>
        <v>5</v>
      </c>
      <c r="I247" s="125">
        <f>Equipment!K251</f>
        <v>0</v>
      </c>
      <c r="J247" s="125">
        <f>Equipment!L251</f>
        <v>0</v>
      </c>
      <c r="K247" s="125">
        <f>Equipment!I251</f>
        <v>5</v>
      </c>
      <c r="L247" s="125" t="str">
        <f>Equipment!M251</f>
        <v>SparkFun Serial Basic Breakout - CH340G</v>
      </c>
      <c r="M247" s="125">
        <f>Equipment!N251</f>
        <v>7.95</v>
      </c>
      <c r="N247" s="125">
        <f>Equipment!O251</f>
        <v>0</v>
      </c>
      <c r="O247" s="125" t="str">
        <f>Equipment!P251</f>
        <v>B</v>
      </c>
      <c r="P247" s="125">
        <f>Equipment!Q251</f>
        <v>233</v>
      </c>
      <c r="Q247" s="125" t="str">
        <f>Equipment!R251</f>
        <v>DEV-14050</v>
      </c>
      <c r="R247" s="125">
        <f>Equipment!S251</f>
        <v>7.95</v>
      </c>
      <c r="S247" s="125">
        <f>Equipment!T251</f>
        <v>39.75</v>
      </c>
      <c r="T247" s="125">
        <f>Equipment!U251</f>
        <v>39.75</v>
      </c>
      <c r="U247" s="125">
        <f>Equipment!V251</f>
        <v>0</v>
      </c>
      <c r="V247" s="125">
        <f>Equipment!W251</f>
        <v>0</v>
      </c>
      <c r="W247" s="125" t="str">
        <f>Equipment!X251</f>
        <v>https://www.sparkfun.com/products/14050</v>
      </c>
      <c r="X247" s="125" t="str">
        <f>Equipment!Y251</f>
        <v>https://cdn.sparkfun.com/r/92-92/assets/parts/1/1/8/8/8/14050-01.jpg</v>
      </c>
      <c r="Y247" s="125" t="str">
        <f>Equipment!Z251</f>
        <v>https://www.sparkfun.com/products/14050</v>
      </c>
      <c r="Z247" s="125" t="str">
        <f>Equipment!AA251</f>
        <v>https://www.mouser.com/ProductDetail/474-DEV-14050</v>
      </c>
      <c r="AA247" s="125">
        <f>Equipment!AB251</f>
        <v>0</v>
      </c>
      <c r="AB247" s="125"/>
      <c r="AC247" s="125"/>
      <c r="AD247" s="125"/>
      <c r="AE247" s="125"/>
      <c r="AF247" s="125"/>
      <c r="AG247" s="125"/>
      <c r="AH247" s="125"/>
      <c r="AI247" s="125"/>
      <c r="AJ247" s="125"/>
      <c r="AK247" s="125"/>
      <c r="AL247" s="125"/>
    </row>
    <row r="248" spans="1:38" s="124" customFormat="1" x14ac:dyDescent="0.3">
      <c r="A248" s="125" t="str">
        <f>Equipment!A252</f>
        <v>Secondary Component</v>
      </c>
      <c r="B248" s="125" t="str">
        <f>Equipment!B252</f>
        <v>USB/Serial Interface Breakouts</v>
      </c>
      <c r="C248" s="125" t="str">
        <f>Equipment!C252</f>
        <v>SparkFun</v>
      </c>
      <c r="D248" s="125" t="str">
        <f>Equipment!D252</f>
        <v>BOB-13830</v>
      </c>
      <c r="E248" s="125">
        <f>Equipment!E252</f>
        <v>1</v>
      </c>
      <c r="F248" s="125">
        <f>Equipment!F252</f>
        <v>0</v>
      </c>
      <c r="G248" s="125">
        <f>Equipment!G252</f>
        <v>0</v>
      </c>
      <c r="H248" s="125">
        <f>Equipment!H252</f>
        <v>5</v>
      </c>
      <c r="I248" s="125">
        <f>Equipment!K252</f>
        <v>0</v>
      </c>
      <c r="J248" s="125">
        <f>Equipment!L252</f>
        <v>0</v>
      </c>
      <c r="K248" s="125">
        <f>Equipment!I252</f>
        <v>5</v>
      </c>
      <c r="L248" s="125" t="str">
        <f>Equipment!M252</f>
        <v>SparkFun USB UART Serial Breakout - CY7C65213</v>
      </c>
      <c r="M248" s="125">
        <f>Equipment!N252</f>
        <v>12.95</v>
      </c>
      <c r="N248" s="125">
        <f>Equipment!O252</f>
        <v>0</v>
      </c>
      <c r="O248" s="125" t="str">
        <f>Equipment!P252</f>
        <v>B</v>
      </c>
      <c r="P248" s="125">
        <f>Equipment!Q252</f>
        <v>234</v>
      </c>
      <c r="Q248" s="125" t="str">
        <f>Equipment!R252</f>
        <v>BOB-13830</v>
      </c>
      <c r="R248" s="125">
        <f>Equipment!S252</f>
        <v>12.95</v>
      </c>
      <c r="S248" s="125">
        <f>Equipment!T252</f>
        <v>64.75</v>
      </c>
      <c r="T248" s="125">
        <f>Equipment!U252</f>
        <v>64.75</v>
      </c>
      <c r="U248" s="125">
        <f>Equipment!V252</f>
        <v>0</v>
      </c>
      <c r="V248" s="125">
        <f>Equipment!W252</f>
        <v>0</v>
      </c>
      <c r="W248" s="125" t="str">
        <f>Equipment!X252</f>
        <v>https://www.sparkfun.com/products/13830</v>
      </c>
      <c r="X248" s="125" t="str">
        <f>Equipment!Y252</f>
        <v>https://cdn.sparkfun.com/r/92-92/assets/parts/1/1/4/2/7/13830-01.jpg</v>
      </c>
      <c r="Y248" s="125" t="str">
        <f>Equipment!Z252</f>
        <v>https://www.sparkfun.com/products/13830</v>
      </c>
      <c r="Z248" s="125" t="str">
        <f>Equipment!AA252</f>
        <v>https://www.mouser.com/ProductDetail/474-BOB-13830</v>
      </c>
      <c r="AA248" s="125">
        <f>Equipment!AB252</f>
        <v>0</v>
      </c>
      <c r="AB248" s="125"/>
      <c r="AC248" s="125"/>
      <c r="AD248" s="125"/>
      <c r="AE248" s="125"/>
      <c r="AF248" s="125"/>
      <c r="AG248" s="125"/>
      <c r="AH248" s="125"/>
      <c r="AI248" s="125"/>
      <c r="AJ248" s="125"/>
      <c r="AK248" s="125"/>
      <c r="AL248" s="125"/>
    </row>
    <row r="249" spans="1:38" s="124" customFormat="1" x14ac:dyDescent="0.3">
      <c r="A249" s="125" t="str">
        <f>Equipment!A253</f>
        <v>Secondary Component</v>
      </c>
      <c r="B249" s="125" t="str">
        <f>Equipment!B253</f>
        <v>USB/Serial Interface Breakouts</v>
      </c>
      <c r="C249" s="125" t="str">
        <f>Equipment!C253</f>
        <v>SparkFun</v>
      </c>
      <c r="D249" s="125" t="str">
        <f>Equipment!D253</f>
        <v>BOB-12731</v>
      </c>
      <c r="E249" s="125">
        <f>Equipment!E253</f>
        <v>0</v>
      </c>
      <c r="F249" s="125">
        <f>Equipment!F253</f>
        <v>0</v>
      </c>
      <c r="G249" s="125">
        <f>Equipment!G253</f>
        <v>0</v>
      </c>
      <c r="H249" s="125">
        <f>Equipment!H253</f>
        <v>0</v>
      </c>
      <c r="I249" s="125">
        <f>Equipment!K253</f>
        <v>0</v>
      </c>
      <c r="J249" s="125">
        <f>Equipment!L253</f>
        <v>0</v>
      </c>
      <c r="K249" s="125">
        <f>Equipment!I253</f>
        <v>0</v>
      </c>
      <c r="L249" s="125" t="str">
        <f>Equipment!M253</f>
        <v>SparkFun USB to Serial Breakout - FT232RL</v>
      </c>
      <c r="M249" s="125">
        <f>Equipment!N253</f>
        <v>14.95</v>
      </c>
      <c r="N249" s="125">
        <f>Equipment!O253</f>
        <v>0</v>
      </c>
      <c r="O249" s="125" t="str">
        <f>Equipment!P253</f>
        <v>A</v>
      </c>
      <c r="P249" s="125">
        <f>Equipment!Q253</f>
        <v>235</v>
      </c>
      <c r="Q249" s="125" t="str">
        <f>Equipment!R253</f>
        <v>BOB-12731</v>
      </c>
      <c r="R249" s="125">
        <f>Equipment!S253</f>
        <v>0</v>
      </c>
      <c r="S249" s="125">
        <f>Equipment!T253</f>
        <v>0</v>
      </c>
      <c r="T249" s="125">
        <f>Equipment!U253</f>
        <v>0</v>
      </c>
      <c r="U249" s="125">
        <f>Equipment!V253</f>
        <v>0</v>
      </c>
      <c r="V249" s="125">
        <f>Equipment!W253</f>
        <v>0</v>
      </c>
      <c r="W249" s="125" t="str">
        <f>Equipment!X253</f>
        <v>https://www.sparkfun.com/products/12731</v>
      </c>
      <c r="X249" s="125" t="str">
        <f>Equipment!Y253</f>
        <v>https://cdn.sparkfun.com/r/92-92/assets/parts/9/4/9/6/12731-01.jpg</v>
      </c>
      <c r="Y249" s="125" t="str">
        <f>Equipment!Z253</f>
        <v>https://www.sparkfun.com/products/12731</v>
      </c>
      <c r="Z249" s="125" t="str">
        <f>Equipment!AA253</f>
        <v>https://www.mouser.com/ProductDetail/474-BOB-12731</v>
      </c>
      <c r="AA249" s="125">
        <f>Equipment!AB253</f>
        <v>0</v>
      </c>
      <c r="AB249" s="125"/>
      <c r="AC249" s="125"/>
      <c r="AD249" s="125"/>
      <c r="AE249" s="125"/>
      <c r="AF249" s="125"/>
      <c r="AG249" s="125"/>
      <c r="AH249" s="125"/>
      <c r="AI249" s="125"/>
      <c r="AJ249" s="125"/>
      <c r="AK249" s="125"/>
      <c r="AL249" s="125"/>
    </row>
    <row r="250" spans="1:38" s="124" customFormat="1" x14ac:dyDescent="0.3">
      <c r="A250" s="125" t="str">
        <f>Equipment!A254</f>
        <v>Secondary Component</v>
      </c>
      <c r="B250" s="125" t="str">
        <f>Equipment!B254</f>
        <v>USB/Serial Interface Breakouts</v>
      </c>
      <c r="C250" s="125" t="str">
        <f>Equipment!C254</f>
        <v>SparkFun</v>
      </c>
      <c r="D250" s="125" t="str">
        <f>Equipment!D254</f>
        <v>BOB-13263</v>
      </c>
      <c r="E250" s="125">
        <f>Equipment!E254</f>
        <v>0</v>
      </c>
      <c r="F250" s="125">
        <f>Equipment!F254</f>
        <v>1</v>
      </c>
      <c r="G250" s="125">
        <f>Equipment!G254</f>
        <v>1</v>
      </c>
      <c r="H250" s="125">
        <f>Equipment!H254</f>
        <v>1</v>
      </c>
      <c r="I250" s="125">
        <f>Equipment!K254</f>
        <v>0</v>
      </c>
      <c r="J250" s="125">
        <f>Equipment!L254</f>
        <v>0</v>
      </c>
      <c r="K250" s="125">
        <f>Equipment!I254</f>
        <v>1</v>
      </c>
      <c r="L250" s="125" t="str">
        <f>Equipment!M254</f>
        <v>SparkFun FT231X Breakout</v>
      </c>
      <c r="M250" s="125">
        <f>Equipment!N254</f>
        <v>11.95</v>
      </c>
      <c r="N250" s="125">
        <f>Equipment!O254</f>
        <v>0</v>
      </c>
      <c r="O250" s="125" t="str">
        <f>Equipment!P254</f>
        <v>A</v>
      </c>
      <c r="P250" s="125">
        <f>Equipment!Q254</f>
        <v>236</v>
      </c>
      <c r="Q250" s="125" t="str">
        <f>Equipment!R254</f>
        <v>BOB-13263</v>
      </c>
      <c r="R250" s="125">
        <f>Equipment!S254</f>
        <v>0</v>
      </c>
      <c r="S250" s="125">
        <f>Equipment!T254</f>
        <v>11.95</v>
      </c>
      <c r="T250" s="125">
        <f>Equipment!U254</f>
        <v>11.95</v>
      </c>
      <c r="U250" s="125">
        <f>Equipment!V254</f>
        <v>0</v>
      </c>
      <c r="V250" s="125">
        <f>Equipment!W254</f>
        <v>0</v>
      </c>
      <c r="W250" s="125" t="str">
        <f>Equipment!X254</f>
        <v>https://www.sparkfun.com/products/13263</v>
      </c>
      <c r="X250" s="125" t="str">
        <f>Equipment!Y254</f>
        <v>https://cdn.sparkfun.com/r/92-92/assets/parts/1/0/4/6/9/13263-01.jpg</v>
      </c>
      <c r="Y250" s="125" t="str">
        <f>Equipment!Z254</f>
        <v>https://www.sparkfun.com/products/13263</v>
      </c>
      <c r="Z250" s="125" t="str">
        <f>Equipment!AA254</f>
        <v>https://www.mouser.com/ProductDetail/474-BOB-13263</v>
      </c>
      <c r="AA250" s="125">
        <f>Equipment!AB254</f>
        <v>0</v>
      </c>
      <c r="AB250" s="125"/>
      <c r="AC250" s="125"/>
      <c r="AD250" s="125"/>
      <c r="AE250" s="125"/>
      <c r="AF250" s="125"/>
      <c r="AG250" s="125"/>
      <c r="AH250" s="125"/>
      <c r="AI250" s="125"/>
      <c r="AJ250" s="125"/>
      <c r="AK250" s="125"/>
      <c r="AL250" s="125"/>
    </row>
    <row r="251" spans="1:38" s="124" customFormat="1" x14ac:dyDescent="0.3">
      <c r="A251" s="125" t="str">
        <f>Equipment!A255</f>
        <v>Secondary Component</v>
      </c>
      <c r="B251" s="125" t="str">
        <f>Equipment!B255</f>
        <v>USB/Serial Interface Breakouts</v>
      </c>
      <c r="C251" s="125" t="str">
        <f>Equipment!C255</f>
        <v>SparkFun</v>
      </c>
      <c r="D251" s="125" t="str">
        <f>Equipment!D255</f>
        <v>DEV-12935</v>
      </c>
      <c r="E251" s="125">
        <f>Equipment!E255</f>
        <v>0</v>
      </c>
      <c r="F251" s="125">
        <f>Equipment!F255</f>
        <v>1</v>
      </c>
      <c r="G251" s="125">
        <f>Equipment!G255</f>
        <v>1</v>
      </c>
      <c r="H251" s="125">
        <f>Equipment!H255</f>
        <v>1</v>
      </c>
      <c r="I251" s="125">
        <f>Equipment!K255</f>
        <v>0</v>
      </c>
      <c r="J251" s="125">
        <f>Equipment!L255</f>
        <v>0</v>
      </c>
      <c r="K251" s="125">
        <f>Equipment!I255</f>
        <v>1</v>
      </c>
      <c r="L251" s="125" t="str">
        <f>Equipment!M255</f>
        <v>SparkFun FTDI SmartBasic</v>
      </c>
      <c r="M251" s="125">
        <f>Equipment!N255</f>
        <v>19.95</v>
      </c>
      <c r="N251" s="125">
        <f>Equipment!O255</f>
        <v>0</v>
      </c>
      <c r="O251" s="125" t="str">
        <f>Equipment!P255</f>
        <v>A</v>
      </c>
      <c r="P251" s="125">
        <f>Equipment!Q255</f>
        <v>237</v>
      </c>
      <c r="Q251" s="125" t="str">
        <f>Equipment!R255</f>
        <v>DEV-12935</v>
      </c>
      <c r="R251" s="125">
        <f>Equipment!S255</f>
        <v>0</v>
      </c>
      <c r="S251" s="125">
        <f>Equipment!T255</f>
        <v>19.95</v>
      </c>
      <c r="T251" s="125">
        <f>Equipment!U255</f>
        <v>19.95</v>
      </c>
      <c r="U251" s="125">
        <f>Equipment!V255</f>
        <v>0</v>
      </c>
      <c r="V251" s="125">
        <f>Equipment!W255</f>
        <v>0</v>
      </c>
      <c r="W251" s="125" t="str">
        <f>Equipment!X255</f>
        <v>https://www.sparkfun.com/products/12935</v>
      </c>
      <c r="X251" s="125" t="str">
        <f>Equipment!Y255</f>
        <v>https://cdn.sparkfun.com/r/92-92/assets/parts/9/8/6/1/12935-01.jpg</v>
      </c>
      <c r="Y251" s="125" t="str">
        <f>Equipment!Z255</f>
        <v>https://www.sparkfun.com/products/12935</v>
      </c>
      <c r="Z251" s="125" t="str">
        <f>Equipment!AA255</f>
        <v>https://www.mouser.com/ProductDetail/474-DEV-12935</v>
      </c>
      <c r="AA251" s="125">
        <f>Equipment!AB255</f>
        <v>0</v>
      </c>
      <c r="AB251" s="125"/>
      <c r="AC251" s="125"/>
      <c r="AD251" s="125"/>
      <c r="AE251" s="125"/>
      <c r="AF251" s="125"/>
      <c r="AG251" s="125"/>
      <c r="AH251" s="125"/>
      <c r="AI251" s="125"/>
      <c r="AJ251" s="125"/>
      <c r="AK251" s="125"/>
      <c r="AL251" s="125"/>
    </row>
    <row r="252" spans="1:38" s="124" customFormat="1" x14ac:dyDescent="0.3">
      <c r="A252" s="125" t="str">
        <f>Equipment!A256</f>
        <v>Advanced &amp; Optional Components</v>
      </c>
      <c r="B252" s="125" t="str">
        <f>Equipment!B256</f>
        <v>Energy Harvesting</v>
      </c>
      <c r="C252" s="125" t="str">
        <f>Equipment!C256</f>
        <v>SparkFun</v>
      </c>
      <c r="D252" s="125" t="str">
        <f>Equipment!D256</f>
        <v>PRT-12885</v>
      </c>
      <c r="E252" s="125">
        <f>Equipment!E256</f>
        <v>0</v>
      </c>
      <c r="F252" s="125">
        <f>Equipment!F256</f>
        <v>0</v>
      </c>
      <c r="G252" s="125">
        <f>Equipment!G256</f>
        <v>0</v>
      </c>
      <c r="H252" s="125">
        <f>Equipment!H256</f>
        <v>0</v>
      </c>
      <c r="I252" s="125">
        <f>Equipment!K256</f>
        <v>0</v>
      </c>
      <c r="J252" s="125">
        <f>Equipment!L256</f>
        <v>0</v>
      </c>
      <c r="K252" s="125">
        <f>Equipment!I256</f>
        <v>0</v>
      </c>
      <c r="L252" s="125" t="str">
        <f>Equipment!M256</f>
        <v>SparkFun Sunny Buddy - MPPT Solar Charger</v>
      </c>
      <c r="M252" s="125">
        <f>Equipment!N256</f>
        <v>24.95</v>
      </c>
      <c r="N252" s="125">
        <f>Equipment!O256</f>
        <v>0</v>
      </c>
      <c r="O252" s="125" t="str">
        <f>Equipment!P256</f>
        <v>E</v>
      </c>
      <c r="P252" s="125">
        <f>Equipment!Q256</f>
        <v>238</v>
      </c>
      <c r="Q252" s="125" t="str">
        <f>Equipment!R256</f>
        <v>PRT-12885</v>
      </c>
      <c r="R252" s="125">
        <f>Equipment!S256</f>
        <v>0</v>
      </c>
      <c r="S252" s="125">
        <f>Equipment!T256</f>
        <v>0</v>
      </c>
      <c r="T252" s="125">
        <f>Equipment!U256</f>
        <v>0</v>
      </c>
      <c r="U252" s="125">
        <f>Equipment!V256</f>
        <v>0</v>
      </c>
      <c r="V252" s="125">
        <f>Equipment!W256</f>
        <v>0</v>
      </c>
      <c r="W252" s="125" t="str">
        <f>Equipment!X256</f>
        <v>https://www.sparkfun.com/products/12885</v>
      </c>
      <c r="X252" s="125" t="str">
        <f>Equipment!Y256</f>
        <v>https://cdn.sparkfun.com/r/92-92/assets/parts/9/7/7/2/12885-01.jpg</v>
      </c>
      <c r="Y252" s="125" t="str">
        <f>Equipment!Z256</f>
        <v>https://www.sparkfun.com/products/12885</v>
      </c>
      <c r="Z252" s="125" t="str">
        <f>Equipment!AA256</f>
        <v>https://www.mouser.com/ProductDetail/474-PRT-12885</v>
      </c>
      <c r="AA252" s="125">
        <f>Equipment!AB256</f>
        <v>0</v>
      </c>
      <c r="AB252" s="125"/>
      <c r="AC252" s="125"/>
      <c r="AD252" s="125"/>
      <c r="AE252" s="125"/>
      <c r="AF252" s="125"/>
      <c r="AG252" s="125"/>
      <c r="AH252" s="125"/>
      <c r="AI252" s="125"/>
      <c r="AJ252" s="125"/>
      <c r="AK252" s="125"/>
      <c r="AL252" s="125"/>
    </row>
    <row r="253" spans="1:38" s="124" customFormat="1" x14ac:dyDescent="0.3">
      <c r="A253" s="125" t="str">
        <f>Equipment!A257</f>
        <v>Advanced &amp; Optional Components</v>
      </c>
      <c r="B253" s="125" t="str">
        <f>Equipment!B257</f>
        <v>GPS Logging/Fencing</v>
      </c>
      <c r="C253" s="125" t="str">
        <f>Equipment!C257</f>
        <v>SparkFun</v>
      </c>
      <c r="D253" s="125" t="str">
        <f>Equipment!D257</f>
        <v>GPS-00177</v>
      </c>
      <c r="E253" s="125">
        <f>Equipment!E257</f>
        <v>0</v>
      </c>
      <c r="F253" s="125">
        <f>Equipment!F257</f>
        <v>1</v>
      </c>
      <c r="G253" s="125">
        <f>Equipment!G257</f>
        <v>0</v>
      </c>
      <c r="H253" s="125">
        <f>Equipment!H257</f>
        <v>1</v>
      </c>
      <c r="I253" s="125">
        <f>Equipment!K257</f>
        <v>1</v>
      </c>
      <c r="J253" s="125">
        <f>Equipment!L257</f>
        <v>1</v>
      </c>
      <c r="K253" s="125">
        <f>Equipment!I257</f>
        <v>0</v>
      </c>
      <c r="L253" s="125" t="str">
        <f>Equipment!M257</f>
        <v>Antenna GPS Embedded SMA</v>
      </c>
      <c r="M253" s="125">
        <f>Equipment!N257</f>
        <v>11.95</v>
      </c>
      <c r="N253" s="125">
        <f>Equipment!O257</f>
        <v>11.95</v>
      </c>
      <c r="O253" s="125" t="str">
        <f>Equipment!P257</f>
        <v>E</v>
      </c>
      <c r="P253" s="125">
        <f>Equipment!Q257</f>
        <v>239</v>
      </c>
      <c r="Q253" s="125" t="str">
        <f>Equipment!R257</f>
        <v>GPS-00177</v>
      </c>
      <c r="R253" s="125">
        <f>Equipment!S257</f>
        <v>0</v>
      </c>
      <c r="S253" s="125">
        <f>Equipment!T257</f>
        <v>11.95</v>
      </c>
      <c r="T253" s="125">
        <f>Equipment!U257</f>
        <v>0</v>
      </c>
      <c r="U253" s="125">
        <f>Equipment!V257</f>
        <v>11.95</v>
      </c>
      <c r="V253" s="125">
        <f>Equipment!W257</f>
        <v>11.95</v>
      </c>
      <c r="W253" s="125" t="str">
        <f>Equipment!X257</f>
        <v>https://www.sparkfun.com/products/177</v>
      </c>
      <c r="X253" s="125" t="str">
        <f>Equipment!Y257</f>
        <v>https://cdn.sparkfun.com/r/92-92/assets/parts/1/4/7/00177-01.jpg</v>
      </c>
      <c r="Y253" s="125" t="str">
        <f>Equipment!Z257</f>
        <v>https://www.sparkfun.com/products/00177</v>
      </c>
      <c r="Z253" s="125" t="str">
        <f>Equipment!AA257</f>
        <v>https://www.mouser.com/ProductDetail/474-GPS-00177</v>
      </c>
      <c r="AA253" s="125" t="str">
        <f>Equipment!AB257</f>
        <v>Antenna to be attached to GPS devices' SMA connectors</v>
      </c>
      <c r="AB253" s="125"/>
      <c r="AC253" s="125"/>
      <c r="AD253" s="125"/>
      <c r="AE253" s="125"/>
      <c r="AF253" s="125"/>
      <c r="AG253" s="125"/>
      <c r="AH253" s="125"/>
      <c r="AI253" s="125"/>
      <c r="AJ253" s="125"/>
      <c r="AK253" s="125"/>
      <c r="AL253" s="125"/>
    </row>
    <row r="254" spans="1:38" s="124" customFormat="1" x14ac:dyDescent="0.3">
      <c r="A254" s="125" t="str">
        <f>Equipment!A258</f>
        <v>Advanced &amp; Optional Components</v>
      </c>
      <c r="B254" s="125" t="str">
        <f>Equipment!B258</f>
        <v>GPS Logging/Fencing</v>
      </c>
      <c r="C254" s="125" t="str">
        <f>Equipment!C258</f>
        <v>SparkFun</v>
      </c>
      <c r="D254" s="125" t="str">
        <f>Equipment!D258</f>
        <v>SPX-14416</v>
      </c>
      <c r="E254" s="125">
        <f>Equipment!E258</f>
        <v>0</v>
      </c>
      <c r="F254" s="125">
        <f>Equipment!F258</f>
        <v>0</v>
      </c>
      <c r="G254" s="125">
        <f>Equipment!G258</f>
        <v>0</v>
      </c>
      <c r="H254" s="125">
        <f>Equipment!H258</f>
        <v>0</v>
      </c>
      <c r="I254" s="125">
        <f>Equipment!K258</f>
        <v>0</v>
      </c>
      <c r="J254" s="125">
        <f>Equipment!L258</f>
        <v>0</v>
      </c>
      <c r="K254" s="125">
        <f>Equipment!I258</f>
        <v>0</v>
      </c>
      <c r="L254" s="125" t="str">
        <f>Equipment!M258</f>
        <v>GeoFence - GPS Boundary Widget</v>
      </c>
      <c r="M254" s="125">
        <f>Equipment!N258</f>
        <v>49.95</v>
      </c>
      <c r="N254" s="125">
        <f>Equipment!O258</f>
        <v>0</v>
      </c>
      <c r="O254" s="125" t="str">
        <f>Equipment!P258</f>
        <v>G</v>
      </c>
      <c r="P254" s="125">
        <f>Equipment!Q258</f>
        <v>240</v>
      </c>
      <c r="Q254" s="125" t="str">
        <f>Equipment!R258</f>
        <v>SPX-14416</v>
      </c>
      <c r="R254" s="125">
        <f>Equipment!S258</f>
        <v>0</v>
      </c>
      <c r="S254" s="125">
        <f>Equipment!T258</f>
        <v>0</v>
      </c>
      <c r="T254" s="125">
        <f>Equipment!U258</f>
        <v>0</v>
      </c>
      <c r="U254" s="125">
        <f>Equipment!V258</f>
        <v>0</v>
      </c>
      <c r="V254" s="125">
        <f>Equipment!W258</f>
        <v>0</v>
      </c>
      <c r="W254" s="125" t="str">
        <f>Equipment!X258</f>
        <v>https://www.sparkfun.com/products/14416</v>
      </c>
      <c r="X254" s="125" t="str">
        <f>Equipment!Y258</f>
        <v>https://cdn.sparkfun.com/r/92-92/assets/parts/1/2/4/4/2/20170801_112457_Scaled.jpg</v>
      </c>
      <c r="Y254" s="125" t="str">
        <f>Equipment!Z258</f>
        <v>https://www.sparkfun.com/products/14416</v>
      </c>
      <c r="Z254" s="125" t="str">
        <f>Equipment!AA258</f>
        <v>https://www.mouser.com/ProductDetail/474-SPX-14416</v>
      </c>
      <c r="AA254" s="125" t="str">
        <f>Equipment!AB258</f>
        <v>Used to define a bounded region of space and raises an alert when the object of interest crosses over its boundary</v>
      </c>
      <c r="AB254" s="125"/>
      <c r="AC254" s="125"/>
      <c r="AD254" s="125"/>
      <c r="AE254" s="125"/>
      <c r="AF254" s="125"/>
      <c r="AG254" s="125"/>
      <c r="AH254" s="125"/>
      <c r="AI254" s="125"/>
      <c r="AJ254" s="125"/>
      <c r="AK254" s="125"/>
      <c r="AL254" s="125"/>
    </row>
    <row r="255" spans="1:38" s="124" customFormat="1" x14ac:dyDescent="0.3">
      <c r="A255" s="125" t="str">
        <f>Equipment!A259</f>
        <v>Advanced &amp; Optional Components</v>
      </c>
      <c r="B255" s="125" t="str">
        <f>Equipment!B259</f>
        <v>GPS Logging/Fencing</v>
      </c>
      <c r="C255" s="125" t="str">
        <f>Equipment!C259</f>
        <v>SparkFun</v>
      </c>
      <c r="D255" s="125" t="str">
        <f>Equipment!D259</f>
        <v>GPS-13750</v>
      </c>
      <c r="E255" s="125">
        <f>Equipment!E259</f>
        <v>0</v>
      </c>
      <c r="F255" s="125">
        <f>Equipment!F259</f>
        <v>0</v>
      </c>
      <c r="G255" s="125">
        <f>Equipment!G259</f>
        <v>0</v>
      </c>
      <c r="H255" s="125">
        <f>Equipment!H259</f>
        <v>0</v>
      </c>
      <c r="I255" s="125">
        <f>Equipment!K259</f>
        <v>0</v>
      </c>
      <c r="J255" s="125">
        <f>Equipment!L259</f>
        <v>0</v>
      </c>
      <c r="K255" s="125">
        <f>Equipment!I259</f>
        <v>0</v>
      </c>
      <c r="L255" s="125" t="str">
        <f>Equipment!M259</f>
        <v>SparkFun GPS Logger Shield</v>
      </c>
      <c r="M255" s="125">
        <f>Equipment!N259</f>
        <v>44.95</v>
      </c>
      <c r="N255" s="125">
        <f>Equipment!O259</f>
        <v>0</v>
      </c>
      <c r="O255" s="125" t="str">
        <f>Equipment!P259</f>
        <v>E</v>
      </c>
      <c r="P255" s="125">
        <f>Equipment!Q259</f>
        <v>241</v>
      </c>
      <c r="Q255" s="125" t="str">
        <f>Equipment!R259</f>
        <v>GPS-13750</v>
      </c>
      <c r="R255" s="125">
        <f>Equipment!S259</f>
        <v>0</v>
      </c>
      <c r="S255" s="125">
        <f>Equipment!T259</f>
        <v>0</v>
      </c>
      <c r="T255" s="125">
        <f>Equipment!U259</f>
        <v>0</v>
      </c>
      <c r="U255" s="125">
        <f>Equipment!V259</f>
        <v>0</v>
      </c>
      <c r="V255" s="125">
        <f>Equipment!W259</f>
        <v>0</v>
      </c>
      <c r="W255" s="125" t="str">
        <f>Equipment!X259</f>
        <v>https://www.sparkfun.com/products/13750</v>
      </c>
      <c r="X255" s="125" t="str">
        <f>Equipment!Y259</f>
        <v>https://cdn.sparkfun.com/r/92-92/assets/parts/1/1/2/8/4/13750-01.jpg</v>
      </c>
      <c r="Y255" s="125" t="str">
        <f>Equipment!Z259</f>
        <v>https://www.sparkfun.com/products/13750</v>
      </c>
      <c r="Z255" s="125" t="str">
        <f>Equipment!AA259</f>
        <v>https://www.mouser.com/ProductDetail/474-GPS-13750</v>
      </c>
      <c r="AA255" s="125" t="str">
        <f>Equipment!AB259</f>
        <v xml:space="preserve">Maintain a record of GPS location </v>
      </c>
      <c r="AB255" s="125"/>
      <c r="AC255" s="125"/>
      <c r="AD255" s="125"/>
      <c r="AE255" s="125"/>
      <c r="AF255" s="125"/>
      <c r="AG255" s="125"/>
      <c r="AH255" s="125"/>
      <c r="AI255" s="125"/>
      <c r="AJ255" s="125"/>
      <c r="AK255" s="125"/>
      <c r="AL255" s="125"/>
    </row>
    <row r="256" spans="1:38" s="124" customFormat="1" x14ac:dyDescent="0.3">
      <c r="A256" s="125" t="str">
        <f>Equipment!A260</f>
        <v>Advanced &amp; Optional Components</v>
      </c>
      <c r="B256" s="125" t="str">
        <f>Equipment!B260</f>
        <v>GPS Logging/Fencing</v>
      </c>
      <c r="C256" s="125" t="str">
        <f>Equipment!C260</f>
        <v>SparkFun</v>
      </c>
      <c r="D256" s="125" t="str">
        <f>Equipment!D260</f>
        <v>GPS-10920</v>
      </c>
      <c r="E256" s="125">
        <f>Equipment!E260</f>
        <v>0</v>
      </c>
      <c r="F256" s="125">
        <f>Equipment!F260</f>
        <v>1</v>
      </c>
      <c r="G256" s="125">
        <f>Equipment!G260</f>
        <v>0</v>
      </c>
      <c r="H256" s="125">
        <f>Equipment!H260</f>
        <v>1</v>
      </c>
      <c r="I256" s="125">
        <f>Equipment!K260</f>
        <v>1</v>
      </c>
      <c r="J256" s="125">
        <f>Equipment!L260</f>
        <v>1</v>
      </c>
      <c r="K256" s="125">
        <f>Equipment!I260</f>
        <v>0</v>
      </c>
      <c r="L256" s="125" t="str">
        <f>Equipment!M260</f>
        <v>SparkFun Venus GPS Logger - SMA Connector</v>
      </c>
      <c r="M256" s="125">
        <f>Equipment!N260</f>
        <v>59.95</v>
      </c>
      <c r="N256" s="125">
        <f>Equipment!O260</f>
        <v>59.95</v>
      </c>
      <c r="O256" s="125" t="str">
        <f>Equipment!P260</f>
        <v>E</v>
      </c>
      <c r="P256" s="125">
        <f>Equipment!Q260</f>
        <v>242</v>
      </c>
      <c r="Q256" s="125" t="str">
        <f>Equipment!R260</f>
        <v>GPS-10920</v>
      </c>
      <c r="R256" s="125">
        <f>Equipment!S260</f>
        <v>0</v>
      </c>
      <c r="S256" s="125">
        <f>Equipment!T260</f>
        <v>59.95</v>
      </c>
      <c r="T256" s="125">
        <f>Equipment!U260</f>
        <v>0</v>
      </c>
      <c r="U256" s="125">
        <f>Equipment!V260</f>
        <v>59.95</v>
      </c>
      <c r="V256" s="125">
        <f>Equipment!W260</f>
        <v>59.95</v>
      </c>
      <c r="W256" s="125" t="str">
        <f>Equipment!X260</f>
        <v>https://www.sparkfun.com/products/10920</v>
      </c>
      <c r="X256" s="125" t="str">
        <f>Equipment!Y260</f>
        <v>https://cdn.sparkfun.com/r/92-92/assets/parts/6/0/5/3/10920-01a.jpg</v>
      </c>
      <c r="Y256" s="125" t="str">
        <f>Equipment!Z260</f>
        <v>https://www.sparkfun.com/products/10920</v>
      </c>
      <c r="Z256" s="125" t="str">
        <f>Equipment!AA260</f>
        <v>https://www.mouser.com/ProductDetail/474-GPS-10920</v>
      </c>
      <c r="AA256" s="125" t="str">
        <f>Equipment!AB260</f>
        <v xml:space="preserve">Maintain a record of GPS location </v>
      </c>
      <c r="AB256" s="125"/>
      <c r="AC256" s="125"/>
      <c r="AD256" s="125"/>
      <c r="AE256" s="125"/>
      <c r="AF256" s="125"/>
      <c r="AG256" s="125"/>
      <c r="AH256" s="125"/>
      <c r="AI256" s="125"/>
      <c r="AJ256" s="125"/>
      <c r="AK256" s="125"/>
      <c r="AL256" s="125"/>
    </row>
    <row r="257" spans="1:38" s="124" customFormat="1" x14ac:dyDescent="0.3">
      <c r="A257" s="125" t="str">
        <f>Equipment!A261</f>
        <v>Advanced &amp; Optional Components</v>
      </c>
      <c r="B257" s="125" t="str">
        <f>Equipment!B261</f>
        <v>GPS Logging/Fencing</v>
      </c>
      <c r="C257" s="125" t="str">
        <f>Equipment!C261</f>
        <v>Adafruit</v>
      </c>
      <c r="D257" s="125" t="str">
        <f>Equipment!D261</f>
        <v>1272</v>
      </c>
      <c r="E257" s="125">
        <f>Equipment!E261</f>
        <v>0</v>
      </c>
      <c r="F257" s="125">
        <f>Equipment!F261</f>
        <v>0</v>
      </c>
      <c r="G257" s="125">
        <f>Equipment!G261</f>
        <v>0</v>
      </c>
      <c r="H257" s="125">
        <f>Equipment!H261</f>
        <v>0</v>
      </c>
      <c r="I257" s="125">
        <f>Equipment!K261</f>
        <v>0</v>
      </c>
      <c r="J257" s="125">
        <f>Equipment!L261</f>
        <v>0</v>
      </c>
      <c r="K257" s="125">
        <f>Equipment!I261</f>
        <v>0</v>
      </c>
      <c r="L257" s="125" t="str">
        <f>Equipment!M261</f>
        <v>Adafruit Ultimate GPS Logger Shield - Includes GPS Module</v>
      </c>
      <c r="M257" s="125">
        <f>Equipment!N261</f>
        <v>44.95</v>
      </c>
      <c r="N257" s="125">
        <f>Equipment!O261</f>
        <v>0</v>
      </c>
      <c r="O257" s="125" t="str">
        <f>Equipment!P261</f>
        <v>A</v>
      </c>
      <c r="P257" s="125">
        <f>Equipment!Q261</f>
        <v>243</v>
      </c>
      <c r="Q257" s="125" t="str">
        <f>Equipment!R261</f>
        <v>1272</v>
      </c>
      <c r="R257" s="125">
        <f>Equipment!S261</f>
        <v>0</v>
      </c>
      <c r="S257" s="125">
        <f>Equipment!T261</f>
        <v>0</v>
      </c>
      <c r="T257" s="125">
        <f>Equipment!U261</f>
        <v>0</v>
      </c>
      <c r="U257" s="125">
        <f>Equipment!V261</f>
        <v>0</v>
      </c>
      <c r="V257" s="125">
        <f>Equipment!W261</f>
        <v>0</v>
      </c>
      <c r="W257" s="125">
        <f>Equipment!X261</f>
        <v>0</v>
      </c>
      <c r="X257" s="125">
        <f>Equipment!Y261</f>
        <v>0</v>
      </c>
      <c r="Y257" s="125" t="str">
        <f>Equipment!Z261</f>
        <v>https://www.adafruit.com/product/1272</v>
      </c>
      <c r="Z257" s="125" t="str">
        <f>Equipment!AA261</f>
        <v>https://www.mouser.com/ProductDetail/485-1272</v>
      </c>
      <c r="AA257" s="125">
        <f>Equipment!AB261</f>
        <v>0</v>
      </c>
      <c r="AB257" s="125"/>
      <c r="AC257" s="125"/>
      <c r="AD257" s="125"/>
      <c r="AE257" s="125"/>
      <c r="AF257" s="125"/>
      <c r="AG257" s="125"/>
      <c r="AH257" s="125"/>
      <c r="AI257" s="125"/>
      <c r="AJ257" s="125"/>
      <c r="AK257" s="125"/>
      <c r="AL257" s="125"/>
    </row>
    <row r="258" spans="1:38" s="124" customFormat="1" x14ac:dyDescent="0.3">
      <c r="A258" s="125" t="str">
        <f>Equipment!A262</f>
        <v>Advanced &amp; Optional Components</v>
      </c>
      <c r="B258" s="125" t="str">
        <f>Equipment!B262</f>
        <v>GSM/Cellular Communication</v>
      </c>
      <c r="C258" s="125" t="str">
        <f>Equipment!C262</f>
        <v>Adafruit</v>
      </c>
      <c r="D258" s="125" t="str">
        <f>Equipment!D262</f>
        <v>2468</v>
      </c>
      <c r="E258" s="125">
        <f>Equipment!E262</f>
        <v>0</v>
      </c>
      <c r="F258" s="125">
        <f>Equipment!F262</f>
        <v>0</v>
      </c>
      <c r="G258" s="125">
        <f>Equipment!G262</f>
        <v>0</v>
      </c>
      <c r="H258" s="125">
        <f>Equipment!H262</f>
        <v>0</v>
      </c>
      <c r="I258" s="125">
        <f>Equipment!K262</f>
        <v>0</v>
      </c>
      <c r="J258" s="125">
        <f>Equipment!L262</f>
        <v>0</v>
      </c>
      <c r="K258" s="125">
        <f>Equipment!I262</f>
        <v>0</v>
      </c>
      <c r="L258" s="125" t="str">
        <f>Equipment!M262</f>
        <v>Adafruit FONA 800 Shield - Voice/Data Cellular GSM for Arduino</v>
      </c>
      <c r="M258" s="125">
        <f>Equipment!N262</f>
        <v>39.950000000000003</v>
      </c>
      <c r="N258" s="125">
        <f>Equipment!O262</f>
        <v>0</v>
      </c>
      <c r="O258" s="125" t="str">
        <f>Equipment!P262</f>
        <v>A</v>
      </c>
      <c r="P258" s="125">
        <f>Equipment!Q262</f>
        <v>244</v>
      </c>
      <c r="Q258" s="125" t="str">
        <f>Equipment!R262</f>
        <v>2468</v>
      </c>
      <c r="R258" s="125">
        <f>Equipment!S262</f>
        <v>0</v>
      </c>
      <c r="S258" s="125">
        <f>Equipment!T262</f>
        <v>0</v>
      </c>
      <c r="T258" s="125">
        <f>Equipment!U262</f>
        <v>0</v>
      </c>
      <c r="U258" s="125">
        <f>Equipment!V262</f>
        <v>0</v>
      </c>
      <c r="V258" s="125">
        <f>Equipment!W262</f>
        <v>0</v>
      </c>
      <c r="W258" s="125">
        <f>Equipment!X262</f>
        <v>0</v>
      </c>
      <c r="X258" s="125">
        <f>Equipment!Y262</f>
        <v>0</v>
      </c>
      <c r="Y258" s="125" t="str">
        <f>Equipment!Z262</f>
        <v>https://www.adafruit.com/product/2468</v>
      </c>
      <c r="Z258" s="125" t="str">
        <f>Equipment!AA262</f>
        <v>https://www.mouser.com/ProductDetail/485-2468</v>
      </c>
      <c r="AA258" s="125">
        <f>Equipment!AB262</f>
        <v>0</v>
      </c>
      <c r="AB258" s="125"/>
      <c r="AC258" s="125"/>
      <c r="AD258" s="125"/>
      <c r="AE258" s="125"/>
      <c r="AF258" s="125"/>
      <c r="AG258" s="125"/>
      <c r="AH258" s="125"/>
      <c r="AI258" s="125"/>
      <c r="AJ258" s="125"/>
      <c r="AK258" s="125"/>
      <c r="AL258" s="125"/>
    </row>
    <row r="259" spans="1:38" s="124" customFormat="1" x14ac:dyDescent="0.3">
      <c r="A259" s="125" t="str">
        <f>Equipment!A263</f>
        <v>Advanced &amp; Optional Components</v>
      </c>
      <c r="B259" s="125" t="str">
        <f>Equipment!B263</f>
        <v>GSM/Cellular Communication</v>
      </c>
      <c r="C259" s="125" t="str">
        <f>Equipment!C263</f>
        <v>Adafruit</v>
      </c>
      <c r="D259" s="125" t="str">
        <f>Equipment!D263</f>
        <v>2505</v>
      </c>
      <c r="E259" s="125">
        <f>Equipment!E263</f>
        <v>0</v>
      </c>
      <c r="F259" s="125">
        <f>Equipment!F263</f>
        <v>0</v>
      </c>
      <c r="G259" s="125">
        <f>Equipment!G263</f>
        <v>0</v>
      </c>
      <c r="H259" s="125">
        <f>Equipment!H263</f>
        <v>0</v>
      </c>
      <c r="I259" s="125">
        <f>Equipment!K263</f>
        <v>0</v>
      </c>
      <c r="J259" s="125">
        <f>Equipment!L263</f>
        <v>0</v>
      </c>
      <c r="K259" s="125">
        <f>Equipment!I263</f>
        <v>0</v>
      </c>
      <c r="L259" s="125" t="str">
        <f>Equipment!M263</f>
        <v>GSM 2G SIM Card from Ting &amp; Adafruit - Data/Voice/Text USA Only</v>
      </c>
      <c r="M259" s="125">
        <f>Equipment!N263</f>
        <v>9</v>
      </c>
      <c r="N259" s="125">
        <f>Equipment!O263</f>
        <v>0</v>
      </c>
      <c r="O259" s="125" t="str">
        <f>Equipment!P263</f>
        <v>A</v>
      </c>
      <c r="P259" s="125">
        <f>Equipment!Q263</f>
        <v>245</v>
      </c>
      <c r="Q259" s="125" t="str">
        <f>Equipment!R263</f>
        <v>2505</v>
      </c>
      <c r="R259" s="125">
        <f>Equipment!S263</f>
        <v>0</v>
      </c>
      <c r="S259" s="125">
        <f>Equipment!T263</f>
        <v>0</v>
      </c>
      <c r="T259" s="125">
        <f>Equipment!U263</f>
        <v>0</v>
      </c>
      <c r="U259" s="125">
        <f>Equipment!V263</f>
        <v>0</v>
      </c>
      <c r="V259" s="125">
        <f>Equipment!W263</f>
        <v>0</v>
      </c>
      <c r="W259" s="125">
        <f>Equipment!X263</f>
        <v>0</v>
      </c>
      <c r="X259" s="125">
        <f>Equipment!Y263</f>
        <v>0</v>
      </c>
      <c r="Y259" s="125" t="str">
        <f>Equipment!Z263</f>
        <v>https://www.adafruit.com/product/2505</v>
      </c>
      <c r="Z259" s="125" t="str">
        <f>Equipment!AA263</f>
        <v>https://www.mouser.com/ProductDetail/485-2505</v>
      </c>
      <c r="AA259" s="125">
        <f>Equipment!AB263</f>
        <v>0</v>
      </c>
      <c r="AB259" s="125"/>
      <c r="AC259" s="125"/>
      <c r="AD259" s="125"/>
      <c r="AE259" s="125"/>
      <c r="AF259" s="125"/>
      <c r="AG259" s="125"/>
      <c r="AH259" s="125"/>
      <c r="AI259" s="125"/>
      <c r="AJ259" s="125"/>
      <c r="AK259" s="125"/>
      <c r="AL259" s="125"/>
    </row>
    <row r="260" spans="1:38" s="124" customFormat="1" x14ac:dyDescent="0.3">
      <c r="A260" s="125" t="str">
        <f>Equipment!A264</f>
        <v>Advanced &amp; Optional Components</v>
      </c>
      <c r="B260" s="125" t="str">
        <f>Equipment!B264</f>
        <v>GSM/Cellular Communication</v>
      </c>
      <c r="C260" s="125" t="str">
        <f>Equipment!C264</f>
        <v>Adafruit</v>
      </c>
      <c r="D260" s="125" t="str">
        <f>Equipment!D264</f>
        <v>1991</v>
      </c>
      <c r="E260" s="125">
        <f>Equipment!E264</f>
        <v>0</v>
      </c>
      <c r="F260" s="125">
        <f>Equipment!F264</f>
        <v>0</v>
      </c>
      <c r="G260" s="125">
        <f>Equipment!G264</f>
        <v>0</v>
      </c>
      <c r="H260" s="125">
        <f>Equipment!H264</f>
        <v>0</v>
      </c>
      <c r="I260" s="125">
        <f>Equipment!K264</f>
        <v>0</v>
      </c>
      <c r="J260" s="125">
        <f>Equipment!L264</f>
        <v>0</v>
      </c>
      <c r="K260" s="125">
        <f>Equipment!I264</f>
        <v>0</v>
      </c>
      <c r="L260" s="125" t="str">
        <f>Equipment!M264</f>
        <v>Slim Sticker-type GSM/Cellular Quad-Band Antenna - 3dBi uFL</v>
      </c>
      <c r="M260" s="125">
        <f>Equipment!N264</f>
        <v>2.95</v>
      </c>
      <c r="N260" s="125">
        <f>Equipment!O264</f>
        <v>0</v>
      </c>
      <c r="O260" s="125" t="str">
        <f>Equipment!P264</f>
        <v>A</v>
      </c>
      <c r="P260" s="125">
        <f>Equipment!Q264</f>
        <v>246</v>
      </c>
      <c r="Q260" s="125" t="str">
        <f>Equipment!R264</f>
        <v>1991</v>
      </c>
      <c r="R260" s="125">
        <f>Equipment!S264</f>
        <v>0</v>
      </c>
      <c r="S260" s="125">
        <f>Equipment!T264</f>
        <v>0</v>
      </c>
      <c r="T260" s="125">
        <f>Equipment!U264</f>
        <v>0</v>
      </c>
      <c r="U260" s="125">
        <f>Equipment!V264</f>
        <v>0</v>
      </c>
      <c r="V260" s="125">
        <f>Equipment!W264</f>
        <v>0</v>
      </c>
      <c r="W260" s="125">
        <f>Equipment!X264</f>
        <v>0</v>
      </c>
      <c r="X260" s="125">
        <f>Equipment!Y264</f>
        <v>0</v>
      </c>
      <c r="Y260" s="125" t="str">
        <f>Equipment!Z264</f>
        <v>https://www.adafruit.com/product/1991</v>
      </c>
      <c r="Z260" s="125" t="str">
        <f>Equipment!AA264</f>
        <v>https://www.mouser.com/ProductDetail/485-1991</v>
      </c>
      <c r="AA260" s="125">
        <f>Equipment!AB264</f>
        <v>0</v>
      </c>
      <c r="AB260" s="125"/>
      <c r="AC260" s="125"/>
      <c r="AD260" s="125"/>
      <c r="AE260" s="125"/>
      <c r="AF260" s="125"/>
      <c r="AG260" s="125"/>
      <c r="AH260" s="125"/>
      <c r="AI260" s="125"/>
      <c r="AJ260" s="125"/>
      <c r="AK260" s="125"/>
      <c r="AL260" s="125"/>
    </row>
    <row r="261" spans="1:38" s="124" customFormat="1" x14ac:dyDescent="0.3">
      <c r="A261" s="125" t="str">
        <f>Equipment!A265</f>
        <v>Advanced &amp; Optional Components</v>
      </c>
      <c r="B261" s="125" t="str">
        <f>Equipment!B265</f>
        <v>High-Precision Compass</v>
      </c>
      <c r="C261" s="125" t="str">
        <f>Equipment!C265</f>
        <v>SparkFun</v>
      </c>
      <c r="D261" s="125" t="str">
        <f>Equipment!D265</f>
        <v>SEN-12916</v>
      </c>
      <c r="E261" s="125">
        <f>Equipment!E265</f>
        <v>0</v>
      </c>
      <c r="F261" s="125">
        <f>Equipment!F265</f>
        <v>0</v>
      </c>
      <c r="G261" s="125">
        <f>Equipment!G265</f>
        <v>0</v>
      </c>
      <c r="H261" s="125">
        <f>Equipment!H265</f>
        <v>0</v>
      </c>
      <c r="I261" s="125">
        <f>Equipment!K265</f>
        <v>0</v>
      </c>
      <c r="J261" s="125">
        <f>Equipment!L265</f>
        <v>0</v>
      </c>
      <c r="K261" s="125">
        <f>Equipment!I265</f>
        <v>0</v>
      </c>
      <c r="L261" s="125" t="str">
        <f>Equipment!M265</f>
        <v>SparkFun HMC6343 Breakout</v>
      </c>
      <c r="M261" s="125">
        <f>Equipment!N265</f>
        <v>149.94999999999999</v>
      </c>
      <c r="N261" s="125">
        <f>Equipment!O265</f>
        <v>0</v>
      </c>
      <c r="O261" s="125" t="str">
        <f>Equipment!P265</f>
        <v>E</v>
      </c>
      <c r="P261" s="125">
        <f>Equipment!Q265</f>
        <v>247</v>
      </c>
      <c r="Q261" s="125" t="str">
        <f>Equipment!R265</f>
        <v>SEN-12916</v>
      </c>
      <c r="R261" s="125">
        <f>Equipment!S265</f>
        <v>0</v>
      </c>
      <c r="S261" s="125">
        <f>Equipment!T265</f>
        <v>0</v>
      </c>
      <c r="T261" s="125">
        <f>Equipment!U265</f>
        <v>0</v>
      </c>
      <c r="U261" s="125">
        <f>Equipment!V265</f>
        <v>0</v>
      </c>
      <c r="V261" s="125">
        <f>Equipment!W265</f>
        <v>0</v>
      </c>
      <c r="W261" s="125" t="str">
        <f>Equipment!X265</f>
        <v>https://www.sparkfun.com/products/12916</v>
      </c>
      <c r="X261" s="125" t="str">
        <f>Equipment!Y265</f>
        <v>https://cdn.sparkfun.com/r/92-92/assets/parts/9/8/2/8/12916-01.jpg</v>
      </c>
      <c r="Y261" s="125" t="str">
        <f>Equipment!Z265</f>
        <v>https://www.sparkfun.com/products/12916</v>
      </c>
      <c r="Z261" s="125" t="str">
        <f>Equipment!AA265</f>
        <v>https://www.mouser.com/ProductDetail/474-SEN-12916</v>
      </c>
      <c r="AA261" s="125">
        <f>Equipment!AB265</f>
        <v>0</v>
      </c>
      <c r="AB261" s="125"/>
      <c r="AC261" s="125"/>
      <c r="AD261" s="125"/>
      <c r="AE261" s="125"/>
      <c r="AF261" s="125"/>
      <c r="AG261" s="125"/>
      <c r="AH261" s="125"/>
      <c r="AI261" s="125"/>
      <c r="AJ261" s="125"/>
      <c r="AK261" s="125"/>
      <c r="AL261" s="125"/>
    </row>
    <row r="262" spans="1:38" s="124" customFormat="1" x14ac:dyDescent="0.3">
      <c r="A262" s="125" t="str">
        <f>Equipment!A266</f>
        <v>Advanced &amp; Optional Components</v>
      </c>
      <c r="B262" s="125" t="str">
        <f>Equipment!B266</f>
        <v>Lidar</v>
      </c>
      <c r="C262" s="125" t="str">
        <f>Equipment!C266</f>
        <v>SparkFun</v>
      </c>
      <c r="D262" s="125" t="str">
        <f>Equipment!D266</f>
        <v>CAB-14043</v>
      </c>
      <c r="E262" s="125">
        <f>Equipment!E266</f>
        <v>0</v>
      </c>
      <c r="F262" s="125">
        <f>Equipment!F266</f>
        <v>1</v>
      </c>
      <c r="G262" s="125">
        <f>Equipment!G266</f>
        <v>0</v>
      </c>
      <c r="H262" s="125">
        <f>Equipment!H266</f>
        <v>1</v>
      </c>
      <c r="I262" s="125">
        <f>Equipment!K266</f>
        <v>1</v>
      </c>
      <c r="J262" s="125">
        <f>Equipment!L266</f>
        <v>1</v>
      </c>
      <c r="K262" s="125">
        <f>Equipment!I266</f>
        <v>0</v>
      </c>
      <c r="L262" s="125" t="str">
        <f>Equipment!M266</f>
        <v>LIDAR-Lite Accessory Cable</v>
      </c>
      <c r="M262" s="125">
        <f>Equipment!N266</f>
        <v>4.95</v>
      </c>
      <c r="N262" s="125">
        <f>Equipment!O266</f>
        <v>4.95</v>
      </c>
      <c r="O262" s="125" t="str">
        <f>Equipment!P266</f>
        <v>A</v>
      </c>
      <c r="P262" s="125">
        <f>Equipment!Q266</f>
        <v>248</v>
      </c>
      <c r="Q262" s="125" t="str">
        <f>Equipment!R266</f>
        <v>CAB-14043</v>
      </c>
      <c r="R262" s="125">
        <f>Equipment!S266</f>
        <v>0</v>
      </c>
      <c r="S262" s="125">
        <f>Equipment!T266</f>
        <v>4.95</v>
      </c>
      <c r="T262" s="125">
        <f>Equipment!U266</f>
        <v>0</v>
      </c>
      <c r="U262" s="125">
        <f>Equipment!V266</f>
        <v>4.95</v>
      </c>
      <c r="V262" s="125">
        <f>Equipment!W266</f>
        <v>4.95</v>
      </c>
      <c r="W262" s="125" t="str">
        <f>Equipment!X266</f>
        <v>https://www.sparkfun.com/products/14043</v>
      </c>
      <c r="X262" s="125" t="str">
        <f>Equipment!Y266</f>
        <v>https://cdn.sparkfun.com/r/92-92/assets/parts/1/1/8/7/0/14043-01.jpg</v>
      </c>
      <c r="Y262" s="125" t="str">
        <f>Equipment!Z266</f>
        <v>https://www.sparkfun.com/products/14043</v>
      </c>
      <c r="Z262" s="125" t="str">
        <f>Equipment!AA266</f>
        <v>https://www.mouser.com/ProductDetail/474-CAB-14043</v>
      </c>
      <c r="AA262" s="125" t="str">
        <f>Equipment!AB266</f>
        <v>Required for Scanse Sweep</v>
      </c>
      <c r="AB262" s="125"/>
      <c r="AC262" s="125"/>
      <c r="AD262" s="125"/>
      <c r="AE262" s="125"/>
      <c r="AF262" s="125"/>
      <c r="AG262" s="125"/>
      <c r="AH262" s="125"/>
      <c r="AI262" s="125"/>
      <c r="AJ262" s="125"/>
      <c r="AK262" s="125"/>
      <c r="AL262" s="125"/>
    </row>
    <row r="263" spans="1:38" s="124" customFormat="1" x14ac:dyDescent="0.3">
      <c r="A263" s="125" t="str">
        <f>Equipment!A267</f>
        <v>Advanced &amp; Optional Components</v>
      </c>
      <c r="B263" s="125" t="str">
        <f>Equipment!B267</f>
        <v>Lidar</v>
      </c>
      <c r="C263" s="125" t="str">
        <f>Equipment!C267</f>
        <v>SparkFun</v>
      </c>
      <c r="D263" s="125" t="str">
        <f>Equipment!D267</f>
        <v>SEN-14117</v>
      </c>
      <c r="E263" s="125">
        <f>Equipment!E267</f>
        <v>0</v>
      </c>
      <c r="F263" s="125">
        <f>Equipment!F267</f>
        <v>1</v>
      </c>
      <c r="G263" s="125">
        <f>Equipment!G267</f>
        <v>0</v>
      </c>
      <c r="H263" s="125">
        <f>Equipment!H267</f>
        <v>1</v>
      </c>
      <c r="I263" s="125">
        <f>Equipment!K267</f>
        <v>1</v>
      </c>
      <c r="J263" s="125">
        <f>Equipment!L267</f>
        <v>1</v>
      </c>
      <c r="K263" s="125">
        <f>Equipment!I267</f>
        <v>0</v>
      </c>
      <c r="L263" s="125" t="str">
        <f>Equipment!M267</f>
        <v>Scanse Sweep</v>
      </c>
      <c r="M263" s="125">
        <f>Equipment!N267</f>
        <v>349</v>
      </c>
      <c r="N263" s="125">
        <f>Equipment!O267</f>
        <v>349</v>
      </c>
      <c r="O263" s="125" t="str">
        <f>Equipment!P267</f>
        <v>E</v>
      </c>
      <c r="P263" s="125">
        <f>Equipment!Q267</f>
        <v>249</v>
      </c>
      <c r="Q263" s="125" t="str">
        <f>Equipment!R267</f>
        <v>SEN-14117</v>
      </c>
      <c r="R263" s="125">
        <f>Equipment!S267</f>
        <v>0</v>
      </c>
      <c r="S263" s="125">
        <f>Equipment!T267</f>
        <v>349</v>
      </c>
      <c r="T263" s="125">
        <f>Equipment!U267</f>
        <v>0</v>
      </c>
      <c r="U263" s="125">
        <f>Equipment!V267</f>
        <v>349</v>
      </c>
      <c r="V263" s="125">
        <f>Equipment!W267</f>
        <v>349</v>
      </c>
      <c r="W263" s="125" t="str">
        <f>Equipment!X267</f>
        <v>https://www.sparkfun.com/products/14117</v>
      </c>
      <c r="X263" s="125" t="str">
        <f>Equipment!Y267</f>
        <v>https://cdn.sparkfun.com/r/92-92/assets/parts/1/2/0/0/3/14117-04a.jpg</v>
      </c>
      <c r="Y263" s="125" t="str">
        <f>Equipment!Z267</f>
        <v>https://www.sparkfun.com/products/14117</v>
      </c>
      <c r="Z263" s="125" t="str">
        <f>Equipment!AA267</f>
        <v>https://www.mouser.com/ProductDetail/474-SEN-14117</v>
      </c>
      <c r="AA263" s="125" t="str">
        <f>Equipment!AB267</f>
        <v>Acquire detailed object/environment mapping</v>
      </c>
      <c r="AB263" s="125"/>
      <c r="AC263" s="125"/>
      <c r="AD263" s="125"/>
      <c r="AE263" s="125"/>
      <c r="AF263" s="125"/>
      <c r="AG263" s="125"/>
      <c r="AH263" s="125"/>
      <c r="AI263" s="125"/>
      <c r="AJ263" s="125"/>
      <c r="AK263" s="125"/>
      <c r="AL263" s="125"/>
    </row>
    <row r="264" spans="1:38" s="124" customFormat="1" x14ac:dyDescent="0.3">
      <c r="A264" s="125" t="str">
        <f>Equipment!A268</f>
        <v>Advanced &amp; Optional Components</v>
      </c>
      <c r="B264" s="125" t="str">
        <f>Equipment!B268</f>
        <v>Lidar</v>
      </c>
      <c r="C264" s="125" t="str">
        <f>Equipment!C268</f>
        <v>SparkFun</v>
      </c>
      <c r="D264" s="125" t="str">
        <f>Equipment!D268</f>
        <v>ROB-13064</v>
      </c>
      <c r="E264" s="125">
        <f>Equipment!E268</f>
        <v>0</v>
      </c>
      <c r="F264" s="125">
        <f>Equipment!F268</f>
        <v>0</v>
      </c>
      <c r="G264" s="125">
        <f>Equipment!G268</f>
        <v>0</v>
      </c>
      <c r="H264" s="125">
        <f>Equipment!H268</f>
        <v>0</v>
      </c>
      <c r="I264" s="125">
        <f>Equipment!K268</f>
        <v>0</v>
      </c>
      <c r="J264" s="125">
        <f>Equipment!L268</f>
        <v>0</v>
      </c>
      <c r="K264" s="125">
        <f>Equipment!I268</f>
        <v>0</v>
      </c>
      <c r="L264" s="125" t="str">
        <f>Equipment!M268</f>
        <v xml:space="preserve">Slip Ring - 6 Wire (2A) </v>
      </c>
      <c r="M264" s="125">
        <f>Equipment!N268</f>
        <v>14.95</v>
      </c>
      <c r="N264" s="125">
        <f>Equipment!O268</f>
        <v>0</v>
      </c>
      <c r="O264" s="125" t="str">
        <f>Equipment!P268</f>
        <v>D</v>
      </c>
      <c r="P264" s="125">
        <f>Equipment!Q268</f>
        <v>250</v>
      </c>
      <c r="Q264" s="125" t="str">
        <f>Equipment!R268</f>
        <v>ROB-13064</v>
      </c>
      <c r="R264" s="125">
        <f>Equipment!S268</f>
        <v>0</v>
      </c>
      <c r="S264" s="125">
        <f>Equipment!T268</f>
        <v>0</v>
      </c>
      <c r="T264" s="125">
        <f>Equipment!U268</f>
        <v>0</v>
      </c>
      <c r="U264" s="125">
        <f>Equipment!V268</f>
        <v>0</v>
      </c>
      <c r="V264" s="125">
        <f>Equipment!W268</f>
        <v>0</v>
      </c>
      <c r="W264" s="125" t="str">
        <f>Equipment!X268</f>
        <v>https://www.sparkfun.com/products/13064</v>
      </c>
      <c r="X264" s="125" t="str">
        <f>Equipment!Y268</f>
        <v>https://cdn.sparkfun.com/r/92-92/assets/parts/1/0/0/9/5/13064-01.jpg</v>
      </c>
      <c r="Y264" s="125" t="str">
        <f>Equipment!Z268</f>
        <v>https://www.sparkfun.com/products/13064</v>
      </c>
      <c r="Z264" s="125" t="str">
        <f>Equipment!AA268</f>
        <v>https://www.mouser.com/ProductDetail/474-ROB-13064</v>
      </c>
      <c r="AA264" s="125" t="str">
        <f>Equipment!AB268</f>
        <v>Allows full/continuous Lidar rotation</v>
      </c>
      <c r="AB264" s="125"/>
      <c r="AC264" s="125"/>
      <c r="AD264" s="125"/>
      <c r="AE264" s="125"/>
      <c r="AF264" s="125"/>
      <c r="AG264" s="125"/>
      <c r="AH264" s="125"/>
      <c r="AI264" s="125"/>
      <c r="AJ264" s="125"/>
      <c r="AK264" s="125"/>
      <c r="AL264" s="125"/>
    </row>
    <row r="265" spans="1:38" s="124" customFormat="1" x14ac:dyDescent="0.3">
      <c r="A265" s="125" t="str">
        <f>Equipment!A271</f>
        <v>Advanced &amp; Optional Components</v>
      </c>
      <c r="B265" s="125" t="str">
        <f>Equipment!B271</f>
        <v>Movement/IMU</v>
      </c>
      <c r="C265" s="125" t="str">
        <f>Equipment!C271</f>
        <v>SparkFun</v>
      </c>
      <c r="D265" s="125" t="str">
        <f>Equipment!D271</f>
        <v>SEN-13284</v>
      </c>
      <c r="E265" s="125">
        <f>Equipment!E271</f>
        <v>0</v>
      </c>
      <c r="F265" s="125">
        <f>Equipment!F271</f>
        <v>1</v>
      </c>
      <c r="G265" s="125">
        <f>Equipment!G271</f>
        <v>0</v>
      </c>
      <c r="H265" s="125">
        <f>Equipment!H271</f>
        <v>1</v>
      </c>
      <c r="I265" s="125">
        <f>Equipment!K271</f>
        <v>1</v>
      </c>
      <c r="J265" s="125">
        <f>Equipment!L271</f>
        <v>1</v>
      </c>
      <c r="K265" s="125">
        <f>Equipment!I271</f>
        <v>0</v>
      </c>
      <c r="L265" s="125" t="str">
        <f>Equipment!M271</f>
        <v>SparkFun 9DoF IMU Breakout - LSM9DS1</v>
      </c>
      <c r="M265" s="125">
        <f>Equipment!N271</f>
        <v>14.95</v>
      </c>
      <c r="N265" s="125">
        <f>Equipment!O271</f>
        <v>14.95</v>
      </c>
      <c r="O265" s="125" t="str">
        <f>Equipment!P271</f>
        <v>E</v>
      </c>
      <c r="P265" s="125">
        <f>Equipment!Q271</f>
        <v>251</v>
      </c>
      <c r="Q265" s="125" t="str">
        <f>Equipment!R271</f>
        <v>SEN-13284</v>
      </c>
      <c r="R265" s="125">
        <f>Equipment!S271</f>
        <v>0</v>
      </c>
      <c r="S265" s="125">
        <f>Equipment!T271</f>
        <v>14.95</v>
      </c>
      <c r="T265" s="125">
        <f>Equipment!U271</f>
        <v>0</v>
      </c>
      <c r="U265" s="125">
        <f>Equipment!V271</f>
        <v>14.95</v>
      </c>
      <c r="V265" s="125">
        <f>Equipment!W271</f>
        <v>14.95</v>
      </c>
      <c r="W265" s="125" t="str">
        <f>Equipment!X271</f>
        <v>https://www.sparkfun.com/products/13284</v>
      </c>
      <c r="X265" s="125" t="str">
        <f>Equipment!Y271</f>
        <v>https://cdn.sparkfun.com/r/92-92/assets/parts/1/0/5/3/3/13284-02.jpg</v>
      </c>
      <c r="Y265" s="125" t="str">
        <f>Equipment!Z271</f>
        <v>https://www.sparkfun.com/products/13284</v>
      </c>
      <c r="Z265" s="125" t="str">
        <f>Equipment!AA271</f>
        <v>https://www.mouser.com/ProductDetail/474-SEN-13284</v>
      </c>
      <c r="AA265" s="125" t="str">
        <f>Equipment!AB271</f>
        <v>Measuring user movement, accumulating then helps assess user activity level and patterns and potentially detect falls/etc.</v>
      </c>
      <c r="AB265" s="125"/>
      <c r="AC265" s="125"/>
      <c r="AD265" s="125"/>
      <c r="AE265" s="125"/>
      <c r="AF265" s="125"/>
      <c r="AG265" s="125"/>
      <c r="AH265" s="125"/>
      <c r="AI265" s="125"/>
      <c r="AJ265" s="125"/>
      <c r="AK265" s="125"/>
      <c r="AL265" s="125"/>
    </row>
    <row r="266" spans="1:38" s="124" customFormat="1" x14ac:dyDescent="0.3">
      <c r="A266" s="125" t="str">
        <f>Equipment!A272</f>
        <v>Advanced &amp; Optional Components</v>
      </c>
      <c r="B266" s="125" t="str">
        <f>Equipment!B272</f>
        <v>Movement/IMU</v>
      </c>
      <c r="C266" s="125" t="str">
        <f>Equipment!C272</f>
        <v>SparkFun</v>
      </c>
      <c r="D266" s="125" t="str">
        <f>Equipment!D272</f>
        <v>SEN-13762</v>
      </c>
      <c r="E266" s="125">
        <f>Equipment!E272</f>
        <v>0</v>
      </c>
      <c r="F266" s="125">
        <f>Equipment!F272</f>
        <v>1</v>
      </c>
      <c r="G266" s="125">
        <f>Equipment!G272</f>
        <v>0</v>
      </c>
      <c r="H266" s="125">
        <f>Equipment!H272</f>
        <v>1</v>
      </c>
      <c r="I266" s="125">
        <f>Equipment!K272</f>
        <v>1</v>
      </c>
      <c r="J266" s="125">
        <f>Equipment!L272</f>
        <v>1</v>
      </c>
      <c r="K266" s="125">
        <f>Equipment!I272</f>
        <v>0</v>
      </c>
      <c r="L266" s="125" t="str">
        <f>Equipment!M272</f>
        <v>SparkFun IMU Breakout - MPU-9250</v>
      </c>
      <c r="M266" s="125">
        <f>Equipment!N272</f>
        <v>14.95</v>
      </c>
      <c r="N266" s="125">
        <f>Equipment!O272</f>
        <v>14.95</v>
      </c>
      <c r="O266" s="125" t="str">
        <f>Equipment!P272</f>
        <v>E</v>
      </c>
      <c r="P266" s="125">
        <f>Equipment!Q272</f>
        <v>252</v>
      </c>
      <c r="Q266" s="125" t="str">
        <f>Equipment!R272</f>
        <v>SEN-13762</v>
      </c>
      <c r="R266" s="125">
        <f>Equipment!S272</f>
        <v>0</v>
      </c>
      <c r="S266" s="125">
        <f>Equipment!T272</f>
        <v>14.95</v>
      </c>
      <c r="T266" s="125">
        <f>Equipment!U272</f>
        <v>0</v>
      </c>
      <c r="U266" s="125">
        <f>Equipment!V272</f>
        <v>14.95</v>
      </c>
      <c r="V266" s="125">
        <f>Equipment!W272</f>
        <v>14.95</v>
      </c>
      <c r="W266" s="125" t="str">
        <f>Equipment!X272</f>
        <v>https://www.sparkfun.com/products/13762</v>
      </c>
      <c r="X266" s="125" t="str">
        <f>Equipment!Y272</f>
        <v>https://cdn.sparkfun.com/r/92-92/assets/parts/1/1/3/0/6/13762-00a.jpg</v>
      </c>
      <c r="Y266" s="125" t="str">
        <f>Equipment!Z272</f>
        <v>https://www.sparkfun.com/products/13762</v>
      </c>
      <c r="Z266" s="125" t="str">
        <f>Equipment!AA272</f>
        <v>https://www.mouser.com/ProductDetail/474-SEN-13762</v>
      </c>
      <c r="AA266" s="125" t="str">
        <f>Equipment!AB272</f>
        <v>Measuring user movement, accumulating then helps assess user activity level and patterns and potentially detect falls/etc.</v>
      </c>
      <c r="AB266" s="125"/>
      <c r="AC266" s="125"/>
      <c r="AD266" s="125"/>
      <c r="AE266" s="125"/>
      <c r="AF266" s="125"/>
      <c r="AG266" s="125"/>
      <c r="AH266" s="125"/>
      <c r="AI266" s="125"/>
      <c r="AJ266" s="125"/>
      <c r="AK266" s="125"/>
      <c r="AL266" s="125"/>
    </row>
    <row r="267" spans="1:38" s="124" customFormat="1" x14ac:dyDescent="0.3">
      <c r="A267" s="125" t="str">
        <f>Equipment!A273</f>
        <v>Advanced &amp; Optional Components</v>
      </c>
      <c r="B267" s="125" t="str">
        <f>Equipment!B273</f>
        <v>User Interface, Touchscreen</v>
      </c>
      <c r="C267" s="125" t="str">
        <f>Equipment!C273</f>
        <v>SparkFun</v>
      </c>
      <c r="D267" s="125" t="str">
        <f>Equipment!D273</f>
        <v>LCD-12725</v>
      </c>
      <c r="E267" s="125">
        <f>Equipment!E273</f>
        <v>0</v>
      </c>
      <c r="F267" s="125">
        <f>Equipment!F273</f>
        <v>0</v>
      </c>
      <c r="G267" s="125">
        <f>Equipment!G273</f>
        <v>0</v>
      </c>
      <c r="H267" s="125">
        <f>Equipment!H273</f>
        <v>0</v>
      </c>
      <c r="I267" s="125">
        <f>Equipment!K273</f>
        <v>0</v>
      </c>
      <c r="J267" s="125">
        <f>Equipment!L273</f>
        <v>0</v>
      </c>
      <c r="K267" s="125">
        <f>Equipment!I273</f>
        <v>0</v>
      </c>
      <c r="L267" s="125" t="str">
        <f>Equipment!M273</f>
        <v>Display Module - 7\" Touchscreen LCD</v>
      </c>
      <c r="M267" s="125">
        <f>Equipment!N273</f>
        <v>179.95</v>
      </c>
      <c r="N267" s="125">
        <f>Equipment!O273</f>
        <v>0</v>
      </c>
      <c r="O267" s="125" t="str">
        <f>Equipment!P273</f>
        <v>E</v>
      </c>
      <c r="P267" s="125">
        <f>Equipment!Q273</f>
        <v>253</v>
      </c>
      <c r="Q267" s="125" t="str">
        <f>Equipment!R273</f>
        <v>LCD-12725</v>
      </c>
      <c r="R267" s="125">
        <f>Equipment!S273</f>
        <v>0</v>
      </c>
      <c r="S267" s="125">
        <f>Equipment!T273</f>
        <v>0</v>
      </c>
      <c r="T267" s="125">
        <f>Equipment!U273</f>
        <v>0</v>
      </c>
      <c r="U267" s="125">
        <f>Equipment!V273</f>
        <v>0</v>
      </c>
      <c r="V267" s="125">
        <f>Equipment!W273</f>
        <v>0</v>
      </c>
      <c r="W267" s="125" t="str">
        <f>Equipment!X273</f>
        <v>https://www.sparkfun.com/products/12725</v>
      </c>
      <c r="X267" s="125" t="str">
        <f>Equipment!Y273</f>
        <v>https://cdn.sparkfun.com/r/92-92/assets/parts/9/4/8/2/12725-01.jpg</v>
      </c>
      <c r="Y267" s="125" t="str">
        <f>Equipment!Z273</f>
        <v>https://www.sparkfun.com/products/12725</v>
      </c>
      <c r="Z267" s="125" t="str">
        <f>Equipment!AA273</f>
        <v>https://www.mouser.com/ProductDetail/474-LCD-12725</v>
      </c>
      <c r="AA267" s="125" t="str">
        <f>Equipment!AB273</f>
        <v>Touchscreen for easier interaction with walker system: set user preferences, access local/remote data, family/doctor FaceTime/Skype calls, etc.</v>
      </c>
      <c r="AB267" s="125"/>
      <c r="AC267" s="125"/>
      <c r="AD267" s="125"/>
      <c r="AE267" s="125"/>
      <c r="AF267" s="125"/>
      <c r="AG267" s="125"/>
      <c r="AH267" s="125"/>
      <c r="AI267" s="125"/>
      <c r="AJ267" s="125"/>
      <c r="AK267" s="125"/>
      <c r="AL267" s="125"/>
    </row>
    <row r="268" spans="1:38" s="124" customFormat="1" x14ac:dyDescent="0.3">
      <c r="A268" s="125" t="str">
        <f>Equipment!A274</f>
        <v>Advanced &amp; Optional Components</v>
      </c>
      <c r="B268" s="125" t="str">
        <f>Equipment!B274</f>
        <v>User Interface, Touchscreen</v>
      </c>
      <c r="C268" s="125" t="str">
        <f>Equipment!C274</f>
        <v>SparkFun</v>
      </c>
      <c r="D268" s="125" t="str">
        <f>Equipment!D274</f>
        <v>LCD-11741</v>
      </c>
      <c r="E268" s="125">
        <f>Equipment!E274</f>
        <v>0</v>
      </c>
      <c r="F268" s="125">
        <f>Equipment!F274</f>
        <v>0</v>
      </c>
      <c r="G268" s="125">
        <f>Equipment!G274</f>
        <v>0</v>
      </c>
      <c r="H268" s="125">
        <f>Equipment!H274</f>
        <v>0</v>
      </c>
      <c r="I268" s="125">
        <f>Equipment!K274</f>
        <v>0</v>
      </c>
      <c r="J268" s="125">
        <f>Equipment!L274</f>
        <v>0</v>
      </c>
      <c r="K268" s="125">
        <f>Equipment!I274</f>
        <v>0</v>
      </c>
      <c r="L268" s="125" t="str">
        <f>Equipment!M274</f>
        <v>Arduino Display Module - 3.2\" Touchscreen LCD</v>
      </c>
      <c r="M268" s="125">
        <f>Equipment!N274</f>
        <v>84.95</v>
      </c>
      <c r="N268" s="125">
        <f>Equipment!O274</f>
        <v>0</v>
      </c>
      <c r="O268" s="125" t="str">
        <f>Equipment!P274</f>
        <v>D</v>
      </c>
      <c r="P268" s="125">
        <f>Equipment!Q274</f>
        <v>254</v>
      </c>
      <c r="Q268" s="125" t="str">
        <f>Equipment!R274</f>
        <v>LCD-11741</v>
      </c>
      <c r="R268" s="125">
        <f>Equipment!S274</f>
        <v>0</v>
      </c>
      <c r="S268" s="125">
        <f>Equipment!T274</f>
        <v>0</v>
      </c>
      <c r="T268" s="125">
        <f>Equipment!U274</f>
        <v>0</v>
      </c>
      <c r="U268" s="125">
        <f>Equipment!V274</f>
        <v>0</v>
      </c>
      <c r="V268" s="125">
        <f>Equipment!W274</f>
        <v>0</v>
      </c>
      <c r="W268" s="125" t="str">
        <f>Equipment!X274</f>
        <v>https://www.sparkfun.com/products/11741</v>
      </c>
      <c r="X268" s="125" t="str">
        <f>Equipment!Y274</f>
        <v>https://cdn.sparkfun.com/r/92-92/assets/parts/7/9/6/3/11741-01a.jpg</v>
      </c>
      <c r="Y268" s="125" t="str">
        <f>Equipment!Z274</f>
        <v>https://www.sparkfun.com/products/11741</v>
      </c>
      <c r="Z268" s="125" t="str">
        <f>Equipment!AA274</f>
        <v>https://www.mouser.com/ProductDetail/474-LCD-11741</v>
      </c>
      <c r="AA268" s="125">
        <f>Equipment!AB274</f>
        <v>0</v>
      </c>
      <c r="AB268" s="125"/>
      <c r="AC268" s="125"/>
      <c r="AD268" s="125"/>
      <c r="AE268" s="125"/>
      <c r="AF268" s="125"/>
      <c r="AG268" s="125"/>
      <c r="AH268" s="125"/>
      <c r="AI268" s="125"/>
      <c r="AJ268" s="125"/>
      <c r="AK268" s="125"/>
      <c r="AL268" s="125"/>
    </row>
    <row r="269" spans="1:38" s="124" customFormat="1" x14ac:dyDescent="0.3">
      <c r="A269" s="125" t="str">
        <f>Equipment!A275</f>
        <v>Advanced &amp; Optional Components</v>
      </c>
      <c r="B269" s="125" t="str">
        <f>Equipment!B275</f>
        <v>User Interface, Touchscreen</v>
      </c>
      <c r="C269" s="125" t="str">
        <f>Equipment!C275</f>
        <v>SparkFun</v>
      </c>
      <c r="D269" s="125" t="str">
        <f>Equipment!D275</f>
        <v>LCD-11677</v>
      </c>
      <c r="E269" s="125">
        <f>Equipment!E275</f>
        <v>0</v>
      </c>
      <c r="F269" s="125">
        <f>Equipment!F275</f>
        <v>0</v>
      </c>
      <c r="G269" s="125">
        <f>Equipment!G275</f>
        <v>0</v>
      </c>
      <c r="H269" s="125">
        <f>Equipment!H275</f>
        <v>0</v>
      </c>
      <c r="I269" s="125">
        <f>Equipment!K275</f>
        <v>0</v>
      </c>
      <c r="J269" s="125">
        <f>Equipment!L275</f>
        <v>0</v>
      </c>
      <c r="K269" s="125">
        <f>Equipment!I275</f>
        <v>0</v>
      </c>
      <c r="L269" s="125" t="str">
        <f>Equipment!M275</f>
        <v>Serial TFT LCD - 3.2\" with Touchscreen (uLCD-32PTU-GFX)</v>
      </c>
      <c r="M269" s="125">
        <f>Equipment!N275</f>
        <v>84.95</v>
      </c>
      <c r="N269" s="125">
        <f>Equipment!O275</f>
        <v>0</v>
      </c>
      <c r="O269" s="125" t="str">
        <f>Equipment!P275</f>
        <v>E</v>
      </c>
      <c r="P269" s="125">
        <f>Equipment!Q275</f>
        <v>255</v>
      </c>
      <c r="Q269" s="125" t="str">
        <f>Equipment!R275</f>
        <v>LCD-11677</v>
      </c>
      <c r="R269" s="125">
        <f>Equipment!S275</f>
        <v>0</v>
      </c>
      <c r="S269" s="125">
        <f>Equipment!T275</f>
        <v>0</v>
      </c>
      <c r="T269" s="125">
        <f>Equipment!U275</f>
        <v>0</v>
      </c>
      <c r="U269" s="125">
        <f>Equipment!V275</f>
        <v>0</v>
      </c>
      <c r="V269" s="125">
        <f>Equipment!W275</f>
        <v>0</v>
      </c>
      <c r="W269" s="125" t="str">
        <f>Equipment!X275</f>
        <v>https://www.sparkfun.com/products/11677</v>
      </c>
      <c r="X269" s="125" t="str">
        <f>Equipment!Y275</f>
        <v>https://cdn.sparkfun.com/r/92-92/assets/parts/7/7/7/7/11677-01.jpg</v>
      </c>
      <c r="Y269" s="125" t="str">
        <f>Equipment!Z275</f>
        <v>https://www.sparkfun.com/products/11677</v>
      </c>
      <c r="Z269" s="125" t="str">
        <f>Equipment!AA275</f>
        <v>https://www.mouser.com/ProductDetail/474-LCD-11677</v>
      </c>
      <c r="AA269" s="125">
        <f>Equipment!AB275</f>
        <v>0</v>
      </c>
      <c r="AB269" s="125"/>
      <c r="AC269" s="125"/>
      <c r="AD269" s="125"/>
      <c r="AE269" s="125"/>
      <c r="AF269" s="125"/>
      <c r="AG269" s="125"/>
      <c r="AH269" s="125"/>
      <c r="AI269" s="125"/>
      <c r="AJ269" s="125"/>
      <c r="AK269" s="125"/>
      <c r="AL269" s="125"/>
    </row>
    <row r="270" spans="1:38" s="124" customFormat="1" x14ac:dyDescent="0.3">
      <c r="A270" s="125" t="str">
        <f>Equipment!A276</f>
        <v>Advanced &amp; Optional Components</v>
      </c>
      <c r="B270" s="125" t="str">
        <f>Equipment!B276</f>
        <v>User Interface, Touchscreen</v>
      </c>
      <c r="C270" s="125" t="str">
        <f>Equipment!C276</f>
        <v>Adafruit</v>
      </c>
      <c r="D270" s="125" t="str">
        <f>Equipment!D276</f>
        <v>2090</v>
      </c>
      <c r="E270" s="125">
        <f>Equipment!E276</f>
        <v>0</v>
      </c>
      <c r="F270" s="125">
        <f>Equipment!F276</f>
        <v>0</v>
      </c>
      <c r="G270" s="125">
        <f>Equipment!G276</f>
        <v>0</v>
      </c>
      <c r="H270" s="125">
        <f>Equipment!H276</f>
        <v>0</v>
      </c>
      <c r="I270" s="125">
        <f>Equipment!K276</f>
        <v>0</v>
      </c>
      <c r="J270" s="125">
        <f>Equipment!L276</f>
        <v>0</v>
      </c>
      <c r="K270" s="125">
        <f>Equipment!I276</f>
        <v>0</v>
      </c>
      <c r="L270" s="125" t="str">
        <f>Equipment!M276</f>
        <v>2.8" TFT LCD with Cap Touch Breakout Board w/MicroSD Socket</v>
      </c>
      <c r="M270" s="125">
        <f>Equipment!N276</f>
        <v>39.950000000000003</v>
      </c>
      <c r="N270" s="125">
        <f>Equipment!O276</f>
        <v>0</v>
      </c>
      <c r="O270" s="125" t="str">
        <f>Equipment!P276</f>
        <v>A</v>
      </c>
      <c r="P270" s="125">
        <f>Equipment!Q276</f>
        <v>256</v>
      </c>
      <c r="Q270" s="125" t="str">
        <f>Equipment!R276</f>
        <v>2090</v>
      </c>
      <c r="R270" s="125">
        <f>Equipment!S276</f>
        <v>0</v>
      </c>
      <c r="S270" s="125">
        <f>Equipment!T276</f>
        <v>0</v>
      </c>
      <c r="T270" s="125">
        <f>Equipment!U276</f>
        <v>0</v>
      </c>
      <c r="U270" s="125">
        <f>Equipment!V276</f>
        <v>0</v>
      </c>
      <c r="V270" s="125">
        <f>Equipment!W276</f>
        <v>0</v>
      </c>
      <c r="W270" s="125">
        <f>Equipment!X276</f>
        <v>0</v>
      </c>
      <c r="X270" s="125">
        <f>Equipment!Y276</f>
        <v>0</v>
      </c>
      <c r="Y270" s="125" t="str">
        <f>Equipment!Z276</f>
        <v>https://www.adafruit.com/product/2090</v>
      </c>
      <c r="Z270" s="125" t="str">
        <f>Equipment!AA276</f>
        <v>https://www.mouser.com/ProductDetail/485-2090</v>
      </c>
      <c r="AA270" s="125">
        <f>Equipment!AB276</f>
        <v>0</v>
      </c>
      <c r="AB270" s="125"/>
      <c r="AC270" s="125"/>
      <c r="AD270" s="125"/>
      <c r="AE270" s="125"/>
      <c r="AF270" s="125"/>
      <c r="AG270" s="125"/>
      <c r="AH270" s="125"/>
      <c r="AI270" s="125"/>
      <c r="AJ270" s="125"/>
      <c r="AK270" s="125"/>
      <c r="AL270" s="125"/>
    </row>
    <row r="271" spans="1:38" s="124" customFormat="1" x14ac:dyDescent="0.3">
      <c r="A271" s="125" t="str">
        <f>Equipment!A277</f>
        <v>Advanced &amp; Optional Components</v>
      </c>
      <c r="B271" s="125" t="str">
        <f>Equipment!B277</f>
        <v>User Interface, Touchscreen</v>
      </c>
      <c r="C271" s="125" t="str">
        <f>Equipment!C277</f>
        <v>Adafruit</v>
      </c>
      <c r="D271" s="125" t="str">
        <f>Equipment!D277</f>
        <v>1947</v>
      </c>
      <c r="E271" s="125">
        <f>Equipment!E277</f>
        <v>0</v>
      </c>
      <c r="F271" s="125">
        <f>Equipment!F277</f>
        <v>1</v>
      </c>
      <c r="G271" s="125">
        <f>Equipment!G277</f>
        <v>0</v>
      </c>
      <c r="H271" s="125">
        <f>Equipment!H277</f>
        <v>1</v>
      </c>
      <c r="I271" s="125">
        <f>Equipment!K277</f>
        <v>1</v>
      </c>
      <c r="J271" s="125">
        <f>Equipment!L277</f>
        <v>1</v>
      </c>
      <c r="K271" s="125">
        <f>Equipment!I277</f>
        <v>0</v>
      </c>
      <c r="L271" s="125" t="str">
        <f>Equipment!M277</f>
        <v>2.8" TFT Touch Shield for Arduino w/Capacitive Touch</v>
      </c>
      <c r="M271" s="125">
        <f>Equipment!N277</f>
        <v>44.95</v>
      </c>
      <c r="N271" s="125">
        <f>Equipment!O277</f>
        <v>44.95</v>
      </c>
      <c r="O271" s="125" t="str">
        <f>Equipment!P277</f>
        <v>A</v>
      </c>
      <c r="P271" s="125">
        <f>Equipment!Q277</f>
        <v>257</v>
      </c>
      <c r="Q271" s="125" t="str">
        <f>Equipment!R277</f>
        <v>1947</v>
      </c>
      <c r="R271" s="125">
        <f>Equipment!S277</f>
        <v>0</v>
      </c>
      <c r="S271" s="125">
        <f>Equipment!T277</f>
        <v>44.95</v>
      </c>
      <c r="T271" s="125">
        <f>Equipment!U277</f>
        <v>0</v>
      </c>
      <c r="U271" s="125">
        <f>Equipment!V277</f>
        <v>44.95</v>
      </c>
      <c r="V271" s="125">
        <f>Equipment!W277</f>
        <v>44.95</v>
      </c>
      <c r="W271" s="125">
        <f>Equipment!X277</f>
        <v>0</v>
      </c>
      <c r="X271" s="125">
        <f>Equipment!Y277</f>
        <v>0</v>
      </c>
      <c r="Y271" s="125" t="str">
        <f>Equipment!Z277</f>
        <v>https://www.adafruit.com/product/1947</v>
      </c>
      <c r="Z271" s="125" t="str">
        <f>Equipment!AA277</f>
        <v>https://www.mouser.com/ProductDetail/485-1947</v>
      </c>
      <c r="AA271" s="125">
        <f>Equipment!AB277</f>
        <v>0</v>
      </c>
      <c r="AB271" s="125"/>
      <c r="AC271" s="125"/>
      <c r="AD271" s="125"/>
      <c r="AE271" s="125"/>
      <c r="AF271" s="125"/>
      <c r="AG271" s="125"/>
      <c r="AH271" s="125"/>
      <c r="AI271" s="125"/>
      <c r="AJ271" s="125"/>
      <c r="AK271" s="125"/>
      <c r="AL271" s="125"/>
    </row>
    <row r="272" spans="1:38" s="124" customFormat="1" x14ac:dyDescent="0.3">
      <c r="A272" s="125" t="str">
        <f>Equipment!A278</f>
        <v>Advanced &amp; Optional Components</v>
      </c>
      <c r="B272" s="125" t="str">
        <f>Equipment!B278</f>
        <v>User Interface, Touchscreen</v>
      </c>
      <c r="C272" s="125" t="str">
        <f>Equipment!C278</f>
        <v>SparkFun</v>
      </c>
      <c r="D272" s="125" t="str">
        <f>Equipment!D278</f>
        <v>DEV-11814</v>
      </c>
      <c r="E272" s="125">
        <f>Equipment!E278</f>
        <v>0</v>
      </c>
      <c r="F272" s="125">
        <f>Equipment!F278</f>
        <v>0</v>
      </c>
      <c r="G272" s="125">
        <f>Equipment!G278</f>
        <v>0</v>
      </c>
      <c r="H272" s="125">
        <f>Equipment!H278</f>
        <v>0</v>
      </c>
      <c r="I272" s="125">
        <f>Equipment!K278</f>
        <v>0</v>
      </c>
      <c r="J272" s="125">
        <f>Equipment!L278</f>
        <v>0</v>
      </c>
      <c r="K272" s="125">
        <f>Equipment!I278</f>
        <v>0</v>
      </c>
      <c r="L272" s="125" t="str">
        <f>Equipment!M278</f>
        <v>USB-to-Serial Bridge - µUSB-PA5</v>
      </c>
      <c r="M272" s="125">
        <f>Equipment!N278</f>
        <v>24.95</v>
      </c>
      <c r="N272" s="125">
        <f>Equipment!O278</f>
        <v>0</v>
      </c>
      <c r="O272" s="125" t="str">
        <f>Equipment!P278</f>
        <v>E</v>
      </c>
      <c r="P272" s="125">
        <f>Equipment!Q278</f>
        <v>258</v>
      </c>
      <c r="Q272" s="125" t="str">
        <f>Equipment!R278</f>
        <v>DEV-11814</v>
      </c>
      <c r="R272" s="125">
        <f>Equipment!S278</f>
        <v>0</v>
      </c>
      <c r="S272" s="125">
        <f>Equipment!T278</f>
        <v>0</v>
      </c>
      <c r="T272" s="125">
        <f>Equipment!U278</f>
        <v>0</v>
      </c>
      <c r="U272" s="125">
        <f>Equipment!V278</f>
        <v>0</v>
      </c>
      <c r="V272" s="125">
        <f>Equipment!W278</f>
        <v>0</v>
      </c>
      <c r="W272" s="125" t="str">
        <f>Equipment!X278</f>
        <v>https://www.sparkfun.com/products/11814</v>
      </c>
      <c r="X272" s="125" t="str">
        <f>Equipment!Y278</f>
        <v>https://cdn.sparkfun.com/r/92-92/assets/parts/8/1/4/6/11814-01.jpg</v>
      </c>
      <c r="Y272" s="125" t="str">
        <f>Equipment!Z278</f>
        <v>https://www.sparkfun.com/products/11814</v>
      </c>
      <c r="Z272" s="125" t="str">
        <f>Equipment!AA278</f>
        <v>https://www.mouser.com/ProductDetail/474-DEV-11814</v>
      </c>
      <c r="AA272" s="125">
        <f>Equipment!AB278</f>
        <v>0</v>
      </c>
      <c r="AB272" s="125"/>
      <c r="AC272" s="125"/>
      <c r="AD272" s="125"/>
      <c r="AE272" s="125"/>
      <c r="AF272" s="125"/>
      <c r="AG272" s="125"/>
      <c r="AH272" s="125"/>
      <c r="AI272" s="125"/>
      <c r="AJ272" s="125"/>
      <c r="AK272" s="125"/>
      <c r="AL272" s="125"/>
    </row>
    <row r="273" spans="1:38" s="124" customFormat="1" x14ac:dyDescent="0.3">
      <c r="A273" s="125" t="str">
        <f>Equipment!A279</f>
        <v>Advanced &amp; Optional Components</v>
      </c>
      <c r="B273" s="125" t="str">
        <f>Equipment!B279</f>
        <v>Vitals/Health Status Sensing</v>
      </c>
      <c r="C273" s="125" t="str">
        <f>Equipment!C279</f>
        <v>SparkFun</v>
      </c>
      <c r="D273" s="125" t="str">
        <f>Equipment!D279</f>
        <v>DEV-14022</v>
      </c>
      <c r="E273" s="125">
        <f>Equipment!E279</f>
        <v>0</v>
      </c>
      <c r="F273" s="125">
        <f>Equipment!F279</f>
        <v>0</v>
      </c>
      <c r="G273" s="125">
        <f>Equipment!G279</f>
        <v>0</v>
      </c>
      <c r="H273" s="125">
        <f>Equipment!H279</f>
        <v>0</v>
      </c>
      <c r="I273" s="125">
        <f>Equipment!K279</f>
        <v>0</v>
      </c>
      <c r="J273" s="125">
        <f>Equipment!L279</f>
        <v>0</v>
      </c>
      <c r="K273" s="125">
        <f>Equipment!I279</f>
        <v>0</v>
      </c>
      <c r="L273" s="125" t="str">
        <f>Equipment!M279</f>
        <v>BITalino (r)evolution Board Kit</v>
      </c>
      <c r="M273" s="125">
        <f>Equipment!N279</f>
        <v>209.95</v>
      </c>
      <c r="N273" s="125">
        <f>Equipment!O279</f>
        <v>0</v>
      </c>
      <c r="O273" s="125" t="str">
        <f>Equipment!P279</f>
        <v>E</v>
      </c>
      <c r="P273" s="125">
        <f>Equipment!Q279</f>
        <v>259</v>
      </c>
      <c r="Q273" s="125" t="str">
        <f>Equipment!R279</f>
        <v>DEV-14022</v>
      </c>
      <c r="R273" s="125">
        <f>Equipment!S279</f>
        <v>0</v>
      </c>
      <c r="S273" s="125">
        <f>Equipment!T279</f>
        <v>0</v>
      </c>
      <c r="T273" s="125">
        <f>Equipment!U279</f>
        <v>0</v>
      </c>
      <c r="U273" s="125">
        <f>Equipment!V279</f>
        <v>0</v>
      </c>
      <c r="V273" s="125">
        <f>Equipment!W279</f>
        <v>0</v>
      </c>
      <c r="W273" s="125" t="str">
        <f>Equipment!X279</f>
        <v>https://www.sparkfun.com/products/14022</v>
      </c>
      <c r="X273" s="125" t="str">
        <f>Equipment!Y279</f>
        <v>https://cdn.sparkfun.com/r/92-92/assets/parts/1/1/8/2/8/14022-01a.jpg</v>
      </c>
      <c r="Y273" s="125" t="str">
        <f>Equipment!Z279</f>
        <v>https://www.sparkfun.com/products/14022</v>
      </c>
      <c r="Z273" s="125" t="str">
        <f>Equipment!AA279</f>
        <v>https://www.mouser.com/ProductDetail/474-DEV-14022</v>
      </c>
      <c r="AA273" s="125" t="str">
        <f>Equipment!AB279</f>
        <v xml:space="preserve">System/kit of vitals/health status sensors measuring EMG/ECG/EEG, EDA; requires electrodes/biomedical sensor pads be attached to user body </v>
      </c>
      <c r="AB273" s="125"/>
      <c r="AC273" s="125"/>
      <c r="AD273" s="125"/>
      <c r="AE273" s="125"/>
      <c r="AF273" s="125"/>
      <c r="AG273" s="125"/>
      <c r="AH273" s="125"/>
      <c r="AI273" s="125"/>
      <c r="AJ273" s="125"/>
      <c r="AK273" s="125"/>
      <c r="AL273" s="125"/>
    </row>
    <row r="274" spans="1:38" s="124" customFormat="1" x14ac:dyDescent="0.3">
      <c r="A274" s="125" t="str">
        <f>Equipment!A280</f>
        <v>Advanced &amp; Optional Components</v>
      </c>
      <c r="B274" s="125" t="str">
        <f>Equipment!B280</f>
        <v>Voice Recognition</v>
      </c>
      <c r="C274" s="125" t="str">
        <f>Equipment!C280</f>
        <v>SparkFun</v>
      </c>
      <c r="D274" s="125" t="str">
        <f>Equipment!D280</f>
        <v>COM-13316</v>
      </c>
      <c r="E274" s="125">
        <f>Equipment!E280</f>
        <v>0</v>
      </c>
      <c r="F274" s="125">
        <f>Equipment!F280</f>
        <v>1</v>
      </c>
      <c r="G274" s="125">
        <f>Equipment!G280</f>
        <v>0</v>
      </c>
      <c r="H274" s="125">
        <f>Equipment!H280</f>
        <v>1</v>
      </c>
      <c r="I274" s="125">
        <f>Equipment!K280</f>
        <v>1</v>
      </c>
      <c r="J274" s="125">
        <f>Equipment!L280</f>
        <v>1</v>
      </c>
      <c r="K274" s="125">
        <f>Equipment!I280</f>
        <v>0</v>
      </c>
      <c r="L274" s="125" t="str">
        <f>Equipment!M280</f>
        <v>EasyVR Shield 3.0 - Voice Recognition Shield</v>
      </c>
      <c r="M274" s="125">
        <f>Equipment!N280</f>
        <v>49.95</v>
      </c>
      <c r="N274" s="125">
        <f>Equipment!O280</f>
        <v>49.95</v>
      </c>
      <c r="O274" s="125" t="str">
        <f>Equipment!P280</f>
        <v>A</v>
      </c>
      <c r="P274" s="125">
        <f>Equipment!Q280</f>
        <v>260</v>
      </c>
      <c r="Q274" s="125" t="str">
        <f>Equipment!R280</f>
        <v>COM-13316</v>
      </c>
      <c r="R274" s="125">
        <f>Equipment!S280</f>
        <v>0</v>
      </c>
      <c r="S274" s="125">
        <f>Equipment!T280</f>
        <v>49.95</v>
      </c>
      <c r="T274" s="125">
        <f>Equipment!U280</f>
        <v>0</v>
      </c>
      <c r="U274" s="125">
        <f>Equipment!V280</f>
        <v>49.95</v>
      </c>
      <c r="V274" s="125">
        <f>Equipment!W280</f>
        <v>49.95</v>
      </c>
      <c r="W274" s="125" t="str">
        <f>Equipment!X280</f>
        <v>https://www.sparkfun.com/products/13316</v>
      </c>
      <c r="X274" s="125" t="str">
        <f>Equipment!Y280</f>
        <v>https://cdn.sparkfun.com/r/92-92/assets/parts/1/0/6/0/0/13316-01a.jpg</v>
      </c>
      <c r="Y274" s="125" t="str">
        <f>Equipment!Z280</f>
        <v>https://www.sparkfun.com/products/13316</v>
      </c>
      <c r="Z274" s="125" t="str">
        <f>Equipment!AA280</f>
        <v>https://www.mouser.com/ProductDetail/474-COM-13316</v>
      </c>
      <c r="AA274" s="125" t="str">
        <f>Equipment!AB280</f>
        <v>Make some features particularly emergency services able to be initiated via voice commands alone, perhaps some features restricted only to user voice</v>
      </c>
      <c r="AB274" s="125"/>
      <c r="AC274" s="125"/>
      <c r="AD274" s="125"/>
      <c r="AE274" s="125"/>
      <c r="AF274" s="125"/>
      <c r="AG274" s="125"/>
      <c r="AH274" s="125"/>
      <c r="AI274" s="125"/>
      <c r="AJ274" s="125"/>
      <c r="AK274" s="125"/>
      <c r="AL274" s="125"/>
    </row>
    <row r="275" spans="1:38" s="124" customFormat="1" x14ac:dyDescent="0.3">
      <c r="A275" s="125" t="str">
        <f>Equipment!A281</f>
        <v>Advanced &amp; Optional Components</v>
      </c>
      <c r="B275" s="125" t="str">
        <f>Equipment!B281</f>
        <v>Wireless Charging</v>
      </c>
      <c r="C275" s="125" t="str">
        <f>Equipment!C281</f>
        <v>Adafruit</v>
      </c>
      <c r="D275" s="125" t="str">
        <f>Equipment!D281</f>
        <v>1407</v>
      </c>
      <c r="E275" s="125">
        <f>Equipment!E281</f>
        <v>0</v>
      </c>
      <c r="F275" s="125">
        <f>Equipment!F281</f>
        <v>0</v>
      </c>
      <c r="G275" s="125">
        <f>Equipment!G281</f>
        <v>0</v>
      </c>
      <c r="H275" s="125">
        <f>Equipment!H281</f>
        <v>0</v>
      </c>
      <c r="I275" s="125">
        <f>Equipment!K281</f>
        <v>0</v>
      </c>
      <c r="J275" s="125">
        <f>Equipment!L281</f>
        <v>0</v>
      </c>
      <c r="K275" s="125">
        <f>Equipment!I281</f>
        <v>0</v>
      </c>
      <c r="L275" s="125" t="str">
        <f>Equipment!M281</f>
        <v>Inductive Charging Set - 5V @ 500mA max</v>
      </c>
      <c r="M275" s="125">
        <f>Equipment!N281</f>
        <v>9.9499999999999993</v>
      </c>
      <c r="N275" s="125">
        <f>Equipment!O281</f>
        <v>0</v>
      </c>
      <c r="O275" s="125" t="str">
        <f>Equipment!P281</f>
        <v>A</v>
      </c>
      <c r="P275" s="125">
        <f>Equipment!Q281</f>
        <v>261</v>
      </c>
      <c r="Q275" s="125" t="str">
        <f>Equipment!R281</f>
        <v>1407</v>
      </c>
      <c r="R275" s="125">
        <f>Equipment!S281</f>
        <v>0</v>
      </c>
      <c r="S275" s="125">
        <f>Equipment!T281</f>
        <v>0</v>
      </c>
      <c r="T275" s="125">
        <f>Equipment!U281</f>
        <v>0</v>
      </c>
      <c r="U275" s="125">
        <f>Equipment!V281</f>
        <v>0</v>
      </c>
      <c r="V275" s="125">
        <f>Equipment!W281</f>
        <v>0</v>
      </c>
      <c r="W275" s="125">
        <f>Equipment!X281</f>
        <v>0</v>
      </c>
      <c r="X275" s="125">
        <f>Equipment!Y281</f>
        <v>0</v>
      </c>
      <c r="Y275" s="125" t="str">
        <f>Equipment!Z281</f>
        <v>https://www.adafruit.com/product/1407</v>
      </c>
      <c r="Z275" s="125" t="str">
        <f>Equipment!AA281</f>
        <v>https://www.mouser.com/ProductDetail/485-1407</v>
      </c>
      <c r="AA275" s="125">
        <f>Equipment!AB281</f>
        <v>0</v>
      </c>
      <c r="AB275" s="125"/>
      <c r="AC275" s="125"/>
      <c r="AD275" s="125"/>
      <c r="AE275" s="125"/>
      <c r="AF275" s="125"/>
      <c r="AG275" s="125"/>
      <c r="AH275" s="125"/>
      <c r="AI275" s="125"/>
      <c r="AJ275" s="125"/>
      <c r="AK275" s="125"/>
      <c r="AL275" s="125"/>
    </row>
    <row r="276" spans="1:38" s="124" customFormat="1" x14ac:dyDescent="0.3">
      <c r="A276" s="125" t="str">
        <f>Equipment!A282</f>
        <v>Advanced &amp; Optional Components</v>
      </c>
      <c r="B276" s="125" t="str">
        <f>Equipment!B282</f>
        <v>Wireless Charging</v>
      </c>
      <c r="C276" s="125" t="str">
        <f>Equipment!C282</f>
        <v>Adafruit</v>
      </c>
      <c r="D276" s="125" t="str">
        <f>Equipment!D282</f>
        <v>2116</v>
      </c>
      <c r="E276" s="125">
        <f>Equipment!E282</f>
        <v>0</v>
      </c>
      <c r="F276" s="125">
        <f>Equipment!F282</f>
        <v>0</v>
      </c>
      <c r="G276" s="125">
        <f>Equipment!G282</f>
        <v>0</v>
      </c>
      <c r="H276" s="125">
        <f>Equipment!H282</f>
        <v>0</v>
      </c>
      <c r="I276" s="125">
        <f>Equipment!K282</f>
        <v>0</v>
      </c>
      <c r="J276" s="125">
        <f>Equipment!L282</f>
        <v>0</v>
      </c>
      <c r="K276" s="125">
        <f>Equipment!I282</f>
        <v>0</v>
      </c>
      <c r="L276" s="125" t="str">
        <f>Equipment!M282</f>
        <v xml:space="preserve">Universal Qi Wireless Charging Module - 20mm Forward MicroUSB </v>
      </c>
      <c r="M276" s="125">
        <f>Equipment!N282</f>
        <v>24.95</v>
      </c>
      <c r="N276" s="125">
        <f>Equipment!O282</f>
        <v>0</v>
      </c>
      <c r="O276" s="125" t="str">
        <f>Equipment!P282</f>
        <v>A</v>
      </c>
      <c r="P276" s="125">
        <f>Equipment!Q282</f>
        <v>262</v>
      </c>
      <c r="Q276" s="125" t="str">
        <f>Equipment!R282</f>
        <v>2116</v>
      </c>
      <c r="R276" s="125">
        <f>Equipment!S282</f>
        <v>0</v>
      </c>
      <c r="S276" s="125">
        <f>Equipment!T282</f>
        <v>0</v>
      </c>
      <c r="T276" s="125">
        <f>Equipment!U282</f>
        <v>0</v>
      </c>
      <c r="U276" s="125">
        <f>Equipment!V282</f>
        <v>0</v>
      </c>
      <c r="V276" s="125">
        <f>Equipment!W282</f>
        <v>0</v>
      </c>
      <c r="W276" s="125">
        <f>Equipment!X282</f>
        <v>0</v>
      </c>
      <c r="X276" s="125">
        <f>Equipment!Y282</f>
        <v>0</v>
      </c>
      <c r="Y276" s="125" t="str">
        <f>Equipment!Z282</f>
        <v>https://www.adafruit.com/product/2116</v>
      </c>
      <c r="Z276" s="125" t="str">
        <f>Equipment!AA282</f>
        <v>https://www.mouser.com/ProductDetail/485-2116</v>
      </c>
      <c r="AA276" s="125">
        <f>Equipment!AB282</f>
        <v>0</v>
      </c>
      <c r="AB276" s="125"/>
      <c r="AC276" s="125"/>
      <c r="AD276" s="125"/>
      <c r="AE276" s="125"/>
      <c r="AF276" s="125"/>
      <c r="AG276" s="125"/>
      <c r="AH276" s="125"/>
      <c r="AI276" s="125"/>
      <c r="AJ276" s="125"/>
      <c r="AK276" s="125"/>
      <c r="AL276" s="125"/>
    </row>
    <row r="277" spans="1:38" s="124" customFormat="1" x14ac:dyDescent="0.3">
      <c r="A277" s="125" t="str">
        <f>Equipment!A283</f>
        <v>Advanced &amp; Optional Components</v>
      </c>
      <c r="B277" s="125" t="str">
        <f>Equipment!B283</f>
        <v>Wireless Charging</v>
      </c>
      <c r="C277" s="125" t="str">
        <f>Equipment!C283</f>
        <v>Adafruit</v>
      </c>
      <c r="D277" s="125" t="str">
        <f>Equipment!D283</f>
        <v>2162</v>
      </c>
      <c r="E277" s="125">
        <f>Equipment!E283</f>
        <v>0</v>
      </c>
      <c r="F277" s="125">
        <f>Equipment!F283</f>
        <v>0</v>
      </c>
      <c r="G277" s="125">
        <f>Equipment!G283</f>
        <v>0</v>
      </c>
      <c r="H277" s="125">
        <f>Equipment!H283</f>
        <v>0</v>
      </c>
      <c r="I277" s="125">
        <f>Equipment!K283</f>
        <v>0</v>
      </c>
      <c r="J277" s="125">
        <f>Equipment!L283</f>
        <v>0</v>
      </c>
      <c r="K277" s="125">
        <f>Equipment!I283</f>
        <v>0</v>
      </c>
      <c r="L277" s="125" t="str">
        <f>Equipment!M283</f>
        <v xml:space="preserve">Universal Qi Wireless Charging Transmitter </v>
      </c>
      <c r="M277" s="125">
        <f>Equipment!N283</f>
        <v>26.95</v>
      </c>
      <c r="N277" s="125">
        <f>Equipment!O283</f>
        <v>0</v>
      </c>
      <c r="O277" s="125" t="str">
        <f>Equipment!P283</f>
        <v>D</v>
      </c>
      <c r="P277" s="125">
        <f>Equipment!Q283</f>
        <v>263</v>
      </c>
      <c r="Q277" s="125" t="str">
        <f>Equipment!R283</f>
        <v>2162</v>
      </c>
      <c r="R277" s="125">
        <f>Equipment!S283</f>
        <v>0</v>
      </c>
      <c r="S277" s="125">
        <f>Equipment!T283</f>
        <v>0</v>
      </c>
      <c r="T277" s="125">
        <f>Equipment!U283</f>
        <v>0</v>
      </c>
      <c r="U277" s="125">
        <f>Equipment!V283</f>
        <v>0</v>
      </c>
      <c r="V277" s="125">
        <f>Equipment!W283</f>
        <v>0</v>
      </c>
      <c r="W277" s="125">
        <f>Equipment!X283</f>
        <v>0</v>
      </c>
      <c r="X277" s="125">
        <f>Equipment!Y283</f>
        <v>0</v>
      </c>
      <c r="Y277" s="125" t="str">
        <f>Equipment!Z283</f>
        <v>https://www.adafruit.com/product/2162</v>
      </c>
      <c r="Z277" s="125" t="str">
        <f>Equipment!AA283</f>
        <v>https://www.mouser.com/ProductDetail/485-2162</v>
      </c>
      <c r="AA277" s="125">
        <f>Equipment!AB283</f>
        <v>0</v>
      </c>
      <c r="AB277" s="125"/>
      <c r="AC277" s="125"/>
      <c r="AD277" s="125"/>
      <c r="AE277" s="125"/>
      <c r="AF277" s="125"/>
      <c r="AG277" s="125"/>
      <c r="AH277" s="125"/>
      <c r="AI277" s="125"/>
      <c r="AJ277" s="125"/>
      <c r="AK277" s="125"/>
      <c r="AL277" s="125"/>
    </row>
    <row r="278" spans="1:38" s="124" customFormat="1" x14ac:dyDescent="0.3">
      <c r="A278" s="125" t="str">
        <f>Equipment!A284</f>
        <v>Advanced &amp; Optional Components</v>
      </c>
      <c r="B278" s="125" t="str">
        <f>Equipment!B284</f>
        <v>Wireless Charging</v>
      </c>
      <c r="C278" s="125" t="str">
        <f>Equipment!C284</f>
        <v>Adafruit</v>
      </c>
      <c r="D278" s="125" t="str">
        <f>Equipment!D284</f>
        <v>1901</v>
      </c>
      <c r="E278" s="125">
        <f>Equipment!E284</f>
        <v>0</v>
      </c>
      <c r="F278" s="125">
        <f>Equipment!F284</f>
        <v>0</v>
      </c>
      <c r="G278" s="125">
        <f>Equipment!G284</f>
        <v>0</v>
      </c>
      <c r="H278" s="125">
        <f>Equipment!H284</f>
        <v>0</v>
      </c>
      <c r="I278" s="125">
        <f>Equipment!K284</f>
        <v>0</v>
      </c>
      <c r="J278" s="125">
        <f>Equipment!L284</f>
        <v>0</v>
      </c>
      <c r="K278" s="125">
        <f>Equipment!I284</f>
        <v>0</v>
      </c>
      <c r="L278" s="125" t="str">
        <f>Equipment!M284</f>
        <v>Universal Qi Wireless Receiver Module</v>
      </c>
      <c r="M278" s="125">
        <f>Equipment!N284</f>
        <v>14.95</v>
      </c>
      <c r="N278" s="125">
        <f>Equipment!O284</f>
        <v>0</v>
      </c>
      <c r="O278" s="125" t="str">
        <f>Equipment!P284</f>
        <v>A</v>
      </c>
      <c r="P278" s="125">
        <f>Equipment!Q284</f>
        <v>264</v>
      </c>
      <c r="Q278" s="125" t="str">
        <f>Equipment!R284</f>
        <v>1901</v>
      </c>
      <c r="R278" s="125">
        <f>Equipment!S284</f>
        <v>0</v>
      </c>
      <c r="S278" s="125">
        <f>Equipment!T284</f>
        <v>0</v>
      </c>
      <c r="T278" s="125">
        <f>Equipment!U284</f>
        <v>0</v>
      </c>
      <c r="U278" s="125">
        <f>Equipment!V284</f>
        <v>0</v>
      </c>
      <c r="V278" s="125">
        <f>Equipment!W284</f>
        <v>0</v>
      </c>
      <c r="W278" s="125">
        <f>Equipment!X284</f>
        <v>0</v>
      </c>
      <c r="X278" s="125">
        <f>Equipment!Y284</f>
        <v>0</v>
      </c>
      <c r="Y278" s="125" t="str">
        <f>Equipment!Z284</f>
        <v>https://www.adafruit.com/product/1901</v>
      </c>
      <c r="Z278" s="125" t="str">
        <f>Equipment!AA284</f>
        <v>https://www.mouser.com/ProductDetail/485-1901</v>
      </c>
      <c r="AA278" s="125">
        <f>Equipment!AB284</f>
        <v>0</v>
      </c>
      <c r="AB278" s="125"/>
      <c r="AC278" s="125"/>
      <c r="AD278" s="125"/>
      <c r="AE278" s="125"/>
      <c r="AF278" s="125"/>
      <c r="AG278" s="125"/>
      <c r="AH278" s="125"/>
      <c r="AI278" s="125"/>
      <c r="AJ278" s="125"/>
      <c r="AK278" s="125"/>
      <c r="AL278" s="125"/>
    </row>
    <row r="279" spans="1:38" s="124" customFormat="1" x14ac:dyDescent="0.3">
      <c r="A279" s="125" t="str">
        <f>Equipment!A285</f>
        <v>Smart-Home/IoT Network Integration (Fixed)</v>
      </c>
      <c r="B279" s="125" t="str">
        <f>Equipment!B285</f>
        <v>Linux + Arduino Home Base Station</v>
      </c>
      <c r="C279" s="125" t="str">
        <f>Equipment!C285</f>
        <v>SparkFun</v>
      </c>
      <c r="D279" s="125" t="str">
        <f>Equipment!D285</f>
        <v>DEV-14135</v>
      </c>
      <c r="E279" s="125">
        <f>Equipment!E285</f>
        <v>0</v>
      </c>
      <c r="F279" s="125">
        <f>Equipment!F285</f>
        <v>0</v>
      </c>
      <c r="G279" s="125">
        <f>Equipment!G285</f>
        <v>0</v>
      </c>
      <c r="H279" s="125">
        <f>Equipment!H285</f>
        <v>0</v>
      </c>
      <c r="I279" s="125">
        <f>Equipment!K285</f>
        <v>0</v>
      </c>
      <c r="J279" s="125">
        <f>Equipment!L285</f>
        <v>0</v>
      </c>
      <c r="K279" s="125">
        <f>Equipment!I285</f>
        <v>0</v>
      </c>
      <c r="L279" s="125" t="str">
        <f>Equipment!M285</f>
        <v>Arduino Tian</v>
      </c>
      <c r="M279" s="125">
        <f>Equipment!N285</f>
        <v>94.95</v>
      </c>
      <c r="N279" s="125">
        <f>Equipment!O285</f>
        <v>0</v>
      </c>
      <c r="O279" s="125" t="str">
        <f>Equipment!P285</f>
        <v>H</v>
      </c>
      <c r="P279" s="125">
        <f>Equipment!Q285</f>
        <v>265</v>
      </c>
      <c r="Q279" s="125" t="str">
        <f>Equipment!R285</f>
        <v>DEV-14135</v>
      </c>
      <c r="R279" s="125">
        <f>Equipment!S285</f>
        <v>0</v>
      </c>
      <c r="S279" s="125">
        <f>Equipment!T285</f>
        <v>0</v>
      </c>
      <c r="T279" s="125">
        <f>Equipment!U285</f>
        <v>0</v>
      </c>
      <c r="U279" s="125">
        <f>Equipment!V285</f>
        <v>0</v>
      </c>
      <c r="V279" s="125">
        <f>Equipment!W285</f>
        <v>0</v>
      </c>
      <c r="W279" s="125" t="str">
        <f>Equipment!X285</f>
        <v>https://www.sparkfun.com/products/14135</v>
      </c>
      <c r="X279" s="125" t="str">
        <f>Equipment!Y285</f>
        <v>https://cdn.sparkfun.com/r/92-92/assets/parts/1/2/0/3/4/14135-03.jpg</v>
      </c>
      <c r="Y279" s="125" t="str">
        <f>Equipment!Z285</f>
        <v>https://www.sparkfun.com/products/14135</v>
      </c>
      <c r="Z279" s="125" t="str">
        <f>Equipment!AA285</f>
        <v>https://www.mouser.com/ProductDetail/474-DEV-14135</v>
      </c>
      <c r="AA279" s="125" t="str">
        <f>Equipment!AB285</f>
        <v>Ethernet, WiFi, BT4.0 + 4GB eMMC; MIPS CPU+ARM MCU: Linino (OpenWRT Linux derivative) &amp; Arduino IDE</v>
      </c>
      <c r="AB279" s="125"/>
      <c r="AC279" s="125"/>
      <c r="AD279" s="125"/>
      <c r="AE279" s="125"/>
      <c r="AF279" s="125"/>
      <c r="AG279" s="125"/>
      <c r="AH279" s="125"/>
      <c r="AI279" s="125"/>
      <c r="AJ279" s="125"/>
      <c r="AK279" s="125"/>
      <c r="AL279" s="125"/>
    </row>
    <row r="280" spans="1:38" s="124" customFormat="1" x14ac:dyDescent="0.3">
      <c r="A280" s="125" t="str">
        <f>Equipment!A286</f>
        <v>Smart-Home/IoT Network Integration (Fixed)</v>
      </c>
      <c r="B280" s="125" t="str">
        <f>Equipment!B286</f>
        <v>BeagleBone Black Iot/Base Station</v>
      </c>
      <c r="C280" s="125" t="str">
        <f>Equipment!C286</f>
        <v>SparkFun</v>
      </c>
      <c r="D280" s="125" t="str">
        <f>Equipment!D286</f>
        <v>DEV-14162</v>
      </c>
      <c r="E280" s="125">
        <f>Equipment!E286</f>
        <v>0</v>
      </c>
      <c r="F280" s="125">
        <f>Equipment!F286</f>
        <v>1</v>
      </c>
      <c r="G280" s="125">
        <f>Equipment!G286</f>
        <v>0</v>
      </c>
      <c r="H280" s="125">
        <f>Equipment!H286</f>
        <v>1</v>
      </c>
      <c r="I280" s="125">
        <f>Equipment!K286</f>
        <v>1</v>
      </c>
      <c r="J280" s="125">
        <f>Equipment!L286</f>
        <v>1</v>
      </c>
      <c r="K280" s="125">
        <f>Equipment!I286</f>
        <v>0</v>
      </c>
      <c r="L280" s="125" t="str">
        <f>Equipment!M286</f>
        <v>BeagleBone Black Wireless</v>
      </c>
      <c r="M280" s="125">
        <f>Equipment!N286</f>
        <v>69.95</v>
      </c>
      <c r="N280" s="125">
        <f>Equipment!O286</f>
        <v>69.95</v>
      </c>
      <c r="O280" s="125" t="str">
        <f>Equipment!P286</f>
        <v>E</v>
      </c>
      <c r="P280" s="125">
        <f>Equipment!Q286</f>
        <v>266</v>
      </c>
      <c r="Q280" s="125" t="str">
        <f>Equipment!R286</f>
        <v>DEV-14162</v>
      </c>
      <c r="R280" s="125">
        <f>Equipment!S286</f>
        <v>0</v>
      </c>
      <c r="S280" s="125">
        <f>Equipment!T286</f>
        <v>69.95</v>
      </c>
      <c r="T280" s="125">
        <f>Equipment!U286</f>
        <v>0</v>
      </c>
      <c r="U280" s="125">
        <f>Equipment!V286</f>
        <v>69.95</v>
      </c>
      <c r="V280" s="125">
        <f>Equipment!W286</f>
        <v>69.95</v>
      </c>
      <c r="W280" s="125" t="str">
        <f>Equipment!X286</f>
        <v>https://www.sparkfun.com/products/14162</v>
      </c>
      <c r="X280" s="125" t="str">
        <f>Equipment!Y286</f>
        <v>https://cdn.sparkfun.com/r/92-92/assets/parts/1/2/0/7/6/14162-02.jpg</v>
      </c>
      <c r="Y280" s="125" t="str">
        <f>Equipment!Z286</f>
        <v>https://www.sparkfun.com/products/14162</v>
      </c>
      <c r="Z280" s="125" t="str">
        <f>Equipment!AA286</f>
        <v>https://www.mouser.com/ProductDetail/474-DEV-14162</v>
      </c>
      <c r="AA280" s="125" t="str">
        <f>Equipment!AB286</f>
        <v xml:space="preserve">WiFi, BT4.0,USB,HDMI+512MB DDR3/4GB eMMC  SD,3D; 1GHz ARM+2xPRU 32b-MCU: Debian/Android + WinCE/Ubuntu/Yocto/Linaro/TI/Fedora &amp; Node.js + C/C++,HTML, CSS, PHP, Java, Ruby </v>
      </c>
      <c r="AB280" s="125"/>
      <c r="AC280" s="125"/>
      <c r="AD280" s="125"/>
      <c r="AE280" s="125"/>
      <c r="AF280" s="125"/>
      <c r="AG280" s="125"/>
      <c r="AH280" s="125"/>
      <c r="AI280" s="125"/>
      <c r="AJ280" s="125"/>
      <c r="AK280" s="125"/>
      <c r="AL280" s="125"/>
    </row>
    <row r="281" spans="1:38" s="124" customFormat="1" x14ac:dyDescent="0.3">
      <c r="A281" s="125" t="str">
        <f>Equipment!A287</f>
        <v>Smart-Home/IoT Network Integration (Fixed)</v>
      </c>
      <c r="B281" s="125" t="str">
        <f>Equipment!B287</f>
        <v>BeagleBone Black Iot/Base Station</v>
      </c>
      <c r="C281" s="125" t="str">
        <f>Equipment!C287</f>
        <v>SparkFun</v>
      </c>
      <c r="D281" s="125" t="str">
        <f>Equipment!D287</f>
        <v>DEV-12774</v>
      </c>
      <c r="E281" s="125">
        <f>Equipment!E287</f>
        <v>0</v>
      </c>
      <c r="F281" s="125">
        <f>Equipment!F287</f>
        <v>1</v>
      </c>
      <c r="G281" s="125">
        <f>Equipment!G287</f>
        <v>0</v>
      </c>
      <c r="H281" s="125">
        <f>Equipment!H287</f>
        <v>1</v>
      </c>
      <c r="I281" s="125">
        <f>Equipment!K287</f>
        <v>1</v>
      </c>
      <c r="J281" s="125">
        <f>Equipment!L287</f>
        <v>1</v>
      </c>
      <c r="K281" s="125">
        <f>Equipment!I287</f>
        <v>0</v>
      </c>
      <c r="L281" s="125" t="str">
        <f>Equipment!M287</f>
        <v>SparkFun BeagleBone Black Proto Cape</v>
      </c>
      <c r="M281" s="125">
        <f>Equipment!N287</f>
        <v>9.9499999999999993</v>
      </c>
      <c r="N281" s="125">
        <f>Equipment!O287</f>
        <v>9.9499999999999993</v>
      </c>
      <c r="O281" s="125" t="str">
        <f>Equipment!P287</f>
        <v>E</v>
      </c>
      <c r="P281" s="125">
        <f>Equipment!Q287</f>
        <v>267</v>
      </c>
      <c r="Q281" s="125" t="str">
        <f>Equipment!R287</f>
        <v>DEV-12774</v>
      </c>
      <c r="R281" s="125">
        <f>Equipment!S287</f>
        <v>0</v>
      </c>
      <c r="S281" s="125">
        <f>Equipment!T287</f>
        <v>9.9499999999999993</v>
      </c>
      <c r="T281" s="125">
        <f>Equipment!U287</f>
        <v>0</v>
      </c>
      <c r="U281" s="125">
        <f>Equipment!V287</f>
        <v>9.9499999999999993</v>
      </c>
      <c r="V281" s="125">
        <f>Equipment!W287</f>
        <v>9.9499999999999993</v>
      </c>
      <c r="W281" s="125" t="str">
        <f>Equipment!X287</f>
        <v>https://www.sparkfun.com/products/12774</v>
      </c>
      <c r="X281" s="125" t="str">
        <f>Equipment!Y287</f>
        <v>https://cdn.sparkfun.com/r/92-92/assets/parts/9/5/5/9/12774-02.jpg</v>
      </c>
      <c r="Y281" s="125" t="str">
        <f>Equipment!Z287</f>
        <v>https://www.sparkfun.com/products/12774</v>
      </c>
      <c r="Z281" s="125" t="str">
        <f>Equipment!AA287</f>
        <v>https://www.mouser.com/ProductDetail/474-DEV-12774</v>
      </c>
      <c r="AA281" s="125" t="str">
        <f>Equipment!AB287</f>
        <v xml:space="preserve">WiFi, BT4.0,USB,HDMI+512MB DDR3/4GB eMMC  SD,3D; 1GHz ARM+2xPRU 32b-MCU: Debian/Android + WinCE/Ubuntu/Yocto/Linaro/TI/Fedora &amp; Node.js + C/C++,HTML, CSS, PHP, Java, Ruby </v>
      </c>
      <c r="AB281" s="125"/>
      <c r="AC281" s="125"/>
      <c r="AD281" s="125"/>
      <c r="AE281" s="125"/>
      <c r="AF281" s="125"/>
      <c r="AG281" s="125"/>
      <c r="AH281" s="125"/>
      <c r="AI281" s="125"/>
      <c r="AJ281" s="125"/>
      <c r="AK281" s="125"/>
      <c r="AL281" s="125"/>
    </row>
    <row r="282" spans="1:38" s="124" customFormat="1" x14ac:dyDescent="0.3">
      <c r="A282" s="125" t="str">
        <f>Equipment!A288</f>
        <v>Smart-Home/IoT Network Integration (Fixed)</v>
      </c>
      <c r="B282" s="125" t="str">
        <f>Equipment!B288</f>
        <v>BeagleBone Black Iot/Base Station</v>
      </c>
      <c r="C282" s="125" t="str">
        <f>Equipment!C288</f>
        <v>SparkFun</v>
      </c>
      <c r="D282" s="125" t="str">
        <f>Equipment!D288</f>
        <v>DEV-12086</v>
      </c>
      <c r="E282" s="125">
        <f>Equipment!E288</f>
        <v>0</v>
      </c>
      <c r="F282" s="125">
        <f>Equipment!F288</f>
        <v>0</v>
      </c>
      <c r="G282" s="125">
        <f>Equipment!G288</f>
        <v>0</v>
      </c>
      <c r="H282" s="125">
        <f>Equipment!H288</f>
        <v>0</v>
      </c>
      <c r="I282" s="125">
        <f>Equipment!K288</f>
        <v>0</v>
      </c>
      <c r="J282" s="125">
        <f>Equipment!L288</f>
        <v>0</v>
      </c>
      <c r="K282" s="125">
        <f>Equipment!I288</f>
        <v>0</v>
      </c>
      <c r="L282" s="125" t="str">
        <f>Equipment!M288</f>
        <v>BeagleBone Black Cape - LCD (7.0\")</v>
      </c>
      <c r="M282" s="125">
        <f>Equipment!N288</f>
        <v>99.95</v>
      </c>
      <c r="N282" s="125">
        <f>Equipment!O288</f>
        <v>0</v>
      </c>
      <c r="O282" s="125" t="str">
        <f>Equipment!P288</f>
        <v>E</v>
      </c>
      <c r="P282" s="125">
        <f>Equipment!Q288</f>
        <v>268</v>
      </c>
      <c r="Q282" s="125" t="str">
        <f>Equipment!R288</f>
        <v>DEV-12086</v>
      </c>
      <c r="R282" s="125">
        <f>Equipment!S288</f>
        <v>0</v>
      </c>
      <c r="S282" s="125">
        <f>Equipment!T288</f>
        <v>0</v>
      </c>
      <c r="T282" s="125">
        <f>Equipment!U288</f>
        <v>0</v>
      </c>
      <c r="U282" s="125">
        <f>Equipment!V288</f>
        <v>0</v>
      </c>
      <c r="V282" s="125">
        <f>Equipment!W288</f>
        <v>0</v>
      </c>
      <c r="W282" s="125" t="str">
        <f>Equipment!X288</f>
        <v>https://www.sparkfun.com/products/12086</v>
      </c>
      <c r="X282" s="125" t="str">
        <f>Equipment!Y288</f>
        <v>https://cdn.sparkfun.com/r/92-92/assets/parts/8/7/1/8/12086-01.jpg</v>
      </c>
      <c r="Y282" s="125" t="str">
        <f>Equipment!Z288</f>
        <v>https://www.sparkfun.com/products/12086</v>
      </c>
      <c r="Z282" s="125" t="str">
        <f>Equipment!AA288</f>
        <v>https://www.mouser.com/ProductDetail/474-DEV-12086</v>
      </c>
      <c r="AA282" s="125" t="str">
        <f>Equipment!AB288</f>
        <v xml:space="preserve">WiFi, BT4.0,USB,HDMI+512MB DDR3/4GB eMMC  SD,3D; 1GHz ARM+2xPRU 32b-MCU: Debian/Android + WinCE/Ubuntu/Yocto/Linaro/TI/Fedora &amp; Node.js + C/C++,HTML, CSS, PHP, Java, Ruby </v>
      </c>
      <c r="AB282" s="125"/>
      <c r="AC282" s="125"/>
      <c r="AD282" s="125"/>
      <c r="AE282" s="125"/>
      <c r="AF282" s="125"/>
      <c r="AG282" s="125"/>
      <c r="AH282" s="125"/>
      <c r="AI282" s="125"/>
      <c r="AJ282" s="125"/>
      <c r="AK282" s="125"/>
      <c r="AL282" s="125"/>
    </row>
    <row r="283" spans="1:38" s="124" customFormat="1" x14ac:dyDescent="0.3">
      <c r="A283" s="125" t="str">
        <f>Equipment!A289</f>
        <v>Smart-Home/IoT Network Integration (Fixed)</v>
      </c>
      <c r="B283" s="125" t="str">
        <f>Equipment!B289</f>
        <v>BeagleBone Black Iot/Base Station</v>
      </c>
      <c r="C283" s="125" t="str">
        <f>Equipment!C289</f>
        <v>SparkFun</v>
      </c>
      <c r="D283" s="125" t="str">
        <f>Equipment!D289</f>
        <v>DEV-12085</v>
      </c>
      <c r="E283" s="125">
        <f>Equipment!E289</f>
        <v>0</v>
      </c>
      <c r="F283" s="125">
        <f>Equipment!F289</f>
        <v>0</v>
      </c>
      <c r="G283" s="125">
        <f>Equipment!G289</f>
        <v>0</v>
      </c>
      <c r="H283" s="125">
        <f>Equipment!H289</f>
        <v>0</v>
      </c>
      <c r="I283" s="125">
        <f>Equipment!K289</f>
        <v>0</v>
      </c>
      <c r="J283" s="125">
        <f>Equipment!L289</f>
        <v>0</v>
      </c>
      <c r="K283" s="125">
        <f>Equipment!I289</f>
        <v>0</v>
      </c>
      <c r="L283" s="125" t="str">
        <f>Equipment!M289</f>
        <v>BeagleBone Black Cape - LCD (4.3\")</v>
      </c>
      <c r="M283" s="125">
        <f>Equipment!N289</f>
        <v>65.95</v>
      </c>
      <c r="N283" s="125">
        <f>Equipment!O289</f>
        <v>0</v>
      </c>
      <c r="O283" s="125" t="str">
        <f>Equipment!P289</f>
        <v>E</v>
      </c>
      <c r="P283" s="125">
        <f>Equipment!Q289</f>
        <v>269</v>
      </c>
      <c r="Q283" s="125" t="str">
        <f>Equipment!R289</f>
        <v>DEV-12085</v>
      </c>
      <c r="R283" s="125">
        <f>Equipment!S289</f>
        <v>0</v>
      </c>
      <c r="S283" s="125">
        <f>Equipment!T289</f>
        <v>0</v>
      </c>
      <c r="T283" s="125">
        <f>Equipment!U289</f>
        <v>0</v>
      </c>
      <c r="U283" s="125">
        <f>Equipment!V289</f>
        <v>0</v>
      </c>
      <c r="V283" s="125">
        <f>Equipment!W289</f>
        <v>0</v>
      </c>
      <c r="W283" s="125" t="str">
        <f>Equipment!X289</f>
        <v>https://www.sparkfun.com/products/12085</v>
      </c>
      <c r="X283" s="125" t="str">
        <f>Equipment!Y289</f>
        <v>https://cdn.sparkfun.com/r/92-92/assets/parts/8/7/1/7/12085-01.jpg</v>
      </c>
      <c r="Y283" s="125" t="str">
        <f>Equipment!Z289</f>
        <v>https://www.sparkfun.com/products/12085</v>
      </c>
      <c r="Z283" s="125" t="str">
        <f>Equipment!AA289</f>
        <v>https://www.mouser.com/ProductDetail/474-DEV-12085</v>
      </c>
      <c r="AA283" s="125" t="str">
        <f>Equipment!AB289</f>
        <v xml:space="preserve">WiFi, BT4.0,USB,HDMI+512MB DDR3/4GB eMMC  SD,3D; 1GHz ARM+2xPRU 32b-MCU: Debian/Android + WinCE/Ubuntu/Yocto/Linaro/TI/Fedora &amp; Node.js + C/C++,HTML, CSS, PHP, Java, Ruby </v>
      </c>
      <c r="AB283" s="125"/>
      <c r="AC283" s="125"/>
      <c r="AD283" s="125"/>
      <c r="AE283" s="125"/>
      <c r="AF283" s="125"/>
      <c r="AG283" s="125"/>
      <c r="AH283" s="125"/>
      <c r="AI283" s="125"/>
      <c r="AJ283" s="125"/>
      <c r="AK283" s="125"/>
      <c r="AL283" s="125"/>
    </row>
    <row r="284" spans="1:38" s="124" customFormat="1" x14ac:dyDescent="0.3">
      <c r="A284" s="125" t="str">
        <f>Equipment!A290</f>
        <v>Smart-Home/IoT Network Integration (Fixed)</v>
      </c>
      <c r="B284" s="125" t="str">
        <f>Equipment!B290</f>
        <v>BeagleBone Black Iot/Base Station</v>
      </c>
      <c r="C284" s="125" t="str">
        <f>Equipment!C290</f>
        <v>SparkFun</v>
      </c>
      <c r="D284" s="125" t="str">
        <f>Equipment!D290</f>
        <v>PRT-12842</v>
      </c>
      <c r="E284" s="125">
        <f>Equipment!E290</f>
        <v>0</v>
      </c>
      <c r="F284" s="125">
        <f>Equipment!F290</f>
        <v>0</v>
      </c>
      <c r="G284" s="125">
        <f>Equipment!G290</f>
        <v>0</v>
      </c>
      <c r="H284" s="125">
        <f>Equipment!H290</f>
        <v>0</v>
      </c>
      <c r="I284" s="125">
        <f>Equipment!K290</f>
        <v>0</v>
      </c>
      <c r="J284" s="125">
        <f>Equipment!L290</f>
        <v>0</v>
      </c>
      <c r="K284" s="125">
        <f>Equipment!I290</f>
        <v>0</v>
      </c>
      <c r="L284" s="125" t="str">
        <f>Equipment!M290</f>
        <v>BeagleBone Black Enclosure - Clear Plastic</v>
      </c>
      <c r="M284" s="125">
        <f>Equipment!N290</f>
        <v>7.95</v>
      </c>
      <c r="N284" s="125">
        <f>Equipment!O290</f>
        <v>0</v>
      </c>
      <c r="O284" s="125" t="str">
        <f>Equipment!P290</f>
        <v>E</v>
      </c>
      <c r="P284" s="125">
        <f>Equipment!Q290</f>
        <v>270</v>
      </c>
      <c r="Q284" s="125" t="str">
        <f>Equipment!R290</f>
        <v>PRT-12842</v>
      </c>
      <c r="R284" s="125">
        <f>Equipment!S290</f>
        <v>0</v>
      </c>
      <c r="S284" s="125">
        <f>Equipment!T290</f>
        <v>0</v>
      </c>
      <c r="T284" s="125">
        <f>Equipment!U290</f>
        <v>0</v>
      </c>
      <c r="U284" s="125">
        <f>Equipment!V290</f>
        <v>0</v>
      </c>
      <c r="V284" s="125">
        <f>Equipment!W290</f>
        <v>0</v>
      </c>
      <c r="W284" s="125" t="str">
        <f>Equipment!X290</f>
        <v>https://www.sparkfun.com/products/12842</v>
      </c>
      <c r="X284" s="125" t="str">
        <f>Equipment!Y290</f>
        <v>https://cdn.sparkfun.com/r/92-92/assets/parts/9/6/9/2/12842-01.jpg</v>
      </c>
      <c r="Y284" s="125" t="str">
        <f>Equipment!Z290</f>
        <v>https://www.sparkfun.com/products/12842</v>
      </c>
      <c r="Z284" s="125" t="str">
        <f>Equipment!AA290</f>
        <v>https://www.mouser.com/ProductDetail/474-PRT-12842</v>
      </c>
      <c r="AA284" s="125" t="str">
        <f>Equipment!AB290</f>
        <v xml:space="preserve">WiFi, BT4.0,USB,HDMI+512MB DDR3/4GB eMMC  SD,3D; 1GHz ARM+2xPRU 32b-MCU: Debian/Android + WinCE/Ubuntu/Yocto/Linaro/TI/Fedora &amp; Node.js + C/C++,HTML, CSS, PHP, Java, Ruby </v>
      </c>
      <c r="AB284" s="125"/>
      <c r="AC284" s="125"/>
      <c r="AD284" s="125"/>
      <c r="AE284" s="125"/>
      <c r="AF284" s="125"/>
      <c r="AG284" s="125"/>
      <c r="AH284" s="125"/>
      <c r="AI284" s="125"/>
      <c r="AJ284" s="125"/>
      <c r="AK284" s="125"/>
      <c r="AL284" s="125"/>
    </row>
    <row r="285" spans="1:38" s="124" customFormat="1" x14ac:dyDescent="0.3">
      <c r="A285" s="125" t="str">
        <f>Equipment!A291</f>
        <v>Smart-Home/IoT Network Integration (Fixed)</v>
      </c>
      <c r="B285" s="125" t="str">
        <f>Equipment!B291</f>
        <v>BeagleBone Black Iot/Base Station</v>
      </c>
      <c r="C285" s="125" t="str">
        <f>Equipment!C291</f>
        <v>Adafruit</v>
      </c>
      <c r="D285" s="125" t="str">
        <f>Equipment!D291</f>
        <v>3396</v>
      </c>
      <c r="E285" s="125">
        <f>Equipment!E291</f>
        <v>0</v>
      </c>
      <c r="F285" s="125">
        <f>Equipment!F291</f>
        <v>1</v>
      </c>
      <c r="G285" s="125">
        <f>Equipment!G291</f>
        <v>0</v>
      </c>
      <c r="H285" s="125">
        <f>Equipment!H291</f>
        <v>1</v>
      </c>
      <c r="I285" s="125">
        <f>Equipment!K291</f>
        <v>1</v>
      </c>
      <c r="J285" s="125">
        <f>Equipment!L291</f>
        <v>1</v>
      </c>
      <c r="K285" s="125">
        <f>Equipment!I291</f>
        <v>0</v>
      </c>
      <c r="L285" s="125" t="str">
        <f>Equipment!M291</f>
        <v>4.3" LCD Capacitive Touchscreen Display Cape for BeagleBone</v>
      </c>
      <c r="M285" s="125">
        <f>Equipment!N291</f>
        <v>49.95</v>
      </c>
      <c r="N285" s="125">
        <f>Equipment!O291</f>
        <v>49.95</v>
      </c>
      <c r="O285" s="125" t="str">
        <f>Equipment!P291</f>
        <v>E</v>
      </c>
      <c r="P285" s="125">
        <f>Equipment!Q291</f>
        <v>271</v>
      </c>
      <c r="Q285" s="125" t="str">
        <f>Equipment!R291</f>
        <v>3396</v>
      </c>
      <c r="R285" s="125">
        <f>Equipment!S291</f>
        <v>0</v>
      </c>
      <c r="S285" s="125">
        <f>Equipment!T291</f>
        <v>49.95</v>
      </c>
      <c r="T285" s="125">
        <f>Equipment!U291</f>
        <v>0</v>
      </c>
      <c r="U285" s="125">
        <f>Equipment!V291</f>
        <v>49.95</v>
      </c>
      <c r="V285" s="125">
        <f>Equipment!W291</f>
        <v>49.95</v>
      </c>
      <c r="W285" s="125">
        <f>Equipment!X291</f>
        <v>0</v>
      </c>
      <c r="X285" s="125">
        <f>Equipment!Y291</f>
        <v>0</v>
      </c>
      <c r="Y285" s="125" t="str">
        <f>Equipment!Z291</f>
        <v>https://www.adafruit.com/product/3396</v>
      </c>
      <c r="Z285" s="125" t="str">
        <f>Equipment!AA291</f>
        <v>https://www.mouser.com/ProductDetail/485-3396</v>
      </c>
      <c r="AA285" s="125">
        <f>Equipment!AB291</f>
        <v>0</v>
      </c>
      <c r="AB285" s="125"/>
      <c r="AC285" s="125"/>
      <c r="AD285" s="125"/>
      <c r="AE285" s="125"/>
      <c r="AF285" s="125"/>
      <c r="AG285" s="125"/>
      <c r="AH285" s="125"/>
      <c r="AI285" s="125"/>
      <c r="AJ285" s="125"/>
      <c r="AK285" s="125"/>
      <c r="AL285" s="125"/>
    </row>
    <row r="286" spans="1:38" s="124" customFormat="1" x14ac:dyDescent="0.3">
      <c r="A286" s="125" t="str">
        <f>Equipment!A292</f>
        <v>Smart-Home/IoT Network Integration (Fixed)</v>
      </c>
      <c r="B286" s="125" t="str">
        <f>Equipment!B292</f>
        <v>BeagleBone Black Iot/Base Station</v>
      </c>
      <c r="C286" s="125" t="str">
        <f>Equipment!C292</f>
        <v>Adafruit</v>
      </c>
      <c r="D286" s="125" t="str">
        <f>Equipment!D292</f>
        <v>1555</v>
      </c>
      <c r="E286" s="125">
        <f>Equipment!E292</f>
        <v>0</v>
      </c>
      <c r="F286" s="125">
        <f>Equipment!F292</f>
        <v>0</v>
      </c>
      <c r="G286" s="125">
        <f>Equipment!G292</f>
        <v>0</v>
      </c>
      <c r="H286" s="125">
        <f>Equipment!H292</f>
        <v>0</v>
      </c>
      <c r="I286" s="125">
        <f>Equipment!K292</f>
        <v>0</v>
      </c>
      <c r="J286" s="125">
        <f>Equipment!L292</f>
        <v>0</v>
      </c>
      <c r="K286" s="125">
        <f>Equipment!I292</f>
        <v>0</v>
      </c>
      <c r="L286" s="125" t="str">
        <f>Equipment!M292</f>
        <v>Adafruit BBB Case - Enclosure for Beagle Bone Black</v>
      </c>
      <c r="M286" s="125">
        <f>Equipment!N292</f>
        <v>9.9499999999999993</v>
      </c>
      <c r="N286" s="125">
        <f>Equipment!O292</f>
        <v>0</v>
      </c>
      <c r="O286" s="125" t="str">
        <f>Equipment!P292</f>
        <v>E</v>
      </c>
      <c r="P286" s="125">
        <f>Equipment!Q292</f>
        <v>272</v>
      </c>
      <c r="Q286" s="125" t="str">
        <f>Equipment!R292</f>
        <v>1555</v>
      </c>
      <c r="R286" s="125">
        <f>Equipment!S292</f>
        <v>0</v>
      </c>
      <c r="S286" s="125">
        <f>Equipment!T292</f>
        <v>0</v>
      </c>
      <c r="T286" s="125">
        <f>Equipment!U292</f>
        <v>0</v>
      </c>
      <c r="U286" s="125">
        <f>Equipment!V292</f>
        <v>0</v>
      </c>
      <c r="V286" s="125">
        <f>Equipment!W292</f>
        <v>0</v>
      </c>
      <c r="W286" s="125">
        <f>Equipment!X292</f>
        <v>0</v>
      </c>
      <c r="X286" s="125">
        <f>Equipment!Y292</f>
        <v>0</v>
      </c>
      <c r="Y286" s="125" t="str">
        <f>Equipment!Z292</f>
        <v>https://www.adafruit.com/product/1555</v>
      </c>
      <c r="Z286" s="125" t="str">
        <f>Equipment!AA292</f>
        <v>https://www.mouser.com/ProductDetail/485-1555</v>
      </c>
      <c r="AA286" s="125">
        <f>Equipment!AB292</f>
        <v>0</v>
      </c>
      <c r="AB286" s="125"/>
      <c r="AC286" s="125"/>
      <c r="AD286" s="125"/>
      <c r="AE286" s="125"/>
      <c r="AF286" s="125"/>
      <c r="AG286" s="125"/>
      <c r="AH286" s="125"/>
      <c r="AI286" s="125"/>
      <c r="AJ286" s="125"/>
      <c r="AK286" s="125"/>
      <c r="AL286" s="125"/>
    </row>
    <row r="287" spans="1:38" s="124" customFormat="1" x14ac:dyDescent="0.3">
      <c r="A287" s="125" t="str">
        <f>Equipment!A293</f>
        <v>Smart-Home/IoT Network Integration (Fixed)</v>
      </c>
      <c r="B287" s="125" t="str">
        <f>Equipment!B293</f>
        <v>BeagleBone Black Iot/Base Station</v>
      </c>
      <c r="C287" s="125" t="str">
        <f>Equipment!C293</f>
        <v>Adafruit</v>
      </c>
      <c r="D287" s="125" t="str">
        <f>Equipment!D293</f>
        <v>699</v>
      </c>
      <c r="E287" s="125">
        <f>Equipment!E293</f>
        <v>0</v>
      </c>
      <c r="F287" s="125">
        <f>Equipment!F293</f>
        <v>0</v>
      </c>
      <c r="G287" s="125">
        <f>Equipment!G293</f>
        <v>0</v>
      </c>
      <c r="H287" s="125">
        <f>Equipment!H293</f>
        <v>0</v>
      </c>
      <c r="I287" s="125">
        <f>Equipment!K293</f>
        <v>0</v>
      </c>
      <c r="J287" s="125">
        <f>Equipment!L293</f>
        <v>0</v>
      </c>
      <c r="K287" s="125">
        <f>Equipment!I293</f>
        <v>0</v>
      </c>
      <c r="L287" s="125" t="str">
        <f>Equipment!M293</f>
        <v>Adafruit Bone Box - Enclosure for Beagle Bone/Beagle Bone Black</v>
      </c>
      <c r="M287" s="125">
        <f>Equipment!N293</f>
        <v>19.95</v>
      </c>
      <c r="N287" s="125">
        <f>Equipment!O293</f>
        <v>0</v>
      </c>
      <c r="O287" s="125" t="str">
        <f>Equipment!P293</f>
        <v>E</v>
      </c>
      <c r="P287" s="125">
        <f>Equipment!Q293</f>
        <v>273</v>
      </c>
      <c r="Q287" s="125" t="str">
        <f>Equipment!R293</f>
        <v>699</v>
      </c>
      <c r="R287" s="125">
        <f>Equipment!S293</f>
        <v>0</v>
      </c>
      <c r="S287" s="125">
        <f>Equipment!T293</f>
        <v>0</v>
      </c>
      <c r="T287" s="125">
        <f>Equipment!U293</f>
        <v>0</v>
      </c>
      <c r="U287" s="125">
        <f>Equipment!V293</f>
        <v>0</v>
      </c>
      <c r="V287" s="125">
        <f>Equipment!W293</f>
        <v>0</v>
      </c>
      <c r="W287" s="125">
        <f>Equipment!X293</f>
        <v>0</v>
      </c>
      <c r="X287" s="125">
        <f>Equipment!Y293</f>
        <v>0</v>
      </c>
      <c r="Y287" s="125" t="str">
        <f>Equipment!Z293</f>
        <v>https://www.adafruit.com/product/699</v>
      </c>
      <c r="Z287" s="125" t="str">
        <f>Equipment!AA293</f>
        <v>https://www.mouser.com/ProductDetail/485-699</v>
      </c>
      <c r="AA287" s="125">
        <f>Equipment!AB293</f>
        <v>0</v>
      </c>
      <c r="AB287" s="125"/>
      <c r="AC287" s="125"/>
      <c r="AD287" s="125"/>
      <c r="AE287" s="125"/>
      <c r="AF287" s="125"/>
      <c r="AG287" s="125"/>
      <c r="AH287" s="125"/>
      <c r="AI287" s="125"/>
      <c r="AJ287" s="125"/>
      <c r="AK287" s="125"/>
      <c r="AL287" s="125"/>
    </row>
    <row r="288" spans="1:38" s="124" customFormat="1" x14ac:dyDescent="0.3">
      <c r="A288" s="125" t="str">
        <f>Equipment!A294</f>
        <v>Smart-Home/IoT Network Integration (Fixed)</v>
      </c>
      <c r="B288" s="125" t="str">
        <f>Equipment!B294</f>
        <v>BeagleBone Black Iot/Base Station</v>
      </c>
      <c r="C288" s="125" t="str">
        <f>Equipment!C294</f>
        <v>Adafruit</v>
      </c>
      <c r="D288" s="125" t="str">
        <f>Equipment!D294</f>
        <v>572</v>
      </c>
      <c r="E288" s="125">
        <f>Equipment!E294</f>
        <v>0</v>
      </c>
      <c r="F288" s="125">
        <f>Equipment!F294</f>
        <v>1</v>
      </c>
      <c r="G288" s="125">
        <f>Equipment!G294</f>
        <v>0</v>
      </c>
      <c r="H288" s="125">
        <f>Equipment!H294</f>
        <v>1</v>
      </c>
      <c r="I288" s="125">
        <f>Equipment!K294</f>
        <v>1</v>
      </c>
      <c r="J288" s="125">
        <f>Equipment!L294</f>
        <v>1</v>
      </c>
      <c r="K288" s="125">
        <f>Equipment!I294</f>
        <v>0</v>
      </c>
      <c r="L288" s="125" t="str">
        <f>Equipment!M294</f>
        <v>Adafruit Proto Cape Kit for Beagle Bone &amp; Beagle Bone Black</v>
      </c>
      <c r="M288" s="125">
        <f>Equipment!N294</f>
        <v>9.9499999999999993</v>
      </c>
      <c r="N288" s="125">
        <f>Equipment!O294</f>
        <v>9.9499999999999993</v>
      </c>
      <c r="O288" s="125" t="str">
        <f>Equipment!P294</f>
        <v>E</v>
      </c>
      <c r="P288" s="125">
        <f>Equipment!Q294</f>
        <v>274</v>
      </c>
      <c r="Q288" s="125" t="str">
        <f>Equipment!R294</f>
        <v>572</v>
      </c>
      <c r="R288" s="125">
        <f>Equipment!S294</f>
        <v>0</v>
      </c>
      <c r="S288" s="125">
        <f>Equipment!T294</f>
        <v>9.9499999999999993</v>
      </c>
      <c r="T288" s="125">
        <f>Equipment!U294</f>
        <v>0</v>
      </c>
      <c r="U288" s="125">
        <f>Equipment!V294</f>
        <v>9.9499999999999993</v>
      </c>
      <c r="V288" s="125">
        <f>Equipment!W294</f>
        <v>9.9499999999999993</v>
      </c>
      <c r="W288" s="125">
        <f>Equipment!X294</f>
        <v>0</v>
      </c>
      <c r="X288" s="125">
        <f>Equipment!Y294</f>
        <v>0</v>
      </c>
      <c r="Y288" s="125" t="str">
        <f>Equipment!Z294</f>
        <v>https://www.adafruit.com/product/572</v>
      </c>
      <c r="Z288" s="125" t="str">
        <f>Equipment!AA294</f>
        <v>https://www.mouser.com/ProductDetail/485-572</v>
      </c>
      <c r="AA288" s="125">
        <f>Equipment!AB294</f>
        <v>0</v>
      </c>
      <c r="AB288" s="125"/>
      <c r="AC288" s="125"/>
      <c r="AD288" s="125"/>
      <c r="AE288" s="125"/>
      <c r="AF288" s="125"/>
      <c r="AG288" s="125"/>
      <c r="AH288" s="125"/>
      <c r="AI288" s="125"/>
      <c r="AJ288" s="125"/>
      <c r="AK288" s="125"/>
      <c r="AL288" s="125"/>
    </row>
    <row r="289" spans="1:38" s="124" customFormat="1" x14ac:dyDescent="0.3">
      <c r="A289" s="125" t="str">
        <f>Equipment!A295</f>
        <v>Smart-Home/IoT Network Integration (Fixed)</v>
      </c>
      <c r="B289" s="125" t="str">
        <f>Equipment!B295</f>
        <v>BeagleBone Black Iot/Base Station</v>
      </c>
      <c r="C289" s="125" t="str">
        <f>Equipment!C295</f>
        <v>Adafruit</v>
      </c>
      <c r="D289" s="125" t="str">
        <f>Equipment!D295</f>
        <v>702</v>
      </c>
      <c r="E289" s="125">
        <f>Equipment!E295</f>
        <v>0</v>
      </c>
      <c r="F289" s="125">
        <f>Equipment!F295</f>
        <v>0</v>
      </c>
      <c r="G289" s="125">
        <f>Equipment!G295</f>
        <v>0</v>
      </c>
      <c r="H289" s="125">
        <f>Equipment!H295</f>
        <v>0</v>
      </c>
      <c r="I289" s="125">
        <f>Equipment!K295</f>
        <v>0</v>
      </c>
      <c r="J289" s="125">
        <f>Equipment!L295</f>
        <v>0</v>
      </c>
      <c r="K289" s="125">
        <f>Equipment!I295</f>
        <v>0</v>
      </c>
      <c r="L289" s="125" t="str">
        <f>Equipment!M295</f>
        <v>Adafruit Proto Plate for Beagle Bone &amp; Beagle Bone Black</v>
      </c>
      <c r="M289" s="125">
        <f>Equipment!N295</f>
        <v>7.95</v>
      </c>
      <c r="N289" s="125">
        <f>Equipment!O295</f>
        <v>0</v>
      </c>
      <c r="O289" s="125" t="str">
        <f>Equipment!P295</f>
        <v>E</v>
      </c>
      <c r="P289" s="125">
        <f>Equipment!Q295</f>
        <v>275</v>
      </c>
      <c r="Q289" s="125" t="str">
        <f>Equipment!R295</f>
        <v>702</v>
      </c>
      <c r="R289" s="125">
        <f>Equipment!S295</f>
        <v>0</v>
      </c>
      <c r="S289" s="125">
        <f>Equipment!T295</f>
        <v>0</v>
      </c>
      <c r="T289" s="125">
        <f>Equipment!U295</f>
        <v>0</v>
      </c>
      <c r="U289" s="125">
        <f>Equipment!V295</f>
        <v>0</v>
      </c>
      <c r="V289" s="125">
        <f>Equipment!W295</f>
        <v>0</v>
      </c>
      <c r="W289" s="125">
        <f>Equipment!X295</f>
        <v>0</v>
      </c>
      <c r="X289" s="125">
        <f>Equipment!Y295</f>
        <v>0</v>
      </c>
      <c r="Y289" s="125" t="str">
        <f>Equipment!Z295</f>
        <v>https://www.adafruit.com/product/702</v>
      </c>
      <c r="Z289" s="125" t="str">
        <f>Equipment!AA295</f>
        <v>https://www.mouser.com/ProductDetail/485-702</v>
      </c>
      <c r="AA289" s="125">
        <f>Equipment!AB295</f>
        <v>0</v>
      </c>
      <c r="AB289" s="125"/>
      <c r="AC289" s="125"/>
      <c r="AD289" s="125"/>
      <c r="AE289" s="125"/>
      <c r="AF289" s="125"/>
      <c r="AG289" s="125"/>
      <c r="AH289" s="125"/>
      <c r="AI289" s="125"/>
      <c r="AJ289" s="125"/>
      <c r="AK289" s="125"/>
      <c r="AL289" s="125"/>
    </row>
    <row r="290" spans="1:38" s="124" customFormat="1" x14ac:dyDescent="0.3">
      <c r="A290" s="125" t="str">
        <f>Equipment!A296</f>
        <v>Smart-Home/IoT Network Integration (Fixed)</v>
      </c>
      <c r="B290" s="125" t="str">
        <f>Equipment!B296</f>
        <v>BeagleBone Black Iot/Base Station</v>
      </c>
      <c r="C290" s="125" t="str">
        <f>Equipment!C296</f>
        <v>Adafruit</v>
      </c>
      <c r="D290" s="125" t="str">
        <f>Equipment!D296</f>
        <v>2627</v>
      </c>
      <c r="E290" s="125">
        <f>Equipment!E296</f>
        <v>0</v>
      </c>
      <c r="F290" s="125">
        <f>Equipment!F296</f>
        <v>1</v>
      </c>
      <c r="G290" s="125">
        <f>Equipment!G296</f>
        <v>0</v>
      </c>
      <c r="H290" s="125">
        <f>Equipment!H296</f>
        <v>1</v>
      </c>
      <c r="I290" s="125">
        <f>Equipment!K296</f>
        <v>1</v>
      </c>
      <c r="J290" s="125">
        <f>Equipment!L296</f>
        <v>1</v>
      </c>
      <c r="K290" s="125">
        <f>Equipment!I296</f>
        <v>0</v>
      </c>
      <c r="L290" s="125" t="str">
        <f>Equipment!M296</f>
        <v>Anidees Beaglebone Black Case - Black Aluminum with Smoke Top</v>
      </c>
      <c r="M290" s="125">
        <f>Equipment!N296</f>
        <v>39.950000000000003</v>
      </c>
      <c r="N290" s="125">
        <f>Equipment!O296</f>
        <v>39.950000000000003</v>
      </c>
      <c r="O290" s="125" t="str">
        <f>Equipment!P296</f>
        <v>E</v>
      </c>
      <c r="P290" s="125">
        <f>Equipment!Q296</f>
        <v>276</v>
      </c>
      <c r="Q290" s="125" t="str">
        <f>Equipment!R296</f>
        <v>2627</v>
      </c>
      <c r="R290" s="125">
        <f>Equipment!S296</f>
        <v>0</v>
      </c>
      <c r="S290" s="125">
        <f>Equipment!T296</f>
        <v>39.950000000000003</v>
      </c>
      <c r="T290" s="125">
        <f>Equipment!U296</f>
        <v>0</v>
      </c>
      <c r="U290" s="125">
        <f>Equipment!V296</f>
        <v>39.950000000000003</v>
      </c>
      <c r="V290" s="125">
        <f>Equipment!W296</f>
        <v>39.950000000000003</v>
      </c>
      <c r="W290" s="125">
        <f>Equipment!X296</f>
        <v>0</v>
      </c>
      <c r="X290" s="125">
        <f>Equipment!Y296</f>
        <v>0</v>
      </c>
      <c r="Y290" s="125" t="str">
        <f>Equipment!Z296</f>
        <v>https://www.adafruit.com/product/2627</v>
      </c>
      <c r="Z290" s="125" t="str">
        <f>Equipment!AA296</f>
        <v>https://www.mouser.com/ProductDetail/485-2627</v>
      </c>
      <c r="AA290" s="125">
        <f>Equipment!AB296</f>
        <v>0</v>
      </c>
      <c r="AB290" s="125"/>
      <c r="AC290" s="125"/>
      <c r="AD290" s="125"/>
      <c r="AE290" s="125"/>
      <c r="AF290" s="125"/>
      <c r="AG290" s="125"/>
      <c r="AH290" s="125"/>
      <c r="AI290" s="125"/>
      <c r="AJ290" s="125"/>
      <c r="AK290" s="125"/>
      <c r="AL290" s="125"/>
    </row>
    <row r="291" spans="1:38" s="124" customFormat="1" x14ac:dyDescent="0.3">
      <c r="A291" s="125" t="str">
        <f>Equipment!A297</f>
        <v>Smart-Home/IoT Network Integration (Fixed)</v>
      </c>
      <c r="B291" s="125" t="str">
        <f>Equipment!B297</f>
        <v>BeagleBone Black Iot/Base Station</v>
      </c>
      <c r="C291" s="125" t="str">
        <f>Equipment!C297</f>
        <v>Adafruit</v>
      </c>
      <c r="D291" s="125" t="str">
        <f>Equipment!D297</f>
        <v>2628</v>
      </c>
      <c r="E291" s="125">
        <f>Equipment!E297</f>
        <v>0</v>
      </c>
      <c r="F291" s="125">
        <f>Equipment!F297</f>
        <v>0</v>
      </c>
      <c r="G291" s="125">
        <f>Equipment!G297</f>
        <v>0</v>
      </c>
      <c r="H291" s="125">
        <f>Equipment!H297</f>
        <v>0</v>
      </c>
      <c r="I291" s="125">
        <f>Equipment!K297</f>
        <v>0</v>
      </c>
      <c r="J291" s="125">
        <f>Equipment!L297</f>
        <v>0</v>
      </c>
      <c r="K291" s="125">
        <f>Equipment!I297</f>
        <v>0</v>
      </c>
      <c r="L291" s="125" t="str">
        <f>Equipment!M297</f>
        <v>Anidees BeagleBoneBlack Case - Silver Aluminum with Crystal Top</v>
      </c>
      <c r="M291" s="125">
        <f>Equipment!N297</f>
        <v>39.950000000000003</v>
      </c>
      <c r="N291" s="125">
        <f>Equipment!O297</f>
        <v>0</v>
      </c>
      <c r="O291" s="125" t="str">
        <f>Equipment!P297</f>
        <v>E</v>
      </c>
      <c r="P291" s="125">
        <f>Equipment!Q297</f>
        <v>277</v>
      </c>
      <c r="Q291" s="125" t="str">
        <f>Equipment!R297</f>
        <v>2628</v>
      </c>
      <c r="R291" s="125">
        <f>Equipment!S297</f>
        <v>0</v>
      </c>
      <c r="S291" s="125">
        <f>Equipment!T297</f>
        <v>0</v>
      </c>
      <c r="T291" s="125">
        <f>Equipment!U297</f>
        <v>0</v>
      </c>
      <c r="U291" s="125">
        <f>Equipment!V297</f>
        <v>0</v>
      </c>
      <c r="V291" s="125">
        <f>Equipment!W297</f>
        <v>0</v>
      </c>
      <c r="W291" s="125">
        <f>Equipment!X297</f>
        <v>0</v>
      </c>
      <c r="X291" s="125">
        <f>Equipment!Y297</f>
        <v>0</v>
      </c>
      <c r="Y291" s="125" t="str">
        <f>Equipment!Z297</f>
        <v>https://www.adafruit.com/product/2628</v>
      </c>
      <c r="Z291" s="125" t="str">
        <f>Equipment!AA297</f>
        <v>https://www.mouser.com/ProductDetail/485-2628</v>
      </c>
      <c r="AA291" s="125">
        <f>Equipment!AB297</f>
        <v>0</v>
      </c>
      <c r="AB291" s="125"/>
      <c r="AC291" s="125"/>
      <c r="AD291" s="125"/>
      <c r="AE291" s="125"/>
      <c r="AF291" s="125"/>
      <c r="AG291" s="125"/>
      <c r="AH291" s="125"/>
      <c r="AI291" s="125"/>
      <c r="AJ291" s="125"/>
      <c r="AK291" s="125"/>
      <c r="AL291" s="125"/>
    </row>
    <row r="292" spans="1:38" s="124" customFormat="1" x14ac:dyDescent="0.3">
      <c r="A292" s="125" t="str">
        <f>Equipment!A298</f>
        <v>Smart-Home/IoT Network Integration (Fixed)</v>
      </c>
      <c r="B292" s="125" t="str">
        <f>Equipment!B298</f>
        <v>BeagleBone Black Iot/Base Station</v>
      </c>
      <c r="C292" s="125" t="str">
        <f>Equipment!C298</f>
        <v>Adafruit</v>
      </c>
      <c r="D292" s="125" t="str">
        <f>Equipment!D298</f>
        <v>1810</v>
      </c>
      <c r="E292" s="125">
        <f>Equipment!E298</f>
        <v>0</v>
      </c>
      <c r="F292" s="125">
        <f>Equipment!F298</f>
        <v>0</v>
      </c>
      <c r="G292" s="125">
        <f>Equipment!G298</f>
        <v>0</v>
      </c>
      <c r="H292" s="125">
        <f>Equipment!H298</f>
        <v>0</v>
      </c>
      <c r="I292" s="125">
        <f>Equipment!K298</f>
        <v>0</v>
      </c>
      <c r="J292" s="125">
        <f>Equipment!L298</f>
        <v>0</v>
      </c>
      <c r="K292" s="125">
        <f>Equipment!I298</f>
        <v>0</v>
      </c>
      <c r="L292" s="125" t="str">
        <f>Equipment!M298</f>
        <v>uniBBB - Unibody Aluminum Case for BeagleBone Black</v>
      </c>
      <c r="M292" s="125">
        <f>Equipment!N298</f>
        <v>49.95</v>
      </c>
      <c r="N292" s="125">
        <f>Equipment!O298</f>
        <v>0</v>
      </c>
      <c r="O292" s="125" t="str">
        <f>Equipment!P298</f>
        <v>E</v>
      </c>
      <c r="P292" s="125">
        <f>Equipment!Q298</f>
        <v>278</v>
      </c>
      <c r="Q292" s="125" t="str">
        <f>Equipment!R298</f>
        <v>1810</v>
      </c>
      <c r="R292" s="125">
        <f>Equipment!S298</f>
        <v>0</v>
      </c>
      <c r="S292" s="125">
        <f>Equipment!T298</f>
        <v>0</v>
      </c>
      <c r="T292" s="125">
        <f>Equipment!U298</f>
        <v>0</v>
      </c>
      <c r="U292" s="125">
        <f>Equipment!V298</f>
        <v>0</v>
      </c>
      <c r="V292" s="125">
        <f>Equipment!W298</f>
        <v>0</v>
      </c>
      <c r="W292" s="125">
        <f>Equipment!X298</f>
        <v>0</v>
      </c>
      <c r="X292" s="125">
        <f>Equipment!Y298</f>
        <v>0</v>
      </c>
      <c r="Y292" s="125" t="str">
        <f>Equipment!Z298</f>
        <v>https://www.adafruit.com/product/1810</v>
      </c>
      <c r="Z292" s="125" t="str">
        <f>Equipment!AA298</f>
        <v>https://www.mouser.com/ProductDetail/485-1810</v>
      </c>
      <c r="AA292" s="125">
        <f>Equipment!AB298</f>
        <v>0</v>
      </c>
      <c r="AB292" s="125"/>
      <c r="AC292" s="125"/>
      <c r="AD292" s="125"/>
      <c r="AE292" s="125"/>
      <c r="AF292" s="125"/>
      <c r="AG292" s="125"/>
      <c r="AH292" s="125"/>
      <c r="AI292" s="125"/>
      <c r="AJ292" s="125"/>
      <c r="AK292" s="125"/>
      <c r="AL292" s="125"/>
    </row>
    <row r="293" spans="1:38" s="124" customFormat="1" x14ac:dyDescent="0.3">
      <c r="A293" s="125" t="str">
        <f>Equipment!A299</f>
        <v>Smart-Home/IoT Network Integration (Fixed)</v>
      </c>
      <c r="B293" s="125" t="str">
        <f>Equipment!B299</f>
        <v>mBed Platform Base Station</v>
      </c>
      <c r="C293" s="125" t="str">
        <f>Equipment!C299</f>
        <v>SparkFun</v>
      </c>
      <c r="D293" s="125" t="str">
        <f>Equipment!D299</f>
        <v>DEV-09564</v>
      </c>
      <c r="E293" s="125">
        <f>Equipment!E299</f>
        <v>0</v>
      </c>
      <c r="F293" s="125">
        <f>Equipment!F299</f>
        <v>1</v>
      </c>
      <c r="G293" s="125">
        <f>Equipment!G299</f>
        <v>0</v>
      </c>
      <c r="H293" s="125">
        <f>Equipment!H299</f>
        <v>1</v>
      </c>
      <c r="I293" s="125">
        <f>Equipment!K299</f>
        <v>1</v>
      </c>
      <c r="J293" s="125">
        <f>Equipment!L299</f>
        <v>1</v>
      </c>
      <c r="K293" s="125">
        <f>Equipment!I299</f>
        <v>0</v>
      </c>
      <c r="L293" s="125" t="str">
        <f>Equipment!M299</f>
        <v>mbed - LPC1768 (Cortex-M3)</v>
      </c>
      <c r="M293" s="125">
        <f>Equipment!N299</f>
        <v>54.95</v>
      </c>
      <c r="N293" s="125">
        <f>Equipment!O299</f>
        <v>54.95</v>
      </c>
      <c r="O293" s="125" t="str">
        <f>Equipment!P299</f>
        <v>E</v>
      </c>
      <c r="P293" s="125">
        <f>Equipment!Q299</f>
        <v>279</v>
      </c>
      <c r="Q293" s="125" t="str">
        <f>Equipment!R299</f>
        <v>DEV-09564</v>
      </c>
      <c r="R293" s="125">
        <f>Equipment!S299</f>
        <v>0</v>
      </c>
      <c r="S293" s="125">
        <f>Equipment!T299</f>
        <v>54.95</v>
      </c>
      <c r="T293" s="125">
        <f>Equipment!U299</f>
        <v>0</v>
      </c>
      <c r="U293" s="125">
        <f>Equipment!V299</f>
        <v>54.95</v>
      </c>
      <c r="V293" s="125">
        <f>Equipment!W299</f>
        <v>54.95</v>
      </c>
      <c r="W293" s="125" t="str">
        <f>Equipment!X299</f>
        <v>https://www.sparkfun.com/products/9564</v>
      </c>
      <c r="X293" s="125" t="str">
        <f>Equipment!Y299</f>
        <v>https://cdn.sparkfun.com/r/92-92/assets/parts/3/3/3/6/09564-05.jpg</v>
      </c>
      <c r="Y293" s="125" t="str">
        <f>Equipment!Z299</f>
        <v>https://www.sparkfun.com/products/09564</v>
      </c>
      <c r="Z293" s="125" t="str">
        <f>Equipment!AA299</f>
        <v>https://www.mouser.com/ProductDetail/474-DEV-09564</v>
      </c>
      <c r="AA293" s="125" t="str">
        <f>Equipment!AB299</f>
        <v>Ethernet, C++ supporting Windows,Linux, OSX</v>
      </c>
      <c r="AB293" s="125"/>
      <c r="AC293" s="125"/>
      <c r="AD293" s="125"/>
      <c r="AE293" s="125"/>
      <c r="AF293" s="125"/>
      <c r="AG293" s="125"/>
      <c r="AH293" s="125"/>
      <c r="AI293" s="125"/>
      <c r="AJ293" s="125"/>
      <c r="AK293" s="125"/>
      <c r="AL293" s="125"/>
    </row>
    <row r="294" spans="1:38" s="124" customFormat="1" x14ac:dyDescent="0.3">
      <c r="A294" s="125" t="str">
        <f>Equipment!A300</f>
        <v>Smart-Home/IoT Network Integration (Fixed)</v>
      </c>
      <c r="B294" s="125" t="str">
        <f>Equipment!B300</f>
        <v>mBed Platform Base Station</v>
      </c>
      <c r="C294" s="125" t="str">
        <f>Equipment!C300</f>
        <v>SparkFun</v>
      </c>
      <c r="D294" s="125" t="str">
        <f>Equipment!D300</f>
        <v>DEV-11695</v>
      </c>
      <c r="E294" s="125">
        <f>Equipment!E300</f>
        <v>0</v>
      </c>
      <c r="F294" s="125">
        <f>Equipment!F300</f>
        <v>1</v>
      </c>
      <c r="G294" s="125">
        <f>Equipment!G300</f>
        <v>0</v>
      </c>
      <c r="H294" s="125">
        <f>Equipment!H300</f>
        <v>1</v>
      </c>
      <c r="I294" s="125">
        <f>Equipment!K300</f>
        <v>1</v>
      </c>
      <c r="J294" s="125">
        <f>Equipment!L300</f>
        <v>1</v>
      </c>
      <c r="K294" s="125">
        <f>Equipment!I300</f>
        <v>0</v>
      </c>
      <c r="L294" s="125" t="str">
        <f>Equipment!M300</f>
        <v>mbed Application Board</v>
      </c>
      <c r="M294" s="125">
        <f>Equipment!N300</f>
        <v>59.95</v>
      </c>
      <c r="N294" s="125">
        <f>Equipment!O300</f>
        <v>59.95</v>
      </c>
      <c r="O294" s="125" t="str">
        <f>Equipment!P300</f>
        <v>E</v>
      </c>
      <c r="P294" s="125">
        <f>Equipment!Q300</f>
        <v>280</v>
      </c>
      <c r="Q294" s="125" t="str">
        <f>Equipment!R300</f>
        <v>DEV-11695</v>
      </c>
      <c r="R294" s="125">
        <f>Equipment!S300</f>
        <v>0</v>
      </c>
      <c r="S294" s="125">
        <f>Equipment!T300</f>
        <v>59.95</v>
      </c>
      <c r="T294" s="125">
        <f>Equipment!U300</f>
        <v>0</v>
      </c>
      <c r="U294" s="125">
        <f>Equipment!V300</f>
        <v>59.95</v>
      </c>
      <c r="V294" s="125">
        <f>Equipment!W300</f>
        <v>59.95</v>
      </c>
      <c r="W294" s="125" t="str">
        <f>Equipment!X300</f>
        <v>https://www.sparkfun.com/products/11695</v>
      </c>
      <c r="X294" s="125" t="str">
        <f>Equipment!Y300</f>
        <v>https://cdn.sparkfun.com/r/92-92/assets/parts/7/8/5/9/11695-01.jpg</v>
      </c>
      <c r="Y294" s="125" t="str">
        <f>Equipment!Z300</f>
        <v>https://www.sparkfun.com/products/11695</v>
      </c>
      <c r="Z294" s="125" t="str">
        <f>Equipment!AA300</f>
        <v>https://www.mouser.com/ProductDetail/474-DEV-11695</v>
      </c>
      <c r="AA294" s="125" t="str">
        <f>Equipment!AB300</f>
        <v>Ethernet, C++ supporting Windows,Linux, OSX</v>
      </c>
      <c r="AB294" s="125"/>
      <c r="AC294" s="125"/>
      <c r="AD294" s="125"/>
      <c r="AE294" s="125"/>
      <c r="AF294" s="125"/>
      <c r="AG294" s="125"/>
      <c r="AH294" s="125"/>
      <c r="AI294" s="125"/>
      <c r="AJ294" s="125"/>
      <c r="AK294" s="125"/>
      <c r="AL294" s="125"/>
    </row>
    <row r="295" spans="1:38" s="124" customFormat="1" x14ac:dyDescent="0.3">
      <c r="A295" s="125" t="str">
        <f>Equipment!A301</f>
        <v>Smart-Home/IoT Network Integration (Fixed)</v>
      </c>
      <c r="B295" s="125" t="str">
        <f>Equipment!B301</f>
        <v>Intel Edison Iot/Base Station</v>
      </c>
      <c r="C295" s="125" t="str">
        <f>Equipment!C301</f>
        <v>SparkFun</v>
      </c>
      <c r="D295" s="125" t="str">
        <f>Equipment!D301</f>
        <v>DEV-13097</v>
      </c>
      <c r="E295" s="125">
        <f>Equipment!E301</f>
        <v>0</v>
      </c>
      <c r="F295" s="125">
        <f>Equipment!F301</f>
        <v>0</v>
      </c>
      <c r="G295" s="125">
        <f>Equipment!G301</f>
        <v>0</v>
      </c>
      <c r="H295" s="125">
        <f>Equipment!H301</f>
        <v>0</v>
      </c>
      <c r="I295" s="125">
        <f>Equipment!K301</f>
        <v>0</v>
      </c>
      <c r="J295" s="125">
        <f>Equipment!L301</f>
        <v>0</v>
      </c>
      <c r="K295" s="125">
        <f>Equipment!I301</f>
        <v>0</v>
      </c>
      <c r="L295" s="125" t="str">
        <f>Equipment!M301</f>
        <v>IntelÂ® Edison and Arduino Breakout Kit</v>
      </c>
      <c r="M295" s="125">
        <f>Equipment!N301</f>
        <v>99.95</v>
      </c>
      <c r="N295" s="125">
        <f>Equipment!O301</f>
        <v>0</v>
      </c>
      <c r="O295" s="125" t="str">
        <f>Equipment!P301</f>
        <v>E</v>
      </c>
      <c r="P295" s="125">
        <f>Equipment!Q301</f>
        <v>281</v>
      </c>
      <c r="Q295" s="125" t="str">
        <f>Equipment!R301</f>
        <v>DEV-13097</v>
      </c>
      <c r="R295" s="125">
        <f>Equipment!S301</f>
        <v>0</v>
      </c>
      <c r="S295" s="125">
        <f>Equipment!T301</f>
        <v>0</v>
      </c>
      <c r="T295" s="125">
        <f>Equipment!U301</f>
        <v>0</v>
      </c>
      <c r="U295" s="125">
        <f>Equipment!V301</f>
        <v>0</v>
      </c>
      <c r="V295" s="125">
        <f>Equipment!W301</f>
        <v>0</v>
      </c>
      <c r="W295" s="125" t="str">
        <f>Equipment!X301</f>
        <v>https://www.sparkfun.com/products/13097</v>
      </c>
      <c r="X295" s="125" t="str">
        <f>Equipment!Y301</f>
        <v>https://cdn.sparkfun.com/r/92-92/assets/parts/1/0/1/3/9/13097-06.jpg</v>
      </c>
      <c r="Y295" s="125" t="str">
        <f>Equipment!Z301</f>
        <v>https://www.sparkfun.com/products/13097</v>
      </c>
      <c r="Z295" s="125" t="str">
        <f>Equipment!AA301</f>
        <v>https://www.mouser.com/ProductDetail/474-DEV-13097</v>
      </c>
      <c r="AA295" s="125" t="str">
        <f>Equipment!AB301</f>
        <v>WiFi, BT4.0,USB OTG+1 GB LPDDR3/4GB eMMC  SD; Intel CPU+MCU (Atom/Quark): Yocto Linux, Arduino, C/C++, Python, Node.js, Wolfram,HTML5</v>
      </c>
      <c r="AB295" s="125"/>
      <c r="AC295" s="125"/>
      <c r="AD295" s="125"/>
      <c r="AE295" s="125"/>
      <c r="AF295" s="125"/>
      <c r="AG295" s="125"/>
      <c r="AH295" s="125"/>
      <c r="AI295" s="125"/>
      <c r="AJ295" s="125"/>
      <c r="AK295" s="125"/>
      <c r="AL295" s="125"/>
    </row>
    <row r="296" spans="1:38" s="124" customFormat="1" x14ac:dyDescent="0.3">
      <c r="A296" s="125" t="str">
        <f>Equipment!A302</f>
        <v>Smart-Home/IoT Network Integration (Fixed)</v>
      </c>
      <c r="B296" s="125" t="str">
        <f>Equipment!B302</f>
        <v>Intel Edison Iot/Base Station</v>
      </c>
      <c r="C296" s="125" t="str">
        <f>Equipment!C302</f>
        <v>SparkFun</v>
      </c>
      <c r="D296" s="125" t="str">
        <f>Equipment!D302</f>
        <v>DEV-13045</v>
      </c>
      <c r="E296" s="125">
        <f>Equipment!E302</f>
        <v>0</v>
      </c>
      <c r="F296" s="125">
        <f>Equipment!F302</f>
        <v>0</v>
      </c>
      <c r="G296" s="125">
        <f>Equipment!G302</f>
        <v>0</v>
      </c>
      <c r="H296" s="125">
        <f>Equipment!H302</f>
        <v>0</v>
      </c>
      <c r="I296" s="125">
        <f>Equipment!K302</f>
        <v>0</v>
      </c>
      <c r="J296" s="125">
        <f>Equipment!L302</f>
        <v>0</v>
      </c>
      <c r="K296" s="125">
        <f>Equipment!I302</f>
        <v>0</v>
      </c>
      <c r="L296" s="125" t="str">
        <f>Equipment!M302</f>
        <v>SparkFun Block for IntelÂ® Edison - Base</v>
      </c>
      <c r="M296" s="125">
        <f>Equipment!N302</f>
        <v>19.95</v>
      </c>
      <c r="N296" s="125">
        <f>Equipment!O302</f>
        <v>0</v>
      </c>
      <c r="O296" s="125" t="str">
        <f>Equipment!P302</f>
        <v>E</v>
      </c>
      <c r="P296" s="125">
        <f>Equipment!Q302</f>
        <v>282</v>
      </c>
      <c r="Q296" s="125" t="str">
        <f>Equipment!R302</f>
        <v>DEV-13045</v>
      </c>
      <c r="R296" s="125">
        <f>Equipment!S302</f>
        <v>0</v>
      </c>
      <c r="S296" s="125">
        <f>Equipment!T302</f>
        <v>0</v>
      </c>
      <c r="T296" s="125">
        <f>Equipment!U302</f>
        <v>0</v>
      </c>
      <c r="U296" s="125">
        <f>Equipment!V302</f>
        <v>0</v>
      </c>
      <c r="V296" s="125">
        <f>Equipment!W302</f>
        <v>0</v>
      </c>
      <c r="W296" s="125" t="str">
        <f>Equipment!X302</f>
        <v>https://www.sparkfun.com/products/13045</v>
      </c>
      <c r="X296" s="125" t="str">
        <f>Equipment!Y302</f>
        <v>https://cdn.sparkfun.com/r/92-92/assets/parts/1/0/0/4/7/13045-01.jpg</v>
      </c>
      <c r="Y296" s="125" t="str">
        <f>Equipment!Z302</f>
        <v>https://www.sparkfun.com/products/13045</v>
      </c>
      <c r="Z296" s="125" t="str">
        <f>Equipment!AA302</f>
        <v>https://www.mouser.com/ProductDetail/474-DEV-13045</v>
      </c>
      <c r="AA296" s="125" t="str">
        <f>Equipment!AB302</f>
        <v>WiFi, BT4.0,USB OTG+1 GB LPDDR3/4GB eMMC  SD; Intel CPU+MCU (Atom/Quark): Yocto Linux, Arduino, C/C++, Python, Node.js, Wolfram,HTML5</v>
      </c>
      <c r="AB296" s="125"/>
      <c r="AC296" s="125"/>
      <c r="AD296" s="125"/>
      <c r="AE296" s="125"/>
      <c r="AF296" s="125"/>
      <c r="AG296" s="125"/>
      <c r="AH296" s="125"/>
      <c r="AI296" s="125"/>
      <c r="AJ296" s="125"/>
      <c r="AK296" s="125"/>
      <c r="AL296" s="125"/>
    </row>
    <row r="297" spans="1:38" s="124" customFormat="1" x14ac:dyDescent="0.3">
      <c r="A297" s="125" t="str">
        <f>Equipment!A303</f>
        <v>Smart-Home/IoT Network Integration (Fixed)</v>
      </c>
      <c r="B297" s="125" t="str">
        <f>Equipment!B303</f>
        <v>Intel Edison Iot/Base Station</v>
      </c>
      <c r="C297" s="125" t="str">
        <f>Equipment!C303</f>
        <v>SparkFun</v>
      </c>
      <c r="D297" s="125" t="str">
        <f>Equipment!D303</f>
        <v>DEV-13038</v>
      </c>
      <c r="E297" s="125">
        <f>Equipment!E303</f>
        <v>0</v>
      </c>
      <c r="F297" s="125">
        <f>Equipment!F303</f>
        <v>0</v>
      </c>
      <c r="G297" s="125">
        <f>Equipment!G303</f>
        <v>0</v>
      </c>
      <c r="H297" s="125">
        <f>Equipment!H303</f>
        <v>0</v>
      </c>
      <c r="I297" s="125">
        <f>Equipment!K303</f>
        <v>0</v>
      </c>
      <c r="J297" s="125">
        <f>Equipment!L303</f>
        <v>0</v>
      </c>
      <c r="K297" s="125">
        <f>Equipment!I303</f>
        <v>0</v>
      </c>
      <c r="L297" s="125" t="str">
        <f>Equipment!M303</f>
        <v>SparkFun Block for IntelÂ® Edison - GPIO</v>
      </c>
      <c r="M297" s="125">
        <f>Equipment!N303</f>
        <v>9.9499999999999993</v>
      </c>
      <c r="N297" s="125">
        <f>Equipment!O303</f>
        <v>0</v>
      </c>
      <c r="O297" s="125" t="str">
        <f>Equipment!P303</f>
        <v>E</v>
      </c>
      <c r="P297" s="125">
        <f>Equipment!Q303</f>
        <v>283</v>
      </c>
      <c r="Q297" s="125" t="str">
        <f>Equipment!R303</f>
        <v>DEV-13038</v>
      </c>
      <c r="R297" s="125">
        <f>Equipment!S303</f>
        <v>0</v>
      </c>
      <c r="S297" s="125">
        <f>Equipment!T303</f>
        <v>0</v>
      </c>
      <c r="T297" s="125">
        <f>Equipment!U303</f>
        <v>0</v>
      </c>
      <c r="U297" s="125">
        <f>Equipment!V303</f>
        <v>0</v>
      </c>
      <c r="V297" s="125">
        <f>Equipment!W303</f>
        <v>0</v>
      </c>
      <c r="W297" s="125" t="str">
        <f>Equipment!X303</f>
        <v>https://www.sparkfun.com/products/13038</v>
      </c>
      <c r="X297" s="125" t="str">
        <f>Equipment!Y303</f>
        <v>https://cdn.sparkfun.com/r/92-92/assets/parts/1/0/0/3/9/13038-04.jpg</v>
      </c>
      <c r="Y297" s="125" t="str">
        <f>Equipment!Z303</f>
        <v>https://www.sparkfun.com/products/13038</v>
      </c>
      <c r="Z297" s="125" t="str">
        <f>Equipment!AA303</f>
        <v>https://www.mouser.com/ProductDetail/474-DEV-13038</v>
      </c>
      <c r="AA297" s="125" t="str">
        <f>Equipment!AB303</f>
        <v>WiFi, BT4.0,USB OTG+1 GB LPDDR3/4GB eMMC  SD; Intel CPU+MCU (Atom/Quark): Yocto Linux, Arduino, C/C++, Python, Node.js, Wolfram,HTML5</v>
      </c>
      <c r="AB297" s="125"/>
      <c r="AC297" s="125"/>
      <c r="AD297" s="125"/>
      <c r="AE297" s="125"/>
      <c r="AF297" s="125"/>
      <c r="AG297" s="125"/>
      <c r="AH297" s="125"/>
      <c r="AI297" s="125"/>
      <c r="AJ297" s="125"/>
      <c r="AK297" s="125"/>
      <c r="AL297" s="125"/>
    </row>
    <row r="298" spans="1:38" s="124" customFormat="1" x14ac:dyDescent="0.3">
      <c r="A298" s="125" t="str">
        <f>Equipment!A304</f>
        <v>Smart-Home/IoT Network Integration (Fixed)</v>
      </c>
      <c r="B298" s="125" t="str">
        <f>Equipment!B304</f>
        <v>Intel Edison Iot/Base Station</v>
      </c>
      <c r="C298" s="125" t="str">
        <f>Equipment!C304</f>
        <v>SparkFun</v>
      </c>
      <c r="D298" s="125" t="str">
        <f>Equipment!D304</f>
        <v>DEV-13034</v>
      </c>
      <c r="E298" s="125">
        <f>Equipment!E304</f>
        <v>0</v>
      </c>
      <c r="F298" s="125">
        <f>Equipment!F304</f>
        <v>0</v>
      </c>
      <c r="G298" s="125">
        <f>Equipment!G304</f>
        <v>0</v>
      </c>
      <c r="H298" s="125">
        <f>Equipment!H304</f>
        <v>0</v>
      </c>
      <c r="I298" s="125">
        <f>Equipment!K304</f>
        <v>0</v>
      </c>
      <c r="J298" s="125">
        <f>Equipment!L304</f>
        <v>0</v>
      </c>
      <c r="K298" s="125">
        <f>Equipment!I304</f>
        <v>0</v>
      </c>
      <c r="L298" s="125" t="str">
        <f>Equipment!M304</f>
        <v>SparkFun Block for IntelÂ® Edison - I2C</v>
      </c>
      <c r="M298" s="125">
        <f>Equipment!N304</f>
        <v>9.9499999999999993</v>
      </c>
      <c r="N298" s="125">
        <f>Equipment!O304</f>
        <v>0</v>
      </c>
      <c r="O298" s="125" t="str">
        <f>Equipment!P304</f>
        <v>E</v>
      </c>
      <c r="P298" s="125">
        <f>Equipment!Q304</f>
        <v>284</v>
      </c>
      <c r="Q298" s="125" t="str">
        <f>Equipment!R304</f>
        <v>DEV-13034</v>
      </c>
      <c r="R298" s="125">
        <f>Equipment!S304</f>
        <v>0</v>
      </c>
      <c r="S298" s="125">
        <f>Equipment!T304</f>
        <v>0</v>
      </c>
      <c r="T298" s="125">
        <f>Equipment!U304</f>
        <v>0</v>
      </c>
      <c r="U298" s="125">
        <f>Equipment!V304</f>
        <v>0</v>
      </c>
      <c r="V298" s="125">
        <f>Equipment!W304</f>
        <v>0</v>
      </c>
      <c r="W298" s="125" t="str">
        <f>Equipment!X304</f>
        <v>https://www.sparkfun.com/products/13034</v>
      </c>
      <c r="X298" s="125" t="str">
        <f>Equipment!Y304</f>
        <v>https://cdn.sparkfun.com/r/92-92/assets/parts/1/0/0/3/5/13034-01_1.jpg</v>
      </c>
      <c r="Y298" s="125" t="str">
        <f>Equipment!Z304</f>
        <v>https://www.sparkfun.com/products/13034</v>
      </c>
      <c r="Z298" s="125" t="str">
        <f>Equipment!AA304</f>
        <v>https://www.mouser.com/ProductDetail/474-DEV-13034</v>
      </c>
      <c r="AA298" s="125" t="str">
        <f>Equipment!AB304</f>
        <v>WiFi, BT4.0,USB OTG+1 GB LPDDR3/4GB eMMC  SD; Intel CPU+MCU (Atom/Quark): Yocto Linux, Arduino, C/C++, Python, Node.js, Wolfram,HTML5</v>
      </c>
      <c r="AB298" s="125"/>
      <c r="AC298" s="125"/>
      <c r="AD298" s="125"/>
      <c r="AE298" s="125"/>
      <c r="AF298" s="125"/>
      <c r="AG298" s="125"/>
      <c r="AH298" s="125"/>
      <c r="AI298" s="125"/>
      <c r="AJ298" s="125"/>
      <c r="AK298" s="125"/>
      <c r="AL298" s="125"/>
    </row>
    <row r="299" spans="1:38" s="124" customFormat="1" x14ac:dyDescent="0.3">
      <c r="A299" s="125" t="str">
        <f>Equipment!A305</f>
        <v>Smart-Home/IoT Network Integration (Fixed)</v>
      </c>
      <c r="B299" s="125" t="str">
        <f>Equipment!B305</f>
        <v>Intel Edison Iot/Base Station</v>
      </c>
      <c r="C299" s="125" t="str">
        <f>Equipment!C305</f>
        <v>SparkFun</v>
      </c>
      <c r="D299" s="125" t="str">
        <f>Equipment!D305</f>
        <v>DEV-13041</v>
      </c>
      <c r="E299" s="125">
        <f>Equipment!E305</f>
        <v>0</v>
      </c>
      <c r="F299" s="125">
        <f>Equipment!F305</f>
        <v>0</v>
      </c>
      <c r="G299" s="125">
        <f>Equipment!G305</f>
        <v>0</v>
      </c>
      <c r="H299" s="125">
        <f>Equipment!H305</f>
        <v>0</v>
      </c>
      <c r="I299" s="125">
        <f>Equipment!K305</f>
        <v>0</v>
      </c>
      <c r="J299" s="125">
        <f>Equipment!L305</f>
        <v>0</v>
      </c>
      <c r="K299" s="125">
        <f>Equipment!I305</f>
        <v>0</v>
      </c>
      <c r="L299" s="125" t="str">
        <f>Equipment!M305</f>
        <v>SparkFun Block for IntelÂ® Edison - microSD</v>
      </c>
      <c r="M299" s="125">
        <f>Equipment!N305</f>
        <v>9.9499999999999993</v>
      </c>
      <c r="N299" s="125">
        <f>Equipment!O305</f>
        <v>0</v>
      </c>
      <c r="O299" s="125" t="str">
        <f>Equipment!P305</f>
        <v>E</v>
      </c>
      <c r="P299" s="125">
        <f>Equipment!Q305</f>
        <v>285</v>
      </c>
      <c r="Q299" s="125" t="str">
        <f>Equipment!R305</f>
        <v>DEV-13041</v>
      </c>
      <c r="R299" s="125">
        <f>Equipment!S305</f>
        <v>0</v>
      </c>
      <c r="S299" s="125">
        <f>Equipment!T305</f>
        <v>0</v>
      </c>
      <c r="T299" s="125">
        <f>Equipment!U305</f>
        <v>0</v>
      </c>
      <c r="U299" s="125">
        <f>Equipment!V305</f>
        <v>0</v>
      </c>
      <c r="V299" s="125">
        <f>Equipment!W305</f>
        <v>0</v>
      </c>
      <c r="W299" s="125" t="str">
        <f>Equipment!X305</f>
        <v>https://www.sparkfun.com/products/13041</v>
      </c>
      <c r="X299" s="125" t="str">
        <f>Equipment!Y305</f>
        <v>https://cdn.sparkfun.com/r/92-92/assets/parts/1/0/0/4/2/13041-01.jpg</v>
      </c>
      <c r="Y299" s="125" t="str">
        <f>Equipment!Z305</f>
        <v>https://www.sparkfun.com/products/13041</v>
      </c>
      <c r="Z299" s="125" t="str">
        <f>Equipment!AA305</f>
        <v>https://www.mouser.com/ProductDetail/474-DEV-13041</v>
      </c>
      <c r="AA299" s="125" t="str">
        <f>Equipment!AB305</f>
        <v>WiFi, BT4.0,USB OTG+1 GB LPDDR3/4GB eMMC  SD; Intel CPU+MCU (Atom/Quark): Yocto Linux, Arduino, C/C++, Python, Node.js, Wolfram,HTML5</v>
      </c>
      <c r="AB299" s="125"/>
      <c r="AC299" s="125"/>
      <c r="AD299" s="125"/>
      <c r="AE299" s="125"/>
      <c r="AF299" s="125"/>
      <c r="AG299" s="125"/>
      <c r="AH299" s="125"/>
      <c r="AI299" s="125"/>
      <c r="AJ299" s="125"/>
      <c r="AK299" s="125"/>
      <c r="AL299" s="125"/>
    </row>
    <row r="300" spans="1:38" s="124" customFormat="1" x14ac:dyDescent="0.3">
      <c r="A300" s="125" t="str">
        <f>Equipment!A306</f>
        <v>Smart-Home/IoT Network Integration (Fixed)</v>
      </c>
      <c r="B300" s="125" t="str">
        <f>Equipment!B306</f>
        <v>Intel Edison Iot/Base Station</v>
      </c>
      <c r="C300" s="125" t="str">
        <f>Equipment!C306</f>
        <v>SparkFun</v>
      </c>
      <c r="D300" s="125" t="str">
        <f>Equipment!D306</f>
        <v>DEV-13727</v>
      </c>
      <c r="E300" s="125">
        <f>Equipment!E306</f>
        <v>0</v>
      </c>
      <c r="F300" s="125">
        <f>Equipment!F306</f>
        <v>0</v>
      </c>
      <c r="G300" s="125">
        <f>Equipment!G306</f>
        <v>0</v>
      </c>
      <c r="H300" s="125">
        <f>Equipment!H306</f>
        <v>0</v>
      </c>
      <c r="I300" s="125">
        <f>Equipment!K306</f>
        <v>0</v>
      </c>
      <c r="J300" s="125">
        <f>Equipment!L306</f>
        <v>0</v>
      </c>
      <c r="K300" s="125">
        <f>Equipment!I306</f>
        <v>0</v>
      </c>
      <c r="L300" s="125" t="str">
        <f>Equipment!M306</f>
        <v>SparkFun Block for IntelÂ® Edison - Power</v>
      </c>
      <c r="M300" s="125">
        <f>Equipment!N306</f>
        <v>9.9499999999999993</v>
      </c>
      <c r="N300" s="125">
        <f>Equipment!O306</f>
        <v>0</v>
      </c>
      <c r="O300" s="125" t="str">
        <f>Equipment!P306</f>
        <v>E</v>
      </c>
      <c r="P300" s="125">
        <f>Equipment!Q306</f>
        <v>286</v>
      </c>
      <c r="Q300" s="125" t="str">
        <f>Equipment!R306</f>
        <v>DEV-13727</v>
      </c>
      <c r="R300" s="125">
        <f>Equipment!S306</f>
        <v>0</v>
      </c>
      <c r="S300" s="125">
        <f>Equipment!T306</f>
        <v>0</v>
      </c>
      <c r="T300" s="125">
        <f>Equipment!U306</f>
        <v>0</v>
      </c>
      <c r="U300" s="125">
        <f>Equipment!V306</f>
        <v>0</v>
      </c>
      <c r="V300" s="125">
        <f>Equipment!W306</f>
        <v>0</v>
      </c>
      <c r="W300" s="125" t="str">
        <f>Equipment!X306</f>
        <v>https://www.sparkfun.com/products/13727</v>
      </c>
      <c r="X300" s="125" t="str">
        <f>Equipment!Y306</f>
        <v>https://cdn.sparkfun.com/r/92-92/assets/parts/1/1/2/3/7/13727-01.jpg</v>
      </c>
      <c r="Y300" s="125" t="str">
        <f>Equipment!Z306</f>
        <v>https://www.sparkfun.com/products/13727</v>
      </c>
      <c r="Z300" s="125" t="str">
        <f>Equipment!AA306</f>
        <v>https://www.mouser.com/ProductDetail/474-DEV-13727</v>
      </c>
      <c r="AA300" s="125" t="str">
        <f>Equipment!AB306</f>
        <v>WiFi, BT4.0,USB OTG+1 GB LPDDR3/4GB eMMC  SD; Intel CPU+MCU (Atom/Quark): Yocto Linux, Arduino, C/C++, Python, Node.js, Wolfram,HTML5</v>
      </c>
      <c r="AB300" s="125"/>
      <c r="AC300" s="125"/>
      <c r="AD300" s="125"/>
      <c r="AE300" s="125"/>
      <c r="AF300" s="125"/>
      <c r="AG300" s="125"/>
      <c r="AH300" s="125"/>
      <c r="AI300" s="125"/>
      <c r="AJ300" s="125"/>
      <c r="AK300" s="125"/>
      <c r="AL300" s="125"/>
    </row>
    <row r="301" spans="1:38" s="124" customFormat="1" x14ac:dyDescent="0.3">
      <c r="A301" s="125" t="str">
        <f>Equipment!A307</f>
        <v>Smart-Home/IoT Network Integration (Fixed)</v>
      </c>
      <c r="B301" s="125" t="str">
        <f>Equipment!B307</f>
        <v>Intel Edison Iot/Base Station</v>
      </c>
      <c r="C301" s="125" t="str">
        <f>Equipment!C307</f>
        <v>SparkFun</v>
      </c>
      <c r="D301" s="125" t="str">
        <f>Equipment!D307</f>
        <v>DEV-13035</v>
      </c>
      <c r="E301" s="125">
        <f>Equipment!E307</f>
        <v>0</v>
      </c>
      <c r="F301" s="125">
        <f>Equipment!F307</f>
        <v>0</v>
      </c>
      <c r="G301" s="125">
        <f>Equipment!G307</f>
        <v>0</v>
      </c>
      <c r="H301" s="125">
        <f>Equipment!H307</f>
        <v>0</v>
      </c>
      <c r="I301" s="125">
        <f>Equipment!K307</f>
        <v>0</v>
      </c>
      <c r="J301" s="125">
        <f>Equipment!L307</f>
        <v>0</v>
      </c>
      <c r="K301" s="125">
        <f>Equipment!I307</f>
        <v>0</v>
      </c>
      <c r="L301" s="125" t="str">
        <f>Equipment!M307</f>
        <v>SparkFun Block for IntelÂ® Edison - OLED</v>
      </c>
      <c r="M301" s="125">
        <f>Equipment!N307</f>
        <v>14.95</v>
      </c>
      <c r="N301" s="125">
        <f>Equipment!O307</f>
        <v>0</v>
      </c>
      <c r="O301" s="125" t="str">
        <f>Equipment!P307</f>
        <v>E</v>
      </c>
      <c r="P301" s="125">
        <f>Equipment!Q307</f>
        <v>287</v>
      </c>
      <c r="Q301" s="125" t="str">
        <f>Equipment!R307</f>
        <v>DEV-13035</v>
      </c>
      <c r="R301" s="125">
        <f>Equipment!S307</f>
        <v>0</v>
      </c>
      <c r="S301" s="125">
        <f>Equipment!T307</f>
        <v>0</v>
      </c>
      <c r="T301" s="125">
        <f>Equipment!U307</f>
        <v>0</v>
      </c>
      <c r="U301" s="125">
        <f>Equipment!V307</f>
        <v>0</v>
      </c>
      <c r="V301" s="125">
        <f>Equipment!W307</f>
        <v>0</v>
      </c>
      <c r="W301" s="125" t="str">
        <f>Equipment!X307</f>
        <v>https://www.sparkfun.com/products/13035</v>
      </c>
      <c r="X301" s="125" t="str">
        <f>Equipment!Y307</f>
        <v>https://cdn.sparkfun.com/r/92-92/assets/parts/1/0/0/3/6/13035-01.jpg</v>
      </c>
      <c r="Y301" s="125" t="str">
        <f>Equipment!Z307</f>
        <v>https://www.sparkfun.com/products/13035</v>
      </c>
      <c r="Z301" s="125" t="str">
        <f>Equipment!AA307</f>
        <v>https://www.mouser.com/ProductDetail/474-DEV-13035</v>
      </c>
      <c r="AA301" s="125" t="str">
        <f>Equipment!AB307</f>
        <v>WiFi, BT4.0,USB OTG+1 GB LPDDR3/4GB eMMC  SD; Intel CPU+MCU (Atom/Quark): Yocto Linux, Arduino, C/C++, Python, Node.js, Wolfram,HTML5</v>
      </c>
      <c r="AB301" s="125"/>
      <c r="AC301" s="125"/>
      <c r="AD301" s="125"/>
      <c r="AE301" s="125"/>
      <c r="AF301" s="125"/>
      <c r="AG301" s="125"/>
      <c r="AH301" s="125"/>
      <c r="AI301" s="125"/>
      <c r="AJ301" s="125"/>
      <c r="AK301" s="125"/>
      <c r="AL301" s="125"/>
    </row>
    <row r="302" spans="1:38" s="124" customFormat="1" x14ac:dyDescent="0.3">
      <c r="A302" s="125" t="str">
        <f>Equipment!A308</f>
        <v>Smart-Home/IoT Network Integration (Fixed)</v>
      </c>
      <c r="B302" s="125" t="str">
        <f>Equipment!B308</f>
        <v>Intel Edison Iot/Base Station</v>
      </c>
      <c r="C302" s="125" t="str">
        <f>Equipment!C308</f>
        <v>SparkFun</v>
      </c>
      <c r="D302" s="125" t="str">
        <f>Equipment!D308</f>
        <v>DEV-13770</v>
      </c>
      <c r="E302" s="125">
        <f>Equipment!E308</f>
        <v>0</v>
      </c>
      <c r="F302" s="125">
        <f>Equipment!F308</f>
        <v>0</v>
      </c>
      <c r="G302" s="125">
        <f>Equipment!G308</f>
        <v>0</v>
      </c>
      <c r="H302" s="125">
        <f>Equipment!H308</f>
        <v>0</v>
      </c>
      <c r="I302" s="125">
        <f>Equipment!K308</f>
        <v>0</v>
      </c>
      <c r="J302" s="125">
        <f>Equipment!L308</f>
        <v>0</v>
      </c>
      <c r="K302" s="125">
        <f>Equipment!I308</f>
        <v>0</v>
      </c>
      <c r="L302" s="125" t="str">
        <f>Equipment!M308</f>
        <v>SparkFun Block for Intel Edison - ADC</v>
      </c>
      <c r="M302" s="125">
        <f>Equipment!N308</f>
        <v>9.9499999999999993</v>
      </c>
      <c r="N302" s="125">
        <f>Equipment!O308</f>
        <v>0</v>
      </c>
      <c r="O302" s="125" t="str">
        <f>Equipment!P308</f>
        <v>E</v>
      </c>
      <c r="P302" s="125">
        <f>Equipment!Q308</f>
        <v>288</v>
      </c>
      <c r="Q302" s="125" t="str">
        <f>Equipment!R308</f>
        <v>DEV-13770</v>
      </c>
      <c r="R302" s="125">
        <f>Equipment!S308</f>
        <v>0</v>
      </c>
      <c r="S302" s="125">
        <f>Equipment!T308</f>
        <v>0</v>
      </c>
      <c r="T302" s="125">
        <f>Equipment!U308</f>
        <v>0</v>
      </c>
      <c r="U302" s="125">
        <f>Equipment!V308</f>
        <v>0</v>
      </c>
      <c r="V302" s="125">
        <f>Equipment!W308</f>
        <v>0</v>
      </c>
      <c r="W302" s="125" t="str">
        <f>Equipment!X308</f>
        <v>https://www.sparkfun.com/products/13770</v>
      </c>
      <c r="X302" s="125" t="str">
        <f>Equipment!Y308</f>
        <v>https://cdn.sparkfun.com/r/92-92/assets/parts/1/1/3/2/1/13770-00.jpg</v>
      </c>
      <c r="Y302" s="125" t="str">
        <f>Equipment!Z308</f>
        <v>https://www.sparkfun.com/products/13770</v>
      </c>
      <c r="Z302" s="125" t="str">
        <f>Equipment!AA308</f>
        <v>https://www.mouser.com/ProductDetail/474-DEV-13770</v>
      </c>
      <c r="AA302" s="125" t="str">
        <f>Equipment!AB308</f>
        <v>WiFi, BT4.0,USB OTG+1 GB LPDDR3/4GB eMMC  SD; Intel CPU+MCU (Atom/Quark): Yocto Linux, Arduino, C/C++, Python, Node.js, Wolfram,HTML5</v>
      </c>
      <c r="AB302" s="125"/>
      <c r="AC302" s="125"/>
      <c r="AD302" s="125"/>
      <c r="AE302" s="125"/>
      <c r="AF302" s="125"/>
      <c r="AG302" s="125"/>
      <c r="AH302" s="125"/>
      <c r="AI302" s="125"/>
      <c r="AJ302" s="125"/>
      <c r="AK302" s="125"/>
      <c r="AL302" s="125"/>
    </row>
    <row r="303" spans="1:38" s="124" customFormat="1" x14ac:dyDescent="0.3">
      <c r="A303" s="125" t="str">
        <f>Equipment!A309</f>
        <v>Smart-Home/IoT Network Integration (Fixed)</v>
      </c>
      <c r="B303" s="125" t="str">
        <f>Equipment!B309</f>
        <v>Intel Edison Iot/Base Station</v>
      </c>
      <c r="C303" s="125" t="str">
        <f>Equipment!C309</f>
        <v>SparkFun</v>
      </c>
      <c r="D303" s="125" t="str">
        <f>Equipment!D309</f>
        <v>COM-13187</v>
      </c>
      <c r="E303" s="125">
        <f>Equipment!E309</f>
        <v>0</v>
      </c>
      <c r="F303" s="125">
        <f>Equipment!F309</f>
        <v>0</v>
      </c>
      <c r="G303" s="125">
        <f>Equipment!G309</f>
        <v>0</v>
      </c>
      <c r="H303" s="125">
        <f>Equipment!H309</f>
        <v>0</v>
      </c>
      <c r="I303" s="125">
        <f>Equipment!K309</f>
        <v>0</v>
      </c>
      <c r="J303" s="125">
        <f>Equipment!L309</f>
        <v>0</v>
      </c>
      <c r="K303" s="125">
        <f>Equipment!I309</f>
        <v>0</v>
      </c>
      <c r="L303" s="125" t="str">
        <f>Equipment!M309</f>
        <v>IntelÂ® Edison Hardware Pack</v>
      </c>
      <c r="M303" s="125">
        <f>Equipment!N309</f>
        <v>2.95</v>
      </c>
      <c r="N303" s="125">
        <f>Equipment!O309</f>
        <v>0</v>
      </c>
      <c r="O303" s="125" t="str">
        <f>Equipment!P309</f>
        <v>E</v>
      </c>
      <c r="P303" s="125">
        <f>Equipment!Q309</f>
        <v>289</v>
      </c>
      <c r="Q303" s="125" t="str">
        <f>Equipment!R309</f>
        <v>COM-13187</v>
      </c>
      <c r="R303" s="125">
        <f>Equipment!S309</f>
        <v>0</v>
      </c>
      <c r="S303" s="125">
        <f>Equipment!T309</f>
        <v>0</v>
      </c>
      <c r="T303" s="125">
        <f>Equipment!U309</f>
        <v>0</v>
      </c>
      <c r="U303" s="125">
        <f>Equipment!V309</f>
        <v>0</v>
      </c>
      <c r="V303" s="125">
        <f>Equipment!W309</f>
        <v>0</v>
      </c>
      <c r="W303" s="125" t="str">
        <f>Equipment!X309</f>
        <v>https://www.sparkfun.com/products/13187</v>
      </c>
      <c r="X303" s="125" t="str">
        <f>Equipment!Y309</f>
        <v>https://cdn.sparkfun.com/r/92-92/assets/parts/1/0/3/2/4/13187-01.jpg</v>
      </c>
      <c r="Y303" s="125" t="str">
        <f>Equipment!Z309</f>
        <v>https://www.sparkfun.com/products/13187</v>
      </c>
      <c r="Z303" s="125" t="str">
        <f>Equipment!AA309</f>
        <v>https://www.mouser.com/ProductDetail/474-COM-13187</v>
      </c>
      <c r="AA303" s="125" t="str">
        <f>Equipment!AB309</f>
        <v>WiFi, BT4.0,USB OTG+1 GB LPDDR3/4GB eMMC  SD; Intel CPU+MCU (Atom/Quark): Yocto Linux, Arduino, C/C++, Python, Node.js, Wolfram,HTML5</v>
      </c>
      <c r="AB303" s="125"/>
      <c r="AC303" s="125"/>
      <c r="AD303" s="125"/>
      <c r="AE303" s="125"/>
      <c r="AF303" s="125"/>
      <c r="AG303" s="125"/>
      <c r="AH303" s="125"/>
      <c r="AI303" s="125"/>
      <c r="AJ303" s="125"/>
      <c r="AK303" s="125"/>
      <c r="AL303" s="125"/>
    </row>
    <row r="304" spans="1:38" s="124" customFormat="1" x14ac:dyDescent="0.3">
      <c r="A304" s="125" t="str">
        <f>Equipment!A310</f>
        <v>Smart-Home/IoT Network Integration (Fixed)</v>
      </c>
      <c r="B304" s="125" t="str">
        <f>Equipment!B310</f>
        <v>Onion Omega2+ + Arduino Base Station</v>
      </c>
      <c r="C304" s="125" t="str">
        <f>Equipment!C310</f>
        <v>SparkFun</v>
      </c>
      <c r="D304" s="125" t="str">
        <f>Equipment!D310</f>
        <v>DEV-14438</v>
      </c>
      <c r="E304" s="125">
        <f>Equipment!E310</f>
        <v>0</v>
      </c>
      <c r="F304" s="125">
        <f>Equipment!F310</f>
        <v>1</v>
      </c>
      <c r="G304" s="125">
        <f>Equipment!G310</f>
        <v>0</v>
      </c>
      <c r="H304" s="125">
        <f>Equipment!H310</f>
        <v>1</v>
      </c>
      <c r="I304" s="125">
        <f>Equipment!K310</f>
        <v>1</v>
      </c>
      <c r="J304" s="125">
        <f>Equipment!L310</f>
        <v>1</v>
      </c>
      <c r="K304" s="125">
        <f>Equipment!I310</f>
        <v>0</v>
      </c>
      <c r="L304" s="125" t="str">
        <f>Equipment!M310</f>
        <v>Arduino Dock R2 for Onion Omega</v>
      </c>
      <c r="M304" s="125">
        <f>Equipment!N310</f>
        <v>20</v>
      </c>
      <c r="N304" s="125">
        <f>Equipment!O310</f>
        <v>20</v>
      </c>
      <c r="O304" s="125" t="str">
        <f>Equipment!P310</f>
        <v>E</v>
      </c>
      <c r="P304" s="125">
        <f>Equipment!Q310</f>
        <v>290</v>
      </c>
      <c r="Q304" s="125" t="str">
        <f>Equipment!R310</f>
        <v>DEV-14438</v>
      </c>
      <c r="R304" s="125">
        <f>Equipment!S310</f>
        <v>0</v>
      </c>
      <c r="S304" s="125">
        <f>Equipment!T310</f>
        <v>20</v>
      </c>
      <c r="T304" s="125">
        <f>Equipment!U310</f>
        <v>0</v>
      </c>
      <c r="U304" s="125">
        <f>Equipment!V310</f>
        <v>20</v>
      </c>
      <c r="V304" s="125">
        <f>Equipment!W310</f>
        <v>20</v>
      </c>
      <c r="W304" s="125" t="str">
        <f>Equipment!X310</f>
        <v>https://www.sparkfun.com/products/14438</v>
      </c>
      <c r="X304" s="125" t="str">
        <f>Equipment!Y310</f>
        <v>https://cdn.sparkfun.com/r/92-92/assets/parts/1/2/4/6/8/14438-01.jpg</v>
      </c>
      <c r="Y304" s="125" t="str">
        <f>Equipment!Z310</f>
        <v>https://www.sparkfun.com/products/14438</v>
      </c>
      <c r="Z304" s="125" t="str">
        <f>Equipment!AA310</f>
        <v>https://www.mouser.com/ProductDetail/474-DEV-14438</v>
      </c>
      <c r="AA304" s="125" t="str">
        <f>Equipment!AB310</f>
        <v>Ethernet,Wifi,USB+DDR2/Flash/uSD; MIPS CPU &amp; WAP: Linux LEDE(OpenWRT) &amp; C/C++,Python,NodeJS,Rust,Ruby,PHP,Perl,GoLang</v>
      </c>
      <c r="AB304" s="125"/>
      <c r="AC304" s="125"/>
      <c r="AD304" s="125"/>
      <c r="AE304" s="125"/>
      <c r="AF304" s="125"/>
      <c r="AG304" s="125"/>
      <c r="AH304" s="125"/>
      <c r="AI304" s="125"/>
      <c r="AJ304" s="125"/>
      <c r="AK304" s="125"/>
      <c r="AL304" s="125"/>
    </row>
    <row r="305" spans="1:38" s="124" customFormat="1" x14ac:dyDescent="0.3">
      <c r="A305" s="125" t="str">
        <f>Equipment!A311</f>
        <v>Smart-Home/IoT Network Integration (Fixed)</v>
      </c>
      <c r="B305" s="125" t="str">
        <f>Equipment!B311</f>
        <v>Onion Omega2+ + Arduino Base Station</v>
      </c>
      <c r="C305" s="125" t="str">
        <f>Equipment!C311</f>
        <v>SparkFun</v>
      </c>
      <c r="D305" s="125" t="str">
        <f>Equipment!D311</f>
        <v>DEV-14431</v>
      </c>
      <c r="E305" s="125">
        <f>Equipment!E311</f>
        <v>0</v>
      </c>
      <c r="F305" s="125">
        <f>Equipment!F311</f>
        <v>1</v>
      </c>
      <c r="G305" s="125">
        <f>Equipment!G311</f>
        <v>0</v>
      </c>
      <c r="H305" s="125">
        <f>Equipment!H311</f>
        <v>1</v>
      </c>
      <c r="I305" s="125">
        <f>Equipment!K311</f>
        <v>1</v>
      </c>
      <c r="J305" s="125">
        <f>Equipment!L311</f>
        <v>1</v>
      </c>
      <c r="K305" s="125">
        <f>Equipment!I311</f>
        <v>0</v>
      </c>
      <c r="L305" s="125" t="str">
        <f>Equipment!M311</f>
        <v>Onion Omega2+ IoT Computer</v>
      </c>
      <c r="M305" s="125">
        <f>Equipment!N311</f>
        <v>9</v>
      </c>
      <c r="N305" s="125">
        <f>Equipment!O311</f>
        <v>9</v>
      </c>
      <c r="O305" s="125" t="str">
        <f>Equipment!P311</f>
        <v>E</v>
      </c>
      <c r="P305" s="125">
        <f>Equipment!Q311</f>
        <v>291</v>
      </c>
      <c r="Q305" s="125" t="str">
        <f>Equipment!R311</f>
        <v>DEV-14431</v>
      </c>
      <c r="R305" s="125">
        <f>Equipment!S311</f>
        <v>0</v>
      </c>
      <c r="S305" s="125">
        <f>Equipment!T311</f>
        <v>9</v>
      </c>
      <c r="T305" s="125">
        <f>Equipment!U311</f>
        <v>0</v>
      </c>
      <c r="U305" s="125">
        <f>Equipment!V311</f>
        <v>9</v>
      </c>
      <c r="V305" s="125">
        <f>Equipment!W311</f>
        <v>9</v>
      </c>
      <c r="W305" s="125" t="str">
        <f>Equipment!X311</f>
        <v>https://www.sparkfun.com/products/14431</v>
      </c>
      <c r="X305" s="125" t="str">
        <f>Equipment!Y311</f>
        <v>https://cdn.sparkfun.com/r/92-92/assets/parts/1/2/4/6/1/14431-01.jpg</v>
      </c>
      <c r="Y305" s="125" t="str">
        <f>Equipment!Z311</f>
        <v>https://www.sparkfun.com/products/14431</v>
      </c>
      <c r="Z305" s="125" t="str">
        <f>Equipment!AA311</f>
        <v>https://www.mouser.com/ProductDetail/474-DEV-14431</v>
      </c>
      <c r="AA305" s="125" t="str">
        <f>Equipment!AB311</f>
        <v>Ethernet,Wifi,USB+DDR2/Flash/uSD; MIPS CPU &amp; WAP: Linux LEDE(OpenWRT) &amp; C/C++,Python,NodeJS,Rust,Ruby,PHP,Perl,GoLang</v>
      </c>
      <c r="AB305" s="125"/>
      <c r="AC305" s="125"/>
      <c r="AD305" s="125"/>
      <c r="AE305" s="125"/>
      <c r="AF305" s="125"/>
      <c r="AG305" s="125"/>
      <c r="AH305" s="125"/>
      <c r="AI305" s="125"/>
      <c r="AJ305" s="125"/>
      <c r="AK305" s="125"/>
      <c r="AL305" s="125"/>
    </row>
    <row r="306" spans="1:38" s="124" customFormat="1" x14ac:dyDescent="0.3">
      <c r="A306" s="125" t="str">
        <f>Equipment!A312</f>
        <v>Smart-Home/IoT Network Integration (Fixed)</v>
      </c>
      <c r="B306" s="125" t="str">
        <f>Equipment!B312</f>
        <v>Onion Omega2+ + Arduino Base Station</v>
      </c>
      <c r="C306" s="125" t="str">
        <f>Equipment!C312</f>
        <v>SparkFun</v>
      </c>
      <c r="D306" s="125" t="str">
        <f>Equipment!D312</f>
        <v>DEV-14443</v>
      </c>
      <c r="E306" s="125">
        <f>Equipment!E312</f>
        <v>0</v>
      </c>
      <c r="F306" s="125">
        <f>Equipment!F312</f>
        <v>1</v>
      </c>
      <c r="G306" s="125">
        <f>Equipment!G312</f>
        <v>0</v>
      </c>
      <c r="H306" s="125">
        <f>Equipment!H312</f>
        <v>1</v>
      </c>
      <c r="I306" s="125">
        <f>Equipment!K312</f>
        <v>1</v>
      </c>
      <c r="J306" s="125">
        <f>Equipment!L312</f>
        <v>1</v>
      </c>
      <c r="K306" s="125">
        <f>Equipment!I312</f>
        <v>0</v>
      </c>
      <c r="L306" s="125" t="str">
        <f>Equipment!M312</f>
        <v>Proto Expansion Board for Onion Omega</v>
      </c>
      <c r="M306" s="125">
        <f>Equipment!N312</f>
        <v>5</v>
      </c>
      <c r="N306" s="125">
        <f>Equipment!O312</f>
        <v>5</v>
      </c>
      <c r="O306" s="125" t="str">
        <f>Equipment!P312</f>
        <v>E</v>
      </c>
      <c r="P306" s="125">
        <f>Equipment!Q312</f>
        <v>292</v>
      </c>
      <c r="Q306" s="125" t="str">
        <f>Equipment!R312</f>
        <v>DEV-14443</v>
      </c>
      <c r="R306" s="125">
        <f>Equipment!S312</f>
        <v>0</v>
      </c>
      <c r="S306" s="125">
        <f>Equipment!T312</f>
        <v>5</v>
      </c>
      <c r="T306" s="125">
        <f>Equipment!U312</f>
        <v>0</v>
      </c>
      <c r="U306" s="125">
        <f>Equipment!V312</f>
        <v>5</v>
      </c>
      <c r="V306" s="125">
        <f>Equipment!W312</f>
        <v>5</v>
      </c>
      <c r="W306" s="125" t="str">
        <f>Equipment!X312</f>
        <v>https://www.sparkfun.com/products/14443</v>
      </c>
      <c r="X306" s="125" t="str">
        <f>Equipment!Y312</f>
        <v>https://cdn.sparkfun.com/r/92-92/assets/parts/1/2/4/7/3/14443-01.jpg</v>
      </c>
      <c r="Y306" s="125" t="str">
        <f>Equipment!Z312</f>
        <v>https://www.sparkfun.com/products/14443</v>
      </c>
      <c r="Z306" s="125" t="str">
        <f>Equipment!AA312</f>
        <v>https://www.mouser.com/ProductDetail/474-DEV-14443</v>
      </c>
      <c r="AA306" s="125" t="str">
        <f>Equipment!AB312</f>
        <v>Ethernet,Wifi,USB+DDR2/Flash/uSD; MIPS CPU &amp; WAP: Linux LEDE(OpenWRT) &amp; C/C++,Python,NodeJS,Rust,Ruby,PHP,Perl,GoLang</v>
      </c>
      <c r="AB306" s="125"/>
      <c r="AC306" s="125"/>
      <c r="AD306" s="125"/>
      <c r="AE306" s="125"/>
      <c r="AF306" s="125"/>
      <c r="AG306" s="125"/>
      <c r="AH306" s="125"/>
      <c r="AI306" s="125"/>
      <c r="AJ306" s="125"/>
      <c r="AK306" s="125"/>
      <c r="AL306" s="125"/>
    </row>
    <row r="307" spans="1:38" s="124" customFormat="1" x14ac:dyDescent="0.3">
      <c r="A307" s="125" t="str">
        <f>Equipment!A313</f>
        <v>Smart-Home/IoT Network Integration (Fixed)</v>
      </c>
      <c r="B307" s="125" t="str">
        <f>Equipment!B313</f>
        <v>Onion Omega2+ + Arduino Base Station</v>
      </c>
      <c r="C307" s="125" t="str">
        <f>Equipment!C313</f>
        <v>SparkFun</v>
      </c>
      <c r="D307" s="125" t="str">
        <f>Equipment!D313</f>
        <v>DEV-14442</v>
      </c>
      <c r="E307" s="125">
        <f>Equipment!E313</f>
        <v>0</v>
      </c>
      <c r="F307" s="125">
        <f>Equipment!F313</f>
        <v>1</v>
      </c>
      <c r="G307" s="125">
        <f>Equipment!G313</f>
        <v>0</v>
      </c>
      <c r="H307" s="125">
        <f>Equipment!H313</f>
        <v>1</v>
      </c>
      <c r="I307" s="125">
        <f>Equipment!K313</f>
        <v>1</v>
      </c>
      <c r="J307" s="125">
        <f>Equipment!L313</f>
        <v>1</v>
      </c>
      <c r="K307" s="125">
        <f>Equipment!I313</f>
        <v>0</v>
      </c>
      <c r="L307" s="125" t="str">
        <f>Equipment!M313</f>
        <v>OLED Expansion Board for Onion Omega</v>
      </c>
      <c r="M307" s="125">
        <f>Equipment!N313</f>
        <v>15</v>
      </c>
      <c r="N307" s="125">
        <f>Equipment!O313</f>
        <v>15</v>
      </c>
      <c r="O307" s="125" t="str">
        <f>Equipment!P313</f>
        <v>E</v>
      </c>
      <c r="P307" s="125">
        <f>Equipment!Q313</f>
        <v>293</v>
      </c>
      <c r="Q307" s="125" t="str">
        <f>Equipment!R313</f>
        <v>DEV-14442</v>
      </c>
      <c r="R307" s="125">
        <f>Equipment!S313</f>
        <v>0</v>
      </c>
      <c r="S307" s="125">
        <f>Equipment!T313</f>
        <v>15</v>
      </c>
      <c r="T307" s="125">
        <f>Equipment!U313</f>
        <v>0</v>
      </c>
      <c r="U307" s="125">
        <f>Equipment!V313</f>
        <v>15</v>
      </c>
      <c r="V307" s="125">
        <f>Equipment!W313</f>
        <v>15</v>
      </c>
      <c r="W307" s="125" t="str">
        <f>Equipment!X313</f>
        <v>https://www.sparkfun.com/products/14442</v>
      </c>
      <c r="X307" s="125" t="str">
        <f>Equipment!Y313</f>
        <v>https://cdn.sparkfun.com/r/92-92/assets/parts/1/2/4/7/2/14442-01.jpg</v>
      </c>
      <c r="Y307" s="125" t="str">
        <f>Equipment!Z313</f>
        <v>https://www.sparkfun.com/products/14442</v>
      </c>
      <c r="Z307" s="125" t="str">
        <f>Equipment!AA313</f>
        <v>https://www.mouser.com/ProductDetail/474-DEV-14442</v>
      </c>
      <c r="AA307" s="125" t="str">
        <f>Equipment!AB313</f>
        <v>Ethernet,Wifi,USB+DDR2/Flash/uSD; MIPS CPU &amp; WAP: Linux LEDE(OpenWRT) &amp; C/C++,Python,NodeJS,Rust,Ruby,PHP,Perl,GoLang</v>
      </c>
      <c r="AB307" s="125"/>
      <c r="AC307" s="125"/>
      <c r="AD307" s="125"/>
      <c r="AE307" s="125"/>
      <c r="AF307" s="125"/>
      <c r="AG307" s="125"/>
      <c r="AH307" s="125"/>
      <c r="AI307" s="125"/>
      <c r="AJ307" s="125"/>
      <c r="AK307" s="125"/>
      <c r="AL307" s="125"/>
    </row>
    <row r="308" spans="1:38" s="124" customFormat="1" x14ac:dyDescent="0.3">
      <c r="A308" s="125" t="str">
        <f>Equipment!A314</f>
        <v>Smart-Home/IoT Network Integration (Fixed)</v>
      </c>
      <c r="B308" s="125" t="str">
        <f>Equipment!B314</f>
        <v>Onion Omega2+ + Arduino Base Station</v>
      </c>
      <c r="C308" s="125" t="str">
        <f>Equipment!C314</f>
        <v>SparkFun</v>
      </c>
      <c r="D308" s="125" t="str">
        <f>Equipment!D314</f>
        <v>DEV-14441</v>
      </c>
      <c r="E308" s="125">
        <f>Equipment!E314</f>
        <v>0</v>
      </c>
      <c r="F308" s="125">
        <f>Equipment!F314</f>
        <v>1</v>
      </c>
      <c r="G308" s="125">
        <f>Equipment!G314</f>
        <v>0</v>
      </c>
      <c r="H308" s="125">
        <f>Equipment!H314</f>
        <v>1</v>
      </c>
      <c r="I308" s="125">
        <f>Equipment!K314</f>
        <v>1</v>
      </c>
      <c r="J308" s="125">
        <f>Equipment!L314</f>
        <v>1</v>
      </c>
      <c r="K308" s="125">
        <f>Equipment!I314</f>
        <v>0</v>
      </c>
      <c r="L308" s="125" t="str">
        <f>Equipment!M314</f>
        <v>Ethernet Expansion Board for Onion Omega</v>
      </c>
      <c r="M308" s="125">
        <f>Equipment!N314</f>
        <v>15</v>
      </c>
      <c r="N308" s="125">
        <f>Equipment!O314</f>
        <v>15</v>
      </c>
      <c r="O308" s="125" t="str">
        <f>Equipment!P314</f>
        <v>E</v>
      </c>
      <c r="P308" s="125">
        <f>Equipment!Q314</f>
        <v>294</v>
      </c>
      <c r="Q308" s="125" t="str">
        <f>Equipment!R314</f>
        <v>DEV-14441</v>
      </c>
      <c r="R308" s="125">
        <f>Equipment!S314</f>
        <v>0</v>
      </c>
      <c r="S308" s="125">
        <f>Equipment!T314</f>
        <v>15</v>
      </c>
      <c r="T308" s="125">
        <f>Equipment!U314</f>
        <v>0</v>
      </c>
      <c r="U308" s="125">
        <f>Equipment!V314</f>
        <v>15</v>
      </c>
      <c r="V308" s="125">
        <f>Equipment!W314</f>
        <v>15</v>
      </c>
      <c r="W308" s="125" t="str">
        <f>Equipment!X314</f>
        <v>https://www.sparkfun.com/products/14441</v>
      </c>
      <c r="X308" s="125" t="str">
        <f>Equipment!Y314</f>
        <v>https://cdn.sparkfun.com/r/92-92/assets/parts/1/2/4/7/1/14441-02.jpg</v>
      </c>
      <c r="Y308" s="125" t="str">
        <f>Equipment!Z314</f>
        <v>https://www.sparkfun.com/products/14441</v>
      </c>
      <c r="Z308" s="125" t="str">
        <f>Equipment!AA314</f>
        <v>https://www.mouser.com/ProductDetail/474-DEV-14441</v>
      </c>
      <c r="AA308" s="125" t="str">
        <f>Equipment!AB314</f>
        <v>Ethernet,Wifi,USB+DDR2/Flash/uSD; MIPS CPU &amp; WAP: Linux LEDE(OpenWRT) &amp; C/C++,Python,NodeJS,Rust,Ruby,PHP,Perl,GoLang</v>
      </c>
      <c r="AB308" s="125"/>
      <c r="AC308" s="125"/>
      <c r="AD308" s="125"/>
      <c r="AE308" s="125"/>
      <c r="AF308" s="125"/>
      <c r="AG308" s="125"/>
      <c r="AH308" s="125"/>
      <c r="AI308" s="125"/>
      <c r="AJ308" s="125"/>
      <c r="AK308" s="125"/>
      <c r="AL308" s="125"/>
    </row>
    <row r="309" spans="1:38" s="124" customFormat="1" x14ac:dyDescent="0.3">
      <c r="A309" s="125" t="str">
        <f>Equipment!A315</f>
        <v>Smart-Home/IoT Network Integration (Fixed)</v>
      </c>
      <c r="B309" s="125" t="str">
        <f>Equipment!B315</f>
        <v>Onion Omega2+ + Arduino Base Station</v>
      </c>
      <c r="C309" s="125" t="str">
        <f>Equipment!C315</f>
        <v>SparkFun</v>
      </c>
      <c r="D309" s="125" t="str">
        <f>Equipment!D315</f>
        <v>DEV-14437</v>
      </c>
      <c r="E309" s="125">
        <f>Equipment!E315</f>
        <v>0</v>
      </c>
      <c r="F309" s="125">
        <f>Equipment!F315</f>
        <v>1</v>
      </c>
      <c r="G309" s="125">
        <f>Equipment!G315</f>
        <v>0</v>
      </c>
      <c r="H309" s="125">
        <f>Equipment!H315</f>
        <v>1</v>
      </c>
      <c r="I309" s="125">
        <f>Equipment!K315</f>
        <v>1</v>
      </c>
      <c r="J309" s="125">
        <f>Equipment!L315</f>
        <v>1</v>
      </c>
      <c r="K309" s="125">
        <f>Equipment!I315</f>
        <v>0</v>
      </c>
      <c r="L309" s="125" t="str">
        <f>Equipment!M315</f>
        <v>Mini Dock for Onion Omega</v>
      </c>
      <c r="M309" s="125">
        <f>Equipment!N315</f>
        <v>15</v>
      </c>
      <c r="N309" s="125">
        <f>Equipment!O315</f>
        <v>15</v>
      </c>
      <c r="O309" s="125" t="str">
        <f>Equipment!P315</f>
        <v>E</v>
      </c>
      <c r="P309" s="125">
        <f>Equipment!Q315</f>
        <v>295</v>
      </c>
      <c r="Q309" s="125" t="str">
        <f>Equipment!R315</f>
        <v>DEV-14437</v>
      </c>
      <c r="R309" s="125">
        <f>Equipment!S315</f>
        <v>0</v>
      </c>
      <c r="S309" s="125">
        <f>Equipment!T315</f>
        <v>15</v>
      </c>
      <c r="T309" s="125">
        <f>Equipment!U315</f>
        <v>0</v>
      </c>
      <c r="U309" s="125">
        <f>Equipment!V315</f>
        <v>15</v>
      </c>
      <c r="V309" s="125">
        <f>Equipment!W315</f>
        <v>15</v>
      </c>
      <c r="W309" s="125" t="str">
        <f>Equipment!X315</f>
        <v>https://www.sparkfun.com/products/14437</v>
      </c>
      <c r="X309" s="125" t="str">
        <f>Equipment!Y315</f>
        <v>https://cdn.sparkfun.com/r/92-92/assets/parts/1/2/4/6/7/14437-01.jpg</v>
      </c>
      <c r="Y309" s="125" t="str">
        <f>Equipment!Z315</f>
        <v>https://www.sparkfun.com/products/14437</v>
      </c>
      <c r="Z309" s="125" t="str">
        <f>Equipment!AA315</f>
        <v>https://www.mouser.com/ProductDetail/474-DEV-14437</v>
      </c>
      <c r="AA309" s="125" t="str">
        <f>Equipment!AB315</f>
        <v>Ethernet,Wifi,USB+DDR2/Flash/uSD; MIPS CPU &amp; WAP: Linux LEDE(OpenWRT) &amp; C/C++,Python,NodeJS,Rust,Ruby,PHP,Perl,GoLang</v>
      </c>
      <c r="AB309" s="125"/>
      <c r="AC309" s="125"/>
      <c r="AD309" s="125"/>
      <c r="AE309" s="125"/>
      <c r="AF309" s="125"/>
      <c r="AG309" s="125"/>
      <c r="AH309" s="125"/>
      <c r="AI309" s="125"/>
      <c r="AJ309" s="125"/>
      <c r="AK309" s="125"/>
      <c r="AL309" s="125"/>
    </row>
    <row r="310" spans="1:38" s="124" customFormat="1" x14ac:dyDescent="0.3">
      <c r="A310" s="125" t="str">
        <f>Equipment!A316</f>
        <v>Smart-Home/IoT Network Integration (Fixed)</v>
      </c>
      <c r="B310" s="125" t="str">
        <f>Equipment!B316</f>
        <v>Onion Omega2+ + Arduino Base Station</v>
      </c>
      <c r="C310" s="125" t="str">
        <f>Equipment!C316</f>
        <v>SparkFun</v>
      </c>
      <c r="D310" s="125" t="str">
        <f>Equipment!D316</f>
        <v>DEV-14436</v>
      </c>
      <c r="E310" s="125">
        <f>Equipment!E316</f>
        <v>0</v>
      </c>
      <c r="F310" s="125">
        <f>Equipment!F316</f>
        <v>1</v>
      </c>
      <c r="G310" s="125">
        <f>Equipment!G316</f>
        <v>0</v>
      </c>
      <c r="H310" s="125">
        <f>Equipment!H316</f>
        <v>1</v>
      </c>
      <c r="I310" s="125">
        <f>Equipment!K316</f>
        <v>1</v>
      </c>
      <c r="J310" s="125">
        <f>Equipment!L316</f>
        <v>1</v>
      </c>
      <c r="K310" s="125">
        <f>Equipment!I316</f>
        <v>0</v>
      </c>
      <c r="L310" s="125" t="str">
        <f>Equipment!M316</f>
        <v>Breadboard Dock for Onion Omega</v>
      </c>
      <c r="M310" s="125">
        <f>Equipment!N316</f>
        <v>10</v>
      </c>
      <c r="N310" s="125">
        <f>Equipment!O316</f>
        <v>10</v>
      </c>
      <c r="O310" s="125" t="str">
        <f>Equipment!P316</f>
        <v>E</v>
      </c>
      <c r="P310" s="125">
        <f>Equipment!Q316</f>
        <v>296</v>
      </c>
      <c r="Q310" s="125" t="str">
        <f>Equipment!R316</f>
        <v>DEV-14436</v>
      </c>
      <c r="R310" s="125">
        <f>Equipment!S316</f>
        <v>0</v>
      </c>
      <c r="S310" s="125">
        <f>Equipment!T316</f>
        <v>10</v>
      </c>
      <c r="T310" s="125">
        <f>Equipment!U316</f>
        <v>0</v>
      </c>
      <c r="U310" s="125">
        <f>Equipment!V316</f>
        <v>10</v>
      </c>
      <c r="V310" s="125">
        <f>Equipment!W316</f>
        <v>10</v>
      </c>
      <c r="W310" s="125" t="str">
        <f>Equipment!X316</f>
        <v>https://www.sparkfun.com/products/14436</v>
      </c>
      <c r="X310" s="125" t="str">
        <f>Equipment!Y316</f>
        <v>https://cdn.sparkfun.com/r/92-92/assets/parts/1/2/4/6/6/14436-01.jpg</v>
      </c>
      <c r="Y310" s="125" t="str">
        <f>Equipment!Z316</f>
        <v>https://www.sparkfun.com/products/14436</v>
      </c>
      <c r="Z310" s="125" t="str">
        <f>Equipment!AA316</f>
        <v>https://www.mouser.com/ProductDetail/474-DEV-14436</v>
      </c>
      <c r="AA310" s="125" t="str">
        <f>Equipment!AB316</f>
        <v>Ethernet,Wifi,USB+DDR2/Flash/uSD; MIPS CPU &amp; WAP: Linux LEDE(OpenWRT) &amp; C/C++,Python,NodeJS,Rust,Ruby,PHP,Perl,GoLang</v>
      </c>
      <c r="AB310" s="125"/>
      <c r="AC310" s="125"/>
      <c r="AD310" s="125"/>
      <c r="AE310" s="125"/>
      <c r="AF310" s="125"/>
      <c r="AG310" s="125"/>
      <c r="AH310" s="125"/>
      <c r="AI310" s="125"/>
      <c r="AJ310" s="125"/>
      <c r="AK310" s="125"/>
      <c r="AL310" s="125"/>
    </row>
    <row r="311" spans="1:38" s="124" customFormat="1" x14ac:dyDescent="0.3">
      <c r="A311" s="125" t="str">
        <f>Equipment!A317</f>
        <v>Smart-Home/IoT Network Integration (Portable)</v>
      </c>
      <c r="B311" s="125" t="str">
        <f>Equipment!B317</f>
        <v>Onion Omega2+ Handheld</v>
      </c>
      <c r="C311" s="125" t="str">
        <f>Equipment!C317</f>
        <v>SparkFun</v>
      </c>
      <c r="D311" s="125" t="str">
        <f>Equipment!D317</f>
        <v>DEV-14439</v>
      </c>
      <c r="E311" s="125">
        <f>Equipment!E317</f>
        <v>0</v>
      </c>
      <c r="F311" s="125">
        <f>Equipment!F317</f>
        <v>1</v>
      </c>
      <c r="G311" s="125">
        <f>Equipment!G317</f>
        <v>0</v>
      </c>
      <c r="H311" s="125">
        <f>Equipment!H317</f>
        <v>1</v>
      </c>
      <c r="I311" s="125">
        <f>Equipment!K317</f>
        <v>1</v>
      </c>
      <c r="J311" s="125">
        <f>Equipment!L317</f>
        <v>1</v>
      </c>
      <c r="K311" s="125">
        <f>Equipment!I317</f>
        <v>0</v>
      </c>
      <c r="L311" s="125" t="str">
        <f>Equipment!M317</f>
        <v>Expansion Dock for Onion Omega</v>
      </c>
      <c r="M311" s="125">
        <f>Equipment!N317</f>
        <v>15</v>
      </c>
      <c r="N311" s="125">
        <f>Equipment!O317</f>
        <v>15</v>
      </c>
      <c r="O311" s="125" t="str">
        <f>Equipment!P317</f>
        <v>E</v>
      </c>
      <c r="P311" s="125">
        <f>Equipment!Q317</f>
        <v>297</v>
      </c>
      <c r="Q311" s="125" t="str">
        <f>Equipment!R317</f>
        <v>DEV-14439</v>
      </c>
      <c r="R311" s="125">
        <f>Equipment!S317</f>
        <v>0</v>
      </c>
      <c r="S311" s="125">
        <f>Equipment!T317</f>
        <v>15</v>
      </c>
      <c r="T311" s="125">
        <f>Equipment!U317</f>
        <v>0</v>
      </c>
      <c r="U311" s="125">
        <f>Equipment!V317</f>
        <v>15</v>
      </c>
      <c r="V311" s="125">
        <f>Equipment!W317</f>
        <v>15</v>
      </c>
      <c r="W311" s="125" t="str">
        <f>Equipment!X317</f>
        <v>https://www.sparkfun.com/products/14439</v>
      </c>
      <c r="X311" s="125" t="str">
        <f>Equipment!Y317</f>
        <v>https://cdn.sparkfun.com/r/92-92/assets/parts/1/2/4/6/9/14439-03.jpg</v>
      </c>
      <c r="Y311" s="125" t="str">
        <f>Equipment!Z317</f>
        <v>https://www.sparkfun.com/products/14439</v>
      </c>
      <c r="Z311" s="125" t="str">
        <f>Equipment!AA317</f>
        <v>https://www.mouser.com/ProductDetail/474-DEV-14439</v>
      </c>
      <c r="AA311" s="125" t="str">
        <f>Equipment!AB317</f>
        <v>Ethernet,Wifi,USB+DDR2/Flash/uSD; MIPS CPU &amp; WAP: Linux LEDE(OpenWRT) &amp; C/C++,Python,NodeJS,Rust,Ruby,PHP,Perl,GoLang</v>
      </c>
      <c r="AB311" s="125"/>
      <c r="AC311" s="125"/>
      <c r="AD311" s="125"/>
      <c r="AE311" s="125"/>
      <c r="AF311" s="125"/>
      <c r="AG311" s="125"/>
      <c r="AH311" s="125"/>
      <c r="AI311" s="125"/>
      <c r="AJ311" s="125"/>
      <c r="AK311" s="125"/>
      <c r="AL311" s="125"/>
    </row>
    <row r="312" spans="1:38" s="124" customFormat="1" x14ac:dyDescent="0.3">
      <c r="A312" s="125" t="str">
        <f>Equipment!A318</f>
        <v>Smart-Home/IoT Network Integration (Portable)</v>
      </c>
      <c r="B312" s="125" t="str">
        <f>Equipment!B318</f>
        <v>Onion Omega2+ Handheld</v>
      </c>
      <c r="C312" s="125" t="str">
        <f>Equipment!C318</f>
        <v>SparkFun</v>
      </c>
      <c r="D312" s="125" t="str">
        <f>Equipment!D318</f>
        <v>DEV-14431</v>
      </c>
      <c r="E312" s="125">
        <f>Equipment!E318</f>
        <v>0</v>
      </c>
      <c r="F312" s="125">
        <f>Equipment!F318</f>
        <v>1</v>
      </c>
      <c r="G312" s="125">
        <f>Equipment!G318</f>
        <v>0</v>
      </c>
      <c r="H312" s="125">
        <f>Equipment!H318</f>
        <v>1</v>
      </c>
      <c r="I312" s="125">
        <f>Equipment!K318</f>
        <v>1</v>
      </c>
      <c r="J312" s="125">
        <f>Equipment!L318</f>
        <v>1</v>
      </c>
      <c r="K312" s="125">
        <f>Equipment!I318</f>
        <v>0</v>
      </c>
      <c r="L312" s="125" t="str">
        <f>Equipment!M318</f>
        <v>Onion Omega2+ IoT Computer</v>
      </c>
      <c r="M312" s="125">
        <f>Equipment!N318</f>
        <v>9</v>
      </c>
      <c r="N312" s="125">
        <f>Equipment!O318</f>
        <v>9</v>
      </c>
      <c r="O312" s="125" t="str">
        <f>Equipment!P318</f>
        <v>E</v>
      </c>
      <c r="P312" s="125">
        <f>Equipment!Q318</f>
        <v>298</v>
      </c>
      <c r="Q312" s="125" t="str">
        <f>Equipment!R318</f>
        <v>DEV-14431</v>
      </c>
      <c r="R312" s="125">
        <f>Equipment!S318</f>
        <v>0</v>
      </c>
      <c r="S312" s="125">
        <f>Equipment!T318</f>
        <v>9</v>
      </c>
      <c r="T312" s="125">
        <f>Equipment!U318</f>
        <v>0</v>
      </c>
      <c r="U312" s="125">
        <f>Equipment!V318</f>
        <v>9</v>
      </c>
      <c r="V312" s="125">
        <f>Equipment!W318</f>
        <v>9</v>
      </c>
      <c r="W312" s="125" t="str">
        <f>Equipment!X318</f>
        <v>https://www.sparkfun.com/products/14431</v>
      </c>
      <c r="X312" s="125" t="str">
        <f>Equipment!Y318</f>
        <v>https://cdn.sparkfun.com/r/92-92/assets/parts/1/2/4/6/1/14431-01.jpg</v>
      </c>
      <c r="Y312" s="125" t="str">
        <f>Equipment!Z318</f>
        <v>https://www.sparkfun.com/products/14431</v>
      </c>
      <c r="Z312" s="125" t="str">
        <f>Equipment!AA318</f>
        <v>https://www.mouser.com/ProductDetail/474-DEV-14431</v>
      </c>
      <c r="AA312" s="125" t="str">
        <f>Equipment!AB318</f>
        <v>Ethernet,Wifi,USB+DDR2/Flash/uSD; MIPS CPU &amp; WAP: Linux LEDE(OpenWRT) &amp; C/C++,Python,NodeJS,Rust,Ruby,PHP,Perl,GoLang</v>
      </c>
      <c r="AB312" s="125"/>
      <c r="AC312" s="125"/>
      <c r="AD312" s="125"/>
      <c r="AE312" s="125"/>
      <c r="AF312" s="125"/>
      <c r="AG312" s="125"/>
      <c r="AH312" s="125"/>
      <c r="AI312" s="125"/>
      <c r="AJ312" s="125"/>
      <c r="AK312" s="125"/>
      <c r="AL312" s="125"/>
    </row>
    <row r="313" spans="1:38" s="124" customFormat="1" x14ac:dyDescent="0.3">
      <c r="A313" s="125" t="str">
        <f>Equipment!A319</f>
        <v>Smart-Home/IoT Network Integration (Portable)</v>
      </c>
      <c r="B313" s="125" t="str">
        <f>Equipment!B319</f>
        <v>Onion Omega2+ Handheld</v>
      </c>
      <c r="C313" s="125" t="str">
        <f>Equipment!C319</f>
        <v>SparkFun</v>
      </c>
      <c r="D313" s="125" t="str">
        <f>Equipment!D319</f>
        <v>DEV-14440</v>
      </c>
      <c r="E313" s="125">
        <f>Equipment!E319</f>
        <v>0</v>
      </c>
      <c r="F313" s="125">
        <f>Equipment!F319</f>
        <v>1</v>
      </c>
      <c r="G313" s="125">
        <f>Equipment!G319</f>
        <v>0</v>
      </c>
      <c r="H313" s="125">
        <f>Equipment!H319</f>
        <v>1</v>
      </c>
      <c r="I313" s="125">
        <f>Equipment!K319</f>
        <v>1</v>
      </c>
      <c r="J313" s="125">
        <f>Equipment!L319</f>
        <v>1</v>
      </c>
      <c r="K313" s="125">
        <f>Equipment!I319</f>
        <v>0</v>
      </c>
      <c r="L313" s="125" t="str">
        <f>Equipment!M319</f>
        <v>Power Dock 2 for Onion Omega</v>
      </c>
      <c r="M313" s="125">
        <f>Equipment!N319</f>
        <v>15</v>
      </c>
      <c r="N313" s="125">
        <f>Equipment!O319</f>
        <v>15</v>
      </c>
      <c r="O313" s="125" t="str">
        <f>Equipment!P319</f>
        <v>E</v>
      </c>
      <c r="P313" s="125">
        <f>Equipment!Q319</f>
        <v>299</v>
      </c>
      <c r="Q313" s="125" t="str">
        <f>Equipment!R319</f>
        <v>DEV-14440</v>
      </c>
      <c r="R313" s="125">
        <f>Equipment!S319</f>
        <v>0</v>
      </c>
      <c r="S313" s="125">
        <f>Equipment!T319</f>
        <v>15</v>
      </c>
      <c r="T313" s="125">
        <f>Equipment!U319</f>
        <v>0</v>
      </c>
      <c r="U313" s="125">
        <f>Equipment!V319</f>
        <v>15</v>
      </c>
      <c r="V313" s="125">
        <f>Equipment!W319</f>
        <v>15</v>
      </c>
      <c r="W313" s="125" t="str">
        <f>Equipment!X319</f>
        <v>https://www.sparkfun.com/products/14431</v>
      </c>
      <c r="X313" s="125" t="str">
        <f>Equipment!Y319</f>
        <v>https://cdn.sparkfun.com/r/92-92/assets/parts/1/2/4/6/1/14431-01.jpg</v>
      </c>
      <c r="Y313" s="125" t="str">
        <f>Equipment!Z319</f>
        <v>https://www.sparkfun.com/products/14440</v>
      </c>
      <c r="Z313" s="125" t="str">
        <f>Equipment!AA319</f>
        <v>https://www.mouser.com/ProductDetail/474-DEV-14440</v>
      </c>
      <c r="AA313" s="125" t="str">
        <f>Equipment!AB319</f>
        <v>Ethernet,Wifi,USB+DDR2/Flash/uSD; MIPS CPU &amp; WAP: Linux LEDE(OpenWRT) &amp; C/C++,Python,NodeJS,Rust,Ruby,PHP,Perl,GoLang</v>
      </c>
      <c r="AB313" s="125"/>
      <c r="AC313" s="125"/>
      <c r="AD313" s="125"/>
      <c r="AE313" s="125"/>
      <c r="AF313" s="125"/>
      <c r="AG313" s="125"/>
      <c r="AH313" s="125"/>
      <c r="AI313" s="125"/>
      <c r="AJ313" s="125"/>
      <c r="AK313" s="125"/>
      <c r="AL313" s="125"/>
    </row>
    <row r="314" spans="1:38" s="124" customFormat="1" x14ac:dyDescent="0.3">
      <c r="A314" s="125" t="str">
        <f>Equipment!A320</f>
        <v>Smart-Home/IoT Network Integration (Portable)</v>
      </c>
      <c r="B314" s="125" t="str">
        <f>Equipment!B320</f>
        <v>Onion Omega2+ Handheld</v>
      </c>
      <c r="C314" s="125" t="str">
        <f>Equipment!C320</f>
        <v>SparkFun</v>
      </c>
      <c r="D314" s="125" t="str">
        <f>Equipment!D320</f>
        <v>DEV-14446</v>
      </c>
      <c r="E314" s="125">
        <f>Equipment!E320</f>
        <v>0</v>
      </c>
      <c r="F314" s="125">
        <f>Equipment!F320</f>
        <v>1</v>
      </c>
      <c r="G314" s="125">
        <f>Equipment!G320</f>
        <v>0</v>
      </c>
      <c r="H314" s="125">
        <f>Equipment!H320</f>
        <v>1</v>
      </c>
      <c r="I314" s="125">
        <f>Equipment!K320</f>
        <v>1</v>
      </c>
      <c r="J314" s="125">
        <f>Equipment!L320</f>
        <v>1</v>
      </c>
      <c r="K314" s="125">
        <f>Equipment!I320</f>
        <v>0</v>
      </c>
      <c r="L314" s="125" t="str">
        <f>Equipment!M320</f>
        <v>GPS Expansion Board for Onion Omega</v>
      </c>
      <c r="M314" s="125">
        <f>Equipment!N320</f>
        <v>30</v>
      </c>
      <c r="N314" s="125">
        <f>Equipment!O320</f>
        <v>30</v>
      </c>
      <c r="O314" s="125" t="str">
        <f>Equipment!P320</f>
        <v>E</v>
      </c>
      <c r="P314" s="125">
        <f>Equipment!Q320</f>
        <v>300</v>
      </c>
      <c r="Q314" s="125" t="str">
        <f>Equipment!R320</f>
        <v>DEV-14446</v>
      </c>
      <c r="R314" s="125">
        <f>Equipment!S320</f>
        <v>0</v>
      </c>
      <c r="S314" s="125">
        <f>Equipment!T320</f>
        <v>30</v>
      </c>
      <c r="T314" s="125">
        <f>Equipment!U320</f>
        <v>0</v>
      </c>
      <c r="U314" s="125">
        <f>Equipment!V320</f>
        <v>30</v>
      </c>
      <c r="V314" s="125">
        <f>Equipment!W320</f>
        <v>30</v>
      </c>
      <c r="W314" s="125" t="str">
        <f>Equipment!X320</f>
        <v>https://www.sparkfun.com/products/14446</v>
      </c>
      <c r="X314" s="125" t="str">
        <f>Equipment!Y320</f>
        <v>https://cdn.sparkfun.com/r/92-92/assets/parts/1/2/4/7/6/14446-01.jpg</v>
      </c>
      <c r="Y314" s="125" t="str">
        <f>Equipment!Z320</f>
        <v>https://www.sparkfun.com/products/14446</v>
      </c>
      <c r="Z314" s="125" t="str">
        <f>Equipment!AA320</f>
        <v>https://www.mouser.com/ProductDetail/474-DEV-14446</v>
      </c>
      <c r="AA314" s="125" t="str">
        <f>Equipment!AB320</f>
        <v>Ethernet,Wifi,USB+DDR2/Flash/uSD; MIPS CPU &amp; WAP: Linux LEDE(OpenWRT) &amp; C/C++,Python,NodeJS,Rust,Ruby,PHP,Perl,GoLang</v>
      </c>
      <c r="AB314" s="125"/>
      <c r="AC314" s="125"/>
      <c r="AD314" s="125"/>
      <c r="AE314" s="125"/>
      <c r="AF314" s="125"/>
      <c r="AG314" s="125"/>
      <c r="AH314" s="125"/>
      <c r="AI314" s="125"/>
      <c r="AJ314" s="125"/>
      <c r="AK314" s="125"/>
      <c r="AL314" s="125"/>
    </row>
    <row r="315" spans="1:38" s="124" customFormat="1" x14ac:dyDescent="0.3">
      <c r="A315" s="125" t="str">
        <f>Equipment!A321</f>
        <v>Smart-Home/IoT Network Integration (Portable)</v>
      </c>
      <c r="B315" s="125" t="str">
        <f>Equipment!B321</f>
        <v>Onion Omega2+ Handheld</v>
      </c>
      <c r="C315" s="125" t="str">
        <f>Equipment!C321</f>
        <v>SparkFun</v>
      </c>
      <c r="D315" s="125" t="str">
        <f>Equipment!D321</f>
        <v>DEV-14443</v>
      </c>
      <c r="E315" s="125">
        <f>Equipment!E321</f>
        <v>0</v>
      </c>
      <c r="F315" s="125">
        <f>Equipment!F321</f>
        <v>1</v>
      </c>
      <c r="G315" s="125">
        <f>Equipment!G321</f>
        <v>0</v>
      </c>
      <c r="H315" s="125">
        <f>Equipment!H321</f>
        <v>1</v>
      </c>
      <c r="I315" s="125">
        <f>Equipment!K321</f>
        <v>1</v>
      </c>
      <c r="J315" s="125">
        <f>Equipment!L321</f>
        <v>1</v>
      </c>
      <c r="K315" s="125">
        <f>Equipment!I321</f>
        <v>0</v>
      </c>
      <c r="L315" s="125" t="str">
        <f>Equipment!M321</f>
        <v>Proto Expansion Board for Onion Omega</v>
      </c>
      <c r="M315" s="125">
        <f>Equipment!N321</f>
        <v>5</v>
      </c>
      <c r="N315" s="125">
        <f>Equipment!O321</f>
        <v>5</v>
      </c>
      <c r="O315" s="125" t="str">
        <f>Equipment!P321</f>
        <v>E</v>
      </c>
      <c r="P315" s="125">
        <f>Equipment!Q321</f>
        <v>301</v>
      </c>
      <c r="Q315" s="125" t="str">
        <f>Equipment!R321</f>
        <v>DEV-14443</v>
      </c>
      <c r="R315" s="125">
        <f>Equipment!S321</f>
        <v>0</v>
      </c>
      <c r="S315" s="125">
        <f>Equipment!T321</f>
        <v>5</v>
      </c>
      <c r="T315" s="125">
        <f>Equipment!U321</f>
        <v>0</v>
      </c>
      <c r="U315" s="125">
        <f>Equipment!V321</f>
        <v>5</v>
      </c>
      <c r="V315" s="125">
        <f>Equipment!W321</f>
        <v>5</v>
      </c>
      <c r="W315" s="125" t="str">
        <f>Equipment!X321</f>
        <v>https://www.sparkfun.com/products/14443</v>
      </c>
      <c r="X315" s="125" t="str">
        <f>Equipment!Y321</f>
        <v>https://cdn.sparkfun.com/r/92-92/assets/parts/1/2/4/7/3/14443-01.jpg</v>
      </c>
      <c r="Y315" s="125" t="str">
        <f>Equipment!Z321</f>
        <v>https://www.sparkfun.com/products/14443</v>
      </c>
      <c r="Z315" s="125" t="str">
        <f>Equipment!AA321</f>
        <v>https://www.mouser.com/ProductDetail/474-DEV-14443</v>
      </c>
      <c r="AA315" s="125" t="str">
        <f>Equipment!AB321</f>
        <v>Ethernet,Wifi,USB+DDR2/Flash/uSD; MIPS CPU &amp; WAP: Linux LEDE(OpenWRT) &amp; C/C++,Python,NodeJS,Rust,Ruby,PHP,Perl,GoLang</v>
      </c>
      <c r="AB315" s="125"/>
      <c r="AC315" s="125"/>
      <c r="AD315" s="125"/>
      <c r="AE315" s="125"/>
      <c r="AF315" s="125"/>
      <c r="AG315" s="125"/>
      <c r="AH315" s="125"/>
      <c r="AI315" s="125"/>
      <c r="AJ315" s="125"/>
      <c r="AK315" s="125"/>
      <c r="AL315" s="125"/>
    </row>
    <row r="316" spans="1:38" s="124" customFormat="1" x14ac:dyDescent="0.3">
      <c r="A316" s="125" t="str">
        <f>Equipment!A322</f>
        <v>Smart-Home/IoT Network Integration (Portable)</v>
      </c>
      <c r="B316" s="125" t="str">
        <f>Equipment!B322</f>
        <v>Onion Omega2+ Handheld</v>
      </c>
      <c r="C316" s="125" t="str">
        <f>Equipment!C322</f>
        <v>SparkFun</v>
      </c>
      <c r="D316" s="125" t="str">
        <f>Equipment!D322</f>
        <v>DEV-14442</v>
      </c>
      <c r="E316" s="125">
        <f>Equipment!E322</f>
        <v>0</v>
      </c>
      <c r="F316" s="125">
        <f>Equipment!F322</f>
        <v>1</v>
      </c>
      <c r="G316" s="125">
        <f>Equipment!G322</f>
        <v>0</v>
      </c>
      <c r="H316" s="125">
        <f>Equipment!H322</f>
        <v>1</v>
      </c>
      <c r="I316" s="125">
        <f>Equipment!K322</f>
        <v>1</v>
      </c>
      <c r="J316" s="125">
        <f>Equipment!L322</f>
        <v>1</v>
      </c>
      <c r="K316" s="125">
        <f>Equipment!I322</f>
        <v>0</v>
      </c>
      <c r="L316" s="125" t="str">
        <f>Equipment!M322</f>
        <v>OLED Expansion Board for Onion Omega</v>
      </c>
      <c r="M316" s="125">
        <f>Equipment!N322</f>
        <v>15</v>
      </c>
      <c r="N316" s="125">
        <f>Equipment!O322</f>
        <v>15</v>
      </c>
      <c r="O316" s="125" t="str">
        <f>Equipment!P322</f>
        <v>E</v>
      </c>
      <c r="P316" s="125">
        <f>Equipment!Q322</f>
        <v>302</v>
      </c>
      <c r="Q316" s="125" t="str">
        <f>Equipment!R322</f>
        <v>DEV-14442</v>
      </c>
      <c r="R316" s="125">
        <f>Equipment!S322</f>
        <v>0</v>
      </c>
      <c r="S316" s="125">
        <f>Equipment!T322</f>
        <v>15</v>
      </c>
      <c r="T316" s="125">
        <f>Equipment!U322</f>
        <v>0</v>
      </c>
      <c r="U316" s="125">
        <f>Equipment!V322</f>
        <v>15</v>
      </c>
      <c r="V316" s="125">
        <f>Equipment!W322</f>
        <v>15</v>
      </c>
      <c r="W316" s="125" t="str">
        <f>Equipment!X322</f>
        <v>https://www.sparkfun.com/products/14442</v>
      </c>
      <c r="X316" s="125" t="str">
        <f>Equipment!Y322</f>
        <v>https://cdn.sparkfun.com/r/92-92/assets/parts/1/2/4/7/2/14442-01.jpg</v>
      </c>
      <c r="Y316" s="125" t="str">
        <f>Equipment!Z322</f>
        <v>https://www.sparkfun.com/products/14442</v>
      </c>
      <c r="Z316" s="125" t="str">
        <f>Equipment!AA322</f>
        <v>https://www.mouser.com/ProductDetail/474-DEV-14442</v>
      </c>
      <c r="AA316" s="125" t="str">
        <f>Equipment!AB322</f>
        <v>Ethernet,Wifi,USB+DDR2/Flash/uSD; MIPS CPU &amp; WAP: Linux LEDE(OpenWRT) &amp; C/C++,Python,NodeJS,Rust,Ruby,PHP,Perl,GoLang</v>
      </c>
      <c r="AB316" s="125"/>
      <c r="AC316" s="125"/>
      <c r="AD316" s="125"/>
      <c r="AE316" s="125"/>
      <c r="AF316" s="125"/>
      <c r="AG316" s="125"/>
      <c r="AH316" s="125"/>
      <c r="AI316" s="125"/>
      <c r="AJ316" s="125"/>
      <c r="AK316" s="125"/>
      <c r="AL316" s="125"/>
    </row>
    <row r="317" spans="1:38" s="124" customFormat="1" x14ac:dyDescent="0.3">
      <c r="A317" s="125" t="str">
        <f>Equipment!A323</f>
        <v>Smart-Home/IoT Network Integration (Portable)</v>
      </c>
      <c r="B317" s="125" t="str">
        <f>Equipment!B323</f>
        <v>Realtek Ameba Handheld</v>
      </c>
      <c r="C317" s="125" t="str">
        <f>Equipment!C323</f>
        <v>SparkFun</v>
      </c>
      <c r="D317" s="125" t="str">
        <f>Equipment!D323</f>
        <v>WRL-14280</v>
      </c>
      <c r="E317" s="125">
        <f>Equipment!E323</f>
        <v>0</v>
      </c>
      <c r="F317" s="125">
        <f>Equipment!F323</f>
        <v>1</v>
      </c>
      <c r="G317" s="125">
        <f>Equipment!G323</f>
        <v>0</v>
      </c>
      <c r="H317" s="125">
        <f>Equipment!H323</f>
        <v>1</v>
      </c>
      <c r="I317" s="125">
        <f>Equipment!K323</f>
        <v>1</v>
      </c>
      <c r="J317" s="125">
        <f>Equipment!L323</f>
        <v>1</v>
      </c>
      <c r="K317" s="125">
        <f>Equipment!I323</f>
        <v>0</v>
      </c>
      <c r="L317" s="125" t="str">
        <f>Equipment!M323</f>
        <v>Realtek Ameba Board</v>
      </c>
      <c r="M317" s="125">
        <f>Equipment!N323</f>
        <v>24.95</v>
      </c>
      <c r="N317" s="125">
        <f>Equipment!O323</f>
        <v>24.95</v>
      </c>
      <c r="O317" s="125" t="str">
        <f>Equipment!P323</f>
        <v>E</v>
      </c>
      <c r="P317" s="125">
        <f>Equipment!Q323</f>
        <v>303</v>
      </c>
      <c r="Q317" s="125" t="str">
        <f>Equipment!R323</f>
        <v>WRL-14280</v>
      </c>
      <c r="R317" s="125">
        <f>Equipment!S323</f>
        <v>0</v>
      </c>
      <c r="S317" s="125">
        <f>Equipment!T323</f>
        <v>24.95</v>
      </c>
      <c r="T317" s="125">
        <f>Equipment!U323</f>
        <v>0</v>
      </c>
      <c r="U317" s="125">
        <f>Equipment!V323</f>
        <v>24.95</v>
      </c>
      <c r="V317" s="125">
        <f>Equipment!W323</f>
        <v>24.95</v>
      </c>
      <c r="W317" s="125" t="str">
        <f>Equipment!X323</f>
        <v>https://www.sparkfun.com/products/14280</v>
      </c>
      <c r="X317" s="125" t="str">
        <f>Equipment!Y323</f>
        <v>https://cdn.sparkfun.com/r/92-92/assets/parts/1/2/2/3/6/14280-01.jpg</v>
      </c>
      <c r="Y317" s="125" t="str">
        <f>Equipment!Z323</f>
        <v>https://www.sparkfun.com/products/14280</v>
      </c>
      <c r="Z317" s="125" t="str">
        <f>Equipment!AA323</f>
        <v>https://www.mouser.com/ProductDetail/474-WRL-14280</v>
      </c>
      <c r="AA317" s="125" t="str">
        <f>Equipment!AB323</f>
        <v>Ethernet, WiFi, NFC, USB OTG+ROM/SDRAM/SRAM, SDIO/SD control, ; 32-bit ARM: Windows/OSX &amp; Arduino IDE</v>
      </c>
      <c r="AB317" s="125"/>
      <c r="AC317" s="125"/>
      <c r="AD317" s="125"/>
      <c r="AE317" s="125"/>
      <c r="AF317" s="125"/>
      <c r="AG317" s="125"/>
      <c r="AH317" s="125"/>
      <c r="AI317" s="125"/>
      <c r="AJ317" s="125"/>
      <c r="AK317" s="125"/>
      <c r="AL317" s="125"/>
    </row>
    <row r="318" spans="1:38" s="124" customFormat="1" x14ac:dyDescent="0.3">
      <c r="A318" s="125" t="str">
        <f>Equipment!A324</f>
        <v>Smart-Home/IoT Network Integration (Portable)</v>
      </c>
      <c r="B318" s="125" t="str">
        <f>Equipment!B324</f>
        <v>Phone/Computer App Companion</v>
      </c>
      <c r="C318" s="125" t="str">
        <f>Equipment!C324</f>
        <v>SparkFun</v>
      </c>
      <c r="D318" s="125" t="str">
        <f>Equipment!D324</f>
        <v>DEV-13613</v>
      </c>
      <c r="E318" s="125">
        <f>Equipment!E324</f>
        <v>0</v>
      </c>
      <c r="F318" s="125">
        <f>Equipment!F324</f>
        <v>1</v>
      </c>
      <c r="G318" s="125">
        <f>Equipment!G324</f>
        <v>0</v>
      </c>
      <c r="H318" s="125">
        <f>Equipment!H324</f>
        <v>1</v>
      </c>
      <c r="I318" s="125">
        <f>Equipment!K324</f>
        <v>1</v>
      </c>
      <c r="J318" s="125">
        <f>Equipment!L324</f>
        <v>1</v>
      </c>
      <c r="K318" s="125">
        <f>Equipment!I324</f>
        <v>0</v>
      </c>
      <c r="L318" s="125" t="str">
        <f>Equipment!M324</f>
        <v>IOIO-OTG - V2.2</v>
      </c>
      <c r="M318" s="125">
        <f>Equipment!N324</f>
        <v>39.950000000000003</v>
      </c>
      <c r="N318" s="125">
        <f>Equipment!O324</f>
        <v>39.950000000000003</v>
      </c>
      <c r="O318" s="125" t="str">
        <f>Equipment!P324</f>
        <v>E</v>
      </c>
      <c r="P318" s="125">
        <f>Equipment!Q324</f>
        <v>304</v>
      </c>
      <c r="Q318" s="125" t="str">
        <f>Equipment!R324</f>
        <v>DEV-13613</v>
      </c>
      <c r="R318" s="125">
        <f>Equipment!S324</f>
        <v>0</v>
      </c>
      <c r="S318" s="125">
        <f>Equipment!T324</f>
        <v>39.950000000000003</v>
      </c>
      <c r="T318" s="125">
        <f>Equipment!U324</f>
        <v>0</v>
      </c>
      <c r="U318" s="125">
        <f>Equipment!V324</f>
        <v>39.950000000000003</v>
      </c>
      <c r="V318" s="125">
        <f>Equipment!W324</f>
        <v>39.950000000000003</v>
      </c>
      <c r="W318" s="125" t="str">
        <f>Equipment!X324</f>
        <v>https://www.sparkfun.com/products/13613</v>
      </c>
      <c r="X318" s="125" t="str">
        <f>Equipment!Y324</f>
        <v>https://cdn.sparkfun.com/r/92-92/assets/parts/1/0/9/8/3/13613-01.jpg</v>
      </c>
      <c r="Y318" s="125" t="str">
        <f>Equipment!Z324</f>
        <v>https://www.sparkfun.com/products/13613</v>
      </c>
      <c r="Z318" s="125" t="str">
        <f>Equipment!AA324</f>
        <v>https://www.mouser.com/ProductDetail/474-DEV-13613</v>
      </c>
      <c r="AA318" s="125" t="str">
        <f>Equipment!AB324</f>
        <v>Java incorporating into Windows,Linux, OSX &amp; Android/iPhone</v>
      </c>
      <c r="AB318" s="125"/>
      <c r="AC318" s="125"/>
      <c r="AD318" s="125"/>
      <c r="AE318" s="125"/>
      <c r="AF318" s="125"/>
      <c r="AG318" s="125"/>
      <c r="AH318" s="125"/>
      <c r="AI318" s="125"/>
      <c r="AJ318" s="125"/>
      <c r="AK318" s="125"/>
      <c r="AL318" s="125"/>
    </row>
    <row r="319" spans="1:38" s="124" customFormat="1" x14ac:dyDescent="0.3">
      <c r="A319" s="125" t="str">
        <f>Equipment!A325</f>
        <v>Smart-Home/IoT Network Integration (Portable)</v>
      </c>
      <c r="B319" s="125" t="str">
        <f>Equipment!B325</f>
        <v>MicroView Watch/Relay</v>
      </c>
      <c r="C319" s="125" t="str">
        <f>Equipment!C325</f>
        <v>SparkFun</v>
      </c>
      <c r="D319" s="125" t="str">
        <f>Equipment!D325</f>
        <v>DEV-12923</v>
      </c>
      <c r="E319" s="125">
        <f>Equipment!E325</f>
        <v>0</v>
      </c>
      <c r="F319" s="125">
        <f>Equipment!F325</f>
        <v>1</v>
      </c>
      <c r="G319" s="125">
        <f>Equipment!G325</f>
        <v>0</v>
      </c>
      <c r="H319" s="125">
        <f>Equipment!H325</f>
        <v>1</v>
      </c>
      <c r="I319" s="125">
        <f>Equipment!K325</f>
        <v>1</v>
      </c>
      <c r="J319" s="125">
        <f>Equipment!L325</f>
        <v>1</v>
      </c>
      <c r="K319" s="125">
        <f>Equipment!I325</f>
        <v>0</v>
      </c>
      <c r="L319" s="125" t="str">
        <f>Equipment!M325</f>
        <v>SparkFun MicroView - OLED Arduino Module</v>
      </c>
      <c r="M319" s="125">
        <f>Equipment!N325</f>
        <v>39.950000000000003</v>
      </c>
      <c r="N319" s="125">
        <f>Equipment!O325</f>
        <v>39.950000000000003</v>
      </c>
      <c r="O319" s="125" t="str">
        <f>Equipment!P325</f>
        <v>D</v>
      </c>
      <c r="P319" s="125">
        <f>Equipment!Q325</f>
        <v>305</v>
      </c>
      <c r="Q319" s="125" t="str">
        <f>Equipment!R325</f>
        <v>DEV-12923</v>
      </c>
      <c r="R319" s="125">
        <f>Equipment!S325</f>
        <v>0</v>
      </c>
      <c r="S319" s="125">
        <f>Equipment!T325</f>
        <v>39.950000000000003</v>
      </c>
      <c r="T319" s="125">
        <f>Equipment!U325</f>
        <v>0</v>
      </c>
      <c r="U319" s="125">
        <f>Equipment!V325</f>
        <v>39.950000000000003</v>
      </c>
      <c r="V319" s="125">
        <f>Equipment!W325</f>
        <v>39.950000000000003</v>
      </c>
      <c r="W319" s="125" t="str">
        <f>Equipment!X325</f>
        <v>https://www.sparkfun.com/products/12923</v>
      </c>
      <c r="X319" s="125" t="str">
        <f>Equipment!Y325</f>
        <v>https://cdn.sparkfun.com/r/92-92/assets/parts/9/8/4/5/12923-01.jpg</v>
      </c>
      <c r="Y319" s="125" t="str">
        <f>Equipment!Z325</f>
        <v>https://www.sparkfun.com/products/12923</v>
      </c>
      <c r="Z319" s="125" t="str">
        <f>Equipment!AA325</f>
        <v>https://www.mouser.com/ProductDetail/474-DEV-12923</v>
      </c>
      <c r="AA319" s="125" t="str">
        <f>Equipment!AB325</f>
        <v>OLED+Flash; MCU: Arduino IDE</v>
      </c>
      <c r="AB319" s="125"/>
      <c r="AC319" s="125"/>
      <c r="AD319" s="125"/>
      <c r="AE319" s="125"/>
      <c r="AF319" s="125"/>
      <c r="AG319" s="125"/>
      <c r="AH319" s="125"/>
      <c r="AI319" s="125"/>
      <c r="AJ319" s="125"/>
      <c r="AK319" s="125"/>
      <c r="AL319" s="125"/>
    </row>
    <row r="320" spans="1:38" s="124" customFormat="1" x14ac:dyDescent="0.3">
      <c r="A320" s="125" t="str">
        <f>Equipment!A326</f>
        <v>Smart-Home/IoT Network Integration (Portable)</v>
      </c>
      <c r="B320" s="125" t="str">
        <f>Equipment!B326</f>
        <v>MicroView Watch/Relay</v>
      </c>
      <c r="C320" s="125" t="str">
        <f>Equipment!C326</f>
        <v>SparkFun</v>
      </c>
      <c r="D320" s="125" t="str">
        <f>Equipment!D326</f>
        <v>DEV-12924</v>
      </c>
      <c r="E320" s="125">
        <f>Equipment!E326</f>
        <v>0</v>
      </c>
      <c r="F320" s="125">
        <f>Equipment!F326</f>
        <v>1</v>
      </c>
      <c r="G320" s="125">
        <f>Equipment!G326</f>
        <v>0</v>
      </c>
      <c r="H320" s="125">
        <f>Equipment!H326</f>
        <v>1</v>
      </c>
      <c r="I320" s="125">
        <f>Equipment!K326</f>
        <v>1</v>
      </c>
      <c r="J320" s="125">
        <f>Equipment!L326</f>
        <v>1</v>
      </c>
      <c r="K320" s="125">
        <f>Equipment!I326</f>
        <v>0</v>
      </c>
      <c r="L320" s="125" t="str">
        <f>Equipment!M326</f>
        <v>SparkFun MicroView - USB Programmer</v>
      </c>
      <c r="M320" s="125">
        <f>Equipment!N326</f>
        <v>14.95</v>
      </c>
      <c r="N320" s="125">
        <f>Equipment!O326</f>
        <v>14.95</v>
      </c>
      <c r="O320" s="125" t="str">
        <f>Equipment!P326</f>
        <v>E</v>
      </c>
      <c r="P320" s="125">
        <f>Equipment!Q326</f>
        <v>306</v>
      </c>
      <c r="Q320" s="125" t="str">
        <f>Equipment!R326</f>
        <v>DEV-12924</v>
      </c>
      <c r="R320" s="125">
        <f>Equipment!S326</f>
        <v>0</v>
      </c>
      <c r="S320" s="125">
        <f>Equipment!T326</f>
        <v>14.95</v>
      </c>
      <c r="T320" s="125">
        <f>Equipment!U326</f>
        <v>0</v>
      </c>
      <c r="U320" s="125">
        <f>Equipment!V326</f>
        <v>14.95</v>
      </c>
      <c r="V320" s="125">
        <f>Equipment!W326</f>
        <v>14.95</v>
      </c>
      <c r="W320" s="125" t="str">
        <f>Equipment!X326</f>
        <v>https://www.sparkfun.com/products/12924</v>
      </c>
      <c r="X320" s="125" t="str">
        <f>Equipment!Y326</f>
        <v>https://cdn.sparkfun.com/r/92-92/assets/parts/9/8/4/6/12924-01.jpg</v>
      </c>
      <c r="Y320" s="125" t="str">
        <f>Equipment!Z326</f>
        <v>https://www.sparkfun.com/products/12924</v>
      </c>
      <c r="Z320" s="125" t="str">
        <f>Equipment!AA326</f>
        <v>https://www.mouser.com/ProductDetail/474-DEV-12924</v>
      </c>
      <c r="AA320" s="125" t="str">
        <f>Equipment!AB326</f>
        <v>OLED+Flash; MCU: Arduino IDE</v>
      </c>
      <c r="AB320" s="125"/>
      <c r="AC320" s="125"/>
      <c r="AD320" s="125"/>
      <c r="AE320" s="125"/>
      <c r="AF320" s="125"/>
      <c r="AG320" s="125"/>
      <c r="AH320" s="125"/>
      <c r="AI320" s="125"/>
      <c r="AJ320" s="125"/>
      <c r="AK320" s="125"/>
      <c r="AL320" s="125"/>
    </row>
    <row r="321" spans="1:38" s="124" customFormat="1" x14ac:dyDescent="0.3">
      <c r="A321" s="125" t="str">
        <f>Equipment!A327</f>
        <v>Hardware Component</v>
      </c>
      <c r="B321" s="125" t="str">
        <f>Equipment!B327</f>
        <v>Breadboard/Protoboard</v>
      </c>
      <c r="C321" s="125" t="str">
        <f>Equipment!C327</f>
        <v>SparkFun</v>
      </c>
      <c r="D321" s="125" t="str">
        <f>Equipment!D327</f>
        <v>PRT-12614</v>
      </c>
      <c r="E321" s="125">
        <f>Equipment!E327</f>
        <v>0</v>
      </c>
      <c r="F321" s="125">
        <f>Equipment!F327</f>
        <v>0</v>
      </c>
      <c r="G321" s="125">
        <f>Equipment!G327</f>
        <v>0</v>
      </c>
      <c r="H321" s="125">
        <f>Equipment!H327</f>
        <v>0</v>
      </c>
      <c r="I321" s="125">
        <f>Equipment!K327</f>
        <v>0</v>
      </c>
      <c r="J321" s="125">
        <f>Equipment!L327</f>
        <v>0</v>
      </c>
      <c r="K321" s="125">
        <f>Equipment!I327</f>
        <v>0</v>
      </c>
      <c r="L321" s="125" t="str">
        <f>Equipment!M327</f>
        <v>Breadboard - Giant</v>
      </c>
      <c r="M321" s="125">
        <f>Equipment!N327</f>
        <v>19.95</v>
      </c>
      <c r="N321" s="125">
        <f>Equipment!O327</f>
        <v>0</v>
      </c>
      <c r="O321" s="125" t="str">
        <f>Equipment!P327</f>
        <v>A</v>
      </c>
      <c r="P321" s="125">
        <f>Equipment!Q327</f>
        <v>307</v>
      </c>
      <c r="Q321" s="125" t="str">
        <f>Equipment!R327</f>
        <v>PRT-12614</v>
      </c>
      <c r="R321" s="125">
        <f>Equipment!S327</f>
        <v>0</v>
      </c>
      <c r="S321" s="125">
        <f>Equipment!T327</f>
        <v>0</v>
      </c>
      <c r="T321" s="125">
        <f>Equipment!U327</f>
        <v>0</v>
      </c>
      <c r="U321" s="125">
        <f>Equipment!V327</f>
        <v>0</v>
      </c>
      <c r="V321" s="125">
        <f>Equipment!W327</f>
        <v>0</v>
      </c>
      <c r="W321" s="125" t="str">
        <f>Equipment!X327</f>
        <v>https://www.sparkfun.com/products/12614</v>
      </c>
      <c r="X321" s="125" t="str">
        <f>Equipment!Y327</f>
        <v>https://cdn.sparkfun.com/r/92-92/assets/parts/9/2/8/1/12614-01.jpg</v>
      </c>
      <c r="Y321" s="125" t="str">
        <f>Equipment!Z327</f>
        <v>https://www.sparkfun.com/products/12614</v>
      </c>
      <c r="Z321" s="125" t="str">
        <f>Equipment!AA327</f>
        <v>https://www.mouser.com/ProductDetail/474-PRT-12614</v>
      </c>
      <c r="AA321" s="125">
        <f>Equipment!AB327</f>
        <v>0</v>
      </c>
      <c r="AB321" s="125"/>
      <c r="AC321" s="125"/>
      <c r="AD321" s="125"/>
      <c r="AE321" s="125"/>
      <c r="AF321" s="125"/>
      <c r="AG321" s="125"/>
      <c r="AH321" s="125"/>
      <c r="AI321" s="125"/>
      <c r="AJ321" s="125"/>
      <c r="AK321" s="125"/>
      <c r="AL321" s="125"/>
    </row>
    <row r="322" spans="1:38" s="124" customFormat="1" x14ac:dyDescent="0.3">
      <c r="A322" s="125" t="str">
        <f>Equipment!A328</f>
        <v>Hardware Component</v>
      </c>
      <c r="B322" s="125" t="str">
        <f>Equipment!B328</f>
        <v>Breadboard/Protoboard</v>
      </c>
      <c r="C322" s="125" t="str">
        <f>Equipment!C328</f>
        <v>SparkFun</v>
      </c>
      <c r="D322" s="125" t="str">
        <f>Equipment!D328</f>
        <v>PRT-12044</v>
      </c>
      <c r="E322" s="125">
        <f>Equipment!E328</f>
        <v>0</v>
      </c>
      <c r="F322" s="125">
        <f>Equipment!F328</f>
        <v>0</v>
      </c>
      <c r="G322" s="125">
        <f>Equipment!G328</f>
        <v>0</v>
      </c>
      <c r="H322" s="125">
        <f>Equipment!H328</f>
        <v>0</v>
      </c>
      <c r="I322" s="125">
        <f>Equipment!K328</f>
        <v>0</v>
      </c>
      <c r="J322" s="125">
        <f>Equipment!L328</f>
        <v>0</v>
      </c>
      <c r="K322" s="125">
        <f>Equipment!I328</f>
        <v>0</v>
      </c>
      <c r="L322" s="125" t="str">
        <f>Equipment!M328</f>
        <v>Breadboard - Mini Modular (Red)</v>
      </c>
      <c r="M322" s="125">
        <f>Equipment!N328</f>
        <v>3.95</v>
      </c>
      <c r="N322" s="125">
        <f>Equipment!O328</f>
        <v>0</v>
      </c>
      <c r="O322" s="125" t="str">
        <f>Equipment!P328</f>
        <v>A</v>
      </c>
      <c r="P322" s="125">
        <f>Equipment!Q328</f>
        <v>308</v>
      </c>
      <c r="Q322" s="125" t="str">
        <f>Equipment!R328</f>
        <v>PRT-12044</v>
      </c>
      <c r="R322" s="125">
        <f>Equipment!S328</f>
        <v>0</v>
      </c>
      <c r="S322" s="125">
        <f>Equipment!T328</f>
        <v>0</v>
      </c>
      <c r="T322" s="125">
        <f>Equipment!U328</f>
        <v>0</v>
      </c>
      <c r="U322" s="125">
        <f>Equipment!V328</f>
        <v>0</v>
      </c>
      <c r="V322" s="125">
        <f>Equipment!W328</f>
        <v>0</v>
      </c>
      <c r="W322" s="125" t="str">
        <f>Equipment!X328</f>
        <v>https://www.sparkfun.com/products/12044</v>
      </c>
      <c r="X322" s="125" t="str">
        <f>Equipment!Y328</f>
        <v>https://cdn.sparkfun.com/r/92-92/assets/parts/8/6/2/7/12044-01.jpg</v>
      </c>
      <c r="Y322" s="125" t="str">
        <f>Equipment!Z328</f>
        <v>https://www.sparkfun.com/products/12044</v>
      </c>
      <c r="Z322" s="125" t="str">
        <f>Equipment!AA328</f>
        <v>https://www.mouser.com/ProductDetail/474-PRT-12044</v>
      </c>
      <c r="AA322" s="125" t="str">
        <f>Equipment!AB328</f>
        <v>47 x 35 x 10mm</v>
      </c>
      <c r="AB322" s="125"/>
      <c r="AC322" s="125"/>
      <c r="AD322" s="125"/>
      <c r="AE322" s="125"/>
      <c r="AF322" s="125"/>
      <c r="AG322" s="125"/>
      <c r="AH322" s="125"/>
      <c r="AI322" s="125"/>
      <c r="AJ322" s="125"/>
      <c r="AK322" s="125"/>
      <c r="AL322" s="125"/>
    </row>
    <row r="323" spans="1:38" s="124" customFormat="1" x14ac:dyDescent="0.3">
      <c r="A323" s="125" t="str">
        <f>Equipment!A329</f>
        <v>Hardware Component</v>
      </c>
      <c r="B323" s="125" t="str">
        <f>Equipment!B329</f>
        <v>Breadboard/Protoboard</v>
      </c>
      <c r="C323" s="125" t="str">
        <f>Equipment!C329</f>
        <v>SparkFun</v>
      </c>
      <c r="D323" s="125" t="str">
        <f>Equipment!D329</f>
        <v>PRT-12047</v>
      </c>
      <c r="E323" s="125">
        <f>Equipment!E329</f>
        <v>4</v>
      </c>
      <c r="F323" s="125">
        <f>Equipment!F329</f>
        <v>0</v>
      </c>
      <c r="G323" s="125">
        <f>Equipment!G329</f>
        <v>0</v>
      </c>
      <c r="H323" s="125">
        <f>Equipment!H329</f>
        <v>20</v>
      </c>
      <c r="I323" s="125">
        <f>Equipment!K329</f>
        <v>0</v>
      </c>
      <c r="J323" s="125">
        <f>Equipment!L329</f>
        <v>0</v>
      </c>
      <c r="K323" s="125">
        <f>Equipment!I329</f>
        <v>20</v>
      </c>
      <c r="L323" s="125" t="str">
        <f>Equipment!M329</f>
        <v>Breadboard - Mini Modular (Black)</v>
      </c>
      <c r="M323" s="125">
        <f>Equipment!N329</f>
        <v>3.95</v>
      </c>
      <c r="N323" s="125">
        <f>Equipment!O329</f>
        <v>0</v>
      </c>
      <c r="O323" s="125" t="str">
        <f>Equipment!P329</f>
        <v>B</v>
      </c>
      <c r="P323" s="125">
        <f>Equipment!Q329</f>
        <v>309</v>
      </c>
      <c r="Q323" s="125" t="str">
        <f>Equipment!R329</f>
        <v>PRT-12047</v>
      </c>
      <c r="R323" s="125">
        <f>Equipment!S329</f>
        <v>15.8</v>
      </c>
      <c r="S323" s="125">
        <f>Equipment!T329</f>
        <v>79</v>
      </c>
      <c r="T323" s="125">
        <f>Equipment!U329</f>
        <v>79</v>
      </c>
      <c r="U323" s="125">
        <f>Equipment!V329</f>
        <v>0</v>
      </c>
      <c r="V323" s="125">
        <f>Equipment!W329</f>
        <v>0</v>
      </c>
      <c r="W323" s="125" t="str">
        <f>Equipment!X329</f>
        <v>https://www.sparkfun.com/products/12047</v>
      </c>
      <c r="X323" s="125" t="str">
        <f>Equipment!Y329</f>
        <v>https://cdn.sparkfun.com/r/92-92/assets/parts/8/6/3/0/12047-01.jpg</v>
      </c>
      <c r="Y323" s="125" t="str">
        <f>Equipment!Z329</f>
        <v>https://www.sparkfun.com/products/12047</v>
      </c>
      <c r="Z323" s="125" t="str">
        <f>Equipment!AA329</f>
        <v>https://www.mouser.com/ProductDetail/474-PRT-12047</v>
      </c>
      <c r="AA323" s="125" t="str">
        <f>Equipment!AB329</f>
        <v>47 x 35 x 10mm</v>
      </c>
      <c r="AB323" s="125"/>
      <c r="AC323" s="125"/>
      <c r="AD323" s="125"/>
      <c r="AE323" s="125"/>
      <c r="AF323" s="125"/>
      <c r="AG323" s="125"/>
      <c r="AH323" s="125"/>
      <c r="AI323" s="125"/>
      <c r="AJ323" s="125"/>
      <c r="AK323" s="125"/>
      <c r="AL323" s="125"/>
    </row>
    <row r="324" spans="1:38" s="124" customFormat="1" x14ac:dyDescent="0.3">
      <c r="A324" s="125" t="str">
        <f>Equipment!A330</f>
        <v>Hardware Component</v>
      </c>
      <c r="B324" s="125" t="str">
        <f>Equipment!B330</f>
        <v>Breadboard/Protoboard</v>
      </c>
      <c r="C324" s="125" t="str">
        <f>Equipment!C330</f>
        <v>Adafruit</v>
      </c>
      <c r="D324" s="125" t="str">
        <f>Equipment!D330</f>
        <v>65</v>
      </c>
      <c r="E324" s="125">
        <f>Equipment!E330</f>
        <v>0</v>
      </c>
      <c r="F324" s="125">
        <f>Equipment!F330</f>
        <v>0</v>
      </c>
      <c r="G324" s="125">
        <f>Equipment!G330</f>
        <v>0</v>
      </c>
      <c r="H324" s="125">
        <f>Equipment!H330</f>
        <v>0</v>
      </c>
      <c r="I324" s="125">
        <f>Equipment!K330</f>
        <v>0</v>
      </c>
      <c r="J324" s="125">
        <f>Equipment!L330</f>
        <v>0</v>
      </c>
      <c r="K324" s="125">
        <f>Equipment!I330</f>
        <v>0</v>
      </c>
      <c r="L324" s="125" t="str">
        <f>Equipment!M330</f>
        <v>Tiny breadboard</v>
      </c>
      <c r="M324" s="125">
        <f>Equipment!N330</f>
        <v>4</v>
      </c>
      <c r="N324" s="125">
        <f>Equipment!O330</f>
        <v>0</v>
      </c>
      <c r="O324" s="125" t="str">
        <f>Equipment!P330</f>
        <v>A</v>
      </c>
      <c r="P324" s="125">
        <f>Equipment!Q330</f>
        <v>310</v>
      </c>
      <c r="Q324" s="125" t="str">
        <f>Equipment!R330</f>
        <v>65</v>
      </c>
      <c r="R324" s="125">
        <f>Equipment!S330</f>
        <v>0</v>
      </c>
      <c r="S324" s="125">
        <f>Equipment!T330</f>
        <v>0</v>
      </c>
      <c r="T324" s="125">
        <f>Equipment!U330</f>
        <v>0</v>
      </c>
      <c r="U324" s="125">
        <f>Equipment!V330</f>
        <v>0</v>
      </c>
      <c r="V324" s="125">
        <f>Equipment!W330</f>
        <v>0</v>
      </c>
      <c r="W324" s="125">
        <f>Equipment!X330</f>
        <v>0</v>
      </c>
      <c r="X324" s="125">
        <f>Equipment!Y330</f>
        <v>0</v>
      </c>
      <c r="Y324" s="125" t="str">
        <f>Equipment!Z330</f>
        <v>https://www.adafruit.com/product/65</v>
      </c>
      <c r="Z324" s="125" t="str">
        <f>Equipment!AA330</f>
        <v>https://www.mouser.com/ProductDetail/485-65</v>
      </c>
      <c r="AA324" s="125">
        <f>Equipment!AB330</f>
        <v>0</v>
      </c>
      <c r="AB324" s="125"/>
      <c r="AC324" s="125"/>
      <c r="AD324" s="125"/>
      <c r="AE324" s="125"/>
      <c r="AF324" s="125"/>
      <c r="AG324" s="125"/>
      <c r="AH324" s="125"/>
      <c r="AI324" s="125"/>
      <c r="AJ324" s="125"/>
      <c r="AK324" s="125"/>
      <c r="AL324" s="125"/>
    </row>
    <row r="325" spans="1:38" s="124" customFormat="1" x14ac:dyDescent="0.3">
      <c r="A325" s="125" t="str">
        <f>Equipment!A331</f>
        <v>Hardware Component</v>
      </c>
      <c r="B325" s="125" t="str">
        <f>Equipment!B331</f>
        <v>Breadboard/Protoboard</v>
      </c>
      <c r="C325" s="125" t="str">
        <f>Equipment!C331</f>
        <v>SparkFun</v>
      </c>
      <c r="D325" s="125" t="str">
        <f>Equipment!D331</f>
        <v>PRT-12699</v>
      </c>
      <c r="E325" s="125">
        <f>Equipment!E331</f>
        <v>2</v>
      </c>
      <c r="F325" s="125">
        <f>Equipment!F331</f>
        <v>2</v>
      </c>
      <c r="G325" s="125">
        <f>Equipment!G331</f>
        <v>0</v>
      </c>
      <c r="H325" s="125">
        <f>Equipment!H331</f>
        <v>12</v>
      </c>
      <c r="I325" s="125">
        <f>Equipment!K331</f>
        <v>2</v>
      </c>
      <c r="J325" s="125">
        <f>Equipment!L331</f>
        <v>2</v>
      </c>
      <c r="K325" s="125">
        <f>Equipment!I331</f>
        <v>10</v>
      </c>
      <c r="L325" s="125" t="str">
        <f>Equipment!M331</f>
        <v>SparkFun Solder-able Breadboard - Large</v>
      </c>
      <c r="M325" s="125">
        <f>Equipment!N331</f>
        <v>8.9499999999999993</v>
      </c>
      <c r="N325" s="125">
        <f>Equipment!O331</f>
        <v>17.899999999999999</v>
      </c>
      <c r="O325" s="125" t="str">
        <f>Equipment!P331</f>
        <v>B</v>
      </c>
      <c r="P325" s="125">
        <f>Equipment!Q331</f>
        <v>311</v>
      </c>
      <c r="Q325" s="125" t="str">
        <f>Equipment!R331</f>
        <v>PRT-12699</v>
      </c>
      <c r="R325" s="125">
        <f>Equipment!S331</f>
        <v>17.899999999999999</v>
      </c>
      <c r="S325" s="125">
        <f>Equipment!T331</f>
        <v>107.39999999999999</v>
      </c>
      <c r="T325" s="125">
        <f>Equipment!U331</f>
        <v>89.5</v>
      </c>
      <c r="U325" s="125">
        <f>Equipment!V331</f>
        <v>17.899999999999999</v>
      </c>
      <c r="V325" s="125">
        <f>Equipment!W331</f>
        <v>17.899999999999999</v>
      </c>
      <c r="W325" s="125" t="str">
        <f>Equipment!X331</f>
        <v>https://www.sparkfun.com/products/12699</v>
      </c>
      <c r="X325" s="125" t="str">
        <f>Equipment!Y331</f>
        <v>https://cdn.sparkfun.com/r/92-92/assets/parts/9/4/3/9/12699-02.jpg</v>
      </c>
      <c r="Y325" s="125" t="str">
        <f>Equipment!Z331</f>
        <v>https://www.sparkfun.com/products/12699</v>
      </c>
      <c r="Z325" s="125" t="str">
        <f>Equipment!AA331</f>
        <v>https://www.mouser.com/ProductDetail/474-PRT-12699</v>
      </c>
      <c r="AA325" s="125">
        <f>Equipment!AB331</f>
        <v>0</v>
      </c>
      <c r="AB325" s="125"/>
      <c r="AC325" s="125"/>
      <c r="AD325" s="125"/>
      <c r="AE325" s="125"/>
      <c r="AF325" s="125"/>
      <c r="AG325" s="125"/>
      <c r="AH325" s="125"/>
      <c r="AI325" s="125"/>
      <c r="AJ325" s="125"/>
      <c r="AK325" s="125"/>
      <c r="AL325" s="125"/>
    </row>
    <row r="326" spans="1:38" s="124" customFormat="1" x14ac:dyDescent="0.3">
      <c r="A326" s="125" t="str">
        <f>Equipment!A332</f>
        <v>Hardware Component</v>
      </c>
      <c r="B326" s="125" t="str">
        <f>Equipment!B332</f>
        <v>Breadboard/Protoboard</v>
      </c>
      <c r="C326" s="125" t="str">
        <f>Equipment!C332</f>
        <v>SparkFun</v>
      </c>
      <c r="D326" s="125" t="str">
        <f>Equipment!D332</f>
        <v>PRT-12070</v>
      </c>
      <c r="E326" s="125">
        <f>Equipment!E332</f>
        <v>0</v>
      </c>
      <c r="F326" s="125">
        <f>Equipment!F332</f>
        <v>2</v>
      </c>
      <c r="G326" s="125">
        <f>Equipment!G332</f>
        <v>0</v>
      </c>
      <c r="H326" s="125">
        <f>Equipment!H332</f>
        <v>2</v>
      </c>
      <c r="I326" s="125">
        <f>Equipment!K332</f>
        <v>2</v>
      </c>
      <c r="J326" s="125">
        <f>Equipment!L332</f>
        <v>2</v>
      </c>
      <c r="K326" s="125">
        <f>Equipment!I332</f>
        <v>0</v>
      </c>
      <c r="L326" s="125" t="str">
        <f>Equipment!M332</f>
        <v>SparkFun Solder-able Breadboard</v>
      </c>
      <c r="M326" s="125">
        <f>Equipment!N332</f>
        <v>4.95</v>
      </c>
      <c r="N326" s="125">
        <f>Equipment!O332</f>
        <v>9.9</v>
      </c>
      <c r="O326" s="125" t="str">
        <f>Equipment!P332</f>
        <v>A</v>
      </c>
      <c r="P326" s="125">
        <f>Equipment!Q332</f>
        <v>312</v>
      </c>
      <c r="Q326" s="125" t="str">
        <f>Equipment!R332</f>
        <v>PRT-12070</v>
      </c>
      <c r="R326" s="125">
        <f>Equipment!S332</f>
        <v>0</v>
      </c>
      <c r="S326" s="125">
        <f>Equipment!T332</f>
        <v>9.9</v>
      </c>
      <c r="T326" s="125">
        <f>Equipment!U332</f>
        <v>0</v>
      </c>
      <c r="U326" s="125">
        <f>Equipment!V332</f>
        <v>9.9</v>
      </c>
      <c r="V326" s="125">
        <f>Equipment!W332</f>
        <v>9.9</v>
      </c>
      <c r="W326" s="125" t="str">
        <f>Equipment!X332</f>
        <v>https://www.sparkfun.com/products/12070</v>
      </c>
      <c r="X326" s="125" t="str">
        <f>Equipment!Y332</f>
        <v>https://cdn.sparkfun.com/r/92-92/assets/parts/8/6/7/7/12070-01.jpg</v>
      </c>
      <c r="Y326" s="125" t="str">
        <f>Equipment!Z332</f>
        <v>https://www.sparkfun.com/products/12070</v>
      </c>
      <c r="Z326" s="125" t="str">
        <f>Equipment!AA332</f>
        <v>https://www.mouser.com/ProductDetail/474-PRT-12070</v>
      </c>
      <c r="AA326" s="125">
        <f>Equipment!AB332</f>
        <v>0</v>
      </c>
      <c r="AB326" s="125"/>
      <c r="AC326" s="125"/>
      <c r="AD326" s="125"/>
      <c r="AE326" s="125"/>
      <c r="AF326" s="125"/>
      <c r="AG326" s="125"/>
      <c r="AH326" s="125"/>
      <c r="AI326" s="125"/>
      <c r="AJ326" s="125"/>
      <c r="AK326" s="125"/>
      <c r="AL326" s="125"/>
    </row>
    <row r="327" spans="1:38" s="124" customFormat="1" x14ac:dyDescent="0.3">
      <c r="A327" s="125" t="str">
        <f>Equipment!A333</f>
        <v>Hardware Component</v>
      </c>
      <c r="B327" s="125" t="str">
        <f>Equipment!B333</f>
        <v>Breadboard/Protoboard</v>
      </c>
      <c r="C327" s="125" t="str">
        <f>Equipment!C333</f>
        <v>SparkFun</v>
      </c>
      <c r="D327" s="125" t="str">
        <f>Equipment!D333</f>
        <v>PRT-12702</v>
      </c>
      <c r="E327" s="125">
        <f>Equipment!E333</f>
        <v>0</v>
      </c>
      <c r="F327" s="125">
        <f>Equipment!F333</f>
        <v>0</v>
      </c>
      <c r="G327" s="125">
        <f>Equipment!G333</f>
        <v>0</v>
      </c>
      <c r="H327" s="125">
        <f>Equipment!H333</f>
        <v>0</v>
      </c>
      <c r="I327" s="125">
        <f>Equipment!K333</f>
        <v>0</v>
      </c>
      <c r="J327" s="125">
        <f>Equipment!L333</f>
        <v>0</v>
      </c>
      <c r="K327" s="125">
        <f>Equipment!I333</f>
        <v>0</v>
      </c>
      <c r="L327" s="125" t="str">
        <f>Equipment!M333</f>
        <v>SparkFun Solder-able Breadboard - Mini</v>
      </c>
      <c r="M327" s="125">
        <f>Equipment!N333</f>
        <v>2.95</v>
      </c>
      <c r="N327" s="125">
        <f>Equipment!O333</f>
        <v>0</v>
      </c>
      <c r="O327" s="125" t="str">
        <f>Equipment!P333</f>
        <v>A</v>
      </c>
      <c r="P327" s="125">
        <f>Equipment!Q333</f>
        <v>313</v>
      </c>
      <c r="Q327" s="125" t="str">
        <f>Equipment!R333</f>
        <v>PRT-12702</v>
      </c>
      <c r="R327" s="125">
        <f>Equipment!S333</f>
        <v>0</v>
      </c>
      <c r="S327" s="125">
        <f>Equipment!T333</f>
        <v>0</v>
      </c>
      <c r="T327" s="125">
        <f>Equipment!U333</f>
        <v>0</v>
      </c>
      <c r="U327" s="125">
        <f>Equipment!V333</f>
        <v>0</v>
      </c>
      <c r="V327" s="125">
        <f>Equipment!W333</f>
        <v>0</v>
      </c>
      <c r="W327" s="125" t="str">
        <f>Equipment!X333</f>
        <v>https://www.sparkfun.com/products/12702</v>
      </c>
      <c r="X327" s="125" t="str">
        <f>Equipment!Y333</f>
        <v>https://cdn.sparkfun.com/r/92-92/assets/parts/9/4/4/3/12702-01.jpg</v>
      </c>
      <c r="Y327" s="125" t="str">
        <f>Equipment!Z333</f>
        <v>https://www.sparkfun.com/products/12702</v>
      </c>
      <c r="Z327" s="125" t="str">
        <f>Equipment!AA333</f>
        <v>https://www.mouser.com/ProductDetail/474-PRT-12702</v>
      </c>
      <c r="AA327" s="125">
        <f>Equipment!AB333</f>
        <v>0</v>
      </c>
      <c r="AB327" s="125"/>
      <c r="AC327" s="125"/>
      <c r="AD327" s="125"/>
      <c r="AE327" s="125"/>
      <c r="AF327" s="125"/>
      <c r="AG327" s="125"/>
      <c r="AH327" s="125"/>
      <c r="AI327" s="125"/>
      <c r="AJ327" s="125"/>
      <c r="AK327" s="125"/>
      <c r="AL327" s="125"/>
    </row>
    <row r="328" spans="1:38" s="124" customFormat="1" x14ac:dyDescent="0.3">
      <c r="A328" s="125" t="str">
        <f>Equipment!A334</f>
        <v>Hardware Component</v>
      </c>
      <c r="B328" s="125" t="str">
        <f>Equipment!B334</f>
        <v>Breadboard/Protoboard</v>
      </c>
      <c r="C328" s="125" t="str">
        <f>Equipment!C334</f>
        <v>SparkFun</v>
      </c>
      <c r="D328" s="125" t="str">
        <f>Equipment!D334</f>
        <v>DEV-07914</v>
      </c>
      <c r="E328" s="125">
        <f>Equipment!E334</f>
        <v>1</v>
      </c>
      <c r="F328" s="125">
        <f>Equipment!F334</f>
        <v>1</v>
      </c>
      <c r="G328" s="125">
        <f>Equipment!G334</f>
        <v>0</v>
      </c>
      <c r="H328" s="125">
        <f>Equipment!H334</f>
        <v>6</v>
      </c>
      <c r="I328" s="125">
        <f>Equipment!K334</f>
        <v>1</v>
      </c>
      <c r="J328" s="125">
        <f>Equipment!L334</f>
        <v>1</v>
      </c>
      <c r="K328" s="125">
        <f>Equipment!I334</f>
        <v>5</v>
      </c>
      <c r="L328" s="125" t="str">
        <f>Equipment!M334</f>
        <v>SparkFun ProtoShield Kit</v>
      </c>
      <c r="M328" s="125">
        <f>Equipment!N334</f>
        <v>9.9499999999999993</v>
      </c>
      <c r="N328" s="125">
        <f>Equipment!O334</f>
        <v>9.9499999999999993</v>
      </c>
      <c r="O328" s="125" t="str">
        <f>Equipment!P334</f>
        <v>G</v>
      </c>
      <c r="P328" s="125">
        <f>Equipment!Q334</f>
        <v>314</v>
      </c>
      <c r="Q328" s="125" t="str">
        <f>Equipment!R334</f>
        <v>DEV-07914</v>
      </c>
      <c r="R328" s="125">
        <f>Equipment!S334</f>
        <v>0</v>
      </c>
      <c r="S328" s="125">
        <f>Equipment!T334</f>
        <v>59.699999999999996</v>
      </c>
      <c r="T328" s="125">
        <f>Equipment!U334</f>
        <v>49.75</v>
      </c>
      <c r="U328" s="125">
        <f>Equipment!V334</f>
        <v>9.9499999999999993</v>
      </c>
      <c r="V328" s="125">
        <f>Equipment!W334</f>
        <v>9.9499999999999993</v>
      </c>
      <c r="W328" s="125" t="str">
        <f>Equipment!X334</f>
        <v>https://www.sparkfun.com/products/7914</v>
      </c>
      <c r="X328" s="125" t="str">
        <f>Equipment!Y334</f>
        <v>https://cdn.sparkfun.com/r/92-92/assets/parts/5/6/3/07914-001.jpg</v>
      </c>
      <c r="Y328" s="125" t="str">
        <f>Equipment!Z334</f>
        <v>https://www.sparkfun.com/products/07914</v>
      </c>
      <c r="Z328" s="125" t="str">
        <f>Equipment!AA334</f>
        <v>https://www.mouser.com/ProductDetail/474-DEV-07914</v>
      </c>
      <c r="AA328" s="125">
        <f>Equipment!AB334</f>
        <v>0</v>
      </c>
      <c r="AB328" s="125"/>
      <c r="AC328" s="125"/>
      <c r="AD328" s="125"/>
      <c r="AE328" s="125"/>
      <c r="AF328" s="125"/>
      <c r="AG328" s="125"/>
      <c r="AH328" s="125"/>
      <c r="AI328" s="125"/>
      <c r="AJ328" s="125"/>
      <c r="AK328" s="125"/>
      <c r="AL328" s="125"/>
    </row>
    <row r="329" spans="1:38" s="124" customFormat="1" x14ac:dyDescent="0.3">
      <c r="A329" s="125" t="str">
        <f>Equipment!A335</f>
        <v>Hardware Component</v>
      </c>
      <c r="B329" s="125" t="str">
        <f>Equipment!B335</f>
        <v>Breadboard/Protoboard</v>
      </c>
      <c r="C329" s="125" t="str">
        <f>Equipment!C335</f>
        <v>Adafruit</v>
      </c>
      <c r="D329" s="125" t="str">
        <f>Equipment!D335</f>
        <v>2077</v>
      </c>
      <c r="E329" s="125">
        <f>Equipment!E335</f>
        <v>0</v>
      </c>
      <c r="F329" s="125">
        <f>Equipment!F335</f>
        <v>1</v>
      </c>
      <c r="G329" s="125">
        <f>Equipment!G335</f>
        <v>0</v>
      </c>
      <c r="H329" s="125">
        <f>Equipment!H335</f>
        <v>1</v>
      </c>
      <c r="I329" s="125">
        <f>Equipment!K335</f>
        <v>1</v>
      </c>
      <c r="J329" s="125">
        <f>Equipment!L335</f>
        <v>1</v>
      </c>
      <c r="K329" s="125">
        <f>Equipment!I335</f>
        <v>0</v>
      </c>
      <c r="L329" s="125" t="str">
        <f>Equipment!M335</f>
        <v>Adafruit Proto Shield for Arduino Kit - Stackable Version R3</v>
      </c>
      <c r="M329" s="125">
        <f>Equipment!N335</f>
        <v>9.9499999999999993</v>
      </c>
      <c r="N329" s="125">
        <f>Equipment!O335</f>
        <v>9.9499999999999993</v>
      </c>
      <c r="O329" s="125" t="str">
        <f>Equipment!P335</f>
        <v>A</v>
      </c>
      <c r="P329" s="125">
        <f>Equipment!Q335</f>
        <v>315</v>
      </c>
      <c r="Q329" s="125" t="str">
        <f>Equipment!R335</f>
        <v>2077</v>
      </c>
      <c r="R329" s="125">
        <f>Equipment!S335</f>
        <v>0</v>
      </c>
      <c r="S329" s="125">
        <f>Equipment!T335</f>
        <v>9.9499999999999993</v>
      </c>
      <c r="T329" s="125">
        <f>Equipment!U335</f>
        <v>0</v>
      </c>
      <c r="U329" s="125">
        <f>Equipment!V335</f>
        <v>9.9499999999999993</v>
      </c>
      <c r="V329" s="125">
        <f>Equipment!W335</f>
        <v>9.9499999999999993</v>
      </c>
      <c r="W329" s="125">
        <f>Equipment!X335</f>
        <v>0</v>
      </c>
      <c r="X329" s="125">
        <f>Equipment!Y335</f>
        <v>0</v>
      </c>
      <c r="Y329" s="125" t="str">
        <f>Equipment!Z335</f>
        <v>https://www.adafruit.com/product/2077</v>
      </c>
      <c r="Z329" s="125" t="str">
        <f>Equipment!AA335</f>
        <v>https://www.mouser.com/ProductDetail/485-2077</v>
      </c>
      <c r="AA329" s="125">
        <f>Equipment!AB335</f>
        <v>0</v>
      </c>
      <c r="AB329" s="125"/>
      <c r="AC329" s="125"/>
      <c r="AD329" s="125"/>
      <c r="AE329" s="125"/>
      <c r="AF329" s="125"/>
      <c r="AG329" s="125"/>
      <c r="AH329" s="125"/>
      <c r="AI329" s="125"/>
      <c r="AJ329" s="125"/>
      <c r="AK329" s="125"/>
      <c r="AL329" s="125"/>
    </row>
    <row r="330" spans="1:38" s="124" customFormat="1" x14ac:dyDescent="0.3">
      <c r="A330" s="125" t="str">
        <f>Equipment!A336</f>
        <v>Hardware Component</v>
      </c>
      <c r="B330" s="125" t="str">
        <f>Equipment!B336</f>
        <v>Breadboard/Protoboard</v>
      </c>
      <c r="C330" s="125" t="str">
        <f>Equipment!C336</f>
        <v>Adafruit</v>
      </c>
      <c r="D330" s="125" t="str">
        <f>Equipment!D336</f>
        <v>196</v>
      </c>
      <c r="E330" s="125">
        <f>Equipment!E336</f>
        <v>0</v>
      </c>
      <c r="F330" s="125">
        <f>Equipment!F336</f>
        <v>1</v>
      </c>
      <c r="G330" s="125">
        <f>Equipment!G336</f>
        <v>0</v>
      </c>
      <c r="H330" s="125">
        <f>Equipment!H336</f>
        <v>1</v>
      </c>
      <c r="I330" s="125">
        <f>Equipment!K336</f>
        <v>1</v>
      </c>
      <c r="J330" s="125">
        <f>Equipment!L336</f>
        <v>1</v>
      </c>
      <c r="K330" s="125">
        <f>Equipment!I336</f>
        <v>0</v>
      </c>
      <c r="L330" s="125" t="str">
        <f>Equipment!M336</f>
        <v>Proto-Screwshield (Wingshield) R3 Kit for Arduino</v>
      </c>
      <c r="M330" s="125">
        <f>Equipment!N336</f>
        <v>14.95</v>
      </c>
      <c r="N330" s="125">
        <f>Equipment!O336</f>
        <v>14.95</v>
      </c>
      <c r="O330" s="125" t="str">
        <f>Equipment!P336</f>
        <v>A</v>
      </c>
      <c r="P330" s="125">
        <f>Equipment!Q336</f>
        <v>316</v>
      </c>
      <c r="Q330" s="125" t="str">
        <f>Equipment!R336</f>
        <v>196</v>
      </c>
      <c r="R330" s="125">
        <f>Equipment!S336</f>
        <v>0</v>
      </c>
      <c r="S330" s="125">
        <f>Equipment!T336</f>
        <v>14.95</v>
      </c>
      <c r="T330" s="125">
        <f>Equipment!U336</f>
        <v>0</v>
      </c>
      <c r="U330" s="125">
        <f>Equipment!V336</f>
        <v>14.95</v>
      </c>
      <c r="V330" s="125">
        <f>Equipment!W336</f>
        <v>14.95</v>
      </c>
      <c r="W330" s="125">
        <f>Equipment!X336</f>
        <v>0</v>
      </c>
      <c r="X330" s="125">
        <f>Equipment!Y336</f>
        <v>0</v>
      </c>
      <c r="Y330" s="125" t="str">
        <f>Equipment!Z336</f>
        <v>https://www.adafruit.com/product/196</v>
      </c>
      <c r="Z330" s="125" t="str">
        <f>Equipment!AA336</f>
        <v>https://www.mouser.com/ProductDetail/485-196</v>
      </c>
      <c r="AA330" s="125">
        <f>Equipment!AB336</f>
        <v>0</v>
      </c>
      <c r="AB330" s="125"/>
      <c r="AC330" s="125"/>
      <c r="AD330" s="125"/>
      <c r="AE330" s="125"/>
      <c r="AF330" s="125"/>
      <c r="AG330" s="125"/>
      <c r="AH330" s="125"/>
      <c r="AI330" s="125"/>
      <c r="AJ330" s="125"/>
      <c r="AK330" s="125"/>
      <c r="AL330" s="125"/>
    </row>
    <row r="331" spans="1:38" s="124" customFormat="1" x14ac:dyDescent="0.3">
      <c r="A331" s="125" t="str">
        <f>Equipment!A337</f>
        <v>Hardware Component</v>
      </c>
      <c r="B331" s="125" t="str">
        <f>Equipment!B337</f>
        <v>Breadboard/Protoboard</v>
      </c>
      <c r="C331" s="125" t="str">
        <f>Equipment!C337</f>
        <v>Adafruit</v>
      </c>
      <c r="D331" s="125" t="str">
        <f>Equipment!D337</f>
        <v>192</v>
      </c>
      <c r="E331" s="125">
        <f>Equipment!E337</f>
        <v>0</v>
      </c>
      <c r="F331" s="125">
        <f>Equipment!F337</f>
        <v>1</v>
      </c>
      <c r="G331" s="125">
        <f>Equipment!G337</f>
        <v>0</v>
      </c>
      <c r="H331" s="125">
        <f>Equipment!H337</f>
        <v>1</v>
      </c>
      <c r="I331" s="125">
        <f>Equipment!K337</f>
        <v>1</v>
      </c>
      <c r="J331" s="125">
        <f>Equipment!L337</f>
        <v>1</v>
      </c>
      <c r="K331" s="125">
        <f>Equipment!I337</f>
        <v>0</v>
      </c>
      <c r="L331" s="125" t="str">
        <f>Equipment!M337</f>
        <v>Mega protoshield for Arduino</v>
      </c>
      <c r="M331" s="125">
        <f>Equipment!N337</f>
        <v>14.95</v>
      </c>
      <c r="N331" s="125">
        <f>Equipment!O337</f>
        <v>14.95</v>
      </c>
      <c r="O331" s="125" t="str">
        <f>Equipment!P337</f>
        <v>A</v>
      </c>
      <c r="P331" s="125">
        <f>Equipment!Q337</f>
        <v>317</v>
      </c>
      <c r="Q331" s="125" t="str">
        <f>Equipment!R337</f>
        <v>192</v>
      </c>
      <c r="R331" s="125">
        <f>Equipment!S337</f>
        <v>0</v>
      </c>
      <c r="S331" s="125">
        <f>Equipment!T337</f>
        <v>14.95</v>
      </c>
      <c r="T331" s="125">
        <f>Equipment!U337</f>
        <v>0</v>
      </c>
      <c r="U331" s="125">
        <f>Equipment!V337</f>
        <v>14.95</v>
      </c>
      <c r="V331" s="125">
        <f>Equipment!W337</f>
        <v>14.95</v>
      </c>
      <c r="W331" s="125">
        <f>Equipment!X337</f>
        <v>0</v>
      </c>
      <c r="X331" s="125">
        <f>Equipment!Y337</f>
        <v>0</v>
      </c>
      <c r="Y331" s="125" t="str">
        <f>Equipment!Z337</f>
        <v>https://www.adafruit.com/product/192</v>
      </c>
      <c r="Z331" s="125" t="str">
        <f>Equipment!AA337</f>
        <v>https://www.mouser.com/ProductDetail/485-192</v>
      </c>
      <c r="AA331" s="125">
        <f>Equipment!AB337</f>
        <v>0</v>
      </c>
      <c r="AB331" s="125"/>
      <c r="AC331" s="125"/>
      <c r="AD331" s="125"/>
      <c r="AE331" s="125"/>
      <c r="AF331" s="125"/>
      <c r="AG331" s="125"/>
      <c r="AH331" s="125"/>
      <c r="AI331" s="125"/>
      <c r="AJ331" s="125"/>
      <c r="AK331" s="125"/>
      <c r="AL331" s="125"/>
    </row>
    <row r="332" spans="1:38" s="124" customFormat="1" x14ac:dyDescent="0.3">
      <c r="A332" s="125" t="str">
        <f>Equipment!A338</f>
        <v>Hardware Component</v>
      </c>
      <c r="B332" s="125" t="str">
        <f>Equipment!B338</f>
        <v>Breadboard/Protoboard</v>
      </c>
      <c r="C332" s="125" t="str">
        <f>Equipment!C338</f>
        <v>Adafruit</v>
      </c>
      <c r="D332" s="125" t="str">
        <f>Equipment!D338</f>
        <v>443</v>
      </c>
      <c r="E332" s="125">
        <f>Equipment!E338</f>
        <v>0</v>
      </c>
      <c r="F332" s="125">
        <f>Equipment!F338</f>
        <v>0</v>
      </c>
      <c r="G332" s="125">
        <f>Equipment!G338</f>
        <v>0</v>
      </c>
      <c r="H332" s="125">
        <f>Equipment!H338</f>
        <v>0</v>
      </c>
      <c r="I332" s="125">
        <f>Equipment!K338</f>
        <v>0</v>
      </c>
      <c r="J332" s="125">
        <f>Equipment!L338</f>
        <v>0</v>
      </c>
      <c r="K332" s="125">
        <f>Equipment!I338</f>
        <v>0</v>
      </c>
      <c r="L332" s="125" t="str">
        <f>Equipment!M338</f>
        <v>Large Solderless Breadboard</v>
      </c>
      <c r="M332" s="125">
        <f>Equipment!N338</f>
        <v>19.95</v>
      </c>
      <c r="N332" s="125">
        <f>Equipment!O338</f>
        <v>0</v>
      </c>
      <c r="O332" s="125" t="str">
        <f>Equipment!P338</f>
        <v>A</v>
      </c>
      <c r="P332" s="125">
        <f>Equipment!Q338</f>
        <v>318</v>
      </c>
      <c r="Q332" s="125" t="str">
        <f>Equipment!R338</f>
        <v>443</v>
      </c>
      <c r="R332" s="125">
        <f>Equipment!S338</f>
        <v>0</v>
      </c>
      <c r="S332" s="125">
        <f>Equipment!T338</f>
        <v>0</v>
      </c>
      <c r="T332" s="125">
        <f>Equipment!U338</f>
        <v>0</v>
      </c>
      <c r="U332" s="125">
        <f>Equipment!V338</f>
        <v>0</v>
      </c>
      <c r="V332" s="125">
        <f>Equipment!W338</f>
        <v>0</v>
      </c>
      <c r="W332" s="125">
        <f>Equipment!X338</f>
        <v>0</v>
      </c>
      <c r="X332" s="125">
        <f>Equipment!Y338</f>
        <v>0</v>
      </c>
      <c r="Y332" s="125" t="str">
        <f>Equipment!Z338</f>
        <v>https://www.adafruit.com/product/443</v>
      </c>
      <c r="Z332" s="125" t="str">
        <f>Equipment!AA338</f>
        <v>https://www.mouser.com/ProductDetail/485-443</v>
      </c>
      <c r="AA332" s="125">
        <f>Equipment!AB338</f>
        <v>0</v>
      </c>
      <c r="AB332" s="125"/>
      <c r="AC332" s="125"/>
      <c r="AD332" s="125"/>
      <c r="AE332" s="125"/>
      <c r="AF332" s="125"/>
      <c r="AG332" s="125"/>
      <c r="AH332" s="125"/>
      <c r="AI332" s="125"/>
      <c r="AJ332" s="125"/>
      <c r="AK332" s="125"/>
      <c r="AL332" s="125"/>
    </row>
    <row r="333" spans="1:38" s="124" customFormat="1" x14ac:dyDescent="0.3">
      <c r="A333" s="125" t="str">
        <f>Equipment!A339</f>
        <v>Hardware Component</v>
      </c>
      <c r="B333" s="125" t="str">
        <f>Equipment!B339</f>
        <v>Breadboard/Protoboard</v>
      </c>
      <c r="C333" s="125" t="str">
        <f>Equipment!C339</f>
        <v>Adafruit</v>
      </c>
      <c r="D333" s="125" t="str">
        <f>Equipment!D339</f>
        <v>2017</v>
      </c>
      <c r="E333" s="125">
        <f>Equipment!E339</f>
        <v>0</v>
      </c>
      <c r="F333" s="125">
        <f>Equipment!F339</f>
        <v>0</v>
      </c>
      <c r="G333" s="125">
        <f>Equipment!G339</f>
        <v>0</v>
      </c>
      <c r="H333" s="125">
        <f>Equipment!H339</f>
        <v>0</v>
      </c>
      <c r="I333" s="125">
        <f>Equipment!K339</f>
        <v>0</v>
      </c>
      <c r="J333" s="125">
        <f>Equipment!L339</f>
        <v>0</v>
      </c>
      <c r="K333" s="125">
        <f>Equipment!I339</f>
        <v>0</v>
      </c>
      <c r="L333" s="125" t="str">
        <f>Equipment!M339</f>
        <v>Mini Solderless Breadboard - 2x4 Points</v>
      </c>
      <c r="M333" s="125">
        <f>Equipment!N339</f>
        <v>0.75</v>
      </c>
      <c r="N333" s="125">
        <f>Equipment!O339</f>
        <v>0</v>
      </c>
      <c r="O333" s="125" t="str">
        <f>Equipment!P339</f>
        <v>A</v>
      </c>
      <c r="P333" s="125">
        <f>Equipment!Q339</f>
        <v>319</v>
      </c>
      <c r="Q333" s="125" t="str">
        <f>Equipment!R339</f>
        <v>2017</v>
      </c>
      <c r="R333" s="125">
        <f>Equipment!S339</f>
        <v>0</v>
      </c>
      <c r="S333" s="125">
        <f>Equipment!T339</f>
        <v>0</v>
      </c>
      <c r="T333" s="125">
        <f>Equipment!U339</f>
        <v>0</v>
      </c>
      <c r="U333" s="125">
        <f>Equipment!V339</f>
        <v>0</v>
      </c>
      <c r="V333" s="125">
        <f>Equipment!W339</f>
        <v>0</v>
      </c>
      <c r="W333" s="125">
        <f>Equipment!X339</f>
        <v>0</v>
      </c>
      <c r="X333" s="125">
        <f>Equipment!Y339</f>
        <v>0</v>
      </c>
      <c r="Y333" s="125" t="str">
        <f>Equipment!Z339</f>
        <v>https://www.adafruit.com/product/2017</v>
      </c>
      <c r="Z333" s="125" t="str">
        <f>Equipment!AA339</f>
        <v>https://www.mouser.com/ProductDetail/485-2017</v>
      </c>
      <c r="AA333" s="125">
        <f>Equipment!AB339</f>
        <v>0</v>
      </c>
      <c r="AB333" s="125"/>
      <c r="AC333" s="125"/>
      <c r="AD333" s="125"/>
      <c r="AE333" s="125"/>
      <c r="AF333" s="125"/>
      <c r="AG333" s="125"/>
      <c r="AH333" s="125"/>
      <c r="AI333" s="125"/>
      <c r="AJ333" s="125"/>
      <c r="AK333" s="125"/>
      <c r="AL333" s="125"/>
    </row>
    <row r="334" spans="1:38" s="124" customFormat="1" x14ac:dyDescent="0.3">
      <c r="A334" s="125" t="str">
        <f>Equipment!A340</f>
        <v>Hardware Component</v>
      </c>
      <c r="B334" s="125" t="str">
        <f>Equipment!B340</f>
        <v>Breadboard/Protoboard</v>
      </c>
      <c r="C334" s="125" t="str">
        <f>Equipment!C340</f>
        <v>Adafruit</v>
      </c>
      <c r="D334" s="125" t="str">
        <f>Equipment!D340</f>
        <v>2018</v>
      </c>
      <c r="E334" s="125">
        <f>Equipment!E340</f>
        <v>0</v>
      </c>
      <c r="F334" s="125">
        <f>Equipment!F340</f>
        <v>0</v>
      </c>
      <c r="G334" s="125">
        <f>Equipment!G340</f>
        <v>0</v>
      </c>
      <c r="H334" s="125">
        <f>Equipment!H340</f>
        <v>0</v>
      </c>
      <c r="I334" s="125">
        <f>Equipment!K340</f>
        <v>0</v>
      </c>
      <c r="J334" s="125">
        <f>Equipment!L340</f>
        <v>0</v>
      </c>
      <c r="K334" s="125">
        <f>Equipment!I340</f>
        <v>0</v>
      </c>
      <c r="L334" s="125" t="str">
        <f>Equipment!M340</f>
        <v>Mini Solderless Breadboard - 2x8 Points</v>
      </c>
      <c r="M334" s="125">
        <f>Equipment!N340</f>
        <v>0.95</v>
      </c>
      <c r="N334" s="125">
        <f>Equipment!O340</f>
        <v>0</v>
      </c>
      <c r="O334" s="125" t="str">
        <f>Equipment!P340</f>
        <v>A</v>
      </c>
      <c r="P334" s="125">
        <f>Equipment!Q340</f>
        <v>320</v>
      </c>
      <c r="Q334" s="125" t="str">
        <f>Equipment!R340</f>
        <v>2018</v>
      </c>
      <c r="R334" s="125">
        <f>Equipment!S340</f>
        <v>0</v>
      </c>
      <c r="S334" s="125">
        <f>Equipment!T340</f>
        <v>0</v>
      </c>
      <c r="T334" s="125">
        <f>Equipment!U340</f>
        <v>0</v>
      </c>
      <c r="U334" s="125">
        <f>Equipment!V340</f>
        <v>0</v>
      </c>
      <c r="V334" s="125">
        <f>Equipment!W340</f>
        <v>0</v>
      </c>
      <c r="W334" s="125">
        <f>Equipment!X340</f>
        <v>0</v>
      </c>
      <c r="X334" s="125">
        <f>Equipment!Y340</f>
        <v>0</v>
      </c>
      <c r="Y334" s="125" t="str">
        <f>Equipment!Z340</f>
        <v>https://www.adafruit.com/product/2018</v>
      </c>
      <c r="Z334" s="125" t="str">
        <f>Equipment!AA340</f>
        <v>https://www.mouser.com/ProductDetail/485-2018</v>
      </c>
      <c r="AA334" s="125">
        <f>Equipment!AB340</f>
        <v>0</v>
      </c>
      <c r="AB334" s="125"/>
      <c r="AC334" s="125"/>
      <c r="AD334" s="125"/>
      <c r="AE334" s="125"/>
      <c r="AF334" s="125"/>
      <c r="AG334" s="125"/>
      <c r="AH334" s="125"/>
      <c r="AI334" s="125"/>
      <c r="AJ334" s="125"/>
      <c r="AK334" s="125"/>
      <c r="AL334" s="125"/>
    </row>
    <row r="335" spans="1:38" s="124" customFormat="1" x14ac:dyDescent="0.3">
      <c r="A335" s="125" t="str">
        <f>Equipment!A341</f>
        <v>Hardware Component</v>
      </c>
      <c r="B335" s="125" t="str">
        <f>Equipment!B341</f>
        <v>Breadboard/Protoboard</v>
      </c>
      <c r="C335" s="125" t="str">
        <f>Equipment!C341</f>
        <v>Adafruit</v>
      </c>
      <c r="D335" s="125" t="str">
        <f>Equipment!D341</f>
        <v>2463</v>
      </c>
      <c r="E335" s="125">
        <f>Equipment!E341</f>
        <v>0</v>
      </c>
      <c r="F335" s="125">
        <f>Equipment!F341</f>
        <v>0</v>
      </c>
      <c r="G335" s="125">
        <f>Equipment!G341</f>
        <v>0</v>
      </c>
      <c r="H335" s="125">
        <f>Equipment!H341</f>
        <v>0</v>
      </c>
      <c r="I335" s="125">
        <f>Equipment!K341</f>
        <v>0</v>
      </c>
      <c r="J335" s="125">
        <f>Equipment!L341</f>
        <v>0</v>
      </c>
      <c r="K335" s="125">
        <f>Equipment!I341</f>
        <v>0</v>
      </c>
      <c r="L335" s="125" t="str">
        <f>Equipment!M341</f>
        <v>Mini Solderless Breadboard - 4x4 Points</v>
      </c>
      <c r="M335" s="125">
        <f>Equipment!N341</f>
        <v>0.95</v>
      </c>
      <c r="N335" s="125">
        <f>Equipment!O341</f>
        <v>0</v>
      </c>
      <c r="O335" s="125" t="str">
        <f>Equipment!P341</f>
        <v>A</v>
      </c>
      <c r="P335" s="125">
        <f>Equipment!Q341</f>
        <v>321</v>
      </c>
      <c r="Q335" s="125" t="str">
        <f>Equipment!R341</f>
        <v>2463</v>
      </c>
      <c r="R335" s="125">
        <f>Equipment!S341</f>
        <v>0</v>
      </c>
      <c r="S335" s="125">
        <f>Equipment!T341</f>
        <v>0</v>
      </c>
      <c r="T335" s="125">
        <f>Equipment!U341</f>
        <v>0</v>
      </c>
      <c r="U335" s="125">
        <f>Equipment!V341</f>
        <v>0</v>
      </c>
      <c r="V335" s="125">
        <f>Equipment!W341</f>
        <v>0</v>
      </c>
      <c r="W335" s="125">
        <f>Equipment!X341</f>
        <v>0</v>
      </c>
      <c r="X335" s="125">
        <f>Equipment!Y341</f>
        <v>0</v>
      </c>
      <c r="Y335" s="125" t="str">
        <f>Equipment!Z341</f>
        <v>https://www.adafruit.com/product/2463</v>
      </c>
      <c r="Z335" s="125" t="str">
        <f>Equipment!AA341</f>
        <v>https://www.mouser.com/ProductDetail/485-2463</v>
      </c>
      <c r="AA335" s="125">
        <f>Equipment!AB341</f>
        <v>0</v>
      </c>
      <c r="AB335" s="125"/>
      <c r="AC335" s="125"/>
      <c r="AD335" s="125"/>
      <c r="AE335" s="125"/>
      <c r="AF335" s="125"/>
      <c r="AG335" s="125"/>
      <c r="AH335" s="125"/>
      <c r="AI335" s="125"/>
      <c r="AJ335" s="125"/>
      <c r="AK335" s="125"/>
      <c r="AL335" s="125"/>
    </row>
    <row r="336" spans="1:38" s="124" customFormat="1" x14ac:dyDescent="0.3">
      <c r="A336" s="125" t="str">
        <f>Equipment!A342</f>
        <v>Hardware Component</v>
      </c>
      <c r="B336" s="125" t="str">
        <f>Equipment!B342</f>
        <v>Breadboard/Protoboard</v>
      </c>
      <c r="C336" s="125" t="str">
        <f>Equipment!C342</f>
        <v>SparkFun</v>
      </c>
      <c r="D336" s="125" t="str">
        <f>Equipment!D342</f>
        <v>PRT-13268</v>
      </c>
      <c r="E336" s="125">
        <f>Equipment!E342</f>
        <v>0</v>
      </c>
      <c r="F336" s="125">
        <f>Equipment!F342</f>
        <v>2</v>
      </c>
      <c r="G336" s="125">
        <f>Equipment!G342</f>
        <v>2</v>
      </c>
      <c r="H336" s="125">
        <f>Equipment!H342</f>
        <v>2</v>
      </c>
      <c r="I336" s="125">
        <f>Equipment!K342</f>
        <v>0</v>
      </c>
      <c r="J336" s="125">
        <f>Equipment!L342</f>
        <v>0</v>
      </c>
      <c r="K336" s="125">
        <f>Equipment!I342</f>
        <v>2</v>
      </c>
      <c r="L336" s="125" t="str">
        <f>Equipment!M342</f>
        <v>SparkFun Snappable Protoboard</v>
      </c>
      <c r="M336" s="125">
        <f>Equipment!N342</f>
        <v>7.95</v>
      </c>
      <c r="N336" s="125">
        <f>Equipment!O342</f>
        <v>0</v>
      </c>
      <c r="O336" s="125" t="str">
        <f>Equipment!P342</f>
        <v>A</v>
      </c>
      <c r="P336" s="125">
        <f>Equipment!Q342</f>
        <v>322</v>
      </c>
      <c r="Q336" s="125" t="str">
        <f>Equipment!R342</f>
        <v>PRT-13268</v>
      </c>
      <c r="R336" s="125">
        <f>Equipment!S342</f>
        <v>0</v>
      </c>
      <c r="S336" s="125">
        <f>Equipment!T342</f>
        <v>15.9</v>
      </c>
      <c r="T336" s="125">
        <f>Equipment!U342</f>
        <v>15.9</v>
      </c>
      <c r="U336" s="125">
        <f>Equipment!V342</f>
        <v>0</v>
      </c>
      <c r="V336" s="125">
        <f>Equipment!W342</f>
        <v>0</v>
      </c>
      <c r="W336" s="125" t="str">
        <f>Equipment!X342</f>
        <v>https://www.sparkfun.com/products/13268</v>
      </c>
      <c r="X336" s="125" t="str">
        <f>Equipment!Y342</f>
        <v>https://cdn.sparkfun.com/r/92-92/assets/parts/1/0/4/8/9/13268-01.jpg</v>
      </c>
      <c r="Y336" s="125" t="str">
        <f>Equipment!Z342</f>
        <v>https://www.sparkfun.com/products/13268</v>
      </c>
      <c r="Z336" s="125" t="str">
        <f>Equipment!AA342</f>
        <v>https://www.mouser.com/ProductDetail/474-PRT-13268</v>
      </c>
      <c r="AA336" s="125">
        <f>Equipment!AB342</f>
        <v>0</v>
      </c>
      <c r="AB336" s="125"/>
      <c r="AC336" s="125"/>
      <c r="AD336" s="125"/>
      <c r="AE336" s="125"/>
      <c r="AF336" s="125"/>
      <c r="AG336" s="125"/>
      <c r="AH336" s="125"/>
      <c r="AI336" s="125"/>
      <c r="AJ336" s="125"/>
      <c r="AK336" s="125"/>
      <c r="AL336" s="125"/>
    </row>
    <row r="337" spans="1:38" s="124" customFormat="1" x14ac:dyDescent="0.3">
      <c r="A337" s="125" t="str">
        <f>Equipment!A343</f>
        <v>Hardware Component</v>
      </c>
      <c r="B337" s="125" t="str">
        <f>Equipment!B343</f>
        <v>Breadboard/Protoboard</v>
      </c>
      <c r="C337" s="125" t="str">
        <f>Equipment!C343</f>
        <v>SparkFun</v>
      </c>
      <c r="D337" s="125" t="str">
        <f>Equipment!D343</f>
        <v>DEV-13317</v>
      </c>
      <c r="E337" s="125">
        <f>Equipment!E343</f>
        <v>2</v>
      </c>
      <c r="F337" s="125">
        <f>Equipment!F343</f>
        <v>2</v>
      </c>
      <c r="G337" s="125">
        <f>Equipment!G343</f>
        <v>0</v>
      </c>
      <c r="H337" s="125">
        <f>Equipment!H343</f>
        <v>12</v>
      </c>
      <c r="I337" s="125">
        <f>Equipment!K343</f>
        <v>2</v>
      </c>
      <c r="J337" s="125">
        <f>Equipment!L343</f>
        <v>2</v>
      </c>
      <c r="K337" s="125">
        <f>Equipment!I343</f>
        <v>10</v>
      </c>
      <c r="L337" s="125" t="str">
        <f>Equipment!M343</f>
        <v>SparkFun Big Red Box Proto Board</v>
      </c>
      <c r="M337" s="125">
        <f>Equipment!N343</f>
        <v>7.95</v>
      </c>
      <c r="N337" s="125">
        <f>Equipment!O343</f>
        <v>15.9</v>
      </c>
      <c r="O337" s="125" t="str">
        <f>Equipment!P343</f>
        <v>B</v>
      </c>
      <c r="P337" s="125">
        <f>Equipment!Q343</f>
        <v>323</v>
      </c>
      <c r="Q337" s="125" t="str">
        <f>Equipment!R343</f>
        <v>DEV-13317</v>
      </c>
      <c r="R337" s="125">
        <f>Equipment!S343</f>
        <v>15.9</v>
      </c>
      <c r="S337" s="125">
        <f>Equipment!T343</f>
        <v>95.4</v>
      </c>
      <c r="T337" s="125">
        <f>Equipment!U343</f>
        <v>79.5</v>
      </c>
      <c r="U337" s="125">
        <f>Equipment!V343</f>
        <v>15.9</v>
      </c>
      <c r="V337" s="125">
        <f>Equipment!W343</f>
        <v>15.9</v>
      </c>
      <c r="W337" s="125" t="str">
        <f>Equipment!X343</f>
        <v>https://www.sparkfun.com/products/13317</v>
      </c>
      <c r="X337" s="125" t="str">
        <f>Equipment!Y343</f>
        <v>https://cdn.sparkfun.com/r/92-92/assets/parts/1/0/6/0/3/13317-01.jpg</v>
      </c>
      <c r="Y337" s="125" t="str">
        <f>Equipment!Z343</f>
        <v>https://www.sparkfun.com/products/13317</v>
      </c>
      <c r="Z337" s="125" t="str">
        <f>Equipment!AA343</f>
        <v>https://www.mouser.com/ProductDetail/474-DEV-13317</v>
      </c>
      <c r="AA337" s="125">
        <f>Equipment!AB343</f>
        <v>0</v>
      </c>
      <c r="AB337" s="125"/>
      <c r="AC337" s="125"/>
      <c r="AD337" s="125"/>
      <c r="AE337" s="125"/>
      <c r="AF337" s="125"/>
      <c r="AG337" s="125"/>
      <c r="AH337" s="125"/>
      <c r="AI337" s="125"/>
      <c r="AJ337" s="125"/>
      <c r="AK337" s="125"/>
      <c r="AL337" s="125"/>
    </row>
    <row r="338" spans="1:38" s="124" customFormat="1" x14ac:dyDescent="0.3">
      <c r="A338" s="125" t="str">
        <f>Equipment!A344</f>
        <v>Hardware Component</v>
      </c>
      <c r="B338" s="125" t="str">
        <f>Equipment!B344</f>
        <v>Enclosures/Mounts</v>
      </c>
      <c r="C338" s="125" t="str">
        <f>Equipment!C344</f>
        <v>SparkFun</v>
      </c>
      <c r="D338" s="125" t="str">
        <f>Equipment!D344</f>
        <v>PRT-11366</v>
      </c>
      <c r="E338" s="125">
        <f>Equipment!E344</f>
        <v>1</v>
      </c>
      <c r="F338" s="125">
        <f>Equipment!F344</f>
        <v>1</v>
      </c>
      <c r="G338" s="125">
        <f>Equipment!G344</f>
        <v>0</v>
      </c>
      <c r="H338" s="125">
        <f>Equipment!H344</f>
        <v>6</v>
      </c>
      <c r="I338" s="125">
        <f>Equipment!K344</f>
        <v>1</v>
      </c>
      <c r="J338" s="125">
        <f>Equipment!L344</f>
        <v>1</v>
      </c>
      <c r="K338" s="125">
        <f>Equipment!I344</f>
        <v>5</v>
      </c>
      <c r="L338" s="125" t="str">
        <f>Equipment!M344</f>
        <v>Big Red Box - Enclosure</v>
      </c>
      <c r="M338" s="125">
        <f>Equipment!N344</f>
        <v>8.9499999999999993</v>
      </c>
      <c r="N338" s="125">
        <f>Equipment!O344</f>
        <v>8.9499999999999993</v>
      </c>
      <c r="O338" s="125" t="str">
        <f>Equipment!P344</f>
        <v>B</v>
      </c>
      <c r="P338" s="125">
        <f>Equipment!Q344</f>
        <v>324</v>
      </c>
      <c r="Q338" s="125" t="str">
        <f>Equipment!R344</f>
        <v>PRT-11366</v>
      </c>
      <c r="R338" s="125">
        <f>Equipment!S344</f>
        <v>8.9499999999999993</v>
      </c>
      <c r="S338" s="125">
        <f>Equipment!T344</f>
        <v>53.699999999999996</v>
      </c>
      <c r="T338" s="125">
        <f>Equipment!U344</f>
        <v>44.75</v>
      </c>
      <c r="U338" s="125">
        <f>Equipment!V344</f>
        <v>8.9499999999999993</v>
      </c>
      <c r="V338" s="125">
        <f>Equipment!W344</f>
        <v>8.9499999999999993</v>
      </c>
      <c r="W338" s="125" t="str">
        <f>Equipment!X344</f>
        <v>https://www.sparkfun.com/products/11366</v>
      </c>
      <c r="X338" s="125" t="str">
        <f>Equipment!Y344</f>
        <v>https://cdn.sparkfun.com/r/92-92/assets/parts/7/1/0/7/11366-01.jpg</v>
      </c>
      <c r="Y338" s="125" t="str">
        <f>Equipment!Z344</f>
        <v>https://www.sparkfun.com/products/11366</v>
      </c>
      <c r="Z338" s="125" t="str">
        <f>Equipment!AA344</f>
        <v>https://www.mouser.com/ProductDetail/474-PRT-11366</v>
      </c>
      <c r="AA338" s="125">
        <f>Equipment!AB344</f>
        <v>0</v>
      </c>
      <c r="AB338" s="125"/>
      <c r="AC338" s="125"/>
      <c r="AD338" s="125"/>
      <c r="AE338" s="125"/>
      <c r="AF338" s="125"/>
      <c r="AG338" s="125"/>
      <c r="AH338" s="125"/>
      <c r="AI338" s="125"/>
      <c r="AJ338" s="125"/>
      <c r="AK338" s="125"/>
      <c r="AL338" s="125"/>
    </row>
    <row r="339" spans="1:38" s="124" customFormat="1" x14ac:dyDescent="0.3">
      <c r="A339" s="125" t="str">
        <f>Equipment!A345</f>
        <v>Hardware Component</v>
      </c>
      <c r="B339" s="125" t="str">
        <f>Equipment!B345</f>
        <v>Enclosures/Mounts</v>
      </c>
      <c r="C339" s="125" t="str">
        <f>Equipment!C345</f>
        <v>SparkFun</v>
      </c>
      <c r="D339" s="125" t="str">
        <f>Equipment!D345</f>
        <v>PRT-10088</v>
      </c>
      <c r="E339" s="125">
        <f>Equipment!E345</f>
        <v>0</v>
      </c>
      <c r="F339" s="125">
        <f>Equipment!F345</f>
        <v>0</v>
      </c>
      <c r="G339" s="125">
        <f>Equipment!G345</f>
        <v>0</v>
      </c>
      <c r="H339" s="125">
        <f>Equipment!H345</f>
        <v>0</v>
      </c>
      <c r="I339" s="125">
        <f>Equipment!K345</f>
        <v>0</v>
      </c>
      <c r="J339" s="125">
        <f>Equipment!L345</f>
        <v>0</v>
      </c>
      <c r="K339" s="125">
        <f>Equipment!I345</f>
        <v>0</v>
      </c>
      <c r="L339" s="125" t="str">
        <f>Equipment!M345</f>
        <v>Arduino Project Enclosure</v>
      </c>
      <c r="M339" s="125">
        <f>Equipment!N345</f>
        <v>11.95</v>
      </c>
      <c r="N339" s="125">
        <f>Equipment!O345</f>
        <v>0</v>
      </c>
      <c r="O339" s="125" t="str">
        <f>Equipment!P345</f>
        <v>H</v>
      </c>
      <c r="P339" s="125">
        <f>Equipment!Q345</f>
        <v>325</v>
      </c>
      <c r="Q339" s="125" t="str">
        <f>Equipment!R345</f>
        <v>PRT-10088</v>
      </c>
      <c r="R339" s="125">
        <f>Equipment!S345</f>
        <v>0</v>
      </c>
      <c r="S339" s="125">
        <f>Equipment!T345</f>
        <v>0</v>
      </c>
      <c r="T339" s="125">
        <f>Equipment!U345</f>
        <v>0</v>
      </c>
      <c r="U339" s="125">
        <f>Equipment!V345</f>
        <v>0</v>
      </c>
      <c r="V339" s="125">
        <f>Equipment!W345</f>
        <v>0</v>
      </c>
      <c r="W339" s="125" t="str">
        <f>Equipment!X345</f>
        <v>https://www.sparkfun.com/products/10088</v>
      </c>
      <c r="X339" s="125" t="str">
        <f>Equipment!Y345</f>
        <v>https://cdn.sparkfun.com/r/92-92/assets/parts/4/3/1/1/10088-01.jpg</v>
      </c>
      <c r="Y339" s="125" t="str">
        <f>Equipment!Z345</f>
        <v>https://www.sparkfun.com/products/10088</v>
      </c>
      <c r="Z339" s="125" t="str">
        <f>Equipment!AA345</f>
        <v>https://www.mouser.com/ProductDetail/474-PRT-10088</v>
      </c>
      <c r="AA339" s="125">
        <f>Equipment!AB345</f>
        <v>0</v>
      </c>
      <c r="AB339" s="125"/>
      <c r="AC339" s="125"/>
      <c r="AD339" s="125"/>
      <c r="AE339" s="125"/>
      <c r="AF339" s="125"/>
      <c r="AG339" s="125"/>
      <c r="AH339" s="125"/>
      <c r="AI339" s="125"/>
      <c r="AJ339" s="125"/>
      <c r="AK339" s="125"/>
      <c r="AL339" s="125"/>
    </row>
    <row r="340" spans="1:38" s="124" customFormat="1" x14ac:dyDescent="0.3">
      <c r="A340" s="125" t="str">
        <f>Equipment!A346</f>
        <v>Hardware Component</v>
      </c>
      <c r="B340" s="125" t="str">
        <f>Equipment!B346</f>
        <v>Enclosures/Mounts</v>
      </c>
      <c r="C340" s="125" t="str">
        <f>Equipment!C346</f>
        <v>SparkFun</v>
      </c>
      <c r="D340" s="125" t="str">
        <f>Equipment!D346</f>
        <v>DEV-11632</v>
      </c>
      <c r="E340" s="125">
        <f>Equipment!E346</f>
        <v>0</v>
      </c>
      <c r="F340" s="125">
        <f>Equipment!F346</f>
        <v>5</v>
      </c>
      <c r="G340" s="125">
        <f>Equipment!G346</f>
        <v>0</v>
      </c>
      <c r="H340" s="125">
        <f>Equipment!H346</f>
        <v>5</v>
      </c>
      <c r="I340" s="125">
        <f>Equipment!K346</f>
        <v>5</v>
      </c>
      <c r="J340" s="125">
        <f>Equipment!L346</f>
        <v>5</v>
      </c>
      <c r="K340" s="125">
        <f>Equipment!I346</f>
        <v>0</v>
      </c>
      <c r="L340" s="125" t="str">
        <f>Equipment!M346</f>
        <v>IOIO and Breadboard Holder</v>
      </c>
      <c r="M340" s="125">
        <f>Equipment!N346</f>
        <v>0.1</v>
      </c>
      <c r="N340" s="125">
        <f>Equipment!O346</f>
        <v>0.5</v>
      </c>
      <c r="O340" s="125" t="str">
        <f>Equipment!P346</f>
        <v>A</v>
      </c>
      <c r="P340" s="125">
        <f>Equipment!Q346</f>
        <v>326</v>
      </c>
      <c r="Q340" s="125" t="str">
        <f>Equipment!R346</f>
        <v>DEV-11632</v>
      </c>
      <c r="R340" s="125">
        <f>Equipment!S346</f>
        <v>0</v>
      </c>
      <c r="S340" s="125">
        <f>Equipment!T346</f>
        <v>0.5</v>
      </c>
      <c r="T340" s="125">
        <f>Equipment!U346</f>
        <v>0</v>
      </c>
      <c r="U340" s="125">
        <f>Equipment!V346</f>
        <v>0.5</v>
      </c>
      <c r="V340" s="125">
        <f>Equipment!W346</f>
        <v>0.5</v>
      </c>
      <c r="W340" s="125" t="str">
        <f>Equipment!X346</f>
        <v>https://www.sparkfun.com/products/11632</v>
      </c>
      <c r="X340" s="125" t="str">
        <f>Equipment!Y346</f>
        <v>https://cdn.sparkfun.com/r/92-92/assets/parts/7/6/8/8/11632-01.jpg</v>
      </c>
      <c r="Y340" s="125" t="str">
        <f>Equipment!Z346</f>
        <v>https://www.sparkfun.com/products/11632</v>
      </c>
      <c r="Z340" s="125" t="str">
        <f>Equipment!AA346</f>
        <v>https://www.mouser.com/ProductDetail/474-DEV-11632</v>
      </c>
      <c r="AA340" s="125">
        <f>Equipment!AB346</f>
        <v>0</v>
      </c>
      <c r="AB340" s="125"/>
      <c r="AC340" s="125"/>
      <c r="AD340" s="125"/>
      <c r="AE340" s="125"/>
      <c r="AF340" s="125"/>
      <c r="AG340" s="125"/>
      <c r="AH340" s="125"/>
      <c r="AI340" s="125"/>
      <c r="AJ340" s="125"/>
      <c r="AK340" s="125"/>
      <c r="AL340" s="125"/>
    </row>
    <row r="341" spans="1:38" s="124" customFormat="1" x14ac:dyDescent="0.3">
      <c r="A341" s="125" t="str">
        <f>Equipment!A347</f>
        <v>Hardware Component</v>
      </c>
      <c r="B341" s="125" t="str">
        <f>Equipment!B347</f>
        <v>Enclosures/Mounts</v>
      </c>
      <c r="C341" s="125" t="str">
        <f>Equipment!C347</f>
        <v>Adafruit</v>
      </c>
      <c r="D341" s="125" t="str">
        <f>Equipment!D347</f>
        <v>2229</v>
      </c>
      <c r="E341" s="125">
        <f>Equipment!E347</f>
        <v>0</v>
      </c>
      <c r="F341" s="125">
        <f>Equipment!F347</f>
        <v>0</v>
      </c>
      <c r="G341" s="125">
        <f>Equipment!G347</f>
        <v>0</v>
      </c>
      <c r="H341" s="125">
        <f>Equipment!H347</f>
        <v>0</v>
      </c>
      <c r="I341" s="125">
        <f>Equipment!K347</f>
        <v>0</v>
      </c>
      <c r="J341" s="125">
        <f>Equipment!L347</f>
        <v>0</v>
      </c>
      <c r="K341" s="125">
        <f>Equipment!I347</f>
        <v>0</v>
      </c>
      <c r="L341" s="125" t="str">
        <f>Equipment!M347</f>
        <v>Extruded Aluminum Enclosure Box - 100mm x 67mm x 26mm</v>
      </c>
      <c r="M341" s="125">
        <f>Equipment!N347</f>
        <v>7.5</v>
      </c>
      <c r="N341" s="125">
        <f>Equipment!O347</f>
        <v>0</v>
      </c>
      <c r="O341" s="125" t="str">
        <f>Equipment!P347</f>
        <v>A</v>
      </c>
      <c r="P341" s="125">
        <f>Equipment!Q347</f>
        <v>327</v>
      </c>
      <c r="Q341" s="125" t="str">
        <f>Equipment!R347</f>
        <v>2229</v>
      </c>
      <c r="R341" s="125">
        <f>Equipment!S347</f>
        <v>0</v>
      </c>
      <c r="S341" s="125">
        <f>Equipment!T347</f>
        <v>0</v>
      </c>
      <c r="T341" s="125">
        <f>Equipment!U347</f>
        <v>0</v>
      </c>
      <c r="U341" s="125">
        <f>Equipment!V347</f>
        <v>0</v>
      </c>
      <c r="V341" s="125">
        <f>Equipment!W347</f>
        <v>0</v>
      </c>
      <c r="W341" s="125">
        <f>Equipment!X347</f>
        <v>0</v>
      </c>
      <c r="X341" s="125">
        <f>Equipment!Y347</f>
        <v>0</v>
      </c>
      <c r="Y341" s="125" t="str">
        <f>Equipment!Z347</f>
        <v>https://www.adafruit.com/product/2229</v>
      </c>
      <c r="Z341" s="125" t="str">
        <f>Equipment!AA347</f>
        <v>https://www.mouser.com/ProductDetail/485-2229</v>
      </c>
      <c r="AA341" s="125">
        <f>Equipment!AB347</f>
        <v>0</v>
      </c>
      <c r="AB341" s="125"/>
      <c r="AC341" s="125"/>
      <c r="AD341" s="125"/>
      <c r="AE341" s="125"/>
      <c r="AF341" s="125"/>
      <c r="AG341" s="125"/>
      <c r="AH341" s="125"/>
      <c r="AI341" s="125"/>
      <c r="AJ341" s="125"/>
      <c r="AK341" s="125"/>
      <c r="AL341" s="125"/>
    </row>
    <row r="342" spans="1:38" s="124" customFormat="1" x14ac:dyDescent="0.3">
      <c r="A342" s="125" t="str">
        <f>Equipment!A348</f>
        <v>Hardware Component</v>
      </c>
      <c r="B342" s="125" t="str">
        <f>Equipment!B348</f>
        <v>Enclosures/Mounts</v>
      </c>
      <c r="C342" s="125" t="str">
        <f>Equipment!C348</f>
        <v>Adafruit</v>
      </c>
      <c r="D342" s="125" t="str">
        <f>Equipment!D348</f>
        <v>2230</v>
      </c>
      <c r="E342" s="125">
        <f>Equipment!E348</f>
        <v>0</v>
      </c>
      <c r="F342" s="125">
        <f>Equipment!F348</f>
        <v>0</v>
      </c>
      <c r="G342" s="125">
        <f>Equipment!G348</f>
        <v>0</v>
      </c>
      <c r="H342" s="125">
        <f>Equipment!H348</f>
        <v>0</v>
      </c>
      <c r="I342" s="125">
        <f>Equipment!K348</f>
        <v>0</v>
      </c>
      <c r="J342" s="125">
        <f>Equipment!L348</f>
        <v>0</v>
      </c>
      <c r="K342" s="125">
        <f>Equipment!I348</f>
        <v>0</v>
      </c>
      <c r="L342" s="125" t="str">
        <f>Equipment!M348</f>
        <v>Extruded Aluminum Enclosure Box - 94mm x 83mm x 30mm</v>
      </c>
      <c r="M342" s="125">
        <f>Equipment!N348</f>
        <v>5.95</v>
      </c>
      <c r="N342" s="125">
        <f>Equipment!O348</f>
        <v>0</v>
      </c>
      <c r="O342" s="125" t="str">
        <f>Equipment!P348</f>
        <v>A</v>
      </c>
      <c r="P342" s="125">
        <f>Equipment!Q348</f>
        <v>328</v>
      </c>
      <c r="Q342" s="125" t="str">
        <f>Equipment!R348</f>
        <v>2230</v>
      </c>
      <c r="R342" s="125">
        <f>Equipment!S348</f>
        <v>0</v>
      </c>
      <c r="S342" s="125">
        <f>Equipment!T348</f>
        <v>0</v>
      </c>
      <c r="T342" s="125">
        <f>Equipment!U348</f>
        <v>0</v>
      </c>
      <c r="U342" s="125">
        <f>Equipment!V348</f>
        <v>0</v>
      </c>
      <c r="V342" s="125">
        <f>Equipment!W348</f>
        <v>0</v>
      </c>
      <c r="W342" s="125">
        <f>Equipment!X348</f>
        <v>0</v>
      </c>
      <c r="X342" s="125">
        <f>Equipment!Y348</f>
        <v>0</v>
      </c>
      <c r="Y342" s="125" t="str">
        <f>Equipment!Z348</f>
        <v>https://www.adafruit.com/product/2230</v>
      </c>
      <c r="Z342" s="125" t="str">
        <f>Equipment!AA348</f>
        <v>https://www.mouser.com/ProductDetail/485-2230</v>
      </c>
      <c r="AA342" s="125">
        <f>Equipment!AB348</f>
        <v>0</v>
      </c>
      <c r="AB342" s="125"/>
      <c r="AC342" s="125"/>
      <c r="AD342" s="125"/>
      <c r="AE342" s="125"/>
      <c r="AF342" s="125"/>
      <c r="AG342" s="125"/>
      <c r="AH342" s="125"/>
      <c r="AI342" s="125"/>
      <c r="AJ342" s="125"/>
      <c r="AK342" s="125"/>
      <c r="AL342" s="125"/>
    </row>
    <row r="343" spans="1:38" s="124" customFormat="1" x14ac:dyDescent="0.3">
      <c r="A343" s="125" t="str">
        <f>Equipment!A349</f>
        <v>Hardware Component</v>
      </c>
      <c r="B343" s="125" t="str">
        <f>Equipment!B349</f>
        <v>Hardware Components/Accessories</v>
      </c>
      <c r="C343" s="125" t="str">
        <f>Equipment!C349</f>
        <v>SparkFun</v>
      </c>
      <c r="D343" s="125" t="str">
        <f>Equipment!D349</f>
        <v>COM-10594</v>
      </c>
      <c r="E343" s="125">
        <f>Equipment!E349</f>
        <v>1</v>
      </c>
      <c r="F343" s="125">
        <f>Equipment!F349</f>
        <v>0</v>
      </c>
      <c r="G343" s="125">
        <f>Equipment!G349</f>
        <v>0</v>
      </c>
      <c r="H343" s="125">
        <f>Equipment!H349</f>
        <v>5</v>
      </c>
      <c r="I343" s="125">
        <f>Equipment!K349</f>
        <v>0</v>
      </c>
      <c r="J343" s="125">
        <f>Equipment!L349</f>
        <v>0</v>
      </c>
      <c r="K343" s="125">
        <f>Equipment!I349</f>
        <v>5</v>
      </c>
      <c r="L343" s="125" t="str">
        <f>Equipment!M349</f>
        <v>Silicone Bumpers - Large (10x16.5mm, 4 pack)</v>
      </c>
      <c r="M343" s="125">
        <f>Equipment!N349</f>
        <v>0.95</v>
      </c>
      <c r="N343" s="125">
        <f>Equipment!O349</f>
        <v>0</v>
      </c>
      <c r="O343" s="125" t="str">
        <f>Equipment!P349</f>
        <v>B</v>
      </c>
      <c r="P343" s="125">
        <f>Equipment!Q349</f>
        <v>329</v>
      </c>
      <c r="Q343" s="125" t="str">
        <f>Equipment!R349</f>
        <v>COM-10594</v>
      </c>
      <c r="R343" s="125">
        <f>Equipment!S349</f>
        <v>0.95</v>
      </c>
      <c r="S343" s="125">
        <f>Equipment!T349</f>
        <v>4.75</v>
      </c>
      <c r="T343" s="125">
        <f>Equipment!U349</f>
        <v>4.75</v>
      </c>
      <c r="U343" s="125">
        <f>Equipment!V349</f>
        <v>0</v>
      </c>
      <c r="V343" s="125">
        <f>Equipment!W349</f>
        <v>0</v>
      </c>
      <c r="W343" s="125" t="str">
        <f>Equipment!X349</f>
        <v>https://www.sparkfun.com/products/10594</v>
      </c>
      <c r="X343" s="125" t="str">
        <f>Equipment!Y349</f>
        <v>https://cdn.sparkfun.com/r/92-92/assets/parts/5/1/6/0/10594-01.jpg</v>
      </c>
      <c r="Y343" s="125" t="str">
        <f>Equipment!Z349</f>
        <v>https://www.sparkfun.com/products/10594</v>
      </c>
      <c r="Z343" s="125" t="str">
        <f>Equipment!AA349</f>
        <v>https://www.mouser.com/ProductDetail/474-COM-10594</v>
      </c>
      <c r="AA343" s="125">
        <f>Equipment!AB349</f>
        <v>0</v>
      </c>
      <c r="AB343" s="125"/>
      <c r="AC343" s="125"/>
      <c r="AD343" s="125"/>
      <c r="AE343" s="125"/>
      <c r="AF343" s="125"/>
      <c r="AG343" s="125"/>
      <c r="AH343" s="125"/>
      <c r="AI343" s="125"/>
      <c r="AJ343" s="125"/>
      <c r="AK343" s="125"/>
      <c r="AL343" s="125"/>
    </row>
    <row r="344" spans="1:38" s="124" customFormat="1" x14ac:dyDescent="0.3">
      <c r="A344" s="125" t="str">
        <f>Equipment!A350</f>
        <v>Hardware Component</v>
      </c>
      <c r="B344" s="125" t="str">
        <f>Equipment!B350</f>
        <v>Hardware Components/Accessories</v>
      </c>
      <c r="C344" s="125" t="str">
        <f>Equipment!C350</f>
        <v>SparkFun</v>
      </c>
      <c r="D344" s="125" t="str">
        <f>Equipment!D350</f>
        <v>PRT-10230</v>
      </c>
      <c r="E344" s="125">
        <f>Equipment!E350</f>
        <v>1</v>
      </c>
      <c r="F344" s="125">
        <f>Equipment!F350</f>
        <v>0</v>
      </c>
      <c r="G344" s="125">
        <f>Equipment!G350</f>
        <v>0</v>
      </c>
      <c r="H344" s="125">
        <f>Equipment!H350</f>
        <v>5</v>
      </c>
      <c r="I344" s="125">
        <f>Equipment!K350</f>
        <v>0</v>
      </c>
      <c r="J344" s="125">
        <f>Equipment!L350</f>
        <v>0</v>
      </c>
      <c r="K344" s="125">
        <f>Equipment!I350</f>
        <v>5</v>
      </c>
      <c r="L344" s="125" t="str">
        <f>Equipment!M350</f>
        <v>Silicone Bumpers - Small, Clear (8x2mm, 5 pack)</v>
      </c>
      <c r="M344" s="125">
        <f>Equipment!N350</f>
        <v>0.95</v>
      </c>
      <c r="N344" s="125">
        <f>Equipment!O350</f>
        <v>0</v>
      </c>
      <c r="O344" s="125" t="str">
        <f>Equipment!P350</f>
        <v>B</v>
      </c>
      <c r="P344" s="125">
        <f>Equipment!Q350</f>
        <v>330</v>
      </c>
      <c r="Q344" s="125" t="str">
        <f>Equipment!R350</f>
        <v>PRT-10230</v>
      </c>
      <c r="R344" s="125">
        <f>Equipment!S350</f>
        <v>0.95</v>
      </c>
      <c r="S344" s="125">
        <f>Equipment!T350</f>
        <v>4.75</v>
      </c>
      <c r="T344" s="125">
        <f>Equipment!U350</f>
        <v>4.75</v>
      </c>
      <c r="U344" s="125">
        <f>Equipment!V350</f>
        <v>0</v>
      </c>
      <c r="V344" s="125">
        <f>Equipment!W350</f>
        <v>0</v>
      </c>
      <c r="W344" s="125" t="str">
        <f>Equipment!X350</f>
        <v>https://www.sparkfun.com/products/10230</v>
      </c>
      <c r="X344" s="125" t="str">
        <f>Equipment!Y350</f>
        <v>https://cdn.sparkfun.com/r/92-92/assets/parts/4/5/8/0/10230-01a.jpg</v>
      </c>
      <c r="Y344" s="125" t="str">
        <f>Equipment!Z350</f>
        <v>https://www.sparkfun.com/products/10230</v>
      </c>
      <c r="Z344" s="125" t="str">
        <f>Equipment!AA350</f>
        <v>https://www.mouser.com/ProductDetail/474-PRT-10230</v>
      </c>
      <c r="AA344" s="125">
        <f>Equipment!AB350</f>
        <v>0</v>
      </c>
      <c r="AB344" s="125"/>
      <c r="AC344" s="125"/>
      <c r="AD344" s="125"/>
      <c r="AE344" s="125"/>
      <c r="AF344" s="125"/>
      <c r="AG344" s="125"/>
      <c r="AH344" s="125"/>
      <c r="AI344" s="125"/>
      <c r="AJ344" s="125"/>
      <c r="AK344" s="125"/>
      <c r="AL344" s="125"/>
    </row>
    <row r="345" spans="1:38" s="124" customFormat="1" x14ac:dyDescent="0.3">
      <c r="A345" s="125" t="str">
        <f>Equipment!A351</f>
        <v>Hardware Component</v>
      </c>
      <c r="B345" s="125" t="str">
        <f>Equipment!B351</f>
        <v>Hardware Components/Accessories</v>
      </c>
      <c r="C345" s="125" t="str">
        <f>Equipment!C351</f>
        <v>Adafruit</v>
      </c>
      <c r="D345" s="125" t="str">
        <f>Equipment!D351</f>
        <v>550</v>
      </c>
      <c r="E345" s="125">
        <f>Equipment!E351</f>
        <v>0</v>
      </c>
      <c r="F345" s="125">
        <f>Equipment!F351</f>
        <v>0</v>
      </c>
      <c r="G345" s="125">
        <f>Equipment!G351</f>
        <v>0</v>
      </c>
      <c r="H345" s="125">
        <f>Equipment!H351</f>
        <v>0</v>
      </c>
      <c r="I345" s="125">
        <f>Equipment!K351</f>
        <v>0</v>
      </c>
      <c r="J345" s="125">
        <f>Equipment!L351</f>
        <v>0</v>
      </c>
      <c r="K345" s="125">
        <f>Equipment!I351</f>
        <v>0</v>
      </c>
      <c r="L345" s="125" t="str">
        <f>Equipment!M351</f>
        <v xml:space="preserve">Little Rubber Bumper Feet - Pack of 4 </v>
      </c>
      <c r="M345" s="125">
        <f>Equipment!N351</f>
        <v>0.95</v>
      </c>
      <c r="N345" s="125">
        <f>Equipment!O351</f>
        <v>0</v>
      </c>
      <c r="O345" s="125" t="str">
        <f>Equipment!P351</f>
        <v>A</v>
      </c>
      <c r="P345" s="125">
        <f>Equipment!Q351</f>
        <v>331</v>
      </c>
      <c r="Q345" s="125" t="str">
        <f>Equipment!R351</f>
        <v>550</v>
      </c>
      <c r="R345" s="125">
        <f>Equipment!S351</f>
        <v>0</v>
      </c>
      <c r="S345" s="125">
        <f>Equipment!T351</f>
        <v>0</v>
      </c>
      <c r="T345" s="125">
        <f>Equipment!U351</f>
        <v>0</v>
      </c>
      <c r="U345" s="125">
        <f>Equipment!V351</f>
        <v>0</v>
      </c>
      <c r="V345" s="125">
        <f>Equipment!W351</f>
        <v>0</v>
      </c>
      <c r="W345" s="125">
        <f>Equipment!X351</f>
        <v>0</v>
      </c>
      <c r="X345" s="125">
        <f>Equipment!Y351</f>
        <v>0</v>
      </c>
      <c r="Y345" s="125" t="str">
        <f>Equipment!Z351</f>
        <v>https://www.adafruit.com/product/550</v>
      </c>
      <c r="Z345" s="125" t="str">
        <f>Equipment!AA351</f>
        <v>https://www.mouser.com/ProductDetail/485-550</v>
      </c>
      <c r="AA345" s="125">
        <f>Equipment!AB351</f>
        <v>0</v>
      </c>
      <c r="AB345" s="125"/>
      <c r="AC345" s="125"/>
      <c r="AD345" s="125"/>
      <c r="AE345" s="125"/>
      <c r="AF345" s="125"/>
      <c r="AG345" s="125"/>
      <c r="AH345" s="125"/>
      <c r="AI345" s="125"/>
      <c r="AJ345" s="125"/>
      <c r="AK345" s="125"/>
      <c r="AL345" s="125"/>
    </row>
    <row r="346" spans="1:38" s="124" customFormat="1" x14ac:dyDescent="0.3">
      <c r="A346" s="125" t="str">
        <f>Equipment!A352</f>
        <v>Hardware Component</v>
      </c>
      <c r="B346" s="125" t="str">
        <f>Equipment!B352</f>
        <v>Hardware Components/Accessories</v>
      </c>
      <c r="C346" s="125" t="str">
        <f>Equipment!C352</f>
        <v>SparkFun</v>
      </c>
      <c r="D346" s="125" t="str">
        <f>Equipment!D352</f>
        <v>PRT-09353</v>
      </c>
      <c r="E346" s="125">
        <f>Equipment!E352</f>
        <v>0</v>
      </c>
      <c r="F346" s="125">
        <f>Equipment!F352</f>
        <v>2</v>
      </c>
      <c r="G346" s="125">
        <f>Equipment!G352</f>
        <v>0</v>
      </c>
      <c r="H346" s="125">
        <f>Equipment!H352</f>
        <v>2</v>
      </c>
      <c r="I346" s="125">
        <f>Equipment!K352</f>
        <v>2</v>
      </c>
      <c r="J346" s="125">
        <f>Equipment!L352</f>
        <v>2</v>
      </c>
      <c r="K346" s="125">
        <f>Equipment!I352</f>
        <v>0</v>
      </c>
      <c r="L346" s="125" t="str">
        <f>Equipment!M352</f>
        <v>Heat Shrink Kit</v>
      </c>
      <c r="M346" s="125">
        <f>Equipment!N352</f>
        <v>7.95</v>
      </c>
      <c r="N346" s="125">
        <f>Equipment!O352</f>
        <v>15.9</v>
      </c>
      <c r="O346" s="125" t="str">
        <f>Equipment!P352</f>
        <v>A</v>
      </c>
      <c r="P346" s="125">
        <f>Equipment!Q352</f>
        <v>332</v>
      </c>
      <c r="Q346" s="125" t="str">
        <f>Equipment!R352</f>
        <v>PRT-09353</v>
      </c>
      <c r="R346" s="125">
        <f>Equipment!S352</f>
        <v>0</v>
      </c>
      <c r="S346" s="125">
        <f>Equipment!T352</f>
        <v>15.9</v>
      </c>
      <c r="T346" s="125">
        <f>Equipment!U352</f>
        <v>0</v>
      </c>
      <c r="U346" s="125">
        <f>Equipment!V352</f>
        <v>15.9</v>
      </c>
      <c r="V346" s="125">
        <f>Equipment!W352</f>
        <v>15.9</v>
      </c>
      <c r="W346" s="125" t="str">
        <f>Equipment!X352</f>
        <v>https://www.sparkfun.com/products/9353</v>
      </c>
      <c r="X346" s="125" t="str">
        <f>Equipment!Y352</f>
        <v>https://cdn.sparkfun.com/r/92-92/assets/parts/2/9/2/3/09353-01.jpg</v>
      </c>
      <c r="Y346" s="125" t="str">
        <f>Equipment!Z352</f>
        <v>https://www.sparkfun.com/products/09353</v>
      </c>
      <c r="Z346" s="125" t="str">
        <f>Equipment!AA352</f>
        <v>https://www.mouser.com/ProductDetail/474-PRT-09353</v>
      </c>
      <c r="AA346" s="125">
        <f>Equipment!AB352</f>
        <v>0</v>
      </c>
      <c r="AB346" s="125"/>
      <c r="AC346" s="125"/>
      <c r="AD346" s="125"/>
      <c r="AE346" s="125"/>
      <c r="AF346" s="125"/>
      <c r="AG346" s="125"/>
      <c r="AH346" s="125"/>
      <c r="AI346" s="125"/>
      <c r="AJ346" s="125"/>
      <c r="AK346" s="125"/>
      <c r="AL346" s="125"/>
    </row>
    <row r="347" spans="1:38" s="124" customFormat="1" x14ac:dyDescent="0.3">
      <c r="A347" s="125" t="str">
        <f>Equipment!A353</f>
        <v>Hardware Component</v>
      </c>
      <c r="B347" s="125" t="str">
        <f>Equipment!B353</f>
        <v>Hardware Components/Accessories</v>
      </c>
      <c r="C347" s="125" t="str">
        <f>Equipment!C353</f>
        <v>Adafruit</v>
      </c>
      <c r="D347" s="125" t="str">
        <f>Equipment!D353</f>
        <v>344</v>
      </c>
      <c r="E347" s="125">
        <f>Equipment!E353</f>
        <v>0</v>
      </c>
      <c r="F347" s="125">
        <f>Equipment!F353</f>
        <v>0</v>
      </c>
      <c r="G347" s="125">
        <f>Equipment!G353</f>
        <v>0</v>
      </c>
      <c r="H347" s="125">
        <f>Equipment!H353</f>
        <v>0</v>
      </c>
      <c r="I347" s="125">
        <f>Equipment!K353</f>
        <v>0</v>
      </c>
      <c r="J347" s="125">
        <f>Equipment!L353</f>
        <v>0</v>
      </c>
      <c r="K347" s="125">
        <f>Equipment!I353</f>
        <v>0</v>
      </c>
      <c r="L347" s="125" t="str">
        <f>Equipment!M353</f>
        <v>Heat Shrink Pack</v>
      </c>
      <c r="M347" s="125">
        <f>Equipment!N353</f>
        <v>4.95</v>
      </c>
      <c r="N347" s="125">
        <f>Equipment!O353</f>
        <v>0</v>
      </c>
      <c r="O347" s="125" t="str">
        <f>Equipment!P353</f>
        <v>A</v>
      </c>
      <c r="P347" s="125">
        <f>Equipment!Q353</f>
        <v>333</v>
      </c>
      <c r="Q347" s="125" t="str">
        <f>Equipment!R353</f>
        <v>344</v>
      </c>
      <c r="R347" s="125">
        <f>Equipment!S353</f>
        <v>0</v>
      </c>
      <c r="S347" s="125">
        <f>Equipment!T353</f>
        <v>0</v>
      </c>
      <c r="T347" s="125">
        <f>Equipment!U353</f>
        <v>0</v>
      </c>
      <c r="U347" s="125">
        <f>Equipment!V353</f>
        <v>0</v>
      </c>
      <c r="V347" s="125">
        <f>Equipment!W353</f>
        <v>0</v>
      </c>
      <c r="W347" s="125">
        <f>Equipment!X353</f>
        <v>0</v>
      </c>
      <c r="X347" s="125">
        <f>Equipment!Y353</f>
        <v>0</v>
      </c>
      <c r="Y347" s="125" t="str">
        <f>Equipment!Z353</f>
        <v>https://www.adafruit.com/product/344</v>
      </c>
      <c r="Z347" s="125" t="str">
        <f>Equipment!AA353</f>
        <v>https://www.mouser.com/ProductDetail/485-344</v>
      </c>
      <c r="AA347" s="125">
        <f>Equipment!AB353</f>
        <v>0</v>
      </c>
      <c r="AB347" s="125"/>
      <c r="AC347" s="125"/>
      <c r="AD347" s="125"/>
      <c r="AE347" s="125"/>
      <c r="AF347" s="125"/>
      <c r="AG347" s="125"/>
      <c r="AH347" s="125"/>
      <c r="AI347" s="125"/>
      <c r="AJ347" s="125"/>
      <c r="AK347" s="125"/>
      <c r="AL347" s="125"/>
    </row>
    <row r="348" spans="1:38" s="124" customFormat="1" x14ac:dyDescent="0.3">
      <c r="A348" s="125" t="str">
        <f>Equipment!A354</f>
        <v>Hardware Component</v>
      </c>
      <c r="B348" s="125" t="str">
        <f>Equipment!B354</f>
        <v>Plastics Fabrication</v>
      </c>
      <c r="C348" s="125" t="str">
        <f>Equipment!C354</f>
        <v>SparkFun</v>
      </c>
      <c r="D348" s="125" t="str">
        <f>Equipment!D354</f>
        <v>TOL-10951</v>
      </c>
      <c r="E348" s="125">
        <f>Equipment!E354</f>
        <v>0</v>
      </c>
      <c r="F348" s="125">
        <f>Equipment!F354</f>
        <v>0</v>
      </c>
      <c r="G348" s="125">
        <f>Equipment!G354</f>
        <v>0</v>
      </c>
      <c r="H348" s="125">
        <f>Equipment!H354</f>
        <v>0</v>
      </c>
      <c r="I348" s="125">
        <f>Equipment!K354</f>
        <v>0</v>
      </c>
      <c r="J348" s="125">
        <f>Equipment!L354</f>
        <v>0</v>
      </c>
      <c r="K348" s="125">
        <f>Equipment!I354</f>
        <v>0</v>
      </c>
      <c r="L348" s="125" t="str">
        <f>Equipment!M354</f>
        <v>Polymorph - 1000g</v>
      </c>
      <c r="M348" s="125">
        <f>Equipment!N354</f>
        <v>34.950000000000003</v>
      </c>
      <c r="N348" s="125">
        <f>Equipment!O354</f>
        <v>0</v>
      </c>
      <c r="O348" s="125" t="str">
        <f>Equipment!P354</f>
        <v>A</v>
      </c>
      <c r="P348" s="125">
        <f>Equipment!Q354</f>
        <v>334</v>
      </c>
      <c r="Q348" s="125" t="str">
        <f>Equipment!R354</f>
        <v>TOL-10951</v>
      </c>
      <c r="R348" s="125">
        <f>Equipment!S354</f>
        <v>0</v>
      </c>
      <c r="S348" s="125">
        <f>Equipment!T354</f>
        <v>0</v>
      </c>
      <c r="T348" s="125">
        <f>Equipment!U354</f>
        <v>0</v>
      </c>
      <c r="U348" s="125">
        <f>Equipment!V354</f>
        <v>0</v>
      </c>
      <c r="V348" s="125">
        <f>Equipment!W354</f>
        <v>0</v>
      </c>
      <c r="W348" s="125" t="str">
        <f>Equipment!X354</f>
        <v>https://www.sparkfun.com/products/10951</v>
      </c>
      <c r="X348" s="125" t="str">
        <f>Equipment!Y354</f>
        <v>https://cdn.sparkfun.com/r/92-92/assets/parts/6/1/2/8/10951-01a.jpg</v>
      </c>
      <c r="Y348" s="125" t="str">
        <f>Equipment!Z354</f>
        <v>https://www.sparkfun.com/products/10951</v>
      </c>
      <c r="Z348" s="125" t="str">
        <f>Equipment!AA354</f>
        <v>https://www.mouser.com/ProductDetail/474-TOL-10951</v>
      </c>
      <c r="AA348" s="125">
        <f>Equipment!AB354</f>
        <v>0</v>
      </c>
      <c r="AB348" s="125"/>
      <c r="AC348" s="125"/>
      <c r="AD348" s="125"/>
      <c r="AE348" s="125"/>
      <c r="AF348" s="125"/>
      <c r="AG348" s="125"/>
      <c r="AH348" s="125"/>
      <c r="AI348" s="125"/>
      <c r="AJ348" s="125"/>
      <c r="AK348" s="125"/>
      <c r="AL348" s="125"/>
    </row>
    <row r="349" spans="1:38" s="124" customFormat="1" x14ac:dyDescent="0.3">
      <c r="A349" s="125" t="str">
        <f>Equipment!A355</f>
        <v>Hardware Component</v>
      </c>
      <c r="B349" s="125" t="str">
        <f>Equipment!B355</f>
        <v>Plastics Fabrication</v>
      </c>
      <c r="C349" s="125" t="str">
        <f>Equipment!C355</f>
        <v>SparkFun</v>
      </c>
      <c r="D349" s="125" t="str">
        <f>Equipment!D355</f>
        <v>TOL-10950</v>
      </c>
      <c r="E349" s="125">
        <f>Equipment!E355</f>
        <v>0</v>
      </c>
      <c r="F349" s="125">
        <f>Equipment!F355</f>
        <v>2</v>
      </c>
      <c r="G349" s="125">
        <f>Equipment!G355</f>
        <v>2</v>
      </c>
      <c r="H349" s="125">
        <f>Equipment!H355</f>
        <v>2</v>
      </c>
      <c r="I349" s="125">
        <f>Equipment!K355</f>
        <v>0</v>
      </c>
      <c r="J349" s="125">
        <f>Equipment!L355</f>
        <v>0</v>
      </c>
      <c r="K349" s="125">
        <f>Equipment!I355</f>
        <v>2</v>
      </c>
      <c r="L349" s="125" t="str">
        <f>Equipment!M355</f>
        <v>Polymorph - 250g</v>
      </c>
      <c r="M349" s="125">
        <f>Equipment!N355</f>
        <v>9.9499999999999993</v>
      </c>
      <c r="N349" s="125">
        <f>Equipment!O355</f>
        <v>0</v>
      </c>
      <c r="O349" s="125" t="str">
        <f>Equipment!P355</f>
        <v>A</v>
      </c>
      <c r="P349" s="125">
        <f>Equipment!Q355</f>
        <v>335</v>
      </c>
      <c r="Q349" s="125" t="str">
        <f>Equipment!R355</f>
        <v>TOL-10950</v>
      </c>
      <c r="R349" s="125">
        <f>Equipment!S355</f>
        <v>0</v>
      </c>
      <c r="S349" s="125">
        <f>Equipment!T355</f>
        <v>19.899999999999999</v>
      </c>
      <c r="T349" s="125">
        <f>Equipment!U355</f>
        <v>19.899999999999999</v>
      </c>
      <c r="U349" s="125">
        <f>Equipment!V355</f>
        <v>0</v>
      </c>
      <c r="V349" s="125">
        <f>Equipment!W355</f>
        <v>0</v>
      </c>
      <c r="W349" s="125" t="str">
        <f>Equipment!X355</f>
        <v>https://www.sparkfun.com/products/10950</v>
      </c>
      <c r="X349" s="125" t="str">
        <f>Equipment!Y355</f>
        <v>https://cdn.sparkfun.com/r/92-92/assets/parts/6/1/2/7/10950-01.jpg</v>
      </c>
      <c r="Y349" s="125" t="str">
        <f>Equipment!Z355</f>
        <v>https://www.sparkfun.com/products/10950</v>
      </c>
      <c r="Z349" s="125" t="str">
        <f>Equipment!AA355</f>
        <v>https://www.mouser.com/ProductDetail/474-TOL-10950</v>
      </c>
      <c r="AA349" s="125">
        <f>Equipment!AB355</f>
        <v>0</v>
      </c>
      <c r="AB349" s="125"/>
      <c r="AC349" s="125"/>
      <c r="AD349" s="125"/>
      <c r="AE349" s="125"/>
      <c r="AF349" s="125"/>
      <c r="AG349" s="125"/>
      <c r="AH349" s="125"/>
      <c r="AI349" s="125"/>
      <c r="AJ349" s="125"/>
      <c r="AK349" s="125"/>
      <c r="AL349" s="125"/>
    </row>
    <row r="350" spans="1:38" s="124" customFormat="1" x14ac:dyDescent="0.3">
      <c r="A350" s="125" t="str">
        <f>Equipment!A356</f>
        <v>Hardware Component</v>
      </c>
      <c r="B350" s="125" t="str">
        <f>Equipment!B356</f>
        <v>Plastics Fabrication</v>
      </c>
      <c r="C350" s="125" t="str">
        <f>Equipment!C356</f>
        <v>Adafruit</v>
      </c>
      <c r="D350" s="125" t="str">
        <f>Equipment!D356</f>
        <v>2504</v>
      </c>
      <c r="E350" s="125">
        <f>Equipment!E356</f>
        <v>0</v>
      </c>
      <c r="F350" s="125">
        <f>Equipment!F356</f>
        <v>3</v>
      </c>
      <c r="G350" s="125">
        <f>Equipment!G356</f>
        <v>3</v>
      </c>
      <c r="H350" s="125">
        <f>Equipment!H356</f>
        <v>3</v>
      </c>
      <c r="I350" s="125">
        <f>Equipment!K356</f>
        <v>0</v>
      </c>
      <c r="J350" s="125">
        <f>Equipment!L356</f>
        <v>0</v>
      </c>
      <c r="K350" s="125">
        <f>Equipment!I356</f>
        <v>3</v>
      </c>
      <c r="L350" s="125" t="str">
        <f>Equipment!M356</f>
        <v>Hand-Moldable Plastic - Low Temperature Thermoplastic - 100g Bag</v>
      </c>
      <c r="M350" s="125">
        <f>Equipment!N356</f>
        <v>4.95</v>
      </c>
      <c r="N350" s="125">
        <f>Equipment!O356</f>
        <v>0</v>
      </c>
      <c r="O350" s="125" t="str">
        <f>Equipment!P356</f>
        <v>A</v>
      </c>
      <c r="P350" s="125">
        <f>Equipment!Q356</f>
        <v>336</v>
      </c>
      <c r="Q350" s="125" t="str">
        <f>Equipment!R356</f>
        <v>2504</v>
      </c>
      <c r="R350" s="125">
        <f>Equipment!S356</f>
        <v>0</v>
      </c>
      <c r="S350" s="125">
        <f>Equipment!T356</f>
        <v>14.850000000000001</v>
      </c>
      <c r="T350" s="125">
        <f>Equipment!U356</f>
        <v>14.850000000000001</v>
      </c>
      <c r="U350" s="125">
        <f>Equipment!V356</f>
        <v>0</v>
      </c>
      <c r="V350" s="125">
        <f>Equipment!W356</f>
        <v>0</v>
      </c>
      <c r="W350" s="125">
        <f>Equipment!X356</f>
        <v>0</v>
      </c>
      <c r="X350" s="125">
        <f>Equipment!Y356</f>
        <v>0</v>
      </c>
      <c r="Y350" s="125" t="str">
        <f>Equipment!Z356</f>
        <v>https://www.adafruit.com/product/2504</v>
      </c>
      <c r="Z350" s="125" t="str">
        <f>Equipment!AA356</f>
        <v>https://www.mouser.com/ProductDetail/485-2504</v>
      </c>
      <c r="AA350" s="125">
        <f>Equipment!AB356</f>
        <v>0</v>
      </c>
      <c r="AB350" s="125"/>
      <c r="AC350" s="125"/>
      <c r="AD350" s="125"/>
      <c r="AE350" s="125"/>
      <c r="AF350" s="125"/>
      <c r="AG350" s="125"/>
      <c r="AH350" s="125"/>
      <c r="AI350" s="125"/>
      <c r="AJ350" s="125"/>
      <c r="AK350" s="125"/>
      <c r="AL350" s="125"/>
    </row>
    <row r="351" spans="1:38" s="124" customFormat="1" x14ac:dyDescent="0.3">
      <c r="A351" s="125" t="str">
        <f>Equipment!A357</f>
        <v>Hardware Component</v>
      </c>
      <c r="B351" s="125" t="str">
        <f>Equipment!B357</f>
        <v>Plastics Fabrication</v>
      </c>
      <c r="C351" s="125" t="str">
        <f>Equipment!C357</f>
        <v>Adafruit</v>
      </c>
      <c r="D351" s="125" t="str">
        <f>Equipment!D357</f>
        <v>437</v>
      </c>
      <c r="E351" s="125">
        <f>Equipment!E357</f>
        <v>0</v>
      </c>
      <c r="F351" s="125">
        <f>Equipment!F357</f>
        <v>1</v>
      </c>
      <c r="G351" s="125">
        <f>Equipment!G357</f>
        <v>1</v>
      </c>
      <c r="H351" s="125">
        <f>Equipment!H357</f>
        <v>1</v>
      </c>
      <c r="I351" s="125">
        <f>Equipment!K357</f>
        <v>0</v>
      </c>
      <c r="J351" s="125">
        <f>Equipment!L357</f>
        <v>0</v>
      </c>
      <c r="K351" s="125">
        <f>Equipment!I357</f>
        <v>1</v>
      </c>
      <c r="L351" s="125" t="str">
        <f>Equipment!M357</f>
        <v>Sugru - Black and White Pack</v>
      </c>
      <c r="M351" s="125">
        <f>Equipment!N357</f>
        <v>20.2</v>
      </c>
      <c r="N351" s="125">
        <f>Equipment!O357</f>
        <v>0</v>
      </c>
      <c r="O351" s="125" t="str">
        <f>Equipment!P357</f>
        <v>A</v>
      </c>
      <c r="P351" s="125">
        <f>Equipment!Q357</f>
        <v>337</v>
      </c>
      <c r="Q351" s="125" t="str">
        <f>Equipment!R357</f>
        <v>437</v>
      </c>
      <c r="R351" s="125">
        <f>Equipment!S357</f>
        <v>0</v>
      </c>
      <c r="S351" s="125">
        <f>Equipment!T357</f>
        <v>20.2</v>
      </c>
      <c r="T351" s="125">
        <f>Equipment!U357</f>
        <v>20.2</v>
      </c>
      <c r="U351" s="125">
        <f>Equipment!V357</f>
        <v>0</v>
      </c>
      <c r="V351" s="125">
        <f>Equipment!W357</f>
        <v>0</v>
      </c>
      <c r="W351" s="125">
        <f>Equipment!X357</f>
        <v>0</v>
      </c>
      <c r="X351" s="125">
        <f>Equipment!Y357</f>
        <v>0</v>
      </c>
      <c r="Y351" s="125" t="str">
        <f>Equipment!Z357</f>
        <v>https://www.adafruit.com/product/437</v>
      </c>
      <c r="Z351" s="125" t="str">
        <f>Equipment!AA357</f>
        <v>https://www.mouser.com/ProductDetail/485-437</v>
      </c>
      <c r="AA351" s="125">
        <f>Equipment!AB357</f>
        <v>0</v>
      </c>
      <c r="AB351" s="125"/>
      <c r="AC351" s="125"/>
      <c r="AD351" s="125"/>
      <c r="AE351" s="125"/>
      <c r="AF351" s="125"/>
      <c r="AG351" s="125"/>
      <c r="AH351" s="125"/>
      <c r="AI351" s="125"/>
      <c r="AJ351" s="125"/>
      <c r="AK351" s="125"/>
      <c r="AL351" s="125"/>
    </row>
    <row r="352" spans="1:38" s="124" customFormat="1" x14ac:dyDescent="0.3">
      <c r="A352" s="125" t="str">
        <f>Equipment!A358</f>
        <v>Hardware Component</v>
      </c>
      <c r="B352" s="125" t="str">
        <f>Equipment!B358</f>
        <v>Heat Insulation/Dissipation</v>
      </c>
      <c r="C352" s="125" t="str">
        <f>Equipment!C358</f>
        <v>SparkFun</v>
      </c>
      <c r="D352" s="125" t="str">
        <f>Equipment!D358</f>
        <v>PRT-11510</v>
      </c>
      <c r="E352" s="125">
        <f>Equipment!E358</f>
        <v>1</v>
      </c>
      <c r="F352" s="125">
        <f>Equipment!F358</f>
        <v>0</v>
      </c>
      <c r="G352" s="125">
        <f>Equipment!G358</f>
        <v>0</v>
      </c>
      <c r="H352" s="125">
        <f>Equipment!H358</f>
        <v>5</v>
      </c>
      <c r="I352" s="125">
        <f>Equipment!K358</f>
        <v>0</v>
      </c>
      <c r="J352" s="125">
        <f>Equipment!L358</f>
        <v>0</v>
      </c>
      <c r="K352" s="125">
        <f>Equipment!I358</f>
        <v>5</v>
      </c>
      <c r="L352" s="125" t="str">
        <f>Equipment!M358</f>
        <v>Small Heatsink</v>
      </c>
      <c r="M352" s="125">
        <f>Equipment!N358</f>
        <v>1.95</v>
      </c>
      <c r="N352" s="125">
        <f>Equipment!O358</f>
        <v>0</v>
      </c>
      <c r="O352" s="125" t="str">
        <f>Equipment!P358</f>
        <v>B</v>
      </c>
      <c r="P352" s="125">
        <f>Equipment!Q358</f>
        <v>338</v>
      </c>
      <c r="Q352" s="125" t="str">
        <f>Equipment!R358</f>
        <v>PRT-11510</v>
      </c>
      <c r="R352" s="125">
        <f>Equipment!S358</f>
        <v>1.95</v>
      </c>
      <c r="S352" s="125">
        <f>Equipment!T358</f>
        <v>9.75</v>
      </c>
      <c r="T352" s="125">
        <f>Equipment!U358</f>
        <v>9.75</v>
      </c>
      <c r="U352" s="125">
        <f>Equipment!V358</f>
        <v>0</v>
      </c>
      <c r="V352" s="125">
        <f>Equipment!W358</f>
        <v>0</v>
      </c>
      <c r="W352" s="125" t="str">
        <f>Equipment!X358</f>
        <v>https://www.sparkfun.com/products/11510</v>
      </c>
      <c r="X352" s="125" t="str">
        <f>Equipment!Y358</f>
        <v>https://cdn.sparkfun.com/r/92-92/assets/parts/5/7/0/4/10746-02a.jpg</v>
      </c>
      <c r="Y352" s="125" t="str">
        <f>Equipment!Z358</f>
        <v>https://www.sparkfun.com/products/11510</v>
      </c>
      <c r="Z352" s="125" t="str">
        <f>Equipment!AA358</f>
        <v>https://www.mouser.com/ProductDetail/474-PRT-11510</v>
      </c>
      <c r="AA352" s="125" t="str">
        <f>Equipment!AB358</f>
        <v>For Luxeon Rebel High Power LED COM-09637</v>
      </c>
      <c r="AB352" s="125"/>
      <c r="AC352" s="125"/>
      <c r="AD352" s="125"/>
      <c r="AE352" s="125"/>
      <c r="AF352" s="125"/>
      <c r="AG352" s="125"/>
      <c r="AH352" s="125"/>
      <c r="AI352" s="125"/>
      <c r="AJ352" s="125"/>
      <c r="AK352" s="125"/>
      <c r="AL352" s="125"/>
    </row>
    <row r="353" spans="1:38" s="124" customFormat="1" x14ac:dyDescent="0.3">
      <c r="A353" s="125" t="str">
        <f>Equipment!A359</f>
        <v>Hardware Component</v>
      </c>
      <c r="B353" s="125" t="str">
        <f>Equipment!B359</f>
        <v>Heat Insulation/Dissipation</v>
      </c>
      <c r="C353" s="125" t="str">
        <f>Equipment!C359</f>
        <v>SparkFun</v>
      </c>
      <c r="D353" s="125" t="str">
        <f>Equipment!D359</f>
        <v>PRT-14340</v>
      </c>
      <c r="E353" s="125">
        <f>Equipment!E359</f>
        <v>1</v>
      </c>
      <c r="F353" s="125">
        <f>Equipment!F359</f>
        <v>0</v>
      </c>
      <c r="G353" s="125">
        <f>Equipment!G359</f>
        <v>0</v>
      </c>
      <c r="H353" s="125">
        <f>Equipment!H359</f>
        <v>5</v>
      </c>
      <c r="I353" s="125">
        <f>Equipment!K359</f>
        <v>0</v>
      </c>
      <c r="J353" s="125">
        <f>Equipment!L359</f>
        <v>0</v>
      </c>
      <c r="K353" s="125">
        <f>Equipment!I359</f>
        <v>5</v>
      </c>
      <c r="L353" s="125" t="str">
        <f>Equipment!M359</f>
        <v>Medium Heatsink</v>
      </c>
      <c r="M353" s="125">
        <f>Equipment!N359</f>
        <v>1.57</v>
      </c>
      <c r="N353" s="125">
        <f>Equipment!O359</f>
        <v>0</v>
      </c>
      <c r="O353" s="125" t="str">
        <f>Equipment!P359</f>
        <v>B</v>
      </c>
      <c r="P353" s="125">
        <f>Equipment!Q359</f>
        <v>339</v>
      </c>
      <c r="Q353" s="125" t="str">
        <f>Equipment!R359</f>
        <v>PRT-14340</v>
      </c>
      <c r="R353" s="125">
        <f>Equipment!S359</f>
        <v>1.57</v>
      </c>
      <c r="S353" s="125">
        <f>Equipment!T359</f>
        <v>7.8500000000000005</v>
      </c>
      <c r="T353" s="125">
        <f>Equipment!U359</f>
        <v>7.8500000000000005</v>
      </c>
      <c r="U353" s="125">
        <f>Equipment!V359</f>
        <v>0</v>
      </c>
      <c r="V353" s="125">
        <f>Equipment!W359</f>
        <v>0</v>
      </c>
      <c r="W353" s="125" t="str">
        <f>Equipment!X359</f>
        <v>https://www.sparkfun.com/products/14340</v>
      </c>
      <c r="X353" s="125" t="str">
        <f>Equipment!Y359</f>
        <v>https://cdn.sparkfun.com/r/92-92/assets/parts/1/2/3/1/6/14340-01.jpg</v>
      </c>
      <c r="Y353" s="125" t="str">
        <f>Equipment!Z359</f>
        <v>https://www.sparkfun.com/products/14340</v>
      </c>
      <c r="Z353" s="125" t="str">
        <f>Equipment!AA359</f>
        <v>https://www.mouser.com/ProductDetail/474-PRT-14340</v>
      </c>
      <c r="AA353" s="125">
        <f>Equipment!AB359</f>
        <v>0</v>
      </c>
      <c r="AB353" s="125"/>
      <c r="AC353" s="125"/>
      <c r="AD353" s="125"/>
      <c r="AE353" s="125"/>
      <c r="AF353" s="125"/>
      <c r="AG353" s="125"/>
      <c r="AH353" s="125"/>
      <c r="AI353" s="125"/>
      <c r="AJ353" s="125"/>
      <c r="AK353" s="125"/>
      <c r="AL353" s="125"/>
    </row>
    <row r="354" spans="1:38" s="124" customFormat="1" x14ac:dyDescent="0.3">
      <c r="A354" s="125" t="str">
        <f>Equipment!A360</f>
        <v>Hardware Component</v>
      </c>
      <c r="B354" s="125" t="str">
        <f>Equipment!B360</f>
        <v>Heat Insulation/Dissipation</v>
      </c>
      <c r="C354" s="125" t="str">
        <f>Equipment!C360</f>
        <v>SparkFun</v>
      </c>
      <c r="D354" s="125" t="str">
        <f>Equipment!D360</f>
        <v>PRT-00121</v>
      </c>
      <c r="E354" s="125">
        <f>Equipment!E360</f>
        <v>1</v>
      </c>
      <c r="F354" s="125">
        <f>Equipment!F360</f>
        <v>0</v>
      </c>
      <c r="G354" s="125">
        <f>Equipment!G360</f>
        <v>0</v>
      </c>
      <c r="H354" s="125">
        <f>Equipment!H360</f>
        <v>5</v>
      </c>
      <c r="I354" s="125">
        <f>Equipment!K360</f>
        <v>0</v>
      </c>
      <c r="J354" s="125">
        <f>Equipment!L360</f>
        <v>0</v>
      </c>
      <c r="K354" s="125">
        <f>Equipment!I360</f>
        <v>5</v>
      </c>
      <c r="L354" s="125" t="str">
        <f>Equipment!M360</f>
        <v>Heatsink TO-220</v>
      </c>
      <c r="M354" s="125">
        <f>Equipment!N360</f>
        <v>0.95</v>
      </c>
      <c r="N354" s="125">
        <f>Equipment!O360</f>
        <v>0</v>
      </c>
      <c r="O354" s="125" t="str">
        <f>Equipment!P360</f>
        <v>B</v>
      </c>
      <c r="P354" s="125">
        <f>Equipment!Q360</f>
        <v>340</v>
      </c>
      <c r="Q354" s="125" t="str">
        <f>Equipment!R360</f>
        <v>PRT-00121</v>
      </c>
      <c r="R354" s="125">
        <f>Equipment!S360</f>
        <v>0.95</v>
      </c>
      <c r="S354" s="125">
        <f>Equipment!T360</f>
        <v>4.75</v>
      </c>
      <c r="T354" s="125">
        <f>Equipment!U360</f>
        <v>4.75</v>
      </c>
      <c r="U354" s="125">
        <f>Equipment!V360</f>
        <v>0</v>
      </c>
      <c r="V354" s="125">
        <f>Equipment!W360</f>
        <v>0</v>
      </c>
      <c r="W354" s="125" t="str">
        <f>Equipment!X360</f>
        <v>https://www.sparkfun.com/products/121</v>
      </c>
      <c r="X354" s="125" t="str">
        <f>Equipment!Y360</f>
        <v>https://cdn.sparkfun.com/r/92-92/assets/parts/1/1/0/00121-02.jpg</v>
      </c>
      <c r="Y354" s="125" t="str">
        <f>Equipment!Z360</f>
        <v>https://www.sparkfun.com/products/00121</v>
      </c>
      <c r="Z354" s="125" t="str">
        <f>Equipment!AA360</f>
        <v>https://www.mouser.com/ProductDetail/474-PRT-00121</v>
      </c>
      <c r="AA354" s="125" t="str">
        <f>Equipment!AB360</f>
        <v>For Luxeon Rebel High Power LED COM-09637</v>
      </c>
      <c r="AB354" s="125"/>
      <c r="AC354" s="125"/>
      <c r="AD354" s="125"/>
      <c r="AE354" s="125"/>
      <c r="AF354" s="125"/>
      <c r="AG354" s="125"/>
      <c r="AH354" s="125"/>
      <c r="AI354" s="125"/>
      <c r="AJ354" s="125"/>
      <c r="AK354" s="125"/>
      <c r="AL354" s="125"/>
    </row>
    <row r="355" spans="1:38" s="124" customFormat="1" x14ac:dyDescent="0.3">
      <c r="A355" s="125" t="str">
        <f>Equipment!A361</f>
        <v>Hardware Component</v>
      </c>
      <c r="B355" s="125" t="str">
        <f>Equipment!B361</f>
        <v>Heat Insulation/Dissipation</v>
      </c>
      <c r="C355" s="125" t="str">
        <f>Equipment!C361</f>
        <v>Adafruit</v>
      </c>
      <c r="D355" s="125" t="str">
        <f>Equipment!D361</f>
        <v>977</v>
      </c>
      <c r="E355" s="125">
        <f>Equipment!E361</f>
        <v>2</v>
      </c>
      <c r="F355" s="125">
        <f>Equipment!F361</f>
        <v>0</v>
      </c>
      <c r="G355" s="125">
        <f>Equipment!G361</f>
        <v>0</v>
      </c>
      <c r="H355" s="125">
        <f>Equipment!H361</f>
        <v>10</v>
      </c>
      <c r="I355" s="125">
        <f>Equipment!K361</f>
        <v>0</v>
      </c>
      <c r="J355" s="125">
        <f>Equipment!L361</f>
        <v>0</v>
      </c>
      <c r="K355" s="125">
        <f>Equipment!I361</f>
        <v>10</v>
      </c>
      <c r="L355" s="125" t="str">
        <f>Equipment!M361</f>
        <v xml:space="preserve">TO-220 Clip-On Heatsink </v>
      </c>
      <c r="M355" s="125">
        <f>Equipment!N361</f>
        <v>0.75</v>
      </c>
      <c r="N355" s="125">
        <f>Equipment!O361</f>
        <v>0</v>
      </c>
      <c r="O355" s="125" t="str">
        <f>Equipment!P361</f>
        <v>B</v>
      </c>
      <c r="P355" s="125">
        <f>Equipment!Q361</f>
        <v>341</v>
      </c>
      <c r="Q355" s="125" t="str">
        <f>Equipment!R361</f>
        <v>977</v>
      </c>
      <c r="R355" s="125">
        <f>Equipment!S361</f>
        <v>1.5</v>
      </c>
      <c r="S355" s="125">
        <f>Equipment!T361</f>
        <v>7.5</v>
      </c>
      <c r="T355" s="125">
        <f>Equipment!U361</f>
        <v>7.5</v>
      </c>
      <c r="U355" s="125">
        <f>Equipment!V361</f>
        <v>0</v>
      </c>
      <c r="V355" s="125">
        <f>Equipment!W361</f>
        <v>0</v>
      </c>
      <c r="W355" s="125">
        <f>Equipment!X361</f>
        <v>0</v>
      </c>
      <c r="X355" s="125">
        <f>Equipment!Y361</f>
        <v>0</v>
      </c>
      <c r="Y355" s="125" t="str">
        <f>Equipment!Z361</f>
        <v>https://www.adafruit.com/product/977</v>
      </c>
      <c r="Z355" s="125" t="str">
        <f>Equipment!AA361</f>
        <v>https://www.mouser.com/ProductDetail/485-977</v>
      </c>
      <c r="AA355" s="125">
        <f>Equipment!AB361</f>
        <v>0</v>
      </c>
      <c r="AB355" s="125"/>
      <c r="AC355" s="125"/>
      <c r="AD355" s="125"/>
      <c r="AE355" s="125"/>
      <c r="AF355" s="125"/>
      <c r="AG355" s="125"/>
      <c r="AH355" s="125"/>
      <c r="AI355" s="125"/>
      <c r="AJ355" s="125"/>
      <c r="AK355" s="125"/>
      <c r="AL355" s="125"/>
    </row>
    <row r="356" spans="1:38" s="124" customFormat="1" x14ac:dyDescent="0.3">
      <c r="A356" s="125" t="str">
        <f>Equipment!A362</f>
        <v>Hardware Component</v>
      </c>
      <c r="B356" s="125" t="str">
        <f>Equipment!B362</f>
        <v>Heat Insulation/Dissipation</v>
      </c>
      <c r="C356" s="125" t="str">
        <f>Equipment!C362</f>
        <v>SparkFun</v>
      </c>
      <c r="D356" s="125" t="str">
        <f>Equipment!D362</f>
        <v>PRT-09599</v>
      </c>
      <c r="E356" s="125">
        <f>Equipment!E362</f>
        <v>0</v>
      </c>
      <c r="F356" s="125">
        <f>Equipment!F362</f>
        <v>0</v>
      </c>
      <c r="G356" s="125">
        <f>Equipment!G362</f>
        <v>0</v>
      </c>
      <c r="H356" s="125">
        <f>Equipment!H362</f>
        <v>0</v>
      </c>
      <c r="I356" s="125">
        <f>Equipment!K362</f>
        <v>0</v>
      </c>
      <c r="J356" s="125">
        <f>Equipment!L362</f>
        <v>0</v>
      </c>
      <c r="K356" s="125">
        <f>Equipment!I362</f>
        <v>0</v>
      </c>
      <c r="L356" s="125" t="str">
        <f>Equipment!M362</f>
        <v>Heatsink Compound</v>
      </c>
      <c r="M356" s="125">
        <f>Equipment!N362</f>
        <v>1.95</v>
      </c>
      <c r="N356" s="125">
        <f>Equipment!O362</f>
        <v>0</v>
      </c>
      <c r="O356" s="125" t="str">
        <f>Equipment!P362</f>
        <v>A</v>
      </c>
      <c r="P356" s="125">
        <f>Equipment!Q362</f>
        <v>342</v>
      </c>
      <c r="Q356" s="125" t="str">
        <f>Equipment!R362</f>
        <v>PRT-09599</v>
      </c>
      <c r="R356" s="125">
        <f>Equipment!S362</f>
        <v>0</v>
      </c>
      <c r="S356" s="125">
        <f>Equipment!T362</f>
        <v>0</v>
      </c>
      <c r="T356" s="125">
        <f>Equipment!U362</f>
        <v>0</v>
      </c>
      <c r="U356" s="125">
        <f>Equipment!V362</f>
        <v>0</v>
      </c>
      <c r="V356" s="125">
        <f>Equipment!W362</f>
        <v>0</v>
      </c>
      <c r="W356" s="125" t="str">
        <f>Equipment!X362</f>
        <v>https://www.sparkfun.com/products/9599</v>
      </c>
      <c r="X356" s="125" t="str">
        <f>Equipment!Y362</f>
        <v>https://cdn.sparkfun.com/r/92-92/assets/parts/3/4/2/2/09599-01.jpg</v>
      </c>
      <c r="Y356" s="125" t="str">
        <f>Equipment!Z362</f>
        <v>https://www.sparkfun.com/products/09599</v>
      </c>
      <c r="Z356" s="125" t="str">
        <f>Equipment!AA362</f>
        <v>https://www.mouser.com/ProductDetail/474-PRT-09599</v>
      </c>
      <c r="AA356" s="125">
        <f>Equipment!AB362</f>
        <v>0</v>
      </c>
      <c r="AB356" s="125"/>
      <c r="AC356" s="125"/>
      <c r="AD356" s="125"/>
      <c r="AE356" s="125"/>
      <c r="AF356" s="125"/>
      <c r="AG356" s="125"/>
      <c r="AH356" s="125"/>
      <c r="AI356" s="125"/>
      <c r="AJ356" s="125"/>
      <c r="AK356" s="125"/>
      <c r="AL356" s="125"/>
    </row>
    <row r="357" spans="1:38" s="124" customFormat="1" x14ac:dyDescent="0.3">
      <c r="A357" s="125" t="str">
        <f>Equipment!A363</f>
        <v>Hardware Component</v>
      </c>
      <c r="B357" s="125" t="str">
        <f>Equipment!B363</f>
        <v>Heat Insulation/Dissipation</v>
      </c>
      <c r="C357" s="125" t="str">
        <f>Equipment!C363</f>
        <v>SparkFun</v>
      </c>
      <c r="D357" s="125" t="str">
        <f>Equipment!D363</f>
        <v>PRT-09599</v>
      </c>
      <c r="E357" s="125">
        <f>Equipment!E363</f>
        <v>0</v>
      </c>
      <c r="F357" s="125">
        <f>Equipment!F363</f>
        <v>2</v>
      </c>
      <c r="G357" s="125">
        <f>Equipment!G363</f>
        <v>2</v>
      </c>
      <c r="H357" s="125">
        <f>Equipment!H363</f>
        <v>2</v>
      </c>
      <c r="I357" s="125">
        <f>Equipment!K363</f>
        <v>0</v>
      </c>
      <c r="J357" s="125">
        <f>Equipment!L363</f>
        <v>0</v>
      </c>
      <c r="K357" s="125">
        <f>Equipment!I363</f>
        <v>2</v>
      </c>
      <c r="L357" s="125" t="str">
        <f>Equipment!M363</f>
        <v>Heatsink Compound</v>
      </c>
      <c r="M357" s="125">
        <f>Equipment!N363</f>
        <v>1.95</v>
      </c>
      <c r="N357" s="125">
        <f>Equipment!O363</f>
        <v>0</v>
      </c>
      <c r="O357" s="125" t="str">
        <f>Equipment!P363</f>
        <v>A</v>
      </c>
      <c r="P357" s="125">
        <f>Equipment!Q363</f>
        <v>343</v>
      </c>
      <c r="Q357" s="125" t="str">
        <f>Equipment!R363</f>
        <v>PRT-09599</v>
      </c>
      <c r="R357" s="125">
        <f>Equipment!S363</f>
        <v>0</v>
      </c>
      <c r="S357" s="125">
        <f>Equipment!T363</f>
        <v>3.9</v>
      </c>
      <c r="T357" s="125">
        <f>Equipment!U363</f>
        <v>3.9</v>
      </c>
      <c r="U357" s="125">
        <f>Equipment!V363</f>
        <v>0</v>
      </c>
      <c r="V357" s="125">
        <f>Equipment!W363</f>
        <v>0</v>
      </c>
      <c r="W357" s="125" t="str">
        <f>Equipment!X363</f>
        <v>https://www.sparkfun.com/products/9599</v>
      </c>
      <c r="X357" s="125" t="str">
        <f>Equipment!Y363</f>
        <v>https://cdn.sparkfun.com/r/92-92/assets/parts/3/4/2/2/09599-01.jpg</v>
      </c>
      <c r="Y357" s="125" t="str">
        <f>Equipment!Z363</f>
        <v>https://www.sparkfun.com/products/09599</v>
      </c>
      <c r="Z357" s="125" t="str">
        <f>Equipment!AA363</f>
        <v>https://www.mouser.com/ProductDetail/474-PRT-09599</v>
      </c>
      <c r="AA357" s="125">
        <f>Equipment!AB363</f>
        <v>0</v>
      </c>
      <c r="AB357" s="125"/>
      <c r="AC357" s="125"/>
      <c r="AD357" s="125"/>
      <c r="AE357" s="125"/>
      <c r="AF357" s="125"/>
      <c r="AG357" s="125"/>
      <c r="AH357" s="125"/>
      <c r="AI357" s="125"/>
      <c r="AJ357" s="125"/>
      <c r="AK357" s="125"/>
      <c r="AL357" s="125"/>
    </row>
    <row r="358" spans="1:38" s="124" customFormat="1" x14ac:dyDescent="0.3">
      <c r="A358" s="125" t="str">
        <f>Equipment!A364</f>
        <v>Hardware Component</v>
      </c>
      <c r="B358" s="125" t="str">
        <f>Equipment!B364</f>
        <v>Heat Insulation/Dissipation</v>
      </c>
      <c r="C358" s="125" t="str">
        <f>Equipment!C364</f>
        <v>SparkFun</v>
      </c>
      <c r="D358" s="125" t="str">
        <f>Equipment!D364</f>
        <v>PRT-09771</v>
      </c>
      <c r="E358" s="125">
        <f>Equipment!E364</f>
        <v>0</v>
      </c>
      <c r="F358" s="125">
        <f>Equipment!F364</f>
        <v>3</v>
      </c>
      <c r="G358" s="125">
        <f>Equipment!G364</f>
        <v>3</v>
      </c>
      <c r="H358" s="125">
        <f>Equipment!H364</f>
        <v>3</v>
      </c>
      <c r="I358" s="125">
        <f>Equipment!K364</f>
        <v>0</v>
      </c>
      <c r="J358" s="125">
        <f>Equipment!L364</f>
        <v>0</v>
      </c>
      <c r="K358" s="125">
        <f>Equipment!I364</f>
        <v>3</v>
      </c>
      <c r="L358" s="125" t="str">
        <f>Equipment!M364</f>
        <v>Theragrip Thermal Tape</v>
      </c>
      <c r="M358" s="125">
        <f>Equipment!N364</f>
        <v>3.95</v>
      </c>
      <c r="N358" s="125">
        <f>Equipment!O364</f>
        <v>0</v>
      </c>
      <c r="O358" s="125" t="str">
        <f>Equipment!P364</f>
        <v>A</v>
      </c>
      <c r="P358" s="125">
        <f>Equipment!Q364</f>
        <v>344</v>
      </c>
      <c r="Q358" s="125" t="str">
        <f>Equipment!R364</f>
        <v>PRT-09771</v>
      </c>
      <c r="R358" s="125">
        <f>Equipment!S364</f>
        <v>0</v>
      </c>
      <c r="S358" s="125">
        <f>Equipment!T364</f>
        <v>11.850000000000001</v>
      </c>
      <c r="T358" s="125">
        <f>Equipment!U364</f>
        <v>11.850000000000001</v>
      </c>
      <c r="U358" s="125">
        <f>Equipment!V364</f>
        <v>0</v>
      </c>
      <c r="V358" s="125">
        <f>Equipment!W364</f>
        <v>0</v>
      </c>
      <c r="W358" s="125" t="str">
        <f>Equipment!X364</f>
        <v>https://www.sparkfun.com/products/9771</v>
      </c>
      <c r="X358" s="125" t="str">
        <f>Equipment!Y364</f>
        <v>https://cdn.sparkfun.com/r/92-92/assets/parts/3/7/4/5/09771-04.jpg</v>
      </c>
      <c r="Y358" s="125" t="str">
        <f>Equipment!Z364</f>
        <v>https://www.sparkfun.com/products/09771</v>
      </c>
      <c r="Z358" s="125" t="str">
        <f>Equipment!AA364</f>
        <v>https://www.mouser.com/ProductDetail/474-PRT-09771</v>
      </c>
      <c r="AA358" s="125">
        <f>Equipment!AB364</f>
        <v>0</v>
      </c>
      <c r="AB358" s="125"/>
      <c r="AC358" s="125"/>
      <c r="AD358" s="125"/>
      <c r="AE358" s="125"/>
      <c r="AF358" s="125"/>
      <c r="AG358" s="125"/>
      <c r="AH358" s="125"/>
      <c r="AI358" s="125"/>
      <c r="AJ358" s="125"/>
      <c r="AK358" s="125"/>
      <c r="AL358" s="125"/>
    </row>
    <row r="359" spans="1:38" s="124" customFormat="1" x14ac:dyDescent="0.3">
      <c r="A359" s="125" t="str">
        <f>Equipment!A365</f>
        <v>Hardware Component</v>
      </c>
      <c r="B359" s="125" t="str">
        <f>Equipment!B365</f>
        <v>Standoffs/Screws</v>
      </c>
      <c r="C359" s="125" t="str">
        <f>Equipment!C365</f>
        <v>SparkFun</v>
      </c>
      <c r="D359" s="125" t="str">
        <f>Equipment!D365</f>
        <v>PRT-11796</v>
      </c>
      <c r="E359" s="125">
        <f>Equipment!E365</f>
        <v>1</v>
      </c>
      <c r="F359" s="125">
        <f>Equipment!F365</f>
        <v>0</v>
      </c>
      <c r="G359" s="125">
        <f>Equipment!G365</f>
        <v>0</v>
      </c>
      <c r="H359" s="125">
        <f>Equipment!H365</f>
        <v>5</v>
      </c>
      <c r="I359" s="125">
        <f>Equipment!K365</f>
        <v>0</v>
      </c>
      <c r="J359" s="125">
        <f>Equipment!L365</f>
        <v>0</v>
      </c>
      <c r="K359" s="125">
        <f>Equipment!I365</f>
        <v>5</v>
      </c>
      <c r="L359" s="125" t="str">
        <f>Equipment!M365</f>
        <v>Standoff - Nylon (4-40; 3/4\"; 10 pack)</v>
      </c>
      <c r="M359" s="125">
        <f>Equipment!N365</f>
        <v>3.95</v>
      </c>
      <c r="N359" s="125">
        <f>Equipment!O365</f>
        <v>0</v>
      </c>
      <c r="O359" s="125" t="str">
        <f>Equipment!P365</f>
        <v>B</v>
      </c>
      <c r="P359" s="125">
        <f>Equipment!Q365</f>
        <v>345</v>
      </c>
      <c r="Q359" s="125" t="str">
        <f>Equipment!R365</f>
        <v>PRT-11796</v>
      </c>
      <c r="R359" s="125">
        <f>Equipment!S365</f>
        <v>3.95</v>
      </c>
      <c r="S359" s="125">
        <f>Equipment!T365</f>
        <v>19.75</v>
      </c>
      <c r="T359" s="125">
        <f>Equipment!U365</f>
        <v>19.75</v>
      </c>
      <c r="U359" s="125">
        <f>Equipment!V365</f>
        <v>0</v>
      </c>
      <c r="V359" s="125">
        <f>Equipment!W365</f>
        <v>0</v>
      </c>
      <c r="W359" s="125" t="str">
        <f>Equipment!X365</f>
        <v>https://www.sparkfun.com/products/11796</v>
      </c>
      <c r="X359" s="125" t="str">
        <f>Equipment!Y365</f>
        <v>https://cdn.sparkfun.com/r/92-92/assets/parts/8/0/8/2/10315_03b.jpg</v>
      </c>
      <c r="Y359" s="125" t="str">
        <f>Equipment!Z365</f>
        <v>https://www.sparkfun.com/products/11796</v>
      </c>
      <c r="Z359" s="125" t="str">
        <f>Equipment!AA365</f>
        <v>https://www.mouser.com/ProductDetail/474-PRT-11796</v>
      </c>
      <c r="AA359" s="125">
        <f>Equipment!AB365</f>
        <v>0</v>
      </c>
      <c r="AB359" s="125"/>
      <c r="AC359" s="125"/>
      <c r="AD359" s="125"/>
      <c r="AE359" s="125"/>
      <c r="AF359" s="125"/>
      <c r="AG359" s="125"/>
      <c r="AH359" s="125"/>
      <c r="AI359" s="125"/>
      <c r="AJ359" s="125"/>
      <c r="AK359" s="125"/>
      <c r="AL359" s="125"/>
    </row>
    <row r="360" spans="1:38" s="124" customFormat="1" x14ac:dyDescent="0.3">
      <c r="A360" s="125" t="str">
        <f>Equipment!A366</f>
        <v>Hardware Component</v>
      </c>
      <c r="B360" s="125" t="str">
        <f>Equipment!B366</f>
        <v>Standoffs/Screws</v>
      </c>
      <c r="C360" s="125" t="str">
        <f>Equipment!C366</f>
        <v>SparkFun</v>
      </c>
      <c r="D360" s="125" t="str">
        <f>Equipment!D366</f>
        <v>PRT-10927</v>
      </c>
      <c r="E360" s="125">
        <f>Equipment!E366</f>
        <v>1</v>
      </c>
      <c r="F360" s="125">
        <f>Equipment!F366</f>
        <v>0</v>
      </c>
      <c r="G360" s="125">
        <f>Equipment!G366</f>
        <v>0</v>
      </c>
      <c r="H360" s="125">
        <f>Equipment!H366</f>
        <v>5</v>
      </c>
      <c r="I360" s="125">
        <f>Equipment!K366</f>
        <v>0</v>
      </c>
      <c r="J360" s="125">
        <f>Equipment!L366</f>
        <v>0</v>
      </c>
      <c r="K360" s="125">
        <f>Equipment!I366</f>
        <v>5</v>
      </c>
      <c r="L360" s="125" t="str">
        <f>Equipment!M366</f>
        <v>Standoff - Nylon (4-40; 3/8\"; 10 pack)</v>
      </c>
      <c r="M360" s="125">
        <f>Equipment!N366</f>
        <v>2.95</v>
      </c>
      <c r="N360" s="125">
        <f>Equipment!O366</f>
        <v>0</v>
      </c>
      <c r="O360" s="125" t="str">
        <f>Equipment!P366</f>
        <v>B</v>
      </c>
      <c r="P360" s="125">
        <f>Equipment!Q366</f>
        <v>346</v>
      </c>
      <c r="Q360" s="125" t="str">
        <f>Equipment!R366</f>
        <v>PRT-10927</v>
      </c>
      <c r="R360" s="125">
        <f>Equipment!S366</f>
        <v>2.95</v>
      </c>
      <c r="S360" s="125">
        <f>Equipment!T366</f>
        <v>14.75</v>
      </c>
      <c r="T360" s="125">
        <f>Equipment!U366</f>
        <v>14.75</v>
      </c>
      <c r="U360" s="125">
        <f>Equipment!V366</f>
        <v>0</v>
      </c>
      <c r="V360" s="125">
        <f>Equipment!W366</f>
        <v>0</v>
      </c>
      <c r="W360" s="125" t="str">
        <f>Equipment!X366</f>
        <v>https://www.sparkfun.com/products/10927</v>
      </c>
      <c r="X360" s="125" t="str">
        <f>Equipment!Y366</f>
        <v>https://cdn.sparkfun.com/r/92-92/assets/parts/6/0/7/1/10927-03.jpg</v>
      </c>
      <c r="Y360" s="125" t="str">
        <f>Equipment!Z366</f>
        <v>https://www.sparkfun.com/products/10927</v>
      </c>
      <c r="Z360" s="125" t="str">
        <f>Equipment!AA366</f>
        <v>https://www.mouser.com/ProductDetail/474-PRT-10927</v>
      </c>
      <c r="AA360" s="125">
        <f>Equipment!AB366</f>
        <v>0</v>
      </c>
      <c r="AB360" s="125"/>
      <c r="AC360" s="125"/>
      <c r="AD360" s="125"/>
      <c r="AE360" s="125"/>
      <c r="AF360" s="125"/>
      <c r="AG360" s="125"/>
      <c r="AH360" s="125"/>
      <c r="AI360" s="125"/>
      <c r="AJ360" s="125"/>
      <c r="AK360" s="125"/>
      <c r="AL360" s="125"/>
    </row>
    <row r="361" spans="1:38" s="124" customFormat="1" x14ac:dyDescent="0.3">
      <c r="A361" s="125" t="str">
        <f>Equipment!A367</f>
        <v>Hardware Component</v>
      </c>
      <c r="B361" s="125" t="str">
        <f>Equipment!B367</f>
        <v>Standoffs/Screws</v>
      </c>
      <c r="C361" s="125" t="str">
        <f>Equipment!C367</f>
        <v>SparkFun</v>
      </c>
      <c r="D361" s="125" t="str">
        <f>Equipment!D367</f>
        <v>PRT-10453</v>
      </c>
      <c r="E361" s="125">
        <f>Equipment!E367</f>
        <v>1</v>
      </c>
      <c r="F361" s="125">
        <f>Equipment!F367</f>
        <v>0</v>
      </c>
      <c r="G361" s="125">
        <f>Equipment!G367</f>
        <v>0</v>
      </c>
      <c r="H361" s="125">
        <f>Equipment!H367</f>
        <v>5</v>
      </c>
      <c r="I361" s="125">
        <f>Equipment!K367</f>
        <v>0</v>
      </c>
      <c r="J361" s="125">
        <f>Equipment!L367</f>
        <v>0</v>
      </c>
      <c r="K361" s="125">
        <f>Equipment!I367</f>
        <v>5</v>
      </c>
      <c r="L361" s="125" t="str">
        <f>Equipment!M367</f>
        <v>Screw - Phillips Head (1/4\", 4-40, 10 pack)</v>
      </c>
      <c r="M361" s="125">
        <f>Equipment!N367</f>
        <v>1.5</v>
      </c>
      <c r="N361" s="125">
        <f>Equipment!O367</f>
        <v>0</v>
      </c>
      <c r="O361" s="125" t="str">
        <f>Equipment!P367</f>
        <v>B</v>
      </c>
      <c r="P361" s="125">
        <f>Equipment!Q367</f>
        <v>347</v>
      </c>
      <c r="Q361" s="125" t="str">
        <f>Equipment!R367</f>
        <v>PRT-10453</v>
      </c>
      <c r="R361" s="125">
        <f>Equipment!S367</f>
        <v>1.5</v>
      </c>
      <c r="S361" s="125">
        <f>Equipment!T367</f>
        <v>7.5</v>
      </c>
      <c r="T361" s="125">
        <f>Equipment!U367</f>
        <v>7.5</v>
      </c>
      <c r="U361" s="125">
        <f>Equipment!V367</f>
        <v>0</v>
      </c>
      <c r="V361" s="125">
        <f>Equipment!W367</f>
        <v>0</v>
      </c>
      <c r="W361" s="125" t="str">
        <f>Equipment!X367</f>
        <v>https://www.sparkfun.com/products/10453</v>
      </c>
      <c r="X361" s="125" t="str">
        <f>Equipment!Y367</f>
        <v>https://cdn.sparkfun.com/r/92-92/assets/parts/4/9/4/7/10453-01.jpg</v>
      </c>
      <c r="Y361" s="125" t="str">
        <f>Equipment!Z367</f>
        <v>https://www.sparkfun.com/products/10453</v>
      </c>
      <c r="Z361" s="125" t="str">
        <f>Equipment!AA367</f>
        <v>https://www.mouser.com/ProductDetail/474-PRT-10453</v>
      </c>
      <c r="AA361" s="125">
        <f>Equipment!AB367</f>
        <v>0</v>
      </c>
      <c r="AB361" s="125"/>
      <c r="AC361" s="125"/>
      <c r="AD361" s="125"/>
      <c r="AE361" s="125"/>
      <c r="AF361" s="125"/>
      <c r="AG361" s="125"/>
      <c r="AH361" s="125"/>
      <c r="AI361" s="125"/>
      <c r="AJ361" s="125"/>
      <c r="AK361" s="125"/>
      <c r="AL361" s="125"/>
    </row>
    <row r="362" spans="1:38" s="124" customFormat="1" x14ac:dyDescent="0.3">
      <c r="A362" s="125" t="str">
        <f>Equipment!A368</f>
        <v>Hardware Component</v>
      </c>
      <c r="B362" s="125" t="str">
        <f>Equipment!B368</f>
        <v>Standoffs/Screws</v>
      </c>
      <c r="C362" s="125" t="str">
        <f>Equipment!C368</f>
        <v>SparkFun</v>
      </c>
      <c r="D362" s="125" t="str">
        <f>Equipment!D368</f>
        <v>PRT-10738</v>
      </c>
      <c r="E362" s="125">
        <f>Equipment!E368</f>
        <v>1</v>
      </c>
      <c r="F362" s="125">
        <f>Equipment!F368</f>
        <v>0</v>
      </c>
      <c r="G362" s="125">
        <f>Equipment!G368</f>
        <v>0</v>
      </c>
      <c r="H362" s="125">
        <f>Equipment!H368</f>
        <v>5</v>
      </c>
      <c r="I362" s="125">
        <f>Equipment!K368</f>
        <v>0</v>
      </c>
      <c r="J362" s="125">
        <f>Equipment!L368</f>
        <v>0</v>
      </c>
      <c r="K362" s="125">
        <f>Equipment!I368</f>
        <v>5</v>
      </c>
      <c r="L362" s="125" t="str">
        <f>Equipment!M368</f>
        <v>Standoff - Metal (1\", 4-40, 10 pack)</v>
      </c>
      <c r="M362" s="125">
        <f>Equipment!N368</f>
        <v>3.95</v>
      </c>
      <c r="N362" s="125">
        <f>Equipment!O368</f>
        <v>0</v>
      </c>
      <c r="O362" s="125" t="str">
        <f>Equipment!P368</f>
        <v>B</v>
      </c>
      <c r="P362" s="125">
        <f>Equipment!Q368</f>
        <v>348</v>
      </c>
      <c r="Q362" s="125" t="str">
        <f>Equipment!R368</f>
        <v>PRT-10738</v>
      </c>
      <c r="R362" s="125">
        <f>Equipment!S368</f>
        <v>3.95</v>
      </c>
      <c r="S362" s="125">
        <f>Equipment!T368</f>
        <v>19.75</v>
      </c>
      <c r="T362" s="125">
        <f>Equipment!U368</f>
        <v>19.75</v>
      </c>
      <c r="U362" s="125">
        <f>Equipment!V368</f>
        <v>0</v>
      </c>
      <c r="V362" s="125">
        <f>Equipment!W368</f>
        <v>0</v>
      </c>
      <c r="W362" s="125" t="str">
        <f>Equipment!X368</f>
        <v>https://www.sparkfun.com/products/10738</v>
      </c>
      <c r="X362" s="125" t="str">
        <f>Equipment!Y368</f>
        <v>https://cdn.sparkfun.com/r/92-92/assets/parts/5/6/4/4/10738-01.jpg</v>
      </c>
      <c r="Y362" s="125" t="str">
        <f>Equipment!Z368</f>
        <v>https://www.sparkfun.com/products/10738</v>
      </c>
      <c r="Z362" s="125" t="str">
        <f>Equipment!AA368</f>
        <v>https://www.mouser.com/ProductDetail/474-PRT-10738</v>
      </c>
      <c r="AA362" s="125">
        <f>Equipment!AB368</f>
        <v>0</v>
      </c>
      <c r="AB362" s="125"/>
      <c r="AC362" s="125"/>
      <c r="AD362" s="125"/>
      <c r="AE362" s="125"/>
      <c r="AF362" s="125"/>
      <c r="AG362" s="125"/>
      <c r="AH362" s="125"/>
      <c r="AI362" s="125"/>
      <c r="AJ362" s="125"/>
      <c r="AK362" s="125"/>
      <c r="AL362" s="125"/>
    </row>
    <row r="363" spans="1:38" s="124" customFormat="1" x14ac:dyDescent="0.3">
      <c r="A363" s="125" t="str">
        <f>Equipment!A369</f>
        <v>Hardware Component</v>
      </c>
      <c r="B363" s="125" t="str">
        <f>Equipment!B369</f>
        <v>Standoffs/Screws</v>
      </c>
      <c r="C363" s="125" t="str">
        <f>Equipment!C369</f>
        <v>SparkFun</v>
      </c>
      <c r="D363" s="125" t="str">
        <f>Equipment!D369</f>
        <v>PRT-10450</v>
      </c>
      <c r="E363" s="125">
        <f>Equipment!E369</f>
        <v>1</v>
      </c>
      <c r="F363" s="125">
        <f>Equipment!F369</f>
        <v>0</v>
      </c>
      <c r="G363" s="125">
        <f>Equipment!G369</f>
        <v>0</v>
      </c>
      <c r="H363" s="125">
        <f>Equipment!H369</f>
        <v>5</v>
      </c>
      <c r="I363" s="125">
        <f>Equipment!K369</f>
        <v>0</v>
      </c>
      <c r="J363" s="125">
        <f>Equipment!L369</f>
        <v>0</v>
      </c>
      <c r="K363" s="125">
        <f>Equipment!I369</f>
        <v>5</v>
      </c>
      <c r="L363" s="125" t="str">
        <f>Equipment!M369</f>
        <v>Screw - Phillips Head (1\", 4-40, 10 pack)</v>
      </c>
      <c r="M363" s="125">
        <f>Equipment!N369</f>
        <v>1.5</v>
      </c>
      <c r="N363" s="125">
        <f>Equipment!O369</f>
        <v>0</v>
      </c>
      <c r="O363" s="125" t="str">
        <f>Equipment!P369</f>
        <v>B</v>
      </c>
      <c r="P363" s="125">
        <f>Equipment!Q369</f>
        <v>349</v>
      </c>
      <c r="Q363" s="125" t="str">
        <f>Equipment!R369</f>
        <v>PRT-10450</v>
      </c>
      <c r="R363" s="125">
        <f>Equipment!S369</f>
        <v>1.5</v>
      </c>
      <c r="S363" s="125">
        <f>Equipment!T369</f>
        <v>7.5</v>
      </c>
      <c r="T363" s="125">
        <f>Equipment!U369</f>
        <v>7.5</v>
      </c>
      <c r="U363" s="125">
        <f>Equipment!V369</f>
        <v>0</v>
      </c>
      <c r="V363" s="125">
        <f>Equipment!W369</f>
        <v>0</v>
      </c>
      <c r="W363" s="125" t="str">
        <f>Equipment!X369</f>
        <v>https://www.sparkfun.com/products/10450</v>
      </c>
      <c r="X363" s="125" t="str">
        <f>Equipment!Y369</f>
        <v>https://cdn.sparkfun.com/r/92-92/assets/parts/4/9/3/9/10450-02.jpg</v>
      </c>
      <c r="Y363" s="125" t="str">
        <f>Equipment!Z369</f>
        <v>https://www.sparkfun.com/products/10450</v>
      </c>
      <c r="Z363" s="125" t="str">
        <f>Equipment!AA369</f>
        <v>https://www.mouser.com/ProductDetail/474-PRT-10450</v>
      </c>
      <c r="AA363" s="125">
        <f>Equipment!AB369</f>
        <v>0</v>
      </c>
      <c r="AB363" s="125"/>
      <c r="AC363" s="125"/>
      <c r="AD363" s="125"/>
      <c r="AE363" s="125"/>
      <c r="AF363" s="125"/>
      <c r="AG363" s="125"/>
      <c r="AH363" s="125"/>
      <c r="AI363" s="125"/>
      <c r="AJ363" s="125"/>
      <c r="AK363" s="125"/>
      <c r="AL363" s="125"/>
    </row>
    <row r="364" spans="1:38" s="124" customFormat="1" x14ac:dyDescent="0.3">
      <c r="A364" s="125" t="str">
        <f>Equipment!A370</f>
        <v>Hardware Component</v>
      </c>
      <c r="B364" s="125" t="str">
        <f>Equipment!B370</f>
        <v>Standoffs/Screws</v>
      </c>
      <c r="C364" s="125" t="str">
        <f>Equipment!C370</f>
        <v>SparkFun</v>
      </c>
      <c r="D364" s="125" t="str">
        <f>Equipment!D370</f>
        <v>PRT-10463</v>
      </c>
      <c r="E364" s="125">
        <f>Equipment!E370</f>
        <v>4</v>
      </c>
      <c r="F364" s="125">
        <f>Equipment!F370</f>
        <v>0</v>
      </c>
      <c r="G364" s="125">
        <f>Equipment!G370</f>
        <v>0</v>
      </c>
      <c r="H364" s="125">
        <f>Equipment!H370</f>
        <v>20</v>
      </c>
      <c r="I364" s="125">
        <f>Equipment!K370</f>
        <v>0</v>
      </c>
      <c r="J364" s="125">
        <f>Equipment!L370</f>
        <v>0</v>
      </c>
      <c r="K364" s="125">
        <f>Equipment!I370</f>
        <v>20</v>
      </c>
      <c r="L364" s="125" t="str">
        <f>Equipment!M370</f>
        <v>Standoff - Metal Hex (4-40; 3/8\"; 10 pack)</v>
      </c>
      <c r="M364" s="125">
        <f>Equipment!N370</f>
        <v>3.95</v>
      </c>
      <c r="N364" s="125">
        <f>Equipment!O370</f>
        <v>0</v>
      </c>
      <c r="O364" s="125" t="str">
        <f>Equipment!P370</f>
        <v>B</v>
      </c>
      <c r="P364" s="125">
        <f>Equipment!Q370</f>
        <v>350</v>
      </c>
      <c r="Q364" s="125" t="str">
        <f>Equipment!R370</f>
        <v>PRT-10463</v>
      </c>
      <c r="R364" s="125">
        <f>Equipment!S370</f>
        <v>15.8</v>
      </c>
      <c r="S364" s="125">
        <f>Equipment!T370</f>
        <v>79</v>
      </c>
      <c r="T364" s="125">
        <f>Equipment!U370</f>
        <v>79</v>
      </c>
      <c r="U364" s="125">
        <f>Equipment!V370</f>
        <v>0</v>
      </c>
      <c r="V364" s="125">
        <f>Equipment!W370</f>
        <v>0</v>
      </c>
      <c r="W364" s="125" t="str">
        <f>Equipment!X370</f>
        <v>https://www.sparkfun.com/products/10463</v>
      </c>
      <c r="X364" s="125" t="str">
        <f>Equipment!Y370</f>
        <v>https://cdn.sparkfun.com/r/92-92/assets/parts/4/9/5/4/10463-01.jpg</v>
      </c>
      <c r="Y364" s="125" t="str">
        <f>Equipment!Z370</f>
        <v>https://www.sparkfun.com/products/10463</v>
      </c>
      <c r="Z364" s="125" t="str">
        <f>Equipment!AA370</f>
        <v>https://www.mouser.com/ProductDetail/474-PRT-10463</v>
      </c>
      <c r="AA364" s="125">
        <f>Equipment!AB370</f>
        <v>0</v>
      </c>
      <c r="AB364" s="125"/>
      <c r="AC364" s="125"/>
      <c r="AD364" s="125"/>
      <c r="AE364" s="125"/>
      <c r="AF364" s="125"/>
      <c r="AG364" s="125"/>
      <c r="AH364" s="125"/>
      <c r="AI364" s="125"/>
      <c r="AJ364" s="125"/>
      <c r="AK364" s="125"/>
      <c r="AL364" s="125"/>
    </row>
    <row r="365" spans="1:38" s="124" customFormat="1" x14ac:dyDescent="0.3">
      <c r="A365" s="125" t="str">
        <f>Equipment!A371</f>
        <v>Hardware Component</v>
      </c>
      <c r="B365" s="125" t="str">
        <f>Equipment!B371</f>
        <v>Trace/Shielding Construction</v>
      </c>
      <c r="C365" s="125" t="str">
        <f>Equipment!C371</f>
        <v>SparkFun</v>
      </c>
      <c r="D365" s="125" t="str">
        <f>Equipment!D371</f>
        <v>PRT-10561</v>
      </c>
      <c r="E365" s="125">
        <f>Equipment!E371</f>
        <v>0</v>
      </c>
      <c r="F365" s="125">
        <f>Equipment!F371</f>
        <v>1</v>
      </c>
      <c r="G365" s="125">
        <f>Equipment!G371</f>
        <v>1</v>
      </c>
      <c r="H365" s="125">
        <f>Equipment!H371</f>
        <v>1</v>
      </c>
      <c r="I365" s="125">
        <f>Equipment!K371</f>
        <v>0</v>
      </c>
      <c r="J365" s="125">
        <f>Equipment!L371</f>
        <v>0</v>
      </c>
      <c r="K365" s="125">
        <f>Equipment!I371</f>
        <v>1</v>
      </c>
      <c r="L365" s="125" t="str">
        <f>Equipment!M371</f>
        <v>Copper Tape - 5mm (50ft)</v>
      </c>
      <c r="M365" s="125">
        <f>Equipment!N371</f>
        <v>2.95</v>
      </c>
      <c r="N365" s="125">
        <f>Equipment!O371</f>
        <v>0</v>
      </c>
      <c r="O365" s="125" t="str">
        <f>Equipment!P371</f>
        <v>A</v>
      </c>
      <c r="P365" s="125">
        <f>Equipment!Q371</f>
        <v>351</v>
      </c>
      <c r="Q365" s="125" t="str">
        <f>Equipment!R371</f>
        <v>PRT-10561</v>
      </c>
      <c r="R365" s="125">
        <f>Equipment!S371</f>
        <v>0</v>
      </c>
      <c r="S365" s="125">
        <f>Equipment!T371</f>
        <v>2.95</v>
      </c>
      <c r="T365" s="125">
        <f>Equipment!U371</f>
        <v>2.95</v>
      </c>
      <c r="U365" s="125">
        <f>Equipment!V371</f>
        <v>0</v>
      </c>
      <c r="V365" s="125">
        <f>Equipment!W371</f>
        <v>0</v>
      </c>
      <c r="W365" s="125" t="str">
        <f>Equipment!X371</f>
        <v>https://www.sparkfun.com/products/10561</v>
      </c>
      <c r="X365" s="125" t="str">
        <f>Equipment!Y371</f>
        <v>https://cdn.sparkfun.com/r/92-92/assets/parts/5/1/8/1/10561-01.jpg</v>
      </c>
      <c r="Y365" s="125" t="str">
        <f>Equipment!Z371</f>
        <v>https://www.sparkfun.com/products/10561</v>
      </c>
      <c r="Z365" s="125" t="str">
        <f>Equipment!AA371</f>
        <v>https://www.mouser.com/ProductDetail/474-PRT-10561</v>
      </c>
      <c r="AA365" s="125">
        <f>Equipment!AB371</f>
        <v>0</v>
      </c>
      <c r="AB365" s="125"/>
      <c r="AC365" s="125"/>
      <c r="AD365" s="125"/>
      <c r="AE365" s="125"/>
      <c r="AF365" s="125"/>
      <c r="AG365" s="125"/>
      <c r="AH365" s="125"/>
      <c r="AI365" s="125"/>
      <c r="AJ365" s="125"/>
      <c r="AK365" s="125"/>
      <c r="AL365" s="125"/>
    </row>
    <row r="366" spans="1:38" s="124" customFormat="1" x14ac:dyDescent="0.3">
      <c r="A366" s="125" t="str">
        <f>Equipment!A372</f>
        <v>Hardware Component</v>
      </c>
      <c r="B366" s="125" t="str">
        <f>Equipment!B372</f>
        <v>Trace/Shielding Construction</v>
      </c>
      <c r="C366" s="125" t="str">
        <f>Equipment!C372</f>
        <v>SparkFun</v>
      </c>
      <c r="D366" s="125" t="str">
        <f>Equipment!D372</f>
        <v>PRT-13827</v>
      </c>
      <c r="E366" s="125">
        <f>Equipment!E372</f>
        <v>0</v>
      </c>
      <c r="F366" s="125">
        <f>Equipment!F372</f>
        <v>1</v>
      </c>
      <c r="G366" s="125">
        <f>Equipment!G372</f>
        <v>1</v>
      </c>
      <c r="H366" s="125">
        <f>Equipment!H372</f>
        <v>1</v>
      </c>
      <c r="I366" s="125">
        <f>Equipment!K372</f>
        <v>0</v>
      </c>
      <c r="J366" s="125">
        <f>Equipment!L372</f>
        <v>0</v>
      </c>
      <c r="K366" s="125">
        <f>Equipment!I372</f>
        <v>1</v>
      </c>
      <c r="L366" s="125" t="str">
        <f>Equipment!M372</f>
        <v>Copper Tape - Conductive Adhesive, 5mm (50ft)</v>
      </c>
      <c r="M366" s="125">
        <f>Equipment!N372</f>
        <v>3.95</v>
      </c>
      <c r="N366" s="125">
        <f>Equipment!O372</f>
        <v>0</v>
      </c>
      <c r="O366" s="125" t="str">
        <f>Equipment!P372</f>
        <v>A</v>
      </c>
      <c r="P366" s="125">
        <f>Equipment!Q372</f>
        <v>352</v>
      </c>
      <c r="Q366" s="125" t="str">
        <f>Equipment!R372</f>
        <v>PRT-13827</v>
      </c>
      <c r="R366" s="125">
        <f>Equipment!S372</f>
        <v>0</v>
      </c>
      <c r="S366" s="125">
        <f>Equipment!T372</f>
        <v>3.95</v>
      </c>
      <c r="T366" s="125">
        <f>Equipment!U372</f>
        <v>3.95</v>
      </c>
      <c r="U366" s="125">
        <f>Equipment!V372</f>
        <v>0</v>
      </c>
      <c r="V366" s="125">
        <f>Equipment!W372</f>
        <v>0</v>
      </c>
      <c r="W366" s="125" t="str">
        <f>Equipment!X372</f>
        <v>https://www.sparkfun.com/products/13827</v>
      </c>
      <c r="X366" s="125" t="str">
        <f>Equipment!Y372</f>
        <v>https://cdn.sparkfun.com/r/92-92/assets/parts/1/1/4/2/2/13827-01.jpg</v>
      </c>
      <c r="Y366" s="125" t="str">
        <f>Equipment!Z372</f>
        <v>https://www.sparkfun.com/products/13827</v>
      </c>
      <c r="Z366" s="125" t="str">
        <f>Equipment!AA372</f>
        <v>https://www.mouser.com/ProductDetail/474-PRT-13827</v>
      </c>
      <c r="AA366" s="125">
        <f>Equipment!AB372</f>
        <v>0</v>
      </c>
      <c r="AB366" s="125"/>
      <c r="AC366" s="125"/>
      <c r="AD366" s="125"/>
      <c r="AE366" s="125"/>
      <c r="AF366" s="125"/>
      <c r="AG366" s="125"/>
      <c r="AH366" s="125"/>
      <c r="AI366" s="125"/>
      <c r="AJ366" s="125"/>
      <c r="AK366" s="125"/>
      <c r="AL366" s="125"/>
    </row>
    <row r="367" spans="1:38" s="124" customFormat="1" x14ac:dyDescent="0.3">
      <c r="A367" s="125" t="str">
        <f>Equipment!A373</f>
        <v>Hardware Component</v>
      </c>
      <c r="B367" s="125" t="str">
        <f>Equipment!B373</f>
        <v>Trace/Shielding Construction</v>
      </c>
      <c r="C367" s="125" t="str">
        <f>Equipment!C373</f>
        <v>SparkFun</v>
      </c>
      <c r="D367" s="125" t="str">
        <f>Equipment!D373</f>
        <v>PRT-13828</v>
      </c>
      <c r="E367" s="125">
        <f>Equipment!E373</f>
        <v>0</v>
      </c>
      <c r="F367" s="125">
        <f>Equipment!F373</f>
        <v>0</v>
      </c>
      <c r="G367" s="125">
        <f>Equipment!G373</f>
        <v>0</v>
      </c>
      <c r="H367" s="125">
        <f>Equipment!H373</f>
        <v>0</v>
      </c>
      <c r="I367" s="125">
        <f>Equipment!K373</f>
        <v>0</v>
      </c>
      <c r="J367" s="125">
        <f>Equipment!L373</f>
        <v>0</v>
      </c>
      <c r="K367" s="125">
        <f>Equipment!I373</f>
        <v>0</v>
      </c>
      <c r="L367" s="125" t="str">
        <f>Equipment!M373</f>
        <v>Copper Tape - Conductive Adhesive, 2\" (50ft)</v>
      </c>
      <c r="M367" s="125">
        <f>Equipment!N373</f>
        <v>15.95</v>
      </c>
      <c r="N367" s="125">
        <f>Equipment!O373</f>
        <v>0</v>
      </c>
      <c r="O367" s="125" t="str">
        <f>Equipment!P373</f>
        <v>A</v>
      </c>
      <c r="P367" s="125">
        <f>Equipment!Q373</f>
        <v>353</v>
      </c>
      <c r="Q367" s="125" t="str">
        <f>Equipment!R373</f>
        <v>PRT-13828</v>
      </c>
      <c r="R367" s="125">
        <f>Equipment!S373</f>
        <v>0</v>
      </c>
      <c r="S367" s="125">
        <f>Equipment!T373</f>
        <v>0</v>
      </c>
      <c r="T367" s="125">
        <f>Equipment!U373</f>
        <v>0</v>
      </c>
      <c r="U367" s="125">
        <f>Equipment!V373</f>
        <v>0</v>
      </c>
      <c r="V367" s="125">
        <f>Equipment!W373</f>
        <v>0</v>
      </c>
      <c r="W367" s="125" t="str">
        <f>Equipment!X373</f>
        <v>https://www.sparkfun.com/products/13828</v>
      </c>
      <c r="X367" s="125" t="str">
        <f>Equipment!Y373</f>
        <v>https://cdn.sparkfun.com/r/92-92/assets/parts/1/1/4/2/3/13828-01.jpg</v>
      </c>
      <c r="Y367" s="125" t="str">
        <f>Equipment!Z373</f>
        <v>https://www.sparkfun.com/products/13828</v>
      </c>
      <c r="Z367" s="125" t="str">
        <f>Equipment!AA373</f>
        <v>https://www.mouser.com/ProductDetail/474-PRT-13828</v>
      </c>
      <c r="AA367" s="125">
        <f>Equipment!AB373</f>
        <v>0</v>
      </c>
      <c r="AB367" s="125"/>
      <c r="AC367" s="125"/>
      <c r="AD367" s="125"/>
      <c r="AE367" s="125"/>
      <c r="AF367" s="125"/>
      <c r="AG367" s="125"/>
      <c r="AH367" s="125"/>
      <c r="AI367" s="125"/>
      <c r="AJ367" s="125"/>
      <c r="AK367" s="125"/>
      <c r="AL367" s="125"/>
    </row>
    <row r="368" spans="1:38" s="124" customFormat="1" x14ac:dyDescent="0.3">
      <c r="A368" s="125" t="str">
        <f>Equipment!A374</f>
        <v>Hardware Component</v>
      </c>
      <c r="B368" s="125" t="str">
        <f>Equipment!B374</f>
        <v>Trace/Shielding Construction</v>
      </c>
      <c r="C368" s="125" t="str">
        <f>Equipment!C374</f>
        <v>SparkFun</v>
      </c>
      <c r="D368" s="125" t="str">
        <f>Equipment!D374</f>
        <v>PRT-11081</v>
      </c>
      <c r="E368" s="125">
        <f>Equipment!E374</f>
        <v>0</v>
      </c>
      <c r="F368" s="125">
        <f>Equipment!F374</f>
        <v>0</v>
      </c>
      <c r="G368" s="125">
        <f>Equipment!G374</f>
        <v>0</v>
      </c>
      <c r="H368" s="125">
        <f>Equipment!H374</f>
        <v>0</v>
      </c>
      <c r="I368" s="125">
        <f>Equipment!K374</f>
        <v>0</v>
      </c>
      <c r="J368" s="125">
        <f>Equipment!L374</f>
        <v>0</v>
      </c>
      <c r="K368" s="125">
        <f>Equipment!I374</f>
        <v>0</v>
      </c>
      <c r="L368" s="125" t="str">
        <f>Equipment!M374</f>
        <v>Copper Tape - 2\" (50ft)</v>
      </c>
      <c r="M368" s="125">
        <f>Equipment!N374</f>
        <v>14.95</v>
      </c>
      <c r="N368" s="125">
        <f>Equipment!O374</f>
        <v>0</v>
      </c>
      <c r="O368" s="125" t="str">
        <f>Equipment!P374</f>
        <v>A</v>
      </c>
      <c r="P368" s="125">
        <f>Equipment!Q374</f>
        <v>354</v>
      </c>
      <c r="Q368" s="125" t="str">
        <f>Equipment!R374</f>
        <v>PRT-11081</v>
      </c>
      <c r="R368" s="125">
        <f>Equipment!S374</f>
        <v>0</v>
      </c>
      <c r="S368" s="125">
        <f>Equipment!T374</f>
        <v>0</v>
      </c>
      <c r="T368" s="125">
        <f>Equipment!U374</f>
        <v>0</v>
      </c>
      <c r="U368" s="125">
        <f>Equipment!V374</f>
        <v>0</v>
      </c>
      <c r="V368" s="125">
        <f>Equipment!W374</f>
        <v>0</v>
      </c>
      <c r="W368" s="125" t="str">
        <f>Equipment!X374</f>
        <v>https://www.sparkfun.com/products/11081</v>
      </c>
      <c r="X368" s="125" t="str">
        <f>Equipment!Y374</f>
        <v>https://cdn.sparkfun.com/r/92-92/assets/parts/6/4/7/1/11081-02.jpg</v>
      </c>
      <c r="Y368" s="125" t="str">
        <f>Equipment!Z374</f>
        <v>https://www.sparkfun.com/products/11081</v>
      </c>
      <c r="Z368" s="125" t="str">
        <f>Equipment!AA374</f>
        <v>https://www.mouser.com/ProductDetail/474-PRT-11081</v>
      </c>
      <c r="AA368" s="125">
        <f>Equipment!AB374</f>
        <v>0</v>
      </c>
      <c r="AB368" s="125"/>
      <c r="AC368" s="125"/>
      <c r="AD368" s="125"/>
      <c r="AE368" s="125"/>
      <c r="AF368" s="125"/>
      <c r="AG368" s="125"/>
      <c r="AH368" s="125"/>
      <c r="AI368" s="125"/>
      <c r="AJ368" s="125"/>
      <c r="AK368" s="125"/>
      <c r="AL368" s="125"/>
    </row>
    <row r="369" spans="1:38" s="124" customFormat="1" x14ac:dyDescent="0.3">
      <c r="A369" s="125" t="str">
        <f>Equipment!A375</f>
        <v>Hardware Component</v>
      </c>
      <c r="B369" s="125" t="str">
        <f>Equipment!B375</f>
        <v>Trace/Shielding Construction</v>
      </c>
      <c r="C369" s="125" t="str">
        <f>Equipment!C375</f>
        <v>SparkFun</v>
      </c>
      <c r="D369" s="125" t="str">
        <f>Equipment!D375</f>
        <v>COM-10994</v>
      </c>
      <c r="E369" s="125">
        <f>Equipment!E375</f>
        <v>0</v>
      </c>
      <c r="F369" s="125">
        <f>Equipment!F375</f>
        <v>0</v>
      </c>
      <c r="G369" s="125">
        <f>Equipment!G375</f>
        <v>0</v>
      </c>
      <c r="H369" s="125">
        <f>Equipment!H375</f>
        <v>0</v>
      </c>
      <c r="I369" s="125">
        <f>Equipment!K375</f>
        <v>0</v>
      </c>
      <c r="J369" s="125">
        <f>Equipment!L375</f>
        <v>0</v>
      </c>
      <c r="K369" s="125">
        <f>Equipment!I375</f>
        <v>0</v>
      </c>
      <c r="L369" s="125" t="str">
        <f>Equipment!M375</f>
        <v>Bare Conductive - Electric Paint (50ml)</v>
      </c>
      <c r="M369" s="125">
        <f>Equipment!N375</f>
        <v>24.95</v>
      </c>
      <c r="N369" s="125">
        <f>Equipment!O375</f>
        <v>0</v>
      </c>
      <c r="O369" s="125" t="str">
        <f>Equipment!P375</f>
        <v>A</v>
      </c>
      <c r="P369" s="125">
        <f>Equipment!Q375</f>
        <v>355</v>
      </c>
      <c r="Q369" s="125" t="str">
        <f>Equipment!R375</f>
        <v>COM-10994</v>
      </c>
      <c r="R369" s="125">
        <f>Equipment!S375</f>
        <v>0</v>
      </c>
      <c r="S369" s="125">
        <f>Equipment!T375</f>
        <v>0</v>
      </c>
      <c r="T369" s="125">
        <f>Equipment!U375</f>
        <v>0</v>
      </c>
      <c r="U369" s="125">
        <f>Equipment!V375</f>
        <v>0</v>
      </c>
      <c r="V369" s="125">
        <f>Equipment!W375</f>
        <v>0</v>
      </c>
      <c r="W369" s="125" t="str">
        <f>Equipment!X375</f>
        <v>https://www.sparkfun.com/products/10994</v>
      </c>
      <c r="X369" s="125" t="str">
        <f>Equipment!Y375</f>
        <v>https://cdn.sparkfun.com/r/92-92/assets/parts/6/2/3/7/10994-01b.jpg</v>
      </c>
      <c r="Y369" s="125" t="str">
        <f>Equipment!Z375</f>
        <v>https://www.sparkfun.com/products/10994</v>
      </c>
      <c r="Z369" s="125" t="str">
        <f>Equipment!AA375</f>
        <v>https://www.mouser.com/ProductDetail/474-COM-10994</v>
      </c>
      <c r="AA369" s="125">
        <f>Equipment!AB375</f>
        <v>0</v>
      </c>
      <c r="AB369" s="125"/>
      <c r="AC369" s="125"/>
      <c r="AD369" s="125"/>
      <c r="AE369" s="125"/>
      <c r="AF369" s="125"/>
      <c r="AG369" s="125"/>
      <c r="AH369" s="125"/>
      <c r="AI369" s="125"/>
      <c r="AJ369" s="125"/>
      <c r="AK369" s="125"/>
      <c r="AL369" s="125"/>
    </row>
    <row r="370" spans="1:38" s="124" customFormat="1" x14ac:dyDescent="0.3">
      <c r="A370" s="125" t="str">
        <f>Equipment!A376</f>
        <v>Hardware Component</v>
      </c>
      <c r="B370" s="125" t="str">
        <f>Equipment!B376</f>
        <v>Trace/Shielding Construction</v>
      </c>
      <c r="C370" s="125" t="str">
        <f>Equipment!C376</f>
        <v>SparkFun</v>
      </c>
      <c r="D370" s="125" t="str">
        <f>Equipment!D376</f>
        <v>COM-11521</v>
      </c>
      <c r="E370" s="125">
        <f>Equipment!E376</f>
        <v>0</v>
      </c>
      <c r="F370" s="125">
        <f>Equipment!F376</f>
        <v>0</v>
      </c>
      <c r="G370" s="125">
        <f>Equipment!G376</f>
        <v>0</v>
      </c>
      <c r="H370" s="125">
        <f>Equipment!H376</f>
        <v>0</v>
      </c>
      <c r="I370" s="125">
        <f>Equipment!K376</f>
        <v>0</v>
      </c>
      <c r="J370" s="125">
        <f>Equipment!L376</f>
        <v>0</v>
      </c>
      <c r="K370" s="125">
        <f>Equipment!I376</f>
        <v>0</v>
      </c>
      <c r="L370" s="125" t="str">
        <f>Equipment!M376</f>
        <v>Bare Conductive - Electric Paint Pen (10ml)</v>
      </c>
      <c r="M370" s="125">
        <f>Equipment!N376</f>
        <v>9.9499999999999993</v>
      </c>
      <c r="N370" s="125">
        <f>Equipment!O376</f>
        <v>0</v>
      </c>
      <c r="O370" s="125" t="str">
        <f>Equipment!P376</f>
        <v>A</v>
      </c>
      <c r="P370" s="125">
        <f>Equipment!Q376</f>
        <v>356</v>
      </c>
      <c r="Q370" s="125" t="str">
        <f>Equipment!R376</f>
        <v>COM-11521</v>
      </c>
      <c r="R370" s="125">
        <f>Equipment!S376</f>
        <v>0</v>
      </c>
      <c r="S370" s="125">
        <f>Equipment!T376</f>
        <v>0</v>
      </c>
      <c r="T370" s="125">
        <f>Equipment!U376</f>
        <v>0</v>
      </c>
      <c r="U370" s="125">
        <f>Equipment!V376</f>
        <v>0</v>
      </c>
      <c r="V370" s="125">
        <f>Equipment!W376</f>
        <v>0</v>
      </c>
      <c r="W370" s="125" t="str">
        <f>Equipment!X376</f>
        <v>https://www.sparkfun.com/products/11521</v>
      </c>
      <c r="X370" s="125" t="str">
        <f>Equipment!Y376</f>
        <v>https://cdn.sparkfun.com/r/92-92/assets/parts/7/4/4/1/11521-02_1.jpg</v>
      </c>
      <c r="Y370" s="125" t="str">
        <f>Equipment!Z376</f>
        <v>https://www.sparkfun.com/products/11521</v>
      </c>
      <c r="Z370" s="125" t="str">
        <f>Equipment!AA376</f>
        <v>https://www.mouser.com/ProductDetail/474-COM-11521</v>
      </c>
      <c r="AA370" s="125">
        <f>Equipment!AB376</f>
        <v>0</v>
      </c>
      <c r="AB370" s="125"/>
      <c r="AC370" s="125"/>
      <c r="AD370" s="125"/>
      <c r="AE370" s="125"/>
      <c r="AF370" s="125"/>
      <c r="AG370" s="125"/>
      <c r="AH370" s="125"/>
      <c r="AI370" s="125"/>
      <c r="AJ370" s="125"/>
      <c r="AK370" s="125"/>
      <c r="AL370" s="125"/>
    </row>
    <row r="371" spans="1:38" s="124" customFormat="1" x14ac:dyDescent="0.3">
      <c r="A371" s="125" t="str">
        <f>Equipment!A377</f>
        <v>Hardware Component</v>
      </c>
      <c r="B371" s="125" t="str">
        <f>Equipment!B377</f>
        <v>Trace/Shielding Construction</v>
      </c>
      <c r="C371" s="125" t="str">
        <f>Equipment!C377</f>
        <v>SparkFun</v>
      </c>
      <c r="D371" s="125" t="str">
        <f>Equipment!D377</f>
        <v>COM-13254</v>
      </c>
      <c r="E371" s="125">
        <f>Equipment!E377</f>
        <v>0</v>
      </c>
      <c r="F371" s="125">
        <f>Equipment!F377</f>
        <v>0</v>
      </c>
      <c r="G371" s="125">
        <f>Equipment!G377</f>
        <v>0</v>
      </c>
      <c r="H371" s="125">
        <f>Equipment!H377</f>
        <v>0</v>
      </c>
      <c r="I371" s="125">
        <f>Equipment!K377</f>
        <v>0</v>
      </c>
      <c r="J371" s="125">
        <f>Equipment!L377</f>
        <v>0</v>
      </c>
      <c r="K371" s="125">
        <f>Equipment!I377</f>
        <v>0</v>
      </c>
      <c r="L371" s="125" t="str">
        <f>Equipment!M377</f>
        <v>Circuit Scribe Conductive Ink Pen</v>
      </c>
      <c r="M371" s="125">
        <f>Equipment!N377</f>
        <v>19.95</v>
      </c>
      <c r="N371" s="125">
        <f>Equipment!O377</f>
        <v>0</v>
      </c>
      <c r="O371" s="125" t="str">
        <f>Equipment!P377</f>
        <v>A</v>
      </c>
      <c r="P371" s="125">
        <f>Equipment!Q377</f>
        <v>357</v>
      </c>
      <c r="Q371" s="125" t="str">
        <f>Equipment!R377</f>
        <v>COM-13254</v>
      </c>
      <c r="R371" s="125">
        <f>Equipment!S377</f>
        <v>0</v>
      </c>
      <c r="S371" s="125">
        <f>Equipment!T377</f>
        <v>0</v>
      </c>
      <c r="T371" s="125">
        <f>Equipment!U377</f>
        <v>0</v>
      </c>
      <c r="U371" s="125">
        <f>Equipment!V377</f>
        <v>0</v>
      </c>
      <c r="V371" s="125">
        <f>Equipment!W377</f>
        <v>0</v>
      </c>
      <c r="W371" s="125" t="str">
        <f>Equipment!X377</f>
        <v>https://www.sparkfun.com/products/13254</v>
      </c>
      <c r="X371" s="125" t="str">
        <f>Equipment!Y377</f>
        <v>https://cdn.sparkfun.com/r/92-92/assets/parts/1/0/4/5/5/13254-01.jpg</v>
      </c>
      <c r="Y371" s="125" t="str">
        <f>Equipment!Z377</f>
        <v>https://www.sparkfun.com/products/13254</v>
      </c>
      <c r="Z371" s="125" t="str">
        <f>Equipment!AA377</f>
        <v>https://www.mouser.com/ProductDetail/474-COM-13254</v>
      </c>
      <c r="AA371" s="125">
        <f>Equipment!AB377</f>
        <v>0</v>
      </c>
      <c r="AB371" s="125"/>
      <c r="AC371" s="125"/>
      <c r="AD371" s="125"/>
      <c r="AE371" s="125"/>
      <c r="AF371" s="125"/>
      <c r="AG371" s="125"/>
      <c r="AH371" s="125"/>
      <c r="AI371" s="125"/>
      <c r="AJ371" s="125"/>
      <c r="AK371" s="125"/>
      <c r="AL371" s="125"/>
    </row>
    <row r="372" spans="1:38" s="124" customFormat="1" x14ac:dyDescent="0.3">
      <c r="A372" s="125" t="str">
        <f>Equipment!A378</f>
        <v>Low-Level Electronics</v>
      </c>
      <c r="B372" s="125" t="str">
        <f>Equipment!B378</f>
        <v>Buttons/Switches/Knobs</v>
      </c>
      <c r="C372" s="125" t="str">
        <f>Equipment!C378</f>
        <v>SparkFun</v>
      </c>
      <c r="D372" s="125" t="str">
        <f>Equipment!D378</f>
        <v>BOB-10467</v>
      </c>
      <c r="E372" s="125">
        <f>Equipment!E378</f>
        <v>1</v>
      </c>
      <c r="F372" s="125">
        <f>Equipment!F378</f>
        <v>0</v>
      </c>
      <c r="G372" s="125">
        <f>Equipment!G378</f>
        <v>0</v>
      </c>
      <c r="H372" s="125">
        <f>Equipment!H378</f>
        <v>5</v>
      </c>
      <c r="I372" s="125">
        <f>Equipment!K378</f>
        <v>0</v>
      </c>
      <c r="J372" s="125">
        <f>Equipment!L378</f>
        <v>0</v>
      </c>
      <c r="K372" s="125">
        <f>Equipment!I378</f>
        <v>5</v>
      </c>
      <c r="L372" s="125" t="str">
        <f>Equipment!M378</f>
        <v>LED Tactile Button Breakout</v>
      </c>
      <c r="M372" s="125">
        <f>Equipment!N378</f>
        <v>1.5</v>
      </c>
      <c r="N372" s="125">
        <f>Equipment!O378</f>
        <v>0</v>
      </c>
      <c r="O372" s="125" t="str">
        <f>Equipment!P378</f>
        <v>B</v>
      </c>
      <c r="P372" s="125">
        <f>Equipment!Q378</f>
        <v>358</v>
      </c>
      <c r="Q372" s="125" t="str">
        <f>Equipment!R378</f>
        <v>BOB-10467</v>
      </c>
      <c r="R372" s="125">
        <f>Equipment!S378</f>
        <v>1.5</v>
      </c>
      <c r="S372" s="125">
        <f>Equipment!T378</f>
        <v>7.5</v>
      </c>
      <c r="T372" s="125">
        <f>Equipment!U378</f>
        <v>7.5</v>
      </c>
      <c r="U372" s="125">
        <f>Equipment!V378</f>
        <v>0</v>
      </c>
      <c r="V372" s="125">
        <f>Equipment!W378</f>
        <v>0</v>
      </c>
      <c r="W372" s="125" t="str">
        <f>Equipment!X378</f>
        <v>https://www.sparkfun.com/products/10467</v>
      </c>
      <c r="X372" s="125" t="str">
        <f>Equipment!Y378</f>
        <v>https://cdn.sparkfun.com/r/92-92/assets/parts/4/9/5/9/10467-01.jpg</v>
      </c>
      <c r="Y372" s="125" t="str">
        <f>Equipment!Z378</f>
        <v>https://www.sparkfun.com/products/10467</v>
      </c>
      <c r="Z372" s="125" t="str">
        <f>Equipment!AA378</f>
        <v>https://www.mouser.com/ProductDetail/474-BOB-10467</v>
      </c>
      <c r="AA372" s="125">
        <f>Equipment!AB378</f>
        <v>0</v>
      </c>
      <c r="AB372" s="125"/>
      <c r="AC372" s="125"/>
      <c r="AD372" s="125"/>
      <c r="AE372" s="125"/>
      <c r="AF372" s="125"/>
      <c r="AG372" s="125"/>
      <c r="AH372" s="125"/>
      <c r="AI372" s="125"/>
      <c r="AJ372" s="125"/>
      <c r="AK372" s="125"/>
      <c r="AL372" s="125"/>
    </row>
    <row r="373" spans="1:38" s="124" customFormat="1" x14ac:dyDescent="0.3">
      <c r="A373" s="125" t="str">
        <f>Equipment!A379</f>
        <v>Low-Level Electronics</v>
      </c>
      <c r="B373" s="125" t="str">
        <f>Equipment!B379</f>
        <v>Buttons/Switches/Knobs</v>
      </c>
      <c r="C373" s="125" t="str">
        <f>Equipment!C379</f>
        <v>SparkFun</v>
      </c>
      <c r="D373" s="125" t="str">
        <f>Equipment!D379</f>
        <v>COM-10443</v>
      </c>
      <c r="E373" s="125">
        <f>Equipment!E379</f>
        <v>1</v>
      </c>
      <c r="F373" s="125">
        <f>Equipment!F379</f>
        <v>0</v>
      </c>
      <c r="G373" s="125">
        <f>Equipment!G379</f>
        <v>0</v>
      </c>
      <c r="H373" s="125">
        <f>Equipment!H379</f>
        <v>5</v>
      </c>
      <c r="I373" s="125">
        <f>Equipment!K379</f>
        <v>0</v>
      </c>
      <c r="J373" s="125">
        <f>Equipment!L379</f>
        <v>0</v>
      </c>
      <c r="K373" s="125">
        <f>Equipment!I379</f>
        <v>5</v>
      </c>
      <c r="L373" s="125" t="str">
        <f>Equipment!M379</f>
        <v>LED Tactile Button - Blue</v>
      </c>
      <c r="M373" s="125">
        <f>Equipment!N379</f>
        <v>1.95</v>
      </c>
      <c r="N373" s="125">
        <f>Equipment!O379</f>
        <v>0</v>
      </c>
      <c r="O373" s="125" t="str">
        <f>Equipment!P379</f>
        <v>B</v>
      </c>
      <c r="P373" s="125">
        <f>Equipment!Q379</f>
        <v>359</v>
      </c>
      <c r="Q373" s="125" t="str">
        <f>Equipment!R379</f>
        <v>COM-10443</v>
      </c>
      <c r="R373" s="125">
        <f>Equipment!S379</f>
        <v>1.95</v>
      </c>
      <c r="S373" s="125">
        <f>Equipment!T379</f>
        <v>9.75</v>
      </c>
      <c r="T373" s="125">
        <f>Equipment!U379</f>
        <v>9.75</v>
      </c>
      <c r="U373" s="125">
        <f>Equipment!V379</f>
        <v>0</v>
      </c>
      <c r="V373" s="125">
        <f>Equipment!W379</f>
        <v>0</v>
      </c>
      <c r="W373" s="125" t="str">
        <f>Equipment!X379</f>
        <v>https://www.sparkfun.com/products/10443</v>
      </c>
      <c r="X373" s="125" t="str">
        <f>Equipment!Y379</f>
        <v>https://cdn.sparkfun.com/r/92-92/assets/parts/4/9/3/1/10443-01.jpg</v>
      </c>
      <c r="Y373" s="125" t="str">
        <f>Equipment!Z379</f>
        <v>https://www.sparkfun.com/products/10443</v>
      </c>
      <c r="Z373" s="125" t="str">
        <f>Equipment!AA379</f>
        <v>https://www.mouser.com/ProductDetail/474-COM-10443</v>
      </c>
      <c r="AA373" s="125">
        <f>Equipment!AB379</f>
        <v>0</v>
      </c>
      <c r="AB373" s="125"/>
      <c r="AC373" s="125"/>
      <c r="AD373" s="125"/>
      <c r="AE373" s="125"/>
      <c r="AF373" s="125"/>
      <c r="AG373" s="125"/>
      <c r="AH373" s="125"/>
      <c r="AI373" s="125"/>
      <c r="AJ373" s="125"/>
      <c r="AK373" s="125"/>
      <c r="AL373" s="125"/>
    </row>
    <row r="374" spans="1:38" s="124" customFormat="1" x14ac:dyDescent="0.3">
      <c r="A374" s="125" t="str">
        <f>Equipment!A380</f>
        <v>Low-Level Electronics</v>
      </c>
      <c r="B374" s="125" t="str">
        <f>Equipment!B380</f>
        <v>Buttons/Switches/Knobs</v>
      </c>
      <c r="C374" s="125" t="str">
        <f>Equipment!C380</f>
        <v>SparkFun</v>
      </c>
      <c r="D374" s="125" t="str">
        <f>Equipment!D380</f>
        <v>COM-10440</v>
      </c>
      <c r="E374" s="125">
        <f>Equipment!E380</f>
        <v>1</v>
      </c>
      <c r="F374" s="125">
        <f>Equipment!F380</f>
        <v>0</v>
      </c>
      <c r="G374" s="125">
        <f>Equipment!G380</f>
        <v>0</v>
      </c>
      <c r="H374" s="125">
        <f>Equipment!H380</f>
        <v>5</v>
      </c>
      <c r="I374" s="125">
        <f>Equipment!K380</f>
        <v>0</v>
      </c>
      <c r="J374" s="125">
        <f>Equipment!L380</f>
        <v>0</v>
      </c>
      <c r="K374" s="125">
        <f>Equipment!I380</f>
        <v>5</v>
      </c>
      <c r="L374" s="125" t="str">
        <f>Equipment!M380</f>
        <v>LED Tactile Button - Green</v>
      </c>
      <c r="M374" s="125">
        <f>Equipment!N380</f>
        <v>1.95</v>
      </c>
      <c r="N374" s="125">
        <f>Equipment!O380</f>
        <v>0</v>
      </c>
      <c r="O374" s="125" t="str">
        <f>Equipment!P380</f>
        <v>B</v>
      </c>
      <c r="P374" s="125">
        <f>Equipment!Q380</f>
        <v>360</v>
      </c>
      <c r="Q374" s="125" t="str">
        <f>Equipment!R380</f>
        <v>COM-10440</v>
      </c>
      <c r="R374" s="125">
        <f>Equipment!S380</f>
        <v>1.95</v>
      </c>
      <c r="S374" s="125">
        <f>Equipment!T380</f>
        <v>9.75</v>
      </c>
      <c r="T374" s="125">
        <f>Equipment!U380</f>
        <v>9.75</v>
      </c>
      <c r="U374" s="125">
        <f>Equipment!V380</f>
        <v>0</v>
      </c>
      <c r="V374" s="125">
        <f>Equipment!W380</f>
        <v>0</v>
      </c>
      <c r="W374" s="125" t="str">
        <f>Equipment!X380</f>
        <v>https://www.sparkfun.com/products/10440</v>
      </c>
      <c r="X374" s="125" t="str">
        <f>Equipment!Y380</f>
        <v>https://cdn.sparkfun.com/r/92-92/assets/parts/4/9/2/8/10440-01.jpg</v>
      </c>
      <c r="Y374" s="125" t="str">
        <f>Equipment!Z380</f>
        <v>https://www.sparkfun.com/products/10440</v>
      </c>
      <c r="Z374" s="125" t="str">
        <f>Equipment!AA380</f>
        <v>https://www.mouser.com/ProductDetail/474-COM-10440</v>
      </c>
      <c r="AA374" s="125">
        <f>Equipment!AB380</f>
        <v>0</v>
      </c>
      <c r="AB374" s="125"/>
      <c r="AC374" s="125"/>
      <c r="AD374" s="125"/>
      <c r="AE374" s="125"/>
      <c r="AF374" s="125"/>
      <c r="AG374" s="125"/>
      <c r="AH374" s="125"/>
      <c r="AI374" s="125"/>
      <c r="AJ374" s="125"/>
      <c r="AK374" s="125"/>
      <c r="AL374" s="125"/>
    </row>
    <row r="375" spans="1:38" s="124" customFormat="1" x14ac:dyDescent="0.3">
      <c r="A375" s="125" t="str">
        <f>Equipment!A381</f>
        <v>Low-Level Electronics</v>
      </c>
      <c r="B375" s="125" t="str">
        <f>Equipment!B381</f>
        <v>Buttons/Switches/Knobs</v>
      </c>
      <c r="C375" s="125" t="str">
        <f>Equipment!C381</f>
        <v>SparkFun</v>
      </c>
      <c r="D375" s="125" t="str">
        <f>Equipment!D381</f>
        <v>COM-10442</v>
      </c>
      <c r="E375" s="125">
        <f>Equipment!E381</f>
        <v>1</v>
      </c>
      <c r="F375" s="125">
        <f>Equipment!F381</f>
        <v>0</v>
      </c>
      <c r="G375" s="125">
        <f>Equipment!G381</f>
        <v>0</v>
      </c>
      <c r="H375" s="125">
        <f>Equipment!H381</f>
        <v>5</v>
      </c>
      <c r="I375" s="125">
        <f>Equipment!K381</f>
        <v>0</v>
      </c>
      <c r="J375" s="125">
        <f>Equipment!L381</f>
        <v>0</v>
      </c>
      <c r="K375" s="125">
        <f>Equipment!I381</f>
        <v>5</v>
      </c>
      <c r="L375" s="125" t="str">
        <f>Equipment!M381</f>
        <v>LED Tactile Button - Red</v>
      </c>
      <c r="M375" s="125">
        <f>Equipment!N381</f>
        <v>1.95</v>
      </c>
      <c r="N375" s="125">
        <f>Equipment!O381</f>
        <v>0</v>
      </c>
      <c r="O375" s="125" t="str">
        <f>Equipment!P381</f>
        <v>B</v>
      </c>
      <c r="P375" s="125">
        <f>Equipment!Q381</f>
        <v>361</v>
      </c>
      <c r="Q375" s="125" t="str">
        <f>Equipment!R381</f>
        <v>COM-10442</v>
      </c>
      <c r="R375" s="125">
        <f>Equipment!S381</f>
        <v>1.95</v>
      </c>
      <c r="S375" s="125">
        <f>Equipment!T381</f>
        <v>9.75</v>
      </c>
      <c r="T375" s="125">
        <f>Equipment!U381</f>
        <v>9.75</v>
      </c>
      <c r="U375" s="125">
        <f>Equipment!V381</f>
        <v>0</v>
      </c>
      <c r="V375" s="125">
        <f>Equipment!W381</f>
        <v>0</v>
      </c>
      <c r="W375" s="125" t="str">
        <f>Equipment!X381</f>
        <v>https://www.sparkfun.com/products/10442</v>
      </c>
      <c r="X375" s="125" t="str">
        <f>Equipment!Y381</f>
        <v>https://cdn.sparkfun.com/r/92-92/assets/parts/4/9/3/0/10442-01.jpg</v>
      </c>
      <c r="Y375" s="125" t="str">
        <f>Equipment!Z381</f>
        <v>https://www.sparkfun.com/products/10442</v>
      </c>
      <c r="Z375" s="125" t="str">
        <f>Equipment!AA381</f>
        <v>https://www.mouser.com/ProductDetail/474-COM-10442</v>
      </c>
      <c r="AA375" s="125">
        <f>Equipment!AB381</f>
        <v>0</v>
      </c>
      <c r="AB375" s="125"/>
      <c r="AC375" s="125"/>
      <c r="AD375" s="125"/>
      <c r="AE375" s="125"/>
      <c r="AF375" s="125"/>
      <c r="AG375" s="125"/>
      <c r="AH375" s="125"/>
      <c r="AI375" s="125"/>
      <c r="AJ375" s="125"/>
      <c r="AK375" s="125"/>
      <c r="AL375" s="125"/>
    </row>
    <row r="376" spans="1:38" s="124" customFormat="1" x14ac:dyDescent="0.3">
      <c r="A376" s="125" t="str">
        <f>Equipment!A382</f>
        <v>Low-Level Electronics</v>
      </c>
      <c r="B376" s="125" t="str">
        <f>Equipment!B382</f>
        <v>Buttons/Switches/Knobs</v>
      </c>
      <c r="C376" s="125" t="str">
        <f>Equipment!C382</f>
        <v>SparkFun</v>
      </c>
      <c r="D376" s="125" t="str">
        <f>Equipment!D382</f>
        <v>COM-10441</v>
      </c>
      <c r="E376" s="125">
        <f>Equipment!E382</f>
        <v>0</v>
      </c>
      <c r="F376" s="125">
        <f>Equipment!F382</f>
        <v>0</v>
      </c>
      <c r="G376" s="125">
        <f>Equipment!G382</f>
        <v>0</v>
      </c>
      <c r="H376" s="125">
        <f>Equipment!H382</f>
        <v>0</v>
      </c>
      <c r="I376" s="125">
        <f>Equipment!K382</f>
        <v>0</v>
      </c>
      <c r="J376" s="125">
        <f>Equipment!L382</f>
        <v>0</v>
      </c>
      <c r="K376" s="125">
        <f>Equipment!I382</f>
        <v>0</v>
      </c>
      <c r="L376" s="125" t="str">
        <f>Equipment!M382</f>
        <v>LED Tactile Button - Orange</v>
      </c>
      <c r="M376" s="125">
        <f>Equipment!N382</f>
        <v>1.95</v>
      </c>
      <c r="N376" s="125">
        <f>Equipment!O382</f>
        <v>0</v>
      </c>
      <c r="O376" s="125" t="str">
        <f>Equipment!P382</f>
        <v>A</v>
      </c>
      <c r="P376" s="125">
        <f>Equipment!Q382</f>
        <v>362</v>
      </c>
      <c r="Q376" s="125" t="str">
        <f>Equipment!R382</f>
        <v>COM-10441</v>
      </c>
      <c r="R376" s="125">
        <f>Equipment!S382</f>
        <v>0</v>
      </c>
      <c r="S376" s="125">
        <f>Equipment!T382</f>
        <v>0</v>
      </c>
      <c r="T376" s="125">
        <f>Equipment!U382</f>
        <v>0</v>
      </c>
      <c r="U376" s="125">
        <f>Equipment!V382</f>
        <v>0</v>
      </c>
      <c r="V376" s="125">
        <f>Equipment!W382</f>
        <v>0</v>
      </c>
      <c r="W376" s="125" t="str">
        <f>Equipment!X382</f>
        <v>https://www.sparkfun.com/products/10441</v>
      </c>
      <c r="X376" s="125" t="str">
        <f>Equipment!Y382</f>
        <v>https://cdn.sparkfun.com/r/92-92/assets/parts/4/9/2/9/10441-01b.jpg</v>
      </c>
      <c r="Y376" s="125" t="str">
        <f>Equipment!Z382</f>
        <v>https://www.sparkfun.com/products/10441</v>
      </c>
      <c r="Z376" s="125" t="str">
        <f>Equipment!AA382</f>
        <v>https://www.mouser.com/ProductDetail/474-COM-10441</v>
      </c>
      <c r="AA376" s="125">
        <f>Equipment!AB382</f>
        <v>0</v>
      </c>
      <c r="AB376" s="125"/>
      <c r="AC376" s="125"/>
      <c r="AD376" s="125"/>
      <c r="AE376" s="125"/>
      <c r="AF376" s="125"/>
      <c r="AG376" s="125"/>
      <c r="AH376" s="125"/>
      <c r="AI376" s="125"/>
      <c r="AJ376" s="125"/>
      <c r="AK376" s="125"/>
      <c r="AL376" s="125"/>
    </row>
    <row r="377" spans="1:38" s="124" customFormat="1" x14ac:dyDescent="0.3">
      <c r="A377" s="125" t="str">
        <f>Equipment!A383</f>
        <v>Low-Level Electronics</v>
      </c>
      <c r="B377" s="125" t="str">
        <f>Equipment!B383</f>
        <v>Buttons/Switches/Knobs</v>
      </c>
      <c r="C377" s="125" t="str">
        <f>Equipment!C383</f>
        <v>SparkFun</v>
      </c>
      <c r="D377" s="125" t="str">
        <f>Equipment!D383</f>
        <v>COM-10439</v>
      </c>
      <c r="E377" s="125">
        <f>Equipment!E383</f>
        <v>0</v>
      </c>
      <c r="F377" s="125">
        <f>Equipment!F383</f>
        <v>1</v>
      </c>
      <c r="G377" s="125">
        <f>Equipment!G383</f>
        <v>0</v>
      </c>
      <c r="H377" s="125">
        <f>Equipment!H383</f>
        <v>1</v>
      </c>
      <c r="I377" s="125">
        <f>Equipment!K383</f>
        <v>1</v>
      </c>
      <c r="J377" s="125">
        <f>Equipment!L383</f>
        <v>1</v>
      </c>
      <c r="K377" s="125">
        <f>Equipment!I383</f>
        <v>0</v>
      </c>
      <c r="L377" s="125" t="str">
        <f>Equipment!M383</f>
        <v>LED Tactile Button- White</v>
      </c>
      <c r="M377" s="125">
        <f>Equipment!N383</f>
        <v>1.95</v>
      </c>
      <c r="N377" s="125">
        <f>Equipment!O383</f>
        <v>1.95</v>
      </c>
      <c r="O377" s="125" t="str">
        <f>Equipment!P383</f>
        <v>A</v>
      </c>
      <c r="P377" s="125">
        <f>Equipment!Q383</f>
        <v>363</v>
      </c>
      <c r="Q377" s="125" t="str">
        <f>Equipment!R383</f>
        <v>COM-10439</v>
      </c>
      <c r="R377" s="125">
        <f>Equipment!S383</f>
        <v>0</v>
      </c>
      <c r="S377" s="125">
        <f>Equipment!T383</f>
        <v>1.95</v>
      </c>
      <c r="T377" s="125">
        <f>Equipment!U383</f>
        <v>0</v>
      </c>
      <c r="U377" s="125">
        <f>Equipment!V383</f>
        <v>1.95</v>
      </c>
      <c r="V377" s="125">
        <f>Equipment!W383</f>
        <v>1.95</v>
      </c>
      <c r="W377" s="125" t="str">
        <f>Equipment!X383</f>
        <v>https://www.sparkfun.com/products/10439</v>
      </c>
      <c r="X377" s="125" t="str">
        <f>Equipment!Y383</f>
        <v>https://cdn.sparkfun.com/r/92-92/assets/parts/4/9/2/7/10439-01.jpg</v>
      </c>
      <c r="Y377" s="125" t="str">
        <f>Equipment!Z383</f>
        <v>https://www.sparkfun.com/products/10439</v>
      </c>
      <c r="Z377" s="125" t="str">
        <f>Equipment!AA383</f>
        <v>https://www.mouser.com/ProductDetail/474-COM-10439</v>
      </c>
      <c r="AA377" s="125">
        <f>Equipment!AB383</f>
        <v>0</v>
      </c>
      <c r="AB377" s="125"/>
      <c r="AC377" s="125"/>
      <c r="AD377" s="125"/>
      <c r="AE377" s="125"/>
      <c r="AF377" s="125"/>
      <c r="AG377" s="125"/>
      <c r="AH377" s="125"/>
      <c r="AI377" s="125"/>
      <c r="AJ377" s="125"/>
      <c r="AK377" s="125"/>
      <c r="AL377" s="125"/>
    </row>
    <row r="378" spans="1:38" s="124" customFormat="1" x14ac:dyDescent="0.3">
      <c r="A378" s="125" t="str">
        <f>Equipment!A384</f>
        <v>Low-Level Electronics</v>
      </c>
      <c r="B378" s="125" t="str">
        <f>Equipment!B384</f>
        <v>Buttons/Switches/Knobs</v>
      </c>
      <c r="C378" s="125" t="str">
        <f>Equipment!C384</f>
        <v>Adafruit</v>
      </c>
      <c r="D378" s="125" t="str">
        <f>Equipment!D384</f>
        <v>1119</v>
      </c>
      <c r="E378" s="125">
        <f>Equipment!E384</f>
        <v>0</v>
      </c>
      <c r="F378" s="125">
        <f>Equipment!F384</f>
        <v>0</v>
      </c>
      <c r="G378" s="125">
        <f>Equipment!G384</f>
        <v>0</v>
      </c>
      <c r="H378" s="125">
        <f>Equipment!H384</f>
        <v>0</v>
      </c>
      <c r="I378" s="125">
        <f>Equipment!K384</f>
        <v>0</v>
      </c>
      <c r="J378" s="125">
        <f>Equipment!L384</f>
        <v>0</v>
      </c>
      <c r="K378" s="125">
        <f>Equipment!I384</f>
        <v>0</v>
      </c>
      <c r="L378" s="125" t="str">
        <f>Equipment!M384</f>
        <v xml:space="preserve">Tactile Switch Buttons (12mm square, 6mm tall) x 10 pack </v>
      </c>
      <c r="M378" s="125">
        <f>Equipment!N384</f>
        <v>2.5</v>
      </c>
      <c r="N378" s="125">
        <f>Equipment!O384</f>
        <v>0</v>
      </c>
      <c r="O378" s="125" t="str">
        <f>Equipment!P384</f>
        <v>A</v>
      </c>
      <c r="P378" s="125">
        <f>Equipment!Q384</f>
        <v>364</v>
      </c>
      <c r="Q378" s="125" t="str">
        <f>Equipment!R384</f>
        <v>1119</v>
      </c>
      <c r="R378" s="125">
        <f>Equipment!S384</f>
        <v>0</v>
      </c>
      <c r="S378" s="125">
        <f>Equipment!T384</f>
        <v>0</v>
      </c>
      <c r="T378" s="125">
        <f>Equipment!U384</f>
        <v>0</v>
      </c>
      <c r="U378" s="125">
        <f>Equipment!V384</f>
        <v>0</v>
      </c>
      <c r="V378" s="125">
        <f>Equipment!W384</f>
        <v>0</v>
      </c>
      <c r="W378" s="125">
        <f>Equipment!X384</f>
        <v>0</v>
      </c>
      <c r="X378" s="125">
        <f>Equipment!Y384</f>
        <v>0</v>
      </c>
      <c r="Y378" s="125" t="str">
        <f>Equipment!Z384</f>
        <v>https://www.adafruit.com/product/1119</v>
      </c>
      <c r="Z378" s="125" t="str">
        <f>Equipment!AA384</f>
        <v>https://www.mouser.com/ProductDetail/485-1119</v>
      </c>
      <c r="AA378" s="125">
        <f>Equipment!AB384</f>
        <v>0</v>
      </c>
      <c r="AB378" s="125"/>
      <c r="AC378" s="125"/>
      <c r="AD378" s="125"/>
      <c r="AE378" s="125"/>
      <c r="AF378" s="125"/>
      <c r="AG378" s="125"/>
      <c r="AH378" s="125"/>
      <c r="AI378" s="125"/>
      <c r="AJ378" s="125"/>
      <c r="AK378" s="125"/>
      <c r="AL378" s="125"/>
    </row>
    <row r="379" spans="1:38" s="124" customFormat="1" x14ac:dyDescent="0.3">
      <c r="A379" s="125" t="str">
        <f>Equipment!A385</f>
        <v>Low-Level Electronics</v>
      </c>
      <c r="B379" s="125" t="str">
        <f>Equipment!B385</f>
        <v>Buttons/Switches/Knobs</v>
      </c>
      <c r="C379" s="125" t="str">
        <f>Equipment!C385</f>
        <v>SparkFun</v>
      </c>
      <c r="D379" s="125" t="str">
        <f>Equipment!D385</f>
        <v>COM-00097</v>
      </c>
      <c r="E379" s="125">
        <f>Equipment!E385</f>
        <v>1</v>
      </c>
      <c r="F379" s="125">
        <f>Equipment!F385</f>
        <v>0</v>
      </c>
      <c r="G379" s="125">
        <f>Equipment!G385</f>
        <v>0</v>
      </c>
      <c r="H379" s="125">
        <f>Equipment!H385</f>
        <v>5</v>
      </c>
      <c r="I379" s="125">
        <f>Equipment!K385</f>
        <v>0</v>
      </c>
      <c r="J379" s="125">
        <f>Equipment!L385</f>
        <v>0</v>
      </c>
      <c r="K379" s="125">
        <f>Equipment!I385</f>
        <v>5</v>
      </c>
      <c r="L379" s="125" t="str">
        <f>Equipment!M385</f>
        <v>Mini Pushbutton Switch</v>
      </c>
      <c r="M379" s="125">
        <f>Equipment!N385</f>
        <v>0.35</v>
      </c>
      <c r="N379" s="125">
        <f>Equipment!O385</f>
        <v>0</v>
      </c>
      <c r="O379" s="125" t="str">
        <f>Equipment!P385</f>
        <v>B</v>
      </c>
      <c r="P379" s="125">
        <f>Equipment!Q385</f>
        <v>365</v>
      </c>
      <c r="Q379" s="125" t="str">
        <f>Equipment!R385</f>
        <v>COM-00097</v>
      </c>
      <c r="R379" s="125">
        <f>Equipment!S385</f>
        <v>0.35</v>
      </c>
      <c r="S379" s="125">
        <f>Equipment!T385</f>
        <v>1.75</v>
      </c>
      <c r="T379" s="125">
        <f>Equipment!U385</f>
        <v>1.75</v>
      </c>
      <c r="U379" s="125">
        <f>Equipment!V385</f>
        <v>0</v>
      </c>
      <c r="V379" s="125">
        <f>Equipment!W385</f>
        <v>0</v>
      </c>
      <c r="W379" s="125" t="str">
        <f>Equipment!X385</f>
        <v>https://www.sparkfun.com/products/97</v>
      </c>
      <c r="X379" s="125" t="str">
        <f>Equipment!Y385</f>
        <v>https://cdn.sparkfun.com/r/92-92/assets/parts/9/0/00097-03-L.jpg</v>
      </c>
      <c r="Y379" s="125" t="str">
        <f>Equipment!Z385</f>
        <v>https://www.sparkfun.com/products/00097</v>
      </c>
      <c r="Z379" s="125" t="str">
        <f>Equipment!AA385</f>
        <v>https://www.mouser.com/ProductDetail/474-COM-00097</v>
      </c>
      <c r="AA379" s="125">
        <f>Equipment!AB385</f>
        <v>0</v>
      </c>
      <c r="AB379" s="125"/>
      <c r="AC379" s="125"/>
      <c r="AD379" s="125"/>
      <c r="AE379" s="125"/>
      <c r="AF379" s="125"/>
      <c r="AG379" s="125"/>
      <c r="AH379" s="125"/>
      <c r="AI379" s="125"/>
      <c r="AJ379" s="125"/>
      <c r="AK379" s="125"/>
      <c r="AL379" s="125"/>
    </row>
    <row r="380" spans="1:38" s="124" customFormat="1" x14ac:dyDescent="0.3">
      <c r="A380" s="125" t="str">
        <f>Equipment!A386</f>
        <v>Low-Level Electronics</v>
      </c>
      <c r="B380" s="125" t="str">
        <f>Equipment!B386</f>
        <v>Buttons/Switches/Knobs</v>
      </c>
      <c r="C380" s="125" t="str">
        <f>Equipment!C386</f>
        <v>SparkFun</v>
      </c>
      <c r="D380" s="125" t="str">
        <f>Equipment!D386</f>
        <v>COM-08605</v>
      </c>
      <c r="E380" s="125">
        <f>Equipment!E386</f>
        <v>1</v>
      </c>
      <c r="F380" s="125">
        <f>Equipment!F386</f>
        <v>0</v>
      </c>
      <c r="G380" s="125">
        <f>Equipment!G386</f>
        <v>0</v>
      </c>
      <c r="H380" s="125">
        <f>Equipment!H386</f>
        <v>5</v>
      </c>
      <c r="I380" s="125">
        <f>Equipment!K386</f>
        <v>0</v>
      </c>
      <c r="J380" s="125">
        <f>Equipment!L386</f>
        <v>0</v>
      </c>
      <c r="K380" s="125">
        <f>Equipment!I386</f>
        <v>5</v>
      </c>
      <c r="L380" s="125" t="str">
        <f>Equipment!M386</f>
        <v>Mini Pushbutton Switch - Tall</v>
      </c>
      <c r="M380" s="125">
        <f>Equipment!N386</f>
        <v>0.5</v>
      </c>
      <c r="N380" s="125">
        <f>Equipment!O386</f>
        <v>0</v>
      </c>
      <c r="O380" s="125" t="str">
        <f>Equipment!P386</f>
        <v>B</v>
      </c>
      <c r="P380" s="125">
        <f>Equipment!Q386</f>
        <v>366</v>
      </c>
      <c r="Q380" s="125" t="str">
        <f>Equipment!R386</f>
        <v>COM-08605</v>
      </c>
      <c r="R380" s="125">
        <f>Equipment!S386</f>
        <v>0.5</v>
      </c>
      <c r="S380" s="125">
        <f>Equipment!T386</f>
        <v>2.5</v>
      </c>
      <c r="T380" s="125">
        <f>Equipment!U386</f>
        <v>2.5</v>
      </c>
      <c r="U380" s="125">
        <f>Equipment!V386</f>
        <v>0</v>
      </c>
      <c r="V380" s="125">
        <f>Equipment!W386</f>
        <v>0</v>
      </c>
      <c r="W380" s="125" t="str">
        <f>Equipment!X386</f>
        <v>https://www.sparkfun.com/products/8605</v>
      </c>
      <c r="X380" s="125" t="str">
        <f>Equipment!Y386</f>
        <v>https://cdn.sparkfun.com/r/92-92/assets/parts/1/6/7/9/08605-04-L.jpg</v>
      </c>
      <c r="Y380" s="125" t="str">
        <f>Equipment!Z386</f>
        <v>https://www.sparkfun.com/products/08605</v>
      </c>
      <c r="Z380" s="125" t="str">
        <f>Equipment!AA386</f>
        <v>https://www.mouser.com/ProductDetail/474-COM-08605</v>
      </c>
      <c r="AA380" s="125">
        <f>Equipment!AB386</f>
        <v>0</v>
      </c>
      <c r="AB380" s="125"/>
      <c r="AC380" s="125"/>
      <c r="AD380" s="125"/>
      <c r="AE380" s="125"/>
      <c r="AF380" s="125"/>
      <c r="AG380" s="125"/>
      <c r="AH380" s="125"/>
      <c r="AI380" s="125"/>
      <c r="AJ380" s="125"/>
      <c r="AK380" s="125"/>
      <c r="AL380" s="125"/>
    </row>
    <row r="381" spans="1:38" s="124" customFormat="1" x14ac:dyDescent="0.3">
      <c r="A381" s="125" t="str">
        <f>Equipment!A387</f>
        <v>Low-Level Electronics</v>
      </c>
      <c r="B381" s="125" t="str">
        <f>Equipment!B387</f>
        <v>Buttons/Switches/Knobs</v>
      </c>
      <c r="C381" s="125" t="str">
        <f>Equipment!C387</f>
        <v>SparkFun</v>
      </c>
      <c r="D381" s="125" t="str">
        <f>Equipment!D387</f>
        <v>COM-09190</v>
      </c>
      <c r="E381" s="125">
        <f>Equipment!E387</f>
        <v>1</v>
      </c>
      <c r="F381" s="125">
        <f>Equipment!F387</f>
        <v>0</v>
      </c>
      <c r="G381" s="125">
        <f>Equipment!G387</f>
        <v>0</v>
      </c>
      <c r="H381" s="125">
        <f>Equipment!H387</f>
        <v>5</v>
      </c>
      <c r="I381" s="125">
        <f>Equipment!K387</f>
        <v>0</v>
      </c>
      <c r="J381" s="125">
        <f>Equipment!L387</f>
        <v>0</v>
      </c>
      <c r="K381" s="125">
        <f>Equipment!I387</f>
        <v>5</v>
      </c>
      <c r="L381" s="125" t="str">
        <f>Equipment!M387</f>
        <v>Momentary Pushbutton Switch - 12mm Square</v>
      </c>
      <c r="M381" s="125">
        <f>Equipment!N387</f>
        <v>0.5</v>
      </c>
      <c r="N381" s="125">
        <f>Equipment!O387</f>
        <v>0</v>
      </c>
      <c r="O381" s="125" t="str">
        <f>Equipment!P387</f>
        <v>B</v>
      </c>
      <c r="P381" s="125">
        <f>Equipment!Q387</f>
        <v>367</v>
      </c>
      <c r="Q381" s="125" t="str">
        <f>Equipment!R387</f>
        <v>COM-09190</v>
      </c>
      <c r="R381" s="125">
        <f>Equipment!S387</f>
        <v>0.5</v>
      </c>
      <c r="S381" s="125">
        <f>Equipment!T387</f>
        <v>2.5</v>
      </c>
      <c r="T381" s="125">
        <f>Equipment!U387</f>
        <v>2.5</v>
      </c>
      <c r="U381" s="125">
        <f>Equipment!V387</f>
        <v>0</v>
      </c>
      <c r="V381" s="125">
        <f>Equipment!W387</f>
        <v>0</v>
      </c>
      <c r="W381" s="125" t="str">
        <f>Equipment!X387</f>
        <v>https://www.sparkfun.com/products/9190</v>
      </c>
      <c r="X381" s="125" t="str">
        <f>Equipment!Y387</f>
        <v>https://cdn.sparkfun.com/r/92-92/assets/parts/2/6/2/9/09190-03-L.jpg</v>
      </c>
      <c r="Y381" s="125" t="str">
        <f>Equipment!Z387</f>
        <v>https://www.sparkfun.com/products/09190</v>
      </c>
      <c r="Z381" s="125" t="str">
        <f>Equipment!AA387</f>
        <v>https://www.mouser.com/ProductDetail/474-COM-09190</v>
      </c>
      <c r="AA381" s="125">
        <f>Equipment!AB387</f>
        <v>0</v>
      </c>
      <c r="AB381" s="125"/>
      <c r="AC381" s="125"/>
      <c r="AD381" s="125"/>
      <c r="AE381" s="125"/>
      <c r="AF381" s="125"/>
      <c r="AG381" s="125"/>
      <c r="AH381" s="125"/>
      <c r="AI381" s="125"/>
      <c r="AJ381" s="125"/>
      <c r="AK381" s="125"/>
      <c r="AL381" s="125"/>
    </row>
    <row r="382" spans="1:38" s="124" customFormat="1" x14ac:dyDescent="0.3">
      <c r="A382" s="125" t="str">
        <f>Equipment!A388</f>
        <v>Low-Level Electronics</v>
      </c>
      <c r="B382" s="125" t="str">
        <f>Equipment!B388</f>
        <v>Buttons/Switches/Knobs</v>
      </c>
      <c r="C382" s="125" t="str">
        <f>Equipment!C388</f>
        <v>Adafruit</v>
      </c>
      <c r="D382" s="125" t="str">
        <f>Equipment!D388</f>
        <v>3105</v>
      </c>
      <c r="E382" s="125">
        <f>Equipment!E388</f>
        <v>0</v>
      </c>
      <c r="F382" s="125">
        <f>Equipment!F388</f>
        <v>0</v>
      </c>
      <c r="G382" s="125">
        <f>Equipment!G388</f>
        <v>0</v>
      </c>
      <c r="H382" s="125">
        <f>Equipment!H388</f>
        <v>0</v>
      </c>
      <c r="I382" s="125">
        <f>Equipment!K388</f>
        <v>0</v>
      </c>
      <c r="J382" s="125">
        <f>Equipment!L388</f>
        <v>0</v>
      </c>
      <c r="K382" s="125">
        <f>Equipment!I388</f>
        <v>0</v>
      </c>
      <c r="L382" s="125" t="str">
        <f>Equipment!M388</f>
        <v xml:space="preserve">Mini Illuminated Momentary Pushbutton - Blue Power Symbol </v>
      </c>
      <c r="M382" s="125">
        <f>Equipment!N388</f>
        <v>1.95</v>
      </c>
      <c r="N382" s="125">
        <f>Equipment!O388</f>
        <v>0</v>
      </c>
      <c r="O382" s="125" t="str">
        <f>Equipment!P388</f>
        <v>A</v>
      </c>
      <c r="P382" s="125">
        <f>Equipment!Q388</f>
        <v>368</v>
      </c>
      <c r="Q382" s="125" t="str">
        <f>Equipment!R388</f>
        <v>3105</v>
      </c>
      <c r="R382" s="125">
        <f>Equipment!S388</f>
        <v>0</v>
      </c>
      <c r="S382" s="125">
        <f>Equipment!T388</f>
        <v>0</v>
      </c>
      <c r="T382" s="125">
        <f>Equipment!U388</f>
        <v>0</v>
      </c>
      <c r="U382" s="125">
        <f>Equipment!V388</f>
        <v>0</v>
      </c>
      <c r="V382" s="125">
        <f>Equipment!W388</f>
        <v>0</v>
      </c>
      <c r="W382" s="125">
        <f>Equipment!X388</f>
        <v>0</v>
      </c>
      <c r="X382" s="125">
        <f>Equipment!Y388</f>
        <v>0</v>
      </c>
      <c r="Y382" s="125" t="str">
        <f>Equipment!Z388</f>
        <v>https://www.adafruit.com/product/3105</v>
      </c>
      <c r="Z382" s="125" t="str">
        <f>Equipment!AA388</f>
        <v>https://www.mouser.com/ProductDetail/485-3105</v>
      </c>
      <c r="AA382" s="125">
        <f>Equipment!AB388</f>
        <v>0</v>
      </c>
      <c r="AB382" s="125"/>
      <c r="AC382" s="125"/>
      <c r="AD382" s="125"/>
      <c r="AE382" s="125"/>
      <c r="AF382" s="125"/>
      <c r="AG382" s="125"/>
      <c r="AH382" s="125"/>
      <c r="AI382" s="125"/>
      <c r="AJ382" s="125"/>
      <c r="AK382" s="125"/>
      <c r="AL382" s="125"/>
    </row>
    <row r="383" spans="1:38" s="124" customFormat="1" x14ac:dyDescent="0.3">
      <c r="A383" s="125" t="str">
        <f>Equipment!A389</f>
        <v>Low-Level Electronics</v>
      </c>
      <c r="B383" s="125" t="str">
        <f>Equipment!B389</f>
        <v>Buttons/Switches/Knobs</v>
      </c>
      <c r="C383" s="125" t="str">
        <f>Equipment!C389</f>
        <v>Adafruit</v>
      </c>
      <c r="D383" s="125" t="str">
        <f>Equipment!D389</f>
        <v>3104</v>
      </c>
      <c r="E383" s="125">
        <f>Equipment!E389</f>
        <v>0</v>
      </c>
      <c r="F383" s="125">
        <f>Equipment!F389</f>
        <v>0</v>
      </c>
      <c r="G383" s="125">
        <f>Equipment!G389</f>
        <v>0</v>
      </c>
      <c r="H383" s="125">
        <f>Equipment!H389</f>
        <v>0</v>
      </c>
      <c r="I383" s="125">
        <f>Equipment!K389</f>
        <v>0</v>
      </c>
      <c r="J383" s="125">
        <f>Equipment!L389</f>
        <v>0</v>
      </c>
      <c r="K383" s="125">
        <f>Equipment!I389</f>
        <v>0</v>
      </c>
      <c r="L383" s="125" t="str">
        <f>Equipment!M389</f>
        <v>Mini Illuminated Momentary Pushbutton - Red Power Symbol</v>
      </c>
      <c r="M383" s="125">
        <f>Equipment!N389</f>
        <v>1.95</v>
      </c>
      <c r="N383" s="125">
        <f>Equipment!O389</f>
        <v>0</v>
      </c>
      <c r="O383" s="125" t="str">
        <f>Equipment!P389</f>
        <v>A</v>
      </c>
      <c r="P383" s="125">
        <f>Equipment!Q389</f>
        <v>369</v>
      </c>
      <c r="Q383" s="125" t="str">
        <f>Equipment!R389</f>
        <v>3104</v>
      </c>
      <c r="R383" s="125">
        <f>Equipment!S389</f>
        <v>0</v>
      </c>
      <c r="S383" s="125">
        <f>Equipment!T389</f>
        <v>0</v>
      </c>
      <c r="T383" s="125">
        <f>Equipment!U389</f>
        <v>0</v>
      </c>
      <c r="U383" s="125">
        <f>Equipment!V389</f>
        <v>0</v>
      </c>
      <c r="V383" s="125">
        <f>Equipment!W389</f>
        <v>0</v>
      </c>
      <c r="W383" s="125">
        <f>Equipment!X389</f>
        <v>0</v>
      </c>
      <c r="X383" s="125">
        <f>Equipment!Y389</f>
        <v>0</v>
      </c>
      <c r="Y383" s="125" t="str">
        <f>Equipment!Z389</f>
        <v>https://www.adafruit.com/product/3104</v>
      </c>
      <c r="Z383" s="125" t="str">
        <f>Equipment!AA389</f>
        <v>https://www.mouser.com/ProductDetail/485-3104</v>
      </c>
      <c r="AA383" s="125">
        <f>Equipment!AB389</f>
        <v>0</v>
      </c>
      <c r="AB383" s="125"/>
      <c r="AC383" s="125"/>
      <c r="AD383" s="125"/>
      <c r="AE383" s="125"/>
      <c r="AF383" s="125"/>
      <c r="AG383" s="125"/>
      <c r="AH383" s="125"/>
      <c r="AI383" s="125"/>
      <c r="AJ383" s="125"/>
      <c r="AK383" s="125"/>
      <c r="AL383" s="125"/>
    </row>
    <row r="384" spans="1:38" s="124" customFormat="1" x14ac:dyDescent="0.3">
      <c r="A384" s="125" t="str">
        <f>Equipment!A390</f>
        <v>Low-Level Electronics</v>
      </c>
      <c r="B384" s="125" t="str">
        <f>Equipment!B390</f>
        <v>Buttons/Switches/Knobs</v>
      </c>
      <c r="C384" s="125" t="str">
        <f>Equipment!C390</f>
        <v>SparkFun</v>
      </c>
      <c r="D384" s="125" t="str">
        <f>Equipment!D390</f>
        <v>COM-10791</v>
      </c>
      <c r="E384" s="125">
        <f>Equipment!E390</f>
        <v>1</v>
      </c>
      <c r="F384" s="125">
        <f>Equipment!F390</f>
        <v>0</v>
      </c>
      <c r="G384" s="125">
        <f>Equipment!G390</f>
        <v>0</v>
      </c>
      <c r="H384" s="125">
        <f>Equipment!H390</f>
        <v>5</v>
      </c>
      <c r="I384" s="125">
        <f>Equipment!K390</f>
        <v>0</v>
      </c>
      <c r="J384" s="125">
        <f>Equipment!L390</f>
        <v>0</v>
      </c>
      <c r="K384" s="125">
        <f>Equipment!I390</f>
        <v>5</v>
      </c>
      <c r="L384" s="125" t="str">
        <f>Equipment!M390</f>
        <v>Right Angle Tactile Button</v>
      </c>
      <c r="M384" s="125">
        <f>Equipment!N390</f>
        <v>0.5</v>
      </c>
      <c r="N384" s="125">
        <f>Equipment!O390</f>
        <v>0</v>
      </c>
      <c r="O384" s="125" t="str">
        <f>Equipment!P390</f>
        <v>B</v>
      </c>
      <c r="P384" s="125">
        <f>Equipment!Q390</f>
        <v>370</v>
      </c>
      <c r="Q384" s="125" t="str">
        <f>Equipment!R390</f>
        <v>COM-10791</v>
      </c>
      <c r="R384" s="125">
        <f>Equipment!S390</f>
        <v>0.5</v>
      </c>
      <c r="S384" s="125">
        <f>Equipment!T390</f>
        <v>2.5</v>
      </c>
      <c r="T384" s="125">
        <f>Equipment!U390</f>
        <v>2.5</v>
      </c>
      <c r="U384" s="125">
        <f>Equipment!V390</f>
        <v>0</v>
      </c>
      <c r="V384" s="125">
        <f>Equipment!W390</f>
        <v>0</v>
      </c>
      <c r="W384" s="125" t="str">
        <f>Equipment!X390</f>
        <v>https://www.sparkfun.com/products/10791</v>
      </c>
      <c r="X384" s="125" t="str">
        <f>Equipment!Y390</f>
        <v>https://cdn.sparkfun.com/r/92-92/assets/parts/5/7/7/6/10791-01.jpg</v>
      </c>
      <c r="Y384" s="125" t="str">
        <f>Equipment!Z390</f>
        <v>https://www.sparkfun.com/products/10791</v>
      </c>
      <c r="Z384" s="125" t="str">
        <f>Equipment!AA390</f>
        <v>https://www.mouser.com/ProductDetail/474-COM-10791</v>
      </c>
      <c r="AA384" s="125">
        <f>Equipment!AB390</f>
        <v>0</v>
      </c>
      <c r="AB384" s="125"/>
      <c r="AC384" s="125"/>
      <c r="AD384" s="125"/>
      <c r="AE384" s="125"/>
      <c r="AF384" s="125"/>
      <c r="AG384" s="125"/>
      <c r="AH384" s="125"/>
      <c r="AI384" s="125"/>
      <c r="AJ384" s="125"/>
      <c r="AK384" s="125"/>
      <c r="AL384" s="125"/>
    </row>
    <row r="385" spans="1:38" s="124" customFormat="1" x14ac:dyDescent="0.3">
      <c r="A385" s="125" t="str">
        <f>Equipment!A391</f>
        <v>Low-Level Electronics</v>
      </c>
      <c r="B385" s="125" t="str">
        <f>Equipment!B391</f>
        <v>Buttons/Switches/Knobs</v>
      </c>
      <c r="C385" s="125" t="str">
        <f>Equipment!C391</f>
        <v>SparkFun</v>
      </c>
      <c r="D385" s="125" t="str">
        <f>Equipment!D391</f>
        <v>COM-08837</v>
      </c>
      <c r="E385" s="125">
        <f>Equipment!E391</f>
        <v>1</v>
      </c>
      <c r="F385" s="125">
        <f>Equipment!F391</f>
        <v>2</v>
      </c>
      <c r="G385" s="125">
        <f>Equipment!G391</f>
        <v>0</v>
      </c>
      <c r="H385" s="125">
        <f>Equipment!H391</f>
        <v>7</v>
      </c>
      <c r="I385" s="125">
        <f>Equipment!K391</f>
        <v>2</v>
      </c>
      <c r="J385" s="125">
        <f>Equipment!L391</f>
        <v>2</v>
      </c>
      <c r="K385" s="125">
        <f>Equipment!I391</f>
        <v>5</v>
      </c>
      <c r="L385" s="125" t="str">
        <f>Equipment!M391</f>
        <v>Rocker Switch - SPST (right-angle)</v>
      </c>
      <c r="M385" s="125">
        <f>Equipment!N391</f>
        <v>0.95</v>
      </c>
      <c r="N385" s="125">
        <f>Equipment!O391</f>
        <v>1.9</v>
      </c>
      <c r="O385" s="125" t="str">
        <f>Equipment!P391</f>
        <v>B</v>
      </c>
      <c r="P385" s="125">
        <f>Equipment!Q391</f>
        <v>371</v>
      </c>
      <c r="Q385" s="125" t="str">
        <f>Equipment!R391</f>
        <v>COM-08837</v>
      </c>
      <c r="R385" s="125">
        <f>Equipment!S391</f>
        <v>0.95</v>
      </c>
      <c r="S385" s="125">
        <f>Equipment!T391</f>
        <v>6.6499999999999995</v>
      </c>
      <c r="T385" s="125">
        <f>Equipment!U391</f>
        <v>4.75</v>
      </c>
      <c r="U385" s="125">
        <f>Equipment!V391</f>
        <v>1.9</v>
      </c>
      <c r="V385" s="125">
        <f>Equipment!W391</f>
        <v>1.9</v>
      </c>
      <c r="W385" s="125" t="str">
        <f>Equipment!X391</f>
        <v>https://www.sparkfun.com/products/8837</v>
      </c>
      <c r="X385" s="125" t="str">
        <f>Equipment!Y391</f>
        <v>https://cdn.sparkfun.com/r/92-92/assets/parts/1/8/4/7/08837-03-L.jpg</v>
      </c>
      <c r="Y385" s="125" t="str">
        <f>Equipment!Z391</f>
        <v>https://www.sparkfun.com/products/08837</v>
      </c>
      <c r="Z385" s="125" t="str">
        <f>Equipment!AA391</f>
        <v>https://www.mouser.com/ProductDetail/474-COM-08837</v>
      </c>
      <c r="AA385" s="125">
        <f>Equipment!AB391</f>
        <v>0</v>
      </c>
      <c r="AB385" s="125"/>
      <c r="AC385" s="125"/>
      <c r="AD385" s="125"/>
      <c r="AE385" s="125"/>
      <c r="AF385" s="125"/>
      <c r="AG385" s="125"/>
      <c r="AH385" s="125"/>
      <c r="AI385" s="125"/>
      <c r="AJ385" s="125"/>
      <c r="AK385" s="125"/>
      <c r="AL385" s="125"/>
    </row>
    <row r="386" spans="1:38" s="124" customFormat="1" x14ac:dyDescent="0.3">
      <c r="A386" s="125" t="str">
        <f>Equipment!A392</f>
        <v>Low-Level Electronics</v>
      </c>
      <c r="B386" s="125" t="str">
        <f>Equipment!B392</f>
        <v>Buttons/Switches/Knobs</v>
      </c>
      <c r="C386" s="125" t="str">
        <f>Equipment!C392</f>
        <v>SparkFun</v>
      </c>
      <c r="D386" s="125" t="str">
        <f>Equipment!D392</f>
        <v>COM-00102</v>
      </c>
      <c r="E386" s="125">
        <f>Equipment!E392</f>
        <v>1</v>
      </c>
      <c r="F386" s="125">
        <f>Equipment!F392</f>
        <v>0</v>
      </c>
      <c r="G386" s="125">
        <f>Equipment!G392</f>
        <v>0</v>
      </c>
      <c r="H386" s="125">
        <f>Equipment!H392</f>
        <v>5</v>
      </c>
      <c r="I386" s="125">
        <f>Equipment!K392</f>
        <v>0</v>
      </c>
      <c r="J386" s="125">
        <f>Equipment!L392</f>
        <v>0</v>
      </c>
      <c r="K386" s="125">
        <f>Equipment!I392</f>
        <v>5</v>
      </c>
      <c r="L386" s="125" t="str">
        <f>Equipment!M392</f>
        <v xml:space="preserve">Mini Power Switch - SPDT </v>
      </c>
      <c r="M386" s="125">
        <f>Equipment!N392</f>
        <v>1.5</v>
      </c>
      <c r="N386" s="125">
        <f>Equipment!O392</f>
        <v>0</v>
      </c>
      <c r="O386" s="125" t="str">
        <f>Equipment!P392</f>
        <v>B</v>
      </c>
      <c r="P386" s="125">
        <f>Equipment!Q392</f>
        <v>372</v>
      </c>
      <c r="Q386" s="125" t="str">
        <f>Equipment!R392</f>
        <v>COM-00102</v>
      </c>
      <c r="R386" s="125">
        <f>Equipment!S392</f>
        <v>1.5</v>
      </c>
      <c r="S386" s="125">
        <f>Equipment!T392</f>
        <v>7.5</v>
      </c>
      <c r="T386" s="125">
        <f>Equipment!U392</f>
        <v>7.5</v>
      </c>
      <c r="U386" s="125">
        <f>Equipment!V392</f>
        <v>0</v>
      </c>
      <c r="V386" s="125">
        <f>Equipment!W392</f>
        <v>0</v>
      </c>
      <c r="W386" s="125" t="str">
        <f>Equipment!X392</f>
        <v>https://www.sparkfun.com/products/102</v>
      </c>
      <c r="X386" s="125" t="str">
        <f>Equipment!Y392</f>
        <v>https://cdn.sparkfun.com/r/92-92/assets/parts/9/5/00102-02-L.jpg</v>
      </c>
      <c r="Y386" s="125" t="str">
        <f>Equipment!Z392</f>
        <v>https://www.sparkfun.com/products/00102</v>
      </c>
      <c r="Z386" s="125" t="str">
        <f>Equipment!AA392</f>
        <v>https://www.mouser.com/ProductDetail/474-COM-00102</v>
      </c>
      <c r="AA386" s="125">
        <f>Equipment!AB392</f>
        <v>0</v>
      </c>
      <c r="AB386" s="125"/>
      <c r="AC386" s="125"/>
      <c r="AD386" s="125"/>
      <c r="AE386" s="125"/>
      <c r="AF386" s="125"/>
      <c r="AG386" s="125"/>
      <c r="AH386" s="125"/>
      <c r="AI386" s="125"/>
      <c r="AJ386" s="125"/>
      <c r="AK386" s="125"/>
      <c r="AL386" s="125"/>
    </row>
    <row r="387" spans="1:38" s="124" customFormat="1" x14ac:dyDescent="0.3">
      <c r="A387" s="125" t="str">
        <f>Equipment!A393</f>
        <v>Low-Level Electronics</v>
      </c>
      <c r="B387" s="125" t="str">
        <f>Equipment!B393</f>
        <v>Buttons/Switches/Knobs</v>
      </c>
      <c r="C387" s="125" t="str">
        <f>Equipment!C393</f>
        <v>SparkFun</v>
      </c>
      <c r="D387" s="125" t="str">
        <f>Equipment!D393</f>
        <v>COM-09609</v>
      </c>
      <c r="E387" s="125">
        <f>Equipment!E393</f>
        <v>0</v>
      </c>
      <c r="F387" s="125">
        <f>Equipment!F393</f>
        <v>0</v>
      </c>
      <c r="G387" s="125">
        <f>Equipment!G393</f>
        <v>0</v>
      </c>
      <c r="H387" s="125">
        <f>Equipment!H393</f>
        <v>0</v>
      </c>
      <c r="I387" s="125">
        <f>Equipment!K393</f>
        <v>0</v>
      </c>
      <c r="J387" s="125">
        <f>Equipment!L393</f>
        <v>0</v>
      </c>
      <c r="K387" s="125">
        <f>Equipment!I393</f>
        <v>0</v>
      </c>
      <c r="L387" s="125" t="str">
        <f>Equipment!M393</f>
        <v>SPDT Slide Switch</v>
      </c>
      <c r="M387" s="125">
        <f>Equipment!N393</f>
        <v>0.75</v>
      </c>
      <c r="N387" s="125">
        <f>Equipment!O393</f>
        <v>0</v>
      </c>
      <c r="O387" s="125" t="str">
        <f>Equipment!P393</f>
        <v>G</v>
      </c>
      <c r="P387" s="125">
        <f>Equipment!Q393</f>
        <v>373</v>
      </c>
      <c r="Q387" s="125" t="str">
        <f>Equipment!R393</f>
        <v>COM-09609</v>
      </c>
      <c r="R387" s="125">
        <f>Equipment!S393</f>
        <v>0</v>
      </c>
      <c r="S387" s="125">
        <f>Equipment!T393</f>
        <v>0</v>
      </c>
      <c r="T387" s="125">
        <f>Equipment!U393</f>
        <v>0</v>
      </c>
      <c r="U387" s="125">
        <f>Equipment!V393</f>
        <v>0</v>
      </c>
      <c r="V387" s="125">
        <f>Equipment!W393</f>
        <v>0</v>
      </c>
      <c r="W387" s="125" t="str">
        <f>Equipment!X393</f>
        <v>https://www.sparkfun.com/products/9609</v>
      </c>
      <c r="X387" s="125" t="str">
        <f>Equipment!Y393</f>
        <v>https://cdn.sparkfun.com/r/92-92/assets/parts/3/4/3/1/09609-01.jpg</v>
      </c>
      <c r="Y387" s="125" t="str">
        <f>Equipment!Z393</f>
        <v>https://www.sparkfun.com/products/09609</v>
      </c>
      <c r="Z387" s="125" t="str">
        <f>Equipment!AA393</f>
        <v>https://www.mouser.com/ProductDetail/474-COM-09609</v>
      </c>
      <c r="AA387" s="125">
        <f>Equipment!AB393</f>
        <v>0</v>
      </c>
      <c r="AB387" s="125"/>
      <c r="AC387" s="125"/>
      <c r="AD387" s="125"/>
      <c r="AE387" s="125"/>
      <c r="AF387" s="125"/>
      <c r="AG387" s="125"/>
      <c r="AH387" s="125"/>
      <c r="AI387" s="125"/>
      <c r="AJ387" s="125"/>
      <c r="AK387" s="125"/>
      <c r="AL387" s="125"/>
    </row>
    <row r="388" spans="1:38" s="124" customFormat="1" x14ac:dyDescent="0.3">
      <c r="A388" s="125" t="str">
        <f>Equipment!A394</f>
        <v>Low-Level Electronics</v>
      </c>
      <c r="B388" s="125" t="str">
        <f>Equipment!B394</f>
        <v>Buttons/Switches/Knobs</v>
      </c>
      <c r="C388" s="125" t="str">
        <f>Equipment!C394</f>
        <v>SparkFun</v>
      </c>
      <c r="D388" s="125" t="str">
        <f>Equipment!D394</f>
        <v>COM-13834</v>
      </c>
      <c r="E388" s="125">
        <f>Equipment!E394</f>
        <v>0</v>
      </c>
      <c r="F388" s="125">
        <f>Equipment!F394</f>
        <v>1</v>
      </c>
      <c r="G388" s="125">
        <f>Equipment!G394</f>
        <v>0</v>
      </c>
      <c r="H388" s="125">
        <f>Equipment!H394</f>
        <v>1</v>
      </c>
      <c r="I388" s="125">
        <f>Equipment!K394</f>
        <v>1</v>
      </c>
      <c r="J388" s="125">
        <f>Equipment!L394</f>
        <v>1</v>
      </c>
      <c r="K388" s="125">
        <f>Equipment!I394</f>
        <v>0</v>
      </c>
      <c r="L388" s="125" t="str">
        <f>Equipment!M394</f>
        <v>Cherry MX Switch</v>
      </c>
      <c r="M388" s="125">
        <f>Equipment!N394</f>
        <v>0.95</v>
      </c>
      <c r="N388" s="125">
        <f>Equipment!O394</f>
        <v>0.95</v>
      </c>
      <c r="O388" s="125" t="str">
        <f>Equipment!P394</f>
        <v>A</v>
      </c>
      <c r="P388" s="125">
        <f>Equipment!Q394</f>
        <v>374</v>
      </c>
      <c r="Q388" s="125" t="str">
        <f>Equipment!R394</f>
        <v>COM-13834</v>
      </c>
      <c r="R388" s="125">
        <f>Equipment!S394</f>
        <v>0</v>
      </c>
      <c r="S388" s="125">
        <f>Equipment!T394</f>
        <v>0.95</v>
      </c>
      <c r="T388" s="125">
        <f>Equipment!U394</f>
        <v>0</v>
      </c>
      <c r="U388" s="125">
        <f>Equipment!V394</f>
        <v>0.95</v>
      </c>
      <c r="V388" s="125">
        <f>Equipment!W394</f>
        <v>0.95</v>
      </c>
      <c r="W388" s="125" t="str">
        <f>Equipment!X394</f>
        <v>https://www.sparkfun.com/products/13834</v>
      </c>
      <c r="X388" s="125" t="str">
        <f>Equipment!Y394</f>
        <v>https://cdn.sparkfun.com/r/92-92/assets/parts/1/1/4/3/1/13834-01.jpg</v>
      </c>
      <c r="Y388" s="125" t="str">
        <f>Equipment!Z394</f>
        <v>https://www.sparkfun.com/products/13834</v>
      </c>
      <c r="Z388" s="125" t="str">
        <f>Equipment!AA394</f>
        <v>https://www.mouser.com/ProductDetail/474-COM-13834</v>
      </c>
      <c r="AA388" s="125">
        <f>Equipment!AB394</f>
        <v>0</v>
      </c>
      <c r="AB388" s="125"/>
      <c r="AC388" s="125"/>
      <c r="AD388" s="125"/>
      <c r="AE388" s="125"/>
      <c r="AF388" s="125"/>
      <c r="AG388" s="125"/>
      <c r="AH388" s="125"/>
      <c r="AI388" s="125"/>
      <c r="AJ388" s="125"/>
      <c r="AK388" s="125"/>
      <c r="AL388" s="125"/>
    </row>
    <row r="389" spans="1:38" s="124" customFormat="1" x14ac:dyDescent="0.3">
      <c r="A389" s="125" t="str">
        <f>Equipment!A395</f>
        <v>Low-Level Electronics</v>
      </c>
      <c r="B389" s="125" t="str">
        <f>Equipment!B395</f>
        <v>Buttons/Switches/Knobs</v>
      </c>
      <c r="C389" s="125" t="str">
        <f>Equipment!C395</f>
        <v>SparkFun</v>
      </c>
      <c r="D389" s="125" t="str">
        <f>Equipment!D395</f>
        <v>COM-10063</v>
      </c>
      <c r="E389" s="125">
        <f>Equipment!E395</f>
        <v>0</v>
      </c>
      <c r="F389" s="125">
        <f>Equipment!F395</f>
        <v>1</v>
      </c>
      <c r="G389" s="125">
        <f>Equipment!G395</f>
        <v>0</v>
      </c>
      <c r="H389" s="125">
        <f>Equipment!H395</f>
        <v>1</v>
      </c>
      <c r="I389" s="125">
        <f>Equipment!K395</f>
        <v>1</v>
      </c>
      <c r="J389" s="125">
        <f>Equipment!L395</f>
        <v>1</v>
      </c>
      <c r="K389" s="125">
        <f>Equipment!I395</f>
        <v>0</v>
      </c>
      <c r="L389" s="125" t="str">
        <f>Equipment!M395</f>
        <v>5-way Tactile Switch</v>
      </c>
      <c r="M389" s="125">
        <f>Equipment!N395</f>
        <v>1.95</v>
      </c>
      <c r="N389" s="125">
        <f>Equipment!O395</f>
        <v>1.95</v>
      </c>
      <c r="O389" s="125" t="str">
        <f>Equipment!P395</f>
        <v>A</v>
      </c>
      <c r="P389" s="125">
        <f>Equipment!Q395</f>
        <v>375</v>
      </c>
      <c r="Q389" s="125" t="str">
        <f>Equipment!R395</f>
        <v>COM-10063</v>
      </c>
      <c r="R389" s="125">
        <f>Equipment!S395</f>
        <v>0</v>
      </c>
      <c r="S389" s="125">
        <f>Equipment!T395</f>
        <v>1.95</v>
      </c>
      <c r="T389" s="125">
        <f>Equipment!U395</f>
        <v>0</v>
      </c>
      <c r="U389" s="125">
        <f>Equipment!V395</f>
        <v>1.95</v>
      </c>
      <c r="V389" s="125">
        <f>Equipment!W395</f>
        <v>1.95</v>
      </c>
      <c r="W389" s="125" t="str">
        <f>Equipment!X395</f>
        <v>https://www.sparkfun.com/products/10063</v>
      </c>
      <c r="X389" s="125" t="str">
        <f>Equipment!Y395</f>
        <v>https://cdn.sparkfun.com/r/92-92/assets/parts/4/3/3/7/10063-01.jpg</v>
      </c>
      <c r="Y389" s="125" t="str">
        <f>Equipment!Z395</f>
        <v>https://www.sparkfun.com/products/10063</v>
      </c>
      <c r="Z389" s="125" t="str">
        <f>Equipment!AA395</f>
        <v>https://www.mouser.com/ProductDetail/474-COM-10063</v>
      </c>
      <c r="AA389" s="125">
        <f>Equipment!AB395</f>
        <v>0</v>
      </c>
      <c r="AB389" s="125"/>
      <c r="AC389" s="125"/>
      <c r="AD389" s="125"/>
      <c r="AE389" s="125"/>
      <c r="AF389" s="125"/>
      <c r="AG389" s="125"/>
      <c r="AH389" s="125"/>
      <c r="AI389" s="125"/>
      <c r="AJ389" s="125"/>
      <c r="AK389" s="125"/>
      <c r="AL389" s="125"/>
    </row>
    <row r="390" spans="1:38" s="124" customFormat="1" x14ac:dyDescent="0.3">
      <c r="A390" s="125" t="str">
        <f>Equipment!A396</f>
        <v>Low-Level Electronics</v>
      </c>
      <c r="B390" s="125" t="str">
        <f>Equipment!B396</f>
        <v>Buttons/Switches/Knobs</v>
      </c>
      <c r="C390" s="125" t="str">
        <f>Equipment!C396</f>
        <v>SparkFun</v>
      </c>
      <c r="D390" s="125" t="str">
        <f>Equipment!D396</f>
        <v>COM-09426</v>
      </c>
      <c r="E390" s="125">
        <f>Equipment!E396</f>
        <v>0</v>
      </c>
      <c r="F390" s="125">
        <f>Equipment!F396</f>
        <v>0</v>
      </c>
      <c r="G390" s="125">
        <f>Equipment!G396</f>
        <v>0</v>
      </c>
      <c r="H390" s="125">
        <f>Equipment!H396</f>
        <v>0</v>
      </c>
      <c r="I390" s="125">
        <f>Equipment!K396</f>
        <v>0</v>
      </c>
      <c r="J390" s="125">
        <f>Equipment!L396</f>
        <v>0</v>
      </c>
      <c r="K390" s="125">
        <f>Equipment!I396</f>
        <v>0</v>
      </c>
      <c r="L390" s="125" t="str">
        <f>Equipment!M396</f>
        <v>Thumb Slide Joystick</v>
      </c>
      <c r="M390" s="125">
        <f>Equipment!N396</f>
        <v>3.5</v>
      </c>
      <c r="N390" s="125">
        <f>Equipment!O396</f>
        <v>0</v>
      </c>
      <c r="O390" s="125" t="str">
        <f>Equipment!P396</f>
        <v>G</v>
      </c>
      <c r="P390" s="125">
        <f>Equipment!Q396</f>
        <v>376</v>
      </c>
      <c r="Q390" s="125" t="str">
        <f>Equipment!R396</f>
        <v>COM-09426</v>
      </c>
      <c r="R390" s="125">
        <f>Equipment!S396</f>
        <v>0</v>
      </c>
      <c r="S390" s="125">
        <f>Equipment!T396</f>
        <v>0</v>
      </c>
      <c r="T390" s="125">
        <f>Equipment!U396</f>
        <v>0</v>
      </c>
      <c r="U390" s="125">
        <f>Equipment!V396</f>
        <v>0</v>
      </c>
      <c r="V390" s="125">
        <f>Equipment!W396</f>
        <v>0</v>
      </c>
      <c r="W390" s="125" t="str">
        <f>Equipment!X396</f>
        <v>https://www.sparkfun.com/products/9426</v>
      </c>
      <c r="X390" s="125" t="str">
        <f>Equipment!Y396</f>
        <v>https://cdn.sparkfun.com/r/92-92/assets/parts/3/0/7/2/09426-01.jpg</v>
      </c>
      <c r="Y390" s="125" t="str">
        <f>Equipment!Z396</f>
        <v>https://www.sparkfun.com/products/09426</v>
      </c>
      <c r="Z390" s="125" t="str">
        <f>Equipment!AA396</f>
        <v>https://www.mouser.com/ProductDetail/474-COM-09426</v>
      </c>
      <c r="AA390" s="125">
        <f>Equipment!AB396</f>
        <v>0</v>
      </c>
      <c r="AB390" s="125"/>
      <c r="AC390" s="125"/>
      <c r="AD390" s="125"/>
      <c r="AE390" s="125"/>
      <c r="AF390" s="125"/>
      <c r="AG390" s="125"/>
      <c r="AH390" s="125"/>
      <c r="AI390" s="125"/>
      <c r="AJ390" s="125"/>
      <c r="AK390" s="125"/>
      <c r="AL390" s="125"/>
    </row>
    <row r="391" spans="1:38" s="124" customFormat="1" x14ac:dyDescent="0.3">
      <c r="A391" s="125" t="str">
        <f>Equipment!A397</f>
        <v>Low-Level Electronics</v>
      </c>
      <c r="B391" s="125" t="str">
        <f>Equipment!B397</f>
        <v>Buttons/Switches/Knobs</v>
      </c>
      <c r="C391" s="125" t="str">
        <f>Equipment!C397</f>
        <v>SparkFun</v>
      </c>
      <c r="D391" s="125" t="str">
        <f>Equipment!D397</f>
        <v>COM-10002</v>
      </c>
      <c r="E391" s="125">
        <f>Equipment!E397</f>
        <v>0</v>
      </c>
      <c r="F391" s="125">
        <f>Equipment!F397</f>
        <v>3</v>
      </c>
      <c r="G391" s="125">
        <f>Equipment!G397</f>
        <v>0</v>
      </c>
      <c r="H391" s="125">
        <f>Equipment!H397</f>
        <v>3</v>
      </c>
      <c r="I391" s="125">
        <f>Equipment!K397</f>
        <v>3</v>
      </c>
      <c r="J391" s="125">
        <f>Equipment!L397</f>
        <v>3</v>
      </c>
      <c r="K391" s="125">
        <f>Equipment!I397</f>
        <v>0</v>
      </c>
      <c r="L391" s="125" t="str">
        <f>Equipment!M397</f>
        <v>Black Metal Knob - 14x24mm</v>
      </c>
      <c r="M391" s="125">
        <f>Equipment!N397</f>
        <v>1.5</v>
      </c>
      <c r="N391" s="125">
        <f>Equipment!O397</f>
        <v>4.5</v>
      </c>
      <c r="O391" s="125" t="str">
        <f>Equipment!P397</f>
        <v>A</v>
      </c>
      <c r="P391" s="125">
        <f>Equipment!Q397</f>
        <v>377</v>
      </c>
      <c r="Q391" s="125" t="str">
        <f>Equipment!R397</f>
        <v>COM-10002</v>
      </c>
      <c r="R391" s="125">
        <f>Equipment!S397</f>
        <v>0</v>
      </c>
      <c r="S391" s="125">
        <f>Equipment!T397</f>
        <v>4.5</v>
      </c>
      <c r="T391" s="125">
        <f>Equipment!U397</f>
        <v>0</v>
      </c>
      <c r="U391" s="125">
        <f>Equipment!V397</f>
        <v>4.5</v>
      </c>
      <c r="V391" s="125">
        <f>Equipment!W397</f>
        <v>4.5</v>
      </c>
      <c r="W391" s="125" t="str">
        <f>Equipment!X397</f>
        <v>https://www.sparkfun.com/products/10002</v>
      </c>
      <c r="X391" s="125" t="str">
        <f>Equipment!Y397</f>
        <v>https://cdn.sparkfun.com/r/92-92/assets/parts/4/1/4/6/10002-01.jpg</v>
      </c>
      <c r="Y391" s="125" t="str">
        <f>Equipment!Z397</f>
        <v>https://www.sparkfun.com/products/10002</v>
      </c>
      <c r="Z391" s="125" t="str">
        <f>Equipment!AA397</f>
        <v>https://www.mouser.com/ProductDetail/474-COM-10002</v>
      </c>
      <c r="AA391" s="125">
        <f>Equipment!AB397</f>
        <v>0</v>
      </c>
      <c r="AB391" s="125"/>
      <c r="AC391" s="125"/>
      <c r="AD391" s="125"/>
      <c r="AE391" s="125"/>
      <c r="AF391" s="125"/>
      <c r="AG391" s="125"/>
      <c r="AH391" s="125"/>
      <c r="AI391" s="125"/>
      <c r="AJ391" s="125"/>
      <c r="AK391" s="125"/>
      <c r="AL391" s="125"/>
    </row>
    <row r="392" spans="1:38" s="124" customFormat="1" x14ac:dyDescent="0.3">
      <c r="A392" s="125" t="str">
        <f>Equipment!A398</f>
        <v>Low-Level Electronics</v>
      </c>
      <c r="B392" s="125" t="str">
        <f>Equipment!B398</f>
        <v>Buttons/Switches/Knobs</v>
      </c>
      <c r="C392" s="125" t="str">
        <f>Equipment!C398</f>
        <v>SparkFun</v>
      </c>
      <c r="D392" s="125" t="str">
        <f>Equipment!D398</f>
        <v>COM-10001</v>
      </c>
      <c r="E392" s="125">
        <f>Equipment!E398</f>
        <v>0</v>
      </c>
      <c r="F392" s="125">
        <f>Equipment!F398</f>
        <v>0</v>
      </c>
      <c r="G392" s="125">
        <f>Equipment!G398</f>
        <v>0</v>
      </c>
      <c r="H392" s="125">
        <f>Equipment!H398</f>
        <v>0</v>
      </c>
      <c r="I392" s="125">
        <f>Equipment!K398</f>
        <v>0</v>
      </c>
      <c r="J392" s="125">
        <f>Equipment!L398</f>
        <v>0</v>
      </c>
      <c r="K392" s="125">
        <f>Equipment!I398</f>
        <v>0</v>
      </c>
      <c r="L392" s="125" t="str">
        <f>Equipment!M398</f>
        <v>Silver Metal Knob - 14x24mm</v>
      </c>
      <c r="M392" s="125">
        <f>Equipment!N398</f>
        <v>1.5</v>
      </c>
      <c r="N392" s="125">
        <f>Equipment!O398</f>
        <v>0</v>
      </c>
      <c r="O392" s="125" t="str">
        <f>Equipment!P398</f>
        <v>G</v>
      </c>
      <c r="P392" s="125">
        <f>Equipment!Q398</f>
        <v>378</v>
      </c>
      <c r="Q392" s="125" t="str">
        <f>Equipment!R398</f>
        <v>COM-10001</v>
      </c>
      <c r="R392" s="125">
        <f>Equipment!S398</f>
        <v>0</v>
      </c>
      <c r="S392" s="125">
        <f>Equipment!T398</f>
        <v>0</v>
      </c>
      <c r="T392" s="125">
        <f>Equipment!U398</f>
        <v>0</v>
      </c>
      <c r="U392" s="125">
        <f>Equipment!V398</f>
        <v>0</v>
      </c>
      <c r="V392" s="125">
        <f>Equipment!W398</f>
        <v>0</v>
      </c>
      <c r="W392" s="125" t="str">
        <f>Equipment!X398</f>
        <v>https://www.sparkfun.com/products/10002</v>
      </c>
      <c r="X392" s="125" t="str">
        <f>Equipment!Y398</f>
        <v>https://cdn.sparkfun.com/r/92-92/assets/parts/4/1/4/6/10002-01.jpg</v>
      </c>
      <c r="Y392" s="125" t="str">
        <f>Equipment!Z398</f>
        <v>https://www.sparkfun.com/products/10001</v>
      </c>
      <c r="Z392" s="125" t="str">
        <f>Equipment!AA398</f>
        <v>https://www.mouser.com/ProductDetail/474-COM-10001</v>
      </c>
      <c r="AA392" s="125">
        <f>Equipment!AB398</f>
        <v>0</v>
      </c>
      <c r="AB392" s="125"/>
      <c r="AC392" s="125"/>
      <c r="AD392" s="125"/>
      <c r="AE392" s="125"/>
      <c r="AF392" s="125"/>
      <c r="AG392" s="125"/>
      <c r="AH392" s="125"/>
      <c r="AI392" s="125"/>
      <c r="AJ392" s="125"/>
      <c r="AK392" s="125"/>
      <c r="AL392" s="125"/>
    </row>
    <row r="393" spans="1:38" s="124" customFormat="1" x14ac:dyDescent="0.3">
      <c r="A393" s="125" t="str">
        <f>Equipment!A399</f>
        <v>Low-Level Electronics</v>
      </c>
      <c r="B393" s="125" t="str">
        <f>Equipment!B399</f>
        <v>Buttons/Switches/Knobs</v>
      </c>
      <c r="C393" s="125" t="str">
        <f>Equipment!C399</f>
        <v>Adafruit</v>
      </c>
      <c r="D393" s="125" t="str">
        <f>Equipment!D399</f>
        <v>2047</v>
      </c>
      <c r="E393" s="125">
        <f>Equipment!E399</f>
        <v>2</v>
      </c>
      <c r="F393" s="125">
        <f>Equipment!F399</f>
        <v>0</v>
      </c>
      <c r="G393" s="125">
        <f>Equipment!G399</f>
        <v>0</v>
      </c>
      <c r="H393" s="125">
        <f>Equipment!H399</f>
        <v>10</v>
      </c>
      <c r="I393" s="125">
        <f>Equipment!K399</f>
        <v>0</v>
      </c>
      <c r="J393" s="125">
        <f>Equipment!L399</f>
        <v>0</v>
      </c>
      <c r="K393" s="125">
        <f>Equipment!I399</f>
        <v>10</v>
      </c>
      <c r="L393" s="125" t="str">
        <f>Equipment!M399</f>
        <v xml:space="preserve">Potentiometer Knob - Soft Touch T18 - White </v>
      </c>
      <c r="M393" s="125">
        <f>Equipment!N399</f>
        <v>0.5</v>
      </c>
      <c r="N393" s="125">
        <f>Equipment!O399</f>
        <v>0</v>
      </c>
      <c r="O393" s="125" t="str">
        <f>Equipment!P399</f>
        <v>B</v>
      </c>
      <c r="P393" s="125">
        <f>Equipment!Q399</f>
        <v>379</v>
      </c>
      <c r="Q393" s="125" t="str">
        <f>Equipment!R399</f>
        <v>2047</v>
      </c>
      <c r="R393" s="125">
        <f>Equipment!S399</f>
        <v>1</v>
      </c>
      <c r="S393" s="125">
        <f>Equipment!T399</f>
        <v>5</v>
      </c>
      <c r="T393" s="125">
        <f>Equipment!U399</f>
        <v>5</v>
      </c>
      <c r="U393" s="125">
        <f>Equipment!V399</f>
        <v>0</v>
      </c>
      <c r="V393" s="125">
        <f>Equipment!W399</f>
        <v>0</v>
      </c>
      <c r="W393" s="125">
        <f>Equipment!X399</f>
        <v>0</v>
      </c>
      <c r="X393" s="125">
        <f>Equipment!Y399</f>
        <v>0</v>
      </c>
      <c r="Y393" s="125" t="str">
        <f>Equipment!Z399</f>
        <v>https://www.adafruit.com/product/2047</v>
      </c>
      <c r="Z393" s="125" t="str">
        <f>Equipment!AA399</f>
        <v>https://www.mouser.com/ProductDetail/485-2047</v>
      </c>
      <c r="AA393" s="125">
        <f>Equipment!AB399</f>
        <v>0</v>
      </c>
      <c r="AB393" s="125"/>
      <c r="AC393" s="125"/>
      <c r="AD393" s="125"/>
      <c r="AE393" s="125"/>
      <c r="AF393" s="125"/>
      <c r="AG393" s="125"/>
      <c r="AH393" s="125"/>
      <c r="AI393" s="125"/>
      <c r="AJ393" s="125"/>
      <c r="AK393" s="125"/>
      <c r="AL393" s="125"/>
    </row>
    <row r="394" spans="1:38" s="124" customFormat="1" x14ac:dyDescent="0.3">
      <c r="A394" s="125" t="str">
        <f>Equipment!A400</f>
        <v>Low-Level Electronics</v>
      </c>
      <c r="B394" s="125" t="str">
        <f>Equipment!B400</f>
        <v>Buttons/Switches/Knobs</v>
      </c>
      <c r="C394" s="125" t="str">
        <f>Equipment!C400</f>
        <v>Adafruit</v>
      </c>
      <c r="D394" s="125" t="str">
        <f>Equipment!D400</f>
        <v>2055</v>
      </c>
      <c r="E394" s="125">
        <f>Equipment!E400</f>
        <v>0</v>
      </c>
      <c r="F394" s="125">
        <f>Equipment!F400</f>
        <v>0</v>
      </c>
      <c r="G394" s="125">
        <f>Equipment!G400</f>
        <v>0</v>
      </c>
      <c r="H394" s="125">
        <f>Equipment!H400</f>
        <v>0</v>
      </c>
      <c r="I394" s="125">
        <f>Equipment!K400</f>
        <v>0</v>
      </c>
      <c r="J394" s="125">
        <f>Equipment!L400</f>
        <v>0</v>
      </c>
      <c r="K394" s="125">
        <f>Equipment!I400</f>
        <v>0</v>
      </c>
      <c r="L394" s="125" t="str">
        <f>Equipment!M400</f>
        <v xml:space="preserve">Scrubber Knob for Rotary Encoder - 35mm </v>
      </c>
      <c r="M394" s="125">
        <f>Equipment!N400</f>
        <v>0.95</v>
      </c>
      <c r="N394" s="125">
        <f>Equipment!O400</f>
        <v>0</v>
      </c>
      <c r="O394" s="125" t="str">
        <f>Equipment!P400</f>
        <v>A</v>
      </c>
      <c r="P394" s="125">
        <f>Equipment!Q400</f>
        <v>380</v>
      </c>
      <c r="Q394" s="125" t="str">
        <f>Equipment!R400</f>
        <v>2055</v>
      </c>
      <c r="R394" s="125">
        <f>Equipment!S400</f>
        <v>0</v>
      </c>
      <c r="S394" s="125">
        <f>Equipment!T400</f>
        <v>0</v>
      </c>
      <c r="T394" s="125">
        <f>Equipment!U400</f>
        <v>0</v>
      </c>
      <c r="U394" s="125">
        <f>Equipment!V400</f>
        <v>0</v>
      </c>
      <c r="V394" s="125">
        <f>Equipment!W400</f>
        <v>0</v>
      </c>
      <c r="W394" s="125">
        <f>Equipment!X400</f>
        <v>0</v>
      </c>
      <c r="X394" s="125">
        <f>Equipment!Y400</f>
        <v>0</v>
      </c>
      <c r="Y394" s="125" t="str">
        <f>Equipment!Z400</f>
        <v>https://www.adafruit.com/product/2055</v>
      </c>
      <c r="Z394" s="125" t="str">
        <f>Equipment!AA400</f>
        <v>https://www.mouser.com/ProductDetail/485-2055</v>
      </c>
      <c r="AA394" s="125">
        <f>Equipment!AB400</f>
        <v>0</v>
      </c>
      <c r="AB394" s="125"/>
      <c r="AC394" s="125"/>
      <c r="AD394" s="125"/>
      <c r="AE394" s="125"/>
      <c r="AF394" s="125"/>
      <c r="AG394" s="125"/>
      <c r="AH394" s="125"/>
      <c r="AI394" s="125"/>
      <c r="AJ394" s="125"/>
      <c r="AK394" s="125"/>
      <c r="AL394" s="125"/>
    </row>
    <row r="395" spans="1:38" s="124" customFormat="1" x14ac:dyDescent="0.3">
      <c r="A395" s="125" t="str">
        <f>Equipment!A401</f>
        <v>Low-Level Electronics</v>
      </c>
      <c r="B395" s="125" t="str">
        <f>Equipment!B401</f>
        <v>Buttons/Switches/Knobs</v>
      </c>
      <c r="C395" s="125" t="str">
        <f>Equipment!C401</f>
        <v>Adafruit</v>
      </c>
      <c r="D395" s="125" t="str">
        <f>Equipment!D401</f>
        <v>2058</v>
      </c>
      <c r="E395" s="125">
        <f>Equipment!E401</f>
        <v>0</v>
      </c>
      <c r="F395" s="125">
        <f>Equipment!F401</f>
        <v>0</v>
      </c>
      <c r="G395" s="125">
        <f>Equipment!G401</f>
        <v>0</v>
      </c>
      <c r="H395" s="125">
        <f>Equipment!H401</f>
        <v>0</v>
      </c>
      <c r="I395" s="125">
        <f>Equipment!K401</f>
        <v>0</v>
      </c>
      <c r="J395" s="125">
        <f>Equipment!L401</f>
        <v>0</v>
      </c>
      <c r="K395" s="125">
        <f>Equipment!I401</f>
        <v>0</v>
      </c>
      <c r="L395" s="125" t="str">
        <f>Equipment!M401</f>
        <v xml:space="preserve">Slim Metal Potentiometer Knob - 10mm Diameter x 10mm - T18 </v>
      </c>
      <c r="M395" s="125">
        <f>Equipment!N401</f>
        <v>0.95</v>
      </c>
      <c r="N395" s="125">
        <f>Equipment!O401</f>
        <v>0</v>
      </c>
      <c r="O395" s="125" t="str">
        <f>Equipment!P401</f>
        <v>A</v>
      </c>
      <c r="P395" s="125">
        <f>Equipment!Q401</f>
        <v>381</v>
      </c>
      <c r="Q395" s="125" t="str">
        <f>Equipment!R401</f>
        <v>2058</v>
      </c>
      <c r="R395" s="125">
        <f>Equipment!S401</f>
        <v>0</v>
      </c>
      <c r="S395" s="125">
        <f>Equipment!T401</f>
        <v>0</v>
      </c>
      <c r="T395" s="125">
        <f>Equipment!U401</f>
        <v>0</v>
      </c>
      <c r="U395" s="125">
        <f>Equipment!V401</f>
        <v>0</v>
      </c>
      <c r="V395" s="125">
        <f>Equipment!W401</f>
        <v>0</v>
      </c>
      <c r="W395" s="125">
        <f>Equipment!X401</f>
        <v>0</v>
      </c>
      <c r="X395" s="125">
        <f>Equipment!Y401</f>
        <v>0</v>
      </c>
      <c r="Y395" s="125" t="str">
        <f>Equipment!Z401</f>
        <v>https://www.adafruit.com/product/2058</v>
      </c>
      <c r="Z395" s="125" t="str">
        <f>Equipment!AA401</f>
        <v>https://www.mouser.com/ProductDetail/485-2058</v>
      </c>
      <c r="AA395" s="125">
        <f>Equipment!AB401</f>
        <v>0</v>
      </c>
      <c r="AB395" s="125"/>
      <c r="AC395" s="125"/>
      <c r="AD395" s="125"/>
      <c r="AE395" s="125"/>
      <c r="AF395" s="125"/>
      <c r="AG395" s="125"/>
      <c r="AH395" s="125"/>
      <c r="AI395" s="125"/>
      <c r="AJ395" s="125"/>
      <c r="AK395" s="125"/>
      <c r="AL395" s="125"/>
    </row>
    <row r="396" spans="1:38" s="124" customFormat="1" x14ac:dyDescent="0.3">
      <c r="A396" s="125" t="str">
        <f>Equipment!A402</f>
        <v>Low-Level Electronics</v>
      </c>
      <c r="B396" s="125" t="str">
        <f>Equipment!B402</f>
        <v>Buttons/Switches/Knobs</v>
      </c>
      <c r="C396" s="125" t="str">
        <f>Equipment!C402</f>
        <v>Adafruit</v>
      </c>
      <c r="D396" s="125" t="str">
        <f>Equipment!D402</f>
        <v>2056</v>
      </c>
      <c r="E396" s="125">
        <f>Equipment!E402</f>
        <v>0</v>
      </c>
      <c r="F396" s="125">
        <f>Equipment!F402</f>
        <v>0</v>
      </c>
      <c r="G396" s="125">
        <f>Equipment!G402</f>
        <v>0</v>
      </c>
      <c r="H396" s="125">
        <f>Equipment!H402</f>
        <v>0</v>
      </c>
      <c r="I396" s="125">
        <f>Equipment!K402</f>
        <v>0</v>
      </c>
      <c r="J396" s="125">
        <f>Equipment!L402</f>
        <v>0</v>
      </c>
      <c r="K396" s="125">
        <f>Equipment!I402</f>
        <v>0</v>
      </c>
      <c r="L396" s="125" t="str">
        <f>Equipment!M402</f>
        <v xml:space="preserve">Solid Machined Metal Knob - 1" Diameter </v>
      </c>
      <c r="M396" s="125">
        <f>Equipment!N402</f>
        <v>3.95</v>
      </c>
      <c r="N396" s="125">
        <f>Equipment!O402</f>
        <v>0</v>
      </c>
      <c r="O396" s="125" t="str">
        <f>Equipment!P402</f>
        <v>A</v>
      </c>
      <c r="P396" s="125">
        <f>Equipment!Q402</f>
        <v>382</v>
      </c>
      <c r="Q396" s="125" t="str">
        <f>Equipment!R402</f>
        <v>2056</v>
      </c>
      <c r="R396" s="125">
        <f>Equipment!S402</f>
        <v>0</v>
      </c>
      <c r="S396" s="125">
        <f>Equipment!T402</f>
        <v>0</v>
      </c>
      <c r="T396" s="125">
        <f>Equipment!U402</f>
        <v>0</v>
      </c>
      <c r="U396" s="125">
        <f>Equipment!V402</f>
        <v>0</v>
      </c>
      <c r="V396" s="125">
        <f>Equipment!W402</f>
        <v>0</v>
      </c>
      <c r="W396" s="125">
        <f>Equipment!X402</f>
        <v>0</v>
      </c>
      <c r="X396" s="125">
        <f>Equipment!Y402</f>
        <v>0</v>
      </c>
      <c r="Y396" s="125" t="str">
        <f>Equipment!Z402</f>
        <v>https://www.adafruit.com/product/2056</v>
      </c>
      <c r="Z396" s="125" t="str">
        <f>Equipment!AA402</f>
        <v>https://www.mouser.com/ProductDetail/485-2056</v>
      </c>
      <c r="AA396" s="125">
        <f>Equipment!AB402</f>
        <v>0</v>
      </c>
      <c r="AB396" s="125"/>
      <c r="AC396" s="125"/>
      <c r="AD396" s="125"/>
      <c r="AE396" s="125"/>
      <c r="AF396" s="125"/>
      <c r="AG396" s="125"/>
      <c r="AH396" s="125"/>
      <c r="AI396" s="125"/>
      <c r="AJ396" s="125"/>
      <c r="AK396" s="125"/>
      <c r="AL396" s="125"/>
    </row>
    <row r="397" spans="1:38" s="124" customFormat="1" x14ac:dyDescent="0.3">
      <c r="A397" s="125" t="str">
        <f>Equipment!A403</f>
        <v>Low-Level Electronics</v>
      </c>
      <c r="B397" s="125" t="str">
        <f>Equipment!B403</f>
        <v>Connectors, IDC</v>
      </c>
      <c r="C397" s="125" t="str">
        <f>Equipment!C403</f>
        <v>Adafruit</v>
      </c>
      <c r="D397" s="125" t="str">
        <f>Equipment!D403</f>
        <v>2103</v>
      </c>
      <c r="E397" s="125">
        <f>Equipment!E403</f>
        <v>1</v>
      </c>
      <c r="F397" s="125">
        <f>Equipment!F403</f>
        <v>0</v>
      </c>
      <c r="G397" s="125">
        <f>Equipment!G403</f>
        <v>0</v>
      </c>
      <c r="H397" s="125">
        <f>Equipment!H403</f>
        <v>5</v>
      </c>
      <c r="I397" s="125">
        <f>Equipment!K403</f>
        <v>5</v>
      </c>
      <c r="J397" s="125">
        <f>Equipment!L403</f>
        <v>5</v>
      </c>
      <c r="K397" s="125">
        <f>Equipment!I403</f>
        <v>0</v>
      </c>
      <c r="L397" s="125" t="str">
        <f>Equipment!M403</f>
        <v xml:space="preserve">IDC Breakout Helper - 2x16 (32 pin) </v>
      </c>
      <c r="M397" s="125">
        <f>Equipment!N403</f>
        <v>1.95</v>
      </c>
      <c r="N397" s="125">
        <f>Equipment!O403</f>
        <v>9.75</v>
      </c>
      <c r="O397" s="125" t="str">
        <f>Equipment!P403</f>
        <v>B</v>
      </c>
      <c r="P397" s="125">
        <f>Equipment!Q403</f>
        <v>383</v>
      </c>
      <c r="Q397" s="125" t="str">
        <f>Equipment!R403</f>
        <v>2103</v>
      </c>
      <c r="R397" s="125">
        <f>Equipment!S403</f>
        <v>1.95</v>
      </c>
      <c r="S397" s="125">
        <f>Equipment!T403</f>
        <v>9.75</v>
      </c>
      <c r="T397" s="125">
        <f>Equipment!U403</f>
        <v>0</v>
      </c>
      <c r="U397" s="125">
        <f>Equipment!V403</f>
        <v>9.75</v>
      </c>
      <c r="V397" s="125">
        <f>Equipment!W403</f>
        <v>9.75</v>
      </c>
      <c r="W397" s="125">
        <f>Equipment!X403</f>
        <v>0</v>
      </c>
      <c r="X397" s="125">
        <f>Equipment!Y403</f>
        <v>0</v>
      </c>
      <c r="Y397" s="125" t="str">
        <f>Equipment!Z403</f>
        <v>https://www.adafruit.com/product/2103</v>
      </c>
      <c r="Z397" s="125" t="str">
        <f>Equipment!AA403</f>
        <v>https://www.mouser.com/ProductDetail/485-2103</v>
      </c>
      <c r="AA397" s="125">
        <f>Equipment!AB403</f>
        <v>0</v>
      </c>
      <c r="AB397" s="125"/>
      <c r="AC397" s="125"/>
      <c r="AD397" s="125"/>
      <c r="AE397" s="125"/>
      <c r="AF397" s="125"/>
      <c r="AG397" s="125"/>
      <c r="AH397" s="125"/>
      <c r="AI397" s="125"/>
      <c r="AJ397" s="125"/>
      <c r="AK397" s="125"/>
      <c r="AL397" s="125"/>
    </row>
    <row r="398" spans="1:38" s="124" customFormat="1" x14ac:dyDescent="0.3">
      <c r="A398" s="125" t="str">
        <f>Equipment!A404</f>
        <v>Low-Level Electronics</v>
      </c>
      <c r="B398" s="125" t="str">
        <f>Equipment!B404</f>
        <v>Connectors, IDC</v>
      </c>
      <c r="C398" s="125" t="str">
        <f>Equipment!C404</f>
        <v>Adafruit</v>
      </c>
      <c r="D398" s="125" t="str">
        <f>Equipment!D404</f>
        <v>2270</v>
      </c>
      <c r="E398" s="125">
        <f>Equipment!E404</f>
        <v>1</v>
      </c>
      <c r="F398" s="125">
        <f>Equipment!F404</f>
        <v>0</v>
      </c>
      <c r="G398" s="125">
        <f>Equipment!G404</f>
        <v>0</v>
      </c>
      <c r="H398" s="125">
        <f>Equipment!H404</f>
        <v>5</v>
      </c>
      <c r="I398" s="125">
        <f>Equipment!K404</f>
        <v>5</v>
      </c>
      <c r="J398" s="125">
        <f>Equipment!L404</f>
        <v>5</v>
      </c>
      <c r="K398" s="125">
        <f>Equipment!I404</f>
        <v>0</v>
      </c>
      <c r="L398" s="125" t="str">
        <f>Equipment!M404</f>
        <v>IDC Breakout Helper - 2x20 (40 pin)</v>
      </c>
      <c r="M398" s="125">
        <f>Equipment!N404</f>
        <v>2.25</v>
      </c>
      <c r="N398" s="125">
        <f>Equipment!O404</f>
        <v>11.25</v>
      </c>
      <c r="O398" s="125" t="str">
        <f>Equipment!P404</f>
        <v>B</v>
      </c>
      <c r="P398" s="125">
        <f>Equipment!Q404</f>
        <v>384</v>
      </c>
      <c r="Q398" s="125" t="str">
        <f>Equipment!R404</f>
        <v>2270</v>
      </c>
      <c r="R398" s="125">
        <f>Equipment!S404</f>
        <v>2.25</v>
      </c>
      <c r="S398" s="125">
        <f>Equipment!T404</f>
        <v>11.25</v>
      </c>
      <c r="T398" s="125">
        <f>Equipment!U404</f>
        <v>0</v>
      </c>
      <c r="U398" s="125">
        <f>Equipment!V404</f>
        <v>11.25</v>
      </c>
      <c r="V398" s="125">
        <f>Equipment!W404</f>
        <v>11.25</v>
      </c>
      <c r="W398" s="125">
        <f>Equipment!X404</f>
        <v>0</v>
      </c>
      <c r="X398" s="125">
        <f>Equipment!Y404</f>
        <v>0</v>
      </c>
      <c r="Y398" s="125" t="str">
        <f>Equipment!Z404</f>
        <v>https://www.adafruit.com/product/2270</v>
      </c>
      <c r="Z398" s="125" t="str">
        <f>Equipment!AA404</f>
        <v>https://www.mouser.com/ProductDetail/485-2270</v>
      </c>
      <c r="AA398" s="125">
        <f>Equipment!AB404</f>
        <v>0</v>
      </c>
      <c r="AB398" s="125"/>
      <c r="AC398" s="125"/>
      <c r="AD398" s="125"/>
      <c r="AE398" s="125"/>
      <c r="AF398" s="125"/>
      <c r="AG398" s="125"/>
      <c r="AH398" s="125"/>
      <c r="AI398" s="125"/>
      <c r="AJ398" s="125"/>
      <c r="AK398" s="125"/>
      <c r="AL398" s="125"/>
    </row>
    <row r="399" spans="1:38" s="124" customFormat="1" x14ac:dyDescent="0.3">
      <c r="A399" s="125" t="str">
        <f>Equipment!A405</f>
        <v>Low-Level Electronics</v>
      </c>
      <c r="B399" s="125" t="str">
        <f>Equipment!B405</f>
        <v>Connectors, IDC</v>
      </c>
      <c r="C399" s="125" t="str">
        <f>Equipment!C405</f>
        <v>Adafruit</v>
      </c>
      <c r="D399" s="125" t="str">
        <f>Equipment!D405</f>
        <v>2102</v>
      </c>
      <c r="E399" s="125">
        <f>Equipment!E405</f>
        <v>2</v>
      </c>
      <c r="F399" s="125">
        <f>Equipment!F405</f>
        <v>0</v>
      </c>
      <c r="G399" s="125">
        <f>Equipment!G405</f>
        <v>0</v>
      </c>
      <c r="H399" s="125">
        <f>Equipment!H405</f>
        <v>10</v>
      </c>
      <c r="I399" s="125">
        <f>Equipment!K405</f>
        <v>0</v>
      </c>
      <c r="J399" s="125">
        <f>Equipment!L405</f>
        <v>0</v>
      </c>
      <c r="K399" s="125">
        <f>Equipment!I405</f>
        <v>10</v>
      </c>
      <c r="L399" s="125" t="str">
        <f>Equipment!M405</f>
        <v>IDC Breakout Helper - 2x5 (10 pin)</v>
      </c>
      <c r="M399" s="125">
        <f>Equipment!N405</f>
        <v>0.95</v>
      </c>
      <c r="N399" s="125">
        <f>Equipment!O405</f>
        <v>0</v>
      </c>
      <c r="O399" s="125" t="str">
        <f>Equipment!P405</f>
        <v>B</v>
      </c>
      <c r="P399" s="125">
        <f>Equipment!Q405</f>
        <v>385</v>
      </c>
      <c r="Q399" s="125" t="str">
        <f>Equipment!R405</f>
        <v>2102</v>
      </c>
      <c r="R399" s="125">
        <f>Equipment!S405</f>
        <v>1.9</v>
      </c>
      <c r="S399" s="125">
        <f>Equipment!T405</f>
        <v>9.5</v>
      </c>
      <c r="T399" s="125">
        <f>Equipment!U405</f>
        <v>9.5</v>
      </c>
      <c r="U399" s="125">
        <f>Equipment!V405</f>
        <v>0</v>
      </c>
      <c r="V399" s="125">
        <f>Equipment!W405</f>
        <v>0</v>
      </c>
      <c r="W399" s="125">
        <f>Equipment!X405</f>
        <v>0</v>
      </c>
      <c r="X399" s="125">
        <f>Equipment!Y405</f>
        <v>0</v>
      </c>
      <c r="Y399" s="125" t="str">
        <f>Equipment!Z405</f>
        <v>https://www.adafruit.com/product/2102</v>
      </c>
      <c r="Z399" s="125" t="str">
        <f>Equipment!AA405</f>
        <v>https://www.mouser.com/ProductDetail/485-2102</v>
      </c>
      <c r="AA399" s="125">
        <f>Equipment!AB405</f>
        <v>0</v>
      </c>
      <c r="AB399" s="125"/>
      <c r="AC399" s="125"/>
      <c r="AD399" s="125"/>
      <c r="AE399" s="125"/>
      <c r="AF399" s="125"/>
      <c r="AG399" s="125"/>
      <c r="AH399" s="125"/>
      <c r="AI399" s="125"/>
      <c r="AJ399" s="125"/>
      <c r="AK399" s="125"/>
      <c r="AL399" s="125"/>
    </row>
    <row r="400" spans="1:38" s="124" customFormat="1" x14ac:dyDescent="0.3">
      <c r="A400" s="125" t="str">
        <f>Equipment!A406</f>
        <v>Low-Level Electronics</v>
      </c>
      <c r="B400" s="125" t="str">
        <f>Equipment!B406</f>
        <v>Connectors, JST</v>
      </c>
      <c r="C400" s="125" t="str">
        <f>Equipment!C406</f>
        <v>SparkFun</v>
      </c>
      <c r="D400" s="125" t="str">
        <f>Equipment!D406</f>
        <v>PRT-09749</v>
      </c>
      <c r="E400" s="125">
        <f>Equipment!E406</f>
        <v>2</v>
      </c>
      <c r="F400" s="125">
        <f>Equipment!F406</f>
        <v>0</v>
      </c>
      <c r="G400" s="125">
        <f>Equipment!G406</f>
        <v>0</v>
      </c>
      <c r="H400" s="125">
        <f>Equipment!H406</f>
        <v>10</v>
      </c>
      <c r="I400" s="125">
        <f>Equipment!K406</f>
        <v>0</v>
      </c>
      <c r="J400" s="125">
        <f>Equipment!L406</f>
        <v>0</v>
      </c>
      <c r="K400" s="125">
        <f>Equipment!I406</f>
        <v>10</v>
      </c>
      <c r="L400" s="125" t="str">
        <f>Equipment!M406</f>
        <v>JST Right-Angle Connector - Through-Hole 2-Pin</v>
      </c>
      <c r="M400" s="125">
        <f>Equipment!N406</f>
        <v>0.95</v>
      </c>
      <c r="N400" s="125">
        <f>Equipment!O406</f>
        <v>0</v>
      </c>
      <c r="O400" s="125" t="str">
        <f>Equipment!P406</f>
        <v>B</v>
      </c>
      <c r="P400" s="125">
        <f>Equipment!Q406</f>
        <v>386</v>
      </c>
      <c r="Q400" s="125" t="str">
        <f>Equipment!R406</f>
        <v>PRT-09749</v>
      </c>
      <c r="R400" s="125">
        <f>Equipment!S406</f>
        <v>1.9</v>
      </c>
      <c r="S400" s="125">
        <f>Equipment!T406</f>
        <v>9.5</v>
      </c>
      <c r="T400" s="125">
        <f>Equipment!U406</f>
        <v>9.5</v>
      </c>
      <c r="U400" s="125">
        <f>Equipment!V406</f>
        <v>0</v>
      </c>
      <c r="V400" s="125">
        <f>Equipment!W406</f>
        <v>0</v>
      </c>
      <c r="W400" s="125" t="str">
        <f>Equipment!X406</f>
        <v>https://www.sparkfun.com/products/9749</v>
      </c>
      <c r="X400" s="125" t="str">
        <f>Equipment!Y406</f>
        <v>https://cdn.sparkfun.com/r/92-92/assets/parts/3/7/0/9/09749-01.jpg</v>
      </c>
      <c r="Y400" s="125" t="str">
        <f>Equipment!Z406</f>
        <v>https://www.sparkfun.com/products/09749</v>
      </c>
      <c r="Z400" s="125" t="str">
        <f>Equipment!AA406</f>
        <v>https://www.mouser.com/ProductDetail/474-PRT-09749</v>
      </c>
      <c r="AA400" s="125">
        <f>Equipment!AB406</f>
        <v>0</v>
      </c>
      <c r="AB400" s="125"/>
      <c r="AC400" s="125"/>
      <c r="AD400" s="125"/>
      <c r="AE400" s="125"/>
      <c r="AF400" s="125"/>
      <c r="AG400" s="125"/>
      <c r="AH400" s="125"/>
      <c r="AI400" s="125"/>
      <c r="AJ400" s="125"/>
      <c r="AK400" s="125"/>
      <c r="AL400" s="125"/>
    </row>
    <row r="401" spans="1:38" s="124" customFormat="1" x14ac:dyDescent="0.3">
      <c r="A401" s="125" t="str">
        <f>Equipment!A407</f>
        <v>Low-Level Electronics</v>
      </c>
      <c r="B401" s="125" t="str">
        <f>Equipment!B407</f>
        <v>Connectors, JST</v>
      </c>
      <c r="C401" s="125" t="str">
        <f>Equipment!C407</f>
        <v>SparkFun</v>
      </c>
      <c r="D401" s="125" t="str">
        <f>Equipment!D407</f>
        <v>PRT-09750</v>
      </c>
      <c r="E401" s="125">
        <f>Equipment!E407</f>
        <v>1</v>
      </c>
      <c r="F401" s="125">
        <f>Equipment!F407</f>
        <v>0</v>
      </c>
      <c r="G401" s="125">
        <f>Equipment!G407</f>
        <v>0</v>
      </c>
      <c r="H401" s="125">
        <f>Equipment!H407</f>
        <v>5</v>
      </c>
      <c r="I401" s="125">
        <f>Equipment!K407</f>
        <v>0</v>
      </c>
      <c r="J401" s="125">
        <f>Equipment!L407</f>
        <v>0</v>
      </c>
      <c r="K401" s="125">
        <f>Equipment!I407</f>
        <v>5</v>
      </c>
      <c r="L401" s="125" t="str">
        <f>Equipment!M407</f>
        <v>JST Right Angle Connector - Through-Hole 3-Pin</v>
      </c>
      <c r="M401" s="125">
        <f>Equipment!N407</f>
        <v>0.95</v>
      </c>
      <c r="N401" s="125">
        <f>Equipment!O407</f>
        <v>0</v>
      </c>
      <c r="O401" s="125" t="str">
        <f>Equipment!P407</f>
        <v>B</v>
      </c>
      <c r="P401" s="125">
        <f>Equipment!Q407</f>
        <v>387</v>
      </c>
      <c r="Q401" s="125" t="str">
        <f>Equipment!R407</f>
        <v>PRT-09750</v>
      </c>
      <c r="R401" s="125">
        <f>Equipment!S407</f>
        <v>0.95</v>
      </c>
      <c r="S401" s="125">
        <f>Equipment!T407</f>
        <v>4.75</v>
      </c>
      <c r="T401" s="125">
        <f>Equipment!U407</f>
        <v>4.75</v>
      </c>
      <c r="U401" s="125">
        <f>Equipment!V407</f>
        <v>0</v>
      </c>
      <c r="V401" s="125">
        <f>Equipment!W407</f>
        <v>0</v>
      </c>
      <c r="W401" s="125" t="str">
        <f>Equipment!X407</f>
        <v>https://www.sparkfun.com/products/9750</v>
      </c>
      <c r="X401" s="125" t="str">
        <f>Equipment!Y407</f>
        <v>https://cdn.sparkfun.com/r/92-92/assets/parts/3/7/1/0/09750-01.jpg</v>
      </c>
      <c r="Y401" s="125" t="str">
        <f>Equipment!Z407</f>
        <v>https://www.sparkfun.com/products/09750</v>
      </c>
      <c r="Z401" s="125" t="str">
        <f>Equipment!AA407</f>
        <v>https://www.mouser.com/ProductDetail/474-PRT-09750</v>
      </c>
      <c r="AA401" s="125">
        <f>Equipment!AB407</f>
        <v>0</v>
      </c>
      <c r="AB401" s="125"/>
      <c r="AC401" s="125"/>
      <c r="AD401" s="125"/>
      <c r="AE401" s="125"/>
      <c r="AF401" s="125"/>
      <c r="AG401" s="125"/>
      <c r="AH401" s="125"/>
      <c r="AI401" s="125"/>
      <c r="AJ401" s="125"/>
      <c r="AK401" s="125"/>
      <c r="AL401" s="125"/>
    </row>
    <row r="402" spans="1:38" s="124" customFormat="1" x14ac:dyDescent="0.3">
      <c r="A402" s="125" t="str">
        <f>Equipment!A408</f>
        <v>Low-Level Electronics</v>
      </c>
      <c r="B402" s="125" t="str">
        <f>Equipment!B408</f>
        <v>Connectors, JST</v>
      </c>
      <c r="C402" s="125" t="str">
        <f>Equipment!C408</f>
        <v>SparkFun</v>
      </c>
      <c r="D402" s="125" t="str">
        <f>Equipment!D408</f>
        <v>PRT-10501</v>
      </c>
      <c r="E402" s="125">
        <f>Equipment!E408</f>
        <v>0</v>
      </c>
      <c r="F402" s="125">
        <f>Equipment!F408</f>
        <v>0</v>
      </c>
      <c r="G402" s="125">
        <f>Equipment!G408</f>
        <v>0</v>
      </c>
      <c r="H402" s="125">
        <f>Equipment!H408</f>
        <v>0</v>
      </c>
      <c r="I402" s="125">
        <f>Equipment!K408</f>
        <v>0</v>
      </c>
      <c r="J402" s="125">
        <f>Equipment!L408</f>
        <v>0</v>
      </c>
      <c r="K402" s="125">
        <f>Equipment!I408</f>
        <v>0</v>
      </c>
      <c r="L402" s="125" t="str">
        <f>Equipment!M408</f>
        <v>JST RCY Connector - Male/Female Set (2-pin)</v>
      </c>
      <c r="M402" s="125">
        <f>Equipment!N408</f>
        <v>0.5</v>
      </c>
      <c r="N402" s="125">
        <f>Equipment!O408</f>
        <v>0</v>
      </c>
      <c r="O402" s="125" t="str">
        <f>Equipment!P408</f>
        <v>A</v>
      </c>
      <c r="P402" s="125">
        <f>Equipment!Q408</f>
        <v>388</v>
      </c>
      <c r="Q402" s="125" t="str">
        <f>Equipment!R408</f>
        <v>PRT-10501</v>
      </c>
      <c r="R402" s="125">
        <f>Equipment!S408</f>
        <v>0</v>
      </c>
      <c r="S402" s="125">
        <f>Equipment!T408</f>
        <v>0</v>
      </c>
      <c r="T402" s="125">
        <f>Equipment!U408</f>
        <v>0</v>
      </c>
      <c r="U402" s="125">
        <f>Equipment!V408</f>
        <v>0</v>
      </c>
      <c r="V402" s="125">
        <f>Equipment!W408</f>
        <v>0</v>
      </c>
      <c r="W402" s="125" t="str">
        <f>Equipment!X408</f>
        <v>https://www.sparkfun.com/products/10501</v>
      </c>
      <c r="X402" s="125" t="str">
        <f>Equipment!Y408</f>
        <v>https://cdn.sparkfun.com/r/92-92/assets/parts/5/0/3/5/10501-01.jpg</v>
      </c>
      <c r="Y402" s="125" t="str">
        <f>Equipment!Z408</f>
        <v>https://www.sparkfun.com/products/10501</v>
      </c>
      <c r="Z402" s="125" t="str">
        <f>Equipment!AA408</f>
        <v>https://www.mouser.com/ProductDetail/474-PRT-10501</v>
      </c>
      <c r="AA402" s="125">
        <f>Equipment!AB408</f>
        <v>0</v>
      </c>
      <c r="AB402" s="125"/>
      <c r="AC402" s="125"/>
      <c r="AD402" s="125"/>
      <c r="AE402" s="125"/>
      <c r="AF402" s="125"/>
      <c r="AG402" s="125"/>
      <c r="AH402" s="125"/>
      <c r="AI402" s="125"/>
      <c r="AJ402" s="125"/>
      <c r="AK402" s="125"/>
      <c r="AL402" s="125"/>
    </row>
    <row r="403" spans="1:38" s="124" customFormat="1" x14ac:dyDescent="0.3">
      <c r="A403" s="125" t="str">
        <f>Equipment!A409</f>
        <v>Low-Level Electronics</v>
      </c>
      <c r="B403" s="125" t="str">
        <f>Equipment!B409</f>
        <v>Connectors, JST</v>
      </c>
      <c r="C403" s="125" t="str">
        <f>Equipment!C409</f>
        <v>SparkFun</v>
      </c>
      <c r="D403" s="125" t="str">
        <f>Equipment!D409</f>
        <v>PRT-08612</v>
      </c>
      <c r="E403" s="125">
        <f>Equipment!E409</f>
        <v>0</v>
      </c>
      <c r="F403" s="125">
        <f>Equipment!F409</f>
        <v>0</v>
      </c>
      <c r="G403" s="125">
        <f>Equipment!G409</f>
        <v>0</v>
      </c>
      <c r="H403" s="125">
        <f>Equipment!H409</f>
        <v>0</v>
      </c>
      <c r="I403" s="125">
        <f>Equipment!K409</f>
        <v>0</v>
      </c>
      <c r="J403" s="125">
        <f>Equipment!L409</f>
        <v>0</v>
      </c>
      <c r="K403" s="125">
        <f>Equipment!I409</f>
        <v>0</v>
      </c>
      <c r="L403" s="125" t="str">
        <f>Equipment!M409</f>
        <v>JST Right Angle Connector - White</v>
      </c>
      <c r="M403" s="125">
        <f>Equipment!N409</f>
        <v>0.95</v>
      </c>
      <c r="N403" s="125">
        <f>Equipment!O409</f>
        <v>0</v>
      </c>
      <c r="O403" s="125" t="str">
        <f>Equipment!P409</f>
        <v>A</v>
      </c>
      <c r="P403" s="125">
        <f>Equipment!Q409</f>
        <v>389</v>
      </c>
      <c r="Q403" s="125" t="str">
        <f>Equipment!R409</f>
        <v>PRT-08612</v>
      </c>
      <c r="R403" s="125">
        <f>Equipment!S409</f>
        <v>0</v>
      </c>
      <c r="S403" s="125">
        <f>Equipment!T409</f>
        <v>0</v>
      </c>
      <c r="T403" s="125">
        <f>Equipment!U409</f>
        <v>0</v>
      </c>
      <c r="U403" s="125">
        <f>Equipment!V409</f>
        <v>0</v>
      </c>
      <c r="V403" s="125">
        <f>Equipment!W409</f>
        <v>0</v>
      </c>
      <c r="W403" s="125" t="str">
        <f>Equipment!X409</f>
        <v>https://www.sparkfun.com/products/8612</v>
      </c>
      <c r="X403" s="125" t="str">
        <f>Equipment!Y409</f>
        <v>https://cdn.sparkfun.com/r/92-92/assets/parts/1/6/9/6/08612-04-L.jpg</v>
      </c>
      <c r="Y403" s="125" t="str">
        <f>Equipment!Z409</f>
        <v>https://www.sparkfun.com/products/08612</v>
      </c>
      <c r="Z403" s="125" t="str">
        <f>Equipment!AA409</f>
        <v>https://www.mouser.com/ProductDetail/474-PRT-08612</v>
      </c>
      <c r="AA403" s="125">
        <f>Equipment!AB409</f>
        <v>0</v>
      </c>
      <c r="AB403" s="125"/>
      <c r="AC403" s="125"/>
      <c r="AD403" s="125"/>
      <c r="AE403" s="125"/>
      <c r="AF403" s="125"/>
      <c r="AG403" s="125"/>
      <c r="AH403" s="125"/>
      <c r="AI403" s="125"/>
      <c r="AJ403" s="125"/>
      <c r="AK403" s="125"/>
      <c r="AL403" s="125"/>
    </row>
    <row r="404" spans="1:38" s="124" customFormat="1" x14ac:dyDescent="0.3">
      <c r="A404" s="125" t="str">
        <f>Equipment!A410</f>
        <v>Low-Level Electronics</v>
      </c>
      <c r="B404" s="125" t="str">
        <f>Equipment!B410</f>
        <v>Connectors, JST</v>
      </c>
      <c r="C404" s="125" t="str">
        <f>Equipment!C410</f>
        <v>SparkFun</v>
      </c>
      <c r="D404" s="125" t="str">
        <f>Equipment!D410</f>
        <v>PRT-08613</v>
      </c>
      <c r="E404" s="125">
        <f>Equipment!E410</f>
        <v>0</v>
      </c>
      <c r="F404" s="125">
        <f>Equipment!F410</f>
        <v>0</v>
      </c>
      <c r="G404" s="125">
        <f>Equipment!G410</f>
        <v>0</v>
      </c>
      <c r="H404" s="125">
        <f>Equipment!H410</f>
        <v>0</v>
      </c>
      <c r="I404" s="125">
        <f>Equipment!K410</f>
        <v>0</v>
      </c>
      <c r="J404" s="125">
        <f>Equipment!L410</f>
        <v>0</v>
      </c>
      <c r="K404" s="125">
        <f>Equipment!I410</f>
        <v>0</v>
      </c>
      <c r="L404" s="125" t="str">
        <f>Equipment!M410</f>
        <v>JST Vertical Connector</v>
      </c>
      <c r="M404" s="125">
        <f>Equipment!N410</f>
        <v>0.95</v>
      </c>
      <c r="N404" s="125">
        <f>Equipment!O410</f>
        <v>0</v>
      </c>
      <c r="O404" s="125" t="str">
        <f>Equipment!P410</f>
        <v>A</v>
      </c>
      <c r="P404" s="125">
        <f>Equipment!Q410</f>
        <v>390</v>
      </c>
      <c r="Q404" s="125" t="str">
        <f>Equipment!R410</f>
        <v>PRT-08613</v>
      </c>
      <c r="R404" s="125">
        <f>Equipment!S410</f>
        <v>0</v>
      </c>
      <c r="S404" s="125">
        <f>Equipment!T410</f>
        <v>0</v>
      </c>
      <c r="T404" s="125">
        <f>Equipment!U410</f>
        <v>0</v>
      </c>
      <c r="U404" s="125">
        <f>Equipment!V410</f>
        <v>0</v>
      </c>
      <c r="V404" s="125">
        <f>Equipment!W410</f>
        <v>0</v>
      </c>
      <c r="W404" s="125" t="str">
        <f>Equipment!X410</f>
        <v>https://www.sparkfun.com/products/8613</v>
      </c>
      <c r="X404" s="125" t="str">
        <f>Equipment!Y410</f>
        <v>https://cdn.sparkfun.com/r/92-92/assets/parts/1/6/9/7/08613-04-L.jpg</v>
      </c>
      <c r="Y404" s="125" t="str">
        <f>Equipment!Z410</f>
        <v>https://www.sparkfun.com/products/08613</v>
      </c>
      <c r="Z404" s="125" t="str">
        <f>Equipment!AA410</f>
        <v>https://www.mouser.com/ProductDetail/474-PRT-08613</v>
      </c>
      <c r="AA404" s="125">
        <f>Equipment!AB410</f>
        <v>0</v>
      </c>
      <c r="AB404" s="125"/>
      <c r="AC404" s="125"/>
      <c r="AD404" s="125"/>
      <c r="AE404" s="125"/>
      <c r="AF404" s="125"/>
      <c r="AG404" s="125"/>
      <c r="AH404" s="125"/>
      <c r="AI404" s="125"/>
      <c r="AJ404" s="125"/>
      <c r="AK404" s="125"/>
      <c r="AL404" s="125"/>
    </row>
    <row r="405" spans="1:38" s="124" customFormat="1" x14ac:dyDescent="0.3">
      <c r="A405" s="125" t="str">
        <f>Equipment!A411</f>
        <v>Low-Level Electronics</v>
      </c>
      <c r="B405" s="125" t="str">
        <f>Equipment!B411</f>
        <v>Connectors, JST</v>
      </c>
      <c r="C405" s="125" t="str">
        <f>Equipment!C411</f>
        <v>Adafruit</v>
      </c>
      <c r="D405" s="125" t="str">
        <f>Equipment!D411</f>
        <v>1862</v>
      </c>
      <c r="E405" s="125">
        <f>Equipment!E411</f>
        <v>0</v>
      </c>
      <c r="F405" s="125">
        <f>Equipment!F411</f>
        <v>0</v>
      </c>
      <c r="G405" s="125">
        <f>Equipment!G411</f>
        <v>0</v>
      </c>
      <c r="H405" s="125">
        <f>Equipment!H411</f>
        <v>0</v>
      </c>
      <c r="I405" s="125">
        <f>Equipment!K411</f>
        <v>0</v>
      </c>
      <c r="J405" s="125">
        <f>Equipment!L411</f>
        <v>0</v>
      </c>
      <c r="K405" s="125">
        <f>Equipment!I411</f>
        <v>0</v>
      </c>
      <c r="L405" s="125" t="str">
        <f>Equipment!M411</f>
        <v xml:space="preserve">JST-PH 2-Pin SMT Right Angle Breakout Board </v>
      </c>
      <c r="M405" s="125">
        <f>Equipment!N411</f>
        <v>1.5</v>
      </c>
      <c r="N405" s="125">
        <f>Equipment!O411</f>
        <v>0</v>
      </c>
      <c r="O405" s="125" t="str">
        <f>Equipment!P411</f>
        <v>A</v>
      </c>
      <c r="P405" s="125">
        <f>Equipment!Q411</f>
        <v>391</v>
      </c>
      <c r="Q405" s="125" t="str">
        <f>Equipment!R411</f>
        <v>1862</v>
      </c>
      <c r="R405" s="125">
        <f>Equipment!S411</f>
        <v>0</v>
      </c>
      <c r="S405" s="125">
        <f>Equipment!T411</f>
        <v>0</v>
      </c>
      <c r="T405" s="125">
        <f>Equipment!U411</f>
        <v>0</v>
      </c>
      <c r="U405" s="125">
        <f>Equipment!V411</f>
        <v>0</v>
      </c>
      <c r="V405" s="125">
        <f>Equipment!W411</f>
        <v>0</v>
      </c>
      <c r="W405" s="125">
        <f>Equipment!X411</f>
        <v>0</v>
      </c>
      <c r="X405" s="125">
        <f>Equipment!Y411</f>
        <v>0</v>
      </c>
      <c r="Y405" s="125" t="str">
        <f>Equipment!Z411</f>
        <v>https://www.adafruit.com/product/1862</v>
      </c>
      <c r="Z405" s="125" t="str">
        <f>Equipment!AA411</f>
        <v>https://www.mouser.com/ProductDetail/485-1862</v>
      </c>
      <c r="AA405" s="125">
        <f>Equipment!AB411</f>
        <v>0</v>
      </c>
      <c r="AB405" s="125"/>
      <c r="AC405" s="125"/>
      <c r="AD405" s="125"/>
      <c r="AE405" s="125"/>
      <c r="AF405" s="125"/>
      <c r="AG405" s="125"/>
      <c r="AH405" s="125"/>
      <c r="AI405" s="125"/>
      <c r="AJ405" s="125"/>
      <c r="AK405" s="125"/>
      <c r="AL405" s="125"/>
    </row>
    <row r="406" spans="1:38" s="124" customFormat="1" x14ac:dyDescent="0.3">
      <c r="A406" s="125" t="str">
        <f>Equipment!A412</f>
        <v>Low-Level Electronics</v>
      </c>
      <c r="B406" s="125" t="str">
        <f>Equipment!B412</f>
        <v>Connectors, JST</v>
      </c>
      <c r="C406" s="125" t="str">
        <f>Equipment!C412</f>
        <v>Adafruit</v>
      </c>
      <c r="D406" s="125" t="str">
        <f>Equipment!D412</f>
        <v>1769</v>
      </c>
      <c r="E406" s="125">
        <f>Equipment!E412</f>
        <v>0</v>
      </c>
      <c r="F406" s="125">
        <f>Equipment!F412</f>
        <v>0</v>
      </c>
      <c r="G406" s="125">
        <f>Equipment!G412</f>
        <v>0</v>
      </c>
      <c r="H406" s="125">
        <f>Equipment!H412</f>
        <v>0</v>
      </c>
      <c r="I406" s="125">
        <f>Equipment!K412</f>
        <v>0</v>
      </c>
      <c r="J406" s="125">
        <f>Equipment!L412</f>
        <v>0</v>
      </c>
      <c r="K406" s="125">
        <f>Equipment!I412</f>
        <v>0</v>
      </c>
      <c r="L406" s="125" t="str">
        <f>Equipment!M412</f>
        <v xml:space="preserve">JST-PH 2-Pin SMT Right Angle Connector </v>
      </c>
      <c r="M406" s="125">
        <f>Equipment!N412</f>
        <v>0.75</v>
      </c>
      <c r="N406" s="125">
        <f>Equipment!O412</f>
        <v>0</v>
      </c>
      <c r="O406" s="125" t="str">
        <f>Equipment!P412</f>
        <v>A</v>
      </c>
      <c r="P406" s="125">
        <f>Equipment!Q412</f>
        <v>392</v>
      </c>
      <c r="Q406" s="125" t="str">
        <f>Equipment!R412</f>
        <v>1769</v>
      </c>
      <c r="R406" s="125">
        <f>Equipment!S412</f>
        <v>0</v>
      </c>
      <c r="S406" s="125">
        <f>Equipment!T412</f>
        <v>0</v>
      </c>
      <c r="T406" s="125">
        <f>Equipment!U412</f>
        <v>0</v>
      </c>
      <c r="U406" s="125">
        <f>Equipment!V412</f>
        <v>0</v>
      </c>
      <c r="V406" s="125">
        <f>Equipment!W412</f>
        <v>0</v>
      </c>
      <c r="W406" s="125">
        <f>Equipment!X412</f>
        <v>0</v>
      </c>
      <c r="X406" s="125">
        <f>Equipment!Y412</f>
        <v>0</v>
      </c>
      <c r="Y406" s="125" t="str">
        <f>Equipment!Z412</f>
        <v>https://www.adafruit.com/product/1769</v>
      </c>
      <c r="Z406" s="125" t="str">
        <f>Equipment!AA412</f>
        <v>https://www.mouser.com/ProductDetail/485-1769</v>
      </c>
      <c r="AA406" s="125">
        <f>Equipment!AB412</f>
        <v>0</v>
      </c>
      <c r="AB406" s="125"/>
      <c r="AC406" s="125"/>
      <c r="AD406" s="125"/>
      <c r="AE406" s="125"/>
      <c r="AF406" s="125"/>
      <c r="AG406" s="125"/>
      <c r="AH406" s="125"/>
      <c r="AI406" s="125"/>
      <c r="AJ406" s="125"/>
      <c r="AK406" s="125"/>
      <c r="AL406" s="125"/>
    </row>
    <row r="407" spans="1:38" s="124" customFormat="1" x14ac:dyDescent="0.3">
      <c r="A407" s="125" t="str">
        <f>Equipment!A413</f>
        <v>Low-Level Electronics</v>
      </c>
      <c r="B407" s="125" t="str">
        <f>Equipment!B413</f>
        <v>Connectors, JST</v>
      </c>
      <c r="C407" s="125" t="str">
        <f>Equipment!C413</f>
        <v>Adafruit</v>
      </c>
      <c r="D407" s="125" t="str">
        <f>Equipment!D413</f>
        <v>1863</v>
      </c>
      <c r="E407" s="125">
        <f>Equipment!E413</f>
        <v>0</v>
      </c>
      <c r="F407" s="125">
        <f>Equipment!F413</f>
        <v>0</v>
      </c>
      <c r="G407" s="125">
        <f>Equipment!G413</f>
        <v>0</v>
      </c>
      <c r="H407" s="125">
        <f>Equipment!H413</f>
        <v>0</v>
      </c>
      <c r="I407" s="125">
        <f>Equipment!K413</f>
        <v>0</v>
      </c>
      <c r="J407" s="125">
        <f>Equipment!L413</f>
        <v>0</v>
      </c>
      <c r="K407" s="125">
        <f>Equipment!I413</f>
        <v>0</v>
      </c>
      <c r="L407" s="125" t="str">
        <f>Equipment!M413</f>
        <v xml:space="preserve">Switched JST-PH 2-Pin SMT Right Angle Breakout Board </v>
      </c>
      <c r="M407" s="125">
        <f>Equipment!N413</f>
        <v>2.5</v>
      </c>
      <c r="N407" s="125">
        <f>Equipment!O413</f>
        <v>0</v>
      </c>
      <c r="O407" s="125" t="str">
        <f>Equipment!P413</f>
        <v>A</v>
      </c>
      <c r="P407" s="125">
        <f>Equipment!Q413</f>
        <v>393</v>
      </c>
      <c r="Q407" s="125" t="str">
        <f>Equipment!R413</f>
        <v>1863</v>
      </c>
      <c r="R407" s="125">
        <f>Equipment!S413</f>
        <v>0</v>
      </c>
      <c r="S407" s="125">
        <f>Equipment!T413</f>
        <v>0</v>
      </c>
      <c r="T407" s="125">
        <f>Equipment!U413</f>
        <v>0</v>
      </c>
      <c r="U407" s="125">
        <f>Equipment!V413</f>
        <v>0</v>
      </c>
      <c r="V407" s="125">
        <f>Equipment!W413</f>
        <v>0</v>
      </c>
      <c r="W407" s="125">
        <f>Equipment!X413</f>
        <v>0</v>
      </c>
      <c r="X407" s="125">
        <f>Equipment!Y413</f>
        <v>0</v>
      </c>
      <c r="Y407" s="125" t="str">
        <f>Equipment!Z413</f>
        <v>https://www.adafruit.com/product/1863</v>
      </c>
      <c r="Z407" s="125" t="str">
        <f>Equipment!AA413</f>
        <v>https://www.mouser.com/ProductDetail/485-1863</v>
      </c>
      <c r="AA407" s="125">
        <f>Equipment!AB413</f>
        <v>0</v>
      </c>
      <c r="AB407" s="125"/>
      <c r="AC407" s="125"/>
      <c r="AD407" s="125"/>
      <c r="AE407" s="125"/>
      <c r="AF407" s="125"/>
      <c r="AG407" s="125"/>
      <c r="AH407" s="125"/>
      <c r="AI407" s="125"/>
      <c r="AJ407" s="125"/>
      <c r="AK407" s="125"/>
      <c r="AL407" s="125"/>
    </row>
    <row r="408" spans="1:38" s="124" customFormat="1" x14ac:dyDescent="0.3">
      <c r="A408" s="125" t="str">
        <f>Equipment!A414</f>
        <v>Low-Level Electronics</v>
      </c>
      <c r="B408" s="125" t="str">
        <f>Equipment!B414</f>
        <v>Connectors, Polarized (Molex)</v>
      </c>
      <c r="C408" s="125" t="str">
        <f>Equipment!C414</f>
        <v>SparkFun</v>
      </c>
      <c r="D408" s="125" t="str">
        <f>Equipment!D414</f>
        <v>PRT-08233</v>
      </c>
      <c r="E408" s="125">
        <f>Equipment!E414</f>
        <v>0</v>
      </c>
      <c r="F408" s="125">
        <f>Equipment!F414</f>
        <v>0</v>
      </c>
      <c r="G408" s="125">
        <f>Equipment!G414</f>
        <v>0</v>
      </c>
      <c r="H408" s="125">
        <f>Equipment!H414</f>
        <v>0</v>
      </c>
      <c r="I408" s="125">
        <f>Equipment!K414</f>
        <v>0</v>
      </c>
      <c r="J408" s="125">
        <f>Equipment!L414</f>
        <v>0</v>
      </c>
      <c r="K408" s="125">
        <f>Equipment!I414</f>
        <v>0</v>
      </c>
      <c r="L408" s="125" t="str">
        <f>Equipment!M414</f>
        <v>Polarized Connectors - Header (2-Pin)</v>
      </c>
      <c r="M408" s="125">
        <f>Equipment!N414</f>
        <v>0.45</v>
      </c>
      <c r="N408" s="125">
        <f>Equipment!O414</f>
        <v>0</v>
      </c>
      <c r="O408" s="125" t="str">
        <f>Equipment!P414</f>
        <v>A</v>
      </c>
      <c r="P408" s="125">
        <f>Equipment!Q414</f>
        <v>394</v>
      </c>
      <c r="Q408" s="125" t="str">
        <f>Equipment!R414</f>
        <v>PRT-08233</v>
      </c>
      <c r="R408" s="125">
        <f>Equipment!S414</f>
        <v>0</v>
      </c>
      <c r="S408" s="125">
        <f>Equipment!T414</f>
        <v>0</v>
      </c>
      <c r="T408" s="125">
        <f>Equipment!U414</f>
        <v>0</v>
      </c>
      <c r="U408" s="125">
        <f>Equipment!V414</f>
        <v>0</v>
      </c>
      <c r="V408" s="125">
        <f>Equipment!W414</f>
        <v>0</v>
      </c>
      <c r="W408" s="125" t="str">
        <f>Equipment!X414</f>
        <v>https://www.sparkfun.com/products/8233</v>
      </c>
      <c r="X408" s="125" t="str">
        <f>Equipment!Y414</f>
        <v>https://cdn.sparkfun.com/r/92-92/assets/parts/5/5/8/Connectors.jpg</v>
      </c>
      <c r="Y408" s="125" t="str">
        <f>Equipment!Z414</f>
        <v>https://www.sparkfun.com/products/08233</v>
      </c>
      <c r="Z408" s="125" t="str">
        <f>Equipment!AA414</f>
        <v>https://www.mouser.com/ProductDetail/474-PRT-08233</v>
      </c>
      <c r="AA408" s="125">
        <f>Equipment!AB414</f>
        <v>0</v>
      </c>
      <c r="AB408" s="125"/>
      <c r="AC408" s="125"/>
      <c r="AD408" s="125"/>
      <c r="AE408" s="125"/>
      <c r="AF408" s="125"/>
      <c r="AG408" s="125"/>
      <c r="AH408" s="125"/>
      <c r="AI408" s="125"/>
      <c r="AJ408" s="125"/>
      <c r="AK408" s="125"/>
      <c r="AL408" s="125"/>
    </row>
    <row r="409" spans="1:38" s="124" customFormat="1" x14ac:dyDescent="0.3">
      <c r="A409" s="125" t="str">
        <f>Equipment!A415</f>
        <v>Low-Level Electronics</v>
      </c>
      <c r="B409" s="125" t="str">
        <f>Equipment!B415</f>
        <v>Connectors, Polarized (Molex)</v>
      </c>
      <c r="C409" s="125" t="str">
        <f>Equipment!C415</f>
        <v>SparkFun</v>
      </c>
      <c r="D409" s="125" t="str">
        <f>Equipment!D415</f>
        <v>PRT-08095</v>
      </c>
      <c r="E409" s="125">
        <f>Equipment!E415</f>
        <v>0</v>
      </c>
      <c r="F409" s="125">
        <f>Equipment!F415</f>
        <v>0</v>
      </c>
      <c r="G409" s="125">
        <f>Equipment!G415</f>
        <v>0</v>
      </c>
      <c r="H409" s="125">
        <f>Equipment!H415</f>
        <v>0</v>
      </c>
      <c r="I409" s="125">
        <f>Equipment!K415</f>
        <v>0</v>
      </c>
      <c r="J409" s="125">
        <f>Equipment!L415</f>
        <v>0</v>
      </c>
      <c r="K409" s="125">
        <f>Equipment!I415</f>
        <v>0</v>
      </c>
      <c r="L409" s="125" t="str">
        <f>Equipment!M415</f>
        <v>Polarized Connectors - Housing (2-Pin)</v>
      </c>
      <c r="M409" s="125">
        <f>Equipment!N415</f>
        <v>0.45</v>
      </c>
      <c r="N409" s="125">
        <f>Equipment!O415</f>
        <v>0</v>
      </c>
      <c r="O409" s="125" t="str">
        <f>Equipment!P415</f>
        <v>A</v>
      </c>
      <c r="P409" s="125">
        <f>Equipment!Q415</f>
        <v>395</v>
      </c>
      <c r="Q409" s="125" t="str">
        <f>Equipment!R415</f>
        <v>PRT-08095</v>
      </c>
      <c r="R409" s="125">
        <f>Equipment!S415</f>
        <v>0</v>
      </c>
      <c r="S409" s="125">
        <f>Equipment!T415</f>
        <v>0</v>
      </c>
      <c r="T409" s="125">
        <f>Equipment!U415</f>
        <v>0</v>
      </c>
      <c r="U409" s="125">
        <f>Equipment!V415</f>
        <v>0</v>
      </c>
      <c r="V409" s="125">
        <f>Equipment!W415</f>
        <v>0</v>
      </c>
      <c r="W409" s="125" t="str">
        <f>Equipment!X415</f>
        <v>https://www.sparkfun.com/products/8095</v>
      </c>
      <c r="X409" s="125" t="str">
        <f>Equipment!Y415</f>
        <v>https://cdn.sparkfun.com/r/92-92/assets/parts/6/6/1/08095-03-L.jpg</v>
      </c>
      <c r="Y409" s="125" t="str">
        <f>Equipment!Z415</f>
        <v>https://www.sparkfun.com/products/08095</v>
      </c>
      <c r="Z409" s="125" t="str">
        <f>Equipment!AA415</f>
        <v>https://www.mouser.com/ProductDetail/474-PRT-08095</v>
      </c>
      <c r="AA409" s="125">
        <f>Equipment!AB415</f>
        <v>0</v>
      </c>
      <c r="AB409" s="125"/>
      <c r="AC409" s="125"/>
      <c r="AD409" s="125"/>
      <c r="AE409" s="125"/>
      <c r="AF409" s="125"/>
      <c r="AG409" s="125"/>
      <c r="AH409" s="125"/>
      <c r="AI409" s="125"/>
      <c r="AJ409" s="125"/>
      <c r="AK409" s="125"/>
      <c r="AL409" s="125"/>
    </row>
    <row r="410" spans="1:38" s="124" customFormat="1" x14ac:dyDescent="0.3">
      <c r="A410" s="125" t="str">
        <f>Equipment!A416</f>
        <v>Low-Level Electronics</v>
      </c>
      <c r="B410" s="125" t="str">
        <f>Equipment!B416</f>
        <v>Connectors, Polarized (Molex)</v>
      </c>
      <c r="C410" s="125" t="str">
        <f>Equipment!C416</f>
        <v>SparkFun</v>
      </c>
      <c r="D410" s="125" t="str">
        <f>Equipment!D416</f>
        <v>PRT-08232</v>
      </c>
      <c r="E410" s="125">
        <f>Equipment!E416</f>
        <v>3</v>
      </c>
      <c r="F410" s="125">
        <f>Equipment!F416</f>
        <v>1</v>
      </c>
      <c r="G410" s="125">
        <f>Equipment!G416</f>
        <v>1</v>
      </c>
      <c r="H410" s="125">
        <f>Equipment!H416</f>
        <v>16</v>
      </c>
      <c r="I410" s="125">
        <f>Equipment!K416</f>
        <v>0</v>
      </c>
      <c r="J410" s="125">
        <f>Equipment!L416</f>
        <v>0</v>
      </c>
      <c r="K410" s="125">
        <f>Equipment!I416</f>
        <v>16</v>
      </c>
      <c r="L410" s="125" t="str">
        <f>Equipment!M416</f>
        <v>Polarized Connectors - Header (3-Pin)</v>
      </c>
      <c r="M410" s="125">
        <f>Equipment!N416</f>
        <v>0.45</v>
      </c>
      <c r="N410" s="125">
        <f>Equipment!O416</f>
        <v>0</v>
      </c>
      <c r="O410" s="125" t="str">
        <f>Equipment!P416</f>
        <v>B</v>
      </c>
      <c r="P410" s="125">
        <f>Equipment!Q416</f>
        <v>396</v>
      </c>
      <c r="Q410" s="125" t="str">
        <f>Equipment!R416</f>
        <v>PRT-08232</v>
      </c>
      <c r="R410" s="125">
        <f>Equipment!S416</f>
        <v>1.35</v>
      </c>
      <c r="S410" s="125">
        <f>Equipment!T416</f>
        <v>7.2</v>
      </c>
      <c r="T410" s="125">
        <f>Equipment!U416</f>
        <v>7.2</v>
      </c>
      <c r="U410" s="125">
        <f>Equipment!V416</f>
        <v>0</v>
      </c>
      <c r="V410" s="125">
        <f>Equipment!W416</f>
        <v>0</v>
      </c>
      <c r="W410" s="125" t="str">
        <f>Equipment!X416</f>
        <v>https://www.sparkfun.com/products/8232</v>
      </c>
      <c r="X410" s="125" t="str">
        <f>Equipment!Y416</f>
        <v>https://cdn.sparkfun.com/r/92-92/assets/parts/1/7/0/8/Connectors.jpg</v>
      </c>
      <c r="Y410" s="125" t="str">
        <f>Equipment!Z416</f>
        <v>https://www.sparkfun.com/products/08232</v>
      </c>
      <c r="Z410" s="125" t="str">
        <f>Equipment!AA416</f>
        <v>https://www.mouser.com/ProductDetail/474-PRT-08232</v>
      </c>
      <c r="AA410" s="125">
        <f>Equipment!AB416</f>
        <v>0</v>
      </c>
      <c r="AB410" s="125"/>
      <c r="AC410" s="125"/>
      <c r="AD410" s="125"/>
      <c r="AE410" s="125"/>
      <c r="AF410" s="125"/>
      <c r="AG410" s="125"/>
      <c r="AH410" s="125"/>
      <c r="AI410" s="125"/>
      <c r="AJ410" s="125"/>
      <c r="AK410" s="125"/>
      <c r="AL410" s="125"/>
    </row>
    <row r="411" spans="1:38" s="124" customFormat="1" x14ac:dyDescent="0.3">
      <c r="A411" s="125" t="str">
        <f>Equipment!A417</f>
        <v>Low-Level Electronics</v>
      </c>
      <c r="B411" s="125" t="str">
        <f>Equipment!B417</f>
        <v>Connectors, Polarized (Molex)</v>
      </c>
      <c r="C411" s="125" t="str">
        <f>Equipment!C417</f>
        <v>SparkFun</v>
      </c>
      <c r="D411" s="125" t="str">
        <f>Equipment!D417</f>
        <v>PRT-08096</v>
      </c>
      <c r="E411" s="125">
        <f>Equipment!E417</f>
        <v>3</v>
      </c>
      <c r="F411" s="125">
        <f>Equipment!F417</f>
        <v>1</v>
      </c>
      <c r="G411" s="125">
        <f>Equipment!G417</f>
        <v>1</v>
      </c>
      <c r="H411" s="125">
        <f>Equipment!H417</f>
        <v>16</v>
      </c>
      <c r="I411" s="125">
        <f>Equipment!K417</f>
        <v>0</v>
      </c>
      <c r="J411" s="125">
        <f>Equipment!L417</f>
        <v>0</v>
      </c>
      <c r="K411" s="125">
        <f>Equipment!I417</f>
        <v>16</v>
      </c>
      <c r="L411" s="125" t="str">
        <f>Equipment!M417</f>
        <v>Polarized Connectors - Housing (3-Pin)</v>
      </c>
      <c r="M411" s="125">
        <f>Equipment!N417</f>
        <v>0.45</v>
      </c>
      <c r="N411" s="125">
        <f>Equipment!O417</f>
        <v>0</v>
      </c>
      <c r="O411" s="125" t="str">
        <f>Equipment!P417</f>
        <v>B</v>
      </c>
      <c r="P411" s="125">
        <f>Equipment!Q417</f>
        <v>397</v>
      </c>
      <c r="Q411" s="125" t="str">
        <f>Equipment!R417</f>
        <v>PRT-08096</v>
      </c>
      <c r="R411" s="125">
        <f>Equipment!S417</f>
        <v>1.35</v>
      </c>
      <c r="S411" s="125">
        <f>Equipment!T417</f>
        <v>7.2</v>
      </c>
      <c r="T411" s="125">
        <f>Equipment!U417</f>
        <v>7.2</v>
      </c>
      <c r="U411" s="125">
        <f>Equipment!V417</f>
        <v>0</v>
      </c>
      <c r="V411" s="125">
        <f>Equipment!W417</f>
        <v>0</v>
      </c>
      <c r="W411" s="125" t="str">
        <f>Equipment!X417</f>
        <v>https://www.sparkfun.com/products/8096</v>
      </c>
      <c r="X411" s="125" t="str">
        <f>Equipment!Y417</f>
        <v>https://cdn.sparkfun.com/r/92-92/assets/parts/6/6/2/Connectors.jpg</v>
      </c>
      <c r="Y411" s="125" t="str">
        <f>Equipment!Z417</f>
        <v>https://www.sparkfun.com/products/08096</v>
      </c>
      <c r="Z411" s="125" t="str">
        <f>Equipment!AA417</f>
        <v>https://www.mouser.com/ProductDetail/474-PRT-08096</v>
      </c>
      <c r="AA411" s="125">
        <f>Equipment!AB417</f>
        <v>0</v>
      </c>
      <c r="AB411" s="125"/>
      <c r="AC411" s="125"/>
      <c r="AD411" s="125"/>
      <c r="AE411" s="125"/>
      <c r="AF411" s="125"/>
      <c r="AG411" s="125"/>
      <c r="AH411" s="125"/>
      <c r="AI411" s="125"/>
      <c r="AJ411" s="125"/>
      <c r="AK411" s="125"/>
      <c r="AL411" s="125"/>
    </row>
    <row r="412" spans="1:38" s="124" customFormat="1" x14ac:dyDescent="0.3">
      <c r="A412" s="125" t="str">
        <f>Equipment!A418</f>
        <v>Low-Level Electronics</v>
      </c>
      <c r="B412" s="125" t="str">
        <f>Equipment!B418</f>
        <v>Connectors, Polarized (Molex)</v>
      </c>
      <c r="C412" s="125" t="str">
        <f>Equipment!C418</f>
        <v>SparkFun</v>
      </c>
      <c r="D412" s="125" t="str">
        <f>Equipment!D418</f>
        <v>PRT-08231</v>
      </c>
      <c r="E412" s="125">
        <f>Equipment!E418</f>
        <v>3</v>
      </c>
      <c r="F412" s="125">
        <f>Equipment!F418</f>
        <v>1</v>
      </c>
      <c r="G412" s="125">
        <f>Equipment!G418</f>
        <v>1</v>
      </c>
      <c r="H412" s="125">
        <f>Equipment!H418</f>
        <v>16</v>
      </c>
      <c r="I412" s="125">
        <f>Equipment!K418</f>
        <v>0</v>
      </c>
      <c r="J412" s="125">
        <f>Equipment!L418</f>
        <v>0</v>
      </c>
      <c r="K412" s="125">
        <f>Equipment!I418</f>
        <v>16</v>
      </c>
      <c r="L412" s="125" t="str">
        <f>Equipment!M418</f>
        <v>Polarized Connectors - Header (4-Pin)</v>
      </c>
      <c r="M412" s="125">
        <f>Equipment!N418</f>
        <v>0.45</v>
      </c>
      <c r="N412" s="125">
        <f>Equipment!O418</f>
        <v>0</v>
      </c>
      <c r="O412" s="125" t="str">
        <f>Equipment!P418</f>
        <v>B</v>
      </c>
      <c r="P412" s="125">
        <f>Equipment!Q418</f>
        <v>398</v>
      </c>
      <c r="Q412" s="125" t="str">
        <f>Equipment!R418</f>
        <v>PRT-08231</v>
      </c>
      <c r="R412" s="125">
        <f>Equipment!S418</f>
        <v>1.35</v>
      </c>
      <c r="S412" s="125">
        <f>Equipment!T418</f>
        <v>7.2</v>
      </c>
      <c r="T412" s="125">
        <f>Equipment!U418</f>
        <v>7.2</v>
      </c>
      <c r="U412" s="125">
        <f>Equipment!V418</f>
        <v>0</v>
      </c>
      <c r="V412" s="125">
        <f>Equipment!W418</f>
        <v>0</v>
      </c>
      <c r="W412" s="125" t="str">
        <f>Equipment!X418</f>
        <v>https://www.sparkfun.com/products/8231</v>
      </c>
      <c r="X412" s="125" t="str">
        <f>Equipment!Y418</f>
        <v>https://cdn.sparkfun.com/r/92-92/assets/parts/4/9/9/Connectors.jpg</v>
      </c>
      <c r="Y412" s="125" t="str">
        <f>Equipment!Z418</f>
        <v>https://www.sparkfun.com/products/08231</v>
      </c>
      <c r="Z412" s="125" t="str">
        <f>Equipment!AA418</f>
        <v>https://www.mouser.com/ProductDetail/474-PRT-08231</v>
      </c>
      <c r="AA412" s="125">
        <f>Equipment!AB418</f>
        <v>0</v>
      </c>
      <c r="AB412" s="125"/>
      <c r="AC412" s="125"/>
      <c r="AD412" s="125"/>
      <c r="AE412" s="125"/>
      <c r="AF412" s="125"/>
      <c r="AG412" s="125"/>
      <c r="AH412" s="125"/>
      <c r="AI412" s="125"/>
      <c r="AJ412" s="125"/>
      <c r="AK412" s="125"/>
      <c r="AL412" s="125"/>
    </row>
    <row r="413" spans="1:38" s="124" customFormat="1" x14ac:dyDescent="0.3">
      <c r="A413" s="125" t="str">
        <f>Equipment!A419</f>
        <v>Low-Level Electronics</v>
      </c>
      <c r="B413" s="125" t="str">
        <f>Equipment!B419</f>
        <v>Connectors, Polarized (Molex)</v>
      </c>
      <c r="C413" s="125" t="str">
        <f>Equipment!C419</f>
        <v>SparkFun</v>
      </c>
      <c r="D413" s="125" t="str">
        <f>Equipment!D419</f>
        <v>PRT-08097</v>
      </c>
      <c r="E413" s="125">
        <f>Equipment!E419</f>
        <v>3</v>
      </c>
      <c r="F413" s="125">
        <f>Equipment!F419</f>
        <v>1</v>
      </c>
      <c r="G413" s="125">
        <f>Equipment!G419</f>
        <v>1</v>
      </c>
      <c r="H413" s="125">
        <f>Equipment!H419</f>
        <v>16</v>
      </c>
      <c r="I413" s="125">
        <f>Equipment!K419</f>
        <v>0</v>
      </c>
      <c r="J413" s="125">
        <f>Equipment!L419</f>
        <v>0</v>
      </c>
      <c r="K413" s="125">
        <f>Equipment!I419</f>
        <v>16</v>
      </c>
      <c r="L413" s="125" t="str">
        <f>Equipment!M419</f>
        <v>Polarized Connectors - Housing (4-Pin)</v>
      </c>
      <c r="M413" s="125">
        <f>Equipment!N419</f>
        <v>0.45</v>
      </c>
      <c r="N413" s="125">
        <f>Equipment!O419</f>
        <v>0</v>
      </c>
      <c r="O413" s="125" t="str">
        <f>Equipment!P419</f>
        <v>B</v>
      </c>
      <c r="P413" s="125">
        <f>Equipment!Q419</f>
        <v>399</v>
      </c>
      <c r="Q413" s="125" t="str">
        <f>Equipment!R419</f>
        <v>PRT-08097</v>
      </c>
      <c r="R413" s="125">
        <f>Equipment!S419</f>
        <v>1.35</v>
      </c>
      <c r="S413" s="125">
        <f>Equipment!T419</f>
        <v>7.2</v>
      </c>
      <c r="T413" s="125">
        <f>Equipment!U419</f>
        <v>7.2</v>
      </c>
      <c r="U413" s="125">
        <f>Equipment!V419</f>
        <v>0</v>
      </c>
      <c r="V413" s="125">
        <f>Equipment!W419</f>
        <v>0</v>
      </c>
      <c r="W413" s="125" t="str">
        <f>Equipment!X419</f>
        <v>https://www.sparkfun.com/products/8097</v>
      </c>
      <c r="X413" s="125" t="str">
        <f>Equipment!Y419</f>
        <v>https://cdn.sparkfun.com/r/92-92/assets/parts/6/6/3/Connectors.jpg</v>
      </c>
      <c r="Y413" s="125" t="str">
        <f>Equipment!Z419</f>
        <v>https://www.sparkfun.com/products/08097</v>
      </c>
      <c r="Z413" s="125" t="str">
        <f>Equipment!AA419</f>
        <v>https://www.mouser.com/ProductDetail/474-PRT-08097</v>
      </c>
      <c r="AA413" s="125">
        <f>Equipment!AB419</f>
        <v>0</v>
      </c>
      <c r="AB413" s="125"/>
      <c r="AC413" s="125"/>
      <c r="AD413" s="125"/>
      <c r="AE413" s="125"/>
      <c r="AF413" s="125"/>
      <c r="AG413" s="125"/>
      <c r="AH413" s="125"/>
      <c r="AI413" s="125"/>
      <c r="AJ413" s="125"/>
      <c r="AK413" s="125"/>
      <c r="AL413" s="125"/>
    </row>
    <row r="414" spans="1:38" s="124" customFormat="1" x14ac:dyDescent="0.3">
      <c r="A414" s="125" t="str">
        <f>Equipment!A420</f>
        <v>Low-Level Electronics</v>
      </c>
      <c r="B414" s="125" t="str">
        <f>Equipment!B420</f>
        <v>Connectors, Polarized (Molex)</v>
      </c>
      <c r="C414" s="125" t="str">
        <f>Equipment!C420</f>
        <v>SparkFun</v>
      </c>
      <c r="D414" s="125" t="str">
        <f>Equipment!D420</f>
        <v>PRT-08100</v>
      </c>
      <c r="E414" s="125">
        <f>Equipment!E420</f>
        <v>3</v>
      </c>
      <c r="F414" s="125">
        <f>Equipment!F420</f>
        <v>1</v>
      </c>
      <c r="G414" s="125">
        <f>Equipment!G420</f>
        <v>1</v>
      </c>
      <c r="H414" s="125">
        <f>Equipment!H420</f>
        <v>16</v>
      </c>
      <c r="I414" s="125">
        <f>Equipment!K420</f>
        <v>0</v>
      </c>
      <c r="J414" s="125">
        <f>Equipment!L420</f>
        <v>0</v>
      </c>
      <c r="K414" s="125">
        <f>Equipment!I420</f>
        <v>16</v>
      </c>
      <c r="L414" s="125" t="str">
        <f>Equipment!M420</f>
        <v>Polarized Connectors - Crimp Pins</v>
      </c>
      <c r="M414" s="125">
        <f>Equipment!N420</f>
        <v>1.95</v>
      </c>
      <c r="N414" s="125">
        <f>Equipment!O420</f>
        <v>0</v>
      </c>
      <c r="O414" s="125" t="str">
        <f>Equipment!P420</f>
        <v>B</v>
      </c>
      <c r="P414" s="125">
        <f>Equipment!Q420</f>
        <v>400</v>
      </c>
      <c r="Q414" s="125" t="str">
        <f>Equipment!R420</f>
        <v>PRT-08100</v>
      </c>
      <c r="R414" s="125">
        <f>Equipment!S420</f>
        <v>5.85</v>
      </c>
      <c r="S414" s="125">
        <f>Equipment!T420</f>
        <v>31.2</v>
      </c>
      <c r="T414" s="125">
        <f>Equipment!U420</f>
        <v>31.2</v>
      </c>
      <c r="U414" s="125">
        <f>Equipment!V420</f>
        <v>0</v>
      </c>
      <c r="V414" s="125">
        <f>Equipment!W420</f>
        <v>0</v>
      </c>
      <c r="W414" s="125" t="str">
        <f>Equipment!X420</f>
        <v>https://www.sparkfun.com/products/8100</v>
      </c>
      <c r="X414" s="125" t="str">
        <f>Equipment!Y420</f>
        <v>https://cdn.sparkfun.com/r/92-92/assets/parts/6/6/6/08100-01a.jpg</v>
      </c>
      <c r="Y414" s="125" t="str">
        <f>Equipment!Z420</f>
        <v>https://www.sparkfun.com/products/08100</v>
      </c>
      <c r="Z414" s="125" t="str">
        <f>Equipment!AA420</f>
        <v>https://www.mouser.com/ProductDetail/474-PRT-08100</v>
      </c>
      <c r="AA414" s="125">
        <f>Equipment!AB420</f>
        <v>0</v>
      </c>
      <c r="AB414" s="125"/>
      <c r="AC414" s="125"/>
      <c r="AD414" s="125"/>
      <c r="AE414" s="125"/>
      <c r="AF414" s="125"/>
      <c r="AG414" s="125"/>
      <c r="AH414" s="125"/>
      <c r="AI414" s="125"/>
      <c r="AJ414" s="125"/>
      <c r="AK414" s="125"/>
      <c r="AL414" s="125"/>
    </row>
    <row r="415" spans="1:38" s="124" customFormat="1" x14ac:dyDescent="0.3">
      <c r="A415" s="125" t="str">
        <f>Equipment!A421</f>
        <v>Low-Level Electronics</v>
      </c>
      <c r="B415" s="125" t="str">
        <f>Equipment!B421</f>
        <v>Connectors, Ribbon Crimp</v>
      </c>
      <c r="C415" s="125" t="str">
        <f>Equipment!C421</f>
        <v>SparkFun</v>
      </c>
      <c r="D415" s="125" t="str">
        <f>Equipment!D421</f>
        <v>PRT-10651</v>
      </c>
      <c r="E415" s="125">
        <f>Equipment!E421</f>
        <v>2</v>
      </c>
      <c r="F415" s="125">
        <f>Equipment!F421</f>
        <v>0</v>
      </c>
      <c r="G415" s="125">
        <f>Equipment!G421</f>
        <v>0</v>
      </c>
      <c r="H415" s="125">
        <f>Equipment!H421</f>
        <v>10</v>
      </c>
      <c r="I415" s="125">
        <f>Equipment!K421</f>
        <v>0</v>
      </c>
      <c r="J415" s="125">
        <f>Equipment!L421</f>
        <v>0</v>
      </c>
      <c r="K415" s="125">
        <f>Equipment!I421</f>
        <v>10</v>
      </c>
      <c r="L415" s="125" t="str">
        <f>Equipment!M421</f>
        <v>Ribbon Crimp Connector - 6-pin (2x3, Female)</v>
      </c>
      <c r="M415" s="125">
        <f>Equipment!N421</f>
        <v>0.35</v>
      </c>
      <c r="N415" s="125">
        <f>Equipment!O421</f>
        <v>0</v>
      </c>
      <c r="O415" s="125" t="str">
        <f>Equipment!P421</f>
        <v>B</v>
      </c>
      <c r="P415" s="125">
        <f>Equipment!Q421</f>
        <v>401</v>
      </c>
      <c r="Q415" s="125" t="str">
        <f>Equipment!R421</f>
        <v>PRT-10651</v>
      </c>
      <c r="R415" s="125">
        <f>Equipment!S421</f>
        <v>0.7</v>
      </c>
      <c r="S415" s="125">
        <f>Equipment!T421</f>
        <v>3.5</v>
      </c>
      <c r="T415" s="125">
        <f>Equipment!U421</f>
        <v>3.5</v>
      </c>
      <c r="U415" s="125">
        <f>Equipment!V421</f>
        <v>0</v>
      </c>
      <c r="V415" s="125">
        <f>Equipment!W421</f>
        <v>0</v>
      </c>
      <c r="W415" s="125" t="str">
        <f>Equipment!X421</f>
        <v>https://www.sparkfun.com/products/10651</v>
      </c>
      <c r="X415" s="125" t="str">
        <f>Equipment!Y421</f>
        <v>https://cdn.sparkfun.com/r/92-92/assets/parts/5/4/2/6/10651-02.jpg</v>
      </c>
      <c r="Y415" s="125" t="str">
        <f>Equipment!Z421</f>
        <v>https://www.sparkfun.com/products/10651</v>
      </c>
      <c r="Z415" s="125" t="str">
        <f>Equipment!AA421</f>
        <v>https://www.mouser.com/ProductDetail/474-PRT-10651</v>
      </c>
      <c r="AA415" s="125">
        <f>Equipment!AB421</f>
        <v>0</v>
      </c>
      <c r="AB415" s="125"/>
      <c r="AC415" s="125"/>
      <c r="AD415" s="125"/>
      <c r="AE415" s="125"/>
      <c r="AF415" s="125"/>
      <c r="AG415" s="125"/>
      <c r="AH415" s="125"/>
      <c r="AI415" s="125"/>
      <c r="AJ415" s="125"/>
      <c r="AK415" s="125"/>
      <c r="AL415" s="125"/>
    </row>
    <row r="416" spans="1:38" s="124" customFormat="1" x14ac:dyDescent="0.3">
      <c r="A416" s="125" t="str">
        <f>Equipment!A422</f>
        <v>Low-Level Electronics</v>
      </c>
      <c r="B416" s="125" t="str">
        <f>Equipment!B422</f>
        <v>Connectors, Ribbon Crimp</v>
      </c>
      <c r="C416" s="125" t="str">
        <f>Equipment!C422</f>
        <v>SparkFun</v>
      </c>
      <c r="D416" s="125" t="str">
        <f>Equipment!D422</f>
        <v>PRT-10650</v>
      </c>
      <c r="E416" s="125">
        <f>Equipment!E422</f>
        <v>2</v>
      </c>
      <c r="F416" s="125">
        <f>Equipment!F422</f>
        <v>0</v>
      </c>
      <c r="G416" s="125">
        <f>Equipment!G422</f>
        <v>0</v>
      </c>
      <c r="H416" s="125">
        <f>Equipment!H422</f>
        <v>10</v>
      </c>
      <c r="I416" s="125">
        <f>Equipment!K422</f>
        <v>0</v>
      </c>
      <c r="J416" s="125">
        <f>Equipment!L422</f>
        <v>0</v>
      </c>
      <c r="K416" s="125">
        <f>Equipment!I422</f>
        <v>10</v>
      </c>
      <c r="L416" s="125" t="str">
        <f>Equipment!M422</f>
        <v>Ribbon Crimp Connector - 10-pin (2x5, Female)</v>
      </c>
      <c r="M416" s="125">
        <f>Equipment!N422</f>
        <v>0.5</v>
      </c>
      <c r="N416" s="125">
        <f>Equipment!O422</f>
        <v>0</v>
      </c>
      <c r="O416" s="125" t="str">
        <f>Equipment!P422</f>
        <v>B</v>
      </c>
      <c r="P416" s="125">
        <f>Equipment!Q422</f>
        <v>402</v>
      </c>
      <c r="Q416" s="125" t="str">
        <f>Equipment!R422</f>
        <v>PRT-10650</v>
      </c>
      <c r="R416" s="125">
        <f>Equipment!S422</f>
        <v>1</v>
      </c>
      <c r="S416" s="125">
        <f>Equipment!T422</f>
        <v>5</v>
      </c>
      <c r="T416" s="125">
        <f>Equipment!U422</f>
        <v>5</v>
      </c>
      <c r="U416" s="125">
        <f>Equipment!V422</f>
        <v>0</v>
      </c>
      <c r="V416" s="125">
        <f>Equipment!W422</f>
        <v>0</v>
      </c>
      <c r="W416" s="125" t="str">
        <f>Equipment!X422</f>
        <v>https://www.sparkfun.com/products/10650</v>
      </c>
      <c r="X416" s="125" t="str">
        <f>Equipment!Y422</f>
        <v>https://cdn.sparkfun.com/r/92-92/assets/parts/5/4/2/5/10650-02.jpg</v>
      </c>
      <c r="Y416" s="125" t="str">
        <f>Equipment!Z422</f>
        <v>https://www.sparkfun.com/products/10650</v>
      </c>
      <c r="Z416" s="125" t="str">
        <f>Equipment!AA422</f>
        <v>https://www.mouser.com/ProductDetail/474-PRT-10650</v>
      </c>
      <c r="AA416" s="125">
        <f>Equipment!AB422</f>
        <v>0</v>
      </c>
      <c r="AB416" s="125"/>
      <c r="AC416" s="125"/>
      <c r="AD416" s="125"/>
      <c r="AE416" s="125"/>
      <c r="AF416" s="125"/>
      <c r="AG416" s="125"/>
      <c r="AH416" s="125"/>
      <c r="AI416" s="125"/>
      <c r="AJ416" s="125"/>
      <c r="AK416" s="125"/>
      <c r="AL416" s="125"/>
    </row>
    <row r="417" spans="1:38" s="124" customFormat="1" x14ac:dyDescent="0.3">
      <c r="A417" s="125" t="str">
        <f>Equipment!A423</f>
        <v>Low-Level Electronics</v>
      </c>
      <c r="B417" s="125" t="str">
        <f>Equipment!B423</f>
        <v>Connectors, Spring/Screw Terminals</v>
      </c>
      <c r="C417" s="125" t="str">
        <f>Equipment!C423</f>
        <v>SparkFun</v>
      </c>
      <c r="D417" s="125" t="str">
        <f>Equipment!D423</f>
        <v>PRT-10571</v>
      </c>
      <c r="E417" s="125">
        <f>Equipment!E423</f>
        <v>0</v>
      </c>
      <c r="F417" s="125">
        <f>Equipment!F423</f>
        <v>0</v>
      </c>
      <c r="G417" s="125">
        <f>Equipment!G423</f>
        <v>0</v>
      </c>
      <c r="H417" s="125">
        <f>Equipment!H423</f>
        <v>0</v>
      </c>
      <c r="I417" s="125">
        <f>Equipment!K423</f>
        <v>0</v>
      </c>
      <c r="J417" s="125">
        <f>Equipment!L423</f>
        <v>0</v>
      </c>
      <c r="K417" s="125">
        <f>Equipment!I423</f>
        <v>0</v>
      </c>
      <c r="L417" s="125" t="str">
        <f>Equipment!M423</f>
        <v>Screw Terminals 2.54mm Pitch (2-Pin)</v>
      </c>
      <c r="M417" s="125">
        <f>Equipment!N423</f>
        <v>0.75</v>
      </c>
      <c r="N417" s="125">
        <f>Equipment!O423</f>
        <v>0</v>
      </c>
      <c r="O417" s="125" t="str">
        <f>Equipment!P423</f>
        <v>A</v>
      </c>
      <c r="P417" s="125">
        <f>Equipment!Q423</f>
        <v>403</v>
      </c>
      <c r="Q417" s="125" t="str">
        <f>Equipment!R423</f>
        <v>PRT-10571</v>
      </c>
      <c r="R417" s="125">
        <f>Equipment!S423</f>
        <v>0</v>
      </c>
      <c r="S417" s="125">
        <f>Equipment!T423</f>
        <v>0</v>
      </c>
      <c r="T417" s="125">
        <f>Equipment!U423</f>
        <v>0</v>
      </c>
      <c r="U417" s="125">
        <f>Equipment!V423</f>
        <v>0</v>
      </c>
      <c r="V417" s="125">
        <f>Equipment!W423</f>
        <v>0</v>
      </c>
      <c r="W417" s="125" t="str">
        <f>Equipment!X423</f>
        <v>https://www.sparkfun.com/products/10571</v>
      </c>
      <c r="X417" s="125" t="str">
        <f>Equipment!Y423</f>
        <v>https://cdn.sparkfun.com/r/92-92/assets/parts/5/2/0/4/10571-01.jpg</v>
      </c>
      <c r="Y417" s="125" t="str">
        <f>Equipment!Z423</f>
        <v>https://www.sparkfun.com/products/10571</v>
      </c>
      <c r="Z417" s="125" t="str">
        <f>Equipment!AA423</f>
        <v>https://www.mouser.com/ProductDetail/474-PRT-10571</v>
      </c>
      <c r="AA417" s="125">
        <f>Equipment!AB423</f>
        <v>0</v>
      </c>
      <c r="AB417" s="125"/>
      <c r="AC417" s="125"/>
      <c r="AD417" s="125"/>
      <c r="AE417" s="125"/>
      <c r="AF417" s="125"/>
      <c r="AG417" s="125"/>
      <c r="AH417" s="125"/>
      <c r="AI417" s="125"/>
      <c r="AJ417" s="125"/>
      <c r="AK417" s="125"/>
      <c r="AL417" s="125"/>
    </row>
    <row r="418" spans="1:38" s="124" customFormat="1" x14ac:dyDescent="0.3">
      <c r="A418" s="125" t="str">
        <f>Equipment!A424</f>
        <v>Low-Level Electronics</v>
      </c>
      <c r="B418" s="125" t="str">
        <f>Equipment!B424</f>
        <v>Connectors, Spring/Screw Terminals</v>
      </c>
      <c r="C418" s="125" t="str">
        <f>Equipment!C424</f>
        <v>SparkFun</v>
      </c>
      <c r="D418" s="125" t="str">
        <f>Equipment!D424</f>
        <v>PRT-08432</v>
      </c>
      <c r="E418" s="125">
        <f>Equipment!E424</f>
        <v>2</v>
      </c>
      <c r="F418" s="125">
        <f>Equipment!F424</f>
        <v>0</v>
      </c>
      <c r="G418" s="125">
        <f>Equipment!G424</f>
        <v>0</v>
      </c>
      <c r="H418" s="125">
        <f>Equipment!H424</f>
        <v>10</v>
      </c>
      <c r="I418" s="125">
        <f>Equipment!K424</f>
        <v>0</v>
      </c>
      <c r="J418" s="125">
        <f>Equipment!L424</f>
        <v>0</v>
      </c>
      <c r="K418" s="125">
        <f>Equipment!I424</f>
        <v>10</v>
      </c>
      <c r="L418" s="125" t="str">
        <f>Equipment!M424</f>
        <v>Screw Terminals 5mm Pitch (2-Pin)</v>
      </c>
      <c r="M418" s="125">
        <f>Equipment!N424</f>
        <v>0.95</v>
      </c>
      <c r="N418" s="125">
        <f>Equipment!O424</f>
        <v>0</v>
      </c>
      <c r="O418" s="125" t="str">
        <f>Equipment!P424</f>
        <v>B</v>
      </c>
      <c r="P418" s="125">
        <f>Equipment!Q424</f>
        <v>404</v>
      </c>
      <c r="Q418" s="125" t="str">
        <f>Equipment!R424</f>
        <v>PRT-08432</v>
      </c>
      <c r="R418" s="125">
        <f>Equipment!S424</f>
        <v>1.9</v>
      </c>
      <c r="S418" s="125">
        <f>Equipment!T424</f>
        <v>9.5</v>
      </c>
      <c r="T418" s="125">
        <f>Equipment!U424</f>
        <v>9.5</v>
      </c>
      <c r="U418" s="125">
        <f>Equipment!V424</f>
        <v>0</v>
      </c>
      <c r="V418" s="125">
        <f>Equipment!W424</f>
        <v>0</v>
      </c>
      <c r="W418" s="125" t="str">
        <f>Equipment!X424</f>
        <v>https://www.sparkfun.com/products/8432</v>
      </c>
      <c r="X418" s="125" t="str">
        <f>Equipment!Y424</f>
        <v>https://cdn.sparkfun.com/r/92-92/assets/parts/1/3/6/5/2PinScrewTerminal-01-L.jpg</v>
      </c>
      <c r="Y418" s="125" t="str">
        <f>Equipment!Z424</f>
        <v>https://www.sparkfun.com/products/08432</v>
      </c>
      <c r="Z418" s="125" t="str">
        <f>Equipment!AA424</f>
        <v>https://www.mouser.com/ProductDetail/474-PRT-08432</v>
      </c>
      <c r="AA418" s="125">
        <f>Equipment!AB424</f>
        <v>0</v>
      </c>
      <c r="AB418" s="125"/>
      <c r="AC418" s="125"/>
      <c r="AD418" s="125"/>
      <c r="AE418" s="125"/>
      <c r="AF418" s="125"/>
      <c r="AG418" s="125"/>
      <c r="AH418" s="125"/>
      <c r="AI418" s="125"/>
      <c r="AJ418" s="125"/>
      <c r="AK418" s="125"/>
      <c r="AL418" s="125"/>
    </row>
    <row r="419" spans="1:38" s="124" customFormat="1" x14ac:dyDescent="0.3">
      <c r="A419" s="125" t="str">
        <f>Equipment!A425</f>
        <v>Low-Level Electronics</v>
      </c>
      <c r="B419" s="125" t="str">
        <f>Equipment!B425</f>
        <v>Connectors, Spring/Screw Terminals</v>
      </c>
      <c r="C419" s="125" t="str">
        <f>Equipment!C425</f>
        <v>SparkFun</v>
      </c>
      <c r="D419" s="125" t="str">
        <f>Equipment!D425</f>
        <v>PRT-08433</v>
      </c>
      <c r="E419" s="125">
        <f>Equipment!E425</f>
        <v>2</v>
      </c>
      <c r="F419" s="125">
        <f>Equipment!F425</f>
        <v>0</v>
      </c>
      <c r="G419" s="125">
        <f>Equipment!G425</f>
        <v>0</v>
      </c>
      <c r="H419" s="125">
        <f>Equipment!H425</f>
        <v>10</v>
      </c>
      <c r="I419" s="125">
        <f>Equipment!K425</f>
        <v>0</v>
      </c>
      <c r="J419" s="125">
        <f>Equipment!L425</f>
        <v>0</v>
      </c>
      <c r="K419" s="125">
        <f>Equipment!I425</f>
        <v>10</v>
      </c>
      <c r="L419" s="125" t="str">
        <f>Equipment!M425</f>
        <v>Screw Terminals 5mm Pitch (3-Pin)</v>
      </c>
      <c r="M419" s="125">
        <f>Equipment!N425</f>
        <v>0.95</v>
      </c>
      <c r="N419" s="125">
        <f>Equipment!O425</f>
        <v>0</v>
      </c>
      <c r="O419" s="125" t="str">
        <f>Equipment!P425</f>
        <v>B</v>
      </c>
      <c r="P419" s="125">
        <f>Equipment!Q425</f>
        <v>405</v>
      </c>
      <c r="Q419" s="125" t="str">
        <f>Equipment!R425</f>
        <v>PRT-08433</v>
      </c>
      <c r="R419" s="125">
        <f>Equipment!S425</f>
        <v>1.9</v>
      </c>
      <c r="S419" s="125">
        <f>Equipment!T425</f>
        <v>9.5</v>
      </c>
      <c r="T419" s="125">
        <f>Equipment!U425</f>
        <v>9.5</v>
      </c>
      <c r="U419" s="125">
        <f>Equipment!V425</f>
        <v>0</v>
      </c>
      <c r="V419" s="125">
        <f>Equipment!W425</f>
        <v>0</v>
      </c>
      <c r="W419" s="125" t="str">
        <f>Equipment!X425</f>
        <v>https://www.sparkfun.com/products/8433</v>
      </c>
      <c r="X419" s="125" t="str">
        <f>Equipment!Y425</f>
        <v>https://cdn.sparkfun.com/r/92-92/assets/parts/1/3/6/4/3PinScrewTerminal-01-L.jpg</v>
      </c>
      <c r="Y419" s="125" t="str">
        <f>Equipment!Z425</f>
        <v>https://www.sparkfun.com/products/08433</v>
      </c>
      <c r="Z419" s="125" t="str">
        <f>Equipment!AA425</f>
        <v>https://www.mouser.com/ProductDetail/474-PRT-08433</v>
      </c>
      <c r="AA419" s="125">
        <f>Equipment!AB425</f>
        <v>0</v>
      </c>
      <c r="AB419" s="125"/>
      <c r="AC419" s="125"/>
      <c r="AD419" s="125"/>
      <c r="AE419" s="125"/>
      <c r="AF419" s="125"/>
      <c r="AG419" s="125"/>
      <c r="AH419" s="125"/>
      <c r="AI419" s="125"/>
      <c r="AJ419" s="125"/>
      <c r="AK419" s="125"/>
      <c r="AL419" s="125"/>
    </row>
    <row r="420" spans="1:38" s="124" customFormat="1" x14ac:dyDescent="0.3">
      <c r="A420" s="125" t="str">
        <f>Equipment!A426</f>
        <v>Low-Level Electronics</v>
      </c>
      <c r="B420" s="125" t="str">
        <f>Equipment!B426</f>
        <v>Connectors, Spring/Screw Terminals</v>
      </c>
      <c r="C420" s="125" t="str">
        <f>Equipment!C426</f>
        <v>SparkFun</v>
      </c>
      <c r="D420" s="125" t="str">
        <f>Equipment!D426</f>
        <v>PRT-08073</v>
      </c>
      <c r="E420" s="125">
        <f>Equipment!E426</f>
        <v>0</v>
      </c>
      <c r="F420" s="125">
        <f>Equipment!F426</f>
        <v>0</v>
      </c>
      <c r="G420" s="125">
        <f>Equipment!G426</f>
        <v>0</v>
      </c>
      <c r="H420" s="125">
        <f>Equipment!H426</f>
        <v>0</v>
      </c>
      <c r="I420" s="125">
        <f>Equipment!K426</f>
        <v>0</v>
      </c>
      <c r="J420" s="125">
        <f>Equipment!L426</f>
        <v>0</v>
      </c>
      <c r="K420" s="125">
        <f>Equipment!I426</f>
        <v>0</v>
      </c>
      <c r="L420" s="125" t="str">
        <f>Equipment!M426</f>
        <v>Spring Terminals - PCB Mount (2-Pin)</v>
      </c>
      <c r="M420" s="125">
        <f>Equipment!N426</f>
        <v>1.5</v>
      </c>
      <c r="N420" s="125">
        <f>Equipment!O426</f>
        <v>0</v>
      </c>
      <c r="O420" s="125" t="str">
        <f>Equipment!P426</f>
        <v>A</v>
      </c>
      <c r="P420" s="125">
        <f>Equipment!Q426</f>
        <v>406</v>
      </c>
      <c r="Q420" s="125" t="str">
        <f>Equipment!R426</f>
        <v>PRT-08073</v>
      </c>
      <c r="R420" s="125">
        <f>Equipment!S426</f>
        <v>0</v>
      </c>
      <c r="S420" s="125">
        <f>Equipment!T426</f>
        <v>0</v>
      </c>
      <c r="T420" s="125">
        <f>Equipment!U426</f>
        <v>0</v>
      </c>
      <c r="U420" s="125">
        <f>Equipment!V426</f>
        <v>0</v>
      </c>
      <c r="V420" s="125">
        <f>Equipment!W426</f>
        <v>0</v>
      </c>
      <c r="W420" s="125" t="str">
        <f>Equipment!X426</f>
        <v>https://www.sparkfun.com/products/8073</v>
      </c>
      <c r="X420" s="125" t="str">
        <f>Equipment!Y426</f>
        <v>https://cdn.sparkfun.com/r/92-92/assets/parts/6/5/2/08073-01.jpg</v>
      </c>
      <c r="Y420" s="125" t="str">
        <f>Equipment!Z426</f>
        <v>https://www.sparkfun.com/products/08073</v>
      </c>
      <c r="Z420" s="125" t="str">
        <f>Equipment!AA426</f>
        <v>https://www.mouser.com/ProductDetail/474-PRT-08073</v>
      </c>
      <c r="AA420" s="125">
        <f>Equipment!AB426</f>
        <v>0</v>
      </c>
      <c r="AB420" s="125"/>
      <c r="AC420" s="125"/>
      <c r="AD420" s="125"/>
      <c r="AE420" s="125"/>
      <c r="AF420" s="125"/>
      <c r="AG420" s="125"/>
      <c r="AH420" s="125"/>
      <c r="AI420" s="125"/>
      <c r="AJ420" s="125"/>
      <c r="AK420" s="125"/>
      <c r="AL420" s="125"/>
    </row>
    <row r="421" spans="1:38" s="124" customFormat="1" x14ac:dyDescent="0.3">
      <c r="A421" s="125" t="str">
        <f>Equipment!A427</f>
        <v>Low-Level Electronics</v>
      </c>
      <c r="B421" s="125" t="str">
        <f>Equipment!B427</f>
        <v>Connectors, Spring/Screw Terminals</v>
      </c>
      <c r="C421" s="125" t="str">
        <f>Equipment!C427</f>
        <v>SparkFun</v>
      </c>
      <c r="D421" s="125" t="str">
        <f>Equipment!D427</f>
        <v>PRT-08074</v>
      </c>
      <c r="E421" s="125">
        <f>Equipment!E427</f>
        <v>0</v>
      </c>
      <c r="F421" s="125">
        <f>Equipment!F427</f>
        <v>0</v>
      </c>
      <c r="G421" s="125">
        <f>Equipment!G427</f>
        <v>0</v>
      </c>
      <c r="H421" s="125">
        <f>Equipment!H427</f>
        <v>0</v>
      </c>
      <c r="I421" s="125">
        <f>Equipment!K427</f>
        <v>0</v>
      </c>
      <c r="J421" s="125">
        <f>Equipment!L427</f>
        <v>0</v>
      </c>
      <c r="K421" s="125">
        <f>Equipment!I427</f>
        <v>0</v>
      </c>
      <c r="L421" s="125" t="str">
        <f>Equipment!M427</f>
        <v>Spring Terminals - PCB Mount (3-Pin)</v>
      </c>
      <c r="M421" s="125">
        <f>Equipment!N427</f>
        <v>1.5</v>
      </c>
      <c r="N421" s="125">
        <f>Equipment!O427</f>
        <v>0</v>
      </c>
      <c r="O421" s="125" t="str">
        <f>Equipment!P427</f>
        <v>A</v>
      </c>
      <c r="P421" s="125">
        <f>Equipment!Q427</f>
        <v>407</v>
      </c>
      <c r="Q421" s="125" t="str">
        <f>Equipment!R427</f>
        <v>PRT-08074</v>
      </c>
      <c r="R421" s="125">
        <f>Equipment!S427</f>
        <v>0</v>
      </c>
      <c r="S421" s="125">
        <f>Equipment!T427</f>
        <v>0</v>
      </c>
      <c r="T421" s="125">
        <f>Equipment!U427</f>
        <v>0</v>
      </c>
      <c r="U421" s="125">
        <f>Equipment!V427</f>
        <v>0</v>
      </c>
      <c r="V421" s="125">
        <f>Equipment!W427</f>
        <v>0</v>
      </c>
      <c r="W421" s="125" t="str">
        <f>Equipment!X427</f>
        <v>https://www.sparkfun.com/products/8074</v>
      </c>
      <c r="X421" s="125" t="str">
        <f>Equipment!Y427</f>
        <v>https://cdn.sparkfun.com/r/92-92/assets/parts/6/5/3/08074-01.jpg</v>
      </c>
      <c r="Y421" s="125" t="str">
        <f>Equipment!Z427</f>
        <v>https://www.sparkfun.com/products/08074</v>
      </c>
      <c r="Z421" s="125" t="str">
        <f>Equipment!AA427</f>
        <v>https://www.mouser.com/ProductDetail/474-PRT-08074</v>
      </c>
      <c r="AA421" s="125">
        <f>Equipment!AB427</f>
        <v>0</v>
      </c>
      <c r="AB421" s="125"/>
      <c r="AC421" s="125"/>
      <c r="AD421" s="125"/>
      <c r="AE421" s="125"/>
      <c r="AF421" s="125"/>
      <c r="AG421" s="125"/>
      <c r="AH421" s="125"/>
      <c r="AI421" s="125"/>
      <c r="AJ421" s="125"/>
      <c r="AK421" s="125"/>
      <c r="AL421" s="125"/>
    </row>
    <row r="422" spans="1:38" s="124" customFormat="1" x14ac:dyDescent="0.3">
      <c r="A422" s="125" t="str">
        <f>Equipment!A428</f>
        <v>Low-Level Electronics</v>
      </c>
      <c r="B422" s="125" t="str">
        <f>Equipment!B428</f>
        <v>Connectors, Spring/Screw Terminals</v>
      </c>
      <c r="C422" s="125" t="str">
        <f>Equipment!C428</f>
        <v>SparkFun</v>
      </c>
      <c r="D422" s="125" t="str">
        <f>Equipment!D428</f>
        <v>PRT-08075</v>
      </c>
      <c r="E422" s="125">
        <f>Equipment!E428</f>
        <v>0</v>
      </c>
      <c r="F422" s="125">
        <f>Equipment!F428</f>
        <v>0</v>
      </c>
      <c r="G422" s="125">
        <f>Equipment!G428</f>
        <v>0</v>
      </c>
      <c r="H422" s="125">
        <f>Equipment!H428</f>
        <v>0</v>
      </c>
      <c r="I422" s="125">
        <f>Equipment!K428</f>
        <v>0</v>
      </c>
      <c r="J422" s="125">
        <f>Equipment!L428</f>
        <v>0</v>
      </c>
      <c r="K422" s="125">
        <f>Equipment!I428</f>
        <v>0</v>
      </c>
      <c r="L422" s="125" t="str">
        <f>Equipment!M428</f>
        <v>Spring Terminals - PCB Mount (4-Pin)</v>
      </c>
      <c r="M422" s="125">
        <f>Equipment!N428</f>
        <v>1.5</v>
      </c>
      <c r="N422" s="125">
        <f>Equipment!O428</f>
        <v>0</v>
      </c>
      <c r="O422" s="125" t="str">
        <f>Equipment!P428</f>
        <v>A</v>
      </c>
      <c r="P422" s="125">
        <f>Equipment!Q428</f>
        <v>408</v>
      </c>
      <c r="Q422" s="125" t="str">
        <f>Equipment!R428</f>
        <v>PRT-08075</v>
      </c>
      <c r="R422" s="125">
        <f>Equipment!S428</f>
        <v>0</v>
      </c>
      <c r="S422" s="125">
        <f>Equipment!T428</f>
        <v>0</v>
      </c>
      <c r="T422" s="125">
        <f>Equipment!U428</f>
        <v>0</v>
      </c>
      <c r="U422" s="125">
        <f>Equipment!V428</f>
        <v>0</v>
      </c>
      <c r="V422" s="125">
        <f>Equipment!W428</f>
        <v>0</v>
      </c>
      <c r="W422" s="125" t="str">
        <f>Equipment!X428</f>
        <v>https://www.sparkfun.com/products/8075</v>
      </c>
      <c r="X422" s="125" t="str">
        <f>Equipment!Y428</f>
        <v>https://cdn.sparkfun.com/r/92-92/assets/parts/6/5/4/08075-01.jpg</v>
      </c>
      <c r="Y422" s="125" t="str">
        <f>Equipment!Z428</f>
        <v>https://www.sparkfun.com/products/08075</v>
      </c>
      <c r="Z422" s="125" t="str">
        <f>Equipment!AA428</f>
        <v>https://www.mouser.com/ProductDetail/474-PRT-08075</v>
      </c>
      <c r="AA422" s="125">
        <f>Equipment!AB428</f>
        <v>0</v>
      </c>
      <c r="AB422" s="125"/>
      <c r="AC422" s="125"/>
      <c r="AD422" s="125"/>
      <c r="AE422" s="125"/>
      <c r="AF422" s="125"/>
      <c r="AG422" s="125"/>
      <c r="AH422" s="125"/>
      <c r="AI422" s="125"/>
      <c r="AJ422" s="125"/>
      <c r="AK422" s="125"/>
      <c r="AL422" s="125"/>
    </row>
    <row r="423" spans="1:38" s="124" customFormat="1" x14ac:dyDescent="0.3">
      <c r="A423" s="125" t="str">
        <f>Equipment!A429</f>
        <v>Low-Level Electronics</v>
      </c>
      <c r="B423" s="125" t="str">
        <f>Equipment!B429</f>
        <v>Connectors, Spring/Screw Terminals</v>
      </c>
      <c r="C423" s="125" t="str">
        <f>Equipment!C429</f>
        <v>SparkFun</v>
      </c>
      <c r="D423" s="125" t="str">
        <f>Equipment!D429</f>
        <v>PRT-08077</v>
      </c>
      <c r="E423" s="125">
        <f>Equipment!E429</f>
        <v>0</v>
      </c>
      <c r="F423" s="125">
        <f>Equipment!F429</f>
        <v>2</v>
      </c>
      <c r="G423" s="125">
        <f>Equipment!G429</f>
        <v>2</v>
      </c>
      <c r="H423" s="125">
        <f>Equipment!H429</f>
        <v>2</v>
      </c>
      <c r="I423" s="125">
        <f>Equipment!K429</f>
        <v>0</v>
      </c>
      <c r="J423" s="125">
        <f>Equipment!L429</f>
        <v>0</v>
      </c>
      <c r="K423" s="125">
        <f>Equipment!I429</f>
        <v>2</v>
      </c>
      <c r="L423" s="125" t="str">
        <f>Equipment!M429</f>
        <v>Spring Terminals - PCB Mount (6-Pin)</v>
      </c>
      <c r="M423" s="125">
        <f>Equipment!N429</f>
        <v>1.5</v>
      </c>
      <c r="N423" s="125">
        <f>Equipment!O429</f>
        <v>0</v>
      </c>
      <c r="O423" s="125" t="str">
        <f>Equipment!P429</f>
        <v>A</v>
      </c>
      <c r="P423" s="125">
        <f>Equipment!Q429</f>
        <v>409</v>
      </c>
      <c r="Q423" s="125" t="str">
        <f>Equipment!R429</f>
        <v>PRT-08077</v>
      </c>
      <c r="R423" s="125">
        <f>Equipment!S429</f>
        <v>0</v>
      </c>
      <c r="S423" s="125">
        <f>Equipment!T429</f>
        <v>3</v>
      </c>
      <c r="T423" s="125">
        <f>Equipment!U429</f>
        <v>3</v>
      </c>
      <c r="U423" s="125">
        <f>Equipment!V429</f>
        <v>0</v>
      </c>
      <c r="V423" s="125">
        <f>Equipment!W429</f>
        <v>0</v>
      </c>
      <c r="W423" s="125" t="str">
        <f>Equipment!X429</f>
        <v>https://www.sparkfun.com/products/8077</v>
      </c>
      <c r="X423" s="125" t="str">
        <f>Equipment!Y429</f>
        <v>https://cdn.sparkfun.com/r/92-92/assets/parts/6/5/6/08077-01.jpg</v>
      </c>
      <c r="Y423" s="125" t="str">
        <f>Equipment!Z429</f>
        <v>https://www.sparkfun.com/products/08077</v>
      </c>
      <c r="Z423" s="125" t="str">
        <f>Equipment!AA429</f>
        <v>https://www.mouser.com/ProductDetail/474-PRT-08077</v>
      </c>
      <c r="AA423" s="125">
        <f>Equipment!AB429</f>
        <v>0</v>
      </c>
      <c r="AB423" s="125"/>
      <c r="AC423" s="125"/>
      <c r="AD423" s="125"/>
      <c r="AE423" s="125"/>
      <c r="AF423" s="125"/>
      <c r="AG423" s="125"/>
      <c r="AH423" s="125"/>
      <c r="AI423" s="125"/>
      <c r="AJ423" s="125"/>
      <c r="AK423" s="125"/>
      <c r="AL423" s="125"/>
    </row>
    <row r="424" spans="1:38" s="124" customFormat="1" x14ac:dyDescent="0.3">
      <c r="A424" s="125" t="str">
        <f>Equipment!A430</f>
        <v>Low-Level Electronics</v>
      </c>
      <c r="B424" s="125" t="str">
        <f>Equipment!B430</f>
        <v>Connectors, USB</v>
      </c>
      <c r="C424" s="125" t="str">
        <f>Equipment!C430</f>
        <v>SparkFun</v>
      </c>
      <c r="D424" s="125" t="str">
        <f>Equipment!D430</f>
        <v>PRT-00139</v>
      </c>
      <c r="E424" s="125">
        <f>Equipment!E430</f>
        <v>0</v>
      </c>
      <c r="F424" s="125">
        <f>Equipment!F430</f>
        <v>0</v>
      </c>
      <c r="G424" s="125">
        <f>Equipment!G430</f>
        <v>0</v>
      </c>
      <c r="H424" s="125">
        <f>Equipment!H430</f>
        <v>0</v>
      </c>
      <c r="I424" s="125">
        <f>Equipment!K430</f>
        <v>0</v>
      </c>
      <c r="J424" s="125">
        <f>Equipment!L430</f>
        <v>0</v>
      </c>
      <c r="K424" s="125">
        <f>Equipment!I430</f>
        <v>0</v>
      </c>
      <c r="L424" s="125" t="str">
        <f>Equipment!M430</f>
        <v>USB Female Type B Connector</v>
      </c>
      <c r="M424" s="125">
        <f>Equipment!N430</f>
        <v>1.25</v>
      </c>
      <c r="N424" s="125">
        <f>Equipment!O430</f>
        <v>0</v>
      </c>
      <c r="O424" s="125" t="str">
        <f>Equipment!P430</f>
        <v>A</v>
      </c>
      <c r="P424" s="125">
        <f>Equipment!Q430</f>
        <v>410</v>
      </c>
      <c r="Q424" s="125" t="str">
        <f>Equipment!R430</f>
        <v>PRT-00139</v>
      </c>
      <c r="R424" s="125">
        <f>Equipment!S430</f>
        <v>0</v>
      </c>
      <c r="S424" s="125">
        <f>Equipment!T430</f>
        <v>0</v>
      </c>
      <c r="T424" s="125">
        <f>Equipment!U430</f>
        <v>0</v>
      </c>
      <c r="U424" s="125">
        <f>Equipment!V430</f>
        <v>0</v>
      </c>
      <c r="V424" s="125">
        <f>Equipment!W430</f>
        <v>0</v>
      </c>
      <c r="W424" s="125" t="str">
        <f>Equipment!X430</f>
        <v>https://www.sparkfun.com/products/139</v>
      </c>
      <c r="X424" s="125" t="str">
        <f>Equipment!Y430</f>
        <v>https://cdn.sparkfun.com/r/92-92/assets/parts/1/2/3/00139-03-L.jpg</v>
      </c>
      <c r="Y424" s="125" t="str">
        <f>Equipment!Z430</f>
        <v>https://www.sparkfun.com/products/00139</v>
      </c>
      <c r="Z424" s="125" t="str">
        <f>Equipment!AA430</f>
        <v>https://www.mouser.com/ProductDetail/474-PRT-00139</v>
      </c>
      <c r="AA424" s="125">
        <f>Equipment!AB430</f>
        <v>0</v>
      </c>
      <c r="AB424" s="125"/>
      <c r="AC424" s="125"/>
      <c r="AD424" s="125"/>
      <c r="AE424" s="125"/>
      <c r="AF424" s="125"/>
      <c r="AG424" s="125"/>
      <c r="AH424" s="125"/>
      <c r="AI424" s="125"/>
      <c r="AJ424" s="125"/>
      <c r="AK424" s="125"/>
      <c r="AL424" s="125"/>
    </row>
    <row r="425" spans="1:38" s="124" customFormat="1" x14ac:dyDescent="0.3">
      <c r="A425" s="125" t="str">
        <f>Equipment!A431</f>
        <v>Low-Level Electronics</v>
      </c>
      <c r="B425" s="125" t="str">
        <f>Equipment!B431</f>
        <v>Connectors, USB</v>
      </c>
      <c r="C425" s="125" t="str">
        <f>Equipment!C431</f>
        <v>SparkFun</v>
      </c>
      <c r="D425" s="125" t="str">
        <f>Equipment!D431</f>
        <v>BOB-12035</v>
      </c>
      <c r="E425" s="125">
        <f>Equipment!E431</f>
        <v>0</v>
      </c>
      <c r="F425" s="125">
        <f>Equipment!F431</f>
        <v>0</v>
      </c>
      <c r="G425" s="125">
        <f>Equipment!G431</f>
        <v>0</v>
      </c>
      <c r="H425" s="125">
        <f>Equipment!H431</f>
        <v>0</v>
      </c>
      <c r="I425" s="125">
        <f>Equipment!K431</f>
        <v>0</v>
      </c>
      <c r="J425" s="125">
        <f>Equipment!L431</f>
        <v>0</v>
      </c>
      <c r="K425" s="125">
        <f>Equipment!I431</f>
        <v>0</v>
      </c>
      <c r="L425" s="125" t="str">
        <f>Equipment!M431</f>
        <v>SparkFun microB USB Breakout</v>
      </c>
      <c r="M425" s="125">
        <f>Equipment!N431</f>
        <v>1.95</v>
      </c>
      <c r="N425" s="125">
        <f>Equipment!O431</f>
        <v>0</v>
      </c>
      <c r="O425" s="125" t="str">
        <f>Equipment!P431</f>
        <v>A</v>
      </c>
      <c r="P425" s="125">
        <f>Equipment!Q431</f>
        <v>411</v>
      </c>
      <c r="Q425" s="125" t="str">
        <f>Equipment!R431</f>
        <v>BOB-12035</v>
      </c>
      <c r="R425" s="125">
        <f>Equipment!S431</f>
        <v>0</v>
      </c>
      <c r="S425" s="125">
        <f>Equipment!T431</f>
        <v>0</v>
      </c>
      <c r="T425" s="125">
        <f>Equipment!U431</f>
        <v>0</v>
      </c>
      <c r="U425" s="125">
        <f>Equipment!V431</f>
        <v>0</v>
      </c>
      <c r="V425" s="125">
        <f>Equipment!W431</f>
        <v>0</v>
      </c>
      <c r="W425" s="125" t="str">
        <f>Equipment!X431</f>
        <v>https://www.sparkfun.com/products/12035</v>
      </c>
      <c r="X425" s="125" t="str">
        <f>Equipment!Y431</f>
        <v>https://cdn.sparkfun.com/r/92-92/assets/parts/8/5/7/8/12035-01.jpg</v>
      </c>
      <c r="Y425" s="125" t="str">
        <f>Equipment!Z431</f>
        <v>https://www.sparkfun.com/products/12035</v>
      </c>
      <c r="Z425" s="125" t="str">
        <f>Equipment!AA431</f>
        <v>https://www.mouser.com/ProductDetail/474-BOB-12035</v>
      </c>
      <c r="AA425" s="125">
        <f>Equipment!AB431</f>
        <v>0</v>
      </c>
      <c r="AB425" s="125"/>
      <c r="AC425" s="125"/>
      <c r="AD425" s="125"/>
      <c r="AE425" s="125"/>
      <c r="AF425" s="125"/>
      <c r="AG425" s="125"/>
      <c r="AH425" s="125"/>
      <c r="AI425" s="125"/>
      <c r="AJ425" s="125"/>
      <c r="AK425" s="125"/>
      <c r="AL425" s="125"/>
    </row>
    <row r="426" spans="1:38" s="124" customFormat="1" x14ac:dyDescent="0.3">
      <c r="A426" s="125" t="str">
        <f>Equipment!A432</f>
        <v>Low-Level Electronics</v>
      </c>
      <c r="B426" s="125" t="str">
        <f>Equipment!B432</f>
        <v>Connectors, USB</v>
      </c>
      <c r="C426" s="125" t="str">
        <f>Equipment!C432</f>
        <v>SparkFun</v>
      </c>
      <c r="D426" s="125" t="str">
        <f>Equipment!D432</f>
        <v>BOB-10031</v>
      </c>
      <c r="E426" s="125">
        <f>Equipment!E432</f>
        <v>0</v>
      </c>
      <c r="F426" s="125">
        <f>Equipment!F432</f>
        <v>0</v>
      </c>
      <c r="G426" s="125">
        <f>Equipment!G432</f>
        <v>0</v>
      </c>
      <c r="H426" s="125">
        <f>Equipment!H432</f>
        <v>0</v>
      </c>
      <c r="I426" s="125">
        <f>Equipment!K432</f>
        <v>0</v>
      </c>
      <c r="J426" s="125">
        <f>Equipment!L432</f>
        <v>0</v>
      </c>
      <c r="K426" s="125">
        <f>Equipment!I432</f>
        <v>0</v>
      </c>
      <c r="L426" s="125" t="str">
        <f>Equipment!M432</f>
        <v>SparkFun USB MicroB Plug Breakout</v>
      </c>
      <c r="M426" s="125">
        <f>Equipment!N432</f>
        <v>3.95</v>
      </c>
      <c r="N426" s="125">
        <f>Equipment!O432</f>
        <v>0</v>
      </c>
      <c r="O426" s="125" t="str">
        <f>Equipment!P432</f>
        <v>A</v>
      </c>
      <c r="P426" s="125">
        <f>Equipment!Q432</f>
        <v>412</v>
      </c>
      <c r="Q426" s="125" t="str">
        <f>Equipment!R432</f>
        <v>BOB-10031</v>
      </c>
      <c r="R426" s="125">
        <f>Equipment!S432</f>
        <v>0</v>
      </c>
      <c r="S426" s="125">
        <f>Equipment!T432</f>
        <v>0</v>
      </c>
      <c r="T426" s="125">
        <f>Equipment!U432</f>
        <v>0</v>
      </c>
      <c r="U426" s="125">
        <f>Equipment!V432</f>
        <v>0</v>
      </c>
      <c r="V426" s="125">
        <f>Equipment!W432</f>
        <v>0</v>
      </c>
      <c r="W426" s="125" t="str">
        <f>Equipment!X432</f>
        <v>https://www.sparkfun.com/products/10031</v>
      </c>
      <c r="X426" s="125" t="str">
        <f>Equipment!Y432</f>
        <v>https://cdn.sparkfun.com/r/92-92/assets/parts/4/2/1/8/10031-01a.jpg</v>
      </c>
      <c r="Y426" s="125" t="str">
        <f>Equipment!Z432</f>
        <v>https://www.sparkfun.com/products/10031</v>
      </c>
      <c r="Z426" s="125" t="str">
        <f>Equipment!AA432</f>
        <v>https://www.mouser.com/ProductDetail/474-BOB-10031</v>
      </c>
      <c r="AA426" s="125">
        <f>Equipment!AB432</f>
        <v>0</v>
      </c>
      <c r="AB426" s="125"/>
      <c r="AC426" s="125"/>
      <c r="AD426" s="125"/>
      <c r="AE426" s="125"/>
      <c r="AF426" s="125"/>
      <c r="AG426" s="125"/>
      <c r="AH426" s="125"/>
      <c r="AI426" s="125"/>
      <c r="AJ426" s="125"/>
      <c r="AK426" s="125"/>
      <c r="AL426" s="125"/>
    </row>
    <row r="427" spans="1:38" s="124" customFormat="1" x14ac:dyDescent="0.3">
      <c r="A427" s="125" t="str">
        <f>Equipment!A433</f>
        <v>Low-Level Electronics</v>
      </c>
      <c r="B427" s="125" t="str">
        <f>Equipment!B433</f>
        <v>Connectors, USB</v>
      </c>
      <c r="C427" s="125" t="str">
        <f>Equipment!C433</f>
        <v>SparkFun</v>
      </c>
      <c r="D427" s="125" t="str">
        <f>Equipment!D433</f>
        <v>BOB-09966</v>
      </c>
      <c r="E427" s="125">
        <f>Equipment!E433</f>
        <v>0</v>
      </c>
      <c r="F427" s="125">
        <f>Equipment!F433</f>
        <v>0</v>
      </c>
      <c r="G427" s="125">
        <f>Equipment!G433</f>
        <v>0</v>
      </c>
      <c r="H427" s="125">
        <f>Equipment!H433</f>
        <v>0</v>
      </c>
      <c r="I427" s="125">
        <f>Equipment!K433</f>
        <v>0</v>
      </c>
      <c r="J427" s="125">
        <f>Equipment!L433</f>
        <v>0</v>
      </c>
      <c r="K427" s="125">
        <f>Equipment!I433</f>
        <v>0</v>
      </c>
      <c r="L427" s="125" t="str">
        <f>Equipment!M433</f>
        <v>SparkFun USB Mini-B Breakout</v>
      </c>
      <c r="M427" s="125">
        <f>Equipment!N433</f>
        <v>1.95</v>
      </c>
      <c r="N427" s="125">
        <f>Equipment!O433</f>
        <v>0</v>
      </c>
      <c r="O427" s="125" t="str">
        <f>Equipment!P433</f>
        <v>A</v>
      </c>
      <c r="P427" s="125">
        <f>Equipment!Q433</f>
        <v>413</v>
      </c>
      <c r="Q427" s="125" t="str">
        <f>Equipment!R433</f>
        <v>BOB-09966</v>
      </c>
      <c r="R427" s="125">
        <f>Equipment!S433</f>
        <v>0</v>
      </c>
      <c r="S427" s="125">
        <f>Equipment!T433</f>
        <v>0</v>
      </c>
      <c r="T427" s="125">
        <f>Equipment!U433</f>
        <v>0</v>
      </c>
      <c r="U427" s="125">
        <f>Equipment!V433</f>
        <v>0</v>
      </c>
      <c r="V427" s="125">
        <f>Equipment!W433</f>
        <v>0</v>
      </c>
      <c r="W427" s="125" t="str">
        <f>Equipment!X433</f>
        <v>https://www.sparkfun.com/products/9966</v>
      </c>
      <c r="X427" s="125" t="str">
        <f>Equipment!Y433</f>
        <v>https://cdn.sparkfun.com/r/92-92/assets/parts/4/0/9/9/09966-01.jpg</v>
      </c>
      <c r="Y427" s="125" t="str">
        <f>Equipment!Z433</f>
        <v>https://www.sparkfun.com/products/09966</v>
      </c>
      <c r="Z427" s="125" t="str">
        <f>Equipment!AA433</f>
        <v>https://www.mouser.com/ProductDetail/474-BOB-09966</v>
      </c>
      <c r="AA427" s="125">
        <f>Equipment!AB433</f>
        <v>0</v>
      </c>
      <c r="AB427" s="125"/>
      <c r="AC427" s="125"/>
      <c r="AD427" s="125"/>
      <c r="AE427" s="125"/>
      <c r="AF427" s="125"/>
      <c r="AG427" s="125"/>
      <c r="AH427" s="125"/>
      <c r="AI427" s="125"/>
      <c r="AJ427" s="125"/>
      <c r="AK427" s="125"/>
      <c r="AL427" s="125"/>
    </row>
    <row r="428" spans="1:38" s="124" customFormat="1" x14ac:dyDescent="0.3">
      <c r="A428" s="125" t="str">
        <f>Equipment!A434</f>
        <v>Low-Level Electronics</v>
      </c>
      <c r="B428" s="125" t="str">
        <f>Equipment!B434</f>
        <v>Connectors/Sockets/Terminals, Other</v>
      </c>
      <c r="C428" s="125" t="str">
        <f>Equipment!C434</f>
        <v>SparkFun</v>
      </c>
      <c r="D428" s="125" t="str">
        <f>Equipment!D434</f>
        <v>PRT-09740</v>
      </c>
      <c r="E428" s="125">
        <f>Equipment!E434</f>
        <v>0</v>
      </c>
      <c r="F428" s="125">
        <f>Equipment!F434</f>
        <v>0</v>
      </c>
      <c r="G428" s="125">
        <f>Equipment!G434</f>
        <v>0</v>
      </c>
      <c r="H428" s="125">
        <f>Equipment!H434</f>
        <v>0</v>
      </c>
      <c r="I428" s="125">
        <f>Equipment!K434</f>
        <v>0</v>
      </c>
      <c r="J428" s="125">
        <f>Equipment!L434</f>
        <v>0</v>
      </c>
      <c r="K428" s="125">
        <f>Equipment!I434</f>
        <v>0</v>
      </c>
      <c r="L428" s="125" t="str">
        <f>Equipment!M434</f>
        <v>Binding Post - Black</v>
      </c>
      <c r="M428" s="125">
        <f>Equipment!N434</f>
        <v>0.35</v>
      </c>
      <c r="N428" s="125">
        <f>Equipment!O434</f>
        <v>0</v>
      </c>
      <c r="O428" s="125" t="str">
        <f>Equipment!P434</f>
        <v>A</v>
      </c>
      <c r="P428" s="125">
        <f>Equipment!Q434</f>
        <v>414</v>
      </c>
      <c r="Q428" s="125" t="str">
        <f>Equipment!R434</f>
        <v>PRT-09740</v>
      </c>
      <c r="R428" s="125">
        <f>Equipment!S434</f>
        <v>0</v>
      </c>
      <c r="S428" s="125">
        <f>Equipment!T434</f>
        <v>0</v>
      </c>
      <c r="T428" s="125">
        <f>Equipment!U434</f>
        <v>0</v>
      </c>
      <c r="U428" s="125">
        <f>Equipment!V434</f>
        <v>0</v>
      </c>
      <c r="V428" s="125">
        <f>Equipment!W434</f>
        <v>0</v>
      </c>
      <c r="W428" s="125" t="str">
        <f>Equipment!X434</f>
        <v>https://www.sparkfun.com/products/9740</v>
      </c>
      <c r="X428" s="125" t="str">
        <f>Equipment!Y434</f>
        <v>https://cdn.sparkfun.com/r/92-92/assets/parts/3/6/9/4/09740-01.jpg</v>
      </c>
      <c r="Y428" s="125" t="str">
        <f>Equipment!Z434</f>
        <v>https://www.sparkfun.com/products/09740</v>
      </c>
      <c r="Z428" s="125" t="str">
        <f>Equipment!AA434</f>
        <v>https://www.mouser.com/ProductDetail/474-PRT-09740</v>
      </c>
      <c r="AA428" s="125">
        <f>Equipment!AB434</f>
        <v>0</v>
      </c>
      <c r="AB428" s="125"/>
      <c r="AC428" s="125"/>
      <c r="AD428" s="125"/>
      <c r="AE428" s="125"/>
      <c r="AF428" s="125"/>
      <c r="AG428" s="125"/>
      <c r="AH428" s="125"/>
      <c r="AI428" s="125"/>
      <c r="AJ428" s="125"/>
      <c r="AK428" s="125"/>
      <c r="AL428" s="125"/>
    </row>
    <row r="429" spans="1:38" s="124" customFormat="1" x14ac:dyDescent="0.3">
      <c r="A429" s="125" t="str">
        <f>Equipment!A435</f>
        <v>Low-Level Electronics</v>
      </c>
      <c r="B429" s="125" t="str">
        <f>Equipment!B435</f>
        <v>Connectors/Sockets/Terminals, Other</v>
      </c>
      <c r="C429" s="125" t="str">
        <f>Equipment!C435</f>
        <v>SparkFun</v>
      </c>
      <c r="D429" s="125" t="str">
        <f>Equipment!D435</f>
        <v>PRT-09739</v>
      </c>
      <c r="E429" s="125">
        <f>Equipment!E435</f>
        <v>0</v>
      </c>
      <c r="F429" s="125">
        <f>Equipment!F435</f>
        <v>0</v>
      </c>
      <c r="G429" s="125">
        <f>Equipment!G435</f>
        <v>0</v>
      </c>
      <c r="H429" s="125">
        <f>Equipment!H435</f>
        <v>0</v>
      </c>
      <c r="I429" s="125">
        <f>Equipment!K435</f>
        <v>0</v>
      </c>
      <c r="J429" s="125">
        <f>Equipment!L435</f>
        <v>0</v>
      </c>
      <c r="K429" s="125">
        <f>Equipment!I435</f>
        <v>0</v>
      </c>
      <c r="L429" s="125" t="str">
        <f>Equipment!M435</f>
        <v>Binding Post - Red</v>
      </c>
      <c r="M429" s="125">
        <f>Equipment!N435</f>
        <v>0.35</v>
      </c>
      <c r="N429" s="125">
        <f>Equipment!O435</f>
        <v>0</v>
      </c>
      <c r="O429" s="125" t="str">
        <f>Equipment!P435</f>
        <v>A</v>
      </c>
      <c r="P429" s="125">
        <f>Equipment!Q435</f>
        <v>415</v>
      </c>
      <c r="Q429" s="125" t="str">
        <f>Equipment!R435</f>
        <v>PRT-09739</v>
      </c>
      <c r="R429" s="125">
        <f>Equipment!S435</f>
        <v>0</v>
      </c>
      <c r="S429" s="125">
        <f>Equipment!T435</f>
        <v>0</v>
      </c>
      <c r="T429" s="125">
        <f>Equipment!U435</f>
        <v>0</v>
      </c>
      <c r="U429" s="125">
        <f>Equipment!V435</f>
        <v>0</v>
      </c>
      <c r="V429" s="125">
        <f>Equipment!W435</f>
        <v>0</v>
      </c>
      <c r="W429" s="125" t="str">
        <f>Equipment!X435</f>
        <v>https://www.sparkfun.com/products/9739</v>
      </c>
      <c r="X429" s="125" t="str">
        <f>Equipment!Y435</f>
        <v>https://cdn.sparkfun.com/r/92-92/assets/parts/3/6/9/3/09739-01.jpg</v>
      </c>
      <c r="Y429" s="125" t="str">
        <f>Equipment!Z435</f>
        <v>https://www.sparkfun.com/products/09739</v>
      </c>
      <c r="Z429" s="125" t="str">
        <f>Equipment!AA435</f>
        <v>https://www.mouser.com/ProductDetail/474-PRT-09739</v>
      </c>
      <c r="AA429" s="125">
        <f>Equipment!AB435</f>
        <v>0</v>
      </c>
      <c r="AB429" s="125"/>
      <c r="AC429" s="125"/>
      <c r="AD429" s="125"/>
      <c r="AE429" s="125"/>
      <c r="AF429" s="125"/>
      <c r="AG429" s="125"/>
      <c r="AH429" s="125"/>
      <c r="AI429" s="125"/>
      <c r="AJ429" s="125"/>
      <c r="AK429" s="125"/>
      <c r="AL429" s="125"/>
    </row>
    <row r="430" spans="1:38" s="124" customFormat="1" x14ac:dyDescent="0.3">
      <c r="A430" s="125" t="str">
        <f>Equipment!A436</f>
        <v>Low-Level Electronics</v>
      </c>
      <c r="B430" s="125" t="str">
        <f>Equipment!B436</f>
        <v>Connectors/Sockets/Terminals, Other</v>
      </c>
      <c r="C430" s="125" t="str">
        <f>Equipment!C436</f>
        <v>SparkFun</v>
      </c>
      <c r="D430" s="125" t="str">
        <f>Equipment!D436</f>
        <v>COM-14194</v>
      </c>
      <c r="E430" s="125">
        <f>Equipment!E436</f>
        <v>1</v>
      </c>
      <c r="F430" s="125">
        <f>Equipment!F436</f>
        <v>2</v>
      </c>
      <c r="G430" s="125">
        <f>Equipment!G436</f>
        <v>0</v>
      </c>
      <c r="H430" s="125">
        <f>Equipment!H436</f>
        <v>7</v>
      </c>
      <c r="I430" s="125">
        <f>Equipment!K436</f>
        <v>2</v>
      </c>
      <c r="J430" s="125">
        <f>Equipment!L436</f>
        <v>2</v>
      </c>
      <c r="K430" s="125">
        <f>Equipment!I436</f>
        <v>5</v>
      </c>
      <c r="L430" s="125" t="str">
        <f>Equipment!M436</f>
        <v>Amphenol FCI Clincher Connector (2 Position, Female)</v>
      </c>
      <c r="M430" s="125">
        <f>Equipment!N436</f>
        <v>1.95</v>
      </c>
      <c r="N430" s="125">
        <f>Equipment!O436</f>
        <v>3.9</v>
      </c>
      <c r="O430" s="125" t="str">
        <f>Equipment!P436</f>
        <v>B</v>
      </c>
      <c r="P430" s="125">
        <f>Equipment!Q436</f>
        <v>416</v>
      </c>
      <c r="Q430" s="125" t="str">
        <f>Equipment!R436</f>
        <v>COM-14194</v>
      </c>
      <c r="R430" s="125">
        <f>Equipment!S436</f>
        <v>1.95</v>
      </c>
      <c r="S430" s="125">
        <f>Equipment!T436</f>
        <v>13.65</v>
      </c>
      <c r="T430" s="125">
        <f>Equipment!U436</f>
        <v>9.75</v>
      </c>
      <c r="U430" s="125">
        <f>Equipment!V436</f>
        <v>3.9</v>
      </c>
      <c r="V430" s="125">
        <f>Equipment!W436</f>
        <v>3.9</v>
      </c>
      <c r="W430" s="125" t="str">
        <f>Equipment!X436</f>
        <v>https://www.sparkfun.com/products/14194</v>
      </c>
      <c r="X430" s="125" t="str">
        <f>Equipment!Y436</f>
        <v>https://cdn.sparkfun.com/r/92-92/assets/parts/1/2/1/3/3/14194-01.jpg</v>
      </c>
      <c r="Y430" s="125" t="str">
        <f>Equipment!Z436</f>
        <v>https://www.sparkfun.com/products/14194</v>
      </c>
      <c r="Z430" s="125" t="str">
        <f>Equipment!AA436</f>
        <v>https://www.mouser.com/ProductDetail/474-COM-14194</v>
      </c>
      <c r="AA430" s="125">
        <f>Equipment!AB436</f>
        <v>0</v>
      </c>
      <c r="AB430" s="125"/>
      <c r="AC430" s="125"/>
      <c r="AD430" s="125"/>
      <c r="AE430" s="125"/>
      <c r="AF430" s="125"/>
      <c r="AG430" s="125"/>
      <c r="AH430" s="125"/>
      <c r="AI430" s="125"/>
      <c r="AJ430" s="125"/>
      <c r="AK430" s="125"/>
      <c r="AL430" s="125"/>
    </row>
    <row r="431" spans="1:38" s="124" customFormat="1" x14ac:dyDescent="0.3">
      <c r="A431" s="125" t="str">
        <f>Equipment!A437</f>
        <v>Low-Level Electronics</v>
      </c>
      <c r="B431" s="125" t="str">
        <f>Equipment!B437</f>
        <v>Connectors/Sockets/Terminals, Other</v>
      </c>
      <c r="C431" s="125" t="str">
        <f>Equipment!C437</f>
        <v>SparkFun</v>
      </c>
      <c r="D431" s="125" t="str">
        <f>Equipment!D437</f>
        <v>COM-14195</v>
      </c>
      <c r="E431" s="125">
        <f>Equipment!E437</f>
        <v>1</v>
      </c>
      <c r="F431" s="125">
        <f>Equipment!F437</f>
        <v>2</v>
      </c>
      <c r="G431" s="125">
        <f>Equipment!G437</f>
        <v>0</v>
      </c>
      <c r="H431" s="125">
        <f>Equipment!H437</f>
        <v>7</v>
      </c>
      <c r="I431" s="125">
        <f>Equipment!K437</f>
        <v>2</v>
      </c>
      <c r="J431" s="125">
        <f>Equipment!L437</f>
        <v>2</v>
      </c>
      <c r="K431" s="125">
        <f>Equipment!I437</f>
        <v>5</v>
      </c>
      <c r="L431" s="125" t="str">
        <f>Equipment!M437</f>
        <v>Amphenol FCI Clincher Connector (2 Position, Male)</v>
      </c>
      <c r="M431" s="125">
        <f>Equipment!N437</f>
        <v>1.95</v>
      </c>
      <c r="N431" s="125">
        <f>Equipment!O437</f>
        <v>3.9</v>
      </c>
      <c r="O431" s="125" t="str">
        <f>Equipment!P437</f>
        <v>D</v>
      </c>
      <c r="P431" s="125">
        <f>Equipment!Q437</f>
        <v>417</v>
      </c>
      <c r="Q431" s="125" t="str">
        <f>Equipment!R437</f>
        <v>COM-14195</v>
      </c>
      <c r="R431" s="125">
        <f>Equipment!S437</f>
        <v>0</v>
      </c>
      <c r="S431" s="125">
        <f>Equipment!T437</f>
        <v>13.65</v>
      </c>
      <c r="T431" s="125">
        <f>Equipment!U437</f>
        <v>9.75</v>
      </c>
      <c r="U431" s="125">
        <f>Equipment!V437</f>
        <v>3.9</v>
      </c>
      <c r="V431" s="125">
        <f>Equipment!W437</f>
        <v>3.9</v>
      </c>
      <c r="W431" s="125" t="str">
        <f>Equipment!X437</f>
        <v>https://www.sparkfun.com/products/14195</v>
      </c>
      <c r="X431" s="125" t="str">
        <f>Equipment!Y437</f>
        <v>https://cdn.sparkfun.com/r/92-92/assets/parts/1/2/1/3/4/14195-01.jpg</v>
      </c>
      <c r="Y431" s="125" t="str">
        <f>Equipment!Z437</f>
        <v>https://www.sparkfun.com/products/14195</v>
      </c>
      <c r="Z431" s="125" t="str">
        <f>Equipment!AA437</f>
        <v>https://www.mouser.com/ProductDetail/474-COM-14195</v>
      </c>
      <c r="AA431" s="125">
        <f>Equipment!AB437</f>
        <v>0</v>
      </c>
      <c r="AB431" s="125"/>
      <c r="AC431" s="125"/>
      <c r="AD431" s="125"/>
      <c r="AE431" s="125"/>
      <c r="AF431" s="125"/>
      <c r="AG431" s="125"/>
      <c r="AH431" s="125"/>
      <c r="AI431" s="125"/>
      <c r="AJ431" s="125"/>
      <c r="AK431" s="125"/>
      <c r="AL431" s="125"/>
    </row>
    <row r="432" spans="1:38" s="124" customFormat="1" x14ac:dyDescent="0.3">
      <c r="A432" s="125" t="str">
        <f>Equipment!A438</f>
        <v>Low-Level Electronics</v>
      </c>
      <c r="B432" s="125" t="str">
        <f>Equipment!B438</f>
        <v>Connectors/Sockets/Terminals, Other</v>
      </c>
      <c r="C432" s="125" t="str">
        <f>Equipment!C438</f>
        <v>SparkFun</v>
      </c>
      <c r="D432" s="125" t="str">
        <f>Equipment!D438</f>
        <v>PRT-09044</v>
      </c>
      <c r="E432" s="125">
        <f>Equipment!E438</f>
        <v>0</v>
      </c>
      <c r="F432" s="125">
        <f>Equipment!F438</f>
        <v>0</v>
      </c>
      <c r="G432" s="125">
        <f>Equipment!G438</f>
        <v>0</v>
      </c>
      <c r="H432" s="125">
        <f>Equipment!H438</f>
        <v>0</v>
      </c>
      <c r="I432" s="125">
        <f>Equipment!K438</f>
        <v>0</v>
      </c>
      <c r="J432" s="125">
        <f>Equipment!L438</f>
        <v>0</v>
      </c>
      <c r="K432" s="125">
        <f>Equipment!I438</f>
        <v>0</v>
      </c>
      <c r="L432" s="125" t="str">
        <f>Equipment!M438</f>
        <v>Jumper - 2 Pin</v>
      </c>
      <c r="M432" s="125">
        <f>Equipment!N438</f>
        <v>0.35</v>
      </c>
      <c r="N432" s="125">
        <f>Equipment!O438</f>
        <v>0</v>
      </c>
      <c r="O432" s="125" t="str">
        <f>Equipment!P438</f>
        <v>A</v>
      </c>
      <c r="P432" s="125">
        <f>Equipment!Q438</f>
        <v>418</v>
      </c>
      <c r="Q432" s="125" t="str">
        <f>Equipment!R438</f>
        <v>PRT-09044</v>
      </c>
      <c r="R432" s="125">
        <f>Equipment!S438</f>
        <v>0</v>
      </c>
      <c r="S432" s="125">
        <f>Equipment!T438</f>
        <v>0</v>
      </c>
      <c r="T432" s="125">
        <f>Equipment!U438</f>
        <v>0</v>
      </c>
      <c r="U432" s="125">
        <f>Equipment!V438</f>
        <v>0</v>
      </c>
      <c r="V432" s="125">
        <f>Equipment!W438</f>
        <v>0</v>
      </c>
      <c r="W432" s="125" t="str">
        <f>Equipment!X438</f>
        <v>https://www.sparkfun.com/products/9044</v>
      </c>
      <c r="X432" s="125" t="str">
        <f>Equipment!Y438</f>
        <v>https://cdn.sparkfun.com/r/92-92/assets/parts/2/4/0/7/09044-02-L.jpg</v>
      </c>
      <c r="Y432" s="125" t="str">
        <f>Equipment!Z438</f>
        <v>https://www.sparkfun.com/products/09044</v>
      </c>
      <c r="Z432" s="125" t="str">
        <f>Equipment!AA438</f>
        <v>https://www.mouser.com/ProductDetail/474-PRT-09044</v>
      </c>
      <c r="AA432" s="125">
        <f>Equipment!AB438</f>
        <v>0</v>
      </c>
      <c r="AB432" s="125"/>
      <c r="AC432" s="125"/>
      <c r="AD432" s="125"/>
      <c r="AE432" s="125"/>
      <c r="AF432" s="125"/>
      <c r="AG432" s="125"/>
      <c r="AH432" s="125"/>
      <c r="AI432" s="125"/>
      <c r="AJ432" s="125"/>
      <c r="AK432" s="125"/>
      <c r="AL432" s="125"/>
    </row>
    <row r="433" spans="1:38" s="124" customFormat="1" x14ac:dyDescent="0.3">
      <c r="A433" s="125" t="str">
        <f>Equipment!A439</f>
        <v>Low-Level Electronics</v>
      </c>
      <c r="B433" s="125" t="str">
        <f>Equipment!B439</f>
        <v>Connectors/Sockets/Terminals, Other</v>
      </c>
      <c r="C433" s="125" t="str">
        <f>Equipment!C439</f>
        <v>Adafruit</v>
      </c>
      <c r="D433" s="125">
        <f>Equipment!D439</f>
        <v>3525</v>
      </c>
      <c r="E433" s="125">
        <f>Equipment!E439</f>
        <v>0</v>
      </c>
      <c r="F433" s="125">
        <f>Equipment!F439</f>
        <v>1</v>
      </c>
      <c r="G433" s="125">
        <f>Equipment!G439</f>
        <v>1</v>
      </c>
      <c r="H433" s="125">
        <f>Equipment!H439</f>
        <v>1</v>
      </c>
      <c r="I433" s="125">
        <f>Equipment!K439</f>
        <v>0</v>
      </c>
      <c r="J433" s="125">
        <f>Equipment!L439</f>
        <v>0</v>
      </c>
      <c r="K433" s="125">
        <f>Equipment!I439</f>
        <v>1</v>
      </c>
      <c r="L433" s="125" t="str">
        <f>Equipment!M439</f>
        <v xml:space="preserve">Jumper Shunt with Handle (0.1" / 2.54mm) – 10 Pack </v>
      </c>
      <c r="M433" s="125">
        <f>Equipment!N439</f>
        <v>0.95</v>
      </c>
      <c r="N433" s="125">
        <f>Equipment!O439</f>
        <v>0</v>
      </c>
      <c r="O433" s="125" t="str">
        <f>Equipment!P439</f>
        <v>A</v>
      </c>
      <c r="P433" s="125">
        <f>Equipment!Q439</f>
        <v>419</v>
      </c>
      <c r="Q433" s="125">
        <f>Equipment!R439</f>
        <v>3525</v>
      </c>
      <c r="R433" s="125">
        <f>Equipment!S439</f>
        <v>0</v>
      </c>
      <c r="S433" s="125">
        <f>Equipment!T439</f>
        <v>0.95</v>
      </c>
      <c r="T433" s="125">
        <f>Equipment!U439</f>
        <v>0.95</v>
      </c>
      <c r="U433" s="125">
        <f>Equipment!V439</f>
        <v>0</v>
      </c>
      <c r="V433" s="125">
        <f>Equipment!W439</f>
        <v>0</v>
      </c>
      <c r="W433" s="125">
        <f>Equipment!X439</f>
        <v>0</v>
      </c>
      <c r="X433" s="125">
        <f>Equipment!Y439</f>
        <v>0</v>
      </c>
      <c r="Y433" s="125" t="str">
        <f>Equipment!Z439</f>
        <v>https://www.adafruit.com/product/3525</v>
      </c>
      <c r="Z433" s="125" t="str">
        <f>Equipment!AA439</f>
        <v>https://www.mouser.com/ProductDetail/485-3525</v>
      </c>
      <c r="AA433" s="125">
        <f>Equipment!AB439</f>
        <v>0</v>
      </c>
      <c r="AB433" s="125"/>
      <c r="AC433" s="125"/>
      <c r="AD433" s="125"/>
      <c r="AE433" s="125"/>
      <c r="AF433" s="125"/>
      <c r="AG433" s="125"/>
      <c r="AH433" s="125"/>
      <c r="AI433" s="125"/>
      <c r="AJ433" s="125"/>
      <c r="AK433" s="125"/>
      <c r="AL433" s="125"/>
    </row>
    <row r="434" spans="1:38" s="124" customFormat="1" x14ac:dyDescent="0.3">
      <c r="A434" s="125" t="str">
        <f>Equipment!A440</f>
        <v>Low-Level Electronics</v>
      </c>
      <c r="B434" s="125" t="str">
        <f>Equipment!B440</f>
        <v>DIP/TO-#/SMD Components</v>
      </c>
      <c r="C434" s="125" t="str">
        <f>Equipment!C440</f>
        <v>SparkFun</v>
      </c>
      <c r="D434" s="125" t="str">
        <f>Equipment!D440</f>
        <v>KIT-13973</v>
      </c>
      <c r="E434" s="125">
        <f>Equipment!E440</f>
        <v>0</v>
      </c>
      <c r="F434" s="125">
        <f>Equipment!F440</f>
        <v>0</v>
      </c>
      <c r="G434" s="125">
        <f>Equipment!G440</f>
        <v>0</v>
      </c>
      <c r="H434" s="125">
        <f>Equipment!H440</f>
        <v>0</v>
      </c>
      <c r="I434" s="125">
        <f>Equipment!K440</f>
        <v>0</v>
      </c>
      <c r="J434" s="125">
        <f>Equipment!L440</f>
        <v>0</v>
      </c>
      <c r="K434" s="125">
        <f>Equipment!I440</f>
        <v>0</v>
      </c>
      <c r="L434" s="125" t="str">
        <f>Equipment!M440</f>
        <v>SparkFun Beginner Parts Kit</v>
      </c>
      <c r="M434" s="125">
        <f>Equipment!N440</f>
        <v>14.95</v>
      </c>
      <c r="N434" s="125">
        <f>Equipment!O440</f>
        <v>0</v>
      </c>
      <c r="O434" s="125" t="str">
        <f>Equipment!P440</f>
        <v>G</v>
      </c>
      <c r="P434" s="125">
        <f>Equipment!Q440</f>
        <v>420</v>
      </c>
      <c r="Q434" s="125" t="str">
        <f>Equipment!R440</f>
        <v>KIT-13973</v>
      </c>
      <c r="R434" s="125">
        <f>Equipment!S440</f>
        <v>0</v>
      </c>
      <c r="S434" s="125">
        <f>Equipment!T440</f>
        <v>0</v>
      </c>
      <c r="T434" s="125">
        <f>Equipment!U440</f>
        <v>0</v>
      </c>
      <c r="U434" s="125">
        <f>Equipment!V440</f>
        <v>0</v>
      </c>
      <c r="V434" s="125">
        <f>Equipment!W440</f>
        <v>0</v>
      </c>
      <c r="W434" s="125" t="str">
        <f>Equipment!X440</f>
        <v>https://www.sparkfun.com/products/13973</v>
      </c>
      <c r="X434" s="125" t="str">
        <f>Equipment!Y440</f>
        <v>https://cdn.sparkfun.com/r/92-92/assets/parts/1/1/7/1/5/13973-05.jpg</v>
      </c>
      <c r="Y434" s="125" t="str">
        <f>Equipment!Z440</f>
        <v>https://www.sparkfun.com/products/13973</v>
      </c>
      <c r="Z434" s="125" t="str">
        <f>Equipment!AA440</f>
        <v>https://www.mouser.com/ProductDetail/474-KIT-13973</v>
      </c>
      <c r="AA434" s="125">
        <f>Equipment!AB440</f>
        <v>0</v>
      </c>
      <c r="AB434" s="125"/>
      <c r="AC434" s="125"/>
      <c r="AD434" s="125"/>
      <c r="AE434" s="125"/>
      <c r="AF434" s="125"/>
      <c r="AG434" s="125"/>
      <c r="AH434" s="125"/>
      <c r="AI434" s="125"/>
      <c r="AJ434" s="125"/>
      <c r="AK434" s="125"/>
      <c r="AL434" s="125"/>
    </row>
    <row r="435" spans="1:38" s="124" customFormat="1" x14ac:dyDescent="0.3">
      <c r="A435" s="125" t="str">
        <f>Equipment!A441</f>
        <v>Low-Level Electronics</v>
      </c>
      <c r="B435" s="125" t="str">
        <f>Equipment!B441</f>
        <v>DIP/TO-#/SMD Components</v>
      </c>
      <c r="C435" s="125" t="str">
        <f>Equipment!C441</f>
        <v>Adafruit</v>
      </c>
      <c r="D435" s="125" t="str">
        <f>Equipment!D441</f>
        <v>2975</v>
      </c>
      <c r="E435" s="125">
        <f>Equipment!E441</f>
        <v>0</v>
      </c>
      <c r="F435" s="125">
        <f>Equipment!F441</f>
        <v>1</v>
      </c>
      <c r="G435" s="125">
        <f>Equipment!G441</f>
        <v>1</v>
      </c>
      <c r="H435" s="125">
        <f>Equipment!H441</f>
        <v>1</v>
      </c>
      <c r="I435" s="125">
        <f>Equipment!K441</f>
        <v>0</v>
      </c>
      <c r="J435" s="125">
        <f>Equipment!L441</f>
        <v>0</v>
      </c>
      <c r="K435" s="125">
        <f>Equipment!I441</f>
        <v>1</v>
      </c>
      <c r="L435" s="125" t="str">
        <f>Equipment!M441</f>
        <v>Adafruit Parts Pal</v>
      </c>
      <c r="M435" s="125">
        <f>Equipment!N441</f>
        <v>19.95</v>
      </c>
      <c r="N435" s="125">
        <f>Equipment!O441</f>
        <v>0</v>
      </c>
      <c r="O435" s="125" t="str">
        <f>Equipment!P441</f>
        <v>A</v>
      </c>
      <c r="P435" s="125">
        <f>Equipment!Q441</f>
        <v>421</v>
      </c>
      <c r="Q435" s="125" t="str">
        <f>Equipment!R441</f>
        <v>2975</v>
      </c>
      <c r="R435" s="125">
        <f>Equipment!S441</f>
        <v>0</v>
      </c>
      <c r="S435" s="125">
        <f>Equipment!T441</f>
        <v>19.95</v>
      </c>
      <c r="T435" s="125">
        <f>Equipment!U441</f>
        <v>19.95</v>
      </c>
      <c r="U435" s="125">
        <f>Equipment!V441</f>
        <v>0</v>
      </c>
      <c r="V435" s="125">
        <f>Equipment!W441</f>
        <v>0</v>
      </c>
      <c r="W435" s="125">
        <f>Equipment!X441</f>
        <v>0</v>
      </c>
      <c r="X435" s="125">
        <f>Equipment!Y441</f>
        <v>0</v>
      </c>
      <c r="Y435" s="125" t="str">
        <f>Equipment!Z441</f>
        <v>https://www.adafruit.com/product/2975</v>
      </c>
      <c r="Z435" s="125" t="str">
        <f>Equipment!AA441</f>
        <v>https://www.mouser.com/ProductDetail/485-2975</v>
      </c>
      <c r="AA435" s="125">
        <f>Equipment!AB441</f>
        <v>0</v>
      </c>
      <c r="AB435" s="125"/>
      <c r="AC435" s="125"/>
      <c r="AD435" s="125"/>
      <c r="AE435" s="125"/>
      <c r="AF435" s="125"/>
      <c r="AG435" s="125"/>
      <c r="AH435" s="125"/>
      <c r="AI435" s="125"/>
      <c r="AJ435" s="125"/>
      <c r="AK435" s="125"/>
      <c r="AL435" s="125"/>
    </row>
    <row r="436" spans="1:38" s="124" customFormat="1" x14ac:dyDescent="0.3">
      <c r="A436" s="125" t="str">
        <f>Equipment!A442</f>
        <v>Low-Level Electronics</v>
      </c>
      <c r="B436" s="125" t="str">
        <f>Equipment!B442</f>
        <v>DIP/TO-#/SMD Components</v>
      </c>
      <c r="C436" s="125" t="str">
        <f>Equipment!C442</f>
        <v>SparkFun</v>
      </c>
      <c r="D436" s="125" t="str">
        <f>Equipment!D442</f>
        <v>COM-00522</v>
      </c>
      <c r="E436" s="125">
        <f>Equipment!E442</f>
        <v>0</v>
      </c>
      <c r="F436" s="125">
        <f>Equipment!F442</f>
        <v>0</v>
      </c>
      <c r="G436" s="125">
        <f>Equipment!G442</f>
        <v>0</v>
      </c>
      <c r="H436" s="125">
        <f>Equipment!H442</f>
        <v>0</v>
      </c>
      <c r="I436" s="125">
        <f>Equipment!K442</f>
        <v>0</v>
      </c>
      <c r="J436" s="125">
        <f>Equipment!L442</f>
        <v>0</v>
      </c>
      <c r="K436" s="125">
        <f>Equipment!I442</f>
        <v>0</v>
      </c>
      <c r="L436" s="125" t="str">
        <f>Equipment!M442</f>
        <v>Transistor - PNP (2N3906)</v>
      </c>
      <c r="M436" s="125">
        <f>Equipment!N442</f>
        <v>0.5</v>
      </c>
      <c r="N436" s="125">
        <f>Equipment!O442</f>
        <v>0</v>
      </c>
      <c r="O436" s="125" t="str">
        <f>Equipment!P442</f>
        <v>A</v>
      </c>
      <c r="P436" s="125">
        <f>Equipment!Q442</f>
        <v>422</v>
      </c>
      <c r="Q436" s="125" t="str">
        <f>Equipment!R442</f>
        <v>COM-00522</v>
      </c>
      <c r="R436" s="125">
        <f>Equipment!S442</f>
        <v>0</v>
      </c>
      <c r="S436" s="125">
        <f>Equipment!T442</f>
        <v>0</v>
      </c>
      <c r="T436" s="125">
        <f>Equipment!U442</f>
        <v>0</v>
      </c>
      <c r="U436" s="125">
        <f>Equipment!V442</f>
        <v>0</v>
      </c>
      <c r="V436" s="125">
        <f>Equipment!W442</f>
        <v>0</v>
      </c>
      <c r="W436" s="125" t="str">
        <f>Equipment!X442</f>
        <v>https://www.sparkfun.com/products/522</v>
      </c>
      <c r="X436" s="125" t="str">
        <f>Equipment!Y442</f>
        <v>https://cdn.sparkfun.com/r/92-92/assets/parts/1/6/5/00522-1.jpg</v>
      </c>
      <c r="Y436" s="125" t="str">
        <f>Equipment!Z442</f>
        <v>https://www.sparkfun.com/products/00522</v>
      </c>
      <c r="Z436" s="125" t="str">
        <f>Equipment!AA442</f>
        <v>https://www.mouser.com/ProductDetail/474-COM-00522</v>
      </c>
      <c r="AA436" s="125">
        <f>Equipment!AB442</f>
        <v>0</v>
      </c>
      <c r="AB436" s="125"/>
      <c r="AC436" s="125"/>
      <c r="AD436" s="125"/>
      <c r="AE436" s="125"/>
      <c r="AF436" s="125"/>
      <c r="AG436" s="125"/>
      <c r="AH436" s="125"/>
      <c r="AI436" s="125"/>
      <c r="AJ436" s="125"/>
      <c r="AK436" s="125"/>
      <c r="AL436" s="125"/>
    </row>
    <row r="437" spans="1:38" s="124" customFormat="1" x14ac:dyDescent="0.3">
      <c r="A437" s="125" t="str">
        <f>Equipment!A443</f>
        <v>Low-Level Electronics</v>
      </c>
      <c r="B437" s="125" t="str">
        <f>Equipment!B443</f>
        <v>DIP/TO-#/SMD Components</v>
      </c>
      <c r="C437" s="125" t="str">
        <f>Equipment!C443</f>
        <v>SparkFun</v>
      </c>
      <c r="D437" s="125" t="str">
        <f>Equipment!D443</f>
        <v>COM-00521</v>
      </c>
      <c r="E437" s="125">
        <f>Equipment!E443</f>
        <v>0</v>
      </c>
      <c r="F437" s="125">
        <f>Equipment!F443</f>
        <v>0</v>
      </c>
      <c r="G437" s="125">
        <f>Equipment!G443</f>
        <v>0</v>
      </c>
      <c r="H437" s="125">
        <f>Equipment!H443</f>
        <v>0</v>
      </c>
      <c r="I437" s="125">
        <f>Equipment!K443</f>
        <v>0</v>
      </c>
      <c r="J437" s="125">
        <f>Equipment!L443</f>
        <v>0</v>
      </c>
      <c r="K437" s="125">
        <f>Equipment!I443</f>
        <v>0</v>
      </c>
      <c r="L437" s="125" t="str">
        <f>Equipment!M443</f>
        <v>Transistor - NPN (2N3904)</v>
      </c>
      <c r="M437" s="125">
        <f>Equipment!N443</f>
        <v>0.5</v>
      </c>
      <c r="N437" s="125">
        <f>Equipment!O443</f>
        <v>0</v>
      </c>
      <c r="O437" s="125" t="str">
        <f>Equipment!P443</f>
        <v>A</v>
      </c>
      <c r="P437" s="125">
        <f>Equipment!Q443</f>
        <v>423</v>
      </c>
      <c r="Q437" s="125" t="str">
        <f>Equipment!R443</f>
        <v>COM-00521</v>
      </c>
      <c r="R437" s="125">
        <f>Equipment!S443</f>
        <v>0</v>
      </c>
      <c r="S437" s="125">
        <f>Equipment!T443</f>
        <v>0</v>
      </c>
      <c r="T437" s="125">
        <f>Equipment!U443</f>
        <v>0</v>
      </c>
      <c r="U437" s="125">
        <f>Equipment!V443</f>
        <v>0</v>
      </c>
      <c r="V437" s="125">
        <f>Equipment!W443</f>
        <v>0</v>
      </c>
      <c r="W437" s="125" t="str">
        <f>Equipment!X443</f>
        <v>https://www.sparkfun.com/products/521</v>
      </c>
      <c r="X437" s="125" t="str">
        <f>Equipment!Y443</f>
        <v>https://cdn.sparkfun.com/r/92-92/assets/parts/2/9/9/00521-1.jpg</v>
      </c>
      <c r="Y437" s="125" t="str">
        <f>Equipment!Z443</f>
        <v>https://www.sparkfun.com/products/00521</v>
      </c>
      <c r="Z437" s="125" t="str">
        <f>Equipment!AA443</f>
        <v>https://www.mouser.com/ProductDetail/474-COM-00521</v>
      </c>
      <c r="AA437" s="125">
        <f>Equipment!AB443</f>
        <v>0</v>
      </c>
      <c r="AB437" s="125"/>
      <c r="AC437" s="125"/>
      <c r="AD437" s="125"/>
      <c r="AE437" s="125"/>
      <c r="AF437" s="125"/>
      <c r="AG437" s="125"/>
      <c r="AH437" s="125"/>
      <c r="AI437" s="125"/>
      <c r="AJ437" s="125"/>
      <c r="AK437" s="125"/>
      <c r="AL437" s="125"/>
    </row>
    <row r="438" spans="1:38" s="124" customFormat="1" x14ac:dyDescent="0.3">
      <c r="A438" s="125" t="str">
        <f>Equipment!A444</f>
        <v>Low-Level Electronics</v>
      </c>
      <c r="B438" s="125" t="str">
        <f>Equipment!B444</f>
        <v>DIP/TO-#/SMD Components</v>
      </c>
      <c r="C438" s="125" t="str">
        <f>Equipment!C444</f>
        <v>SparkFun</v>
      </c>
      <c r="D438" s="125" t="str">
        <f>Equipment!D444</f>
        <v>COM-08928</v>
      </c>
      <c r="E438" s="125">
        <f>Equipment!E444</f>
        <v>0</v>
      </c>
      <c r="F438" s="125">
        <f>Equipment!F444</f>
        <v>0</v>
      </c>
      <c r="G438" s="125">
        <f>Equipment!G444</f>
        <v>0</v>
      </c>
      <c r="H438" s="125">
        <f>Equipment!H444</f>
        <v>0</v>
      </c>
      <c r="I438" s="125">
        <f>Equipment!K444</f>
        <v>0</v>
      </c>
      <c r="J438" s="125">
        <f>Equipment!L444</f>
        <v>0</v>
      </c>
      <c r="K438" s="125">
        <f>Equipment!I444</f>
        <v>0</v>
      </c>
      <c r="L438" s="125" t="str">
        <f>Equipment!M444</f>
        <v>Transistor - NPN (BC547)</v>
      </c>
      <c r="M438" s="125">
        <f>Equipment!N444</f>
        <v>0.5</v>
      </c>
      <c r="N438" s="125">
        <f>Equipment!O444</f>
        <v>0</v>
      </c>
      <c r="O438" s="125" t="str">
        <f>Equipment!P444</f>
        <v>G</v>
      </c>
      <c r="P438" s="125">
        <f>Equipment!Q444</f>
        <v>424</v>
      </c>
      <c r="Q438" s="125" t="str">
        <f>Equipment!R444</f>
        <v>COM-08928</v>
      </c>
      <c r="R438" s="125">
        <f>Equipment!S444</f>
        <v>0</v>
      </c>
      <c r="S438" s="125">
        <f>Equipment!T444</f>
        <v>0</v>
      </c>
      <c r="T438" s="125">
        <f>Equipment!U444</f>
        <v>0</v>
      </c>
      <c r="U438" s="125">
        <f>Equipment!V444</f>
        <v>0</v>
      </c>
      <c r="V438" s="125">
        <f>Equipment!W444</f>
        <v>0</v>
      </c>
      <c r="W438" s="125" t="str">
        <f>Equipment!X444</f>
        <v>https://www.sparkfun.com/products/8928</v>
      </c>
      <c r="X438" s="125" t="str">
        <f>Equipment!Y444</f>
        <v>https://cdn.sparkfun.com/r/92-92/assets/parts/2/2/0/7/08928-03-L.jpg</v>
      </c>
      <c r="Y438" s="125" t="str">
        <f>Equipment!Z444</f>
        <v>https://www.sparkfun.com/products/08928</v>
      </c>
      <c r="Z438" s="125" t="str">
        <f>Equipment!AA444</f>
        <v>https://www.mouser.com/ProductDetail/474-COM-08928</v>
      </c>
      <c r="AA438" s="125">
        <f>Equipment!AB444</f>
        <v>0</v>
      </c>
      <c r="AB438" s="125"/>
      <c r="AC438" s="125"/>
      <c r="AD438" s="125"/>
      <c r="AE438" s="125"/>
      <c r="AF438" s="125"/>
      <c r="AG438" s="125"/>
      <c r="AH438" s="125"/>
      <c r="AI438" s="125"/>
      <c r="AJ438" s="125"/>
      <c r="AK438" s="125"/>
      <c r="AL438" s="125"/>
    </row>
    <row r="439" spans="1:38" s="124" customFormat="1" x14ac:dyDescent="0.3">
      <c r="A439" s="125" t="str">
        <f>Equipment!A445</f>
        <v>Low-Level Electronics</v>
      </c>
      <c r="B439" s="125" t="str">
        <f>Equipment!B445</f>
        <v>DIP/TO-#/SMD Components</v>
      </c>
      <c r="C439" s="125" t="str">
        <f>Equipment!C445</f>
        <v>SparkFun</v>
      </c>
      <c r="D439" s="125" t="str">
        <f>Equipment!D445</f>
        <v>COM-10213</v>
      </c>
      <c r="E439" s="125">
        <f>Equipment!E445</f>
        <v>0</v>
      </c>
      <c r="F439" s="125">
        <f>Equipment!F445</f>
        <v>0</v>
      </c>
      <c r="G439" s="125">
        <f>Equipment!G445</f>
        <v>0</v>
      </c>
      <c r="H439" s="125">
        <f>Equipment!H445</f>
        <v>0</v>
      </c>
      <c r="I439" s="125">
        <f>Equipment!K445</f>
        <v>0</v>
      </c>
      <c r="J439" s="125">
        <f>Equipment!L445</f>
        <v>0</v>
      </c>
      <c r="K439" s="125">
        <f>Equipment!I445</f>
        <v>0</v>
      </c>
      <c r="L439" s="125" t="str">
        <f>Equipment!M445</f>
        <v>N-Channel MOSFET 60V 30A</v>
      </c>
      <c r="M439" s="125">
        <f>Equipment!N445</f>
        <v>0.95</v>
      </c>
      <c r="N439" s="125">
        <f>Equipment!O445</f>
        <v>0</v>
      </c>
      <c r="O439" s="125" t="str">
        <f>Equipment!P445</f>
        <v>A</v>
      </c>
      <c r="P439" s="125">
        <f>Equipment!Q445</f>
        <v>425</v>
      </c>
      <c r="Q439" s="125" t="str">
        <f>Equipment!R445</f>
        <v>COM-10213</v>
      </c>
      <c r="R439" s="125">
        <f>Equipment!S445</f>
        <v>0</v>
      </c>
      <c r="S439" s="125">
        <f>Equipment!T445</f>
        <v>0</v>
      </c>
      <c r="T439" s="125">
        <f>Equipment!U445</f>
        <v>0</v>
      </c>
      <c r="U439" s="125">
        <f>Equipment!V445</f>
        <v>0</v>
      </c>
      <c r="V439" s="125">
        <f>Equipment!W445</f>
        <v>0</v>
      </c>
      <c r="W439" s="125" t="str">
        <f>Equipment!X445</f>
        <v>https://www.sparkfun.com/products/10213</v>
      </c>
      <c r="X439" s="125" t="str">
        <f>Equipment!Y445</f>
        <v>https://cdn.sparkfun.com/r/92-92/assets/parts/4/5/5/5/10213-01.jpg</v>
      </c>
      <c r="Y439" s="125" t="str">
        <f>Equipment!Z445</f>
        <v>https://www.sparkfun.com/products/10213</v>
      </c>
      <c r="Z439" s="125" t="str">
        <f>Equipment!AA445</f>
        <v>https://www.mouser.com/ProductDetail/474-COM-10213</v>
      </c>
      <c r="AA439" s="125">
        <f>Equipment!AB445</f>
        <v>0</v>
      </c>
      <c r="AB439" s="125"/>
      <c r="AC439" s="125"/>
      <c r="AD439" s="125"/>
      <c r="AE439" s="125"/>
      <c r="AF439" s="125"/>
      <c r="AG439" s="125"/>
      <c r="AH439" s="125"/>
      <c r="AI439" s="125"/>
      <c r="AJ439" s="125"/>
      <c r="AK439" s="125"/>
      <c r="AL439" s="125"/>
    </row>
    <row r="440" spans="1:38" s="124" customFormat="1" x14ac:dyDescent="0.3">
      <c r="A440" s="125" t="str">
        <f>Equipment!A446</f>
        <v>Low-Level Electronics</v>
      </c>
      <c r="B440" s="125" t="str">
        <f>Equipment!B446</f>
        <v>DIP/TO-#/SMD Components</v>
      </c>
      <c r="C440" s="125" t="str">
        <f>Equipment!C446</f>
        <v>SparkFun</v>
      </c>
      <c r="D440" s="125" t="str">
        <f>Equipment!D446</f>
        <v>COM-10349</v>
      </c>
      <c r="E440" s="125">
        <f>Equipment!E446</f>
        <v>0</v>
      </c>
      <c r="F440" s="125">
        <f>Equipment!F446</f>
        <v>0</v>
      </c>
      <c r="G440" s="125">
        <f>Equipment!G446</f>
        <v>0</v>
      </c>
      <c r="H440" s="125">
        <f>Equipment!H446</f>
        <v>0</v>
      </c>
      <c r="I440" s="125">
        <f>Equipment!K446</f>
        <v>0</v>
      </c>
      <c r="J440" s="125">
        <f>Equipment!L446</f>
        <v>0</v>
      </c>
      <c r="K440" s="125">
        <f>Equipment!I446</f>
        <v>0</v>
      </c>
      <c r="L440" s="125" t="str">
        <f>Equipment!M446</f>
        <v>P-Channel MOSFET 60V 27A</v>
      </c>
      <c r="M440" s="125">
        <f>Equipment!N446</f>
        <v>0.95</v>
      </c>
      <c r="N440" s="125">
        <f>Equipment!O446</f>
        <v>0</v>
      </c>
      <c r="O440" s="125" t="str">
        <f>Equipment!P446</f>
        <v>D</v>
      </c>
      <c r="P440" s="125">
        <f>Equipment!Q446</f>
        <v>426</v>
      </c>
      <c r="Q440" s="125" t="str">
        <f>Equipment!R446</f>
        <v>COM-10349</v>
      </c>
      <c r="R440" s="125">
        <f>Equipment!S446</f>
        <v>0</v>
      </c>
      <c r="S440" s="125">
        <f>Equipment!T446</f>
        <v>0</v>
      </c>
      <c r="T440" s="125">
        <f>Equipment!U446</f>
        <v>0</v>
      </c>
      <c r="U440" s="125">
        <f>Equipment!V446</f>
        <v>0</v>
      </c>
      <c r="V440" s="125">
        <f>Equipment!W446</f>
        <v>0</v>
      </c>
      <c r="W440" s="125" t="str">
        <f>Equipment!X446</f>
        <v>https://www.sparkfun.com/products/10349</v>
      </c>
      <c r="X440" s="125" t="str">
        <f>Equipment!Y446</f>
        <v>https://cdn.sparkfun.com/r/92-92/assets/parts/4/7/7/8/10349-01.jpg</v>
      </c>
      <c r="Y440" s="125" t="str">
        <f>Equipment!Z446</f>
        <v>https://www.sparkfun.com/products/10349</v>
      </c>
      <c r="Z440" s="125" t="str">
        <f>Equipment!AA446</f>
        <v>https://www.mouser.com/ProductDetail/474-COM-10349</v>
      </c>
      <c r="AA440" s="125">
        <f>Equipment!AB446</f>
        <v>0</v>
      </c>
      <c r="AB440" s="125"/>
      <c r="AC440" s="125"/>
      <c r="AD440" s="125"/>
      <c r="AE440" s="125"/>
      <c r="AF440" s="125"/>
      <c r="AG440" s="125"/>
      <c r="AH440" s="125"/>
      <c r="AI440" s="125"/>
      <c r="AJ440" s="125"/>
      <c r="AK440" s="125"/>
      <c r="AL440" s="125"/>
    </row>
    <row r="441" spans="1:38" s="124" customFormat="1" x14ac:dyDescent="0.3">
      <c r="A441" s="125" t="str">
        <f>Equipment!A447</f>
        <v>Low-Level Electronics</v>
      </c>
      <c r="B441" s="125" t="str">
        <f>Equipment!B447</f>
        <v>DIP/TO-#/SMD Components</v>
      </c>
      <c r="C441" s="125" t="str">
        <f>Equipment!C447</f>
        <v>SparkFun</v>
      </c>
      <c r="D441" s="125" t="str">
        <f>Equipment!D447</f>
        <v>COM-12901</v>
      </c>
      <c r="E441" s="125">
        <f>Equipment!E447</f>
        <v>0</v>
      </c>
      <c r="F441" s="125">
        <f>Equipment!F447</f>
        <v>0</v>
      </c>
      <c r="G441" s="125">
        <f>Equipment!G447</f>
        <v>0</v>
      </c>
      <c r="H441" s="125">
        <f>Equipment!H447</f>
        <v>0</v>
      </c>
      <c r="I441" s="125">
        <f>Equipment!K447</f>
        <v>0</v>
      </c>
      <c r="J441" s="125">
        <f>Equipment!L447</f>
        <v>0</v>
      </c>
      <c r="K441" s="125">
        <f>Equipment!I447</f>
        <v>0</v>
      </c>
      <c r="L441" s="125" t="str">
        <f>Equipment!M447</f>
        <v>P-Channel MOSFET 20V 24A - low Vgs(th)</v>
      </c>
      <c r="M441" s="125">
        <f>Equipment!N447</f>
        <v>1.95</v>
      </c>
      <c r="N441" s="125">
        <f>Equipment!O447</f>
        <v>0</v>
      </c>
      <c r="O441" s="125" t="str">
        <f>Equipment!P447</f>
        <v>D</v>
      </c>
      <c r="P441" s="125">
        <f>Equipment!Q447</f>
        <v>427</v>
      </c>
      <c r="Q441" s="125" t="str">
        <f>Equipment!R447</f>
        <v>COM-12901</v>
      </c>
      <c r="R441" s="125">
        <f>Equipment!S447</f>
        <v>0</v>
      </c>
      <c r="S441" s="125">
        <f>Equipment!T447</f>
        <v>0</v>
      </c>
      <c r="T441" s="125">
        <f>Equipment!U447</f>
        <v>0</v>
      </c>
      <c r="U441" s="125">
        <f>Equipment!V447</f>
        <v>0</v>
      </c>
      <c r="V441" s="125">
        <f>Equipment!W447</f>
        <v>0</v>
      </c>
      <c r="W441" s="125" t="str">
        <f>Equipment!X447</f>
        <v>https://www.sparkfun.com/products/12901</v>
      </c>
      <c r="X441" s="125" t="str">
        <f>Equipment!Y447</f>
        <v>https://cdn.sparkfun.com/r/92-92/assets/parts/9/8/0/2/12901-01.jpg</v>
      </c>
      <c r="Y441" s="125" t="str">
        <f>Equipment!Z447</f>
        <v>https://www.sparkfun.com/products/12901</v>
      </c>
      <c r="Z441" s="125" t="str">
        <f>Equipment!AA447</f>
        <v>https://www.mouser.com/ProductDetail/474-COM-12901</v>
      </c>
      <c r="AA441" s="125">
        <f>Equipment!AB447</f>
        <v>0</v>
      </c>
      <c r="AB441" s="125"/>
      <c r="AC441" s="125"/>
      <c r="AD441" s="125"/>
      <c r="AE441" s="125"/>
      <c r="AF441" s="125"/>
      <c r="AG441" s="125"/>
      <c r="AH441" s="125"/>
      <c r="AI441" s="125"/>
      <c r="AJ441" s="125"/>
      <c r="AK441" s="125"/>
      <c r="AL441" s="125"/>
    </row>
    <row r="442" spans="1:38" s="124" customFormat="1" x14ac:dyDescent="0.3">
      <c r="A442" s="125" t="str">
        <f>Equipment!A448</f>
        <v>Low-Level Electronics</v>
      </c>
      <c r="B442" s="125" t="str">
        <f>Equipment!B448</f>
        <v>DIP/TO-#/SMD Components</v>
      </c>
      <c r="C442" s="125" t="str">
        <f>Equipment!C448</f>
        <v>SparkFun</v>
      </c>
      <c r="D442" s="125" t="str">
        <f>Equipment!D448</f>
        <v>COM-11078</v>
      </c>
      <c r="E442" s="125">
        <f>Equipment!E448</f>
        <v>1</v>
      </c>
      <c r="F442" s="125">
        <f>Equipment!F448</f>
        <v>0</v>
      </c>
      <c r="G442" s="125">
        <f>Equipment!G448</f>
        <v>0</v>
      </c>
      <c r="H442" s="125">
        <f>Equipment!H448</f>
        <v>5</v>
      </c>
      <c r="I442" s="125">
        <f>Equipment!K448</f>
        <v>0</v>
      </c>
      <c r="J442" s="125">
        <f>Equipment!L448</f>
        <v>0</v>
      </c>
      <c r="K442" s="125">
        <f>Equipment!I448</f>
        <v>5</v>
      </c>
      <c r="L442" s="125" t="str">
        <f>Equipment!M448</f>
        <v>TL431 - Voltage Reference</v>
      </c>
      <c r="M442" s="125">
        <f>Equipment!N448</f>
        <v>0.5</v>
      </c>
      <c r="N442" s="125">
        <f>Equipment!O448</f>
        <v>0</v>
      </c>
      <c r="O442" s="125" t="str">
        <f>Equipment!P448</f>
        <v>B</v>
      </c>
      <c r="P442" s="125">
        <f>Equipment!Q448</f>
        <v>428</v>
      </c>
      <c r="Q442" s="125" t="str">
        <f>Equipment!R448</f>
        <v>COM-11078</v>
      </c>
      <c r="R442" s="125">
        <f>Equipment!S448</f>
        <v>0.5</v>
      </c>
      <c r="S442" s="125">
        <f>Equipment!T448</f>
        <v>2.5</v>
      </c>
      <c r="T442" s="125">
        <f>Equipment!U448</f>
        <v>2.5</v>
      </c>
      <c r="U442" s="125">
        <f>Equipment!V448</f>
        <v>0</v>
      </c>
      <c r="V442" s="125">
        <f>Equipment!W448</f>
        <v>0</v>
      </c>
      <c r="W442" s="125" t="str">
        <f>Equipment!X448</f>
        <v>https://www.sparkfun.com/products/11078</v>
      </c>
      <c r="X442" s="125" t="str">
        <f>Equipment!Y448</f>
        <v>https://cdn.sparkfun.com/r/92-92/assets/parts/6/4/6/8/11078-01.jpg</v>
      </c>
      <c r="Y442" s="125" t="str">
        <f>Equipment!Z448</f>
        <v>https://www.sparkfun.com/products/11078</v>
      </c>
      <c r="Z442" s="125" t="str">
        <f>Equipment!AA448</f>
        <v>https://www.mouser.com/ProductDetail/474-COM-11078</v>
      </c>
      <c r="AA442" s="125">
        <f>Equipment!AB448</f>
        <v>0</v>
      </c>
      <c r="AB442" s="125"/>
      <c r="AC442" s="125"/>
      <c r="AD442" s="125"/>
      <c r="AE442" s="125"/>
      <c r="AF442" s="125"/>
      <c r="AG442" s="125"/>
      <c r="AH442" s="125"/>
      <c r="AI442" s="125"/>
      <c r="AJ442" s="125"/>
      <c r="AK442" s="125"/>
      <c r="AL442" s="125"/>
    </row>
    <row r="443" spans="1:38" s="124" customFormat="1" x14ac:dyDescent="0.3">
      <c r="A443" s="125" t="str">
        <f>Equipment!A449</f>
        <v>Low-Level Electronics</v>
      </c>
      <c r="B443" s="125" t="str">
        <f>Equipment!B449</f>
        <v>DIP/TO-#/SMD Components</v>
      </c>
      <c r="C443" s="125" t="str">
        <f>Equipment!C449</f>
        <v>SparkFun</v>
      </c>
      <c r="D443" s="125" t="str">
        <f>Equipment!D449</f>
        <v>COM-00526</v>
      </c>
      <c r="E443" s="125">
        <f>Equipment!E449</f>
        <v>1</v>
      </c>
      <c r="F443" s="125">
        <f>Equipment!F449</f>
        <v>0</v>
      </c>
      <c r="G443" s="125">
        <f>Equipment!G449</f>
        <v>0</v>
      </c>
      <c r="H443" s="125">
        <f>Equipment!H449</f>
        <v>5</v>
      </c>
      <c r="I443" s="125">
        <f>Equipment!K449</f>
        <v>0</v>
      </c>
      <c r="J443" s="125">
        <f>Equipment!L449</f>
        <v>0</v>
      </c>
      <c r="K443" s="125">
        <f>Equipment!I449</f>
        <v>5</v>
      </c>
      <c r="L443" s="125" t="str">
        <f>Equipment!M449</f>
        <v>Voltage Regulator - 3.3V</v>
      </c>
      <c r="M443" s="125">
        <f>Equipment!N449</f>
        <v>1.95</v>
      </c>
      <c r="N443" s="125">
        <f>Equipment!O449</f>
        <v>0</v>
      </c>
      <c r="O443" s="125" t="str">
        <f>Equipment!P449</f>
        <v>B</v>
      </c>
      <c r="P443" s="125">
        <f>Equipment!Q449</f>
        <v>429</v>
      </c>
      <c r="Q443" s="125" t="str">
        <f>Equipment!R449</f>
        <v>COM-00526</v>
      </c>
      <c r="R443" s="125">
        <f>Equipment!S449</f>
        <v>1.95</v>
      </c>
      <c r="S443" s="125">
        <f>Equipment!T449</f>
        <v>9.75</v>
      </c>
      <c r="T443" s="125">
        <f>Equipment!U449</f>
        <v>9.75</v>
      </c>
      <c r="U443" s="125">
        <f>Equipment!V449</f>
        <v>0</v>
      </c>
      <c r="V443" s="125">
        <f>Equipment!W449</f>
        <v>0</v>
      </c>
      <c r="W443" s="125" t="str">
        <f>Equipment!X449</f>
        <v>https://www.sparkfun.com/products/526</v>
      </c>
      <c r="X443" s="125" t="str">
        <f>Equipment!Y449</f>
        <v>https://cdn.sparkfun.com/r/92-92/assets/parts/3/0/2/00526-03-L.jpg</v>
      </c>
      <c r="Y443" s="125" t="str">
        <f>Equipment!Z449</f>
        <v>https://www.sparkfun.com/products/00526</v>
      </c>
      <c r="Z443" s="125" t="str">
        <f>Equipment!AA449</f>
        <v>https://www.mouser.com/ProductDetail/474-COM-00526</v>
      </c>
      <c r="AA443" s="125">
        <f>Equipment!AB449</f>
        <v>0</v>
      </c>
      <c r="AB443" s="125"/>
      <c r="AC443" s="125"/>
      <c r="AD443" s="125"/>
      <c r="AE443" s="125"/>
      <c r="AF443" s="125"/>
      <c r="AG443" s="125"/>
      <c r="AH443" s="125"/>
      <c r="AI443" s="125"/>
      <c r="AJ443" s="125"/>
      <c r="AK443" s="125"/>
      <c r="AL443" s="125"/>
    </row>
    <row r="444" spans="1:38" s="124" customFormat="1" x14ac:dyDescent="0.3">
      <c r="A444" s="125" t="str">
        <f>Equipment!A450</f>
        <v>Low-Level Electronics</v>
      </c>
      <c r="B444" s="125" t="str">
        <f>Equipment!B450</f>
        <v>DIP/TO-#/SMD Components</v>
      </c>
      <c r="C444" s="125" t="str">
        <f>Equipment!C450</f>
        <v>SparkFun</v>
      </c>
      <c r="D444" s="125" t="str">
        <f>Equipment!D450</f>
        <v>COM-00107</v>
      </c>
      <c r="E444" s="125">
        <f>Equipment!E450</f>
        <v>1</v>
      </c>
      <c r="F444" s="125">
        <f>Equipment!F450</f>
        <v>0</v>
      </c>
      <c r="G444" s="125">
        <f>Equipment!G450</f>
        <v>0</v>
      </c>
      <c r="H444" s="125">
        <f>Equipment!H450</f>
        <v>5</v>
      </c>
      <c r="I444" s="125">
        <f>Equipment!K450</f>
        <v>0</v>
      </c>
      <c r="J444" s="125">
        <f>Equipment!L450</f>
        <v>0</v>
      </c>
      <c r="K444" s="125">
        <f>Equipment!I450</f>
        <v>5</v>
      </c>
      <c r="L444" s="125" t="str">
        <f>Equipment!M450</f>
        <v>Voltage Regulator - 5V</v>
      </c>
      <c r="M444" s="125">
        <f>Equipment!N450</f>
        <v>0.95</v>
      </c>
      <c r="N444" s="125">
        <f>Equipment!O450</f>
        <v>0</v>
      </c>
      <c r="O444" s="125" t="str">
        <f>Equipment!P450</f>
        <v>B</v>
      </c>
      <c r="P444" s="125">
        <f>Equipment!Q450</f>
        <v>430</v>
      </c>
      <c r="Q444" s="125" t="str">
        <f>Equipment!R450</f>
        <v>COM-00107</v>
      </c>
      <c r="R444" s="125">
        <f>Equipment!S450</f>
        <v>0.95</v>
      </c>
      <c r="S444" s="125">
        <f>Equipment!T450</f>
        <v>4.75</v>
      </c>
      <c r="T444" s="125">
        <f>Equipment!U450</f>
        <v>4.75</v>
      </c>
      <c r="U444" s="125">
        <f>Equipment!V450</f>
        <v>0</v>
      </c>
      <c r="V444" s="125">
        <f>Equipment!W450</f>
        <v>0</v>
      </c>
      <c r="W444" s="125" t="str">
        <f>Equipment!X450</f>
        <v>https://www.sparkfun.com/products/107</v>
      </c>
      <c r="X444" s="125" t="str">
        <f>Equipment!Y450</f>
        <v>https://cdn.sparkfun.com/r/92-92/assets/parts/9/9/00107-1.jpg</v>
      </c>
      <c r="Y444" s="125" t="str">
        <f>Equipment!Z450</f>
        <v>https://www.sparkfun.com/products/00107</v>
      </c>
      <c r="Z444" s="125" t="str">
        <f>Equipment!AA450</f>
        <v>https://www.mouser.com/ProductDetail/474-COM-00107</v>
      </c>
      <c r="AA444" s="125">
        <f>Equipment!AB450</f>
        <v>0</v>
      </c>
      <c r="AB444" s="125"/>
      <c r="AC444" s="125"/>
      <c r="AD444" s="125"/>
      <c r="AE444" s="125"/>
      <c r="AF444" s="125"/>
      <c r="AG444" s="125"/>
      <c r="AH444" s="125"/>
      <c r="AI444" s="125"/>
      <c r="AJ444" s="125"/>
      <c r="AK444" s="125"/>
      <c r="AL444" s="125"/>
    </row>
    <row r="445" spans="1:38" s="124" customFormat="1" x14ac:dyDescent="0.3">
      <c r="A445" s="125" t="str">
        <f>Equipment!A451</f>
        <v>Low-Level Electronics</v>
      </c>
      <c r="B445" s="125" t="str">
        <f>Equipment!B451</f>
        <v>DIP/TO-#/SMD Components</v>
      </c>
      <c r="C445" s="125" t="str">
        <f>Equipment!C451</f>
        <v>SparkFun</v>
      </c>
      <c r="D445" s="125" t="str">
        <f>Equipment!D451</f>
        <v>COM-12766</v>
      </c>
      <c r="E445" s="125">
        <f>Equipment!E451</f>
        <v>0</v>
      </c>
      <c r="F445" s="125">
        <f>Equipment!F451</f>
        <v>2</v>
      </c>
      <c r="G445" s="125">
        <f>Equipment!G451</f>
        <v>0</v>
      </c>
      <c r="H445" s="125">
        <f>Equipment!H451</f>
        <v>2</v>
      </c>
      <c r="I445" s="125">
        <f>Equipment!K451</f>
        <v>2</v>
      </c>
      <c r="J445" s="125">
        <f>Equipment!L451</f>
        <v>2</v>
      </c>
      <c r="K445" s="125">
        <f>Equipment!I451</f>
        <v>0</v>
      </c>
      <c r="L445" s="125" t="str">
        <f>Equipment!M451</f>
        <v>Voltage Regulator - 12V</v>
      </c>
      <c r="M445" s="125">
        <f>Equipment!N451</f>
        <v>1.5</v>
      </c>
      <c r="N445" s="125">
        <f>Equipment!O451</f>
        <v>3</v>
      </c>
      <c r="O445" s="125" t="str">
        <f>Equipment!P451</f>
        <v>A</v>
      </c>
      <c r="P445" s="125">
        <f>Equipment!Q451</f>
        <v>431</v>
      </c>
      <c r="Q445" s="125" t="str">
        <f>Equipment!R451</f>
        <v>COM-12766</v>
      </c>
      <c r="R445" s="125">
        <f>Equipment!S451</f>
        <v>0</v>
      </c>
      <c r="S445" s="125">
        <f>Equipment!T451</f>
        <v>3</v>
      </c>
      <c r="T445" s="125">
        <f>Equipment!U451</f>
        <v>0</v>
      </c>
      <c r="U445" s="125">
        <f>Equipment!V451</f>
        <v>3</v>
      </c>
      <c r="V445" s="125">
        <f>Equipment!W451</f>
        <v>3</v>
      </c>
      <c r="W445" s="125" t="str">
        <f>Equipment!X451</f>
        <v>https://www.sparkfun.com/products/12766</v>
      </c>
      <c r="X445" s="125" t="str">
        <f>Equipment!Y451</f>
        <v>https://cdn.sparkfun.com/r/92-92/assets/parts/4/4/2/4/12766-01.jpg</v>
      </c>
      <c r="Y445" s="125" t="str">
        <f>Equipment!Z451</f>
        <v>https://www.sparkfun.com/products/12766</v>
      </c>
      <c r="Z445" s="125" t="str">
        <f>Equipment!AA451</f>
        <v>https://www.mouser.com/ProductDetail/474-COM-12766</v>
      </c>
      <c r="AA445" s="125">
        <f>Equipment!AB451</f>
        <v>0</v>
      </c>
      <c r="AB445" s="125"/>
      <c r="AC445" s="125"/>
      <c r="AD445" s="125"/>
      <c r="AE445" s="125"/>
      <c r="AF445" s="125"/>
      <c r="AG445" s="125"/>
      <c r="AH445" s="125"/>
      <c r="AI445" s="125"/>
      <c r="AJ445" s="125"/>
      <c r="AK445" s="125"/>
      <c r="AL445" s="125"/>
    </row>
    <row r="446" spans="1:38" s="124" customFormat="1" x14ac:dyDescent="0.3">
      <c r="A446" s="125" t="str">
        <f>Equipment!A452</f>
        <v>Low-Level Electronics</v>
      </c>
      <c r="B446" s="125" t="str">
        <f>Equipment!B452</f>
        <v>DIP/TO-#/SMD Components</v>
      </c>
      <c r="C446" s="125" t="str">
        <f>Equipment!C452</f>
        <v>SparkFun</v>
      </c>
      <c r="D446" s="125" t="str">
        <f>Equipment!D452</f>
        <v>COM-00527</v>
      </c>
      <c r="E446" s="125">
        <f>Equipment!E452</f>
        <v>0</v>
      </c>
      <c r="F446" s="125">
        <f>Equipment!F452</f>
        <v>2</v>
      </c>
      <c r="G446" s="125">
        <f>Equipment!G452</f>
        <v>0</v>
      </c>
      <c r="H446" s="125">
        <f>Equipment!H452</f>
        <v>2</v>
      </c>
      <c r="I446" s="125">
        <f>Equipment!K452</f>
        <v>2</v>
      </c>
      <c r="J446" s="125">
        <f>Equipment!L452</f>
        <v>2</v>
      </c>
      <c r="K446" s="125">
        <f>Equipment!I452</f>
        <v>0</v>
      </c>
      <c r="L446" s="125" t="str">
        <f>Equipment!M452</f>
        <v>Voltage Regulator - Adjustable</v>
      </c>
      <c r="M446" s="125">
        <f>Equipment!N452</f>
        <v>1.95</v>
      </c>
      <c r="N446" s="125">
        <f>Equipment!O452</f>
        <v>3.9</v>
      </c>
      <c r="O446" s="125" t="str">
        <f>Equipment!P452</f>
        <v>A</v>
      </c>
      <c r="P446" s="125">
        <f>Equipment!Q452</f>
        <v>432</v>
      </c>
      <c r="Q446" s="125" t="str">
        <f>Equipment!R452</f>
        <v>COM-00527</v>
      </c>
      <c r="R446" s="125">
        <f>Equipment!S452</f>
        <v>0</v>
      </c>
      <c r="S446" s="125">
        <f>Equipment!T452</f>
        <v>3.9</v>
      </c>
      <c r="T446" s="125">
        <f>Equipment!U452</f>
        <v>0</v>
      </c>
      <c r="U446" s="125">
        <f>Equipment!V452</f>
        <v>3.9</v>
      </c>
      <c r="V446" s="125">
        <f>Equipment!W452</f>
        <v>3.9</v>
      </c>
      <c r="W446" s="125" t="str">
        <f>Equipment!X452</f>
        <v>https://www.sparkfun.com/products/527</v>
      </c>
      <c r="X446" s="125" t="str">
        <f>Equipment!Y452</f>
        <v>https://cdn.sparkfun.com/r/92-92/assets/parts/3/5/8/LM317.jpg</v>
      </c>
      <c r="Y446" s="125" t="str">
        <f>Equipment!Z452</f>
        <v>https://www.sparkfun.com/products/00527</v>
      </c>
      <c r="Z446" s="125" t="str">
        <f>Equipment!AA452</f>
        <v>https://www.mouser.com/ProductDetail/474-COM-00527</v>
      </c>
      <c r="AA446" s="125">
        <f>Equipment!AB452</f>
        <v>0</v>
      </c>
      <c r="AB446" s="125"/>
      <c r="AC446" s="125"/>
      <c r="AD446" s="125"/>
      <c r="AE446" s="125"/>
      <c r="AF446" s="125"/>
      <c r="AG446" s="125"/>
      <c r="AH446" s="125"/>
      <c r="AI446" s="125"/>
      <c r="AJ446" s="125"/>
      <c r="AK446" s="125"/>
      <c r="AL446" s="125"/>
    </row>
    <row r="447" spans="1:38" s="124" customFormat="1" x14ac:dyDescent="0.3">
      <c r="A447" s="125" t="str">
        <f>Equipment!A453</f>
        <v>Low-Level Electronics</v>
      </c>
      <c r="B447" s="125" t="str">
        <f>Equipment!B453</f>
        <v>DIP/TO-#/SMD Components</v>
      </c>
      <c r="C447" s="125" t="str">
        <f>Equipment!C453</f>
        <v>SparkFun</v>
      </c>
      <c r="D447" s="125" t="str">
        <f>Equipment!D453</f>
        <v>PRT-07937</v>
      </c>
      <c r="E447" s="125">
        <f>Equipment!E453</f>
        <v>5</v>
      </c>
      <c r="F447" s="125">
        <f>Equipment!F453</f>
        <v>0</v>
      </c>
      <c r="G447" s="125">
        <f>Equipment!G453</f>
        <v>0</v>
      </c>
      <c r="H447" s="125">
        <f>Equipment!H453</f>
        <v>25</v>
      </c>
      <c r="I447" s="125">
        <f>Equipment!K453</f>
        <v>0</v>
      </c>
      <c r="J447" s="125">
        <f>Equipment!L453</f>
        <v>0</v>
      </c>
      <c r="K447" s="125">
        <f>Equipment!I453</f>
        <v>25</v>
      </c>
      <c r="L447" s="125" t="str">
        <f>Equipment!M453</f>
        <v>DIP Sockets Solder Tail - 8-Pin</v>
      </c>
      <c r="M447" s="125">
        <f>Equipment!N453</f>
        <v>0.5</v>
      </c>
      <c r="N447" s="125">
        <f>Equipment!O453</f>
        <v>0</v>
      </c>
      <c r="O447" s="125" t="str">
        <f>Equipment!P453</f>
        <v>B</v>
      </c>
      <c r="P447" s="125">
        <f>Equipment!Q453</f>
        <v>433</v>
      </c>
      <c r="Q447" s="125" t="str">
        <f>Equipment!R453</f>
        <v>PRT-07937</v>
      </c>
      <c r="R447" s="125">
        <f>Equipment!S453</f>
        <v>2.5</v>
      </c>
      <c r="S447" s="125">
        <f>Equipment!T453</f>
        <v>12.5</v>
      </c>
      <c r="T447" s="125">
        <f>Equipment!U453</f>
        <v>12.5</v>
      </c>
      <c r="U447" s="125">
        <f>Equipment!V453</f>
        <v>0</v>
      </c>
      <c r="V447" s="125">
        <f>Equipment!W453</f>
        <v>0</v>
      </c>
      <c r="W447" s="125" t="str">
        <f>Equipment!X453</f>
        <v>https://www.sparkfun.com/products/7937</v>
      </c>
      <c r="X447" s="125" t="str">
        <f>Equipment!Y453</f>
        <v>https://cdn.sparkfun.com/r/92-92/assets/parts/2/2/4/DIP-8.jpg</v>
      </c>
      <c r="Y447" s="125" t="str">
        <f>Equipment!Z453</f>
        <v>https://www.sparkfun.com/products/07937</v>
      </c>
      <c r="Z447" s="125" t="str">
        <f>Equipment!AA453</f>
        <v>https://www.mouser.com/ProductDetail/474-PRT-07937</v>
      </c>
      <c r="AA447" s="125">
        <f>Equipment!AB453</f>
        <v>0</v>
      </c>
      <c r="AB447" s="125"/>
      <c r="AC447" s="125"/>
      <c r="AD447" s="125"/>
      <c r="AE447" s="125"/>
      <c r="AF447" s="125"/>
      <c r="AG447" s="125"/>
      <c r="AH447" s="125"/>
      <c r="AI447" s="125"/>
      <c r="AJ447" s="125"/>
      <c r="AK447" s="125"/>
      <c r="AL447" s="125"/>
    </row>
    <row r="448" spans="1:38" s="124" customFormat="1" x14ac:dyDescent="0.3">
      <c r="A448" s="125" t="str">
        <f>Equipment!A454</f>
        <v>Low-Level Electronics</v>
      </c>
      <c r="B448" s="125" t="str">
        <f>Equipment!B454</f>
        <v>DIP/TO-#/SMD Components</v>
      </c>
      <c r="C448" s="125" t="str">
        <f>Equipment!C454</f>
        <v>Adafruit</v>
      </c>
      <c r="D448" s="125" t="str">
        <f>Equipment!D454</f>
        <v>2202</v>
      </c>
      <c r="E448" s="125">
        <f>Equipment!E454</f>
        <v>0</v>
      </c>
      <c r="F448" s="125">
        <f>Equipment!F454</f>
        <v>0</v>
      </c>
      <c r="G448" s="125">
        <f>Equipment!G454</f>
        <v>0</v>
      </c>
      <c r="H448" s="125">
        <f>Equipment!H454</f>
        <v>0</v>
      </c>
      <c r="I448" s="125">
        <f>Equipment!K454</f>
        <v>0</v>
      </c>
      <c r="J448" s="125">
        <f>Equipment!L454</f>
        <v>0</v>
      </c>
      <c r="K448" s="125">
        <f>Equipment!I454</f>
        <v>0</v>
      </c>
      <c r="L448" s="125" t="str">
        <f>Equipment!M454</f>
        <v>IC Socket - for 8-pin 0.3" Chips - Pack of 3</v>
      </c>
      <c r="M448" s="125">
        <f>Equipment!N454</f>
        <v>0.75</v>
      </c>
      <c r="N448" s="125">
        <f>Equipment!O454</f>
        <v>0</v>
      </c>
      <c r="O448" s="125" t="str">
        <f>Equipment!P454</f>
        <v>A</v>
      </c>
      <c r="P448" s="125">
        <f>Equipment!Q454</f>
        <v>434</v>
      </c>
      <c r="Q448" s="125" t="str">
        <f>Equipment!R454</f>
        <v>2202</v>
      </c>
      <c r="R448" s="125">
        <f>Equipment!S454</f>
        <v>0</v>
      </c>
      <c r="S448" s="125">
        <f>Equipment!T454</f>
        <v>0</v>
      </c>
      <c r="T448" s="125">
        <f>Equipment!U454</f>
        <v>0</v>
      </c>
      <c r="U448" s="125">
        <f>Equipment!V454</f>
        <v>0</v>
      </c>
      <c r="V448" s="125">
        <f>Equipment!W454</f>
        <v>0</v>
      </c>
      <c r="W448" s="125">
        <f>Equipment!X454</f>
        <v>0</v>
      </c>
      <c r="X448" s="125">
        <f>Equipment!Y454</f>
        <v>0</v>
      </c>
      <c r="Y448" s="125" t="str">
        <f>Equipment!Z454</f>
        <v>https://www.adafruit.com/product/2202</v>
      </c>
      <c r="Z448" s="125" t="str">
        <f>Equipment!AA454</f>
        <v>https://www.mouser.com/ProductDetail/485-2202</v>
      </c>
      <c r="AA448" s="125">
        <f>Equipment!AB454</f>
        <v>0</v>
      </c>
      <c r="AB448" s="125"/>
      <c r="AC448" s="125"/>
      <c r="AD448" s="125"/>
      <c r="AE448" s="125"/>
      <c r="AF448" s="125"/>
      <c r="AG448" s="125"/>
      <c r="AH448" s="125"/>
      <c r="AI448" s="125"/>
      <c r="AJ448" s="125"/>
      <c r="AK448" s="125"/>
      <c r="AL448" s="125"/>
    </row>
    <row r="449" spans="1:38" s="124" customFormat="1" x14ac:dyDescent="0.3">
      <c r="A449" s="125" t="str">
        <f>Equipment!A455</f>
        <v>Low-Level Electronics</v>
      </c>
      <c r="B449" s="125" t="str">
        <f>Equipment!B455</f>
        <v>DIP/TO-#/SMD Components</v>
      </c>
      <c r="C449" s="125" t="str">
        <f>Equipment!C455</f>
        <v>SparkFun</v>
      </c>
      <c r="D449" s="125" t="str">
        <f>Equipment!D455</f>
        <v>COM-09456</v>
      </c>
      <c r="E449" s="125">
        <f>Equipment!E455</f>
        <v>2</v>
      </c>
      <c r="F449" s="125">
        <f>Equipment!F455</f>
        <v>0</v>
      </c>
      <c r="G449" s="125">
        <f>Equipment!G455</f>
        <v>0</v>
      </c>
      <c r="H449" s="125">
        <f>Equipment!H455</f>
        <v>10</v>
      </c>
      <c r="I449" s="125">
        <f>Equipment!K455</f>
        <v>0</v>
      </c>
      <c r="J449" s="125">
        <f>Equipment!L455</f>
        <v>0</v>
      </c>
      <c r="K449" s="125">
        <f>Equipment!I455</f>
        <v>10</v>
      </c>
      <c r="L449" s="125" t="str">
        <f>Equipment!M455</f>
        <v>Op-Amp (Through-Hole) - LM358</v>
      </c>
      <c r="M449" s="125">
        <f>Equipment!N455</f>
        <v>0.95</v>
      </c>
      <c r="N449" s="125">
        <f>Equipment!O455</f>
        <v>0</v>
      </c>
      <c r="O449" s="125" t="str">
        <f>Equipment!P455</f>
        <v>B</v>
      </c>
      <c r="P449" s="125">
        <f>Equipment!Q455</f>
        <v>435</v>
      </c>
      <c r="Q449" s="125" t="str">
        <f>Equipment!R455</f>
        <v>COM-09456</v>
      </c>
      <c r="R449" s="125">
        <f>Equipment!S455</f>
        <v>1.9</v>
      </c>
      <c r="S449" s="125">
        <f>Equipment!T455</f>
        <v>9.5</v>
      </c>
      <c r="T449" s="125">
        <f>Equipment!U455</f>
        <v>9.5</v>
      </c>
      <c r="U449" s="125">
        <f>Equipment!V455</f>
        <v>0</v>
      </c>
      <c r="V449" s="125">
        <f>Equipment!W455</f>
        <v>0</v>
      </c>
      <c r="W449" s="125" t="str">
        <f>Equipment!X455</f>
        <v>https://www.sparkfun.com/products/9456</v>
      </c>
      <c r="X449" s="125" t="str">
        <f>Equipment!Y455</f>
        <v>https://cdn.sparkfun.com/r/92-92/assets/parts/2/7/8/8/09456-01.jpg</v>
      </c>
      <c r="Y449" s="125" t="str">
        <f>Equipment!Z455</f>
        <v>https://www.sparkfun.com/products/09456</v>
      </c>
      <c r="Z449" s="125" t="str">
        <f>Equipment!AA455</f>
        <v>https://www.mouser.com/ProductDetail/474-COM-09456</v>
      </c>
      <c r="AA449" s="125">
        <f>Equipment!AB455</f>
        <v>0</v>
      </c>
      <c r="AB449" s="125"/>
      <c r="AC449" s="125"/>
      <c r="AD449" s="125"/>
      <c r="AE449" s="125"/>
      <c r="AF449" s="125"/>
      <c r="AG449" s="125"/>
      <c r="AH449" s="125"/>
      <c r="AI449" s="125"/>
      <c r="AJ449" s="125"/>
      <c r="AK449" s="125"/>
      <c r="AL449" s="125"/>
    </row>
    <row r="450" spans="1:38" s="124" customFormat="1" x14ac:dyDescent="0.3">
      <c r="A450" s="125" t="str">
        <f>Equipment!A456</f>
        <v>Low-Level Electronics</v>
      </c>
      <c r="B450" s="125" t="str">
        <f>Equipment!B456</f>
        <v>DIP/TO-#/SMD Components</v>
      </c>
      <c r="C450" s="125" t="str">
        <f>Equipment!C456</f>
        <v>SparkFun</v>
      </c>
      <c r="D450" s="125" t="str">
        <f>Equipment!D456</f>
        <v>COM-10613</v>
      </c>
      <c r="E450" s="125">
        <f>Equipment!E456</f>
        <v>1</v>
      </c>
      <c r="F450" s="125">
        <f>Equipment!F456</f>
        <v>0</v>
      </c>
      <c r="G450" s="125">
        <f>Equipment!G456</f>
        <v>0</v>
      </c>
      <c r="H450" s="125">
        <f>Equipment!H456</f>
        <v>5</v>
      </c>
      <c r="I450" s="125">
        <f>Equipment!K456</f>
        <v>0</v>
      </c>
      <c r="J450" s="125">
        <f>Equipment!L456</f>
        <v>0</v>
      </c>
      <c r="K450" s="125">
        <f>Equipment!I456</f>
        <v>5</v>
      </c>
      <c r="L450" s="125" t="str">
        <f>Equipment!M456</f>
        <v>Digital Potentiometer - 10K</v>
      </c>
      <c r="M450" s="125">
        <f>Equipment!N456</f>
        <v>1.5</v>
      </c>
      <c r="N450" s="125">
        <f>Equipment!O456</f>
        <v>0</v>
      </c>
      <c r="O450" s="125" t="str">
        <f>Equipment!P456</f>
        <v>B</v>
      </c>
      <c r="P450" s="125">
        <f>Equipment!Q456</f>
        <v>436</v>
      </c>
      <c r="Q450" s="125" t="str">
        <f>Equipment!R456</f>
        <v>COM-10613</v>
      </c>
      <c r="R450" s="125">
        <f>Equipment!S456</f>
        <v>1.5</v>
      </c>
      <c r="S450" s="125">
        <f>Equipment!T456</f>
        <v>7.5</v>
      </c>
      <c r="T450" s="125">
        <f>Equipment!U456</f>
        <v>7.5</v>
      </c>
      <c r="U450" s="125">
        <f>Equipment!V456</f>
        <v>0</v>
      </c>
      <c r="V450" s="125">
        <f>Equipment!W456</f>
        <v>0</v>
      </c>
      <c r="W450" s="125" t="str">
        <f>Equipment!X456</f>
        <v>https://www.sparkfun.com/products/10613</v>
      </c>
      <c r="X450" s="125" t="str">
        <f>Equipment!Y456</f>
        <v>https://cdn.sparkfun.com/r/92-92/assets/parts/5/2/6/9/10613-01.jpg</v>
      </c>
      <c r="Y450" s="125" t="str">
        <f>Equipment!Z456</f>
        <v>https://www.sparkfun.com/products/10613</v>
      </c>
      <c r="Z450" s="125" t="str">
        <f>Equipment!AA456</f>
        <v>https://www.mouser.com/ProductDetail/474-COM-10613</v>
      </c>
      <c r="AA450" s="125">
        <f>Equipment!AB456</f>
        <v>0</v>
      </c>
      <c r="AB450" s="125"/>
      <c r="AC450" s="125"/>
      <c r="AD450" s="125"/>
      <c r="AE450" s="125"/>
      <c r="AF450" s="125"/>
      <c r="AG450" s="125"/>
      <c r="AH450" s="125"/>
      <c r="AI450" s="125"/>
      <c r="AJ450" s="125"/>
      <c r="AK450" s="125"/>
      <c r="AL450" s="125"/>
    </row>
    <row r="451" spans="1:38" s="124" customFormat="1" x14ac:dyDescent="0.3">
      <c r="A451" s="125" t="str">
        <f>Equipment!A457</f>
        <v>Low-Level Electronics</v>
      </c>
      <c r="B451" s="125" t="str">
        <f>Equipment!B457</f>
        <v>DIP/TO-#/SMD Components</v>
      </c>
      <c r="C451" s="125" t="str">
        <f>Equipment!C457</f>
        <v>SparkFun</v>
      </c>
      <c r="D451" s="125" t="str">
        <f>Equipment!D457</f>
        <v>COM-09273</v>
      </c>
      <c r="E451" s="125">
        <f>Equipment!E457</f>
        <v>1</v>
      </c>
      <c r="F451" s="125">
        <f>Equipment!F457</f>
        <v>0</v>
      </c>
      <c r="G451" s="125">
        <f>Equipment!G457</f>
        <v>0</v>
      </c>
      <c r="H451" s="125">
        <f>Equipment!H457</f>
        <v>5</v>
      </c>
      <c r="I451" s="125">
        <f>Equipment!K457</f>
        <v>0</v>
      </c>
      <c r="J451" s="125">
        <f>Equipment!L457</f>
        <v>0</v>
      </c>
      <c r="K451" s="125">
        <f>Equipment!I457</f>
        <v>5</v>
      </c>
      <c r="L451" s="125" t="str">
        <f>Equipment!M457</f>
        <v>555 Timer</v>
      </c>
      <c r="M451" s="125">
        <f>Equipment!N457</f>
        <v>0.95</v>
      </c>
      <c r="N451" s="125">
        <f>Equipment!O457</f>
        <v>0</v>
      </c>
      <c r="O451" s="125" t="str">
        <f>Equipment!P457</f>
        <v>B</v>
      </c>
      <c r="P451" s="125">
        <f>Equipment!Q457</f>
        <v>437</v>
      </c>
      <c r="Q451" s="125" t="str">
        <f>Equipment!R457</f>
        <v>COM-09273</v>
      </c>
      <c r="R451" s="125">
        <f>Equipment!S457</f>
        <v>0.95</v>
      </c>
      <c r="S451" s="125">
        <f>Equipment!T457</f>
        <v>4.75</v>
      </c>
      <c r="T451" s="125">
        <f>Equipment!U457</f>
        <v>4.75</v>
      </c>
      <c r="U451" s="125">
        <f>Equipment!V457</f>
        <v>0</v>
      </c>
      <c r="V451" s="125">
        <f>Equipment!W457</f>
        <v>0</v>
      </c>
      <c r="W451" s="125" t="str">
        <f>Equipment!X457</f>
        <v>https://www.sparkfun.com/products/9273</v>
      </c>
      <c r="X451" s="125" t="str">
        <f>Equipment!Y457</f>
        <v>https://cdn.sparkfun.com/r/92-92/assets/parts/2/7/9/0/09273-1.jpg</v>
      </c>
      <c r="Y451" s="125" t="str">
        <f>Equipment!Z457</f>
        <v>https://www.sparkfun.com/products/09273</v>
      </c>
      <c r="Z451" s="125" t="str">
        <f>Equipment!AA457</f>
        <v>https://www.mouser.com/ProductDetail/474-COM-09273</v>
      </c>
      <c r="AA451" s="125">
        <f>Equipment!AB457</f>
        <v>0</v>
      </c>
      <c r="AB451" s="125"/>
      <c r="AC451" s="125"/>
      <c r="AD451" s="125"/>
      <c r="AE451" s="125"/>
      <c r="AF451" s="125"/>
      <c r="AG451" s="125"/>
      <c r="AH451" s="125"/>
      <c r="AI451" s="125"/>
      <c r="AJ451" s="125"/>
      <c r="AK451" s="125"/>
      <c r="AL451" s="125"/>
    </row>
    <row r="452" spans="1:38" s="124" customFormat="1" x14ac:dyDescent="0.3">
      <c r="A452" s="125" t="str">
        <f>Equipment!A458</f>
        <v>Low-Level Electronics</v>
      </c>
      <c r="B452" s="125" t="str">
        <f>Equipment!B458</f>
        <v>DIP/TO-#/SMD Components</v>
      </c>
      <c r="C452" s="125" t="str">
        <f>Equipment!C458</f>
        <v>SparkFun</v>
      </c>
      <c r="D452" s="125" t="str">
        <f>Equipment!D458</f>
        <v>COM-08636</v>
      </c>
      <c r="E452" s="125">
        <f>Equipment!E458</f>
        <v>1</v>
      </c>
      <c r="F452" s="125">
        <f>Equipment!F458</f>
        <v>0</v>
      </c>
      <c r="G452" s="125">
        <f>Equipment!G458</f>
        <v>0</v>
      </c>
      <c r="H452" s="125">
        <f>Equipment!H458</f>
        <v>5</v>
      </c>
      <c r="I452" s="125">
        <f>Equipment!K458</f>
        <v>0</v>
      </c>
      <c r="J452" s="125">
        <f>Equipment!L458</f>
        <v>0</v>
      </c>
      <c r="K452" s="125">
        <f>Equipment!I458</f>
        <v>5</v>
      </c>
      <c r="L452" s="125" t="str">
        <f>Equipment!M458</f>
        <v>Analog to Digital Converter - MCP3002</v>
      </c>
      <c r="M452" s="125">
        <f>Equipment!N458</f>
        <v>2.38</v>
      </c>
      <c r="N452" s="125">
        <f>Equipment!O458</f>
        <v>0</v>
      </c>
      <c r="O452" s="125" t="str">
        <f>Equipment!P458</f>
        <v>B</v>
      </c>
      <c r="P452" s="125">
        <f>Equipment!Q458</f>
        <v>438</v>
      </c>
      <c r="Q452" s="125" t="str">
        <f>Equipment!R458</f>
        <v>COM-08636</v>
      </c>
      <c r="R452" s="125">
        <f>Equipment!S458</f>
        <v>2.38</v>
      </c>
      <c r="S452" s="125">
        <f>Equipment!T458</f>
        <v>11.899999999999999</v>
      </c>
      <c r="T452" s="125">
        <f>Equipment!U458</f>
        <v>11.899999999999999</v>
      </c>
      <c r="U452" s="125">
        <f>Equipment!V458</f>
        <v>0</v>
      </c>
      <c r="V452" s="125">
        <f>Equipment!W458</f>
        <v>0</v>
      </c>
      <c r="W452" s="125" t="str">
        <f>Equipment!X458</f>
        <v>https://www.sparkfun.com/products/8636</v>
      </c>
      <c r="X452" s="125" t="str">
        <f>Equipment!Y458</f>
        <v>https://cdn.sparkfun.com/r/92-92/assets/parts/1/7/7/0/08636-03-L.jpg</v>
      </c>
      <c r="Y452" s="125" t="str">
        <f>Equipment!Z458</f>
        <v>https://www.sparkfun.com/products/08636</v>
      </c>
      <c r="Z452" s="125" t="str">
        <f>Equipment!AA458</f>
        <v>https://www.mouser.com/ProductDetail/474-COM-08636</v>
      </c>
      <c r="AA452" s="125">
        <f>Equipment!AB458</f>
        <v>0</v>
      </c>
      <c r="AB452" s="125"/>
      <c r="AC452" s="125"/>
      <c r="AD452" s="125"/>
      <c r="AE452" s="125"/>
      <c r="AF452" s="125"/>
      <c r="AG452" s="125"/>
      <c r="AH452" s="125"/>
      <c r="AI452" s="125"/>
      <c r="AJ452" s="125"/>
      <c r="AK452" s="125"/>
      <c r="AL452" s="125"/>
    </row>
    <row r="453" spans="1:38" s="124" customFormat="1" x14ac:dyDescent="0.3">
      <c r="A453" s="125" t="str">
        <f>Equipment!A459</f>
        <v>Low-Level Electronics</v>
      </c>
      <c r="B453" s="125" t="str">
        <f>Equipment!B459</f>
        <v>DIP/TO-#/SMD Components</v>
      </c>
      <c r="C453" s="125" t="str">
        <f>Equipment!C459</f>
        <v>SparkFun</v>
      </c>
      <c r="D453" s="125" t="str">
        <f>Equipment!D459</f>
        <v>COM-00317</v>
      </c>
      <c r="E453" s="125">
        <f>Equipment!E459</f>
        <v>0</v>
      </c>
      <c r="F453" s="125">
        <f>Equipment!F459</f>
        <v>2</v>
      </c>
      <c r="G453" s="125">
        <f>Equipment!G459</f>
        <v>0</v>
      </c>
      <c r="H453" s="125">
        <f>Equipment!H459</f>
        <v>2</v>
      </c>
      <c r="I453" s="125">
        <f>Equipment!K459</f>
        <v>2</v>
      </c>
      <c r="J453" s="125">
        <f>Equipment!L459</f>
        <v>2</v>
      </c>
      <c r="K453" s="125">
        <f>Equipment!I459</f>
        <v>0</v>
      </c>
      <c r="L453" s="125" t="str">
        <f>Equipment!M459</f>
        <v>Step Up/Down Inverting Switching Regulator</v>
      </c>
      <c r="M453" s="125">
        <f>Equipment!N459</f>
        <v>1.95</v>
      </c>
      <c r="N453" s="125">
        <f>Equipment!O459</f>
        <v>3.9</v>
      </c>
      <c r="O453" s="125" t="str">
        <f>Equipment!P459</f>
        <v>A</v>
      </c>
      <c r="P453" s="125">
        <f>Equipment!Q459</f>
        <v>439</v>
      </c>
      <c r="Q453" s="125" t="str">
        <f>Equipment!R459</f>
        <v>COM-00317</v>
      </c>
      <c r="R453" s="125">
        <f>Equipment!S459</f>
        <v>0</v>
      </c>
      <c r="S453" s="125">
        <f>Equipment!T459</f>
        <v>3.9</v>
      </c>
      <c r="T453" s="125">
        <f>Equipment!U459</f>
        <v>0</v>
      </c>
      <c r="U453" s="125">
        <f>Equipment!V459</f>
        <v>3.9</v>
      </c>
      <c r="V453" s="125">
        <f>Equipment!W459</f>
        <v>3.9</v>
      </c>
      <c r="W453" s="125" t="str">
        <f>Equipment!X459</f>
        <v>https://www.sparkfun.com/products/317</v>
      </c>
      <c r="X453" s="125" t="str">
        <f>Equipment!Y459</f>
        <v>https://cdn.sparkfun.com/r/92-92/assets/parts/2/5/3/dc_dc_regulator.jpg</v>
      </c>
      <c r="Y453" s="125" t="str">
        <f>Equipment!Z459</f>
        <v>https://www.sparkfun.com/products/00317</v>
      </c>
      <c r="Z453" s="125" t="str">
        <f>Equipment!AA459</f>
        <v>https://www.mouser.com/ProductDetail/474-COM-00317</v>
      </c>
      <c r="AA453" s="125">
        <f>Equipment!AB459</f>
        <v>0</v>
      </c>
      <c r="AB453" s="125"/>
      <c r="AC453" s="125"/>
      <c r="AD453" s="125"/>
      <c r="AE453" s="125"/>
      <c r="AF453" s="125"/>
      <c r="AG453" s="125"/>
      <c r="AH453" s="125"/>
      <c r="AI453" s="125"/>
      <c r="AJ453" s="125"/>
      <c r="AK453" s="125"/>
      <c r="AL453" s="125"/>
    </row>
    <row r="454" spans="1:38" s="124" customFormat="1" x14ac:dyDescent="0.3">
      <c r="A454" s="125" t="str">
        <f>Equipment!A460</f>
        <v>Low-Level Electronics</v>
      </c>
      <c r="B454" s="125" t="str">
        <f>Equipment!B460</f>
        <v>DIP/TO-#/SMD Components</v>
      </c>
      <c r="C454" s="125" t="str">
        <f>Equipment!C460</f>
        <v>Adafruit</v>
      </c>
      <c r="D454" s="125" t="str">
        <f>Equipment!D460</f>
        <v>1787</v>
      </c>
      <c r="E454" s="125">
        <f>Equipment!E460</f>
        <v>0</v>
      </c>
      <c r="F454" s="125">
        <f>Equipment!F460</f>
        <v>0</v>
      </c>
      <c r="G454" s="125">
        <f>Equipment!G460</f>
        <v>0</v>
      </c>
      <c r="H454" s="125">
        <f>Equipment!H460</f>
        <v>0</v>
      </c>
      <c r="I454" s="125">
        <f>Equipment!K460</f>
        <v>0</v>
      </c>
      <c r="J454" s="125">
        <f>Equipment!L460</f>
        <v>0</v>
      </c>
      <c r="K454" s="125">
        <f>Equipment!I460</f>
        <v>0</v>
      </c>
      <c r="L454" s="125" t="str">
        <f>Equipment!M460</f>
        <v xml:space="preserve">74AHCT125 - Quad Level-Shifter (3V to 5V) - 74AHCT125 </v>
      </c>
      <c r="M454" s="125">
        <f>Equipment!N460</f>
        <v>1.5</v>
      </c>
      <c r="N454" s="125">
        <f>Equipment!O460</f>
        <v>0</v>
      </c>
      <c r="O454" s="125" t="str">
        <f>Equipment!P460</f>
        <v>A</v>
      </c>
      <c r="P454" s="125">
        <f>Equipment!Q460</f>
        <v>440</v>
      </c>
      <c r="Q454" s="125" t="str">
        <f>Equipment!R460</f>
        <v>1787</v>
      </c>
      <c r="R454" s="125">
        <f>Equipment!S460</f>
        <v>0</v>
      </c>
      <c r="S454" s="125">
        <f>Equipment!T460</f>
        <v>0</v>
      </c>
      <c r="T454" s="125">
        <f>Equipment!U460</f>
        <v>0</v>
      </c>
      <c r="U454" s="125">
        <f>Equipment!V460</f>
        <v>0</v>
      </c>
      <c r="V454" s="125">
        <f>Equipment!W460</f>
        <v>0</v>
      </c>
      <c r="W454" s="125">
        <f>Equipment!X460</f>
        <v>0</v>
      </c>
      <c r="X454" s="125">
        <f>Equipment!Y460</f>
        <v>0</v>
      </c>
      <c r="Y454" s="125" t="str">
        <f>Equipment!Z460</f>
        <v>https://www.adafruit.com/product/1787</v>
      </c>
      <c r="Z454" s="125" t="str">
        <f>Equipment!AA460</f>
        <v>https://www.mouser.com/ProductDetail/485-1787</v>
      </c>
      <c r="AA454" s="125">
        <f>Equipment!AB460</f>
        <v>0</v>
      </c>
      <c r="AB454" s="125"/>
      <c r="AC454" s="125"/>
      <c r="AD454" s="125"/>
      <c r="AE454" s="125"/>
      <c r="AF454" s="125"/>
      <c r="AG454" s="125"/>
      <c r="AH454" s="125"/>
      <c r="AI454" s="125"/>
      <c r="AJ454" s="125"/>
      <c r="AK454" s="125"/>
      <c r="AL454" s="125"/>
    </row>
    <row r="455" spans="1:38" s="124" customFormat="1" x14ac:dyDescent="0.3">
      <c r="A455" s="125" t="str">
        <f>Equipment!A461</f>
        <v>Low-Level Electronics</v>
      </c>
      <c r="B455" s="125" t="str">
        <f>Equipment!B461</f>
        <v>DIP/TO-#/SMD Components</v>
      </c>
      <c r="C455" s="125" t="str">
        <f>Equipment!C461</f>
        <v>SparkFun</v>
      </c>
      <c r="D455" s="125" t="str">
        <f>Equipment!D461</f>
        <v>COM-00525</v>
      </c>
      <c r="E455" s="125">
        <f>Equipment!E461</f>
        <v>0</v>
      </c>
      <c r="F455" s="125">
        <f>Equipment!F461</f>
        <v>0</v>
      </c>
      <c r="G455" s="125">
        <f>Equipment!G461</f>
        <v>0</v>
      </c>
      <c r="H455" s="125">
        <f>Equipment!H461</f>
        <v>0</v>
      </c>
      <c r="I455" s="125">
        <f>Equipment!K461</f>
        <v>0</v>
      </c>
      <c r="J455" s="125">
        <f>Equipment!L461</f>
        <v>0</v>
      </c>
      <c r="K455" s="125">
        <f>Equipment!I461</f>
        <v>0</v>
      </c>
      <c r="L455" s="125" t="str">
        <f>Equipment!M461</f>
        <v>I2C EEPROM - 256kbit</v>
      </c>
      <c r="M455" s="125">
        <f>Equipment!N461</f>
        <v>1.95</v>
      </c>
      <c r="N455" s="125">
        <f>Equipment!O461</f>
        <v>0</v>
      </c>
      <c r="O455" s="125" t="str">
        <f>Equipment!P461</f>
        <v>A</v>
      </c>
      <c r="P455" s="125">
        <f>Equipment!Q461</f>
        <v>441</v>
      </c>
      <c r="Q455" s="125" t="str">
        <f>Equipment!R461</f>
        <v>COM-00525</v>
      </c>
      <c r="R455" s="125">
        <f>Equipment!S461</f>
        <v>0</v>
      </c>
      <c r="S455" s="125">
        <f>Equipment!T461</f>
        <v>0</v>
      </c>
      <c r="T455" s="125">
        <f>Equipment!U461</f>
        <v>0</v>
      </c>
      <c r="U455" s="125">
        <f>Equipment!V461</f>
        <v>0</v>
      </c>
      <c r="V455" s="125">
        <f>Equipment!W461</f>
        <v>0</v>
      </c>
      <c r="W455" s="125" t="str">
        <f>Equipment!X461</f>
        <v>https://www.sparkfun.com/products/525</v>
      </c>
      <c r="X455" s="125" t="str">
        <f>Equipment!Y461</f>
        <v>https://cdn.sparkfun.com/r/92-92/assets/parts/3/0/5/EEPROM.jpg</v>
      </c>
      <c r="Y455" s="125" t="str">
        <f>Equipment!Z461</f>
        <v>https://www.sparkfun.com/products/00525</v>
      </c>
      <c r="Z455" s="125" t="str">
        <f>Equipment!AA461</f>
        <v>https://www.mouser.com/ProductDetail/474-COM-00525</v>
      </c>
      <c r="AA455" s="125">
        <f>Equipment!AB461</f>
        <v>0</v>
      </c>
      <c r="AB455" s="125"/>
      <c r="AC455" s="125"/>
      <c r="AD455" s="125"/>
      <c r="AE455" s="125"/>
      <c r="AF455" s="125"/>
      <c r="AG455" s="125"/>
      <c r="AH455" s="125"/>
      <c r="AI455" s="125"/>
      <c r="AJ455" s="125"/>
      <c r="AK455" s="125"/>
      <c r="AL455" s="125"/>
    </row>
    <row r="456" spans="1:38" s="124" customFormat="1" x14ac:dyDescent="0.3">
      <c r="A456" s="125" t="str">
        <f>Equipment!A462</f>
        <v>Low-Level Electronics</v>
      </c>
      <c r="B456" s="125" t="str">
        <f>Equipment!B462</f>
        <v>DIP/TO-#/SMD Components</v>
      </c>
      <c r="C456" s="125" t="str">
        <f>Equipment!C462</f>
        <v>SparkFun</v>
      </c>
      <c r="D456" s="125" t="str">
        <f>Equipment!D462</f>
        <v>COM-13699</v>
      </c>
      <c r="E456" s="125">
        <f>Equipment!E462</f>
        <v>0</v>
      </c>
      <c r="F456" s="125">
        <f>Equipment!F462</f>
        <v>0</v>
      </c>
      <c r="G456" s="125">
        <f>Equipment!G462</f>
        <v>0</v>
      </c>
      <c r="H456" s="125">
        <f>Equipment!H462</f>
        <v>0</v>
      </c>
      <c r="I456" s="125">
        <f>Equipment!K462</f>
        <v>0</v>
      </c>
      <c r="J456" s="125">
        <f>Equipment!L462</f>
        <v>0</v>
      </c>
      <c r="K456" s="125">
        <f>Equipment!I462</f>
        <v>0</v>
      </c>
      <c r="L456" s="125" t="str">
        <f>Equipment!M462</f>
        <v>Shift Register 8-Bit - SN74HC595</v>
      </c>
      <c r="M456" s="125">
        <f>Equipment!N462</f>
        <v>0.95</v>
      </c>
      <c r="N456" s="125">
        <f>Equipment!O462</f>
        <v>0</v>
      </c>
      <c r="O456" s="125" t="str">
        <f>Equipment!P462</f>
        <v>A</v>
      </c>
      <c r="P456" s="125">
        <f>Equipment!Q462</f>
        <v>442</v>
      </c>
      <c r="Q456" s="125" t="str">
        <f>Equipment!R462</f>
        <v>COM-13699</v>
      </c>
      <c r="R456" s="125">
        <f>Equipment!S462</f>
        <v>0</v>
      </c>
      <c r="S456" s="125">
        <f>Equipment!T462</f>
        <v>0</v>
      </c>
      <c r="T456" s="125">
        <f>Equipment!U462</f>
        <v>0</v>
      </c>
      <c r="U456" s="125">
        <f>Equipment!V462</f>
        <v>0</v>
      </c>
      <c r="V456" s="125">
        <f>Equipment!W462</f>
        <v>0</v>
      </c>
      <c r="W456" s="125" t="str">
        <f>Equipment!X462</f>
        <v>https://www.sparkfun.com/products/13699</v>
      </c>
      <c r="X456" s="125" t="str">
        <f>Equipment!Y462</f>
        <v>https://cdn.sparkfun.com/r/92-92/assets/parts/1/1/1/7/5/13699-01.jpg</v>
      </c>
      <c r="Y456" s="125" t="str">
        <f>Equipment!Z462</f>
        <v>https://www.sparkfun.com/products/13699</v>
      </c>
      <c r="Z456" s="125" t="str">
        <f>Equipment!AA462</f>
        <v>https://www.mouser.com/ProductDetail/474-COM-13699</v>
      </c>
      <c r="AA456" s="125">
        <f>Equipment!AB462</f>
        <v>0</v>
      </c>
      <c r="AB456" s="125"/>
      <c r="AC456" s="125"/>
      <c r="AD456" s="125"/>
      <c r="AE456" s="125"/>
      <c r="AF456" s="125"/>
      <c r="AG456" s="125"/>
      <c r="AH456" s="125"/>
      <c r="AI456" s="125"/>
      <c r="AJ456" s="125"/>
      <c r="AK456" s="125"/>
      <c r="AL456" s="125"/>
    </row>
    <row r="457" spans="1:38" s="124" customFormat="1" x14ac:dyDescent="0.3">
      <c r="A457" s="125" t="str">
        <f>Equipment!A463</f>
        <v>Low-Level Electronics</v>
      </c>
      <c r="B457" s="125" t="str">
        <f>Equipment!B463</f>
        <v>DIP/TO-#/SMD Components</v>
      </c>
      <c r="C457" s="125" t="str">
        <f>Equipment!C463</f>
        <v>SparkFun</v>
      </c>
      <c r="D457" s="125" t="str">
        <f>Equipment!D463</f>
        <v>BOB-11733</v>
      </c>
      <c r="E457" s="125">
        <f>Equipment!E463</f>
        <v>0</v>
      </c>
      <c r="F457" s="125">
        <f>Equipment!F463</f>
        <v>0</v>
      </c>
      <c r="G457" s="125">
        <f>Equipment!G463</f>
        <v>0</v>
      </c>
      <c r="H457" s="125">
        <f>Equipment!H463</f>
        <v>0</v>
      </c>
      <c r="I457" s="125">
        <f>Equipment!K463</f>
        <v>0</v>
      </c>
      <c r="J457" s="125">
        <f>Equipment!L463</f>
        <v>0</v>
      </c>
      <c r="K457" s="125">
        <f>Equipment!I463</f>
        <v>0</v>
      </c>
      <c r="L457" s="125" t="str">
        <f>Equipment!M463</f>
        <v>SparkFun Shift-In Breakout - SN74HC165</v>
      </c>
      <c r="M457" s="125">
        <f>Equipment!N463</f>
        <v>3.95</v>
      </c>
      <c r="N457" s="125">
        <f>Equipment!O463</f>
        <v>0</v>
      </c>
      <c r="O457" s="125" t="str">
        <f>Equipment!P463</f>
        <v>H</v>
      </c>
      <c r="P457" s="125">
        <f>Equipment!Q463</f>
        <v>443</v>
      </c>
      <c r="Q457" s="125" t="str">
        <f>Equipment!R463</f>
        <v>BOB-11733</v>
      </c>
      <c r="R457" s="125">
        <f>Equipment!S463</f>
        <v>0</v>
      </c>
      <c r="S457" s="125">
        <f>Equipment!T463</f>
        <v>0</v>
      </c>
      <c r="T457" s="125">
        <f>Equipment!U463</f>
        <v>0</v>
      </c>
      <c r="U457" s="125">
        <f>Equipment!V463</f>
        <v>0</v>
      </c>
      <c r="V457" s="125">
        <f>Equipment!W463</f>
        <v>0</v>
      </c>
      <c r="W457" s="125" t="str">
        <f>Equipment!X463</f>
        <v>https://www.sparkfun.com/products/11733</v>
      </c>
      <c r="X457" s="125" t="str">
        <f>Equipment!Y463</f>
        <v>https://cdn.sparkfun.com/r/92-92/assets/parts/7/9/4/5/11733-01a.jpg</v>
      </c>
      <c r="Y457" s="125" t="str">
        <f>Equipment!Z463</f>
        <v>https://www.sparkfun.com/products/11733</v>
      </c>
      <c r="Z457" s="125" t="str">
        <f>Equipment!AA463</f>
        <v>https://www.mouser.com/ProductDetail/474-BOB-11733</v>
      </c>
      <c r="AA457" s="125">
        <f>Equipment!AB463</f>
        <v>0</v>
      </c>
      <c r="AB457" s="125"/>
      <c r="AC457" s="125"/>
      <c r="AD457" s="125"/>
      <c r="AE457" s="125"/>
      <c r="AF457" s="125"/>
      <c r="AG457" s="125"/>
      <c r="AH457" s="125"/>
      <c r="AI457" s="125"/>
      <c r="AJ457" s="125"/>
      <c r="AK457" s="125"/>
      <c r="AL457" s="125"/>
    </row>
    <row r="458" spans="1:38" s="124" customFormat="1" x14ac:dyDescent="0.3">
      <c r="A458" s="125" t="str">
        <f>Equipment!A464</f>
        <v>Low-Level Electronics</v>
      </c>
      <c r="B458" s="125" t="str">
        <f>Equipment!B464</f>
        <v>DIP/TO-#/SMD Components</v>
      </c>
      <c r="C458" s="125" t="str">
        <f>Equipment!C464</f>
        <v>SparkFun</v>
      </c>
      <c r="D458" s="125" t="str">
        <f>Equipment!D464</f>
        <v>COM-08034</v>
      </c>
      <c r="E458" s="125">
        <f>Equipment!E464</f>
        <v>1</v>
      </c>
      <c r="F458" s="125">
        <f>Equipment!F464</f>
        <v>0</v>
      </c>
      <c r="G458" s="125">
        <f>Equipment!G464</f>
        <v>0</v>
      </c>
      <c r="H458" s="125">
        <f>Equipment!H464</f>
        <v>5</v>
      </c>
      <c r="I458" s="125">
        <f>Equipment!K464</f>
        <v>0</v>
      </c>
      <c r="J458" s="125">
        <f>Equipment!L464</f>
        <v>0</v>
      </c>
      <c r="K458" s="125">
        <f>Equipment!I464</f>
        <v>5</v>
      </c>
      <c r="L458" s="125" t="str">
        <f>Equipment!M464</f>
        <v>DIP Switch - 8 Position</v>
      </c>
      <c r="M458" s="125">
        <f>Equipment!N464</f>
        <v>1.5</v>
      </c>
      <c r="N458" s="125">
        <f>Equipment!O464</f>
        <v>0</v>
      </c>
      <c r="O458" s="125" t="str">
        <f>Equipment!P464</f>
        <v>B</v>
      </c>
      <c r="P458" s="125">
        <f>Equipment!Q464</f>
        <v>444</v>
      </c>
      <c r="Q458" s="125" t="str">
        <f>Equipment!R464</f>
        <v>COM-08034</v>
      </c>
      <c r="R458" s="125">
        <f>Equipment!S464</f>
        <v>1.5</v>
      </c>
      <c r="S458" s="125">
        <f>Equipment!T464</f>
        <v>7.5</v>
      </c>
      <c r="T458" s="125">
        <f>Equipment!U464</f>
        <v>7.5</v>
      </c>
      <c r="U458" s="125">
        <f>Equipment!V464</f>
        <v>0</v>
      </c>
      <c r="V458" s="125">
        <f>Equipment!W464</f>
        <v>0</v>
      </c>
      <c r="W458" s="125" t="str">
        <f>Equipment!X464</f>
        <v>https://www.sparkfun.com/products/8034</v>
      </c>
      <c r="X458" s="125" t="str">
        <f>Equipment!Y464</f>
        <v>https://cdn.sparkfun.com/r/92-92/assets/parts/6/5/0/08034-1.jpg</v>
      </c>
      <c r="Y458" s="125" t="str">
        <f>Equipment!Z464</f>
        <v>https://www.sparkfun.com/products/08034</v>
      </c>
      <c r="Z458" s="125" t="str">
        <f>Equipment!AA464</f>
        <v>https://www.mouser.com/ProductDetail/474-COM-08034</v>
      </c>
      <c r="AA458" s="125">
        <f>Equipment!AB464</f>
        <v>0</v>
      </c>
      <c r="AB458" s="125"/>
      <c r="AC458" s="125"/>
      <c r="AD458" s="125"/>
      <c r="AE458" s="125"/>
      <c r="AF458" s="125"/>
      <c r="AG458" s="125"/>
      <c r="AH458" s="125"/>
      <c r="AI458" s="125"/>
      <c r="AJ458" s="125"/>
      <c r="AK458" s="125"/>
      <c r="AL458" s="125"/>
    </row>
    <row r="459" spans="1:38" s="124" customFormat="1" x14ac:dyDescent="0.3">
      <c r="A459" s="125" t="str">
        <f>Equipment!A465</f>
        <v>Low-Level Electronics</v>
      </c>
      <c r="B459" s="125" t="str">
        <f>Equipment!B465</f>
        <v>DIP/TO-#/SMD Components</v>
      </c>
      <c r="C459" s="125" t="str">
        <f>Equipment!C465</f>
        <v>SparkFun</v>
      </c>
      <c r="D459" s="125" t="str">
        <f>Equipment!D465</f>
        <v>COM-10827</v>
      </c>
      <c r="E459" s="125">
        <f>Equipment!E465</f>
        <v>0</v>
      </c>
      <c r="F459" s="125">
        <f>Equipment!F465</f>
        <v>0</v>
      </c>
      <c r="G459" s="125">
        <f>Equipment!G465</f>
        <v>0</v>
      </c>
      <c r="H459" s="125">
        <f>Equipment!H465</f>
        <v>0</v>
      </c>
      <c r="I459" s="125">
        <f>Equipment!K465</f>
        <v>0</v>
      </c>
      <c r="J459" s="125">
        <f>Equipment!L465</f>
        <v>0</v>
      </c>
      <c r="K459" s="125">
        <f>Equipment!I465</f>
        <v>0</v>
      </c>
      <c r="L459" s="125" t="str">
        <f>Equipment!M465</f>
        <v>Voltage Regulator - BD10KA5W (500mA)</v>
      </c>
      <c r="M459" s="125">
        <f>Equipment!N465</f>
        <v>0.25</v>
      </c>
      <c r="N459" s="125">
        <f>Equipment!O465</f>
        <v>0</v>
      </c>
      <c r="O459" s="125" t="str">
        <f>Equipment!P465</f>
        <v>A</v>
      </c>
      <c r="P459" s="125">
        <f>Equipment!Q465</f>
        <v>445</v>
      </c>
      <c r="Q459" s="125" t="str">
        <f>Equipment!R465</f>
        <v>COM-10827</v>
      </c>
      <c r="R459" s="125">
        <f>Equipment!S465</f>
        <v>0</v>
      </c>
      <c r="S459" s="125">
        <f>Equipment!T465</f>
        <v>0</v>
      </c>
      <c r="T459" s="125">
        <f>Equipment!U465</f>
        <v>0</v>
      </c>
      <c r="U459" s="125">
        <f>Equipment!V465</f>
        <v>0</v>
      </c>
      <c r="V459" s="125">
        <f>Equipment!W465</f>
        <v>0</v>
      </c>
      <c r="W459" s="125" t="str">
        <f>Equipment!X465</f>
        <v>https://www.sparkfun.com/products/10827</v>
      </c>
      <c r="X459" s="125" t="str">
        <f>Equipment!Y465</f>
        <v>https://cdn.sparkfun.com/r/92-92/assets/parts/3/0/2/2/10827-02.jpg</v>
      </c>
      <c r="Y459" s="125" t="str">
        <f>Equipment!Z465</f>
        <v>https://www.sparkfun.com/products/10827</v>
      </c>
      <c r="Z459" s="125" t="str">
        <f>Equipment!AA465</f>
        <v>https://www.mouser.com/ProductDetail/474-COM-10827</v>
      </c>
      <c r="AA459" s="125">
        <f>Equipment!AB465</f>
        <v>0</v>
      </c>
      <c r="AB459" s="125"/>
      <c r="AC459" s="125"/>
      <c r="AD459" s="125"/>
      <c r="AE459" s="125"/>
      <c r="AF459" s="125"/>
      <c r="AG459" s="125"/>
      <c r="AH459" s="125"/>
      <c r="AI459" s="125"/>
      <c r="AJ459" s="125"/>
      <c r="AK459" s="125"/>
      <c r="AL459" s="125"/>
    </row>
    <row r="460" spans="1:38" s="124" customFormat="1" x14ac:dyDescent="0.3">
      <c r="A460" s="125" t="str">
        <f>Equipment!A466</f>
        <v>Low-Level Electronics</v>
      </c>
      <c r="B460" s="125" t="str">
        <f>Equipment!B466</f>
        <v>DIP/TO-#/SMD Components</v>
      </c>
      <c r="C460" s="125" t="str">
        <f>Equipment!C466</f>
        <v>SparkFun</v>
      </c>
      <c r="D460" s="125" t="str">
        <f>Equipment!D466</f>
        <v>COM-00595</v>
      </c>
      <c r="E460" s="125">
        <f>Equipment!E466</f>
        <v>0</v>
      </c>
      <c r="F460" s="125">
        <f>Equipment!F466</f>
        <v>0</v>
      </c>
      <c r="G460" s="125">
        <f>Equipment!G466</f>
        <v>0</v>
      </c>
      <c r="H460" s="125">
        <f>Equipment!H466</f>
        <v>0</v>
      </c>
      <c r="I460" s="125">
        <f>Equipment!K466</f>
        <v>0</v>
      </c>
      <c r="J460" s="125">
        <f>Equipment!L466</f>
        <v>0</v>
      </c>
      <c r="K460" s="125">
        <f>Equipment!I466</f>
        <v>0</v>
      </c>
      <c r="L460" s="125" t="str">
        <f>Equipment!M466</f>
        <v>Voltage Regulator - Adjustable LM1117 SMD</v>
      </c>
      <c r="M460" s="125">
        <f>Equipment!N466</f>
        <v>1.5</v>
      </c>
      <c r="N460" s="125">
        <f>Equipment!O466</f>
        <v>0</v>
      </c>
      <c r="O460" s="125" t="str">
        <f>Equipment!P466</f>
        <v>A</v>
      </c>
      <c r="P460" s="125">
        <f>Equipment!Q466</f>
        <v>446</v>
      </c>
      <c r="Q460" s="125" t="str">
        <f>Equipment!R466</f>
        <v>COM-00595</v>
      </c>
      <c r="R460" s="125">
        <f>Equipment!S466</f>
        <v>0</v>
      </c>
      <c r="S460" s="125">
        <f>Equipment!T466</f>
        <v>0</v>
      </c>
      <c r="T460" s="125">
        <f>Equipment!U466</f>
        <v>0</v>
      </c>
      <c r="U460" s="125">
        <f>Equipment!V466</f>
        <v>0</v>
      </c>
      <c r="V460" s="125">
        <f>Equipment!W466</f>
        <v>0</v>
      </c>
      <c r="W460" s="125" t="str">
        <f>Equipment!X466</f>
        <v>https://www.sparkfun.com/products/595</v>
      </c>
      <c r="X460" s="125" t="str">
        <f>Equipment!Y466</f>
        <v>https://cdn.sparkfun.com/r/92-92/assets/parts/4/1/4/LM1117.jpg</v>
      </c>
      <c r="Y460" s="125" t="str">
        <f>Equipment!Z466</f>
        <v>https://www.sparkfun.com/products/00595</v>
      </c>
      <c r="Z460" s="125" t="str">
        <f>Equipment!AA466</f>
        <v>https://www.mouser.com/ProductDetail/474-COM-00595</v>
      </c>
      <c r="AA460" s="125">
        <f>Equipment!AB466</f>
        <v>0</v>
      </c>
      <c r="AB460" s="125"/>
      <c r="AC460" s="125"/>
      <c r="AD460" s="125"/>
      <c r="AE460" s="125"/>
      <c r="AF460" s="125"/>
      <c r="AG460" s="125"/>
      <c r="AH460" s="125"/>
      <c r="AI460" s="125"/>
      <c r="AJ460" s="125"/>
      <c r="AK460" s="125"/>
      <c r="AL460" s="125"/>
    </row>
    <row r="461" spans="1:38" s="124" customFormat="1" x14ac:dyDescent="0.3">
      <c r="A461" s="125" t="str">
        <f>Equipment!A467</f>
        <v>Low-Level Electronics</v>
      </c>
      <c r="B461" s="125" t="str">
        <f>Equipment!B467</f>
        <v>DIP/TO-#/SMD Components</v>
      </c>
      <c r="C461" s="125" t="str">
        <f>Equipment!C467</f>
        <v>SparkFun</v>
      </c>
      <c r="D461" s="125" t="str">
        <f>Equipment!D467</f>
        <v>COM-10828</v>
      </c>
      <c r="E461" s="125">
        <f>Equipment!E467</f>
        <v>0</v>
      </c>
      <c r="F461" s="125">
        <f>Equipment!F467</f>
        <v>0</v>
      </c>
      <c r="G461" s="125">
        <f>Equipment!G467</f>
        <v>0</v>
      </c>
      <c r="H461" s="125">
        <f>Equipment!H467</f>
        <v>0</v>
      </c>
      <c r="I461" s="125">
        <f>Equipment!K467</f>
        <v>0</v>
      </c>
      <c r="J461" s="125">
        <f>Equipment!L467</f>
        <v>0</v>
      </c>
      <c r="K461" s="125">
        <f>Equipment!I467</f>
        <v>0</v>
      </c>
      <c r="L461" s="125" t="str">
        <f>Equipment!M467</f>
        <v>Voltage Detector - NCP303</v>
      </c>
      <c r="M461" s="125">
        <f>Equipment!N467</f>
        <v>0.1</v>
      </c>
      <c r="N461" s="125">
        <f>Equipment!O467</f>
        <v>0</v>
      </c>
      <c r="O461" s="125" t="str">
        <f>Equipment!P467</f>
        <v>H</v>
      </c>
      <c r="P461" s="125">
        <f>Equipment!Q467</f>
        <v>447</v>
      </c>
      <c r="Q461" s="125" t="str">
        <f>Equipment!R467</f>
        <v>COM-10828</v>
      </c>
      <c r="R461" s="125">
        <f>Equipment!S467</f>
        <v>0</v>
      </c>
      <c r="S461" s="125">
        <f>Equipment!T467</f>
        <v>0</v>
      </c>
      <c r="T461" s="125">
        <f>Equipment!U467</f>
        <v>0</v>
      </c>
      <c r="U461" s="125">
        <f>Equipment!V467</f>
        <v>0</v>
      </c>
      <c r="V461" s="125">
        <f>Equipment!W467</f>
        <v>0</v>
      </c>
      <c r="W461" s="125" t="str">
        <f>Equipment!X467</f>
        <v>https://www.sparkfun.com/products/10828</v>
      </c>
      <c r="X461" s="125" t="str">
        <f>Equipment!Y467</f>
        <v>https://cdn.sparkfun.com/r/92-92/assets/parts/3/0/2/1/10828-00.jpg</v>
      </c>
      <c r="Y461" s="125" t="str">
        <f>Equipment!Z467</f>
        <v>https://www.sparkfun.com/products/10828</v>
      </c>
      <c r="Z461" s="125" t="str">
        <f>Equipment!AA467</f>
        <v>https://www.mouser.com/ProductDetail/474-COM-10828</v>
      </c>
      <c r="AA461" s="125">
        <f>Equipment!AB467</f>
        <v>0</v>
      </c>
      <c r="AB461" s="125"/>
      <c r="AC461" s="125"/>
      <c r="AD461" s="125"/>
      <c r="AE461" s="125"/>
      <c r="AF461" s="125"/>
      <c r="AG461" s="125"/>
      <c r="AH461" s="125"/>
      <c r="AI461" s="125"/>
      <c r="AJ461" s="125"/>
      <c r="AK461" s="125"/>
      <c r="AL461" s="125"/>
    </row>
    <row r="462" spans="1:38" s="124" customFormat="1" x14ac:dyDescent="0.3">
      <c r="A462" s="125" t="str">
        <f>Equipment!A468</f>
        <v>Low-Level Electronics</v>
      </c>
      <c r="B462" s="125" t="str">
        <f>Equipment!B468</f>
        <v>DIP/TO-#/SMD Components</v>
      </c>
      <c r="C462" s="125" t="str">
        <f>Equipment!C468</f>
        <v>SparkFun</v>
      </c>
      <c r="D462" s="125" t="str">
        <f>Equipment!D468</f>
        <v>COM-00312</v>
      </c>
      <c r="E462" s="125">
        <f>Equipment!E468</f>
        <v>0</v>
      </c>
      <c r="F462" s="125">
        <f>Equipment!F468</f>
        <v>0</v>
      </c>
      <c r="G462" s="125">
        <f>Equipment!G468</f>
        <v>0</v>
      </c>
      <c r="H462" s="125">
        <f>Equipment!H468</f>
        <v>0</v>
      </c>
      <c r="I462" s="125">
        <f>Equipment!K468</f>
        <v>0</v>
      </c>
      <c r="J462" s="125">
        <f>Equipment!L468</f>
        <v>0</v>
      </c>
      <c r="K462" s="125">
        <f>Equipment!I468</f>
        <v>0</v>
      </c>
      <c r="L462" s="125" t="str">
        <f>Equipment!M468</f>
        <v>Darlington Driver 8-Channel ULN2803 DIP</v>
      </c>
      <c r="M462" s="125">
        <f>Equipment!N468</f>
        <v>1.95</v>
      </c>
      <c r="N462" s="125">
        <f>Equipment!O468</f>
        <v>0</v>
      </c>
      <c r="O462" s="125" t="str">
        <f>Equipment!P468</f>
        <v>A</v>
      </c>
      <c r="P462" s="125">
        <f>Equipment!Q468</f>
        <v>448</v>
      </c>
      <c r="Q462" s="125" t="str">
        <f>Equipment!R468</f>
        <v>COM-00312</v>
      </c>
      <c r="R462" s="125">
        <f>Equipment!S468</f>
        <v>0</v>
      </c>
      <c r="S462" s="125">
        <f>Equipment!T468</f>
        <v>0</v>
      </c>
      <c r="T462" s="125">
        <f>Equipment!U468</f>
        <v>0</v>
      </c>
      <c r="U462" s="125">
        <f>Equipment!V468</f>
        <v>0</v>
      </c>
      <c r="V462" s="125">
        <f>Equipment!W468</f>
        <v>0</v>
      </c>
      <c r="W462" s="125" t="str">
        <f>Equipment!X468</f>
        <v>https://www.sparkfun.com/products/312</v>
      </c>
      <c r="X462" s="125" t="str">
        <f>Equipment!Y468</f>
        <v>https://cdn.sparkfun.com/r/92-92/assets/parts/2/4/7/ULN2803A.jpg</v>
      </c>
      <c r="Y462" s="125" t="str">
        <f>Equipment!Z468</f>
        <v>https://www.sparkfun.com/products/00312</v>
      </c>
      <c r="Z462" s="125" t="str">
        <f>Equipment!AA468</f>
        <v>https://www.mouser.com/ProductDetail/474-COM-00312</v>
      </c>
      <c r="AA462" s="125">
        <f>Equipment!AB468</f>
        <v>0</v>
      </c>
      <c r="AB462" s="125"/>
      <c r="AC462" s="125"/>
      <c r="AD462" s="125"/>
      <c r="AE462" s="125"/>
      <c r="AF462" s="125"/>
      <c r="AG462" s="125"/>
      <c r="AH462" s="125"/>
      <c r="AI462" s="125"/>
      <c r="AJ462" s="125"/>
      <c r="AK462" s="125"/>
      <c r="AL462" s="125"/>
    </row>
    <row r="463" spans="1:38" s="124" customFormat="1" x14ac:dyDescent="0.3">
      <c r="A463" s="125" t="str">
        <f>Equipment!A469</f>
        <v>Low-Level Electronics</v>
      </c>
      <c r="B463" s="125" t="str">
        <f>Equipment!B469</f>
        <v>DIP/TO-#/SMD Components</v>
      </c>
      <c r="C463" s="125" t="str">
        <f>Equipment!C469</f>
        <v>SparkFun</v>
      </c>
      <c r="D463" s="125" t="str">
        <f>Equipment!D469</f>
        <v>COM-13885</v>
      </c>
      <c r="E463" s="125">
        <f>Equipment!E469</f>
        <v>0</v>
      </c>
      <c r="F463" s="125">
        <f>Equipment!F469</f>
        <v>0</v>
      </c>
      <c r="G463" s="125">
        <f>Equipment!G469</f>
        <v>0</v>
      </c>
      <c r="H463" s="125">
        <f>Equipment!H469</f>
        <v>0</v>
      </c>
      <c r="I463" s="125">
        <f>Equipment!K469</f>
        <v>0</v>
      </c>
      <c r="J463" s="125">
        <f>Equipment!L469</f>
        <v>0</v>
      </c>
      <c r="K463" s="125">
        <f>Equipment!I469</f>
        <v>0</v>
      </c>
      <c r="L463" s="125" t="str">
        <f>Equipment!M469</f>
        <v>Transistor Array - ULN2803 (3 Pack)</v>
      </c>
      <c r="M463" s="125">
        <f>Equipment!N469</f>
        <v>1.95</v>
      </c>
      <c r="N463" s="125">
        <f>Equipment!O469</f>
        <v>0</v>
      </c>
      <c r="O463" s="125" t="str">
        <f>Equipment!P469</f>
        <v>A</v>
      </c>
      <c r="P463" s="125">
        <f>Equipment!Q469</f>
        <v>449</v>
      </c>
      <c r="Q463" s="125" t="str">
        <f>Equipment!R469</f>
        <v>COM-13885</v>
      </c>
      <c r="R463" s="125">
        <f>Equipment!S469</f>
        <v>0</v>
      </c>
      <c r="S463" s="125">
        <f>Equipment!T469</f>
        <v>0</v>
      </c>
      <c r="T463" s="125">
        <f>Equipment!U469</f>
        <v>0</v>
      </c>
      <c r="U463" s="125">
        <f>Equipment!V469</f>
        <v>0</v>
      </c>
      <c r="V463" s="125">
        <f>Equipment!W469</f>
        <v>0</v>
      </c>
      <c r="W463" s="125" t="str">
        <f>Equipment!X469</f>
        <v>https://www.sparkfun.com/products/13885</v>
      </c>
      <c r="X463" s="125" t="str">
        <f>Equipment!Y469</f>
        <v>https://cdn.sparkfun.com/r/92-92/assets/parts/1/1/5/2/2/13885-01.jpg</v>
      </c>
      <c r="Y463" s="125" t="str">
        <f>Equipment!Z469</f>
        <v>https://www.sparkfun.com/products/13885</v>
      </c>
      <c r="Z463" s="125" t="str">
        <f>Equipment!AA469</f>
        <v>https://www.mouser.com/ProductDetail/474-COM-13885</v>
      </c>
      <c r="AA463" s="125">
        <f>Equipment!AB469</f>
        <v>0</v>
      </c>
      <c r="AB463" s="125"/>
      <c r="AC463" s="125"/>
      <c r="AD463" s="125"/>
      <c r="AE463" s="125"/>
      <c r="AF463" s="125"/>
      <c r="AG463" s="125"/>
      <c r="AH463" s="125"/>
      <c r="AI463" s="125"/>
      <c r="AJ463" s="125"/>
      <c r="AK463" s="125"/>
      <c r="AL463" s="125"/>
    </row>
    <row r="464" spans="1:38" s="124" customFormat="1" x14ac:dyDescent="0.3">
      <c r="A464" s="125" t="str">
        <f>Equipment!A470</f>
        <v>Low-Level Electronics</v>
      </c>
      <c r="B464" s="125" t="str">
        <f>Equipment!B470</f>
        <v>DIP/TO-#/SMD Components</v>
      </c>
      <c r="C464" s="125" t="str">
        <f>Equipment!C470</f>
        <v>SparkFun</v>
      </c>
      <c r="D464" s="125" t="str">
        <f>Equipment!D470</f>
        <v>COM-11107</v>
      </c>
      <c r="E464" s="125">
        <f>Equipment!E470</f>
        <v>0</v>
      </c>
      <c r="F464" s="125">
        <f>Equipment!F470</f>
        <v>0</v>
      </c>
      <c r="G464" s="125">
        <f>Equipment!G470</f>
        <v>0</v>
      </c>
      <c r="H464" s="125">
        <f>Equipment!H470</f>
        <v>0</v>
      </c>
      <c r="I464" s="125">
        <f>Equipment!K470</f>
        <v>0</v>
      </c>
      <c r="J464" s="125">
        <f>Equipment!L470</f>
        <v>0</v>
      </c>
      <c r="K464" s="125">
        <f>Equipment!I470</f>
        <v>0</v>
      </c>
      <c r="L464" s="125" t="str">
        <f>Equipment!M470</f>
        <v>MSP430 SMD IC</v>
      </c>
      <c r="M464" s="125">
        <f>Equipment!N470</f>
        <v>1.95</v>
      </c>
      <c r="N464" s="125">
        <f>Equipment!O470</f>
        <v>0</v>
      </c>
      <c r="O464" s="125" t="str">
        <f>Equipment!P470</f>
        <v>A</v>
      </c>
      <c r="P464" s="125">
        <f>Equipment!Q470</f>
        <v>450</v>
      </c>
      <c r="Q464" s="125" t="str">
        <f>Equipment!R470</f>
        <v>COM-11107</v>
      </c>
      <c r="R464" s="125">
        <f>Equipment!S470</f>
        <v>0</v>
      </c>
      <c r="S464" s="125">
        <f>Equipment!T470</f>
        <v>0</v>
      </c>
      <c r="T464" s="125">
        <f>Equipment!U470</f>
        <v>0</v>
      </c>
      <c r="U464" s="125">
        <f>Equipment!V470</f>
        <v>0</v>
      </c>
      <c r="V464" s="125">
        <f>Equipment!W470</f>
        <v>0</v>
      </c>
      <c r="W464" s="125" t="str">
        <f>Equipment!X470</f>
        <v>https://www.sparkfun.com/products/11107</v>
      </c>
      <c r="X464" s="125" t="str">
        <f>Equipment!Y470</f>
        <v>https://cdn.sparkfun.com/r/92-92/assets/parts/9/1/1/11107-01.jpg</v>
      </c>
      <c r="Y464" s="125" t="str">
        <f>Equipment!Z470</f>
        <v>https://www.sparkfun.com/products/11107</v>
      </c>
      <c r="Z464" s="125" t="str">
        <f>Equipment!AA470</f>
        <v>https://www.mouser.com/ProductDetail/474-COM-11107</v>
      </c>
      <c r="AA464" s="125">
        <f>Equipment!AB470</f>
        <v>0</v>
      </c>
      <c r="AB464" s="125"/>
      <c r="AC464" s="125"/>
      <c r="AD464" s="125"/>
      <c r="AE464" s="125"/>
      <c r="AF464" s="125"/>
      <c r="AG464" s="125"/>
      <c r="AH464" s="125"/>
      <c r="AI464" s="125"/>
      <c r="AJ464" s="125"/>
      <c r="AK464" s="125"/>
      <c r="AL464" s="125"/>
    </row>
    <row r="465" spans="1:38" s="124" customFormat="1" x14ac:dyDescent="0.3">
      <c r="A465" s="125" t="str">
        <f>Equipment!A471</f>
        <v>Low-Level Electronics</v>
      </c>
      <c r="B465" s="125" t="str">
        <f>Equipment!B471</f>
        <v>Headers, Stackable</v>
      </c>
      <c r="C465" s="125" t="str">
        <f>Equipment!C471</f>
        <v>SparkFun</v>
      </c>
      <c r="D465" s="125" t="str">
        <f>Equipment!D471</f>
        <v>PRT-13875</v>
      </c>
      <c r="E465" s="125">
        <f>Equipment!E471</f>
        <v>0</v>
      </c>
      <c r="F465" s="125">
        <f>Equipment!F471</f>
        <v>0</v>
      </c>
      <c r="G465" s="125">
        <f>Equipment!G471</f>
        <v>0</v>
      </c>
      <c r="H465" s="125">
        <f>Equipment!H471</f>
        <v>0</v>
      </c>
      <c r="I465" s="125">
        <f>Equipment!K471</f>
        <v>0</v>
      </c>
      <c r="J465" s="125">
        <f>Equipment!L471</f>
        <v>0</v>
      </c>
      <c r="K465" s="125">
        <f>Equipment!I471</f>
        <v>0</v>
      </c>
      <c r="L465" s="125" t="str">
        <f>Equipment!M471</f>
        <v>Stackable Header - 3 Pin (Female, 0.1\")</v>
      </c>
      <c r="M465" s="125">
        <f>Equipment!N471</f>
        <v>0.5</v>
      </c>
      <c r="N465" s="125">
        <f>Equipment!O471</f>
        <v>0</v>
      </c>
      <c r="O465" s="125" t="str">
        <f>Equipment!P471</f>
        <v>A</v>
      </c>
      <c r="P465" s="125">
        <f>Equipment!Q471</f>
        <v>451</v>
      </c>
      <c r="Q465" s="125" t="str">
        <f>Equipment!R471</f>
        <v>PRT-13875</v>
      </c>
      <c r="R465" s="125">
        <f>Equipment!S471</f>
        <v>0</v>
      </c>
      <c r="S465" s="125">
        <f>Equipment!T471</f>
        <v>0</v>
      </c>
      <c r="T465" s="125">
        <f>Equipment!U471</f>
        <v>0</v>
      </c>
      <c r="U465" s="125">
        <f>Equipment!V471</f>
        <v>0</v>
      </c>
      <c r="V465" s="125">
        <f>Equipment!W471</f>
        <v>0</v>
      </c>
      <c r="W465" s="125" t="str">
        <f>Equipment!X471</f>
        <v>https://www.sparkfun.com/products/13875</v>
      </c>
      <c r="X465" s="125" t="str">
        <f>Equipment!Y471</f>
        <v>https://cdn.sparkfun.com/r/92-92/assets/parts/1/1/3/2/7/13875-02.jpg</v>
      </c>
      <c r="Y465" s="125" t="str">
        <f>Equipment!Z471</f>
        <v>https://www.sparkfun.com/products/13875</v>
      </c>
      <c r="Z465" s="125" t="str">
        <f>Equipment!AA471</f>
        <v>https://www.mouser.com/ProductDetail/474-PRT-13875</v>
      </c>
      <c r="AA465" s="125">
        <f>Equipment!AB471</f>
        <v>0</v>
      </c>
      <c r="AB465" s="125"/>
      <c r="AC465" s="125"/>
      <c r="AD465" s="125"/>
      <c r="AE465" s="125"/>
      <c r="AF465" s="125"/>
      <c r="AG465" s="125"/>
      <c r="AH465" s="125"/>
      <c r="AI465" s="125"/>
      <c r="AJ465" s="125"/>
      <c r="AK465" s="125"/>
      <c r="AL465" s="125"/>
    </row>
    <row r="466" spans="1:38" s="124" customFormat="1" x14ac:dyDescent="0.3">
      <c r="A466" s="125" t="str">
        <f>Equipment!A472</f>
        <v>Low-Level Electronics</v>
      </c>
      <c r="B466" s="125" t="str">
        <f>Equipment!B472</f>
        <v>Headers, Stackable</v>
      </c>
      <c r="C466" s="125" t="str">
        <f>Equipment!C472</f>
        <v>SparkFun</v>
      </c>
      <c r="D466" s="125" t="str">
        <f>Equipment!D472</f>
        <v>PRT-12790</v>
      </c>
      <c r="E466" s="125">
        <f>Equipment!E472</f>
        <v>0</v>
      </c>
      <c r="F466" s="125">
        <f>Equipment!F472</f>
        <v>3</v>
      </c>
      <c r="G466" s="125">
        <f>Equipment!G472</f>
        <v>0</v>
      </c>
      <c r="H466" s="125">
        <f>Equipment!H472</f>
        <v>3</v>
      </c>
      <c r="I466" s="125">
        <f>Equipment!K472</f>
        <v>3</v>
      </c>
      <c r="J466" s="125">
        <f>Equipment!L472</f>
        <v>3</v>
      </c>
      <c r="K466" s="125">
        <f>Equipment!I472</f>
        <v>0</v>
      </c>
      <c r="L466" s="125" t="str">
        <f>Equipment!M472</f>
        <v>Stackable Header - 2x23 Pin Female</v>
      </c>
      <c r="M466" s="125">
        <f>Equipment!N472</f>
        <v>2.95</v>
      </c>
      <c r="N466" s="125">
        <f>Equipment!O472</f>
        <v>8.8500000000000014</v>
      </c>
      <c r="O466" s="125" t="str">
        <f>Equipment!P472</f>
        <v>D</v>
      </c>
      <c r="P466" s="125">
        <f>Equipment!Q472</f>
        <v>452</v>
      </c>
      <c r="Q466" s="125" t="str">
        <f>Equipment!R472</f>
        <v>PRT-12790</v>
      </c>
      <c r="R466" s="125">
        <f>Equipment!S472</f>
        <v>0</v>
      </c>
      <c r="S466" s="125">
        <f>Equipment!T472</f>
        <v>8.8500000000000014</v>
      </c>
      <c r="T466" s="125">
        <f>Equipment!U472</f>
        <v>0</v>
      </c>
      <c r="U466" s="125">
        <f>Equipment!V472</f>
        <v>8.8500000000000014</v>
      </c>
      <c r="V466" s="125">
        <f>Equipment!W472</f>
        <v>8.8500000000000014</v>
      </c>
      <c r="W466" s="125" t="str">
        <f>Equipment!X472</f>
        <v>https://www.sparkfun.com/products/12790</v>
      </c>
      <c r="X466" s="125" t="str">
        <f>Equipment!Y472</f>
        <v>https://cdn.sparkfun.com/r/92-92/assets/parts/9/6/0/8/12790-01.jpg</v>
      </c>
      <c r="Y466" s="125" t="str">
        <f>Equipment!Z472</f>
        <v>https://www.sparkfun.com/products/12790</v>
      </c>
      <c r="Z466" s="125" t="str">
        <f>Equipment!AA472</f>
        <v>https://www.mouser.com/ProductDetail/474-PRT-12790</v>
      </c>
      <c r="AA466" s="125">
        <f>Equipment!AB472</f>
        <v>0</v>
      </c>
      <c r="AB466" s="125"/>
      <c r="AC466" s="125"/>
      <c r="AD466" s="125"/>
      <c r="AE466" s="125"/>
      <c r="AF466" s="125"/>
      <c r="AG466" s="125"/>
      <c r="AH466" s="125"/>
      <c r="AI466" s="125"/>
      <c r="AJ466" s="125"/>
      <c r="AK466" s="125"/>
      <c r="AL466" s="125"/>
    </row>
    <row r="467" spans="1:38" s="124" customFormat="1" x14ac:dyDescent="0.3">
      <c r="A467" s="125" t="str">
        <f>Equipment!A473</f>
        <v>Low-Level Electronics</v>
      </c>
      <c r="B467" s="125" t="str">
        <f>Equipment!B473</f>
        <v>Headers, Stackable</v>
      </c>
      <c r="C467" s="125" t="str">
        <f>Equipment!C473</f>
        <v>SparkFun</v>
      </c>
      <c r="D467" s="125" t="str">
        <f>Equipment!D473</f>
        <v>PRT-10007</v>
      </c>
      <c r="E467" s="125">
        <f>Equipment!E473</f>
        <v>0</v>
      </c>
      <c r="F467" s="125">
        <f>Equipment!F473</f>
        <v>0</v>
      </c>
      <c r="G467" s="125">
        <f>Equipment!G473</f>
        <v>0</v>
      </c>
      <c r="H467" s="125">
        <f>Equipment!H473</f>
        <v>0</v>
      </c>
      <c r="I467" s="125">
        <f>Equipment!K473</f>
        <v>0</v>
      </c>
      <c r="J467" s="125">
        <f>Equipment!L473</f>
        <v>0</v>
      </c>
      <c r="K467" s="125">
        <f>Equipment!I473</f>
        <v>0</v>
      </c>
      <c r="L467" s="125" t="str">
        <f>Equipment!M473</f>
        <v>Arduino Stackable Header Kit</v>
      </c>
      <c r="M467" s="125">
        <f>Equipment!N473</f>
        <v>1.5</v>
      </c>
      <c r="N467" s="125">
        <f>Equipment!O473</f>
        <v>0</v>
      </c>
      <c r="O467" s="125" t="str">
        <f>Equipment!P473</f>
        <v>A</v>
      </c>
      <c r="P467" s="125">
        <f>Equipment!Q473</f>
        <v>453</v>
      </c>
      <c r="Q467" s="125" t="str">
        <f>Equipment!R473</f>
        <v>PRT-10007</v>
      </c>
      <c r="R467" s="125">
        <f>Equipment!S473</f>
        <v>0</v>
      </c>
      <c r="S467" s="125">
        <f>Equipment!T473</f>
        <v>0</v>
      </c>
      <c r="T467" s="125">
        <f>Equipment!U473</f>
        <v>0</v>
      </c>
      <c r="U467" s="125">
        <f>Equipment!V473</f>
        <v>0</v>
      </c>
      <c r="V467" s="125">
        <f>Equipment!W473</f>
        <v>0</v>
      </c>
      <c r="W467" s="125" t="str">
        <f>Equipment!X473</f>
        <v>https://www.sparkfun.com/products/10007</v>
      </c>
      <c r="X467" s="125" t="str">
        <f>Equipment!Y473</f>
        <v>https://cdn.sparkfun.com/r/92-92/assets/parts/4/1/6/6/10007-01.jpg</v>
      </c>
      <c r="Y467" s="125" t="str">
        <f>Equipment!Z473</f>
        <v>https://www.sparkfun.com/products/10007</v>
      </c>
      <c r="Z467" s="125" t="str">
        <f>Equipment!AA473</f>
        <v>https://www.mouser.com/ProductDetail/474-PRT-10007</v>
      </c>
      <c r="AA467" s="125">
        <f>Equipment!AB473</f>
        <v>0</v>
      </c>
      <c r="AB467" s="125"/>
      <c r="AC467" s="125"/>
      <c r="AD467" s="125"/>
      <c r="AE467" s="125"/>
      <c r="AF467" s="125"/>
      <c r="AG467" s="125"/>
      <c r="AH467" s="125"/>
      <c r="AI467" s="125"/>
      <c r="AJ467" s="125"/>
      <c r="AK467" s="125"/>
      <c r="AL467" s="125"/>
    </row>
    <row r="468" spans="1:38" s="124" customFormat="1" x14ac:dyDescent="0.3">
      <c r="A468" s="125" t="str">
        <f>Equipment!A474</f>
        <v>Low-Level Electronics</v>
      </c>
      <c r="B468" s="125" t="str">
        <f>Equipment!B474</f>
        <v>Headers, Stackable</v>
      </c>
      <c r="C468" s="125" t="str">
        <f>Equipment!C474</f>
        <v>SparkFun</v>
      </c>
      <c r="D468" s="125" t="str">
        <f>Equipment!D474</f>
        <v>PRT-11376</v>
      </c>
      <c r="E468" s="125">
        <f>Equipment!E474</f>
        <v>0</v>
      </c>
      <c r="F468" s="125">
        <f>Equipment!F474</f>
        <v>0</v>
      </c>
      <c r="G468" s="125">
        <f>Equipment!G474</f>
        <v>0</v>
      </c>
      <c r="H468" s="125">
        <f>Equipment!H474</f>
        <v>0</v>
      </c>
      <c r="I468" s="125">
        <f>Equipment!K474</f>
        <v>0</v>
      </c>
      <c r="J468" s="125">
        <f>Equipment!L474</f>
        <v>0</v>
      </c>
      <c r="K468" s="125">
        <f>Equipment!I474</f>
        <v>0</v>
      </c>
      <c r="L468" s="125" t="str">
        <f>Equipment!M474</f>
        <v>Arduino Stackable Header - 10 Pin</v>
      </c>
      <c r="M468" s="125">
        <f>Equipment!N474</f>
        <v>0.5</v>
      </c>
      <c r="N468" s="125">
        <f>Equipment!O474</f>
        <v>0</v>
      </c>
      <c r="O468" s="125" t="str">
        <f>Equipment!P474</f>
        <v>A</v>
      </c>
      <c r="P468" s="125">
        <f>Equipment!Q474</f>
        <v>454</v>
      </c>
      <c r="Q468" s="125" t="str">
        <f>Equipment!R474</f>
        <v>PRT-11376</v>
      </c>
      <c r="R468" s="125">
        <f>Equipment!S474</f>
        <v>0</v>
      </c>
      <c r="S468" s="125">
        <f>Equipment!T474</f>
        <v>0</v>
      </c>
      <c r="T468" s="125">
        <f>Equipment!U474</f>
        <v>0</v>
      </c>
      <c r="U468" s="125">
        <f>Equipment!V474</f>
        <v>0</v>
      </c>
      <c r="V468" s="125">
        <f>Equipment!W474</f>
        <v>0</v>
      </c>
      <c r="W468" s="125" t="str">
        <f>Equipment!X474</f>
        <v>https://www.sparkfun.com/products/11376</v>
      </c>
      <c r="X468" s="125" t="str">
        <f>Equipment!Y474</f>
        <v>https://cdn.sparkfun.com/r/92-92/assets/parts/7/1/2/2/11376-01a.jpg</v>
      </c>
      <c r="Y468" s="125" t="str">
        <f>Equipment!Z474</f>
        <v>https://www.sparkfun.com/products/11376</v>
      </c>
      <c r="Z468" s="125" t="str">
        <f>Equipment!AA474</f>
        <v>https://www.mouser.com/ProductDetail/474-PRT-11376</v>
      </c>
      <c r="AA468" s="125">
        <f>Equipment!AB474</f>
        <v>0</v>
      </c>
      <c r="AB468" s="125"/>
      <c r="AC468" s="125"/>
      <c r="AD468" s="125"/>
      <c r="AE468" s="125"/>
      <c r="AF468" s="125"/>
      <c r="AG468" s="125"/>
      <c r="AH468" s="125"/>
      <c r="AI468" s="125"/>
      <c r="AJ468" s="125"/>
      <c r="AK468" s="125"/>
      <c r="AL468" s="125"/>
    </row>
    <row r="469" spans="1:38" s="124" customFormat="1" x14ac:dyDescent="0.3">
      <c r="A469" s="125" t="str">
        <f>Equipment!A475</f>
        <v>Low-Level Electronics</v>
      </c>
      <c r="B469" s="125" t="str">
        <f>Equipment!B475</f>
        <v>Headers, Stackable</v>
      </c>
      <c r="C469" s="125" t="str">
        <f>Equipment!C475</f>
        <v>SparkFun</v>
      </c>
      <c r="D469" s="125" t="str">
        <f>Equipment!D475</f>
        <v>PRT-14311</v>
      </c>
      <c r="E469" s="125">
        <f>Equipment!E475</f>
        <v>0</v>
      </c>
      <c r="F469" s="125">
        <f>Equipment!F475</f>
        <v>0</v>
      </c>
      <c r="G469" s="125">
        <f>Equipment!G475</f>
        <v>0</v>
      </c>
      <c r="H469" s="125">
        <f>Equipment!H475</f>
        <v>0</v>
      </c>
      <c r="I469" s="125">
        <f>Equipment!K475</f>
        <v>0</v>
      </c>
      <c r="J469" s="125">
        <f>Equipment!L475</f>
        <v>0</v>
      </c>
      <c r="K469" s="125">
        <f>Equipment!I475</f>
        <v>0</v>
      </c>
      <c r="L469" s="125" t="str">
        <f>Equipment!M475</f>
        <v>ESP32 Thing Stackable Header Set</v>
      </c>
      <c r="M469" s="125">
        <f>Equipment!N475</f>
        <v>1.5</v>
      </c>
      <c r="N469" s="125">
        <f>Equipment!O475</f>
        <v>0</v>
      </c>
      <c r="O469" s="125" t="str">
        <f>Equipment!P475</f>
        <v>A</v>
      </c>
      <c r="P469" s="125">
        <f>Equipment!Q475</f>
        <v>455</v>
      </c>
      <c r="Q469" s="125" t="str">
        <f>Equipment!R475</f>
        <v>PRT-14311</v>
      </c>
      <c r="R469" s="125">
        <f>Equipment!S475</f>
        <v>0</v>
      </c>
      <c r="S469" s="125">
        <f>Equipment!T475</f>
        <v>0</v>
      </c>
      <c r="T469" s="125">
        <f>Equipment!U475</f>
        <v>0</v>
      </c>
      <c r="U469" s="125">
        <f>Equipment!V475</f>
        <v>0</v>
      </c>
      <c r="V469" s="125">
        <f>Equipment!W475</f>
        <v>0</v>
      </c>
      <c r="W469" s="125" t="str">
        <f>Equipment!X475</f>
        <v>https://www.sparkfun.com/products/14311</v>
      </c>
      <c r="X469" s="125" t="str">
        <f>Equipment!Y475</f>
        <v>https://cdn.sparkfun.com/r/92-92/assets/parts/1/2/2/7/9/14311-01.jpg</v>
      </c>
      <c r="Y469" s="125" t="str">
        <f>Equipment!Z475</f>
        <v>https://www.sparkfun.com/products/14311</v>
      </c>
      <c r="Z469" s="125" t="str">
        <f>Equipment!AA475</f>
        <v>https://www.mouser.com/ProductDetail/474-PRT-14311</v>
      </c>
      <c r="AA469" s="125">
        <f>Equipment!AB475</f>
        <v>0</v>
      </c>
      <c r="AB469" s="125"/>
      <c r="AC469" s="125"/>
      <c r="AD469" s="125"/>
      <c r="AE469" s="125"/>
      <c r="AF469" s="125"/>
      <c r="AG469" s="125"/>
      <c r="AH469" s="125"/>
      <c r="AI469" s="125"/>
      <c r="AJ469" s="125"/>
      <c r="AK469" s="125"/>
      <c r="AL469" s="125"/>
    </row>
    <row r="470" spans="1:38" s="124" customFormat="1" x14ac:dyDescent="0.3">
      <c r="A470" s="125" t="str">
        <f>Equipment!A476</f>
        <v>Low-Level Electronics</v>
      </c>
      <c r="B470" s="125" t="str">
        <f>Equipment!B476</f>
        <v>Headers, Stackable</v>
      </c>
      <c r="C470" s="125" t="str">
        <f>Equipment!C476</f>
        <v>SparkFun</v>
      </c>
      <c r="D470" s="125" t="str">
        <f>Equipment!D476</f>
        <v>PRT-14322</v>
      </c>
      <c r="E470" s="125">
        <f>Equipment!E476</f>
        <v>0</v>
      </c>
      <c r="F470" s="125">
        <f>Equipment!F476</f>
        <v>0</v>
      </c>
      <c r="G470" s="125">
        <f>Equipment!G476</f>
        <v>0</v>
      </c>
      <c r="H470" s="125">
        <f>Equipment!H476</f>
        <v>0</v>
      </c>
      <c r="I470" s="125">
        <f>Equipment!K476</f>
        <v>0</v>
      </c>
      <c r="J470" s="125">
        <f>Equipment!L476</f>
        <v>0</v>
      </c>
      <c r="K470" s="125">
        <f>Equipment!I476</f>
        <v>0</v>
      </c>
      <c r="L470" s="125" t="str">
        <f>Equipment!M476</f>
        <v>Photon Stackable Header - 12 Pin</v>
      </c>
      <c r="M470" s="125">
        <f>Equipment!N476</f>
        <v>0.5</v>
      </c>
      <c r="N470" s="125">
        <f>Equipment!O476</f>
        <v>0</v>
      </c>
      <c r="O470" s="125" t="str">
        <f>Equipment!P476</f>
        <v>A</v>
      </c>
      <c r="P470" s="125">
        <f>Equipment!Q476</f>
        <v>456</v>
      </c>
      <c r="Q470" s="125" t="str">
        <f>Equipment!R476</f>
        <v>PRT-14322</v>
      </c>
      <c r="R470" s="125">
        <f>Equipment!S476</f>
        <v>0</v>
      </c>
      <c r="S470" s="125">
        <f>Equipment!T476</f>
        <v>0</v>
      </c>
      <c r="T470" s="125">
        <f>Equipment!U476</f>
        <v>0</v>
      </c>
      <c r="U470" s="125">
        <f>Equipment!V476</f>
        <v>0</v>
      </c>
      <c r="V470" s="125">
        <f>Equipment!W476</f>
        <v>0</v>
      </c>
      <c r="W470" s="125" t="str">
        <f>Equipment!X476</f>
        <v>https://www.sparkfun.com/products/14322</v>
      </c>
      <c r="X470" s="125" t="str">
        <f>Equipment!Y476</f>
        <v>https://cdn.sparkfun.com/r/92-92/assets/parts/1/0/6/5/6/14322-02.jpg</v>
      </c>
      <c r="Y470" s="125" t="str">
        <f>Equipment!Z476</f>
        <v>https://www.sparkfun.com/products/14322</v>
      </c>
      <c r="Z470" s="125" t="str">
        <f>Equipment!AA476</f>
        <v>https://www.mouser.com/ProductDetail/474-PRT-14322</v>
      </c>
      <c r="AA470" s="125">
        <f>Equipment!AB476</f>
        <v>0</v>
      </c>
      <c r="AB470" s="125"/>
      <c r="AC470" s="125"/>
      <c r="AD470" s="125"/>
      <c r="AE470" s="125"/>
      <c r="AF470" s="125"/>
      <c r="AG470" s="125"/>
      <c r="AH470" s="125"/>
      <c r="AI470" s="125"/>
      <c r="AJ470" s="125"/>
      <c r="AK470" s="125"/>
      <c r="AL470" s="125"/>
    </row>
    <row r="471" spans="1:38" s="124" customFormat="1" x14ac:dyDescent="0.3">
      <c r="A471" s="125" t="str">
        <f>Equipment!A477</f>
        <v>Low-Level Electronics</v>
      </c>
      <c r="B471" s="125" t="str">
        <f>Equipment!B477</f>
        <v>Headers, Stackable</v>
      </c>
      <c r="C471" s="125" t="str">
        <f>Equipment!C477</f>
        <v>SparkFun</v>
      </c>
      <c r="D471" s="125" t="str">
        <f>Equipment!D477</f>
        <v>PRT-13925</v>
      </c>
      <c r="E471" s="125">
        <f>Equipment!E477</f>
        <v>0</v>
      </c>
      <c r="F471" s="125">
        <f>Equipment!F477</f>
        <v>0</v>
      </c>
      <c r="G471" s="125">
        <f>Equipment!G477</f>
        <v>0</v>
      </c>
      <c r="H471" s="125">
        <f>Equipment!H477</f>
        <v>0</v>
      </c>
      <c r="I471" s="125">
        <f>Equipment!K477</f>
        <v>0</v>
      </c>
      <c r="J471" s="125">
        <f>Equipment!L477</f>
        <v>0</v>
      </c>
      <c r="K471" s="125">
        <f>Equipment!I477</f>
        <v>0</v>
      </c>
      <c r="L471" s="125" t="str">
        <f>Equipment!M477</f>
        <v>Teensy Header Kit</v>
      </c>
      <c r="M471" s="125">
        <f>Equipment!N477</f>
        <v>1.5</v>
      </c>
      <c r="N471" s="125">
        <f>Equipment!O477</f>
        <v>0</v>
      </c>
      <c r="O471" s="125" t="str">
        <f>Equipment!P477</f>
        <v>A</v>
      </c>
      <c r="P471" s="125">
        <f>Equipment!Q477</f>
        <v>457</v>
      </c>
      <c r="Q471" s="125" t="str">
        <f>Equipment!R477</f>
        <v>PRT-13925</v>
      </c>
      <c r="R471" s="125">
        <f>Equipment!S477</f>
        <v>0</v>
      </c>
      <c r="S471" s="125">
        <f>Equipment!T477</f>
        <v>0</v>
      </c>
      <c r="T471" s="125">
        <f>Equipment!U477</f>
        <v>0</v>
      </c>
      <c r="U471" s="125">
        <f>Equipment!V477</f>
        <v>0</v>
      </c>
      <c r="V471" s="125">
        <f>Equipment!W477</f>
        <v>0</v>
      </c>
      <c r="W471" s="125" t="str">
        <f>Equipment!X477</f>
        <v>https://www.sparkfun.com/products/13925</v>
      </c>
      <c r="X471" s="125" t="str">
        <f>Equipment!Y477</f>
        <v>https://cdn.sparkfun.com/r/92-92/assets/parts/1/1/5/9/7/13925-01.jpg</v>
      </c>
      <c r="Y471" s="125" t="str">
        <f>Equipment!Z477</f>
        <v>https://www.sparkfun.com/products/13925</v>
      </c>
      <c r="Z471" s="125" t="str">
        <f>Equipment!AA477</f>
        <v>https://www.mouser.com/ProductDetail/474-PRT-13925</v>
      </c>
      <c r="AA471" s="125">
        <f>Equipment!AB477</f>
        <v>0</v>
      </c>
      <c r="AB471" s="125"/>
      <c r="AC471" s="125"/>
      <c r="AD471" s="125"/>
      <c r="AE471" s="125"/>
      <c r="AF471" s="125"/>
      <c r="AG471" s="125"/>
      <c r="AH471" s="125"/>
      <c r="AI471" s="125"/>
      <c r="AJ471" s="125"/>
      <c r="AK471" s="125"/>
      <c r="AL471" s="125"/>
    </row>
    <row r="472" spans="1:38" s="124" customFormat="1" x14ac:dyDescent="0.3">
      <c r="A472" s="125" t="str">
        <f>Equipment!A478</f>
        <v>Low-Level Electronics</v>
      </c>
      <c r="B472" s="125" t="str">
        <f>Equipment!B478</f>
        <v>Headers, Stackable</v>
      </c>
      <c r="C472" s="125" t="str">
        <f>Equipment!C478</f>
        <v>Adafruit</v>
      </c>
      <c r="D472" s="125" t="str">
        <f>Equipment!D478</f>
        <v>85</v>
      </c>
      <c r="E472" s="125">
        <f>Equipment!E478</f>
        <v>2</v>
      </c>
      <c r="F472" s="125">
        <f>Equipment!F478</f>
        <v>0</v>
      </c>
      <c r="G472" s="125">
        <f>Equipment!G478</f>
        <v>0</v>
      </c>
      <c r="H472" s="125">
        <f>Equipment!H478</f>
        <v>10</v>
      </c>
      <c r="I472" s="125">
        <f>Equipment!K478</f>
        <v>0</v>
      </c>
      <c r="J472" s="125">
        <f>Equipment!L478</f>
        <v>0</v>
      </c>
      <c r="K472" s="125">
        <f>Equipment!I478</f>
        <v>10</v>
      </c>
      <c r="L472" s="125" t="str">
        <f>Equipment!M478</f>
        <v>Shield stacking headers for Arduino (R3 Compatible)</v>
      </c>
      <c r="M472" s="125">
        <f>Equipment!N478</f>
        <v>1.95</v>
      </c>
      <c r="N472" s="125">
        <f>Equipment!O478</f>
        <v>0</v>
      </c>
      <c r="O472" s="125" t="str">
        <f>Equipment!P478</f>
        <v>B</v>
      </c>
      <c r="P472" s="125">
        <f>Equipment!Q478</f>
        <v>458</v>
      </c>
      <c r="Q472" s="125" t="str">
        <f>Equipment!R478</f>
        <v>85</v>
      </c>
      <c r="R472" s="125">
        <f>Equipment!S478</f>
        <v>3.9</v>
      </c>
      <c r="S472" s="125">
        <f>Equipment!T478</f>
        <v>19.5</v>
      </c>
      <c r="T472" s="125">
        <f>Equipment!U478</f>
        <v>19.5</v>
      </c>
      <c r="U472" s="125">
        <f>Equipment!V478</f>
        <v>0</v>
      </c>
      <c r="V472" s="125">
        <f>Equipment!W478</f>
        <v>0</v>
      </c>
      <c r="W472" s="125">
        <f>Equipment!X478</f>
        <v>0</v>
      </c>
      <c r="X472" s="125">
        <f>Equipment!Y478</f>
        <v>0</v>
      </c>
      <c r="Y472" s="125" t="str">
        <f>Equipment!Z478</f>
        <v>https://www.adafruit.com/product/85</v>
      </c>
      <c r="Z472" s="125" t="str">
        <f>Equipment!AA478</f>
        <v>https://www.mouser.com/ProductDetail/485-85</v>
      </c>
      <c r="AA472" s="125">
        <f>Equipment!AB478</f>
        <v>0</v>
      </c>
      <c r="AB472" s="125"/>
      <c r="AC472" s="125"/>
      <c r="AD472" s="125"/>
      <c r="AE472" s="125"/>
      <c r="AF472" s="125"/>
      <c r="AG472" s="125"/>
      <c r="AH472" s="125"/>
      <c r="AI472" s="125"/>
      <c r="AJ472" s="125"/>
      <c r="AK472" s="125"/>
      <c r="AL472" s="125"/>
    </row>
    <row r="473" spans="1:38" s="124" customFormat="1" x14ac:dyDescent="0.3">
      <c r="A473" s="125" t="str">
        <f>Equipment!A479</f>
        <v>Low-Level Electronics</v>
      </c>
      <c r="B473" s="125" t="str">
        <f>Equipment!B479</f>
        <v>Headers, Stackable</v>
      </c>
      <c r="C473" s="125" t="str">
        <f>Equipment!C479</f>
        <v>Adafruit</v>
      </c>
      <c r="D473" s="125" t="str">
        <f>Equipment!D479</f>
        <v>3366</v>
      </c>
      <c r="E473" s="125">
        <f>Equipment!E479</f>
        <v>1</v>
      </c>
      <c r="F473" s="125">
        <f>Equipment!F479</f>
        <v>3</v>
      </c>
      <c r="G473" s="125">
        <f>Equipment!G479</f>
        <v>1</v>
      </c>
      <c r="H473" s="125">
        <f>Equipment!H479</f>
        <v>8</v>
      </c>
      <c r="I473" s="125">
        <f>Equipment!K479</f>
        <v>7</v>
      </c>
      <c r="J473" s="125">
        <f>Equipment!L479</f>
        <v>7</v>
      </c>
      <c r="K473" s="125">
        <f>Equipment!I479</f>
        <v>1</v>
      </c>
      <c r="L473" s="125" t="str">
        <f>Equipment!M479</f>
        <v>36-pin Stacking header - pack of 5!</v>
      </c>
      <c r="M473" s="125">
        <f>Equipment!N479</f>
        <v>2.95</v>
      </c>
      <c r="N473" s="125">
        <f>Equipment!O479</f>
        <v>20.650000000000002</v>
      </c>
      <c r="O473" s="125" t="str">
        <f>Equipment!P479</f>
        <v>B</v>
      </c>
      <c r="P473" s="125">
        <f>Equipment!Q479</f>
        <v>459</v>
      </c>
      <c r="Q473" s="125" t="str">
        <f>Equipment!R479</f>
        <v>3366</v>
      </c>
      <c r="R473" s="125">
        <f>Equipment!S479</f>
        <v>2.95</v>
      </c>
      <c r="S473" s="125">
        <f>Equipment!T479</f>
        <v>23.6</v>
      </c>
      <c r="T473" s="125">
        <f>Equipment!U479</f>
        <v>2.95</v>
      </c>
      <c r="U473" s="125">
        <f>Equipment!V479</f>
        <v>20.650000000000002</v>
      </c>
      <c r="V473" s="125">
        <f>Equipment!W479</f>
        <v>20.650000000000002</v>
      </c>
      <c r="W473" s="125">
        <f>Equipment!X479</f>
        <v>0</v>
      </c>
      <c r="X473" s="125">
        <f>Equipment!Y479</f>
        <v>0</v>
      </c>
      <c r="Y473" s="125" t="str">
        <f>Equipment!Z479</f>
        <v>https://www.adafruit.com/product/3366</v>
      </c>
      <c r="Z473" s="125" t="str">
        <f>Equipment!AA479</f>
        <v>https://www.mouser.com/ProductDetail/485-3366</v>
      </c>
      <c r="AA473" s="125">
        <f>Equipment!AB479</f>
        <v>0</v>
      </c>
      <c r="AB473" s="125"/>
      <c r="AC473" s="125"/>
      <c r="AD473" s="125"/>
      <c r="AE473" s="125"/>
      <c r="AF473" s="125"/>
      <c r="AG473" s="125"/>
      <c r="AH473" s="125"/>
      <c r="AI473" s="125"/>
      <c r="AJ473" s="125"/>
      <c r="AK473" s="125"/>
      <c r="AL473" s="125"/>
    </row>
    <row r="474" spans="1:38" s="124" customFormat="1" x14ac:dyDescent="0.3">
      <c r="A474" s="125" t="str">
        <f>Equipment!A480</f>
        <v>Low-Level Electronics</v>
      </c>
      <c r="B474" s="125" t="str">
        <f>Equipment!B480</f>
        <v>Headers, Male</v>
      </c>
      <c r="C474" s="125" t="str">
        <f>Equipment!C480</f>
        <v>SparkFun</v>
      </c>
      <c r="D474" s="125" t="str">
        <f>Equipment!D480</f>
        <v>PRT-12807</v>
      </c>
      <c r="E474" s="125">
        <f>Equipment!E480</f>
        <v>0</v>
      </c>
      <c r="F474" s="125">
        <f>Equipment!F480</f>
        <v>0</v>
      </c>
      <c r="G474" s="125">
        <f>Equipment!G480</f>
        <v>0</v>
      </c>
      <c r="H474" s="125">
        <f>Equipment!H480</f>
        <v>0</v>
      </c>
      <c r="I474" s="125">
        <f>Equipment!K480</f>
        <v>0</v>
      </c>
      <c r="J474" s="125">
        <f>Equipment!L480</f>
        <v>0</v>
      </c>
      <c r="K474" s="125">
        <f>Equipment!I480</f>
        <v>0</v>
      </c>
      <c r="L474" s="125" t="str">
        <f>Equipment!M480</f>
        <v>Header - 2x3 (Male, 0.1\")</v>
      </c>
      <c r="M474" s="125">
        <f>Equipment!N480</f>
        <v>0.5</v>
      </c>
      <c r="N474" s="125">
        <f>Equipment!O480</f>
        <v>0</v>
      </c>
      <c r="O474" s="125" t="str">
        <f>Equipment!P480</f>
        <v>A</v>
      </c>
      <c r="P474" s="125">
        <f>Equipment!Q480</f>
        <v>460</v>
      </c>
      <c r="Q474" s="125" t="str">
        <f>Equipment!R480</f>
        <v>PRT-12807</v>
      </c>
      <c r="R474" s="125">
        <f>Equipment!S480</f>
        <v>0</v>
      </c>
      <c r="S474" s="125">
        <f>Equipment!T480</f>
        <v>0</v>
      </c>
      <c r="T474" s="125">
        <f>Equipment!U480</f>
        <v>0</v>
      </c>
      <c r="U474" s="125">
        <f>Equipment!V480</f>
        <v>0</v>
      </c>
      <c r="V474" s="125">
        <f>Equipment!W480</f>
        <v>0</v>
      </c>
      <c r="W474" s="125" t="str">
        <f>Equipment!X480</f>
        <v>https://www.sparkfun.com/products/12807</v>
      </c>
      <c r="X474" s="125" t="str">
        <f>Equipment!Y480</f>
        <v>https://cdn.sparkfun.com/r/92-92/assets/parts/3/8/1/2/12807-02.jpg</v>
      </c>
      <c r="Y474" s="125" t="str">
        <f>Equipment!Z480</f>
        <v>https://www.sparkfun.com/products/12807</v>
      </c>
      <c r="Z474" s="125" t="str">
        <f>Equipment!AA480</f>
        <v>https://www.mouser.com/ProductDetail/474-PRT-12807</v>
      </c>
      <c r="AA474" s="125">
        <f>Equipment!AB480</f>
        <v>0</v>
      </c>
      <c r="AB474" s="125"/>
      <c r="AC474" s="125"/>
      <c r="AD474" s="125"/>
      <c r="AE474" s="125"/>
      <c r="AF474" s="125"/>
      <c r="AG474" s="125"/>
      <c r="AH474" s="125"/>
      <c r="AI474" s="125"/>
      <c r="AJ474" s="125"/>
      <c r="AK474" s="125"/>
      <c r="AL474" s="125"/>
    </row>
    <row r="475" spans="1:38" s="124" customFormat="1" x14ac:dyDescent="0.3">
      <c r="A475" s="125" t="str">
        <f>Equipment!A481</f>
        <v>Low-Level Electronics</v>
      </c>
      <c r="B475" s="125" t="str">
        <f>Equipment!B481</f>
        <v>Headers, Male</v>
      </c>
      <c r="C475" s="125" t="str">
        <f>Equipment!C481</f>
        <v>SparkFun</v>
      </c>
      <c r="D475" s="125" t="str">
        <f>Equipment!D481</f>
        <v>PRT-13156</v>
      </c>
      <c r="E475" s="125">
        <f>Equipment!E481</f>
        <v>0</v>
      </c>
      <c r="F475" s="125">
        <f>Equipment!F481</f>
        <v>0</v>
      </c>
      <c r="G475" s="125">
        <f>Equipment!G481</f>
        <v>0</v>
      </c>
      <c r="H475" s="125">
        <f>Equipment!H481</f>
        <v>0</v>
      </c>
      <c r="I475" s="125">
        <f>Equipment!K481</f>
        <v>0</v>
      </c>
      <c r="J475" s="125">
        <f>Equipment!L481</f>
        <v>0</v>
      </c>
      <c r="K475" s="125">
        <f>Equipment!I481</f>
        <v>0</v>
      </c>
      <c r="L475" s="125" t="str">
        <f>Equipment!M481</f>
        <v xml:space="preserve">Header - 2x8 (Male, 0.1\") </v>
      </c>
      <c r="M475" s="125">
        <f>Equipment!N481</f>
        <v>0.95</v>
      </c>
      <c r="N475" s="125">
        <f>Equipment!O481</f>
        <v>0</v>
      </c>
      <c r="O475" s="125" t="str">
        <f>Equipment!P481</f>
        <v>A</v>
      </c>
      <c r="P475" s="125">
        <f>Equipment!Q481</f>
        <v>461</v>
      </c>
      <c r="Q475" s="125" t="str">
        <f>Equipment!R481</f>
        <v>PRT-13156</v>
      </c>
      <c r="R475" s="125">
        <f>Equipment!S481</f>
        <v>0</v>
      </c>
      <c r="S475" s="125">
        <f>Equipment!T481</f>
        <v>0</v>
      </c>
      <c r="T475" s="125">
        <f>Equipment!U481</f>
        <v>0</v>
      </c>
      <c r="U475" s="125">
        <f>Equipment!V481</f>
        <v>0</v>
      </c>
      <c r="V475" s="125">
        <f>Equipment!W481</f>
        <v>0</v>
      </c>
      <c r="W475" s="125" t="str">
        <f>Equipment!X481</f>
        <v>https://www.sparkfun.com/products/13156</v>
      </c>
      <c r="X475" s="125" t="str">
        <f>Equipment!Y481</f>
        <v>https://cdn.sparkfun.com/r/92-92/assets/parts/5/6/1/7/13156-01.jpg</v>
      </c>
      <c r="Y475" s="125" t="str">
        <f>Equipment!Z481</f>
        <v>https://www.sparkfun.com/products/13156</v>
      </c>
      <c r="Z475" s="125" t="str">
        <f>Equipment!AA481</f>
        <v>https://www.mouser.com/ProductDetail/474-PRT-13156</v>
      </c>
      <c r="AA475" s="125">
        <f>Equipment!AB481</f>
        <v>0</v>
      </c>
      <c r="AB475" s="125"/>
      <c r="AC475" s="125"/>
      <c r="AD475" s="125"/>
      <c r="AE475" s="125"/>
      <c r="AF475" s="125"/>
      <c r="AG475" s="125"/>
      <c r="AH475" s="125"/>
      <c r="AI475" s="125"/>
      <c r="AJ475" s="125"/>
      <c r="AK475" s="125"/>
      <c r="AL475" s="125"/>
    </row>
    <row r="476" spans="1:38" s="124" customFormat="1" x14ac:dyDescent="0.3">
      <c r="A476" s="125" t="str">
        <f>Equipment!A482</f>
        <v>Low-Level Electronics</v>
      </c>
      <c r="B476" s="125" t="str">
        <f>Equipment!B482</f>
        <v>Headers, Male</v>
      </c>
      <c r="C476" s="125" t="str">
        <f>Equipment!C482</f>
        <v>SparkFun</v>
      </c>
      <c r="D476" s="125" t="str">
        <f>Equipment!D482</f>
        <v>PRT-12791</v>
      </c>
      <c r="E476" s="125">
        <f>Equipment!E482</f>
        <v>0</v>
      </c>
      <c r="F476" s="125">
        <f>Equipment!F482</f>
        <v>3</v>
      </c>
      <c r="G476" s="125">
        <f>Equipment!G482</f>
        <v>0</v>
      </c>
      <c r="H476" s="125">
        <f>Equipment!H482</f>
        <v>3</v>
      </c>
      <c r="I476" s="125">
        <f>Equipment!K482</f>
        <v>3</v>
      </c>
      <c r="J476" s="125">
        <f>Equipment!L482</f>
        <v>3</v>
      </c>
      <c r="K476" s="125">
        <f>Equipment!I482</f>
        <v>0</v>
      </c>
      <c r="L476" s="125" t="str">
        <f>Equipment!M482</f>
        <v>Header - 2x23-pin Male (PTH, 0.1\")</v>
      </c>
      <c r="M476" s="125">
        <f>Equipment!N482</f>
        <v>0.95</v>
      </c>
      <c r="N476" s="125">
        <f>Equipment!O482</f>
        <v>2.8499999999999996</v>
      </c>
      <c r="O476" s="125" t="str">
        <f>Equipment!P482</f>
        <v>A</v>
      </c>
      <c r="P476" s="125">
        <f>Equipment!Q482</f>
        <v>462</v>
      </c>
      <c r="Q476" s="125" t="str">
        <f>Equipment!R482</f>
        <v>PRT-12791</v>
      </c>
      <c r="R476" s="125">
        <f>Equipment!S482</f>
        <v>0</v>
      </c>
      <c r="S476" s="125">
        <f>Equipment!T482</f>
        <v>2.8499999999999996</v>
      </c>
      <c r="T476" s="125">
        <f>Equipment!U482</f>
        <v>0</v>
      </c>
      <c r="U476" s="125">
        <f>Equipment!V482</f>
        <v>2.8499999999999996</v>
      </c>
      <c r="V476" s="125">
        <f>Equipment!W482</f>
        <v>2.8499999999999996</v>
      </c>
      <c r="W476" s="125" t="str">
        <f>Equipment!X482</f>
        <v>https://www.sparkfun.com/products/12791</v>
      </c>
      <c r="X476" s="125" t="str">
        <f>Equipment!Y482</f>
        <v>https://cdn.sparkfun.com/r/92-92/assets/parts/9/6/0/9/12791-01.jpg</v>
      </c>
      <c r="Y476" s="125" t="str">
        <f>Equipment!Z482</f>
        <v>https://www.sparkfun.com/products/12791</v>
      </c>
      <c r="Z476" s="125" t="str">
        <f>Equipment!AA482</f>
        <v>https://www.mouser.com/ProductDetail/474-PRT-12791</v>
      </c>
      <c r="AA476" s="125">
        <f>Equipment!AB482</f>
        <v>0</v>
      </c>
      <c r="AB476" s="125"/>
      <c r="AC476" s="125"/>
      <c r="AD476" s="125"/>
      <c r="AE476" s="125"/>
      <c r="AF476" s="125"/>
      <c r="AG476" s="125"/>
      <c r="AH476" s="125"/>
      <c r="AI476" s="125"/>
      <c r="AJ476" s="125"/>
      <c r="AK476" s="125"/>
      <c r="AL476" s="125"/>
    </row>
    <row r="477" spans="1:38" s="124" customFormat="1" x14ac:dyDescent="0.3">
      <c r="A477" s="125" t="str">
        <f>Equipment!A483</f>
        <v>Low-Level Electronics</v>
      </c>
      <c r="B477" s="125" t="str">
        <f>Equipment!B483</f>
        <v>Headers, Male</v>
      </c>
      <c r="C477" s="125" t="str">
        <f>Equipment!C483</f>
        <v>SparkFun</v>
      </c>
      <c r="D477" s="125" t="str">
        <f>Equipment!D483</f>
        <v>PRT-00116</v>
      </c>
      <c r="E477" s="125">
        <f>Equipment!E483</f>
        <v>0</v>
      </c>
      <c r="F477" s="125">
        <f>Equipment!F483</f>
        <v>0</v>
      </c>
      <c r="G477" s="125">
        <f>Equipment!G483</f>
        <v>0</v>
      </c>
      <c r="H477" s="125">
        <f>Equipment!H483</f>
        <v>0</v>
      </c>
      <c r="I477" s="125">
        <f>Equipment!K483</f>
        <v>0</v>
      </c>
      <c r="J477" s="125">
        <f>Equipment!L483</f>
        <v>0</v>
      </c>
      <c r="K477" s="125">
        <f>Equipment!I483</f>
        <v>0</v>
      </c>
      <c r="L477" s="125" t="str">
        <f>Equipment!M483</f>
        <v>Break Away Headers - Straight</v>
      </c>
      <c r="M477" s="125">
        <f>Equipment!N483</f>
        <v>1.5</v>
      </c>
      <c r="N477" s="125">
        <f>Equipment!O483</f>
        <v>0</v>
      </c>
      <c r="O477" s="125" t="str">
        <f>Equipment!P483</f>
        <v>A</v>
      </c>
      <c r="P477" s="125">
        <f>Equipment!Q483</f>
        <v>463</v>
      </c>
      <c r="Q477" s="125" t="str">
        <f>Equipment!R483</f>
        <v>PRT-00116</v>
      </c>
      <c r="R477" s="125">
        <f>Equipment!S483</f>
        <v>0</v>
      </c>
      <c r="S477" s="125">
        <f>Equipment!T483</f>
        <v>0</v>
      </c>
      <c r="T477" s="125">
        <f>Equipment!U483</f>
        <v>0</v>
      </c>
      <c r="U477" s="125">
        <f>Equipment!V483</f>
        <v>0</v>
      </c>
      <c r="V477" s="125">
        <f>Equipment!W483</f>
        <v>0</v>
      </c>
      <c r="W477" s="125" t="str">
        <f>Equipment!X483</f>
        <v>https://www.sparkfun.com/products/116</v>
      </c>
      <c r="X477" s="125" t="str">
        <f>Equipment!Y483</f>
        <v>https://cdn.sparkfun.com/r/92-92/assets/parts/1/0/6/00116-02-L.jpg</v>
      </c>
      <c r="Y477" s="125" t="str">
        <f>Equipment!Z483</f>
        <v>https://www.sparkfun.com/products/00116</v>
      </c>
      <c r="Z477" s="125" t="str">
        <f>Equipment!AA483</f>
        <v>https://www.mouser.com/ProductDetail/474-PRT-00116</v>
      </c>
      <c r="AA477" s="125">
        <f>Equipment!AB483</f>
        <v>0</v>
      </c>
      <c r="AB477" s="125"/>
      <c r="AC477" s="125"/>
      <c r="AD477" s="125"/>
      <c r="AE477" s="125"/>
      <c r="AF477" s="125"/>
      <c r="AG477" s="125"/>
      <c r="AH477" s="125"/>
      <c r="AI477" s="125"/>
      <c r="AJ477" s="125"/>
      <c r="AK477" s="125"/>
      <c r="AL477" s="125"/>
    </row>
    <row r="478" spans="1:38" s="124" customFormat="1" x14ac:dyDescent="0.3">
      <c r="A478" s="125" t="str">
        <f>Equipment!A484</f>
        <v>Low-Level Electronics</v>
      </c>
      <c r="B478" s="125" t="str">
        <f>Equipment!B484</f>
        <v>Headers, Male</v>
      </c>
      <c r="C478" s="125" t="str">
        <f>Equipment!C484</f>
        <v>Adafruit</v>
      </c>
      <c r="D478" s="125" t="str">
        <f>Equipment!D484</f>
        <v>392</v>
      </c>
      <c r="E478" s="125">
        <f>Equipment!E484</f>
        <v>0</v>
      </c>
      <c r="F478" s="125">
        <f>Equipment!F484</f>
        <v>1</v>
      </c>
      <c r="G478" s="125">
        <f>Equipment!G484</f>
        <v>1</v>
      </c>
      <c r="H478" s="125">
        <f>Equipment!H484</f>
        <v>1</v>
      </c>
      <c r="I478" s="125">
        <f>Equipment!K484</f>
        <v>0</v>
      </c>
      <c r="J478" s="125">
        <f>Equipment!L484</f>
        <v>0</v>
      </c>
      <c r="K478" s="125">
        <f>Equipment!I484</f>
        <v>1</v>
      </c>
      <c r="L478" s="125" t="str">
        <f>Equipment!M484</f>
        <v>Break-away 0.1" 36-pin strip male header (10 pieces)</v>
      </c>
      <c r="M478" s="125">
        <f>Equipment!N484</f>
        <v>4.95</v>
      </c>
      <c r="N478" s="125">
        <f>Equipment!O484</f>
        <v>0</v>
      </c>
      <c r="O478" s="125" t="str">
        <f>Equipment!P484</f>
        <v>A</v>
      </c>
      <c r="P478" s="125">
        <f>Equipment!Q484</f>
        <v>464</v>
      </c>
      <c r="Q478" s="125" t="str">
        <f>Equipment!R484</f>
        <v>392</v>
      </c>
      <c r="R478" s="125">
        <f>Equipment!S484</f>
        <v>0</v>
      </c>
      <c r="S478" s="125">
        <f>Equipment!T484</f>
        <v>4.95</v>
      </c>
      <c r="T478" s="125">
        <f>Equipment!U484</f>
        <v>4.95</v>
      </c>
      <c r="U478" s="125">
        <f>Equipment!V484</f>
        <v>0</v>
      </c>
      <c r="V478" s="125">
        <f>Equipment!W484</f>
        <v>0</v>
      </c>
      <c r="W478" s="125">
        <f>Equipment!X484</f>
        <v>0</v>
      </c>
      <c r="X478" s="125">
        <f>Equipment!Y484</f>
        <v>0</v>
      </c>
      <c r="Y478" s="125" t="str">
        <f>Equipment!Z484</f>
        <v>https://www.adafruit.com/product/392</v>
      </c>
      <c r="Z478" s="125" t="str">
        <f>Equipment!AA484</f>
        <v>https://www.mouser.com/ProductDetail/485-392</v>
      </c>
      <c r="AA478" s="125">
        <f>Equipment!AB484</f>
        <v>0</v>
      </c>
      <c r="AB478" s="125"/>
      <c r="AC478" s="125"/>
      <c r="AD478" s="125"/>
      <c r="AE478" s="125"/>
      <c r="AF478" s="125"/>
      <c r="AG478" s="125"/>
      <c r="AH478" s="125"/>
      <c r="AI478" s="125"/>
      <c r="AJ478" s="125"/>
      <c r="AK478" s="125"/>
      <c r="AL478" s="125"/>
    </row>
    <row r="479" spans="1:38" s="124" customFormat="1" x14ac:dyDescent="0.3">
      <c r="A479" s="125" t="str">
        <f>Equipment!A485</f>
        <v>Low-Level Electronics</v>
      </c>
      <c r="B479" s="125" t="str">
        <f>Equipment!B485</f>
        <v>Headers, Male</v>
      </c>
      <c r="C479" s="125" t="str">
        <f>Equipment!C485</f>
        <v>Adafruit</v>
      </c>
      <c r="D479" s="125" t="str">
        <f>Equipment!D485</f>
        <v>3009</v>
      </c>
      <c r="E479" s="125">
        <f>Equipment!E485</f>
        <v>0</v>
      </c>
      <c r="F479" s="125">
        <f>Equipment!F485</f>
        <v>1</v>
      </c>
      <c r="G479" s="125">
        <f>Equipment!G485</f>
        <v>1</v>
      </c>
      <c r="H479" s="125">
        <f>Equipment!H485</f>
        <v>1</v>
      </c>
      <c r="I479" s="125">
        <f>Equipment!K485</f>
        <v>0</v>
      </c>
      <c r="J479" s="125">
        <f>Equipment!L485</f>
        <v>0</v>
      </c>
      <c r="K479" s="125">
        <f>Equipment!I485</f>
        <v>1</v>
      </c>
      <c r="L479" s="125" t="str">
        <f>Equipment!M485</f>
        <v xml:space="preserve">36-pin 0.1" Short Break-away Male Header - Pack of 10 </v>
      </c>
      <c r="M479" s="125">
        <f>Equipment!N485</f>
        <v>4.95</v>
      </c>
      <c r="N479" s="125">
        <f>Equipment!O485</f>
        <v>0</v>
      </c>
      <c r="O479" s="125" t="str">
        <f>Equipment!P485</f>
        <v>A</v>
      </c>
      <c r="P479" s="125">
        <f>Equipment!Q485</f>
        <v>465</v>
      </c>
      <c r="Q479" s="125" t="str">
        <f>Equipment!R485</f>
        <v>3009</v>
      </c>
      <c r="R479" s="125">
        <f>Equipment!S485</f>
        <v>0</v>
      </c>
      <c r="S479" s="125">
        <f>Equipment!T485</f>
        <v>4.95</v>
      </c>
      <c r="T479" s="125">
        <f>Equipment!U485</f>
        <v>4.95</v>
      </c>
      <c r="U479" s="125">
        <f>Equipment!V485</f>
        <v>0</v>
      </c>
      <c r="V479" s="125">
        <f>Equipment!W485</f>
        <v>0</v>
      </c>
      <c r="W479" s="125">
        <f>Equipment!X485</f>
        <v>0</v>
      </c>
      <c r="X479" s="125">
        <f>Equipment!Y485</f>
        <v>0</v>
      </c>
      <c r="Y479" s="125" t="str">
        <f>Equipment!Z485</f>
        <v>https://www.adafruit.com/product/3009</v>
      </c>
      <c r="Z479" s="125" t="str">
        <f>Equipment!AA485</f>
        <v>https://www.mouser.com/ProductDetail/485-3009</v>
      </c>
      <c r="AA479" s="125">
        <f>Equipment!AB485</f>
        <v>0</v>
      </c>
      <c r="AB479" s="125"/>
      <c r="AC479" s="125"/>
      <c r="AD479" s="125"/>
      <c r="AE479" s="125"/>
      <c r="AF479" s="125"/>
      <c r="AG479" s="125"/>
      <c r="AH479" s="125"/>
      <c r="AI479" s="125"/>
      <c r="AJ479" s="125"/>
      <c r="AK479" s="125"/>
      <c r="AL479" s="125"/>
    </row>
    <row r="480" spans="1:38" s="124" customFormat="1" x14ac:dyDescent="0.3">
      <c r="A480" s="125" t="str">
        <f>Equipment!A486</f>
        <v>Low-Level Electronics</v>
      </c>
      <c r="B480" s="125" t="str">
        <f>Equipment!B486</f>
        <v>Headers, Male</v>
      </c>
      <c r="C480" s="125" t="str">
        <f>Equipment!C486</f>
        <v>SparkFun</v>
      </c>
      <c r="D480" s="125" t="str">
        <f>Equipment!D486</f>
        <v>PRT-10158</v>
      </c>
      <c r="E480" s="125">
        <f>Equipment!E486</f>
        <v>1</v>
      </c>
      <c r="F480" s="125">
        <f>Equipment!F486</f>
        <v>0</v>
      </c>
      <c r="G480" s="125">
        <f>Equipment!G486</f>
        <v>0</v>
      </c>
      <c r="H480" s="125">
        <f>Equipment!H486</f>
        <v>5</v>
      </c>
      <c r="I480" s="125">
        <f>Equipment!K486</f>
        <v>0</v>
      </c>
      <c r="J480" s="125">
        <f>Equipment!L486</f>
        <v>0</v>
      </c>
      <c r="K480" s="125">
        <f>Equipment!I486</f>
        <v>5</v>
      </c>
      <c r="L480" s="125" t="str">
        <f>Equipment!M486</f>
        <v>Break Away Headers - Long</v>
      </c>
      <c r="M480" s="125">
        <f>Equipment!N486</f>
        <v>2.95</v>
      </c>
      <c r="N480" s="125">
        <f>Equipment!O486</f>
        <v>0</v>
      </c>
      <c r="O480" s="125" t="str">
        <f>Equipment!P486</f>
        <v>B</v>
      </c>
      <c r="P480" s="125">
        <f>Equipment!Q486</f>
        <v>466</v>
      </c>
      <c r="Q480" s="125" t="str">
        <f>Equipment!R486</f>
        <v>PRT-10158</v>
      </c>
      <c r="R480" s="125">
        <f>Equipment!S486</f>
        <v>2.95</v>
      </c>
      <c r="S480" s="125">
        <f>Equipment!T486</f>
        <v>14.75</v>
      </c>
      <c r="T480" s="125">
        <f>Equipment!U486</f>
        <v>14.75</v>
      </c>
      <c r="U480" s="125">
        <f>Equipment!V486</f>
        <v>0</v>
      </c>
      <c r="V480" s="125">
        <f>Equipment!W486</f>
        <v>0</v>
      </c>
      <c r="W480" s="125" t="str">
        <f>Equipment!X486</f>
        <v>https://www.sparkfun.com/products/10158</v>
      </c>
      <c r="X480" s="125" t="str">
        <f>Equipment!Y486</f>
        <v>https://cdn.sparkfun.com/r/92-92/assets/parts/4/4/5/2/10158-01.jpg</v>
      </c>
      <c r="Y480" s="125" t="str">
        <f>Equipment!Z486</f>
        <v>https://www.sparkfun.com/products/10158</v>
      </c>
      <c r="Z480" s="125" t="str">
        <f>Equipment!AA486</f>
        <v>https://www.mouser.com/ProductDetail/474-PRT-10158</v>
      </c>
      <c r="AA480" s="125">
        <f>Equipment!AB486</f>
        <v>0</v>
      </c>
      <c r="AB480" s="125"/>
      <c r="AC480" s="125"/>
      <c r="AD480" s="125"/>
      <c r="AE480" s="125"/>
      <c r="AF480" s="125"/>
      <c r="AG480" s="125"/>
      <c r="AH480" s="125"/>
      <c r="AI480" s="125"/>
      <c r="AJ480" s="125"/>
      <c r="AK480" s="125"/>
      <c r="AL480" s="125"/>
    </row>
    <row r="481" spans="1:38" s="124" customFormat="1" x14ac:dyDescent="0.3">
      <c r="A481" s="125" t="str">
        <f>Equipment!A487</f>
        <v>Low-Level Electronics</v>
      </c>
      <c r="B481" s="125" t="str">
        <f>Equipment!B487</f>
        <v>Headers, Male</v>
      </c>
      <c r="C481" s="125" t="str">
        <f>Equipment!C487</f>
        <v>SparkFun</v>
      </c>
      <c r="D481" s="125" t="str">
        <f>Equipment!D487</f>
        <v>PRT-12693</v>
      </c>
      <c r="E481" s="125">
        <f>Equipment!E487</f>
        <v>1</v>
      </c>
      <c r="F481" s="125">
        <f>Equipment!F487</f>
        <v>0</v>
      </c>
      <c r="G481" s="125">
        <f>Equipment!G487</f>
        <v>0</v>
      </c>
      <c r="H481" s="125">
        <f>Equipment!H487</f>
        <v>5</v>
      </c>
      <c r="I481" s="125">
        <f>Equipment!K487</f>
        <v>0</v>
      </c>
      <c r="J481" s="125">
        <f>Equipment!L487</f>
        <v>0</v>
      </c>
      <c r="K481" s="125">
        <f>Equipment!I487</f>
        <v>5</v>
      </c>
      <c r="L481" s="125" t="str">
        <f>Equipment!M487</f>
        <v>Break Away Headers - 40-pin Male (Long Centered, PTH, 0.1\")</v>
      </c>
      <c r="M481" s="125">
        <f>Equipment!N487</f>
        <v>0.75</v>
      </c>
      <c r="N481" s="125">
        <f>Equipment!O487</f>
        <v>0</v>
      </c>
      <c r="O481" s="125" t="str">
        <f>Equipment!P487</f>
        <v>B</v>
      </c>
      <c r="P481" s="125">
        <f>Equipment!Q487</f>
        <v>467</v>
      </c>
      <c r="Q481" s="125" t="str">
        <f>Equipment!R487</f>
        <v>PRT-12693</v>
      </c>
      <c r="R481" s="125">
        <f>Equipment!S487</f>
        <v>0.75</v>
      </c>
      <c r="S481" s="125">
        <f>Equipment!T487</f>
        <v>3.75</v>
      </c>
      <c r="T481" s="125">
        <f>Equipment!U487</f>
        <v>3.75</v>
      </c>
      <c r="U481" s="125">
        <f>Equipment!V487</f>
        <v>0</v>
      </c>
      <c r="V481" s="125">
        <f>Equipment!W487</f>
        <v>0</v>
      </c>
      <c r="W481" s="125" t="str">
        <f>Equipment!X487</f>
        <v>https://www.sparkfun.com/products/12693</v>
      </c>
      <c r="X481" s="125" t="str">
        <f>Equipment!Y487</f>
        <v>https://cdn.sparkfun.com/r/92-92/assets/parts/9/4/2/7/12693-02.jpg</v>
      </c>
      <c r="Y481" s="125" t="str">
        <f>Equipment!Z487</f>
        <v>https://www.sparkfun.com/products/12693</v>
      </c>
      <c r="Z481" s="125" t="str">
        <f>Equipment!AA487</f>
        <v>https://www.mouser.com/ProductDetail/474-PRT-12693</v>
      </c>
      <c r="AA481" s="125">
        <f>Equipment!AB487</f>
        <v>0</v>
      </c>
      <c r="AB481" s="125"/>
      <c r="AC481" s="125"/>
      <c r="AD481" s="125"/>
      <c r="AE481" s="125"/>
      <c r="AF481" s="125"/>
      <c r="AG481" s="125"/>
      <c r="AH481" s="125"/>
      <c r="AI481" s="125"/>
      <c r="AJ481" s="125"/>
      <c r="AK481" s="125"/>
      <c r="AL481" s="125"/>
    </row>
    <row r="482" spans="1:38" s="124" customFormat="1" x14ac:dyDescent="0.3">
      <c r="A482" s="125" t="str">
        <f>Equipment!A488</f>
        <v>Low-Level Electronics</v>
      </c>
      <c r="B482" s="125" t="str">
        <f>Equipment!B488</f>
        <v>Headers, Male</v>
      </c>
      <c r="C482" s="125" t="str">
        <f>Equipment!C488</f>
        <v>Adafruit</v>
      </c>
      <c r="D482" s="125" t="str">
        <f>Equipment!D488</f>
        <v>400</v>
      </c>
      <c r="E482" s="125">
        <f>Equipment!E488</f>
        <v>0</v>
      </c>
      <c r="F482" s="125">
        <f>Equipment!F488</f>
        <v>4</v>
      </c>
      <c r="G482" s="125">
        <f>Equipment!G488</f>
        <v>1</v>
      </c>
      <c r="H482" s="125">
        <f>Equipment!H488</f>
        <v>4</v>
      </c>
      <c r="I482" s="125">
        <f>Equipment!K488</f>
        <v>3</v>
      </c>
      <c r="J482" s="125">
        <f>Equipment!L488</f>
        <v>3</v>
      </c>
      <c r="K482" s="125">
        <f>Equipment!I488</f>
        <v>1</v>
      </c>
      <c r="L482" s="125" t="str">
        <f>Equipment!M488</f>
        <v>Extra-long break-away 0.1" 16-pin strip male header (5 pieces)</v>
      </c>
      <c r="M482" s="125">
        <f>Equipment!N488</f>
        <v>3</v>
      </c>
      <c r="N482" s="125">
        <f>Equipment!O488</f>
        <v>9</v>
      </c>
      <c r="O482" s="125" t="str">
        <f>Equipment!P488</f>
        <v>A</v>
      </c>
      <c r="P482" s="125">
        <f>Equipment!Q488</f>
        <v>468</v>
      </c>
      <c r="Q482" s="125" t="str">
        <f>Equipment!R488</f>
        <v>400</v>
      </c>
      <c r="R482" s="125">
        <f>Equipment!S488</f>
        <v>0</v>
      </c>
      <c r="S482" s="125">
        <f>Equipment!T488</f>
        <v>12</v>
      </c>
      <c r="T482" s="125">
        <f>Equipment!U488</f>
        <v>3</v>
      </c>
      <c r="U482" s="125">
        <f>Equipment!V488</f>
        <v>9</v>
      </c>
      <c r="V482" s="125">
        <f>Equipment!W488</f>
        <v>9</v>
      </c>
      <c r="W482" s="125">
        <f>Equipment!X488</f>
        <v>0</v>
      </c>
      <c r="X482" s="125">
        <f>Equipment!Y488</f>
        <v>0</v>
      </c>
      <c r="Y482" s="125" t="str">
        <f>Equipment!Z488</f>
        <v>https://www.adafruit.com/product/400</v>
      </c>
      <c r="Z482" s="125" t="str">
        <f>Equipment!AA488</f>
        <v>https://www.mouser.com/ProductDetail/485-400</v>
      </c>
      <c r="AA482" s="125">
        <f>Equipment!AB488</f>
        <v>0</v>
      </c>
      <c r="AB482" s="125"/>
      <c r="AC482" s="125"/>
      <c r="AD482" s="125"/>
      <c r="AE482" s="125"/>
      <c r="AF482" s="125"/>
      <c r="AG482" s="125"/>
      <c r="AH482" s="125"/>
      <c r="AI482" s="125"/>
      <c r="AJ482" s="125"/>
      <c r="AK482" s="125"/>
      <c r="AL482" s="125"/>
    </row>
    <row r="483" spans="1:38" s="124" customFormat="1" x14ac:dyDescent="0.3">
      <c r="A483" s="125" t="str">
        <f>Equipment!A489</f>
        <v>Low-Level Electronics</v>
      </c>
      <c r="B483" s="125" t="str">
        <f>Equipment!B489</f>
        <v>Headers, Male</v>
      </c>
      <c r="C483" s="125" t="str">
        <f>Equipment!C489</f>
        <v>SparkFun</v>
      </c>
      <c r="D483" s="125" t="str">
        <f>Equipment!D489</f>
        <v>PRT-00553</v>
      </c>
      <c r="E483" s="125">
        <f>Equipment!E489</f>
        <v>0</v>
      </c>
      <c r="F483" s="125">
        <f>Equipment!F489</f>
        <v>0</v>
      </c>
      <c r="G483" s="125">
        <f>Equipment!G489</f>
        <v>0</v>
      </c>
      <c r="H483" s="125">
        <f>Equipment!H489</f>
        <v>0</v>
      </c>
      <c r="I483" s="125">
        <f>Equipment!K489</f>
        <v>0</v>
      </c>
      <c r="J483" s="125">
        <f>Equipment!L489</f>
        <v>0</v>
      </c>
      <c r="K483" s="125">
        <f>Equipment!I489</f>
        <v>0</v>
      </c>
      <c r="L483" s="125" t="str">
        <f>Equipment!M489</f>
        <v>Break Away Male Headers - Right Angle</v>
      </c>
      <c r="M483" s="125">
        <f>Equipment!N489</f>
        <v>1.95</v>
      </c>
      <c r="N483" s="125">
        <f>Equipment!O489</f>
        <v>0</v>
      </c>
      <c r="O483" s="125" t="str">
        <f>Equipment!P489</f>
        <v>A</v>
      </c>
      <c r="P483" s="125">
        <f>Equipment!Q489</f>
        <v>469</v>
      </c>
      <c r="Q483" s="125" t="str">
        <f>Equipment!R489</f>
        <v>PRT-00553</v>
      </c>
      <c r="R483" s="125">
        <f>Equipment!S489</f>
        <v>0</v>
      </c>
      <c r="S483" s="125">
        <f>Equipment!T489</f>
        <v>0</v>
      </c>
      <c r="T483" s="125">
        <f>Equipment!U489</f>
        <v>0</v>
      </c>
      <c r="U483" s="125">
        <f>Equipment!V489</f>
        <v>0</v>
      </c>
      <c r="V483" s="125">
        <f>Equipment!W489</f>
        <v>0</v>
      </c>
      <c r="W483" s="125" t="str">
        <f>Equipment!X489</f>
        <v>https://www.sparkfun.com/products/553</v>
      </c>
      <c r="X483" s="125" t="str">
        <f>Equipment!Y489</f>
        <v>https://cdn.sparkfun.com/r/92-92/assets/parts/3/7/8/00553-03-L.jpg</v>
      </c>
      <c r="Y483" s="125" t="str">
        <f>Equipment!Z489</f>
        <v>https://www.sparkfun.com/products/00553</v>
      </c>
      <c r="Z483" s="125" t="str">
        <f>Equipment!AA489</f>
        <v>https://www.mouser.com/ProductDetail/474-PRT-00553</v>
      </c>
      <c r="AA483" s="125">
        <f>Equipment!AB489</f>
        <v>0</v>
      </c>
      <c r="AB483" s="125"/>
      <c r="AC483" s="125"/>
      <c r="AD483" s="125"/>
      <c r="AE483" s="125"/>
      <c r="AF483" s="125"/>
      <c r="AG483" s="125"/>
      <c r="AH483" s="125"/>
      <c r="AI483" s="125"/>
      <c r="AJ483" s="125"/>
      <c r="AK483" s="125"/>
      <c r="AL483" s="125"/>
    </row>
    <row r="484" spans="1:38" s="124" customFormat="1" x14ac:dyDescent="0.3">
      <c r="A484" s="125" t="str">
        <f>Equipment!A490</f>
        <v>Low-Level Electronics</v>
      </c>
      <c r="B484" s="125" t="str">
        <f>Equipment!B490</f>
        <v>Headers, Male</v>
      </c>
      <c r="C484" s="125" t="str">
        <f>Equipment!C490</f>
        <v>Adafruit</v>
      </c>
      <c r="D484" s="125" t="str">
        <f>Equipment!D490</f>
        <v>1540</v>
      </c>
      <c r="E484" s="125">
        <f>Equipment!E490</f>
        <v>0</v>
      </c>
      <c r="F484" s="125">
        <f>Equipment!F490</f>
        <v>1</v>
      </c>
      <c r="G484" s="125">
        <f>Equipment!G490</f>
        <v>1</v>
      </c>
      <c r="H484" s="125">
        <f>Equipment!H490</f>
        <v>1</v>
      </c>
      <c r="I484" s="125">
        <f>Equipment!K490</f>
        <v>1</v>
      </c>
      <c r="J484" s="125">
        <f>Equipment!L490</f>
        <v>1</v>
      </c>
      <c r="K484" s="125">
        <f>Equipment!I490</f>
        <v>0</v>
      </c>
      <c r="L484" s="125" t="str">
        <f>Equipment!M490</f>
        <v xml:space="preserve">Break-away 0.1" 36-pin strip right-angle male header (10 pack) </v>
      </c>
      <c r="M484" s="125">
        <f>Equipment!N490</f>
        <v>5.95</v>
      </c>
      <c r="N484" s="125">
        <f>Equipment!O490</f>
        <v>5.95</v>
      </c>
      <c r="O484" s="125" t="str">
        <f>Equipment!P490</f>
        <v>A</v>
      </c>
      <c r="P484" s="125">
        <f>Equipment!Q490</f>
        <v>470</v>
      </c>
      <c r="Q484" s="125" t="str">
        <f>Equipment!R490</f>
        <v>1540</v>
      </c>
      <c r="R484" s="125">
        <f>Equipment!S490</f>
        <v>0</v>
      </c>
      <c r="S484" s="125">
        <f>Equipment!T490</f>
        <v>5.95</v>
      </c>
      <c r="T484" s="125">
        <f>Equipment!U490</f>
        <v>0</v>
      </c>
      <c r="U484" s="125">
        <f>Equipment!V490</f>
        <v>5.95</v>
      </c>
      <c r="V484" s="125">
        <f>Equipment!W490</f>
        <v>5.95</v>
      </c>
      <c r="W484" s="125">
        <f>Equipment!X490</f>
        <v>0</v>
      </c>
      <c r="X484" s="125">
        <f>Equipment!Y490</f>
        <v>0</v>
      </c>
      <c r="Y484" s="125" t="str">
        <f>Equipment!Z490</f>
        <v>https://www.adafruit.com/product/1540</v>
      </c>
      <c r="Z484" s="125" t="str">
        <f>Equipment!AA490</f>
        <v>https://www.mouser.com/ProductDetail/485-1540</v>
      </c>
      <c r="AA484" s="125">
        <f>Equipment!AB490</f>
        <v>0</v>
      </c>
      <c r="AB484" s="125"/>
      <c r="AC484" s="125"/>
      <c r="AD484" s="125"/>
      <c r="AE484" s="125"/>
      <c r="AF484" s="125"/>
      <c r="AG484" s="125"/>
      <c r="AH484" s="125"/>
      <c r="AI484" s="125"/>
      <c r="AJ484" s="125"/>
      <c r="AK484" s="125"/>
      <c r="AL484" s="125"/>
    </row>
    <row r="485" spans="1:38" s="124" customFormat="1" x14ac:dyDescent="0.3">
      <c r="A485" s="125" t="str">
        <f>Equipment!A491</f>
        <v>Low-Level Electronics</v>
      </c>
      <c r="B485" s="125" t="str">
        <f>Equipment!B491</f>
        <v>Headers, Male</v>
      </c>
      <c r="C485" s="125" t="str">
        <f>Equipment!C491</f>
        <v>Adafruit</v>
      </c>
      <c r="D485" s="125" t="str">
        <f>Equipment!D491</f>
        <v>2822</v>
      </c>
      <c r="E485" s="125">
        <f>Equipment!E491</f>
        <v>0</v>
      </c>
      <c r="F485" s="125">
        <f>Equipment!F491</f>
        <v>0</v>
      </c>
      <c r="G485" s="125">
        <f>Equipment!G491</f>
        <v>0</v>
      </c>
      <c r="H485" s="125">
        <f>Equipment!H491</f>
        <v>0</v>
      </c>
      <c r="I485" s="125">
        <f>Equipment!K491</f>
        <v>0</v>
      </c>
      <c r="J485" s="125">
        <f>Equipment!L491</f>
        <v>0</v>
      </c>
      <c r="K485" s="125">
        <f>Equipment!I491</f>
        <v>0</v>
      </c>
      <c r="L485" s="125" t="str">
        <f>Equipment!M491</f>
        <v>Break-away 0.1" 2x20-pin Strip Dual Male Header</v>
      </c>
      <c r="M485" s="125">
        <f>Equipment!N491</f>
        <v>0.95</v>
      </c>
      <c r="N485" s="125">
        <f>Equipment!O491</f>
        <v>0</v>
      </c>
      <c r="O485" s="125" t="str">
        <f>Equipment!P491</f>
        <v>A</v>
      </c>
      <c r="P485" s="125">
        <f>Equipment!Q491</f>
        <v>471</v>
      </c>
      <c r="Q485" s="125" t="str">
        <f>Equipment!R491</f>
        <v>2822</v>
      </c>
      <c r="R485" s="125">
        <f>Equipment!S491</f>
        <v>0</v>
      </c>
      <c r="S485" s="125">
        <f>Equipment!T491</f>
        <v>0</v>
      </c>
      <c r="T485" s="125">
        <f>Equipment!U491</f>
        <v>0</v>
      </c>
      <c r="U485" s="125">
        <f>Equipment!V491</f>
        <v>0</v>
      </c>
      <c r="V485" s="125">
        <f>Equipment!W491</f>
        <v>0</v>
      </c>
      <c r="W485" s="125">
        <f>Equipment!X491</f>
        <v>0</v>
      </c>
      <c r="X485" s="125">
        <f>Equipment!Y491</f>
        <v>0</v>
      </c>
      <c r="Y485" s="125" t="str">
        <f>Equipment!Z491</f>
        <v>https://www.adafruit.com/product/2822</v>
      </c>
      <c r="Z485" s="125" t="str">
        <f>Equipment!AA491</f>
        <v>https://www.mouser.com/ProductDetail/485-2822</v>
      </c>
      <c r="AA485" s="125">
        <f>Equipment!AB491</f>
        <v>0</v>
      </c>
      <c r="AB485" s="125"/>
      <c r="AC485" s="125"/>
      <c r="AD485" s="125"/>
      <c r="AE485" s="125"/>
      <c r="AF485" s="125"/>
      <c r="AG485" s="125"/>
      <c r="AH485" s="125"/>
      <c r="AI485" s="125"/>
      <c r="AJ485" s="125"/>
      <c r="AK485" s="125"/>
      <c r="AL485" s="125"/>
    </row>
    <row r="486" spans="1:38" s="124" customFormat="1" x14ac:dyDescent="0.3">
      <c r="A486" s="125" t="str">
        <f>Equipment!A492</f>
        <v>Low-Level Electronics</v>
      </c>
      <c r="B486" s="125" t="str">
        <f>Equipment!B492</f>
        <v>Headers, Male</v>
      </c>
      <c r="C486" s="125" t="str">
        <f>Equipment!C492</f>
        <v>Adafruit</v>
      </c>
      <c r="D486" s="125" t="str">
        <f>Equipment!D492</f>
        <v>1539</v>
      </c>
      <c r="E486" s="125">
        <f>Equipment!E492</f>
        <v>0</v>
      </c>
      <c r="F486" s="125">
        <f>Equipment!F492</f>
        <v>1</v>
      </c>
      <c r="G486" s="125">
        <f>Equipment!G492</f>
        <v>1</v>
      </c>
      <c r="H486" s="125">
        <f>Equipment!H492</f>
        <v>1</v>
      </c>
      <c r="I486" s="125">
        <f>Equipment!K492</f>
        <v>0</v>
      </c>
      <c r="J486" s="125">
        <f>Equipment!L492</f>
        <v>0</v>
      </c>
      <c r="K486" s="125">
        <f>Equipment!I492</f>
        <v>1</v>
      </c>
      <c r="L486" s="125" t="str">
        <f>Equipment!M492</f>
        <v>Break-away 0.1" 2x36-pin strip dual male header (10 pieces)</v>
      </c>
      <c r="M486" s="125">
        <f>Equipment!N492</f>
        <v>7.5</v>
      </c>
      <c r="N486" s="125">
        <f>Equipment!O492</f>
        <v>0</v>
      </c>
      <c r="O486" s="125" t="str">
        <f>Equipment!P492</f>
        <v>A</v>
      </c>
      <c r="P486" s="125">
        <f>Equipment!Q492</f>
        <v>472</v>
      </c>
      <c r="Q486" s="125" t="str">
        <f>Equipment!R492</f>
        <v>1539</v>
      </c>
      <c r="R486" s="125">
        <f>Equipment!S492</f>
        <v>0</v>
      </c>
      <c r="S486" s="125">
        <f>Equipment!T492</f>
        <v>7.5</v>
      </c>
      <c r="T486" s="125">
        <f>Equipment!U492</f>
        <v>7.5</v>
      </c>
      <c r="U486" s="125">
        <f>Equipment!V492</f>
        <v>0</v>
      </c>
      <c r="V486" s="125">
        <f>Equipment!W492</f>
        <v>0</v>
      </c>
      <c r="W486" s="125">
        <f>Equipment!X492</f>
        <v>0</v>
      </c>
      <c r="X486" s="125">
        <f>Equipment!Y492</f>
        <v>0</v>
      </c>
      <c r="Y486" s="125" t="str">
        <f>Equipment!Z492</f>
        <v>https://www.adafruit.com/product/1539</v>
      </c>
      <c r="Z486" s="125" t="str">
        <f>Equipment!AA492</f>
        <v>https://www.mouser.com/ProductDetail/485-1539</v>
      </c>
      <c r="AA486" s="125">
        <f>Equipment!AB492</f>
        <v>0</v>
      </c>
      <c r="AB486" s="125"/>
      <c r="AC486" s="125"/>
      <c r="AD486" s="125"/>
      <c r="AE486" s="125"/>
      <c r="AF486" s="125"/>
      <c r="AG486" s="125"/>
      <c r="AH486" s="125"/>
      <c r="AI486" s="125"/>
      <c r="AJ486" s="125"/>
      <c r="AK486" s="125"/>
      <c r="AL486" s="125"/>
    </row>
    <row r="487" spans="1:38" s="124" customFormat="1" x14ac:dyDescent="0.3">
      <c r="A487" s="125" t="str">
        <f>Equipment!A493</f>
        <v>Low-Level Electronics</v>
      </c>
      <c r="B487" s="125" t="str">
        <f>Equipment!B493</f>
        <v>Headers, Male</v>
      </c>
      <c r="C487" s="125" t="str">
        <f>Equipment!C493</f>
        <v>Adafruit</v>
      </c>
      <c r="D487" s="125" t="str">
        <f>Equipment!D493</f>
        <v>1541</v>
      </c>
      <c r="E487" s="125">
        <f>Equipment!E493</f>
        <v>0</v>
      </c>
      <c r="F487" s="125">
        <f>Equipment!F493</f>
        <v>1</v>
      </c>
      <c r="G487" s="125">
        <f>Equipment!G493</f>
        <v>1</v>
      </c>
      <c r="H487" s="125">
        <f>Equipment!H493</f>
        <v>1</v>
      </c>
      <c r="I487" s="125">
        <f>Equipment!K493</f>
        <v>0</v>
      </c>
      <c r="J487" s="125">
        <f>Equipment!L493</f>
        <v>0</v>
      </c>
      <c r="K487" s="125">
        <f>Equipment!I493</f>
        <v>1</v>
      </c>
      <c r="L487" s="125" t="str">
        <f>Equipment!M493</f>
        <v xml:space="preserve">Break-away 0.1" 2x36-pin strip right-angle male header (5 pack) </v>
      </c>
      <c r="M487" s="125">
        <f>Equipment!N493</f>
        <v>5.95</v>
      </c>
      <c r="N487" s="125">
        <f>Equipment!O493</f>
        <v>0</v>
      </c>
      <c r="O487" s="125" t="str">
        <f>Equipment!P493</f>
        <v>A</v>
      </c>
      <c r="P487" s="125">
        <f>Equipment!Q493</f>
        <v>473</v>
      </c>
      <c r="Q487" s="125" t="str">
        <f>Equipment!R493</f>
        <v>1541</v>
      </c>
      <c r="R487" s="125">
        <f>Equipment!S493</f>
        <v>0</v>
      </c>
      <c r="S487" s="125">
        <f>Equipment!T493</f>
        <v>5.95</v>
      </c>
      <c r="T487" s="125">
        <f>Equipment!U493</f>
        <v>5.95</v>
      </c>
      <c r="U487" s="125">
        <f>Equipment!V493</f>
        <v>0</v>
      </c>
      <c r="V487" s="125">
        <f>Equipment!W493</f>
        <v>0</v>
      </c>
      <c r="W487" s="125">
        <f>Equipment!X493</f>
        <v>0</v>
      </c>
      <c r="X487" s="125">
        <f>Equipment!Y493</f>
        <v>0</v>
      </c>
      <c r="Y487" s="125" t="str">
        <f>Equipment!Z493</f>
        <v>https://www.adafruit.com/product/1541</v>
      </c>
      <c r="Z487" s="125" t="str">
        <f>Equipment!AA493</f>
        <v>https://www.mouser.com/ProductDetail/485-1541</v>
      </c>
      <c r="AA487" s="125">
        <f>Equipment!AB493</f>
        <v>0</v>
      </c>
      <c r="AB487" s="125"/>
      <c r="AC487" s="125"/>
      <c r="AD487" s="125"/>
      <c r="AE487" s="125"/>
      <c r="AF487" s="125"/>
      <c r="AG487" s="125"/>
      <c r="AH487" s="125"/>
      <c r="AI487" s="125"/>
      <c r="AJ487" s="125"/>
      <c r="AK487" s="125"/>
      <c r="AL487" s="125"/>
    </row>
    <row r="488" spans="1:38" s="124" customFormat="1" x14ac:dyDescent="0.3">
      <c r="A488" s="125" t="str">
        <f>Equipment!A494</f>
        <v>Low-Level Electronics</v>
      </c>
      <c r="B488" s="125" t="str">
        <f>Equipment!B494</f>
        <v>Headers, Male</v>
      </c>
      <c r="C488" s="125" t="str">
        <f>Equipment!C494</f>
        <v>SparkFun</v>
      </c>
      <c r="D488" s="125" t="str">
        <f>Equipment!D494</f>
        <v>COM-12792</v>
      </c>
      <c r="E488" s="125">
        <f>Equipment!E494</f>
        <v>0</v>
      </c>
      <c r="F488" s="125">
        <f>Equipment!F494</f>
        <v>0</v>
      </c>
      <c r="G488" s="125">
        <f>Equipment!G494</f>
        <v>0</v>
      </c>
      <c r="H488" s="125">
        <f>Equipment!H494</f>
        <v>0</v>
      </c>
      <c r="I488" s="125">
        <f>Equipment!K494</f>
        <v>0</v>
      </c>
      <c r="J488" s="125">
        <f>Equipment!L494</f>
        <v>0</v>
      </c>
      <c r="K488" s="125">
        <f>Equipment!I494</f>
        <v>0</v>
      </c>
      <c r="L488" s="125" t="str">
        <f>Equipment!M494</f>
        <v>Break Away Headers - Right Angle 2x40</v>
      </c>
      <c r="M488" s="125">
        <f>Equipment!N494</f>
        <v>1.95</v>
      </c>
      <c r="N488" s="125">
        <f>Equipment!O494</f>
        <v>0</v>
      </c>
      <c r="O488" s="125" t="str">
        <f>Equipment!P494</f>
        <v>A</v>
      </c>
      <c r="P488" s="125">
        <f>Equipment!Q494</f>
        <v>474</v>
      </c>
      <c r="Q488" s="125" t="str">
        <f>Equipment!R494</f>
        <v>COM-12792</v>
      </c>
      <c r="R488" s="125">
        <f>Equipment!S494</f>
        <v>0</v>
      </c>
      <c r="S488" s="125">
        <f>Equipment!T494</f>
        <v>0</v>
      </c>
      <c r="T488" s="125">
        <f>Equipment!U494</f>
        <v>0</v>
      </c>
      <c r="U488" s="125">
        <f>Equipment!V494</f>
        <v>0</v>
      </c>
      <c r="V488" s="125">
        <f>Equipment!W494</f>
        <v>0</v>
      </c>
      <c r="W488" s="125" t="str">
        <f>Equipment!X494</f>
        <v>https://www.sparkfun.com/products/12792</v>
      </c>
      <c r="X488" s="125" t="str">
        <f>Equipment!Y494</f>
        <v>https://cdn.sparkfun.com/r/92-92/assets/parts/9/6/1/0/12792-01.jpg</v>
      </c>
      <c r="Y488" s="125" t="str">
        <f>Equipment!Z494</f>
        <v>https://www.sparkfun.com/products/12792</v>
      </c>
      <c r="Z488" s="125" t="str">
        <f>Equipment!AA494</f>
        <v>https://www.mouser.com/ProductDetail/474-COM-12792</v>
      </c>
      <c r="AA488" s="125">
        <f>Equipment!AB494</f>
        <v>0</v>
      </c>
      <c r="AB488" s="125"/>
      <c r="AC488" s="125"/>
      <c r="AD488" s="125"/>
      <c r="AE488" s="125"/>
      <c r="AF488" s="125"/>
      <c r="AG488" s="125"/>
      <c r="AH488" s="125"/>
      <c r="AI488" s="125"/>
      <c r="AJ488" s="125"/>
      <c r="AK488" s="125"/>
      <c r="AL488" s="125"/>
    </row>
    <row r="489" spans="1:38" s="124" customFormat="1" x14ac:dyDescent="0.3">
      <c r="A489" s="125" t="str">
        <f>Equipment!A495</f>
        <v>Low-Level Electronics</v>
      </c>
      <c r="B489" s="125" t="str">
        <f>Equipment!B495</f>
        <v>Headers, Male</v>
      </c>
      <c r="C489" s="125" t="str">
        <f>Equipment!C495</f>
        <v>SparkFun</v>
      </c>
      <c r="D489" s="125" t="str">
        <f>Equipment!D495</f>
        <v>COM-10095</v>
      </c>
      <c r="E489" s="125">
        <f>Equipment!E495</f>
        <v>0</v>
      </c>
      <c r="F489" s="125">
        <f>Equipment!F495</f>
        <v>0</v>
      </c>
      <c r="G489" s="125">
        <f>Equipment!G495</f>
        <v>0</v>
      </c>
      <c r="H489" s="125">
        <f>Equipment!H495</f>
        <v>0</v>
      </c>
      <c r="I489" s="125">
        <f>Equipment!K495</f>
        <v>0</v>
      </c>
      <c r="J489" s="125">
        <f>Equipment!L495</f>
        <v>0</v>
      </c>
      <c r="K489" s="125">
        <f>Equipment!I495</f>
        <v>0</v>
      </c>
      <c r="L489" s="125" t="str">
        <f>Equipment!M495</f>
        <v>Break Away Headers - Right Angle 3x40</v>
      </c>
      <c r="M489" s="125">
        <f>Equipment!N495</f>
        <v>4.95</v>
      </c>
      <c r="N489" s="125">
        <f>Equipment!O495</f>
        <v>0</v>
      </c>
      <c r="O489" s="125" t="str">
        <f>Equipment!P495</f>
        <v>A</v>
      </c>
      <c r="P489" s="125">
        <f>Equipment!Q495</f>
        <v>475</v>
      </c>
      <c r="Q489" s="125" t="str">
        <f>Equipment!R495</f>
        <v>COM-10095</v>
      </c>
      <c r="R489" s="125">
        <f>Equipment!S495</f>
        <v>0</v>
      </c>
      <c r="S489" s="125">
        <f>Equipment!T495</f>
        <v>0</v>
      </c>
      <c r="T489" s="125">
        <f>Equipment!U495</f>
        <v>0</v>
      </c>
      <c r="U489" s="125">
        <f>Equipment!V495</f>
        <v>0</v>
      </c>
      <c r="V489" s="125">
        <f>Equipment!W495</f>
        <v>0</v>
      </c>
      <c r="W489" s="125" t="str">
        <f>Equipment!X495</f>
        <v>https://www.sparkfun.com/products/10095</v>
      </c>
      <c r="X489" s="125" t="str">
        <f>Equipment!Y495</f>
        <v>https://cdn.sparkfun.com/r/92-92/assets/parts/4/3/1/9/10095-01.jpg</v>
      </c>
      <c r="Y489" s="125" t="str">
        <f>Equipment!Z495</f>
        <v>https://www.sparkfun.com/products/10095</v>
      </c>
      <c r="Z489" s="125" t="str">
        <f>Equipment!AA495</f>
        <v>https://www.mouser.com/ProductDetail/474-COM-10095</v>
      </c>
      <c r="AA489" s="125">
        <f>Equipment!AB495</f>
        <v>0</v>
      </c>
      <c r="AB489" s="125"/>
      <c r="AC489" s="125"/>
      <c r="AD489" s="125"/>
      <c r="AE489" s="125"/>
      <c r="AF489" s="125"/>
      <c r="AG489" s="125"/>
      <c r="AH489" s="125"/>
      <c r="AI489" s="125"/>
      <c r="AJ489" s="125"/>
      <c r="AK489" s="125"/>
      <c r="AL489" s="125"/>
    </row>
    <row r="490" spans="1:38" s="124" customFormat="1" x14ac:dyDescent="0.3">
      <c r="A490" s="125" t="str">
        <f>Equipment!A496</f>
        <v>Low-Level Electronics</v>
      </c>
      <c r="B490" s="125" t="str">
        <f>Equipment!B496</f>
        <v>Headers, Male</v>
      </c>
      <c r="C490" s="125" t="str">
        <f>Equipment!C496</f>
        <v>SparkFun</v>
      </c>
      <c r="D490" s="125" t="str">
        <f>Equipment!D496</f>
        <v>PRT-10112</v>
      </c>
      <c r="E490" s="125">
        <f>Equipment!E496</f>
        <v>0</v>
      </c>
      <c r="F490" s="125">
        <f>Equipment!F496</f>
        <v>0</v>
      </c>
      <c r="G490" s="125">
        <f>Equipment!G496</f>
        <v>0</v>
      </c>
      <c r="H490" s="125">
        <f>Equipment!H496</f>
        <v>0</v>
      </c>
      <c r="I490" s="125">
        <f>Equipment!K496</f>
        <v>0</v>
      </c>
      <c r="J490" s="125">
        <f>Equipment!L496</f>
        <v>0</v>
      </c>
      <c r="K490" s="125">
        <f>Equipment!I496</f>
        <v>0</v>
      </c>
      <c r="L490" s="125" t="str">
        <f>Equipment!M496</f>
        <v>2mm 10pin XBee Header</v>
      </c>
      <c r="M490" s="125">
        <f>Equipment!N496</f>
        <v>0.95</v>
      </c>
      <c r="N490" s="125">
        <f>Equipment!O496</f>
        <v>0</v>
      </c>
      <c r="O490" s="125" t="str">
        <f>Equipment!P496</f>
        <v>A</v>
      </c>
      <c r="P490" s="125">
        <f>Equipment!Q496</f>
        <v>476</v>
      </c>
      <c r="Q490" s="125" t="str">
        <f>Equipment!R496</f>
        <v>PRT-10112</v>
      </c>
      <c r="R490" s="125">
        <f>Equipment!S496</f>
        <v>0</v>
      </c>
      <c r="S490" s="125">
        <f>Equipment!T496</f>
        <v>0</v>
      </c>
      <c r="T490" s="125">
        <f>Equipment!U496</f>
        <v>0</v>
      </c>
      <c r="U490" s="125">
        <f>Equipment!V496</f>
        <v>0</v>
      </c>
      <c r="V490" s="125">
        <f>Equipment!W496</f>
        <v>0</v>
      </c>
      <c r="W490" s="125" t="str">
        <f>Equipment!X496</f>
        <v>https://www.sparkfun.com/products/10112</v>
      </c>
      <c r="X490" s="125" t="str">
        <f>Equipment!Y496</f>
        <v>https://cdn.sparkfun.com/r/92-92/assets/parts/4/3/6/0/10112-01.jpg</v>
      </c>
      <c r="Y490" s="125" t="str">
        <f>Equipment!Z496</f>
        <v>https://www.sparkfun.com/products/10112</v>
      </c>
      <c r="Z490" s="125" t="str">
        <f>Equipment!AA496</f>
        <v>https://www.mouser.com/ProductDetail/474-PRT-10112</v>
      </c>
      <c r="AA490" s="125">
        <f>Equipment!AB496</f>
        <v>0</v>
      </c>
      <c r="AB490" s="125"/>
      <c r="AC490" s="125"/>
      <c r="AD490" s="125"/>
      <c r="AE490" s="125"/>
      <c r="AF490" s="125"/>
      <c r="AG490" s="125"/>
      <c r="AH490" s="125"/>
      <c r="AI490" s="125"/>
      <c r="AJ490" s="125"/>
      <c r="AK490" s="125"/>
      <c r="AL490" s="125"/>
    </row>
    <row r="491" spans="1:38" s="124" customFormat="1" x14ac:dyDescent="0.3">
      <c r="A491" s="125" t="str">
        <f>Equipment!A497</f>
        <v>Low-Level Electronics</v>
      </c>
      <c r="B491" s="125" t="str">
        <f>Equipment!B497</f>
        <v>Headers, Male</v>
      </c>
      <c r="C491" s="125" t="str">
        <f>Equipment!C497</f>
        <v>Adafruit</v>
      </c>
      <c r="D491" s="125" t="str">
        <f>Equipment!D497</f>
        <v>2671</v>
      </c>
      <c r="E491" s="125">
        <f>Equipment!E497</f>
        <v>0</v>
      </c>
      <c r="F491" s="125">
        <f>Equipment!F497</f>
        <v>1</v>
      </c>
      <c r="G491" s="125">
        <f>Equipment!G497</f>
        <v>1</v>
      </c>
      <c r="H491" s="125">
        <f>Equipment!H497</f>
        <v>1</v>
      </c>
      <c r="I491" s="125">
        <f>Equipment!K497</f>
        <v>0</v>
      </c>
      <c r="J491" s="125">
        <f>Equipment!L497</f>
        <v>0</v>
      </c>
      <c r="K491" s="125">
        <f>Equipment!I497</f>
        <v>1</v>
      </c>
      <c r="L491" s="125" t="str">
        <f>Equipment!M497</f>
        <v>2mm Pitch 40-Pin Break-apart Male Headers - Pack of 5</v>
      </c>
      <c r="M491" s="125">
        <f>Equipment!N497</f>
        <v>2.95</v>
      </c>
      <c r="N491" s="125">
        <f>Equipment!O497</f>
        <v>0</v>
      </c>
      <c r="O491" s="125" t="str">
        <f>Equipment!P497</f>
        <v>A</v>
      </c>
      <c r="P491" s="125">
        <f>Equipment!Q497</f>
        <v>477</v>
      </c>
      <c r="Q491" s="125" t="str">
        <f>Equipment!R497</f>
        <v>2671</v>
      </c>
      <c r="R491" s="125">
        <f>Equipment!S497</f>
        <v>0</v>
      </c>
      <c r="S491" s="125">
        <f>Equipment!T497</f>
        <v>2.95</v>
      </c>
      <c r="T491" s="125">
        <f>Equipment!U497</f>
        <v>2.95</v>
      </c>
      <c r="U491" s="125">
        <f>Equipment!V497</f>
        <v>0</v>
      </c>
      <c r="V491" s="125">
        <f>Equipment!W497</f>
        <v>0</v>
      </c>
      <c r="W491" s="125">
        <f>Equipment!X497</f>
        <v>0</v>
      </c>
      <c r="X491" s="125">
        <f>Equipment!Y497</f>
        <v>0</v>
      </c>
      <c r="Y491" s="125" t="str">
        <f>Equipment!Z497</f>
        <v>https://www.adafruit.com/product/2671</v>
      </c>
      <c r="Z491" s="125" t="str">
        <f>Equipment!AA497</f>
        <v>https://www.mouser.com/ProductDetail/485-2671</v>
      </c>
      <c r="AA491" s="125">
        <f>Equipment!AB497</f>
        <v>0</v>
      </c>
      <c r="AB491" s="125"/>
      <c r="AC491" s="125"/>
      <c r="AD491" s="125"/>
      <c r="AE491" s="125"/>
      <c r="AF491" s="125"/>
      <c r="AG491" s="125"/>
      <c r="AH491" s="125"/>
      <c r="AI491" s="125"/>
      <c r="AJ491" s="125"/>
      <c r="AK491" s="125"/>
      <c r="AL491" s="125"/>
    </row>
    <row r="492" spans="1:38" s="124" customFormat="1" x14ac:dyDescent="0.3">
      <c r="A492" s="125" t="str">
        <f>Equipment!A498</f>
        <v>Low-Level Electronics</v>
      </c>
      <c r="B492" s="125" t="str">
        <f>Equipment!B498</f>
        <v>Headers, Female</v>
      </c>
      <c r="C492" s="125" t="str">
        <f>Equipment!C498</f>
        <v>Adafruit</v>
      </c>
      <c r="D492" s="125" t="str">
        <f>Equipment!D498</f>
        <v>2886</v>
      </c>
      <c r="E492" s="125">
        <f>Equipment!E498</f>
        <v>0</v>
      </c>
      <c r="F492" s="125">
        <f>Equipment!F498</f>
        <v>0</v>
      </c>
      <c r="G492" s="125">
        <f>Equipment!G498</f>
        <v>0</v>
      </c>
      <c r="H492" s="125">
        <f>Equipment!H498</f>
        <v>0</v>
      </c>
      <c r="I492" s="125">
        <f>Equipment!K498</f>
        <v>0</v>
      </c>
      <c r="J492" s="125">
        <f>Equipment!L498</f>
        <v>0</v>
      </c>
      <c r="K492" s="125">
        <f>Equipment!I498</f>
        <v>0</v>
      </c>
      <c r="L492" s="125" t="str">
        <f>Equipment!M498</f>
        <v xml:space="preserve">Feather Header Kit - 12-pin and 16-pin Female Header Set </v>
      </c>
      <c r="M492" s="125">
        <f>Equipment!N498</f>
        <v>0.95</v>
      </c>
      <c r="N492" s="125">
        <f>Equipment!O498</f>
        <v>0</v>
      </c>
      <c r="O492" s="125" t="str">
        <f>Equipment!P498</f>
        <v>A</v>
      </c>
      <c r="P492" s="125">
        <f>Equipment!Q498</f>
        <v>478</v>
      </c>
      <c r="Q492" s="125" t="str">
        <f>Equipment!R498</f>
        <v>2886</v>
      </c>
      <c r="R492" s="125">
        <f>Equipment!S498</f>
        <v>0</v>
      </c>
      <c r="S492" s="125">
        <f>Equipment!T498</f>
        <v>0</v>
      </c>
      <c r="T492" s="125">
        <f>Equipment!U498</f>
        <v>0</v>
      </c>
      <c r="U492" s="125">
        <f>Equipment!V498</f>
        <v>0</v>
      </c>
      <c r="V492" s="125">
        <f>Equipment!W498</f>
        <v>0</v>
      </c>
      <c r="W492" s="125">
        <f>Equipment!X498</f>
        <v>0</v>
      </c>
      <c r="X492" s="125">
        <f>Equipment!Y498</f>
        <v>0</v>
      </c>
      <c r="Y492" s="125" t="str">
        <f>Equipment!Z498</f>
        <v>https://www.adafruit.com/product/2886</v>
      </c>
      <c r="Z492" s="125" t="str">
        <f>Equipment!AA498</f>
        <v>https://www.mouser.com/ProductDetail/485-2886</v>
      </c>
      <c r="AA492" s="125">
        <f>Equipment!AB498</f>
        <v>0</v>
      </c>
      <c r="AB492" s="125"/>
      <c r="AC492" s="125"/>
      <c r="AD492" s="125"/>
      <c r="AE492" s="125"/>
      <c r="AF492" s="125"/>
      <c r="AG492" s="125"/>
      <c r="AH492" s="125"/>
      <c r="AI492" s="125"/>
      <c r="AJ492" s="125"/>
      <c r="AK492" s="125"/>
      <c r="AL492" s="125"/>
    </row>
    <row r="493" spans="1:38" s="124" customFormat="1" x14ac:dyDescent="0.3">
      <c r="A493" s="125" t="str">
        <f>Equipment!A499</f>
        <v>Low-Level Electronics</v>
      </c>
      <c r="B493" s="125" t="str">
        <f>Equipment!B499</f>
        <v>Headers, Female</v>
      </c>
      <c r="C493" s="125" t="str">
        <f>Equipment!C499</f>
        <v>Adafruit</v>
      </c>
      <c r="D493" s="125" t="str">
        <f>Equipment!D499</f>
        <v>598</v>
      </c>
      <c r="E493" s="125">
        <f>Equipment!E499</f>
        <v>0</v>
      </c>
      <c r="F493" s="125">
        <f>Equipment!F499</f>
        <v>1</v>
      </c>
      <c r="G493" s="125">
        <f>Equipment!G499</f>
        <v>1</v>
      </c>
      <c r="H493" s="125">
        <f>Equipment!H499</f>
        <v>1</v>
      </c>
      <c r="I493" s="125">
        <f>Equipment!K499</f>
        <v>0</v>
      </c>
      <c r="J493" s="125">
        <f>Equipment!L499</f>
        <v>0</v>
      </c>
      <c r="K493" s="125">
        <f>Equipment!I499</f>
        <v>1</v>
      </c>
      <c r="L493" s="125" t="str">
        <f>Equipment!M499</f>
        <v>36-pin 0.1" Female header - pack of 5!</v>
      </c>
      <c r="M493" s="125">
        <f>Equipment!N499</f>
        <v>2.95</v>
      </c>
      <c r="N493" s="125">
        <f>Equipment!O499</f>
        <v>0</v>
      </c>
      <c r="O493" s="125" t="str">
        <f>Equipment!P499</f>
        <v>A</v>
      </c>
      <c r="P493" s="125">
        <f>Equipment!Q499</f>
        <v>479</v>
      </c>
      <c r="Q493" s="125" t="str">
        <f>Equipment!R499</f>
        <v>598</v>
      </c>
      <c r="R493" s="125">
        <f>Equipment!S499</f>
        <v>0</v>
      </c>
      <c r="S493" s="125">
        <f>Equipment!T499</f>
        <v>2.95</v>
      </c>
      <c r="T493" s="125">
        <f>Equipment!U499</f>
        <v>2.95</v>
      </c>
      <c r="U493" s="125">
        <f>Equipment!V499</f>
        <v>0</v>
      </c>
      <c r="V493" s="125">
        <f>Equipment!W499</f>
        <v>0</v>
      </c>
      <c r="W493" s="125">
        <f>Equipment!X499</f>
        <v>0</v>
      </c>
      <c r="X493" s="125">
        <f>Equipment!Y499</f>
        <v>0</v>
      </c>
      <c r="Y493" s="125" t="str">
        <f>Equipment!Z499</f>
        <v>https://www.adafruit.com/product/598</v>
      </c>
      <c r="Z493" s="125" t="str">
        <f>Equipment!AA499</f>
        <v>https://www.mouser.com/ProductDetail/485-598</v>
      </c>
      <c r="AA493" s="125">
        <f>Equipment!AB499</f>
        <v>0</v>
      </c>
      <c r="AB493" s="125"/>
      <c r="AC493" s="125"/>
      <c r="AD493" s="125"/>
      <c r="AE493" s="125"/>
      <c r="AF493" s="125"/>
      <c r="AG493" s="125"/>
      <c r="AH493" s="125"/>
      <c r="AI493" s="125"/>
      <c r="AJ493" s="125"/>
      <c r="AK493" s="125"/>
      <c r="AL493" s="125"/>
    </row>
    <row r="494" spans="1:38" s="124" customFormat="1" x14ac:dyDescent="0.3">
      <c r="A494" s="125" t="str">
        <f>Equipment!A500</f>
        <v>Low-Level Electronics</v>
      </c>
      <c r="B494" s="125" t="str">
        <f>Equipment!B500</f>
        <v>Headers, Female</v>
      </c>
      <c r="C494" s="125" t="str">
        <f>Equipment!C500</f>
        <v>Adafruit</v>
      </c>
      <c r="D494" s="125" t="str">
        <f>Equipment!D500</f>
        <v>3008</v>
      </c>
      <c r="E494" s="125">
        <f>Equipment!E500</f>
        <v>0</v>
      </c>
      <c r="F494" s="125">
        <f>Equipment!F500</f>
        <v>1</v>
      </c>
      <c r="G494" s="125">
        <f>Equipment!G500</f>
        <v>1</v>
      </c>
      <c r="H494" s="125">
        <f>Equipment!H500</f>
        <v>1</v>
      </c>
      <c r="I494" s="125">
        <f>Equipment!K500</f>
        <v>0</v>
      </c>
      <c r="J494" s="125">
        <f>Equipment!L500</f>
        <v>0</v>
      </c>
      <c r="K494" s="125">
        <f>Equipment!I500</f>
        <v>1</v>
      </c>
      <c r="L494" s="125" t="str">
        <f>Equipment!M500</f>
        <v xml:space="preserve">36-pin 0.1" Short Female Header - Pack of 5 </v>
      </c>
      <c r="M494" s="125">
        <f>Equipment!N500</f>
        <v>7.95</v>
      </c>
      <c r="N494" s="125">
        <f>Equipment!O500</f>
        <v>0</v>
      </c>
      <c r="O494" s="125" t="str">
        <f>Equipment!P500</f>
        <v>A</v>
      </c>
      <c r="P494" s="125">
        <f>Equipment!Q500</f>
        <v>480</v>
      </c>
      <c r="Q494" s="125" t="str">
        <f>Equipment!R500</f>
        <v>3008</v>
      </c>
      <c r="R494" s="125">
        <f>Equipment!S500</f>
        <v>0</v>
      </c>
      <c r="S494" s="125">
        <f>Equipment!T500</f>
        <v>7.95</v>
      </c>
      <c r="T494" s="125">
        <f>Equipment!U500</f>
        <v>7.95</v>
      </c>
      <c r="U494" s="125">
        <f>Equipment!V500</f>
        <v>0</v>
      </c>
      <c r="V494" s="125">
        <f>Equipment!W500</f>
        <v>0</v>
      </c>
      <c r="W494" s="125">
        <f>Equipment!X500</f>
        <v>0</v>
      </c>
      <c r="X494" s="125">
        <f>Equipment!Y500</f>
        <v>0</v>
      </c>
      <c r="Y494" s="125" t="str">
        <f>Equipment!Z500</f>
        <v>https://www.adafruit.com/product/3008</v>
      </c>
      <c r="Z494" s="125" t="str">
        <f>Equipment!AA500</f>
        <v>https://www.mouser.com/ProductDetail/485-3008</v>
      </c>
      <c r="AA494" s="125">
        <f>Equipment!AB500</f>
        <v>0</v>
      </c>
      <c r="AB494" s="125"/>
      <c r="AC494" s="125"/>
      <c r="AD494" s="125"/>
      <c r="AE494" s="125"/>
      <c r="AF494" s="125"/>
      <c r="AG494" s="125"/>
      <c r="AH494" s="125"/>
      <c r="AI494" s="125"/>
      <c r="AJ494" s="125"/>
      <c r="AK494" s="125"/>
      <c r="AL494" s="125"/>
    </row>
    <row r="495" spans="1:38" s="124" customFormat="1" x14ac:dyDescent="0.3">
      <c r="A495" s="125" t="str">
        <f>Equipment!A501</f>
        <v>Low-Level Electronics</v>
      </c>
      <c r="B495" s="125" t="str">
        <f>Equipment!B501</f>
        <v>Headers, Female</v>
      </c>
      <c r="C495" s="125" t="str">
        <f>Equipment!C501</f>
        <v>Adafruit</v>
      </c>
      <c r="D495" s="125" t="str">
        <f>Equipment!D501</f>
        <v>1542</v>
      </c>
      <c r="E495" s="125">
        <f>Equipment!E501</f>
        <v>0</v>
      </c>
      <c r="F495" s="125">
        <f>Equipment!F501</f>
        <v>3</v>
      </c>
      <c r="G495" s="125">
        <f>Equipment!G501</f>
        <v>1</v>
      </c>
      <c r="H495" s="125">
        <f>Equipment!H501</f>
        <v>3</v>
      </c>
      <c r="I495" s="125">
        <f>Equipment!K501</f>
        <v>2</v>
      </c>
      <c r="J495" s="125">
        <f>Equipment!L501</f>
        <v>2</v>
      </c>
      <c r="K495" s="125">
        <f>Equipment!I501</f>
        <v>1</v>
      </c>
      <c r="L495" s="125" t="str">
        <f>Equipment!M501</f>
        <v>0.1" 36-pin Strip Right-Angle Female/Socket Header (5 pack)</v>
      </c>
      <c r="M495" s="125">
        <f>Equipment!N501</f>
        <v>4.95</v>
      </c>
      <c r="N495" s="125">
        <f>Equipment!O501</f>
        <v>9.9</v>
      </c>
      <c r="O495" s="125" t="str">
        <f>Equipment!P501</f>
        <v>A</v>
      </c>
      <c r="P495" s="125">
        <f>Equipment!Q501</f>
        <v>481</v>
      </c>
      <c r="Q495" s="125" t="str">
        <f>Equipment!R501</f>
        <v>1542</v>
      </c>
      <c r="R495" s="125">
        <f>Equipment!S501</f>
        <v>0</v>
      </c>
      <c r="S495" s="125">
        <f>Equipment!T501</f>
        <v>14.850000000000001</v>
      </c>
      <c r="T495" s="125">
        <f>Equipment!U501</f>
        <v>4.95</v>
      </c>
      <c r="U495" s="125">
        <f>Equipment!V501</f>
        <v>9.9</v>
      </c>
      <c r="V495" s="125">
        <f>Equipment!W501</f>
        <v>9.9</v>
      </c>
      <c r="W495" s="125">
        <f>Equipment!X501</f>
        <v>0</v>
      </c>
      <c r="X495" s="125">
        <f>Equipment!Y501</f>
        <v>0</v>
      </c>
      <c r="Y495" s="125" t="str">
        <f>Equipment!Z501</f>
        <v>https://www.adafruit.com/product/1542</v>
      </c>
      <c r="Z495" s="125" t="str">
        <f>Equipment!AA501</f>
        <v>https://www.mouser.com/ProductDetail/485-1542</v>
      </c>
      <c r="AA495" s="125">
        <f>Equipment!AB501</f>
        <v>0</v>
      </c>
      <c r="AB495" s="125"/>
      <c r="AC495" s="125"/>
      <c r="AD495" s="125"/>
      <c r="AE495" s="125"/>
      <c r="AF495" s="125"/>
      <c r="AG495" s="125"/>
      <c r="AH495" s="125"/>
      <c r="AI495" s="125"/>
      <c r="AJ495" s="125"/>
      <c r="AK495" s="125"/>
      <c r="AL495" s="125"/>
    </row>
    <row r="496" spans="1:38" s="124" customFormat="1" x14ac:dyDescent="0.3">
      <c r="A496" s="125" t="str">
        <f>Equipment!A502</f>
        <v>Low-Level Electronics</v>
      </c>
      <c r="B496" s="125" t="str">
        <f>Equipment!B502</f>
        <v>Headers, Female</v>
      </c>
      <c r="C496" s="125" t="str">
        <f>Equipment!C502</f>
        <v>Adafruit</v>
      </c>
      <c r="D496" s="125" t="str">
        <f>Equipment!D502</f>
        <v>1544</v>
      </c>
      <c r="E496" s="125">
        <f>Equipment!E502</f>
        <v>0</v>
      </c>
      <c r="F496" s="125">
        <f>Equipment!F502</f>
        <v>1</v>
      </c>
      <c r="G496" s="125">
        <f>Equipment!G502</f>
        <v>1</v>
      </c>
      <c r="H496" s="125">
        <f>Equipment!H502</f>
        <v>1</v>
      </c>
      <c r="I496" s="125">
        <f>Equipment!K502</f>
        <v>0</v>
      </c>
      <c r="J496" s="125">
        <f>Equipment!L502</f>
        <v>0</v>
      </c>
      <c r="K496" s="125">
        <f>Equipment!I502</f>
        <v>1</v>
      </c>
      <c r="L496" s="125" t="str">
        <f>Equipment!M502</f>
        <v>0.1" 2x36-pin Strip Straight Socket (Female) Header (5 pack)</v>
      </c>
      <c r="M496" s="125">
        <f>Equipment!N502</f>
        <v>5.95</v>
      </c>
      <c r="N496" s="125">
        <f>Equipment!O502</f>
        <v>0</v>
      </c>
      <c r="O496" s="125" t="str">
        <f>Equipment!P502</f>
        <v>A</v>
      </c>
      <c r="P496" s="125">
        <f>Equipment!Q502</f>
        <v>482</v>
      </c>
      <c r="Q496" s="125" t="str">
        <f>Equipment!R502</f>
        <v>1544</v>
      </c>
      <c r="R496" s="125">
        <f>Equipment!S502</f>
        <v>0</v>
      </c>
      <c r="S496" s="125">
        <f>Equipment!T502</f>
        <v>5.95</v>
      </c>
      <c r="T496" s="125">
        <f>Equipment!U502</f>
        <v>5.95</v>
      </c>
      <c r="U496" s="125">
        <f>Equipment!V502</f>
        <v>0</v>
      </c>
      <c r="V496" s="125">
        <f>Equipment!W502</f>
        <v>0</v>
      </c>
      <c r="W496" s="125">
        <f>Equipment!X502</f>
        <v>0</v>
      </c>
      <c r="X496" s="125">
        <f>Equipment!Y502</f>
        <v>0</v>
      </c>
      <c r="Y496" s="125" t="str">
        <f>Equipment!Z502</f>
        <v>https://www.adafruit.com/product/1544</v>
      </c>
      <c r="Z496" s="125" t="str">
        <f>Equipment!AA502</f>
        <v>https://www.mouser.com/ProductDetail/485-1544</v>
      </c>
      <c r="AA496" s="125">
        <f>Equipment!AB502</f>
        <v>0</v>
      </c>
      <c r="AB496" s="125"/>
      <c r="AC496" s="125"/>
      <c r="AD496" s="125"/>
      <c r="AE496" s="125"/>
      <c r="AF496" s="125"/>
      <c r="AG496" s="125"/>
      <c r="AH496" s="125"/>
      <c r="AI496" s="125"/>
      <c r="AJ496" s="125"/>
      <c r="AK496" s="125"/>
      <c r="AL496" s="125"/>
    </row>
    <row r="497" spans="1:38" s="124" customFormat="1" x14ac:dyDescent="0.3">
      <c r="A497" s="125" t="str">
        <f>Equipment!A503</f>
        <v>Low-Level Electronics</v>
      </c>
      <c r="B497" s="125" t="str">
        <f>Equipment!B503</f>
        <v>Headers, Female</v>
      </c>
      <c r="C497" s="125" t="str">
        <f>Equipment!C503</f>
        <v>Adafruit</v>
      </c>
      <c r="D497" s="125" t="str">
        <f>Equipment!D503</f>
        <v>2823</v>
      </c>
      <c r="E497" s="125">
        <f>Equipment!E503</f>
        <v>0</v>
      </c>
      <c r="F497" s="125">
        <f>Equipment!F503</f>
        <v>0</v>
      </c>
      <c r="G497" s="125">
        <f>Equipment!G503</f>
        <v>0</v>
      </c>
      <c r="H497" s="125">
        <f>Equipment!H503</f>
        <v>0</v>
      </c>
      <c r="I497" s="125">
        <f>Equipment!K503</f>
        <v>0</v>
      </c>
      <c r="J497" s="125">
        <f>Equipment!L503</f>
        <v>0</v>
      </c>
      <c r="K497" s="125">
        <f>Equipment!I503</f>
        <v>0</v>
      </c>
      <c r="L497" s="125" t="str">
        <f>Equipment!M503</f>
        <v xml:space="preserve">0.1" 2x20-pin Strip Right Angle Female Header </v>
      </c>
      <c r="M497" s="125">
        <f>Equipment!N503</f>
        <v>1.5</v>
      </c>
      <c r="N497" s="125">
        <f>Equipment!O503</f>
        <v>0</v>
      </c>
      <c r="O497" s="125" t="str">
        <f>Equipment!P503</f>
        <v>A</v>
      </c>
      <c r="P497" s="125">
        <f>Equipment!Q503</f>
        <v>483</v>
      </c>
      <c r="Q497" s="125" t="str">
        <f>Equipment!R503</f>
        <v>2823</v>
      </c>
      <c r="R497" s="125">
        <f>Equipment!S503</f>
        <v>0</v>
      </c>
      <c r="S497" s="125">
        <f>Equipment!T503</f>
        <v>0</v>
      </c>
      <c r="T497" s="125">
        <f>Equipment!U503</f>
        <v>0</v>
      </c>
      <c r="U497" s="125">
        <f>Equipment!V503</f>
        <v>0</v>
      </c>
      <c r="V497" s="125">
        <f>Equipment!W503</f>
        <v>0</v>
      </c>
      <c r="W497" s="125">
        <f>Equipment!X503</f>
        <v>0</v>
      </c>
      <c r="X497" s="125">
        <f>Equipment!Y503</f>
        <v>0</v>
      </c>
      <c r="Y497" s="125" t="str">
        <f>Equipment!Z503</f>
        <v>https://www.adafruit.com/product/2823</v>
      </c>
      <c r="Z497" s="125" t="str">
        <f>Equipment!AA503</f>
        <v>https://www.mouser.com/ProductDetail/485-2823</v>
      </c>
      <c r="AA497" s="125">
        <f>Equipment!AB503</f>
        <v>0</v>
      </c>
      <c r="AB497" s="125"/>
      <c r="AC497" s="125"/>
      <c r="AD497" s="125"/>
      <c r="AE497" s="125"/>
      <c r="AF497" s="125"/>
      <c r="AG497" s="125"/>
      <c r="AH497" s="125"/>
      <c r="AI497" s="125"/>
      <c r="AJ497" s="125"/>
      <c r="AK497" s="125"/>
      <c r="AL497" s="125"/>
    </row>
    <row r="498" spans="1:38" s="124" customFormat="1" x14ac:dyDescent="0.3">
      <c r="A498" s="125" t="str">
        <f>Equipment!A504</f>
        <v>Low-Level Electronics</v>
      </c>
      <c r="B498" s="125" t="str">
        <f>Equipment!B504</f>
        <v>Headers, Female</v>
      </c>
      <c r="C498" s="125" t="str">
        <f>Equipment!C504</f>
        <v>Adafruit</v>
      </c>
      <c r="D498" s="125" t="str">
        <f>Equipment!D504</f>
        <v>1543</v>
      </c>
      <c r="E498" s="125">
        <f>Equipment!E504</f>
        <v>0</v>
      </c>
      <c r="F498" s="125">
        <f>Equipment!F504</f>
        <v>1</v>
      </c>
      <c r="G498" s="125">
        <f>Equipment!G504</f>
        <v>1</v>
      </c>
      <c r="H498" s="125">
        <f>Equipment!H504</f>
        <v>1</v>
      </c>
      <c r="I498" s="125">
        <f>Equipment!K504</f>
        <v>0</v>
      </c>
      <c r="J498" s="125">
        <f>Equipment!L504</f>
        <v>0</v>
      </c>
      <c r="K498" s="125">
        <f>Equipment!I504</f>
        <v>1</v>
      </c>
      <c r="L498" s="125" t="str">
        <f>Equipment!M504</f>
        <v>0.1" 2x36-pin Strip Right-Angle Socket (Female) Header (5 pack)</v>
      </c>
      <c r="M498" s="125">
        <f>Equipment!N504</f>
        <v>7.95</v>
      </c>
      <c r="N498" s="125">
        <f>Equipment!O504</f>
        <v>0</v>
      </c>
      <c r="O498" s="125" t="str">
        <f>Equipment!P504</f>
        <v>A</v>
      </c>
      <c r="P498" s="125">
        <f>Equipment!Q504</f>
        <v>484</v>
      </c>
      <c r="Q498" s="125" t="str">
        <f>Equipment!R504</f>
        <v>1543</v>
      </c>
      <c r="R498" s="125">
        <f>Equipment!S504</f>
        <v>0</v>
      </c>
      <c r="S498" s="125">
        <f>Equipment!T504</f>
        <v>7.95</v>
      </c>
      <c r="T498" s="125">
        <f>Equipment!U504</f>
        <v>7.95</v>
      </c>
      <c r="U498" s="125">
        <f>Equipment!V504</f>
        <v>0</v>
      </c>
      <c r="V498" s="125">
        <f>Equipment!W504</f>
        <v>0</v>
      </c>
      <c r="W498" s="125">
        <f>Equipment!X504</f>
        <v>0</v>
      </c>
      <c r="X498" s="125">
        <f>Equipment!Y504</f>
        <v>0</v>
      </c>
      <c r="Y498" s="125" t="str">
        <f>Equipment!Z504</f>
        <v>https://www.adafruit.com/product/1543</v>
      </c>
      <c r="Z498" s="125" t="str">
        <f>Equipment!AA504</f>
        <v>https://www.mouser.com/ProductDetail/485-1543</v>
      </c>
      <c r="AA498" s="125">
        <f>Equipment!AB504</f>
        <v>0</v>
      </c>
      <c r="AB498" s="125"/>
      <c r="AC498" s="125"/>
      <c r="AD498" s="125"/>
      <c r="AE498" s="125"/>
      <c r="AF498" s="125"/>
      <c r="AG498" s="125"/>
      <c r="AH498" s="125"/>
      <c r="AI498" s="125"/>
      <c r="AJ498" s="125"/>
      <c r="AK498" s="125"/>
      <c r="AL498" s="125"/>
    </row>
    <row r="499" spans="1:38" s="124" customFormat="1" x14ac:dyDescent="0.3">
      <c r="A499" s="125" t="str">
        <f>Equipment!A505</f>
        <v>Low-Level Electronics</v>
      </c>
      <c r="B499" s="125" t="str">
        <f>Equipment!B505</f>
        <v>Headers, Female</v>
      </c>
      <c r="C499" s="125" t="str">
        <f>Equipment!C505</f>
        <v>Adafruit</v>
      </c>
      <c r="D499" s="125" t="str">
        <f>Equipment!D505</f>
        <v>3342</v>
      </c>
      <c r="E499" s="125">
        <f>Equipment!E505</f>
        <v>0</v>
      </c>
      <c r="F499" s="125">
        <f>Equipment!F505</f>
        <v>0</v>
      </c>
      <c r="G499" s="125">
        <f>Equipment!G505</f>
        <v>0</v>
      </c>
      <c r="H499" s="125">
        <f>Equipment!H505</f>
        <v>0</v>
      </c>
      <c r="I499" s="125">
        <f>Equipment!K505</f>
        <v>0</v>
      </c>
      <c r="J499" s="125">
        <f>Equipment!L505</f>
        <v>0</v>
      </c>
      <c r="K499" s="125">
        <f>Equipment!I505</f>
        <v>0</v>
      </c>
      <c r="L499" s="125" t="str">
        <f>Equipment!M505</f>
        <v xml:space="preserve">2x40 Right Angle Edge Connector for micro:bit </v>
      </c>
      <c r="M499" s="125">
        <f>Equipment!N505</f>
        <v>0</v>
      </c>
      <c r="N499" s="125">
        <f>Equipment!O505</f>
        <v>0</v>
      </c>
      <c r="O499" s="125" t="str">
        <f>Equipment!P505</f>
        <v>A</v>
      </c>
      <c r="P499" s="125">
        <f>Equipment!Q505</f>
        <v>485</v>
      </c>
      <c r="Q499" s="125" t="str">
        <f>Equipment!R505</f>
        <v>3342</v>
      </c>
      <c r="R499" s="125">
        <f>Equipment!S505</f>
        <v>0</v>
      </c>
      <c r="S499" s="125">
        <f>Equipment!T505</f>
        <v>0</v>
      </c>
      <c r="T499" s="125">
        <f>Equipment!U505</f>
        <v>0</v>
      </c>
      <c r="U499" s="125">
        <f>Equipment!V505</f>
        <v>0</v>
      </c>
      <c r="V499" s="125">
        <f>Equipment!W505</f>
        <v>0</v>
      </c>
      <c r="W499" s="125">
        <f>Equipment!X505</f>
        <v>0</v>
      </c>
      <c r="X499" s="125">
        <f>Equipment!Y505</f>
        <v>0</v>
      </c>
      <c r="Y499" s="125" t="str">
        <f>Equipment!Z505</f>
        <v>https://www.adafruit.com/product/3342</v>
      </c>
      <c r="Z499" s="125" t="str">
        <f>Equipment!AA505</f>
        <v>https://www.mouser.com/ProductDetail/485-3342</v>
      </c>
      <c r="AA499" s="125">
        <f>Equipment!AB505</f>
        <v>0</v>
      </c>
      <c r="AB499" s="125"/>
      <c r="AC499" s="125"/>
      <c r="AD499" s="125"/>
      <c r="AE499" s="125"/>
      <c r="AF499" s="125"/>
      <c r="AG499" s="125"/>
      <c r="AH499" s="125"/>
      <c r="AI499" s="125"/>
      <c r="AJ499" s="125"/>
      <c r="AK499" s="125"/>
      <c r="AL499" s="125"/>
    </row>
    <row r="500" spans="1:38" s="124" customFormat="1" x14ac:dyDescent="0.3">
      <c r="A500" s="125" t="str">
        <f>Equipment!A506</f>
        <v>Low-Level Electronics</v>
      </c>
      <c r="B500" s="125" t="str">
        <f>Equipment!B506</f>
        <v>Headers, Female</v>
      </c>
      <c r="C500" s="125" t="str">
        <f>Equipment!C506</f>
        <v>SparkFun</v>
      </c>
      <c r="D500" s="125" t="str">
        <f>Equipment!D506</f>
        <v>PRT-13010</v>
      </c>
      <c r="E500" s="125">
        <f>Equipment!E506</f>
        <v>0</v>
      </c>
      <c r="F500" s="125">
        <f>Equipment!F506</f>
        <v>0</v>
      </c>
      <c r="G500" s="125">
        <f>Equipment!G506</f>
        <v>0</v>
      </c>
      <c r="H500" s="125">
        <f>Equipment!H506</f>
        <v>0</v>
      </c>
      <c r="I500" s="125">
        <f>Equipment!K506</f>
        <v>0</v>
      </c>
      <c r="J500" s="125">
        <f>Equipment!L506</f>
        <v>0</v>
      </c>
      <c r="K500" s="125">
        <f>Equipment!I506</f>
        <v>0</v>
      </c>
      <c r="L500" s="125" t="str">
        <f>Equipment!M506</f>
        <v>Header - 2x3 (Female, 0.1\")</v>
      </c>
      <c r="M500" s="125">
        <f>Equipment!N506</f>
        <v>0.5</v>
      </c>
      <c r="N500" s="125">
        <f>Equipment!O506</f>
        <v>0</v>
      </c>
      <c r="O500" s="125" t="str">
        <f>Equipment!P506</f>
        <v>A</v>
      </c>
      <c r="P500" s="125">
        <f>Equipment!Q506</f>
        <v>486</v>
      </c>
      <c r="Q500" s="125" t="str">
        <f>Equipment!R506</f>
        <v>PRT-13010</v>
      </c>
      <c r="R500" s="125">
        <f>Equipment!S506</f>
        <v>0</v>
      </c>
      <c r="S500" s="125">
        <f>Equipment!T506</f>
        <v>0</v>
      </c>
      <c r="T500" s="125">
        <f>Equipment!U506</f>
        <v>0</v>
      </c>
      <c r="U500" s="125">
        <f>Equipment!V506</f>
        <v>0</v>
      </c>
      <c r="V500" s="125">
        <f>Equipment!W506</f>
        <v>0</v>
      </c>
      <c r="W500" s="125" t="str">
        <f>Equipment!X506</f>
        <v>https://www.sparkfun.com/products/13010</v>
      </c>
      <c r="X500" s="125" t="str">
        <f>Equipment!Y506</f>
        <v>https://cdn.sparkfun.com/r/92-92/assets/parts/8/1/2/1/13010-01a.jpg</v>
      </c>
      <c r="Y500" s="125" t="str">
        <f>Equipment!Z506</f>
        <v>https://www.sparkfun.com/products/13010</v>
      </c>
      <c r="Z500" s="125" t="str">
        <f>Equipment!AA506</f>
        <v>https://www.mouser.com/ProductDetail/474-PRT-13010</v>
      </c>
      <c r="AA500" s="125">
        <f>Equipment!AB506</f>
        <v>0</v>
      </c>
      <c r="AB500" s="125"/>
      <c r="AC500" s="125"/>
      <c r="AD500" s="125"/>
      <c r="AE500" s="125"/>
      <c r="AF500" s="125"/>
      <c r="AG500" s="125"/>
      <c r="AH500" s="125"/>
      <c r="AI500" s="125"/>
      <c r="AJ500" s="125"/>
      <c r="AK500" s="125"/>
      <c r="AL500" s="125"/>
    </row>
    <row r="501" spans="1:38" s="124" customFormat="1" x14ac:dyDescent="0.3">
      <c r="A501" s="125" t="str">
        <f>Equipment!A511</f>
        <v>Low-Level Electronics</v>
      </c>
      <c r="B501" s="125" t="str">
        <f>Equipment!B511</f>
        <v>Headers, Shrouded IDC</v>
      </c>
      <c r="C501" s="125" t="str">
        <f>Equipment!C511</f>
        <v>SparkFun</v>
      </c>
      <c r="D501" s="125" t="str">
        <f>Equipment!D511</f>
        <v>PRT-10877</v>
      </c>
      <c r="E501" s="125">
        <f>Equipment!E511</f>
        <v>1</v>
      </c>
      <c r="F501" s="125">
        <f>Equipment!F511</f>
        <v>0</v>
      </c>
      <c r="G501" s="125">
        <f>Equipment!G511</f>
        <v>0</v>
      </c>
      <c r="H501" s="125">
        <f>Equipment!H511</f>
        <v>5</v>
      </c>
      <c r="I501" s="125">
        <f>Equipment!K511</f>
        <v>0</v>
      </c>
      <c r="J501" s="125">
        <f>Equipment!L511</f>
        <v>0</v>
      </c>
      <c r="K501" s="125">
        <f>Equipment!I511</f>
        <v>5</v>
      </c>
      <c r="L501" s="125" t="str">
        <f>Equipment!M511</f>
        <v>2x3 Pin Shrouded Header</v>
      </c>
      <c r="M501" s="125">
        <f>Equipment!N511</f>
        <v>1.5</v>
      </c>
      <c r="N501" s="125">
        <f>Equipment!O511</f>
        <v>0</v>
      </c>
      <c r="O501" s="125" t="str">
        <f>Equipment!P511</f>
        <v>B</v>
      </c>
      <c r="P501" s="125">
        <f>Equipment!Q511</f>
        <v>487</v>
      </c>
      <c r="Q501" s="125" t="str">
        <f>Equipment!R511</f>
        <v>PRT-10877</v>
      </c>
      <c r="R501" s="125">
        <f>Equipment!S511</f>
        <v>1.5</v>
      </c>
      <c r="S501" s="125">
        <f>Equipment!T511</f>
        <v>7.5</v>
      </c>
      <c r="T501" s="125">
        <f>Equipment!U511</f>
        <v>7.5</v>
      </c>
      <c r="U501" s="125">
        <f>Equipment!V511</f>
        <v>0</v>
      </c>
      <c r="V501" s="125">
        <f>Equipment!W511</f>
        <v>0</v>
      </c>
      <c r="W501" s="125" t="str">
        <f>Equipment!X511</f>
        <v>https://www.sparkfun.com/products/10877</v>
      </c>
      <c r="X501" s="125" t="str">
        <f>Equipment!Y511</f>
        <v>https://cdn.sparkfun.com/r/92-92/assets/parts/5/9/3/3/10877-01b.jpg</v>
      </c>
      <c r="Y501" s="125" t="str">
        <f>Equipment!Z511</f>
        <v>https://www.sparkfun.com/products/10877</v>
      </c>
      <c r="Z501" s="125" t="str">
        <f>Equipment!AA511</f>
        <v>https://www.mouser.com/ProductDetail/474-PRT-10877</v>
      </c>
      <c r="AA501" s="125">
        <f>Equipment!AB511</f>
        <v>0</v>
      </c>
      <c r="AB501" s="125"/>
      <c r="AC501" s="125"/>
      <c r="AD501" s="125"/>
      <c r="AE501" s="125"/>
      <c r="AF501" s="125"/>
      <c r="AG501" s="125"/>
      <c r="AH501" s="125"/>
      <c r="AI501" s="125"/>
      <c r="AJ501" s="125"/>
      <c r="AK501" s="125"/>
      <c r="AL501" s="125"/>
    </row>
    <row r="502" spans="1:38" s="124" customFormat="1" x14ac:dyDescent="0.3">
      <c r="A502" s="125" t="str">
        <f>Equipment!A512</f>
        <v>Low-Level Electronics</v>
      </c>
      <c r="B502" s="125" t="str">
        <f>Equipment!B512</f>
        <v>Headers, Shrouded IDC</v>
      </c>
      <c r="C502" s="125" t="str">
        <f>Equipment!C512</f>
        <v>SparkFun</v>
      </c>
      <c r="D502" s="125" t="str">
        <f>Equipment!D512</f>
        <v>PRT-08506</v>
      </c>
      <c r="E502" s="125">
        <f>Equipment!E512</f>
        <v>2</v>
      </c>
      <c r="F502" s="125">
        <f>Equipment!F512</f>
        <v>0</v>
      </c>
      <c r="G502" s="125">
        <f>Equipment!G512</f>
        <v>0</v>
      </c>
      <c r="H502" s="125">
        <f>Equipment!H512</f>
        <v>10</v>
      </c>
      <c r="I502" s="125">
        <f>Equipment!K512</f>
        <v>5</v>
      </c>
      <c r="J502" s="125">
        <f>Equipment!L512</f>
        <v>5</v>
      </c>
      <c r="K502" s="125">
        <f>Equipment!I512</f>
        <v>5</v>
      </c>
      <c r="L502" s="125" t="str">
        <f>Equipment!M512</f>
        <v>2x5 Pin Shrouded Header</v>
      </c>
      <c r="M502" s="125">
        <f>Equipment!N512</f>
        <v>1.5</v>
      </c>
      <c r="N502" s="125">
        <f>Equipment!O512</f>
        <v>7.5</v>
      </c>
      <c r="O502" s="125" t="str">
        <f>Equipment!P512</f>
        <v>B</v>
      </c>
      <c r="P502" s="125">
        <f>Equipment!Q512</f>
        <v>488</v>
      </c>
      <c r="Q502" s="125" t="str">
        <f>Equipment!R512</f>
        <v>PRT-08506</v>
      </c>
      <c r="R502" s="125">
        <f>Equipment!S512</f>
        <v>3</v>
      </c>
      <c r="S502" s="125">
        <f>Equipment!T512</f>
        <v>15</v>
      </c>
      <c r="T502" s="125">
        <f>Equipment!U512</f>
        <v>7.5</v>
      </c>
      <c r="U502" s="125">
        <f>Equipment!V512</f>
        <v>7.5</v>
      </c>
      <c r="V502" s="125">
        <f>Equipment!W512</f>
        <v>7.5</v>
      </c>
      <c r="W502" s="125" t="str">
        <f>Equipment!X512</f>
        <v>https://www.sparkfun.com/products/8506</v>
      </c>
      <c r="X502" s="125" t="str">
        <f>Equipment!Y512</f>
        <v>https://cdn.sparkfun.com/r/92-92/assets/parts/1/1/7/4/08506-02.jpg</v>
      </c>
      <c r="Y502" s="125" t="str">
        <f>Equipment!Z512</f>
        <v>https://www.sparkfun.com/products/08506</v>
      </c>
      <c r="Z502" s="125" t="str">
        <f>Equipment!AA512</f>
        <v>https://www.mouser.com/ProductDetail/474-PRT-08506</v>
      </c>
      <c r="AA502" s="125">
        <f>Equipment!AB512</f>
        <v>0</v>
      </c>
      <c r="AB502" s="125"/>
      <c r="AC502" s="125"/>
      <c r="AD502" s="125"/>
      <c r="AE502" s="125"/>
      <c r="AF502" s="125"/>
      <c r="AG502" s="125"/>
      <c r="AH502" s="125"/>
      <c r="AI502" s="125"/>
      <c r="AJ502" s="125"/>
      <c r="AK502" s="125"/>
      <c r="AL502" s="125"/>
    </row>
    <row r="503" spans="1:38" s="124" customFormat="1" x14ac:dyDescent="0.3">
      <c r="A503" s="125" t="str">
        <f>Equipment!A507</f>
        <v>Low-Level Electronics</v>
      </c>
      <c r="B503" s="125" t="str">
        <f>Equipment!B507</f>
        <v>Headers, Female</v>
      </c>
      <c r="C503" s="125" t="str">
        <f>Equipment!C507</f>
        <v>Adafruit</v>
      </c>
      <c r="D503" s="125" t="str">
        <f>Equipment!D507</f>
        <v>1465</v>
      </c>
      <c r="E503" s="125">
        <f>Equipment!E507</f>
        <v>0</v>
      </c>
      <c r="F503" s="125">
        <f>Equipment!F507</f>
        <v>0</v>
      </c>
      <c r="G503" s="125">
        <f>Equipment!G507</f>
        <v>0</v>
      </c>
      <c r="H503" s="125">
        <f>Equipment!H507</f>
        <v>0</v>
      </c>
      <c r="I503" s="125">
        <f>Equipment!K507</f>
        <v>0</v>
      </c>
      <c r="J503" s="125">
        <f>Equipment!L507</f>
        <v>0</v>
      </c>
      <c r="K503" s="125">
        <f>Equipment!I507</f>
        <v>0</v>
      </c>
      <c r="L503" s="125" t="str">
        <f>Equipment!M507</f>
        <v>Adafruit 6-pin AVR ISP Breadboard Adapter Mini Kit</v>
      </c>
      <c r="M503" s="125">
        <f>Equipment!N507</f>
        <v>0.95</v>
      </c>
      <c r="N503" s="125">
        <f>Equipment!O507</f>
        <v>0</v>
      </c>
      <c r="O503" s="125" t="str">
        <f>Equipment!P507</f>
        <v>A</v>
      </c>
      <c r="P503" s="125">
        <f>Equipment!Q507</f>
        <v>489</v>
      </c>
      <c r="Q503" s="125" t="str">
        <f>Equipment!R507</f>
        <v>1465</v>
      </c>
      <c r="R503" s="125">
        <f>Equipment!S507</f>
        <v>0</v>
      </c>
      <c r="S503" s="125">
        <f>Equipment!T507</f>
        <v>0</v>
      </c>
      <c r="T503" s="125">
        <f>Equipment!U507</f>
        <v>0</v>
      </c>
      <c r="U503" s="125">
        <f>Equipment!V507</f>
        <v>0</v>
      </c>
      <c r="V503" s="125">
        <f>Equipment!W507</f>
        <v>0</v>
      </c>
      <c r="W503" s="125">
        <f>Equipment!X507</f>
        <v>0</v>
      </c>
      <c r="X503" s="125">
        <f>Equipment!Y507</f>
        <v>0</v>
      </c>
      <c r="Y503" s="125" t="str">
        <f>Equipment!Z507</f>
        <v>https://www.adafruit.com/product/1465</v>
      </c>
      <c r="Z503" s="125" t="str">
        <f>Equipment!AA507</f>
        <v>https://www.mouser.com/ProductDetail/485-1465</v>
      </c>
      <c r="AA503" s="125">
        <f>Equipment!AB507</f>
        <v>0</v>
      </c>
      <c r="AB503" s="125"/>
      <c r="AC503" s="125"/>
      <c r="AD503" s="125"/>
      <c r="AE503" s="125"/>
      <c r="AF503" s="125"/>
      <c r="AG503" s="125"/>
      <c r="AH503" s="125"/>
      <c r="AI503" s="125"/>
      <c r="AJ503" s="125"/>
      <c r="AK503" s="125"/>
      <c r="AL503" s="125"/>
    </row>
    <row r="504" spans="1:38" s="124" customFormat="1" x14ac:dyDescent="0.3">
      <c r="A504" s="125" t="str">
        <f>Equipment!A508</f>
        <v>Low-Level Electronics</v>
      </c>
      <c r="B504" s="125" t="str">
        <f>Equipment!B508</f>
        <v>Headers, Female</v>
      </c>
      <c r="C504" s="125" t="str">
        <f>Equipment!C508</f>
        <v>SparkFun</v>
      </c>
      <c r="D504" s="125" t="str">
        <f>Equipment!D508</f>
        <v>PRT-08272</v>
      </c>
      <c r="E504" s="125">
        <f>Equipment!E508</f>
        <v>0</v>
      </c>
      <c r="F504" s="125">
        <f>Equipment!F508</f>
        <v>0</v>
      </c>
      <c r="G504" s="125">
        <f>Equipment!G508</f>
        <v>0</v>
      </c>
      <c r="H504" s="125">
        <f>Equipment!H508</f>
        <v>0</v>
      </c>
      <c r="I504" s="125">
        <f>Equipment!K508</f>
        <v>0</v>
      </c>
      <c r="J504" s="125">
        <f>Equipment!L508</f>
        <v>0</v>
      </c>
      <c r="K504" s="125">
        <f>Equipment!I508</f>
        <v>0</v>
      </c>
      <c r="L504" s="125" t="str">
        <f>Equipment!M508</f>
        <v>2mm 10pin XBee Socket</v>
      </c>
      <c r="M504" s="125">
        <f>Equipment!N508</f>
        <v>1</v>
      </c>
      <c r="N504" s="125">
        <f>Equipment!O508</f>
        <v>0</v>
      </c>
      <c r="O504" s="125" t="str">
        <f>Equipment!P508</f>
        <v>A</v>
      </c>
      <c r="P504" s="125">
        <f>Equipment!Q508</f>
        <v>490</v>
      </c>
      <c r="Q504" s="125" t="str">
        <f>Equipment!R508</f>
        <v>PRT-08272</v>
      </c>
      <c r="R504" s="125">
        <f>Equipment!S508</f>
        <v>0</v>
      </c>
      <c r="S504" s="125">
        <f>Equipment!T508</f>
        <v>0</v>
      </c>
      <c r="T504" s="125">
        <f>Equipment!U508</f>
        <v>0</v>
      </c>
      <c r="U504" s="125">
        <f>Equipment!V508</f>
        <v>0</v>
      </c>
      <c r="V504" s="125">
        <f>Equipment!W508</f>
        <v>0</v>
      </c>
      <c r="W504" s="125" t="str">
        <f>Equipment!X508</f>
        <v>https://www.sparkfun.com/products/8272</v>
      </c>
      <c r="X504" s="125" t="str">
        <f>Equipment!Y508</f>
        <v>https://cdn.sparkfun.com/r/92-92/assets/parts/1/8/8/1/2mmSocket-01-L.jpg</v>
      </c>
      <c r="Y504" s="125" t="str">
        <f>Equipment!Z508</f>
        <v>https://www.sparkfun.com/products/08272</v>
      </c>
      <c r="Z504" s="125" t="str">
        <f>Equipment!AA508</f>
        <v>https://www.mouser.com/ProductDetail/474-PRT-08272</v>
      </c>
      <c r="AA504" s="125">
        <f>Equipment!AB508</f>
        <v>0</v>
      </c>
      <c r="AB504" s="125"/>
      <c r="AC504" s="125"/>
      <c r="AD504" s="125"/>
      <c r="AE504" s="125"/>
      <c r="AF504" s="125"/>
      <c r="AG504" s="125"/>
      <c r="AH504" s="125"/>
      <c r="AI504" s="125"/>
      <c r="AJ504" s="125"/>
      <c r="AK504" s="125"/>
      <c r="AL504" s="125"/>
    </row>
    <row r="505" spans="1:38" s="124" customFormat="1" x14ac:dyDescent="0.3">
      <c r="A505" s="125" t="str">
        <f>Equipment!A509</f>
        <v>Low-Level Electronics</v>
      </c>
      <c r="B505" s="125" t="str">
        <f>Equipment!B509</f>
        <v>Headers, Female</v>
      </c>
      <c r="C505" s="125" t="str">
        <f>Equipment!C509</f>
        <v>Adafruit</v>
      </c>
      <c r="D505" s="125" t="str">
        <f>Equipment!D509</f>
        <v>366</v>
      </c>
      <c r="E505" s="125">
        <f>Equipment!E509</f>
        <v>2</v>
      </c>
      <c r="F505" s="125">
        <f>Equipment!F509</f>
        <v>0</v>
      </c>
      <c r="G505" s="125">
        <f>Equipment!G509</f>
        <v>0</v>
      </c>
      <c r="H505" s="125">
        <f>Equipment!H509</f>
        <v>10</v>
      </c>
      <c r="I505" s="125">
        <f>Equipment!K509</f>
        <v>0</v>
      </c>
      <c r="J505" s="125">
        <f>Equipment!L509</f>
        <v>0</v>
      </c>
      <c r="K505" s="125">
        <f>Equipment!I509</f>
        <v>10</v>
      </c>
      <c r="L505" s="125" t="str">
        <f>Equipment!M509</f>
        <v>2mm 10 pin Socket Headers (for XBee) - Pack of 2</v>
      </c>
      <c r="M505" s="125">
        <f>Equipment!N509</f>
        <v>0.95</v>
      </c>
      <c r="N505" s="125">
        <f>Equipment!O509</f>
        <v>0</v>
      </c>
      <c r="O505" s="125" t="str">
        <f>Equipment!P509</f>
        <v>A</v>
      </c>
      <c r="P505" s="125">
        <f>Equipment!Q509</f>
        <v>491</v>
      </c>
      <c r="Q505" s="125" t="str">
        <f>Equipment!R509</f>
        <v>366</v>
      </c>
      <c r="R505" s="125">
        <f>Equipment!S509</f>
        <v>0</v>
      </c>
      <c r="S505" s="125">
        <f>Equipment!T509</f>
        <v>9.5</v>
      </c>
      <c r="T505" s="125">
        <f>Equipment!U509</f>
        <v>9.5</v>
      </c>
      <c r="U505" s="125">
        <f>Equipment!V509</f>
        <v>0</v>
      </c>
      <c r="V505" s="125">
        <f>Equipment!W509</f>
        <v>0</v>
      </c>
      <c r="W505" s="125">
        <f>Equipment!X509</f>
        <v>0</v>
      </c>
      <c r="X505" s="125">
        <f>Equipment!Y509</f>
        <v>0</v>
      </c>
      <c r="Y505" s="125" t="str">
        <f>Equipment!Z509</f>
        <v>https://www.adafruit.com/product/366</v>
      </c>
      <c r="Z505" s="125" t="str">
        <f>Equipment!AA509</f>
        <v>https://www.mouser.com/ProductDetail/485-366</v>
      </c>
      <c r="AA505" s="125">
        <f>Equipment!AB509</f>
        <v>0</v>
      </c>
      <c r="AB505" s="125"/>
      <c r="AC505" s="125"/>
      <c r="AD505" s="125"/>
      <c r="AE505" s="125"/>
      <c r="AF505" s="125"/>
      <c r="AG505" s="125"/>
      <c r="AH505" s="125"/>
      <c r="AI505" s="125"/>
      <c r="AJ505" s="125"/>
      <c r="AK505" s="125"/>
      <c r="AL505" s="125"/>
    </row>
    <row r="506" spans="1:38" s="124" customFormat="1" x14ac:dyDescent="0.3">
      <c r="A506" s="125" t="str">
        <f>Equipment!A510</f>
        <v>Low-Level Electronics</v>
      </c>
      <c r="B506" s="125" t="str">
        <f>Equipment!B510</f>
        <v>Headers, Female</v>
      </c>
      <c r="C506" s="125" t="str">
        <f>Equipment!C510</f>
        <v>Adafruit</v>
      </c>
      <c r="D506" s="125" t="str">
        <f>Equipment!D510</f>
        <v>2672</v>
      </c>
      <c r="E506" s="125">
        <f>Equipment!E510</f>
        <v>0</v>
      </c>
      <c r="F506" s="125">
        <f>Equipment!F510</f>
        <v>1</v>
      </c>
      <c r="G506" s="125">
        <f>Equipment!G510</f>
        <v>1</v>
      </c>
      <c r="H506" s="125">
        <f>Equipment!H510</f>
        <v>1</v>
      </c>
      <c r="I506" s="125">
        <f>Equipment!K510</f>
        <v>0</v>
      </c>
      <c r="J506" s="125">
        <f>Equipment!L510</f>
        <v>0</v>
      </c>
      <c r="K506" s="125">
        <f>Equipment!I510</f>
        <v>1</v>
      </c>
      <c r="L506" s="125" t="str">
        <f>Equipment!M510</f>
        <v>2mm Pitch 25-Pin Female Socket Headers - Pack of 5</v>
      </c>
      <c r="M506" s="125">
        <f>Equipment!N510</f>
        <v>3.95</v>
      </c>
      <c r="N506" s="125">
        <f>Equipment!O510</f>
        <v>0</v>
      </c>
      <c r="O506" s="125" t="str">
        <f>Equipment!P510</f>
        <v>A</v>
      </c>
      <c r="P506" s="125">
        <f>Equipment!Q510</f>
        <v>492</v>
      </c>
      <c r="Q506" s="125" t="str">
        <f>Equipment!R510</f>
        <v>2672</v>
      </c>
      <c r="R506" s="125">
        <f>Equipment!S510</f>
        <v>0</v>
      </c>
      <c r="S506" s="125">
        <f>Equipment!T510</f>
        <v>3.95</v>
      </c>
      <c r="T506" s="125">
        <f>Equipment!U510</f>
        <v>3.95</v>
      </c>
      <c r="U506" s="125">
        <f>Equipment!V510</f>
        <v>0</v>
      </c>
      <c r="V506" s="125">
        <f>Equipment!W510</f>
        <v>0</v>
      </c>
      <c r="W506" s="125">
        <f>Equipment!X510</f>
        <v>0</v>
      </c>
      <c r="X506" s="125">
        <f>Equipment!Y510</f>
        <v>0</v>
      </c>
      <c r="Y506" s="125" t="str">
        <f>Equipment!Z510</f>
        <v>https://www.adafruit.com/product/2672</v>
      </c>
      <c r="Z506" s="125" t="str">
        <f>Equipment!AA510</f>
        <v>https://www.mouser.com/ProductDetail/485-2672</v>
      </c>
      <c r="AA506" s="125">
        <f>Equipment!AB510</f>
        <v>0</v>
      </c>
      <c r="AB506" s="125"/>
      <c r="AC506" s="125"/>
      <c r="AD506" s="125"/>
      <c r="AE506" s="125"/>
      <c r="AF506" s="125"/>
      <c r="AG506" s="125"/>
      <c r="AH506" s="125"/>
      <c r="AI506" s="125"/>
      <c r="AJ506" s="125"/>
      <c r="AK506" s="125"/>
      <c r="AL506" s="125"/>
    </row>
    <row r="507" spans="1:38" s="124" customFormat="1" x14ac:dyDescent="0.3">
      <c r="A507" s="125" t="str">
        <f>Equipment!A513</f>
        <v>Low-Level Electronics</v>
      </c>
      <c r="B507" s="125" t="str">
        <f>Equipment!B513</f>
        <v>Flip-Pins</v>
      </c>
      <c r="C507" s="125" t="str">
        <f>Equipment!C513</f>
        <v>SparkFun</v>
      </c>
      <c r="D507" s="125" t="str">
        <f>Equipment!D513</f>
        <v>COM-14087</v>
      </c>
      <c r="E507" s="125">
        <f>Equipment!E513</f>
        <v>3</v>
      </c>
      <c r="F507" s="125">
        <f>Equipment!F513</f>
        <v>0</v>
      </c>
      <c r="G507" s="125">
        <f>Equipment!G513</f>
        <v>0</v>
      </c>
      <c r="H507" s="125">
        <f>Equipment!H513</f>
        <v>15</v>
      </c>
      <c r="I507" s="125">
        <f>Equipment!K513</f>
        <v>15</v>
      </c>
      <c r="J507" s="125">
        <f>Equipment!L513</f>
        <v>15</v>
      </c>
      <c r="K507" s="125">
        <f>Equipment!I513</f>
        <v>0</v>
      </c>
      <c r="L507" s="125" t="str">
        <f>Equipment!M513</f>
        <v>Flip-Pin (20-pins)</v>
      </c>
      <c r="M507" s="125">
        <f>Equipment!N513</f>
        <v>1.95</v>
      </c>
      <c r="N507" s="125">
        <f>Equipment!O513</f>
        <v>29.25</v>
      </c>
      <c r="O507" s="125" t="str">
        <f>Equipment!P513</f>
        <v>B</v>
      </c>
      <c r="P507" s="125">
        <f>Equipment!Q513</f>
        <v>493</v>
      </c>
      <c r="Q507" s="125" t="str">
        <f>Equipment!R513</f>
        <v>COM-14087</v>
      </c>
      <c r="R507" s="125">
        <f>Equipment!S513</f>
        <v>5.85</v>
      </c>
      <c r="S507" s="125">
        <f>Equipment!T513</f>
        <v>29.25</v>
      </c>
      <c r="T507" s="125">
        <f>Equipment!U513</f>
        <v>0</v>
      </c>
      <c r="U507" s="125">
        <f>Equipment!V513</f>
        <v>29.25</v>
      </c>
      <c r="V507" s="125">
        <f>Equipment!W513</f>
        <v>29.25</v>
      </c>
      <c r="W507" s="125" t="str">
        <f>Equipment!X513</f>
        <v>https://www.sparkfun.com/products/14087</v>
      </c>
      <c r="X507" s="125" t="str">
        <f>Equipment!Y513</f>
        <v>https://cdn.sparkfun.com/r/92-92/assets/parts/1/1/9/5/2/14087-03.jpg</v>
      </c>
      <c r="Y507" s="125" t="str">
        <f>Equipment!Z513</f>
        <v>https://www.sparkfun.com/products/14087</v>
      </c>
      <c r="Z507" s="125" t="str">
        <f>Equipment!AA513</f>
        <v>https://www.mouser.com/ProductDetail/474-COM-14087</v>
      </c>
      <c r="AA507" s="125">
        <f>Equipment!AB513</f>
        <v>0</v>
      </c>
      <c r="AB507" s="125"/>
      <c r="AC507" s="125"/>
      <c r="AD507" s="125"/>
      <c r="AE507" s="125"/>
      <c r="AF507" s="125"/>
      <c r="AG507" s="125"/>
      <c r="AH507" s="125"/>
      <c r="AI507" s="125"/>
      <c r="AJ507" s="125"/>
      <c r="AK507" s="125"/>
      <c r="AL507" s="125"/>
    </row>
    <row r="508" spans="1:38" s="124" customFormat="1" x14ac:dyDescent="0.3">
      <c r="A508" s="125" t="str">
        <f>Equipment!A514</f>
        <v>Low-Level Electronics</v>
      </c>
      <c r="B508" s="125" t="str">
        <f>Equipment!B514</f>
        <v>Flip-Pins</v>
      </c>
      <c r="C508" s="125" t="str">
        <f>Equipment!C514</f>
        <v>SparkFun</v>
      </c>
      <c r="D508" s="125" t="str">
        <f>Equipment!D514</f>
        <v>COM-14086</v>
      </c>
      <c r="E508" s="125">
        <f>Equipment!E514</f>
        <v>0</v>
      </c>
      <c r="F508" s="125">
        <f>Equipment!F514</f>
        <v>0</v>
      </c>
      <c r="G508" s="125">
        <f>Equipment!G514</f>
        <v>0</v>
      </c>
      <c r="H508" s="125">
        <f>Equipment!H514</f>
        <v>0</v>
      </c>
      <c r="I508" s="125">
        <f>Equipment!K514</f>
        <v>0</v>
      </c>
      <c r="J508" s="125">
        <f>Equipment!L514</f>
        <v>0</v>
      </c>
      <c r="K508" s="125">
        <f>Equipment!I514</f>
        <v>0</v>
      </c>
      <c r="L508" s="125" t="str">
        <f>Equipment!M514</f>
        <v>Flip-Pin (14-pins)</v>
      </c>
      <c r="M508" s="125">
        <f>Equipment!N514</f>
        <v>1.63</v>
      </c>
      <c r="N508" s="125">
        <f>Equipment!O514</f>
        <v>0</v>
      </c>
      <c r="O508" s="125" t="str">
        <f>Equipment!P514</f>
        <v>B</v>
      </c>
      <c r="P508" s="125">
        <f>Equipment!Q514</f>
        <v>494</v>
      </c>
      <c r="Q508" s="125" t="str">
        <f>Equipment!R514</f>
        <v>COM-14086</v>
      </c>
      <c r="R508" s="125">
        <f>Equipment!S514</f>
        <v>0</v>
      </c>
      <c r="S508" s="125">
        <f>Equipment!T514</f>
        <v>0</v>
      </c>
      <c r="T508" s="125">
        <f>Equipment!U514</f>
        <v>0</v>
      </c>
      <c r="U508" s="125">
        <f>Equipment!V514</f>
        <v>0</v>
      </c>
      <c r="V508" s="125">
        <f>Equipment!W514</f>
        <v>0</v>
      </c>
      <c r="W508" s="125">
        <f>Equipment!X514</f>
        <v>0</v>
      </c>
      <c r="X508" s="125">
        <f>Equipment!Y514</f>
        <v>0</v>
      </c>
      <c r="Y508" s="125" t="str">
        <f>Equipment!Z514</f>
        <v>https://www.sparkfun.com/products/14086</v>
      </c>
      <c r="Z508" s="125" t="str">
        <f>Equipment!AA514</f>
        <v>https://www.mouser.com/ProductDetail/474-COM-14086</v>
      </c>
      <c r="AA508" s="125">
        <f>Equipment!AB514</f>
        <v>0</v>
      </c>
      <c r="AB508" s="125"/>
      <c r="AC508" s="125"/>
      <c r="AD508" s="125"/>
      <c r="AE508" s="125"/>
      <c r="AF508" s="125"/>
      <c r="AG508" s="125"/>
      <c r="AH508" s="125"/>
      <c r="AI508" s="125"/>
      <c r="AJ508" s="125"/>
      <c r="AK508" s="125"/>
      <c r="AL508" s="125"/>
    </row>
    <row r="509" spans="1:38" s="124" customFormat="1" x14ac:dyDescent="0.3">
      <c r="A509" s="125" t="str">
        <f>Equipment!A515</f>
        <v>Low-Level Electronics</v>
      </c>
      <c r="B509" s="125" t="str">
        <f>Equipment!B515</f>
        <v>Flip-Pins</v>
      </c>
      <c r="C509" s="125" t="str">
        <f>Equipment!C515</f>
        <v>SparkFun</v>
      </c>
      <c r="D509" s="125" t="str">
        <f>Equipment!D515</f>
        <v>COM-14085</v>
      </c>
      <c r="E509" s="125">
        <f>Equipment!E515</f>
        <v>5</v>
      </c>
      <c r="F509" s="125">
        <f>Equipment!F515</f>
        <v>0</v>
      </c>
      <c r="G509" s="125">
        <f>Equipment!G515</f>
        <v>0</v>
      </c>
      <c r="H509" s="125">
        <f>Equipment!H515</f>
        <v>25</v>
      </c>
      <c r="I509" s="125">
        <f>Equipment!K515</f>
        <v>0</v>
      </c>
      <c r="J509" s="125">
        <f>Equipment!L515</f>
        <v>0</v>
      </c>
      <c r="K509" s="125">
        <f>Equipment!I515</f>
        <v>25</v>
      </c>
      <c r="L509" s="125" t="str">
        <f>Equipment!M515</f>
        <v>Flip-Pin (8-pins)</v>
      </c>
      <c r="M509" s="125">
        <f>Equipment!N515</f>
        <v>0.95</v>
      </c>
      <c r="N509" s="125">
        <f>Equipment!O515</f>
        <v>0</v>
      </c>
      <c r="O509" s="125" t="str">
        <f>Equipment!P515</f>
        <v>A</v>
      </c>
      <c r="P509" s="125">
        <f>Equipment!Q515</f>
        <v>495</v>
      </c>
      <c r="Q509" s="125" t="str">
        <f>Equipment!R515</f>
        <v>COM-14085</v>
      </c>
      <c r="R509" s="125">
        <f>Equipment!S515</f>
        <v>0</v>
      </c>
      <c r="S509" s="125">
        <f>Equipment!T515</f>
        <v>23.75</v>
      </c>
      <c r="T509" s="125">
        <f>Equipment!U515</f>
        <v>23.75</v>
      </c>
      <c r="U509" s="125">
        <f>Equipment!V515</f>
        <v>0</v>
      </c>
      <c r="V509" s="125">
        <f>Equipment!W515</f>
        <v>0</v>
      </c>
      <c r="W509" s="125" t="str">
        <f>Equipment!X515</f>
        <v>https://www.sparkfun.com/products/14085</v>
      </c>
      <c r="X509" s="125" t="str">
        <f>Equipment!Y515</f>
        <v>https://cdn.sparkfun.com/r/92-92/assets/parts/1/1/9/5/0/14085-03.jpg</v>
      </c>
      <c r="Y509" s="125" t="str">
        <f>Equipment!Z515</f>
        <v>https://www.sparkfun.com/products/14085</v>
      </c>
      <c r="Z509" s="125" t="str">
        <f>Equipment!AA515</f>
        <v>https://www.mouser.com/ProductDetail/474-COM-14085</v>
      </c>
      <c r="AA509" s="125">
        <f>Equipment!AB515</f>
        <v>0</v>
      </c>
      <c r="AB509" s="125"/>
      <c r="AC509" s="125"/>
      <c r="AD509" s="125"/>
      <c r="AE509" s="125"/>
      <c r="AF509" s="125"/>
      <c r="AG509" s="125"/>
      <c r="AH509" s="125"/>
      <c r="AI509" s="125"/>
      <c r="AJ509" s="125"/>
      <c r="AK509" s="125"/>
      <c r="AL509" s="125"/>
    </row>
    <row r="510" spans="1:38" s="124" customFormat="1" x14ac:dyDescent="0.3">
      <c r="A510" s="125" t="str">
        <f>Equipment!A516</f>
        <v>Low-Level Electronics</v>
      </c>
      <c r="B510" s="125" t="str">
        <f>Equipment!B516</f>
        <v>Jumper Wires, DIY</v>
      </c>
      <c r="C510" s="125" t="str">
        <f>Equipment!C516</f>
        <v>Adafruit</v>
      </c>
      <c r="D510" s="125" t="str">
        <f>Equipment!D516</f>
        <v>3145</v>
      </c>
      <c r="E510" s="125">
        <f>Equipment!E516</f>
        <v>0</v>
      </c>
      <c r="F510" s="125">
        <f>Equipment!F516</f>
        <v>6</v>
      </c>
      <c r="G510" s="125">
        <f>Equipment!G516</f>
        <v>3</v>
      </c>
      <c r="H510" s="125">
        <f>Equipment!H516</f>
        <v>6</v>
      </c>
      <c r="I510" s="125">
        <f>Equipment!K516</f>
        <v>3</v>
      </c>
      <c r="J510" s="125">
        <f>Equipment!L516</f>
        <v>3</v>
      </c>
      <c r="K510" s="125">
        <f>Equipment!I516</f>
        <v>3</v>
      </c>
      <c r="L510" s="125" t="str">
        <f>Equipment!M516</f>
        <v>Small Single Row Wire Housing Pack for DIY Jumper Cables</v>
      </c>
      <c r="M510" s="125">
        <f>Equipment!N516</f>
        <v>1.95</v>
      </c>
      <c r="N510" s="125">
        <f>Equipment!O516</f>
        <v>5.85</v>
      </c>
      <c r="O510" s="125" t="str">
        <f>Equipment!P516</f>
        <v>A</v>
      </c>
      <c r="P510" s="125">
        <f>Equipment!Q516</f>
        <v>496</v>
      </c>
      <c r="Q510" s="125" t="str">
        <f>Equipment!R516</f>
        <v>3145</v>
      </c>
      <c r="R510" s="125">
        <f>Equipment!S516</f>
        <v>0</v>
      </c>
      <c r="S510" s="125">
        <f>Equipment!T516</f>
        <v>11.7</v>
      </c>
      <c r="T510" s="125">
        <f>Equipment!U516</f>
        <v>5.85</v>
      </c>
      <c r="U510" s="125">
        <f>Equipment!V516</f>
        <v>5.85</v>
      </c>
      <c r="V510" s="125">
        <f>Equipment!W516</f>
        <v>5.85</v>
      </c>
      <c r="W510" s="125">
        <f>Equipment!X516</f>
        <v>0</v>
      </c>
      <c r="X510" s="125">
        <f>Equipment!Y516</f>
        <v>0</v>
      </c>
      <c r="Y510" s="125" t="str">
        <f>Equipment!Z516</f>
        <v>https://www.adafruit.com/product/3145</v>
      </c>
      <c r="Z510" s="125" t="str">
        <f>Equipment!AA516</f>
        <v>https://www.mouser.com/ProductDetail/485-3145</v>
      </c>
      <c r="AA510" s="125">
        <f>Equipment!AB516</f>
        <v>0</v>
      </c>
      <c r="AB510" s="125"/>
      <c r="AC510" s="125"/>
      <c r="AD510" s="125"/>
      <c r="AE510" s="125"/>
      <c r="AF510" s="125"/>
      <c r="AG510" s="125"/>
      <c r="AH510" s="125"/>
      <c r="AI510" s="125"/>
      <c r="AJ510" s="125"/>
      <c r="AK510" s="125"/>
      <c r="AL510" s="125"/>
    </row>
    <row r="511" spans="1:38" s="124" customFormat="1" x14ac:dyDescent="0.3">
      <c r="A511" s="125" t="str">
        <f>Equipment!A517</f>
        <v>Low-Level Electronics</v>
      </c>
      <c r="B511" s="125" t="str">
        <f>Equipment!B517</f>
        <v>Jumper Wires, DIY</v>
      </c>
      <c r="C511" s="125" t="str">
        <f>Equipment!C517</f>
        <v>Adafruit</v>
      </c>
      <c r="D511" s="125" t="str">
        <f>Equipment!D517</f>
        <v>3144</v>
      </c>
      <c r="E511" s="125">
        <f>Equipment!E517</f>
        <v>0</v>
      </c>
      <c r="F511" s="125">
        <f>Equipment!F517</f>
        <v>1</v>
      </c>
      <c r="G511" s="125">
        <f>Equipment!G517</f>
        <v>1</v>
      </c>
      <c r="H511" s="125">
        <f>Equipment!H517</f>
        <v>1</v>
      </c>
      <c r="I511" s="125">
        <f>Equipment!K517</f>
        <v>0</v>
      </c>
      <c r="J511" s="125">
        <f>Equipment!L517</f>
        <v>0</v>
      </c>
      <c r="K511" s="125">
        <f>Equipment!I517</f>
        <v>1</v>
      </c>
      <c r="L511" s="125" t="str">
        <f>Equipment!M517</f>
        <v>Large Dual Row Wire Housing Pack for DIY Jumper Cables</v>
      </c>
      <c r="M511" s="125">
        <f>Equipment!N517</f>
        <v>3.95</v>
      </c>
      <c r="N511" s="125">
        <f>Equipment!O517</f>
        <v>0</v>
      </c>
      <c r="O511" s="125" t="str">
        <f>Equipment!P517</f>
        <v>A</v>
      </c>
      <c r="P511" s="125">
        <f>Equipment!Q517</f>
        <v>497</v>
      </c>
      <c r="Q511" s="125" t="str">
        <f>Equipment!R517</f>
        <v>3144</v>
      </c>
      <c r="R511" s="125">
        <f>Equipment!S517</f>
        <v>0</v>
      </c>
      <c r="S511" s="125">
        <f>Equipment!T517</f>
        <v>3.95</v>
      </c>
      <c r="T511" s="125">
        <f>Equipment!U517</f>
        <v>3.95</v>
      </c>
      <c r="U511" s="125">
        <f>Equipment!V517</f>
        <v>0</v>
      </c>
      <c r="V511" s="125">
        <f>Equipment!W517</f>
        <v>0</v>
      </c>
      <c r="W511" s="125">
        <f>Equipment!X517</f>
        <v>0</v>
      </c>
      <c r="X511" s="125">
        <f>Equipment!Y517</f>
        <v>0</v>
      </c>
      <c r="Y511" s="125" t="str">
        <f>Equipment!Z517</f>
        <v>https://www.adafruit.com/product/3144</v>
      </c>
      <c r="Z511" s="125" t="str">
        <f>Equipment!AA517</f>
        <v>https://www.mouser.com/ProductDetail/485-3144</v>
      </c>
      <c r="AA511" s="125">
        <f>Equipment!AB517</f>
        <v>0</v>
      </c>
      <c r="AB511" s="125"/>
      <c r="AC511" s="125"/>
      <c r="AD511" s="125"/>
      <c r="AE511" s="125"/>
      <c r="AF511" s="125"/>
      <c r="AG511" s="125"/>
      <c r="AH511" s="125"/>
      <c r="AI511" s="125"/>
      <c r="AJ511" s="125"/>
      <c r="AK511" s="125"/>
      <c r="AL511" s="125"/>
    </row>
    <row r="512" spans="1:38" s="124" customFormat="1" x14ac:dyDescent="0.3">
      <c r="A512" s="125" t="str">
        <f>Equipment!A518</f>
        <v>Low-Level Electronics</v>
      </c>
      <c r="B512" s="125" t="str">
        <f>Equipment!B518</f>
        <v>Jumper Wires, DIY</v>
      </c>
      <c r="C512" s="125" t="str">
        <f>Equipment!C518</f>
        <v>Adafruit</v>
      </c>
      <c r="D512" s="125" t="str">
        <f>Equipment!D518</f>
        <v>3143</v>
      </c>
      <c r="E512" s="125">
        <f>Equipment!E518</f>
        <v>0</v>
      </c>
      <c r="F512" s="125">
        <f>Equipment!F518</f>
        <v>4</v>
      </c>
      <c r="G512" s="125">
        <f>Equipment!G518</f>
        <v>2</v>
      </c>
      <c r="H512" s="125">
        <f>Equipment!H518</f>
        <v>4</v>
      </c>
      <c r="I512" s="125">
        <f>Equipment!K518</f>
        <v>2</v>
      </c>
      <c r="J512" s="125">
        <f>Equipment!L518</f>
        <v>2</v>
      </c>
      <c r="K512" s="125">
        <f>Equipment!I518</f>
        <v>2</v>
      </c>
      <c r="L512" s="125" t="str">
        <f>Equipment!M518</f>
        <v>Small Dual Row Wire Housing Pack for DIY Jumper Cables</v>
      </c>
      <c r="M512" s="125">
        <f>Equipment!N518</f>
        <v>1.95</v>
      </c>
      <c r="N512" s="125">
        <f>Equipment!O518</f>
        <v>3.9</v>
      </c>
      <c r="O512" s="125" t="str">
        <f>Equipment!P518</f>
        <v>G</v>
      </c>
      <c r="P512" s="125">
        <f>Equipment!Q518</f>
        <v>498</v>
      </c>
      <c r="Q512" s="125" t="str">
        <f>Equipment!R518</f>
        <v>3143</v>
      </c>
      <c r="R512" s="125">
        <f>Equipment!S518</f>
        <v>0</v>
      </c>
      <c r="S512" s="125">
        <f>Equipment!T518</f>
        <v>7.8</v>
      </c>
      <c r="T512" s="125">
        <f>Equipment!U518</f>
        <v>3.9</v>
      </c>
      <c r="U512" s="125">
        <f>Equipment!V518</f>
        <v>3.9</v>
      </c>
      <c r="V512" s="125">
        <f>Equipment!W518</f>
        <v>3.9</v>
      </c>
      <c r="W512" s="125">
        <f>Equipment!X518</f>
        <v>0</v>
      </c>
      <c r="X512" s="125">
        <f>Equipment!Y518</f>
        <v>0</v>
      </c>
      <c r="Y512" s="125" t="str">
        <f>Equipment!Z518</f>
        <v>https://www.adafruit.com/product/3143</v>
      </c>
      <c r="Z512" s="125" t="str">
        <f>Equipment!AA518</f>
        <v>https://www.mouser.com/ProductDetail/485-3143</v>
      </c>
      <c r="AA512" s="125">
        <f>Equipment!AB518</f>
        <v>0</v>
      </c>
      <c r="AB512" s="125"/>
      <c r="AC512" s="125"/>
      <c r="AD512" s="125"/>
      <c r="AE512" s="125"/>
      <c r="AF512" s="125"/>
      <c r="AG512" s="125"/>
      <c r="AH512" s="125"/>
      <c r="AI512" s="125"/>
      <c r="AJ512" s="125"/>
      <c r="AK512" s="125"/>
      <c r="AL512" s="125"/>
    </row>
    <row r="513" spans="1:38" s="124" customFormat="1" x14ac:dyDescent="0.3">
      <c r="A513" s="125" t="str">
        <f>Equipment!A519</f>
        <v>Low-Level Electronics</v>
      </c>
      <c r="B513" s="125" t="str">
        <f>Equipment!B519</f>
        <v>Jumper Wires, DIY</v>
      </c>
      <c r="C513" s="125" t="str">
        <f>Equipment!C519</f>
        <v>Adafruit</v>
      </c>
      <c r="D513" s="125" t="str">
        <f>Equipment!D519</f>
        <v>3146</v>
      </c>
      <c r="E513" s="125">
        <f>Equipment!E519</f>
        <v>0</v>
      </c>
      <c r="F513" s="125">
        <f>Equipment!F519</f>
        <v>3</v>
      </c>
      <c r="G513" s="125">
        <f>Equipment!G519</f>
        <v>1</v>
      </c>
      <c r="H513" s="125">
        <f>Equipment!H519</f>
        <v>3</v>
      </c>
      <c r="I513" s="125">
        <f>Equipment!K519</f>
        <v>2</v>
      </c>
      <c r="J513" s="125">
        <f>Equipment!L519</f>
        <v>2</v>
      </c>
      <c r="K513" s="125">
        <f>Equipment!I519</f>
        <v>1</v>
      </c>
      <c r="L513" s="125" t="str">
        <f>Equipment!M519</f>
        <v>Large Single Row Housing Pack for DIY Jumper Cables</v>
      </c>
      <c r="M513" s="125">
        <f>Equipment!N519</f>
        <v>2.95</v>
      </c>
      <c r="N513" s="125">
        <f>Equipment!O519</f>
        <v>5.9</v>
      </c>
      <c r="O513" s="125" t="str">
        <f>Equipment!P519</f>
        <v>G</v>
      </c>
      <c r="P513" s="125">
        <f>Equipment!Q519</f>
        <v>499</v>
      </c>
      <c r="Q513" s="125" t="str">
        <f>Equipment!R519</f>
        <v>3146</v>
      </c>
      <c r="R513" s="125">
        <f>Equipment!S519</f>
        <v>0</v>
      </c>
      <c r="S513" s="125">
        <f>Equipment!T519</f>
        <v>8.8500000000000014</v>
      </c>
      <c r="T513" s="125">
        <f>Equipment!U519</f>
        <v>2.95</v>
      </c>
      <c r="U513" s="125">
        <f>Equipment!V519</f>
        <v>5.9</v>
      </c>
      <c r="V513" s="125">
        <f>Equipment!W519</f>
        <v>5.9</v>
      </c>
      <c r="W513" s="125">
        <f>Equipment!X519</f>
        <v>0</v>
      </c>
      <c r="X513" s="125">
        <f>Equipment!Y519</f>
        <v>0</v>
      </c>
      <c r="Y513" s="125" t="str">
        <f>Equipment!Z519</f>
        <v>https://www.adafruit.com/product/3146</v>
      </c>
      <c r="Z513" s="125" t="str">
        <f>Equipment!AA519</f>
        <v>https://www.mouser.com/ProductDetail/485-3146</v>
      </c>
      <c r="AA513" s="125">
        <f>Equipment!AB519</f>
        <v>0</v>
      </c>
      <c r="AB513" s="125"/>
      <c r="AC513" s="125"/>
      <c r="AD513" s="125"/>
      <c r="AE513" s="125"/>
      <c r="AF513" s="125"/>
      <c r="AG513" s="125"/>
      <c r="AH513" s="125"/>
      <c r="AI513" s="125"/>
      <c r="AJ513" s="125"/>
      <c r="AK513" s="125"/>
      <c r="AL513" s="125"/>
    </row>
    <row r="514" spans="1:38" s="124" customFormat="1" x14ac:dyDescent="0.3">
      <c r="A514" s="125" t="str">
        <f>Equipment!A520</f>
        <v>Low-Level Electronics</v>
      </c>
      <c r="B514" s="125" t="str">
        <f>Equipment!B520</f>
        <v>Jumper Wires, DIY</v>
      </c>
      <c r="C514" s="125" t="str">
        <f>Equipment!C520</f>
        <v>Adafruit</v>
      </c>
      <c r="D514" s="125" t="str">
        <f>Equipment!D520</f>
        <v>3141</v>
      </c>
      <c r="E514" s="125">
        <f>Equipment!E520</f>
        <v>2</v>
      </c>
      <c r="F514" s="125">
        <f>Equipment!F520</f>
        <v>0</v>
      </c>
      <c r="G514" s="125">
        <f>Equipment!G520</f>
        <v>0</v>
      </c>
      <c r="H514" s="125">
        <f>Equipment!H520</f>
        <v>10</v>
      </c>
      <c r="I514" s="125">
        <f>Equipment!K520</f>
        <v>5</v>
      </c>
      <c r="J514" s="125">
        <f>Equipment!L520</f>
        <v>5</v>
      </c>
      <c r="K514" s="125">
        <f>Equipment!I520</f>
        <v>5</v>
      </c>
      <c r="L514" s="125" t="str">
        <f>Equipment!M520</f>
        <v>Premium Female/Female Raw Custom Jumper Wires - 40 x 6" (150mm)</v>
      </c>
      <c r="M514" s="125">
        <f>Equipment!N520</f>
        <v>2.95</v>
      </c>
      <c r="N514" s="125">
        <f>Equipment!O520</f>
        <v>14.75</v>
      </c>
      <c r="O514" s="125" t="str">
        <f>Equipment!P520</f>
        <v>G</v>
      </c>
      <c r="P514" s="125">
        <f>Equipment!Q520</f>
        <v>500</v>
      </c>
      <c r="Q514" s="125" t="str">
        <f>Equipment!R520</f>
        <v>3141</v>
      </c>
      <c r="R514" s="125">
        <f>Equipment!S520</f>
        <v>0</v>
      </c>
      <c r="S514" s="125">
        <f>Equipment!T520</f>
        <v>29.5</v>
      </c>
      <c r="T514" s="125">
        <f>Equipment!U520</f>
        <v>14.75</v>
      </c>
      <c r="U514" s="125">
        <f>Equipment!V520</f>
        <v>14.75</v>
      </c>
      <c r="V514" s="125">
        <f>Equipment!W520</f>
        <v>14.75</v>
      </c>
      <c r="W514" s="125">
        <f>Equipment!X520</f>
        <v>0</v>
      </c>
      <c r="X514" s="125">
        <f>Equipment!Y520</f>
        <v>0</v>
      </c>
      <c r="Y514" s="125" t="str">
        <f>Equipment!Z520</f>
        <v>https://www.adafruit.com/product/3141</v>
      </c>
      <c r="Z514" s="125" t="str">
        <f>Equipment!AA520</f>
        <v>https://www.mouser.com/ProductDetail/485-3141</v>
      </c>
      <c r="AA514" s="125">
        <f>Equipment!AB520</f>
        <v>0</v>
      </c>
      <c r="AB514" s="125"/>
      <c r="AC514" s="125"/>
      <c r="AD514" s="125"/>
      <c r="AE514" s="125"/>
      <c r="AF514" s="125"/>
      <c r="AG514" s="125"/>
      <c r="AH514" s="125"/>
      <c r="AI514" s="125"/>
      <c r="AJ514" s="125"/>
      <c r="AK514" s="125"/>
      <c r="AL514" s="125"/>
    </row>
    <row r="515" spans="1:38" s="124" customFormat="1" x14ac:dyDescent="0.3">
      <c r="A515" s="125" t="str">
        <f>Equipment!A521</f>
        <v>Low-Level Electronics</v>
      </c>
      <c r="B515" s="125" t="str">
        <f>Equipment!B521</f>
        <v>Jumper Wires, DIY</v>
      </c>
      <c r="C515" s="125" t="str">
        <f>Equipment!C521</f>
        <v>Adafruit</v>
      </c>
      <c r="D515" s="125" t="str">
        <f>Equipment!D521</f>
        <v>3142</v>
      </c>
      <c r="E515" s="125">
        <f>Equipment!E521</f>
        <v>2</v>
      </c>
      <c r="F515" s="125">
        <f>Equipment!F521</f>
        <v>0</v>
      </c>
      <c r="G515" s="125">
        <f>Equipment!G521</f>
        <v>0</v>
      </c>
      <c r="H515" s="125">
        <f>Equipment!H521</f>
        <v>10</v>
      </c>
      <c r="I515" s="125">
        <f>Equipment!K521</f>
        <v>5</v>
      </c>
      <c r="J515" s="125">
        <f>Equipment!L521</f>
        <v>5</v>
      </c>
      <c r="K515" s="125">
        <f>Equipment!I521</f>
        <v>5</v>
      </c>
      <c r="L515" s="125" t="str">
        <f>Equipment!M521</f>
        <v>Premium Male/Male Raw Jumper Wires - 40 x 6" (150mm)</v>
      </c>
      <c r="M515" s="125">
        <f>Equipment!N521</f>
        <v>3.95</v>
      </c>
      <c r="N515" s="125">
        <f>Equipment!O521</f>
        <v>19.75</v>
      </c>
      <c r="O515" s="125" t="str">
        <f>Equipment!P521</f>
        <v>B</v>
      </c>
      <c r="P515" s="125">
        <f>Equipment!Q521</f>
        <v>501</v>
      </c>
      <c r="Q515" s="125" t="str">
        <f>Equipment!R521</f>
        <v>3142</v>
      </c>
      <c r="R515" s="125">
        <f>Equipment!S521</f>
        <v>7.9</v>
      </c>
      <c r="S515" s="125">
        <f>Equipment!T521</f>
        <v>39.5</v>
      </c>
      <c r="T515" s="125">
        <f>Equipment!U521</f>
        <v>19.75</v>
      </c>
      <c r="U515" s="125">
        <f>Equipment!V521</f>
        <v>19.75</v>
      </c>
      <c r="V515" s="125">
        <f>Equipment!W521</f>
        <v>19.75</v>
      </c>
      <c r="W515" s="125">
        <f>Equipment!X521</f>
        <v>0</v>
      </c>
      <c r="X515" s="125">
        <f>Equipment!Y521</f>
        <v>0</v>
      </c>
      <c r="Y515" s="125" t="str">
        <f>Equipment!Z521</f>
        <v>https://www.adafruit.com/product/3142</v>
      </c>
      <c r="Z515" s="125" t="str">
        <f>Equipment!AA521</f>
        <v>https://www.mouser.com/ProductDetail/485-3142</v>
      </c>
      <c r="AA515" s="125">
        <f>Equipment!AB521</f>
        <v>0</v>
      </c>
      <c r="AB515" s="125"/>
      <c r="AC515" s="125"/>
      <c r="AD515" s="125"/>
      <c r="AE515" s="125"/>
      <c r="AF515" s="125"/>
      <c r="AG515" s="125"/>
      <c r="AH515" s="125"/>
      <c r="AI515" s="125"/>
      <c r="AJ515" s="125"/>
      <c r="AK515" s="125"/>
      <c r="AL515" s="125"/>
    </row>
    <row r="516" spans="1:38" s="124" customFormat="1" x14ac:dyDescent="0.3">
      <c r="A516" s="125" t="str">
        <f>Equipment!A522</f>
        <v>Low-Level Electronics</v>
      </c>
      <c r="B516" s="125" t="str">
        <f>Equipment!B522</f>
        <v>Jumper Wires, JST-PH</v>
      </c>
      <c r="C516" s="125" t="str">
        <f>Equipment!C522</f>
        <v>SparkFun</v>
      </c>
      <c r="D516" s="125" t="str">
        <f>Equipment!D522</f>
        <v>PRT-08671</v>
      </c>
      <c r="E516" s="125">
        <f>Equipment!E522</f>
        <v>0</v>
      </c>
      <c r="F516" s="125">
        <f>Equipment!F522</f>
        <v>0</v>
      </c>
      <c r="G516" s="125">
        <f>Equipment!G522</f>
        <v>0</v>
      </c>
      <c r="H516" s="125">
        <f>Equipment!H522</f>
        <v>0</v>
      </c>
      <c r="I516" s="125">
        <f>Equipment!K522</f>
        <v>0</v>
      </c>
      <c r="J516" s="125">
        <f>Equipment!L522</f>
        <v>0</v>
      </c>
      <c r="K516" s="125">
        <f>Equipment!I522</f>
        <v>0</v>
      </c>
      <c r="L516" s="125" t="str">
        <f>Equipment!M522</f>
        <v>Jumper Wire - JST Black Blue</v>
      </c>
      <c r="M516" s="125">
        <f>Equipment!N522</f>
        <v>0.95</v>
      </c>
      <c r="N516" s="125">
        <f>Equipment!O522</f>
        <v>0</v>
      </c>
      <c r="O516" s="125" t="str">
        <f>Equipment!P522</f>
        <v>A</v>
      </c>
      <c r="P516" s="125">
        <f>Equipment!Q522</f>
        <v>502</v>
      </c>
      <c r="Q516" s="125" t="str">
        <f>Equipment!R522</f>
        <v>PRT-08671</v>
      </c>
      <c r="R516" s="125">
        <f>Equipment!S522</f>
        <v>0</v>
      </c>
      <c r="S516" s="125">
        <f>Equipment!T522</f>
        <v>0</v>
      </c>
      <c r="T516" s="125">
        <f>Equipment!U522</f>
        <v>0</v>
      </c>
      <c r="U516" s="125">
        <f>Equipment!V522</f>
        <v>0</v>
      </c>
      <c r="V516" s="125">
        <f>Equipment!W522</f>
        <v>0</v>
      </c>
      <c r="W516" s="125" t="str">
        <f>Equipment!X522</f>
        <v>https://www.sparkfun.com/products/8671</v>
      </c>
      <c r="X516" s="125" t="str">
        <f>Equipment!Y522</f>
        <v>https://cdn.sparkfun.com/r/92-92/assets/parts/1/8/2/7/08671-03-L.jpg</v>
      </c>
      <c r="Y516" s="125" t="str">
        <f>Equipment!Z522</f>
        <v>https://www.sparkfun.com/products/08671</v>
      </c>
      <c r="Z516" s="125" t="str">
        <f>Equipment!AA522</f>
        <v>https://www.mouser.com/ProductDetail/474-PRT-08671</v>
      </c>
      <c r="AA516" s="125" t="str">
        <f>Equipment!AB522</f>
        <v>PH</v>
      </c>
      <c r="AB516" s="125"/>
      <c r="AC516" s="125"/>
      <c r="AD516" s="125"/>
      <c r="AE516" s="125"/>
      <c r="AF516" s="125"/>
      <c r="AG516" s="125"/>
      <c r="AH516" s="125"/>
      <c r="AI516" s="125"/>
      <c r="AJ516" s="125"/>
      <c r="AK516" s="125"/>
      <c r="AL516" s="125"/>
    </row>
    <row r="517" spans="1:38" s="124" customFormat="1" x14ac:dyDescent="0.3">
      <c r="A517" s="125" t="str">
        <f>Equipment!A523</f>
        <v>Low-Level Electronics</v>
      </c>
      <c r="B517" s="125" t="str">
        <f>Equipment!B523</f>
        <v>Jumper Wires, JST-PH</v>
      </c>
      <c r="C517" s="125" t="str">
        <f>Equipment!C523</f>
        <v>SparkFun</v>
      </c>
      <c r="D517" s="125" t="str">
        <f>Equipment!D523</f>
        <v>PRT-08670</v>
      </c>
      <c r="E517" s="125">
        <f>Equipment!E523</f>
        <v>0</v>
      </c>
      <c r="F517" s="125">
        <f>Equipment!F523</f>
        <v>0</v>
      </c>
      <c r="G517" s="125">
        <f>Equipment!G523</f>
        <v>0</v>
      </c>
      <c r="H517" s="125">
        <f>Equipment!H523</f>
        <v>0</v>
      </c>
      <c r="I517" s="125">
        <f>Equipment!K523</f>
        <v>0</v>
      </c>
      <c r="J517" s="125">
        <f>Equipment!L523</f>
        <v>0</v>
      </c>
      <c r="K517" s="125">
        <f>Equipment!I523</f>
        <v>0</v>
      </c>
      <c r="L517" s="125" t="str">
        <f>Equipment!M523</f>
        <v>Jumper Wire - JST Black Red</v>
      </c>
      <c r="M517" s="125">
        <f>Equipment!N523</f>
        <v>0.95</v>
      </c>
      <c r="N517" s="125">
        <f>Equipment!O523</f>
        <v>0</v>
      </c>
      <c r="O517" s="125" t="str">
        <f>Equipment!P523</f>
        <v>A</v>
      </c>
      <c r="P517" s="125">
        <f>Equipment!Q523</f>
        <v>503</v>
      </c>
      <c r="Q517" s="125" t="str">
        <f>Equipment!R523</f>
        <v>PRT-08670</v>
      </c>
      <c r="R517" s="125">
        <f>Equipment!S523</f>
        <v>0</v>
      </c>
      <c r="S517" s="125">
        <f>Equipment!T523</f>
        <v>0</v>
      </c>
      <c r="T517" s="125">
        <f>Equipment!U523</f>
        <v>0</v>
      </c>
      <c r="U517" s="125">
        <f>Equipment!V523</f>
        <v>0</v>
      </c>
      <c r="V517" s="125">
        <f>Equipment!W523</f>
        <v>0</v>
      </c>
      <c r="W517" s="125" t="str">
        <f>Equipment!X523</f>
        <v>https://www.sparkfun.com/products/8670</v>
      </c>
      <c r="X517" s="125" t="str">
        <f>Equipment!Y523</f>
        <v>https://cdn.sparkfun.com/r/92-92/assets/parts/1/8/2/6/08670-03-L.jpg</v>
      </c>
      <c r="Y517" s="125" t="str">
        <f>Equipment!Z523</f>
        <v>https://www.sparkfun.com/products/08670</v>
      </c>
      <c r="Z517" s="125" t="str">
        <f>Equipment!AA523</f>
        <v>https://www.mouser.com/ProductDetail/474-PRT-08670</v>
      </c>
      <c r="AA517" s="125" t="str">
        <f>Equipment!AB523</f>
        <v>PH</v>
      </c>
      <c r="AB517" s="125"/>
      <c r="AC517" s="125"/>
      <c r="AD517" s="125"/>
      <c r="AE517" s="125"/>
      <c r="AF517" s="125"/>
      <c r="AG517" s="125"/>
      <c r="AH517" s="125"/>
      <c r="AI517" s="125"/>
      <c r="AJ517" s="125"/>
      <c r="AK517" s="125"/>
      <c r="AL517" s="125"/>
    </row>
    <row r="518" spans="1:38" s="124" customFormat="1" x14ac:dyDescent="0.3">
      <c r="A518" s="125" t="str">
        <f>Equipment!A524</f>
        <v>Low-Level Electronics</v>
      </c>
      <c r="B518" s="125" t="str">
        <f>Equipment!B524</f>
        <v>Jumper Wires, JST-PH</v>
      </c>
      <c r="C518" s="125" t="str">
        <f>Equipment!C524</f>
        <v>SparkFun</v>
      </c>
      <c r="D518" s="125" t="str">
        <f>Equipment!D524</f>
        <v>PRT-09914</v>
      </c>
      <c r="E518" s="125">
        <f>Equipment!E524</f>
        <v>2</v>
      </c>
      <c r="F518" s="125">
        <f>Equipment!F524</f>
        <v>0</v>
      </c>
      <c r="G518" s="125">
        <f>Equipment!G524</f>
        <v>0</v>
      </c>
      <c r="H518" s="125">
        <f>Equipment!H524</f>
        <v>10</v>
      </c>
      <c r="I518" s="125">
        <f>Equipment!K524</f>
        <v>0</v>
      </c>
      <c r="J518" s="125">
        <f>Equipment!L524</f>
        <v>0</v>
      </c>
      <c r="K518" s="125">
        <f>Equipment!I524</f>
        <v>10</v>
      </c>
      <c r="L518" s="125" t="str">
        <f>Equipment!M524</f>
        <v>JST Jumper 2 Wire Assembly</v>
      </c>
      <c r="M518" s="125">
        <f>Equipment!N524</f>
        <v>0.95</v>
      </c>
      <c r="N518" s="125">
        <f>Equipment!O524</f>
        <v>0</v>
      </c>
      <c r="O518" s="125" t="str">
        <f>Equipment!P524</f>
        <v>B</v>
      </c>
      <c r="P518" s="125">
        <f>Equipment!Q524</f>
        <v>504</v>
      </c>
      <c r="Q518" s="125" t="str">
        <f>Equipment!R524</f>
        <v>PRT-09914</v>
      </c>
      <c r="R518" s="125">
        <f>Equipment!S524</f>
        <v>1.9</v>
      </c>
      <c r="S518" s="125">
        <f>Equipment!T524</f>
        <v>9.5</v>
      </c>
      <c r="T518" s="125">
        <f>Equipment!U524</f>
        <v>9.5</v>
      </c>
      <c r="U518" s="125">
        <f>Equipment!V524</f>
        <v>0</v>
      </c>
      <c r="V518" s="125">
        <f>Equipment!W524</f>
        <v>0</v>
      </c>
      <c r="W518" s="125" t="str">
        <f>Equipment!X524</f>
        <v>https://www.sparkfun.com/products/9914</v>
      </c>
      <c r="X518" s="125" t="str">
        <f>Equipment!Y524</f>
        <v>https://cdn.sparkfun.com/r/92-92/assets/parts/4/0/2/0/09914-02b.jpg</v>
      </c>
      <c r="Y518" s="125" t="str">
        <f>Equipment!Z524</f>
        <v>https://www.sparkfun.com/products/09914</v>
      </c>
      <c r="Z518" s="125" t="str">
        <f>Equipment!AA524</f>
        <v>https://www.mouser.com/ProductDetail/474-PRT-09914</v>
      </c>
      <c r="AA518" s="125" t="str">
        <f>Equipment!AB524</f>
        <v>PH</v>
      </c>
      <c r="AB518" s="125"/>
      <c r="AC518" s="125"/>
      <c r="AD518" s="125"/>
      <c r="AE518" s="125"/>
      <c r="AF518" s="125"/>
      <c r="AG518" s="125"/>
      <c r="AH518" s="125"/>
      <c r="AI518" s="125"/>
      <c r="AJ518" s="125"/>
      <c r="AK518" s="125"/>
      <c r="AL518" s="125"/>
    </row>
    <row r="519" spans="1:38" s="124" customFormat="1" x14ac:dyDescent="0.3">
      <c r="A519" s="125" t="str">
        <f>Equipment!A525</f>
        <v>Low-Level Electronics</v>
      </c>
      <c r="B519" s="125" t="str">
        <f>Equipment!B525</f>
        <v>Jumper Wires, JST-PH</v>
      </c>
      <c r="C519" s="125" t="str">
        <f>Equipment!C525</f>
        <v>SparkFun</v>
      </c>
      <c r="D519" s="125" t="str">
        <f>Equipment!D525</f>
        <v>PRT-09915</v>
      </c>
      <c r="E519" s="125">
        <f>Equipment!E525</f>
        <v>1</v>
      </c>
      <c r="F519" s="125">
        <f>Equipment!F525</f>
        <v>0</v>
      </c>
      <c r="G519" s="125">
        <f>Equipment!G525</f>
        <v>0</v>
      </c>
      <c r="H519" s="125">
        <f>Equipment!H525</f>
        <v>5</v>
      </c>
      <c r="I519" s="125">
        <f>Equipment!K525</f>
        <v>0</v>
      </c>
      <c r="J519" s="125">
        <f>Equipment!L525</f>
        <v>0</v>
      </c>
      <c r="K519" s="125">
        <f>Equipment!I525</f>
        <v>5</v>
      </c>
      <c r="L519" s="125" t="str">
        <f>Equipment!M525</f>
        <v>JST Jumper 3 Wire Assembly</v>
      </c>
      <c r="M519" s="125">
        <f>Equipment!N525</f>
        <v>1.5</v>
      </c>
      <c r="N519" s="125">
        <f>Equipment!O525</f>
        <v>0</v>
      </c>
      <c r="O519" s="125" t="str">
        <f>Equipment!P525</f>
        <v>B</v>
      </c>
      <c r="P519" s="125">
        <f>Equipment!Q525</f>
        <v>505</v>
      </c>
      <c r="Q519" s="125" t="str">
        <f>Equipment!R525</f>
        <v>PRT-09915</v>
      </c>
      <c r="R519" s="125">
        <f>Equipment!S525</f>
        <v>1.5</v>
      </c>
      <c r="S519" s="125">
        <f>Equipment!T525</f>
        <v>7.5</v>
      </c>
      <c r="T519" s="125">
        <f>Equipment!U525</f>
        <v>7.5</v>
      </c>
      <c r="U519" s="125">
        <f>Equipment!V525</f>
        <v>0</v>
      </c>
      <c r="V519" s="125">
        <f>Equipment!W525</f>
        <v>0</v>
      </c>
      <c r="W519" s="125" t="str">
        <f>Equipment!X525</f>
        <v>https://www.sparkfun.com/products/9915</v>
      </c>
      <c r="X519" s="125" t="str">
        <f>Equipment!Y525</f>
        <v>https://cdn.sparkfun.com/r/92-92/assets/parts/4/0/2/1/09915-02b.jpg</v>
      </c>
      <c r="Y519" s="125" t="str">
        <f>Equipment!Z525</f>
        <v>https://www.sparkfun.com/products/09915</v>
      </c>
      <c r="Z519" s="125" t="str">
        <f>Equipment!AA525</f>
        <v>https://www.mouser.com/ProductDetail/474-PRT-09915</v>
      </c>
      <c r="AA519" s="125" t="str">
        <f>Equipment!AB525</f>
        <v>PH</v>
      </c>
      <c r="AB519" s="125"/>
      <c r="AC519" s="125"/>
      <c r="AD519" s="125"/>
      <c r="AE519" s="125"/>
      <c r="AF519" s="125"/>
      <c r="AG519" s="125"/>
      <c r="AH519" s="125"/>
      <c r="AI519" s="125"/>
      <c r="AJ519" s="125"/>
      <c r="AK519" s="125"/>
      <c r="AL519" s="125"/>
    </row>
    <row r="520" spans="1:38" s="124" customFormat="1" x14ac:dyDescent="0.3">
      <c r="A520" s="125" t="str">
        <f>Equipment!A526</f>
        <v>Low-Level Electronics</v>
      </c>
      <c r="B520" s="125" t="str">
        <f>Equipment!B526</f>
        <v>Jumper Wires, JST-PH</v>
      </c>
      <c r="C520" s="125" t="str">
        <f>Equipment!C526</f>
        <v>SparkFun</v>
      </c>
      <c r="D520" s="125" t="str">
        <f>Equipment!D526</f>
        <v>PRT-09916</v>
      </c>
      <c r="E520" s="125">
        <f>Equipment!E526</f>
        <v>2</v>
      </c>
      <c r="F520" s="125">
        <f>Equipment!F526</f>
        <v>0</v>
      </c>
      <c r="G520" s="125">
        <f>Equipment!G526</f>
        <v>0</v>
      </c>
      <c r="H520" s="125">
        <f>Equipment!H526</f>
        <v>10</v>
      </c>
      <c r="I520" s="125">
        <f>Equipment!K526</f>
        <v>0</v>
      </c>
      <c r="J520" s="125">
        <f>Equipment!L526</f>
        <v>0</v>
      </c>
      <c r="K520" s="125">
        <f>Equipment!I526</f>
        <v>10</v>
      </c>
      <c r="L520" s="125" t="str">
        <f>Equipment!M526</f>
        <v>JST Jumper 4 Wire Assembly</v>
      </c>
      <c r="M520" s="125">
        <f>Equipment!N526</f>
        <v>1.5</v>
      </c>
      <c r="N520" s="125">
        <f>Equipment!O526</f>
        <v>0</v>
      </c>
      <c r="O520" s="125" t="str">
        <f>Equipment!P526</f>
        <v>B</v>
      </c>
      <c r="P520" s="125">
        <f>Equipment!Q526</f>
        <v>506</v>
      </c>
      <c r="Q520" s="125" t="str">
        <f>Equipment!R526</f>
        <v>PRT-09916</v>
      </c>
      <c r="R520" s="125">
        <f>Equipment!S526</f>
        <v>3</v>
      </c>
      <c r="S520" s="125">
        <f>Equipment!T526</f>
        <v>15</v>
      </c>
      <c r="T520" s="125">
        <f>Equipment!U526</f>
        <v>15</v>
      </c>
      <c r="U520" s="125">
        <f>Equipment!V526</f>
        <v>0</v>
      </c>
      <c r="V520" s="125">
        <f>Equipment!W526</f>
        <v>0</v>
      </c>
      <c r="W520" s="125" t="str">
        <f>Equipment!X526</f>
        <v>https://www.sparkfun.com/products/9916</v>
      </c>
      <c r="X520" s="125" t="str">
        <f>Equipment!Y526</f>
        <v>https://cdn.sparkfun.com/r/92-92/assets/parts/4/0/2/2/09916-02b.jpg</v>
      </c>
      <c r="Y520" s="125" t="str">
        <f>Equipment!Z526</f>
        <v>https://www.sparkfun.com/products/09916</v>
      </c>
      <c r="Z520" s="125" t="str">
        <f>Equipment!AA526</f>
        <v>https://www.mouser.com/ProductDetail/474-PRT-09916</v>
      </c>
      <c r="AA520" s="125" t="str">
        <f>Equipment!AB526</f>
        <v>PH</v>
      </c>
      <c r="AB520" s="125"/>
      <c r="AC520" s="125"/>
      <c r="AD520" s="125"/>
      <c r="AE520" s="125"/>
      <c r="AF520" s="125"/>
      <c r="AG520" s="125"/>
      <c r="AH520" s="125"/>
      <c r="AI520" s="125"/>
      <c r="AJ520" s="125"/>
      <c r="AK520" s="125"/>
      <c r="AL520" s="125"/>
    </row>
    <row r="521" spans="1:38" s="124" customFormat="1" x14ac:dyDescent="0.3">
      <c r="A521" s="125" t="str">
        <f>Equipment!A527</f>
        <v>Low-Level Electronics</v>
      </c>
      <c r="B521" s="125" t="str">
        <f>Equipment!B527</f>
        <v>Jumper Wires, JST-PH</v>
      </c>
      <c r="C521" s="125" t="str">
        <f>Equipment!C527</f>
        <v>Adafruit</v>
      </c>
      <c r="D521" s="125" t="str">
        <f>Equipment!D527</f>
        <v>3064</v>
      </c>
      <c r="E521" s="125">
        <f>Equipment!E527</f>
        <v>1</v>
      </c>
      <c r="F521" s="125">
        <f>Equipment!F527</f>
        <v>0</v>
      </c>
      <c r="G521" s="125">
        <f>Equipment!G527</f>
        <v>0</v>
      </c>
      <c r="H521" s="125">
        <f>Equipment!H527</f>
        <v>5</v>
      </c>
      <c r="I521" s="125">
        <f>Equipment!K527</f>
        <v>0</v>
      </c>
      <c r="J521" s="125">
        <f>Equipment!L527</f>
        <v>0</v>
      </c>
      <c r="K521" s="125">
        <f>Equipment!I527</f>
        <v>5</v>
      </c>
      <c r="L521" s="125" t="str">
        <f>Equipment!M527</f>
        <v xml:space="preserve">JST 2-pin Extension Cable with On/Off Switch - JST PH2 </v>
      </c>
      <c r="M521" s="125">
        <f>Equipment!N527</f>
        <v>2.95</v>
      </c>
      <c r="N521" s="125">
        <f>Equipment!O527</f>
        <v>0</v>
      </c>
      <c r="O521" s="125" t="str">
        <f>Equipment!P527</f>
        <v>B</v>
      </c>
      <c r="P521" s="125">
        <f>Equipment!Q527</f>
        <v>507</v>
      </c>
      <c r="Q521" s="125" t="str">
        <f>Equipment!R527</f>
        <v>3064</v>
      </c>
      <c r="R521" s="125">
        <f>Equipment!S527</f>
        <v>2.95</v>
      </c>
      <c r="S521" s="125">
        <f>Equipment!T527</f>
        <v>14.75</v>
      </c>
      <c r="T521" s="125">
        <f>Equipment!U527</f>
        <v>14.75</v>
      </c>
      <c r="U521" s="125">
        <f>Equipment!V527</f>
        <v>0</v>
      </c>
      <c r="V521" s="125">
        <f>Equipment!W527</f>
        <v>0</v>
      </c>
      <c r="W521" s="125">
        <f>Equipment!X527</f>
        <v>0</v>
      </c>
      <c r="X521" s="125">
        <f>Equipment!Y527</f>
        <v>0</v>
      </c>
      <c r="Y521" s="125" t="str">
        <f>Equipment!Z527</f>
        <v>https://www.adafruit.com/product/3064</v>
      </c>
      <c r="Z521" s="125" t="str">
        <f>Equipment!AA527</f>
        <v>https://www.mouser.com/ProductDetail/485-3064</v>
      </c>
      <c r="AA521" s="125" t="str">
        <f>Equipment!AB527</f>
        <v>PH</v>
      </c>
      <c r="AB521" s="125"/>
      <c r="AC521" s="125"/>
      <c r="AD521" s="125"/>
      <c r="AE521" s="125"/>
      <c r="AF521" s="125"/>
      <c r="AG521" s="125"/>
      <c r="AH521" s="125"/>
      <c r="AI521" s="125"/>
      <c r="AJ521" s="125"/>
      <c r="AK521" s="125"/>
      <c r="AL521" s="125"/>
    </row>
    <row r="522" spans="1:38" s="124" customFormat="1" x14ac:dyDescent="0.3">
      <c r="A522" s="125" t="str">
        <f>Equipment!A528</f>
        <v>Low-Level Electronics</v>
      </c>
      <c r="B522" s="125" t="str">
        <f>Equipment!B528</f>
        <v>Jumper Wires, JST-PH</v>
      </c>
      <c r="C522" s="125" t="str">
        <f>Equipment!C528</f>
        <v>Adafruit</v>
      </c>
      <c r="D522" s="125" t="str">
        <f>Equipment!D528</f>
        <v>3568</v>
      </c>
      <c r="E522" s="125">
        <f>Equipment!E528</f>
        <v>0</v>
      </c>
      <c r="F522" s="125">
        <f>Equipment!F528</f>
        <v>0</v>
      </c>
      <c r="G522" s="125">
        <f>Equipment!G528</f>
        <v>0</v>
      </c>
      <c r="H522" s="125">
        <f>Equipment!H528</f>
        <v>0</v>
      </c>
      <c r="I522" s="125">
        <f>Equipment!K528</f>
        <v>0</v>
      </c>
      <c r="J522" s="125">
        <f>Equipment!L528</f>
        <v>0</v>
      </c>
      <c r="K522" s="125">
        <f>Equipment!I528</f>
        <v>0</v>
      </c>
      <c r="L522" s="125" t="str">
        <f>Equipment!M528</f>
        <v>STEMMA Cable - 150mm/6" Long 4 Pin JST-PH Cable–Female/Female</v>
      </c>
      <c r="M522" s="125">
        <f>Equipment!N528</f>
        <v>0.75</v>
      </c>
      <c r="N522" s="125">
        <f>Equipment!O528</f>
        <v>0</v>
      </c>
      <c r="O522" s="125" t="str">
        <f>Equipment!P528</f>
        <v>A</v>
      </c>
      <c r="P522" s="125">
        <f>Equipment!Q528</f>
        <v>508</v>
      </c>
      <c r="Q522" s="125" t="str">
        <f>Equipment!R528</f>
        <v>3568</v>
      </c>
      <c r="R522" s="125">
        <f>Equipment!S528</f>
        <v>0</v>
      </c>
      <c r="S522" s="125">
        <f>Equipment!T528</f>
        <v>0</v>
      </c>
      <c r="T522" s="125">
        <f>Equipment!U528</f>
        <v>0</v>
      </c>
      <c r="U522" s="125">
        <f>Equipment!V528</f>
        <v>0</v>
      </c>
      <c r="V522" s="125">
        <f>Equipment!W528</f>
        <v>0</v>
      </c>
      <c r="W522" s="125">
        <f>Equipment!X528</f>
        <v>0</v>
      </c>
      <c r="X522" s="125">
        <f>Equipment!Y528</f>
        <v>0</v>
      </c>
      <c r="Y522" s="125" t="str">
        <f>Equipment!Z528</f>
        <v>https://www.adafruit.com/product/3568</v>
      </c>
      <c r="Z522" s="125" t="str">
        <f>Equipment!AA528</f>
        <v>https://www.mouser.com/ProductDetail/485-3568</v>
      </c>
      <c r="AA522" s="125" t="str">
        <f>Equipment!AB528</f>
        <v>PH</v>
      </c>
      <c r="AB522" s="125"/>
      <c r="AC522" s="125"/>
      <c r="AD522" s="125"/>
      <c r="AE522" s="125"/>
      <c r="AF522" s="125"/>
      <c r="AG522" s="125"/>
      <c r="AH522" s="125"/>
      <c r="AI522" s="125"/>
      <c r="AJ522" s="125"/>
      <c r="AK522" s="125"/>
      <c r="AL522" s="125"/>
    </row>
    <row r="523" spans="1:38" s="124" customFormat="1" x14ac:dyDescent="0.3">
      <c r="A523" s="125" t="str">
        <f>Equipment!A529</f>
        <v>Low-Level Electronics</v>
      </c>
      <c r="B523" s="125" t="str">
        <f>Equipment!B529</f>
        <v>Jumper Wires, JST-SH</v>
      </c>
      <c r="C523" s="125" t="str">
        <f>Equipment!C529</f>
        <v>SparkFun</v>
      </c>
      <c r="D523" s="125" t="str">
        <f>Equipment!D529</f>
        <v>PRT-10359</v>
      </c>
      <c r="E523" s="125">
        <f>Equipment!E529</f>
        <v>1</v>
      </c>
      <c r="F523" s="125">
        <f>Equipment!F529</f>
        <v>0</v>
      </c>
      <c r="G523" s="125">
        <f>Equipment!G529</f>
        <v>0</v>
      </c>
      <c r="H523" s="125">
        <f>Equipment!H529</f>
        <v>5</v>
      </c>
      <c r="I523" s="125">
        <f>Equipment!K529</f>
        <v>0</v>
      </c>
      <c r="J523" s="125">
        <f>Equipment!L529</f>
        <v>0</v>
      </c>
      <c r="K523" s="125">
        <f>Equipment!I529</f>
        <v>5</v>
      </c>
      <c r="L523" s="125" t="str">
        <f>Equipment!M529</f>
        <v>JST SH Jumper 4 Wire Assembly - 8\"</v>
      </c>
      <c r="M523" s="125">
        <f>Equipment!N529</f>
        <v>1.5</v>
      </c>
      <c r="N523" s="125">
        <f>Equipment!O529</f>
        <v>0</v>
      </c>
      <c r="O523" s="125" t="str">
        <f>Equipment!P529</f>
        <v>B</v>
      </c>
      <c r="P523" s="125">
        <f>Equipment!Q529</f>
        <v>509</v>
      </c>
      <c r="Q523" s="125" t="str">
        <f>Equipment!R529</f>
        <v>PRT-10359</v>
      </c>
      <c r="R523" s="125">
        <f>Equipment!S529</f>
        <v>1.5</v>
      </c>
      <c r="S523" s="125">
        <f>Equipment!T529</f>
        <v>7.5</v>
      </c>
      <c r="T523" s="125">
        <f>Equipment!U529</f>
        <v>7.5</v>
      </c>
      <c r="U523" s="125">
        <f>Equipment!V529</f>
        <v>0</v>
      </c>
      <c r="V523" s="125">
        <f>Equipment!W529</f>
        <v>0</v>
      </c>
      <c r="W523" s="125" t="str">
        <f>Equipment!X529</f>
        <v>https://www.sparkfun.com/products/10359</v>
      </c>
      <c r="X523" s="125" t="str">
        <f>Equipment!Y529</f>
        <v>https://cdn.sparkfun.com/r/92-92/assets/parts/4/8/1/1/10359-01.jpg</v>
      </c>
      <c r="Y523" s="125" t="str">
        <f>Equipment!Z529</f>
        <v>https://www.sparkfun.com/products/10359</v>
      </c>
      <c r="Z523" s="125" t="str">
        <f>Equipment!AA529</f>
        <v>https://www.mouser.com/ProductDetail/474-PRT-10359</v>
      </c>
      <c r="AA523" s="125" t="str">
        <f>Equipment!AB529</f>
        <v>SH</v>
      </c>
      <c r="AB523" s="125"/>
      <c r="AC523" s="125"/>
      <c r="AD523" s="125"/>
      <c r="AE523" s="125"/>
      <c r="AF523" s="125"/>
      <c r="AG523" s="125"/>
      <c r="AH523" s="125"/>
      <c r="AI523" s="125"/>
      <c r="AJ523" s="125"/>
      <c r="AK523" s="125"/>
      <c r="AL523" s="125"/>
    </row>
    <row r="524" spans="1:38" s="124" customFormat="1" x14ac:dyDescent="0.3">
      <c r="A524" s="125" t="str">
        <f>Equipment!A530</f>
        <v>Low-Level Electronics</v>
      </c>
      <c r="B524" s="125" t="str">
        <f>Equipment!B530</f>
        <v>Jumper Wires, JST-SH</v>
      </c>
      <c r="C524" s="125" t="str">
        <f>Equipment!C530</f>
        <v>SparkFun</v>
      </c>
      <c r="D524" s="125" t="str">
        <f>Equipment!D530</f>
        <v>GPS-00574</v>
      </c>
      <c r="E524" s="125">
        <f>Equipment!E530</f>
        <v>0</v>
      </c>
      <c r="F524" s="125">
        <f>Equipment!F530</f>
        <v>0</v>
      </c>
      <c r="G524" s="125">
        <f>Equipment!G530</f>
        <v>0</v>
      </c>
      <c r="H524" s="125">
        <f>Equipment!H530</f>
        <v>0</v>
      </c>
      <c r="I524" s="125">
        <f>Equipment!K530</f>
        <v>0</v>
      </c>
      <c r="J524" s="125">
        <f>Equipment!L530</f>
        <v>0</v>
      </c>
      <c r="K524" s="125">
        <f>Equipment!I530</f>
        <v>0</v>
      </c>
      <c r="L524" s="125" t="str">
        <f>Equipment!M530</f>
        <v>JST SH Jumper 6 Wire  - 1.75\"</v>
      </c>
      <c r="M524" s="125">
        <f>Equipment!N530</f>
        <v>2.95</v>
      </c>
      <c r="N524" s="125">
        <f>Equipment!O530</f>
        <v>0</v>
      </c>
      <c r="O524" s="125" t="str">
        <f>Equipment!P530</f>
        <v>A</v>
      </c>
      <c r="P524" s="125">
        <f>Equipment!Q530</f>
        <v>510</v>
      </c>
      <c r="Q524" s="125" t="str">
        <f>Equipment!R530</f>
        <v>GPS-00574</v>
      </c>
      <c r="R524" s="125">
        <f>Equipment!S530</f>
        <v>0</v>
      </c>
      <c r="S524" s="125">
        <f>Equipment!T530</f>
        <v>0</v>
      </c>
      <c r="T524" s="125">
        <f>Equipment!U530</f>
        <v>0</v>
      </c>
      <c r="U524" s="125">
        <f>Equipment!V530</f>
        <v>0</v>
      </c>
      <c r="V524" s="125">
        <f>Equipment!W530</f>
        <v>0</v>
      </c>
      <c r="W524" s="125" t="str">
        <f>Equipment!X530</f>
        <v>https://www.sparkfun.com/products/574</v>
      </c>
      <c r="X524" s="125" t="str">
        <f>Equipment!Y530</f>
        <v>https://cdn.sparkfun.com/r/92-92/assets/parts/3/9/3/GPS-Cable.jpg</v>
      </c>
      <c r="Y524" s="125" t="str">
        <f>Equipment!Z530</f>
        <v>https://www.sparkfun.com/products/00574</v>
      </c>
      <c r="Z524" s="125" t="str">
        <f>Equipment!AA530</f>
        <v>https://www.mouser.com/ProductDetail/474-GPS-00574</v>
      </c>
      <c r="AA524" s="125" t="str">
        <f>Equipment!AB530</f>
        <v>SH</v>
      </c>
      <c r="AB524" s="125"/>
      <c r="AC524" s="125"/>
      <c r="AD524" s="125"/>
      <c r="AE524" s="125"/>
      <c r="AF524" s="125"/>
      <c r="AG524" s="125"/>
      <c r="AH524" s="125"/>
      <c r="AI524" s="125"/>
      <c r="AJ524" s="125"/>
      <c r="AK524" s="125"/>
      <c r="AL524" s="125"/>
    </row>
    <row r="525" spans="1:38" s="124" customFormat="1" x14ac:dyDescent="0.3">
      <c r="A525" s="125" t="str">
        <f>Equipment!A531</f>
        <v>Low-Level Electronics</v>
      </c>
      <c r="B525" s="125" t="str">
        <f>Equipment!B531</f>
        <v>Jumper Wires, JST-SH</v>
      </c>
      <c r="C525" s="125" t="str">
        <f>Equipment!C531</f>
        <v>SparkFun</v>
      </c>
      <c r="D525" s="125" t="str">
        <f>Equipment!D531</f>
        <v>PRT-10361</v>
      </c>
      <c r="E525" s="125">
        <f>Equipment!E531</f>
        <v>0</v>
      </c>
      <c r="F525" s="125">
        <f>Equipment!F531</f>
        <v>0</v>
      </c>
      <c r="G525" s="125">
        <f>Equipment!G531</f>
        <v>0</v>
      </c>
      <c r="H525" s="125">
        <f>Equipment!H531</f>
        <v>0</v>
      </c>
      <c r="I525" s="125">
        <f>Equipment!K531</f>
        <v>0</v>
      </c>
      <c r="J525" s="125">
        <f>Equipment!L531</f>
        <v>0</v>
      </c>
      <c r="K525" s="125">
        <f>Equipment!I531</f>
        <v>0</v>
      </c>
      <c r="L525" s="125" t="str">
        <f>Equipment!M531</f>
        <v>JST SH Jumper 6 Wire Assembly - 8\"</v>
      </c>
      <c r="M525" s="125">
        <f>Equipment!N531</f>
        <v>1.5</v>
      </c>
      <c r="N525" s="125">
        <f>Equipment!O531</f>
        <v>0</v>
      </c>
      <c r="O525" s="125" t="str">
        <f>Equipment!P531</f>
        <v>A</v>
      </c>
      <c r="P525" s="125">
        <f>Equipment!Q531</f>
        <v>511</v>
      </c>
      <c r="Q525" s="125" t="str">
        <f>Equipment!R531</f>
        <v>PRT-10361</v>
      </c>
      <c r="R525" s="125">
        <f>Equipment!S531</f>
        <v>0</v>
      </c>
      <c r="S525" s="125">
        <f>Equipment!T531</f>
        <v>0</v>
      </c>
      <c r="T525" s="125">
        <f>Equipment!U531</f>
        <v>0</v>
      </c>
      <c r="U525" s="125">
        <f>Equipment!V531</f>
        <v>0</v>
      </c>
      <c r="V525" s="125">
        <f>Equipment!W531</f>
        <v>0</v>
      </c>
      <c r="W525" s="125" t="str">
        <f>Equipment!X531</f>
        <v>https://www.sparkfun.com/products/10361</v>
      </c>
      <c r="X525" s="125" t="str">
        <f>Equipment!Y531</f>
        <v>https://cdn.sparkfun.com/r/92-92/assets/parts/4/8/1/3/10361-01.jpg</v>
      </c>
      <c r="Y525" s="125" t="str">
        <f>Equipment!Z531</f>
        <v>https://www.sparkfun.com/products/10361</v>
      </c>
      <c r="Z525" s="125" t="str">
        <f>Equipment!AA531</f>
        <v>https://www.mouser.com/ProductDetail/474-PRT-10361</v>
      </c>
      <c r="AA525" s="125" t="str">
        <f>Equipment!AB531</f>
        <v>SH</v>
      </c>
      <c r="AB525" s="125"/>
      <c r="AC525" s="125"/>
      <c r="AD525" s="125"/>
      <c r="AE525" s="125"/>
      <c r="AF525" s="125"/>
      <c r="AG525" s="125"/>
      <c r="AH525" s="125"/>
      <c r="AI525" s="125"/>
      <c r="AJ525" s="125"/>
      <c r="AK525" s="125"/>
      <c r="AL525" s="125"/>
    </row>
    <row r="526" spans="1:38" s="124" customFormat="1" x14ac:dyDescent="0.3">
      <c r="A526" s="125" t="str">
        <f>Equipment!A532</f>
        <v>Low-Level Electronics</v>
      </c>
      <c r="B526" s="125" t="str">
        <f>Equipment!B532</f>
        <v>Jumper Wires, JST-SH</v>
      </c>
      <c r="C526" s="125" t="str">
        <f>Equipment!C532</f>
        <v>SparkFun</v>
      </c>
      <c r="D526" s="125" t="str">
        <f>Equipment!D532</f>
        <v>GPS-09123</v>
      </c>
      <c r="E526" s="125">
        <f>Equipment!E532</f>
        <v>0</v>
      </c>
      <c r="F526" s="125">
        <f>Equipment!F532</f>
        <v>0</v>
      </c>
      <c r="G526" s="125">
        <f>Equipment!G532</f>
        <v>0</v>
      </c>
      <c r="H526" s="125">
        <f>Equipment!H532</f>
        <v>0</v>
      </c>
      <c r="I526" s="125">
        <f>Equipment!K532</f>
        <v>0</v>
      </c>
      <c r="J526" s="125">
        <f>Equipment!L532</f>
        <v>0</v>
      </c>
      <c r="K526" s="125">
        <f>Equipment!I532</f>
        <v>0</v>
      </c>
      <c r="L526" s="125" t="str">
        <f>Equipment!M532</f>
        <v>JST SH Jumper 6 Wire  - 1 Foot</v>
      </c>
      <c r="M526" s="125">
        <f>Equipment!N532</f>
        <v>2.95</v>
      </c>
      <c r="N526" s="125">
        <f>Equipment!O532</f>
        <v>0</v>
      </c>
      <c r="O526" s="125" t="str">
        <f>Equipment!P532</f>
        <v>A</v>
      </c>
      <c r="P526" s="125">
        <f>Equipment!Q532</f>
        <v>512</v>
      </c>
      <c r="Q526" s="125" t="str">
        <f>Equipment!R532</f>
        <v>GPS-09123</v>
      </c>
      <c r="R526" s="125">
        <f>Equipment!S532</f>
        <v>0</v>
      </c>
      <c r="S526" s="125">
        <f>Equipment!T532</f>
        <v>0</v>
      </c>
      <c r="T526" s="125">
        <f>Equipment!U532</f>
        <v>0</v>
      </c>
      <c r="U526" s="125">
        <f>Equipment!V532</f>
        <v>0</v>
      </c>
      <c r="V526" s="125">
        <f>Equipment!W532</f>
        <v>0</v>
      </c>
      <c r="W526" s="125" t="str">
        <f>Equipment!X532</f>
        <v>https://www.sparkfun.com/products/9123</v>
      </c>
      <c r="X526" s="125" t="str">
        <f>Equipment!Y532</f>
        <v>https://cdn.sparkfun.com/r/92-92/assets/parts/2/5/3/7/09123-03-L.jpg</v>
      </c>
      <c r="Y526" s="125" t="str">
        <f>Equipment!Z532</f>
        <v>https://www.sparkfun.com/products/09123</v>
      </c>
      <c r="Z526" s="125" t="str">
        <f>Equipment!AA532</f>
        <v>https://www.mouser.com/ProductDetail/474-GPS-09123</v>
      </c>
      <c r="AA526" s="125" t="str">
        <f>Equipment!AB532</f>
        <v>SH</v>
      </c>
      <c r="AB526" s="125"/>
      <c r="AC526" s="125"/>
      <c r="AD526" s="125"/>
      <c r="AE526" s="125"/>
      <c r="AF526" s="125"/>
      <c r="AG526" s="125"/>
      <c r="AH526" s="125"/>
      <c r="AI526" s="125"/>
      <c r="AJ526" s="125"/>
      <c r="AK526" s="125"/>
      <c r="AL526" s="125"/>
    </row>
    <row r="527" spans="1:38" s="124" customFormat="1" x14ac:dyDescent="0.3">
      <c r="A527" s="125" t="str">
        <f>Equipment!A533</f>
        <v>Low-Level Electronics</v>
      </c>
      <c r="B527" s="125" t="str">
        <f>Equipment!B533</f>
        <v>Jumper Wires, JST-SH</v>
      </c>
      <c r="C527" s="125" t="str">
        <f>Equipment!C533</f>
        <v>SparkFun</v>
      </c>
      <c r="D527" s="125" t="str">
        <f>Equipment!D533</f>
        <v>PRT-10853</v>
      </c>
      <c r="E527" s="125">
        <f>Equipment!E533</f>
        <v>0</v>
      </c>
      <c r="F527" s="125">
        <f>Equipment!F533</f>
        <v>0</v>
      </c>
      <c r="G527" s="125">
        <f>Equipment!G533</f>
        <v>0</v>
      </c>
      <c r="H527" s="125">
        <f>Equipment!H533</f>
        <v>0</v>
      </c>
      <c r="I527" s="125">
        <f>Equipment!K533</f>
        <v>0</v>
      </c>
      <c r="J527" s="125">
        <f>Equipment!L533</f>
        <v>0</v>
      </c>
      <c r="K527" s="125">
        <f>Equipment!I533</f>
        <v>0</v>
      </c>
      <c r="L527" s="125" t="str">
        <f>Equipment!M533</f>
        <v>Mega Pro Mini Cable - 8\" (8-wire)</v>
      </c>
      <c r="M527" s="125">
        <f>Equipment!N533</f>
        <v>0.95</v>
      </c>
      <c r="N527" s="125">
        <f>Equipment!O533</f>
        <v>0</v>
      </c>
      <c r="O527" s="125" t="str">
        <f>Equipment!P533</f>
        <v>A</v>
      </c>
      <c r="P527" s="125">
        <f>Equipment!Q533</f>
        <v>513</v>
      </c>
      <c r="Q527" s="125" t="str">
        <f>Equipment!R533</f>
        <v>PRT-10853</v>
      </c>
      <c r="R527" s="125">
        <f>Equipment!S533</f>
        <v>0</v>
      </c>
      <c r="S527" s="125">
        <f>Equipment!T533</f>
        <v>0</v>
      </c>
      <c r="T527" s="125">
        <f>Equipment!U533</f>
        <v>0</v>
      </c>
      <c r="U527" s="125">
        <f>Equipment!V533</f>
        <v>0</v>
      </c>
      <c r="V527" s="125">
        <f>Equipment!W533</f>
        <v>0</v>
      </c>
      <c r="W527" s="125" t="str">
        <f>Equipment!X533</f>
        <v>https://www.sparkfun.com/products/10853</v>
      </c>
      <c r="X527" s="125" t="str">
        <f>Equipment!Y533</f>
        <v>https://cdn.sparkfun.com/r/92-92/assets/parts/5/8/6/5/10853-01b.jpg</v>
      </c>
      <c r="Y527" s="125" t="str">
        <f>Equipment!Z533</f>
        <v>https://www.sparkfun.com/products/10853</v>
      </c>
      <c r="Z527" s="125" t="str">
        <f>Equipment!AA533</f>
        <v>https://www.mouser.com/ProductDetail/474-PRT-10853</v>
      </c>
      <c r="AA527" s="125" t="str">
        <f>Equipment!AB533</f>
        <v>SH</v>
      </c>
      <c r="AB527" s="125"/>
      <c r="AC527" s="125"/>
      <c r="AD527" s="125"/>
      <c r="AE527" s="125"/>
      <c r="AF527" s="125"/>
      <c r="AG527" s="125"/>
      <c r="AH527" s="125"/>
      <c r="AI527" s="125"/>
      <c r="AJ527" s="125"/>
      <c r="AK527" s="125"/>
      <c r="AL527" s="125"/>
    </row>
    <row r="528" spans="1:38" s="124" customFormat="1" x14ac:dyDescent="0.3">
      <c r="A528" s="125" t="str">
        <f>Equipment!A534</f>
        <v>Low-Level Electronics</v>
      </c>
      <c r="B528" s="125" t="str">
        <f>Equipment!B534</f>
        <v>Jumper Wires, JST-SM</v>
      </c>
      <c r="C528" s="125" t="str">
        <f>Equipment!C534</f>
        <v>Adafruit</v>
      </c>
      <c r="D528" s="125" t="str">
        <f>Equipment!D534</f>
        <v>578</v>
      </c>
      <c r="E528" s="125">
        <f>Equipment!E534</f>
        <v>0</v>
      </c>
      <c r="F528" s="125">
        <f>Equipment!F534</f>
        <v>0</v>
      </c>
      <c r="G528" s="125">
        <f>Equipment!G534</f>
        <v>0</v>
      </c>
      <c r="H528" s="125">
        <f>Equipment!H534</f>
        <v>0</v>
      </c>
      <c r="I528" s="125">
        <f>Equipment!K534</f>
        <v>0</v>
      </c>
      <c r="J528" s="125">
        <f>Equipment!L534</f>
        <v>0</v>
      </c>
      <c r="K528" s="125">
        <f>Equipment!I534</f>
        <v>0</v>
      </c>
      <c r="L528" s="125" t="str">
        <f>Equipment!M534</f>
        <v xml:space="preserve">4-pin JST SM Plug + Receptacle Cable Set </v>
      </c>
      <c r="M528" s="125">
        <f>Equipment!N534</f>
        <v>1.5</v>
      </c>
      <c r="N528" s="125">
        <f>Equipment!O534</f>
        <v>0</v>
      </c>
      <c r="O528" s="125" t="str">
        <f>Equipment!P534</f>
        <v>D</v>
      </c>
      <c r="P528" s="125">
        <f>Equipment!Q534</f>
        <v>514</v>
      </c>
      <c r="Q528" s="125" t="str">
        <f>Equipment!R534</f>
        <v>578</v>
      </c>
      <c r="R528" s="125">
        <f>Equipment!S534</f>
        <v>0</v>
      </c>
      <c r="S528" s="125">
        <f>Equipment!T534</f>
        <v>0</v>
      </c>
      <c r="T528" s="125">
        <f>Equipment!U534</f>
        <v>0</v>
      </c>
      <c r="U528" s="125">
        <f>Equipment!V534</f>
        <v>0</v>
      </c>
      <c r="V528" s="125">
        <f>Equipment!W534</f>
        <v>0</v>
      </c>
      <c r="W528" s="125">
        <f>Equipment!X534</f>
        <v>0</v>
      </c>
      <c r="X528" s="125">
        <f>Equipment!Y534</f>
        <v>0</v>
      </c>
      <c r="Y528" s="125" t="str">
        <f>Equipment!Z534</f>
        <v>https://www.adafruit.com/product/578</v>
      </c>
      <c r="Z528" s="125" t="str">
        <f>Equipment!AA534</f>
        <v>https://www.mouser.com/ProductDetail/485-578</v>
      </c>
      <c r="AA528" s="125" t="str">
        <f>Equipment!AB534</f>
        <v>PH</v>
      </c>
      <c r="AB528" s="125"/>
      <c r="AC528" s="125"/>
      <c r="AD528" s="125"/>
      <c r="AE528" s="125"/>
      <c r="AF528" s="125"/>
      <c r="AG528" s="125"/>
      <c r="AH528" s="125"/>
      <c r="AI528" s="125"/>
      <c r="AJ528" s="125"/>
      <c r="AK528" s="125"/>
      <c r="AL528" s="125"/>
    </row>
    <row r="529" spans="1:38" s="124" customFormat="1" x14ac:dyDescent="0.3">
      <c r="A529" s="125" t="str">
        <f>Equipment!A535</f>
        <v>Low-Level Electronics</v>
      </c>
      <c r="B529" s="125" t="str">
        <f>Equipment!B535</f>
        <v>Jumper Wires, Mixed</v>
      </c>
      <c r="C529" s="125" t="str">
        <f>Equipment!C535</f>
        <v>SparkFun</v>
      </c>
      <c r="D529" s="125" t="str">
        <f>Equipment!D535</f>
        <v>CAB-13685</v>
      </c>
      <c r="E529" s="125">
        <f>Equipment!E535</f>
        <v>1</v>
      </c>
      <c r="F529" s="125">
        <f>Equipment!F535</f>
        <v>2</v>
      </c>
      <c r="G529" s="125">
        <f>Equipment!G535</f>
        <v>0</v>
      </c>
      <c r="H529" s="125">
        <f>Equipment!H535</f>
        <v>7</v>
      </c>
      <c r="I529" s="125">
        <f>Equipment!K535</f>
        <v>2</v>
      </c>
      <c r="J529" s="125">
        <f>Equipment!L535</f>
        <v>2</v>
      </c>
      <c r="K529" s="125">
        <f>Equipment!I535</f>
        <v>5</v>
      </c>
      <c r="L529" s="125" t="str">
        <f>Equipment!M535</f>
        <v>JST to Breadboard Jumper (3-pin)</v>
      </c>
      <c r="M529" s="125">
        <f>Equipment!N535</f>
        <v>1.5</v>
      </c>
      <c r="N529" s="125">
        <f>Equipment!O535</f>
        <v>3</v>
      </c>
      <c r="O529" s="125" t="str">
        <f>Equipment!P535</f>
        <v>B</v>
      </c>
      <c r="P529" s="125">
        <f>Equipment!Q535</f>
        <v>515</v>
      </c>
      <c r="Q529" s="125" t="str">
        <f>Equipment!R535</f>
        <v>CAB-13685</v>
      </c>
      <c r="R529" s="125">
        <f>Equipment!S535</f>
        <v>1.5</v>
      </c>
      <c r="S529" s="125">
        <f>Equipment!T535</f>
        <v>10.5</v>
      </c>
      <c r="T529" s="125">
        <f>Equipment!U535</f>
        <v>7.5</v>
      </c>
      <c r="U529" s="125">
        <f>Equipment!V535</f>
        <v>3</v>
      </c>
      <c r="V529" s="125">
        <f>Equipment!W535</f>
        <v>3</v>
      </c>
      <c r="W529" s="125" t="str">
        <f>Equipment!X535</f>
        <v>https://www.sparkfun.com/products/13685</v>
      </c>
      <c r="X529" s="125" t="str">
        <f>Equipment!Y535</f>
        <v>https://cdn.sparkfun.com/r/92-92/assets/parts/1/1/1/4/7/13685-01.jpg</v>
      </c>
      <c r="Y529" s="125" t="str">
        <f>Equipment!Z535</f>
        <v>https://www.sparkfun.com/products/13685</v>
      </c>
      <c r="Z529" s="125" t="str">
        <f>Equipment!AA535</f>
        <v>https://www.mouser.com/ProductDetail/474-CAB-13685</v>
      </c>
      <c r="AA529" s="125" t="str">
        <f>Equipment!AB535</f>
        <v>PH</v>
      </c>
      <c r="AB529" s="125"/>
      <c r="AC529" s="125"/>
      <c r="AD529" s="125"/>
      <c r="AE529" s="125"/>
      <c r="AF529" s="125"/>
      <c r="AG529" s="125"/>
      <c r="AH529" s="125"/>
      <c r="AI529" s="125"/>
      <c r="AJ529" s="125"/>
      <c r="AK529" s="125"/>
      <c r="AL529" s="125"/>
    </row>
    <row r="530" spans="1:38" s="124" customFormat="1" x14ac:dyDescent="0.3">
      <c r="A530" s="125" t="str">
        <f>Equipment!A536</f>
        <v>Low-Level Electronics</v>
      </c>
      <c r="B530" s="125" t="str">
        <f>Equipment!B536</f>
        <v>Jumper Wires, Mixed</v>
      </c>
      <c r="C530" s="125" t="str">
        <f>Equipment!C536</f>
        <v>SparkFun</v>
      </c>
      <c r="D530" s="125" t="str">
        <f>Equipment!D536</f>
        <v>PRT-08599</v>
      </c>
      <c r="E530" s="125">
        <f>Equipment!E536</f>
        <v>0</v>
      </c>
      <c r="F530" s="125">
        <f>Equipment!F536</f>
        <v>0</v>
      </c>
      <c r="G530" s="125">
        <f>Equipment!G536</f>
        <v>0</v>
      </c>
      <c r="H530" s="125">
        <f>Equipment!H536</f>
        <v>0</v>
      </c>
      <c r="I530" s="125">
        <f>Equipment!K536</f>
        <v>0</v>
      </c>
      <c r="J530" s="125">
        <f>Equipment!L536</f>
        <v>0</v>
      </c>
      <c r="K530" s="125">
        <f>Equipment!I536</f>
        <v>0</v>
      </c>
      <c r="L530" s="125" t="str">
        <f>Equipment!M536</f>
        <v>Jumper Wire - JST to Female Connector</v>
      </c>
      <c r="M530" s="125">
        <f>Equipment!N536</f>
        <v>1.5</v>
      </c>
      <c r="N530" s="125">
        <f>Equipment!O536</f>
        <v>0</v>
      </c>
      <c r="O530" s="125" t="str">
        <f>Equipment!P536</f>
        <v>A</v>
      </c>
      <c r="P530" s="125">
        <f>Equipment!Q536</f>
        <v>516</v>
      </c>
      <c r="Q530" s="125" t="str">
        <f>Equipment!R536</f>
        <v>PRT-08599</v>
      </c>
      <c r="R530" s="125">
        <f>Equipment!S536</f>
        <v>0</v>
      </c>
      <c r="S530" s="125">
        <f>Equipment!T536</f>
        <v>0</v>
      </c>
      <c r="T530" s="125">
        <f>Equipment!U536</f>
        <v>0</v>
      </c>
      <c r="U530" s="125">
        <f>Equipment!V536</f>
        <v>0</v>
      </c>
      <c r="V530" s="125">
        <f>Equipment!W536</f>
        <v>0</v>
      </c>
      <c r="W530" s="125" t="str">
        <f>Equipment!X536</f>
        <v>https://www.sparkfun.com/products/8599</v>
      </c>
      <c r="X530" s="125" t="str">
        <f>Equipment!Y536</f>
        <v>https://cdn.sparkfun.com/r/92-92/assets/parts/1/6/4/1/08599-03-L.jpg</v>
      </c>
      <c r="Y530" s="125" t="str">
        <f>Equipment!Z536</f>
        <v>https://www.sparkfun.com/products/08599</v>
      </c>
      <c r="Z530" s="125" t="str">
        <f>Equipment!AA536</f>
        <v>https://www.mouser.com/ProductDetail/474-PRT-08599</v>
      </c>
      <c r="AA530" s="125" t="str">
        <f>Equipment!AB536</f>
        <v>PH</v>
      </c>
      <c r="AB530" s="125"/>
      <c r="AC530" s="125"/>
      <c r="AD530" s="125"/>
      <c r="AE530" s="125"/>
      <c r="AF530" s="125"/>
      <c r="AG530" s="125"/>
      <c r="AH530" s="125"/>
      <c r="AI530" s="125"/>
      <c r="AJ530" s="125"/>
      <c r="AK530" s="125"/>
      <c r="AL530" s="125"/>
    </row>
    <row r="531" spans="1:38" s="124" customFormat="1" x14ac:dyDescent="0.3">
      <c r="A531" s="125" t="str">
        <f>Equipment!A537</f>
        <v>Low-Level Electronics</v>
      </c>
      <c r="B531" s="125" t="str">
        <f>Equipment!B537</f>
        <v>Jumper Wires, Mixed</v>
      </c>
      <c r="C531" s="125" t="str">
        <f>Equipment!C537</f>
        <v>SparkFun</v>
      </c>
      <c r="D531" s="125" t="str">
        <f>Equipment!D537</f>
        <v>PRT-08598</v>
      </c>
      <c r="E531" s="125">
        <f>Equipment!E537</f>
        <v>0</v>
      </c>
      <c r="F531" s="125">
        <f>Equipment!F537</f>
        <v>0</v>
      </c>
      <c r="G531" s="125">
        <f>Equipment!G537</f>
        <v>0</v>
      </c>
      <c r="H531" s="125">
        <f>Equipment!H537</f>
        <v>0</v>
      </c>
      <c r="I531" s="125">
        <f>Equipment!K537</f>
        <v>0</v>
      </c>
      <c r="J531" s="125">
        <f>Equipment!L537</f>
        <v>0</v>
      </c>
      <c r="K531" s="125">
        <f>Equipment!I537</f>
        <v>0</v>
      </c>
      <c r="L531" s="125" t="str">
        <f>Equipment!M537</f>
        <v>Jumper Wire - JST to Molex</v>
      </c>
      <c r="M531" s="125">
        <f>Equipment!N537</f>
        <v>1.5</v>
      </c>
      <c r="N531" s="125">
        <f>Equipment!O537</f>
        <v>0</v>
      </c>
      <c r="O531" s="125" t="str">
        <f>Equipment!P537</f>
        <v>D</v>
      </c>
      <c r="P531" s="125">
        <f>Equipment!Q537</f>
        <v>517</v>
      </c>
      <c r="Q531" s="125" t="str">
        <f>Equipment!R537</f>
        <v>PRT-08598</v>
      </c>
      <c r="R531" s="125">
        <f>Equipment!S537</f>
        <v>0</v>
      </c>
      <c r="S531" s="125">
        <f>Equipment!T537</f>
        <v>0</v>
      </c>
      <c r="T531" s="125">
        <f>Equipment!U537</f>
        <v>0</v>
      </c>
      <c r="U531" s="125">
        <f>Equipment!V537</f>
        <v>0</v>
      </c>
      <c r="V531" s="125">
        <f>Equipment!W537</f>
        <v>0</v>
      </c>
      <c r="W531" s="125" t="str">
        <f>Equipment!X537</f>
        <v>https://www.sparkfun.com/products/8598</v>
      </c>
      <c r="X531" s="125" t="str">
        <f>Equipment!Y537</f>
        <v>https://cdn.sparkfun.com/r/92-92/assets/parts/1/6/3/9/08598-03-L.jpg</v>
      </c>
      <c r="Y531" s="125" t="str">
        <f>Equipment!Z537</f>
        <v>https://www.sparkfun.com/products/08598</v>
      </c>
      <c r="Z531" s="125" t="str">
        <f>Equipment!AA537</f>
        <v>https://www.mouser.com/ProductDetail/474-PRT-08598</v>
      </c>
      <c r="AA531" s="125" t="str">
        <f>Equipment!AB537</f>
        <v>PH</v>
      </c>
      <c r="AB531" s="125"/>
      <c r="AC531" s="125"/>
      <c r="AD531" s="125"/>
      <c r="AE531" s="125"/>
      <c r="AF531" s="125"/>
      <c r="AG531" s="125"/>
      <c r="AH531" s="125"/>
      <c r="AI531" s="125"/>
      <c r="AJ531" s="125"/>
      <c r="AK531" s="125"/>
      <c r="AL531" s="125"/>
    </row>
    <row r="532" spans="1:38" s="124" customFormat="1" x14ac:dyDescent="0.3">
      <c r="A532" s="125" t="str">
        <f>Equipment!A538</f>
        <v>Low-Level Electronics</v>
      </c>
      <c r="B532" s="125" t="str">
        <f>Equipment!B538</f>
        <v>Jumper Wires, Mixed</v>
      </c>
      <c r="C532" s="125" t="str">
        <f>Equipment!C538</f>
        <v>Adafruit</v>
      </c>
      <c r="D532" s="125" t="str">
        <f>Equipment!D538</f>
        <v>425</v>
      </c>
      <c r="E532" s="125">
        <f>Equipment!E538</f>
        <v>0</v>
      </c>
      <c r="F532" s="125">
        <f>Equipment!F538</f>
        <v>0</v>
      </c>
      <c r="G532" s="125">
        <f>Equipment!G538</f>
        <v>0</v>
      </c>
      <c r="H532" s="125">
        <f>Equipment!H538</f>
        <v>0</v>
      </c>
      <c r="I532" s="125">
        <f>Equipment!K538</f>
        <v>0</v>
      </c>
      <c r="J532" s="125">
        <f>Equipment!L538</f>
        <v>0</v>
      </c>
      <c r="K532" s="125">
        <f>Equipment!I538</f>
        <v>0</v>
      </c>
      <c r="L532" s="125" t="str">
        <f>Equipment!M538</f>
        <v>4-pin AT/ATX/IDE power cable</v>
      </c>
      <c r="M532" s="125">
        <f>Equipment!N538</f>
        <v>1.95</v>
      </c>
      <c r="N532" s="125">
        <f>Equipment!O538</f>
        <v>0</v>
      </c>
      <c r="O532" s="125" t="str">
        <f>Equipment!P538</f>
        <v>A</v>
      </c>
      <c r="P532" s="125">
        <f>Equipment!Q538</f>
        <v>518</v>
      </c>
      <c r="Q532" s="125" t="str">
        <f>Equipment!R538</f>
        <v>425</v>
      </c>
      <c r="R532" s="125">
        <f>Equipment!S538</f>
        <v>0</v>
      </c>
      <c r="S532" s="125">
        <f>Equipment!T538</f>
        <v>0</v>
      </c>
      <c r="T532" s="125">
        <f>Equipment!U538</f>
        <v>0</v>
      </c>
      <c r="U532" s="125">
        <f>Equipment!V538</f>
        <v>0</v>
      </c>
      <c r="V532" s="125">
        <f>Equipment!W538</f>
        <v>0</v>
      </c>
      <c r="W532" s="125">
        <f>Equipment!X538</f>
        <v>0</v>
      </c>
      <c r="X532" s="125">
        <f>Equipment!Y538</f>
        <v>0</v>
      </c>
      <c r="Y532" s="125" t="str">
        <f>Equipment!Z538</f>
        <v>https://www.adafruit.com/product/425</v>
      </c>
      <c r="Z532" s="125" t="str">
        <f>Equipment!AA538</f>
        <v>https://www.mouser.com/ProductDetail/485-425</v>
      </c>
      <c r="AA532" s="125">
        <f>Equipment!AB538</f>
        <v>0</v>
      </c>
      <c r="AB532" s="125"/>
      <c r="AC532" s="125"/>
      <c r="AD532" s="125"/>
      <c r="AE532" s="125"/>
      <c r="AF532" s="125"/>
      <c r="AG532" s="125"/>
      <c r="AH532" s="125"/>
      <c r="AI532" s="125"/>
      <c r="AJ532" s="125"/>
      <c r="AK532" s="125"/>
      <c r="AL532" s="125"/>
    </row>
    <row r="533" spans="1:38" s="124" customFormat="1" x14ac:dyDescent="0.3">
      <c r="A533" s="125" t="str">
        <f>Equipment!A539</f>
        <v>Low-Level Electronics</v>
      </c>
      <c r="B533" s="125" t="str">
        <f>Equipment!B539</f>
        <v>Jumper Wires, JST-SM</v>
      </c>
      <c r="C533" s="125" t="str">
        <f>Equipment!C539</f>
        <v>Adafruit</v>
      </c>
      <c r="D533" s="125" t="str">
        <f>Equipment!D539</f>
        <v>2880</v>
      </c>
      <c r="E533" s="125">
        <f>Equipment!E539</f>
        <v>0</v>
      </c>
      <c r="F533" s="125">
        <f>Equipment!F539</f>
        <v>0</v>
      </c>
      <c r="G533" s="125">
        <f>Equipment!G539</f>
        <v>0</v>
      </c>
      <c r="H533" s="125">
        <f>Equipment!H539</f>
        <v>0</v>
      </c>
      <c r="I533" s="125">
        <f>Equipment!K539</f>
        <v>0</v>
      </c>
      <c r="J533" s="125">
        <f>Equipment!L539</f>
        <v>0</v>
      </c>
      <c r="K533" s="125">
        <f>Equipment!I539</f>
        <v>0</v>
      </c>
      <c r="L533" s="125" t="str">
        <f>Equipment!M539</f>
        <v>2-pin JST SM Plug + Receptacle Cable Set</v>
      </c>
      <c r="M533" s="125">
        <f>Equipment!N539</f>
        <v>0.75</v>
      </c>
      <c r="N533" s="125">
        <f>Equipment!O539</f>
        <v>0</v>
      </c>
      <c r="O533" s="125" t="str">
        <f>Equipment!P539</f>
        <v>A</v>
      </c>
      <c r="P533" s="125">
        <f>Equipment!Q539</f>
        <v>519</v>
      </c>
      <c r="Q533" s="125" t="str">
        <f>Equipment!R539</f>
        <v>2880</v>
      </c>
      <c r="R533" s="125">
        <f>Equipment!S539</f>
        <v>0</v>
      </c>
      <c r="S533" s="125">
        <f>Equipment!T539</f>
        <v>0</v>
      </c>
      <c r="T533" s="125">
        <f>Equipment!U539</f>
        <v>0</v>
      </c>
      <c r="U533" s="125">
        <f>Equipment!V539</f>
        <v>0</v>
      </c>
      <c r="V533" s="125">
        <f>Equipment!W539</f>
        <v>0</v>
      </c>
      <c r="W533" s="125">
        <f>Equipment!X539</f>
        <v>0</v>
      </c>
      <c r="X533" s="125">
        <f>Equipment!Y539</f>
        <v>0</v>
      </c>
      <c r="Y533" s="125" t="str">
        <f>Equipment!Z539</f>
        <v>https://www.adafruit.com/product/2880</v>
      </c>
      <c r="Z533" s="125" t="str">
        <f>Equipment!AA539</f>
        <v>https://www.mouser.com/ProductDetail/485-2880</v>
      </c>
      <c r="AA533" s="125">
        <f>Equipment!AB539</f>
        <v>0</v>
      </c>
      <c r="AB533" s="125"/>
      <c r="AC533" s="125"/>
      <c r="AD533" s="125"/>
      <c r="AE533" s="125"/>
      <c r="AF533" s="125"/>
      <c r="AG533" s="125"/>
      <c r="AH533" s="125"/>
      <c r="AI533" s="125"/>
      <c r="AJ533" s="125"/>
      <c r="AK533" s="125"/>
      <c r="AL533" s="125"/>
    </row>
    <row r="534" spans="1:38" s="124" customFormat="1" x14ac:dyDescent="0.3">
      <c r="A534" s="125" t="str">
        <f>Equipment!A540</f>
        <v>Low-Level Electronics</v>
      </c>
      <c r="B534" s="125" t="str">
        <f>Equipment!B540</f>
        <v>Jumper Wires, JST-PH</v>
      </c>
      <c r="C534" s="125" t="str">
        <f>Equipment!C540</f>
        <v>Adafruit</v>
      </c>
      <c r="D534" s="125" t="str">
        <f>Equipment!D540</f>
        <v>261</v>
      </c>
      <c r="E534" s="125">
        <f>Equipment!E540</f>
        <v>0</v>
      </c>
      <c r="F534" s="125">
        <f>Equipment!F540</f>
        <v>0</v>
      </c>
      <c r="G534" s="125">
        <f>Equipment!G540</f>
        <v>0</v>
      </c>
      <c r="H534" s="125">
        <f>Equipment!H540</f>
        <v>0</v>
      </c>
      <c r="I534" s="125">
        <f>Equipment!K540</f>
        <v>0</v>
      </c>
      <c r="J534" s="125">
        <f>Equipment!L540</f>
        <v>0</v>
      </c>
      <c r="K534" s="125">
        <f>Equipment!I540</f>
        <v>0</v>
      </c>
      <c r="L534" s="125" t="str">
        <f>Equipment!M540</f>
        <v>JST 2-pin cable</v>
      </c>
      <c r="M534" s="125">
        <f>Equipment!N540</f>
        <v>0.75</v>
      </c>
      <c r="N534" s="125">
        <f>Equipment!O540</f>
        <v>0</v>
      </c>
      <c r="O534" s="125" t="str">
        <f>Equipment!P540</f>
        <v>A</v>
      </c>
      <c r="P534" s="125">
        <f>Equipment!Q540</f>
        <v>520</v>
      </c>
      <c r="Q534" s="125" t="str">
        <f>Equipment!R540</f>
        <v>261</v>
      </c>
      <c r="R534" s="125">
        <f>Equipment!S540</f>
        <v>0</v>
      </c>
      <c r="S534" s="125">
        <f>Equipment!T540</f>
        <v>0</v>
      </c>
      <c r="T534" s="125">
        <f>Equipment!U540</f>
        <v>0</v>
      </c>
      <c r="U534" s="125">
        <f>Equipment!V540</f>
        <v>0</v>
      </c>
      <c r="V534" s="125">
        <f>Equipment!W540</f>
        <v>0</v>
      </c>
      <c r="W534" s="125">
        <f>Equipment!X540</f>
        <v>0</v>
      </c>
      <c r="X534" s="125">
        <f>Equipment!Y540</f>
        <v>0</v>
      </c>
      <c r="Y534" s="125" t="str">
        <f>Equipment!Z540</f>
        <v>https://www.adafruit.com/product/261</v>
      </c>
      <c r="Z534" s="125" t="str">
        <f>Equipment!AA540</f>
        <v>https://www.mouser.com/ProductDetail/485-261</v>
      </c>
      <c r="AA534" s="125">
        <f>Equipment!AB540</f>
        <v>0</v>
      </c>
      <c r="AB534" s="125"/>
      <c r="AC534" s="125"/>
      <c r="AD534" s="125"/>
      <c r="AE534" s="125"/>
      <c r="AF534" s="125"/>
      <c r="AG534" s="125"/>
      <c r="AH534" s="125"/>
      <c r="AI534" s="125"/>
      <c r="AJ534" s="125"/>
      <c r="AK534" s="125"/>
      <c r="AL534" s="125"/>
    </row>
    <row r="535" spans="1:38" s="124" customFormat="1" x14ac:dyDescent="0.3">
      <c r="A535" s="125" t="str">
        <f>Equipment!A541</f>
        <v>Low-Level Electronics</v>
      </c>
      <c r="B535" s="125" t="str">
        <f>Equipment!B541</f>
        <v>Jumper Wires, JST-PH</v>
      </c>
      <c r="C535" s="125" t="str">
        <f>Equipment!C541</f>
        <v>Adafruit</v>
      </c>
      <c r="D535" s="125" t="str">
        <f>Equipment!D541</f>
        <v>1769</v>
      </c>
      <c r="E535" s="125">
        <f>Equipment!E541</f>
        <v>0</v>
      </c>
      <c r="F535" s="125">
        <f>Equipment!F541</f>
        <v>0</v>
      </c>
      <c r="G535" s="125">
        <f>Equipment!G541</f>
        <v>0</v>
      </c>
      <c r="H535" s="125">
        <f>Equipment!H541</f>
        <v>0</v>
      </c>
      <c r="I535" s="125">
        <f>Equipment!K541</f>
        <v>0</v>
      </c>
      <c r="J535" s="125">
        <f>Equipment!L541</f>
        <v>0</v>
      </c>
      <c r="K535" s="125">
        <f>Equipment!I541</f>
        <v>0</v>
      </c>
      <c r="L535" s="125" t="str">
        <f>Equipment!M541</f>
        <v>JST-PH 2-Pin SMT Right Angle Connector</v>
      </c>
      <c r="M535" s="125">
        <f>Equipment!N541</f>
        <v>0.75</v>
      </c>
      <c r="N535" s="125">
        <f>Equipment!O541</f>
        <v>0</v>
      </c>
      <c r="O535" s="125" t="str">
        <f>Equipment!P541</f>
        <v>A</v>
      </c>
      <c r="P535" s="125">
        <f>Equipment!Q541</f>
        <v>521</v>
      </c>
      <c r="Q535" s="125" t="str">
        <f>Equipment!R541</f>
        <v>1769</v>
      </c>
      <c r="R535" s="125">
        <f>Equipment!S541</f>
        <v>0</v>
      </c>
      <c r="S535" s="125">
        <f>Equipment!T541</f>
        <v>0</v>
      </c>
      <c r="T535" s="125">
        <f>Equipment!U541</f>
        <v>0</v>
      </c>
      <c r="U535" s="125">
        <f>Equipment!V541</f>
        <v>0</v>
      </c>
      <c r="V535" s="125">
        <f>Equipment!W541</f>
        <v>0</v>
      </c>
      <c r="W535" s="125">
        <f>Equipment!X541</f>
        <v>0</v>
      </c>
      <c r="X535" s="125">
        <f>Equipment!Y541</f>
        <v>0</v>
      </c>
      <c r="Y535" s="125" t="str">
        <f>Equipment!Z541</f>
        <v>https://www.adafruit.com/product/1769</v>
      </c>
      <c r="Z535" s="125" t="str">
        <f>Equipment!AA541</f>
        <v>https://www.mouser.com/ProductDetail/485-1769</v>
      </c>
      <c r="AA535" s="125">
        <f>Equipment!AB541</f>
        <v>0</v>
      </c>
      <c r="AB535" s="125"/>
      <c r="AC535" s="125"/>
      <c r="AD535" s="125"/>
      <c r="AE535" s="125"/>
      <c r="AF535" s="125"/>
      <c r="AG535" s="125"/>
      <c r="AH535" s="125"/>
      <c r="AI535" s="125"/>
      <c r="AJ535" s="125"/>
      <c r="AK535" s="125"/>
      <c r="AL535" s="125"/>
    </row>
    <row r="536" spans="1:38" s="124" customFormat="1" x14ac:dyDescent="0.3">
      <c r="A536" s="125" t="str">
        <f>Equipment!A542</f>
        <v>Low-Level Electronics</v>
      </c>
      <c r="B536" s="125" t="str">
        <f>Equipment!B542</f>
        <v>Jumper Wires, Molex</v>
      </c>
      <c r="C536" s="125" t="str">
        <f>Equipment!C542</f>
        <v>SparkFun</v>
      </c>
      <c r="D536" s="125" t="str">
        <f>Equipment!D542</f>
        <v>PRT-09918</v>
      </c>
      <c r="E536" s="125">
        <f>Equipment!E542</f>
        <v>2</v>
      </c>
      <c r="F536" s="125">
        <f>Equipment!F542</f>
        <v>0</v>
      </c>
      <c r="G536" s="125">
        <f>Equipment!G542</f>
        <v>0</v>
      </c>
      <c r="H536" s="125">
        <f>Equipment!H542</f>
        <v>10</v>
      </c>
      <c r="I536" s="125">
        <f>Equipment!K542</f>
        <v>0</v>
      </c>
      <c r="J536" s="125">
        <f>Equipment!L542</f>
        <v>0</v>
      </c>
      <c r="K536" s="125">
        <f>Equipment!I542</f>
        <v>10</v>
      </c>
      <c r="L536" s="125" t="str">
        <f>Equipment!M542</f>
        <v>Molex Jumper 2 Wire Assembly</v>
      </c>
      <c r="M536" s="125">
        <f>Equipment!N542</f>
        <v>0.95</v>
      </c>
      <c r="N536" s="125">
        <f>Equipment!O542</f>
        <v>0</v>
      </c>
      <c r="O536" s="125" t="str">
        <f>Equipment!P542</f>
        <v>B</v>
      </c>
      <c r="P536" s="125">
        <f>Equipment!Q542</f>
        <v>522</v>
      </c>
      <c r="Q536" s="125" t="str">
        <f>Equipment!R542</f>
        <v>PRT-09918</v>
      </c>
      <c r="R536" s="125">
        <f>Equipment!S542</f>
        <v>1.9</v>
      </c>
      <c r="S536" s="125">
        <f>Equipment!T542</f>
        <v>9.5</v>
      </c>
      <c r="T536" s="125">
        <f>Equipment!U542</f>
        <v>9.5</v>
      </c>
      <c r="U536" s="125">
        <f>Equipment!V542</f>
        <v>0</v>
      </c>
      <c r="V536" s="125">
        <f>Equipment!W542</f>
        <v>0</v>
      </c>
      <c r="W536" s="125" t="str">
        <f>Equipment!X542</f>
        <v>https://www.sparkfun.com/products/9918</v>
      </c>
      <c r="X536" s="125" t="str">
        <f>Equipment!Y542</f>
        <v>https://cdn.sparkfun.com/r/92-92/assets/parts/4/0/2/4/09918-01.jpg</v>
      </c>
      <c r="Y536" s="125" t="str">
        <f>Equipment!Z542</f>
        <v>https://www.sparkfun.com/products/09918</v>
      </c>
      <c r="Z536" s="125" t="str">
        <f>Equipment!AA542</f>
        <v>https://www.mouser.com/ProductDetail/474-PRT-09918</v>
      </c>
      <c r="AA536" s="125">
        <f>Equipment!AB542</f>
        <v>0</v>
      </c>
      <c r="AB536" s="125"/>
      <c r="AC536" s="125"/>
      <c r="AD536" s="125"/>
      <c r="AE536" s="125"/>
      <c r="AF536" s="125"/>
      <c r="AG536" s="125"/>
      <c r="AH536" s="125"/>
      <c r="AI536" s="125"/>
      <c r="AJ536" s="125"/>
      <c r="AK536" s="125"/>
      <c r="AL536" s="125"/>
    </row>
    <row r="537" spans="1:38" s="124" customFormat="1" x14ac:dyDescent="0.3">
      <c r="A537" s="125" t="str">
        <f>Equipment!A543</f>
        <v>Low-Level Electronics</v>
      </c>
      <c r="B537" s="125" t="str">
        <f>Equipment!B543</f>
        <v>Jumper Wires, Molex</v>
      </c>
      <c r="C537" s="125" t="str">
        <f>Equipment!C543</f>
        <v>SparkFun</v>
      </c>
      <c r="D537" s="125" t="str">
        <f>Equipment!D543</f>
        <v>PRT-09922</v>
      </c>
      <c r="E537" s="125">
        <f>Equipment!E543</f>
        <v>2</v>
      </c>
      <c r="F537" s="125">
        <f>Equipment!F543</f>
        <v>0</v>
      </c>
      <c r="G537" s="125">
        <f>Equipment!G543</f>
        <v>0</v>
      </c>
      <c r="H537" s="125">
        <f>Equipment!H543</f>
        <v>10</v>
      </c>
      <c r="I537" s="125">
        <f>Equipment!K543</f>
        <v>0</v>
      </c>
      <c r="J537" s="125">
        <f>Equipment!L543</f>
        <v>0</v>
      </c>
      <c r="K537" s="125">
        <f>Equipment!I543</f>
        <v>10</v>
      </c>
      <c r="L537" s="125" t="str">
        <f>Equipment!M543</f>
        <v>Molex Jumper 6 Wire Assembly</v>
      </c>
      <c r="M537" s="125">
        <f>Equipment!N543</f>
        <v>1.95</v>
      </c>
      <c r="N537" s="125">
        <f>Equipment!O543</f>
        <v>0</v>
      </c>
      <c r="O537" s="125" t="str">
        <f>Equipment!P543</f>
        <v>B</v>
      </c>
      <c r="P537" s="125">
        <f>Equipment!Q543</f>
        <v>523</v>
      </c>
      <c r="Q537" s="125" t="str">
        <f>Equipment!R543</f>
        <v>PRT-09922</v>
      </c>
      <c r="R537" s="125">
        <f>Equipment!S543</f>
        <v>3.9</v>
      </c>
      <c r="S537" s="125">
        <f>Equipment!T543</f>
        <v>19.5</v>
      </c>
      <c r="T537" s="125">
        <f>Equipment!U543</f>
        <v>19.5</v>
      </c>
      <c r="U537" s="125">
        <f>Equipment!V543</f>
        <v>0</v>
      </c>
      <c r="V537" s="125">
        <f>Equipment!W543</f>
        <v>0</v>
      </c>
      <c r="W537" s="125" t="str">
        <f>Equipment!X543</f>
        <v>https://www.sparkfun.com/products/9922</v>
      </c>
      <c r="X537" s="125" t="str">
        <f>Equipment!Y543</f>
        <v>https://cdn.sparkfun.com/r/92-92/assets/parts/4/0/2/8/09922-01.jpg</v>
      </c>
      <c r="Y537" s="125" t="str">
        <f>Equipment!Z543</f>
        <v>https://www.sparkfun.com/products/09922</v>
      </c>
      <c r="Z537" s="125" t="str">
        <f>Equipment!AA543</f>
        <v>https://www.mouser.com/ProductDetail/474-PRT-09922</v>
      </c>
      <c r="AA537" s="125">
        <f>Equipment!AB543</f>
        <v>0</v>
      </c>
      <c r="AB537" s="125"/>
      <c r="AC537" s="125"/>
      <c r="AD537" s="125"/>
      <c r="AE537" s="125"/>
      <c r="AF537" s="125"/>
      <c r="AG537" s="125"/>
      <c r="AH537" s="125"/>
      <c r="AI537" s="125"/>
      <c r="AJ537" s="125"/>
      <c r="AK537" s="125"/>
      <c r="AL537" s="125"/>
    </row>
    <row r="538" spans="1:38" s="124" customFormat="1" x14ac:dyDescent="0.3">
      <c r="A538" s="125" t="str">
        <f>Equipment!A544</f>
        <v>Low-Level Electronics</v>
      </c>
      <c r="B538" s="125" t="str">
        <f>Equipment!B544</f>
        <v>Jumper Wires, PTH</v>
      </c>
      <c r="C538" s="125" t="str">
        <f>Equipment!C544</f>
        <v>SparkFun</v>
      </c>
      <c r="D538" s="125" t="str">
        <f>Equipment!D544</f>
        <v>PRT-08614</v>
      </c>
      <c r="E538" s="125">
        <f>Equipment!E544</f>
        <v>0</v>
      </c>
      <c r="F538" s="125">
        <f>Equipment!F544</f>
        <v>0</v>
      </c>
      <c r="G538" s="125">
        <f>Equipment!G544</f>
        <v>0</v>
      </c>
      <c r="H538" s="125">
        <f>Equipment!H544</f>
        <v>0</v>
      </c>
      <c r="I538" s="125">
        <f>Equipment!K544</f>
        <v>0</v>
      </c>
      <c r="J538" s="125">
        <f>Equipment!L544</f>
        <v>0</v>
      </c>
      <c r="K538" s="125">
        <f>Equipment!I544</f>
        <v>0</v>
      </c>
      <c r="L538" s="125" t="str">
        <f>Equipment!M544</f>
        <v>Jumper Wire - Female to Female Connector</v>
      </c>
      <c r="M538" s="125">
        <f>Equipment!N544</f>
        <v>1.5</v>
      </c>
      <c r="N538" s="125">
        <f>Equipment!O544</f>
        <v>0</v>
      </c>
      <c r="O538" s="125" t="str">
        <f>Equipment!P544</f>
        <v>A</v>
      </c>
      <c r="P538" s="125">
        <f>Equipment!Q544</f>
        <v>524</v>
      </c>
      <c r="Q538" s="125" t="str">
        <f>Equipment!R544</f>
        <v>PRT-08614</v>
      </c>
      <c r="R538" s="125">
        <f>Equipment!S544</f>
        <v>0</v>
      </c>
      <c r="S538" s="125">
        <f>Equipment!T544</f>
        <v>0</v>
      </c>
      <c r="T538" s="125">
        <f>Equipment!U544</f>
        <v>0</v>
      </c>
      <c r="U538" s="125">
        <f>Equipment!V544</f>
        <v>0</v>
      </c>
      <c r="V538" s="125">
        <f>Equipment!W544</f>
        <v>0</v>
      </c>
      <c r="W538" s="125" t="str">
        <f>Equipment!X544</f>
        <v>https://www.sparkfun.com/products/8614</v>
      </c>
      <c r="X538" s="125" t="str">
        <f>Equipment!Y544</f>
        <v>https://cdn.sparkfun.com/r/92-92/assets/parts/1/6/9/8/08614-03-L.jpg</v>
      </c>
      <c r="Y538" s="125" t="str">
        <f>Equipment!Z544</f>
        <v>https://www.sparkfun.com/products/08614</v>
      </c>
      <c r="Z538" s="125" t="str">
        <f>Equipment!AA544</f>
        <v>https://www.mouser.com/ProductDetail/474-PRT-08614</v>
      </c>
      <c r="AA538" s="125">
        <f>Equipment!AB544</f>
        <v>0</v>
      </c>
      <c r="AB538" s="125"/>
      <c r="AC538" s="125"/>
      <c r="AD538" s="125"/>
      <c r="AE538" s="125"/>
      <c r="AF538" s="125"/>
      <c r="AG538" s="125"/>
      <c r="AH538" s="125"/>
      <c r="AI538" s="125"/>
      <c r="AJ538" s="125"/>
      <c r="AK538" s="125"/>
      <c r="AL538" s="125"/>
    </row>
    <row r="539" spans="1:38" s="124" customFormat="1" x14ac:dyDescent="0.3">
      <c r="A539" s="125" t="str">
        <f>Equipment!A545</f>
        <v>Low-Level Electronics</v>
      </c>
      <c r="B539" s="125" t="str">
        <f>Equipment!B545</f>
        <v>Jumper Wires, PTH</v>
      </c>
      <c r="C539" s="125" t="str">
        <f>Equipment!C545</f>
        <v>SparkFun</v>
      </c>
      <c r="D539" s="125" t="str">
        <f>Equipment!D545</f>
        <v>PRT-08672</v>
      </c>
      <c r="E539" s="125">
        <f>Equipment!E545</f>
        <v>0</v>
      </c>
      <c r="F539" s="125">
        <f>Equipment!F545</f>
        <v>0</v>
      </c>
      <c r="G539" s="125">
        <f>Equipment!G545</f>
        <v>0</v>
      </c>
      <c r="H539" s="125">
        <f>Equipment!H545</f>
        <v>0</v>
      </c>
      <c r="I539" s="125">
        <f>Equipment!K545</f>
        <v>0</v>
      </c>
      <c r="J539" s="125">
        <f>Equipment!L545</f>
        <v>0</v>
      </c>
      <c r="K539" s="125">
        <f>Equipment!I545</f>
        <v>0</v>
      </c>
      <c r="L539" s="125" t="str">
        <f>Equipment!M545</f>
        <v>Jumper Wire - PTH Black White</v>
      </c>
      <c r="M539" s="125">
        <f>Equipment!N545</f>
        <v>0.95</v>
      </c>
      <c r="N539" s="125">
        <f>Equipment!O545</f>
        <v>0</v>
      </c>
      <c r="O539" s="125" t="str">
        <f>Equipment!P545</f>
        <v>A</v>
      </c>
      <c r="P539" s="125">
        <f>Equipment!Q545</f>
        <v>525</v>
      </c>
      <c r="Q539" s="125" t="str">
        <f>Equipment!R545</f>
        <v>PRT-08672</v>
      </c>
      <c r="R539" s="125">
        <f>Equipment!S545</f>
        <v>0</v>
      </c>
      <c r="S539" s="125">
        <f>Equipment!T545</f>
        <v>0</v>
      </c>
      <c r="T539" s="125">
        <f>Equipment!U545</f>
        <v>0</v>
      </c>
      <c r="U539" s="125">
        <f>Equipment!V545</f>
        <v>0</v>
      </c>
      <c r="V539" s="125">
        <f>Equipment!W545</f>
        <v>0</v>
      </c>
      <c r="W539" s="125" t="str">
        <f>Equipment!X545</f>
        <v>https://www.sparkfun.com/products/8672</v>
      </c>
      <c r="X539" s="125" t="str">
        <f>Equipment!Y545</f>
        <v>https://cdn.sparkfun.com/r/92-92/assets/parts/1/8/2/8/08672-03-L.jpg</v>
      </c>
      <c r="Y539" s="125" t="str">
        <f>Equipment!Z545</f>
        <v>https://www.sparkfun.com/products/08672</v>
      </c>
      <c r="Z539" s="125" t="str">
        <f>Equipment!AA545</f>
        <v>https://www.mouser.com/ProductDetail/474-PRT-08672</v>
      </c>
      <c r="AA539" s="125">
        <f>Equipment!AB545</f>
        <v>0</v>
      </c>
      <c r="AB539" s="125"/>
      <c r="AC539" s="125"/>
      <c r="AD539" s="125"/>
      <c r="AE539" s="125"/>
      <c r="AF539" s="125"/>
      <c r="AG539" s="125"/>
      <c r="AH539" s="125"/>
      <c r="AI539" s="125"/>
      <c r="AJ539" s="125"/>
      <c r="AK539" s="125"/>
      <c r="AL539" s="125"/>
    </row>
    <row r="540" spans="1:38" s="124" customFormat="1" x14ac:dyDescent="0.3">
      <c r="A540" s="125" t="str">
        <f>Equipment!A546</f>
        <v>Low-Level Electronics</v>
      </c>
      <c r="B540" s="125" t="str">
        <f>Equipment!B546</f>
        <v>Jumper Wires, PTH</v>
      </c>
      <c r="C540" s="125" t="str">
        <f>Equipment!C546</f>
        <v>SparkFun</v>
      </c>
      <c r="D540" s="125" t="str">
        <f>Equipment!D546</f>
        <v>PRT-10367</v>
      </c>
      <c r="E540" s="125">
        <f>Equipment!E546</f>
        <v>0</v>
      </c>
      <c r="F540" s="125">
        <f>Equipment!F546</f>
        <v>0</v>
      </c>
      <c r="G540" s="125">
        <f>Equipment!G546</f>
        <v>0</v>
      </c>
      <c r="H540" s="125">
        <f>Equipment!H546</f>
        <v>0</v>
      </c>
      <c r="I540" s="125">
        <f>Equipment!K546</f>
        <v>0</v>
      </c>
      <c r="J540" s="125">
        <f>Equipment!L546</f>
        <v>0</v>
      </c>
      <c r="K540" s="125">
        <f>Equipment!I546</f>
        <v>0</v>
      </c>
      <c r="L540" s="125" t="str">
        <f>Equipment!M546</f>
        <v>Jumper Wire - 0.1\", 2-pin, 6\"</v>
      </c>
      <c r="M540" s="125">
        <f>Equipment!N546</f>
        <v>1.5</v>
      </c>
      <c r="N540" s="125">
        <f>Equipment!O546</f>
        <v>0</v>
      </c>
      <c r="O540" s="125" t="str">
        <f>Equipment!P546</f>
        <v>A</v>
      </c>
      <c r="P540" s="125">
        <f>Equipment!Q546</f>
        <v>526</v>
      </c>
      <c r="Q540" s="125" t="str">
        <f>Equipment!R546</f>
        <v>PRT-10367</v>
      </c>
      <c r="R540" s="125">
        <f>Equipment!S546</f>
        <v>0</v>
      </c>
      <c r="S540" s="125">
        <f>Equipment!T546</f>
        <v>0</v>
      </c>
      <c r="T540" s="125">
        <f>Equipment!U546</f>
        <v>0</v>
      </c>
      <c r="U540" s="125">
        <f>Equipment!V546</f>
        <v>0</v>
      </c>
      <c r="V540" s="125">
        <f>Equipment!W546</f>
        <v>0</v>
      </c>
      <c r="W540" s="125" t="str">
        <f>Equipment!X546</f>
        <v>https://www.sparkfun.com/products/10367</v>
      </c>
      <c r="X540" s="125" t="str">
        <f>Equipment!Y546</f>
        <v>https://cdn.sparkfun.com/r/92-92/assets/parts/4/8/1/9/10367-01.jpg</v>
      </c>
      <c r="Y540" s="125" t="str">
        <f>Equipment!Z546</f>
        <v>https://www.sparkfun.com/products/10367</v>
      </c>
      <c r="Z540" s="125" t="str">
        <f>Equipment!AA546</f>
        <v>https://www.mouser.com/ProductDetail/474-PRT-10367</v>
      </c>
      <c r="AA540" s="125">
        <f>Equipment!AB546</f>
        <v>0</v>
      </c>
      <c r="AB540" s="125"/>
      <c r="AC540" s="125"/>
      <c r="AD540" s="125"/>
      <c r="AE540" s="125"/>
      <c r="AF540" s="125"/>
      <c r="AG540" s="125"/>
      <c r="AH540" s="125"/>
      <c r="AI540" s="125"/>
      <c r="AJ540" s="125"/>
      <c r="AK540" s="125"/>
      <c r="AL540" s="125"/>
    </row>
    <row r="541" spans="1:38" s="124" customFormat="1" x14ac:dyDescent="0.3">
      <c r="A541" s="125" t="str">
        <f>Equipment!A547</f>
        <v>Low-Level Electronics</v>
      </c>
      <c r="B541" s="125" t="str">
        <f>Equipment!B547</f>
        <v>Jumper Wires, PTH</v>
      </c>
      <c r="C541" s="125" t="str">
        <f>Equipment!C547</f>
        <v>SparkFun</v>
      </c>
      <c r="D541" s="125" t="str">
        <f>Equipment!D547</f>
        <v>PRT-10373</v>
      </c>
      <c r="E541" s="125">
        <f>Equipment!E547</f>
        <v>0</v>
      </c>
      <c r="F541" s="125">
        <f>Equipment!F547</f>
        <v>0</v>
      </c>
      <c r="G541" s="125">
        <f>Equipment!G547</f>
        <v>0</v>
      </c>
      <c r="H541" s="125">
        <f>Equipment!H547</f>
        <v>0</v>
      </c>
      <c r="I541" s="125">
        <f>Equipment!K547</f>
        <v>0</v>
      </c>
      <c r="J541" s="125">
        <f>Equipment!L547</f>
        <v>0</v>
      </c>
      <c r="K541" s="125">
        <f>Equipment!I547</f>
        <v>0</v>
      </c>
      <c r="L541" s="125" t="str">
        <f>Equipment!M547</f>
        <v>Jumper Wire - 0.1\", 3-pin, 12\"</v>
      </c>
      <c r="M541" s="125">
        <f>Equipment!N547</f>
        <v>1.95</v>
      </c>
      <c r="N541" s="125">
        <f>Equipment!O547</f>
        <v>0</v>
      </c>
      <c r="O541" s="125" t="str">
        <f>Equipment!P547</f>
        <v>A</v>
      </c>
      <c r="P541" s="125">
        <f>Equipment!Q547</f>
        <v>527</v>
      </c>
      <c r="Q541" s="125" t="str">
        <f>Equipment!R547</f>
        <v>PRT-10373</v>
      </c>
      <c r="R541" s="125">
        <f>Equipment!S547</f>
        <v>0</v>
      </c>
      <c r="S541" s="125">
        <f>Equipment!T547</f>
        <v>0</v>
      </c>
      <c r="T541" s="125">
        <f>Equipment!U547</f>
        <v>0</v>
      </c>
      <c r="U541" s="125">
        <f>Equipment!V547</f>
        <v>0</v>
      </c>
      <c r="V541" s="125">
        <f>Equipment!W547</f>
        <v>0</v>
      </c>
      <c r="W541" s="125" t="str">
        <f>Equipment!X547</f>
        <v>https://www.sparkfun.com/products/10373</v>
      </c>
      <c r="X541" s="125" t="str">
        <f>Equipment!Y547</f>
        <v>https://cdn.sparkfun.com/r/92-92/assets/parts/4/8/2/5/10373-02.jpg</v>
      </c>
      <c r="Y541" s="125" t="str">
        <f>Equipment!Z547</f>
        <v>https://www.sparkfun.com/products/10373</v>
      </c>
      <c r="Z541" s="125" t="str">
        <f>Equipment!AA547</f>
        <v>https://www.mouser.com/ProductDetail/474-PRT-10373</v>
      </c>
      <c r="AA541" s="125">
        <f>Equipment!AB547</f>
        <v>0</v>
      </c>
      <c r="AB541" s="125"/>
      <c r="AC541" s="125"/>
      <c r="AD541" s="125"/>
      <c r="AE541" s="125"/>
      <c r="AF541" s="125"/>
      <c r="AG541" s="125"/>
      <c r="AH541" s="125"/>
      <c r="AI541" s="125"/>
      <c r="AJ541" s="125"/>
      <c r="AK541" s="125"/>
      <c r="AL541" s="125"/>
    </row>
    <row r="542" spans="1:38" s="124" customFormat="1" x14ac:dyDescent="0.3">
      <c r="A542" s="125" t="str">
        <f>Equipment!A548</f>
        <v>Low-Level Electronics</v>
      </c>
      <c r="B542" s="125" t="str">
        <f>Equipment!B548</f>
        <v>Jumper Wires, PTH</v>
      </c>
      <c r="C542" s="125" t="str">
        <f>Equipment!C548</f>
        <v>SparkFun</v>
      </c>
      <c r="D542" s="125" t="str">
        <f>Equipment!D548</f>
        <v>PRT-13164</v>
      </c>
      <c r="E542" s="125">
        <f>Equipment!E548</f>
        <v>0</v>
      </c>
      <c r="F542" s="125">
        <f>Equipment!F548</f>
        <v>0</v>
      </c>
      <c r="G542" s="125">
        <f>Equipment!G548</f>
        <v>0</v>
      </c>
      <c r="H542" s="125">
        <f>Equipment!H548</f>
        <v>0</v>
      </c>
      <c r="I542" s="125">
        <f>Equipment!K548</f>
        <v>0</v>
      </c>
      <c r="J542" s="125">
        <f>Equipment!L548</f>
        <v>0</v>
      </c>
      <c r="K542" s="125">
        <f>Equipment!I548</f>
        <v>0</v>
      </c>
      <c r="L542" s="125" t="str">
        <f>Equipment!M548</f>
        <v>Jumper Wire - 0.1\", 3-pin, 6\" (Black, Red, White)</v>
      </c>
      <c r="M542" s="125">
        <f>Equipment!N548</f>
        <v>1.5</v>
      </c>
      <c r="N542" s="125">
        <f>Equipment!O548</f>
        <v>0</v>
      </c>
      <c r="O542" s="125" t="str">
        <f>Equipment!P548</f>
        <v>A</v>
      </c>
      <c r="P542" s="125">
        <f>Equipment!Q548</f>
        <v>528</v>
      </c>
      <c r="Q542" s="125" t="str">
        <f>Equipment!R548</f>
        <v>PRT-13164</v>
      </c>
      <c r="R542" s="125">
        <f>Equipment!S548</f>
        <v>0</v>
      </c>
      <c r="S542" s="125">
        <f>Equipment!T548</f>
        <v>0</v>
      </c>
      <c r="T542" s="125">
        <f>Equipment!U548</f>
        <v>0</v>
      </c>
      <c r="U542" s="125">
        <f>Equipment!V548</f>
        <v>0</v>
      </c>
      <c r="V542" s="125">
        <f>Equipment!W548</f>
        <v>0</v>
      </c>
      <c r="W542" s="125" t="str">
        <f>Equipment!X548</f>
        <v>https://www.sparkfun.com/products/13164</v>
      </c>
      <c r="X542" s="125" t="str">
        <f>Equipment!Y548</f>
        <v>https://cdn.sparkfun.com/r/92-92/assets/parts/1/0/2/8/5/13164-01.jpg</v>
      </c>
      <c r="Y542" s="125" t="str">
        <f>Equipment!Z548</f>
        <v>https://www.sparkfun.com/products/13164</v>
      </c>
      <c r="Z542" s="125" t="str">
        <f>Equipment!AA548</f>
        <v>https://www.mouser.com/ProductDetail/474-PRT-13164</v>
      </c>
      <c r="AA542" s="125">
        <f>Equipment!AB548</f>
        <v>0</v>
      </c>
      <c r="AB542" s="125"/>
      <c r="AC542" s="125"/>
      <c r="AD542" s="125"/>
      <c r="AE542" s="125"/>
      <c r="AF542" s="125"/>
      <c r="AG542" s="125"/>
      <c r="AH542" s="125"/>
      <c r="AI542" s="125"/>
      <c r="AJ542" s="125"/>
      <c r="AK542" s="125"/>
      <c r="AL542" s="125"/>
    </row>
    <row r="543" spans="1:38" s="124" customFormat="1" x14ac:dyDescent="0.3">
      <c r="A543" s="125" t="str">
        <f>Equipment!A549</f>
        <v>Low-Level Electronics</v>
      </c>
      <c r="B543" s="125" t="str">
        <f>Equipment!B549</f>
        <v>Jumper Wires, PTH</v>
      </c>
      <c r="C543" s="125" t="str">
        <f>Equipment!C549</f>
        <v>SparkFun</v>
      </c>
      <c r="D543" s="125" t="str">
        <f>Equipment!D549</f>
        <v>PRT-10369</v>
      </c>
      <c r="E543" s="125">
        <f>Equipment!E549</f>
        <v>0</v>
      </c>
      <c r="F543" s="125">
        <f>Equipment!F549</f>
        <v>0</v>
      </c>
      <c r="G543" s="125">
        <f>Equipment!G549</f>
        <v>0</v>
      </c>
      <c r="H543" s="125">
        <f>Equipment!H549</f>
        <v>0</v>
      </c>
      <c r="I543" s="125">
        <f>Equipment!K549</f>
        <v>0</v>
      </c>
      <c r="J543" s="125">
        <f>Equipment!L549</f>
        <v>0</v>
      </c>
      <c r="K543" s="125">
        <f>Equipment!I549</f>
        <v>0</v>
      </c>
      <c r="L543" s="125" t="str">
        <f>Equipment!M549</f>
        <v>Jumper Wire - 0.1\", 4-pin, 6\"</v>
      </c>
      <c r="M543" s="125">
        <f>Equipment!N549</f>
        <v>1.5</v>
      </c>
      <c r="N543" s="125">
        <f>Equipment!O549</f>
        <v>0</v>
      </c>
      <c r="O543" s="125" t="str">
        <f>Equipment!P549</f>
        <v>A</v>
      </c>
      <c r="P543" s="125">
        <f>Equipment!Q549</f>
        <v>529</v>
      </c>
      <c r="Q543" s="125" t="str">
        <f>Equipment!R549</f>
        <v>PRT-10369</v>
      </c>
      <c r="R543" s="125">
        <f>Equipment!S549</f>
        <v>0</v>
      </c>
      <c r="S543" s="125">
        <f>Equipment!T549</f>
        <v>0</v>
      </c>
      <c r="T543" s="125">
        <f>Equipment!U549</f>
        <v>0</v>
      </c>
      <c r="U543" s="125">
        <f>Equipment!V549</f>
        <v>0</v>
      </c>
      <c r="V543" s="125">
        <f>Equipment!W549</f>
        <v>0</v>
      </c>
      <c r="W543" s="125" t="str">
        <f>Equipment!X549</f>
        <v>https://www.sparkfun.com/products/10369</v>
      </c>
      <c r="X543" s="125" t="str">
        <f>Equipment!Y549</f>
        <v>https://cdn.sparkfun.com/r/92-92/assets/parts/4/8/2/1/10369-01.jpg</v>
      </c>
      <c r="Y543" s="125" t="str">
        <f>Equipment!Z549</f>
        <v>https://www.sparkfun.com/products/10369</v>
      </c>
      <c r="Z543" s="125" t="str">
        <f>Equipment!AA549</f>
        <v>https://www.mouser.com/ProductDetail/474-PRT-10369</v>
      </c>
      <c r="AA543" s="125">
        <f>Equipment!AB549</f>
        <v>0</v>
      </c>
      <c r="AB543" s="125"/>
      <c r="AC543" s="125"/>
      <c r="AD543" s="125"/>
      <c r="AE543" s="125"/>
      <c r="AF543" s="125"/>
      <c r="AG543" s="125"/>
      <c r="AH543" s="125"/>
      <c r="AI543" s="125"/>
      <c r="AJ543" s="125"/>
      <c r="AK543" s="125"/>
      <c r="AL543" s="125"/>
    </row>
    <row r="544" spans="1:38" s="124" customFormat="1" x14ac:dyDescent="0.3">
      <c r="A544" s="125" t="str">
        <f>Equipment!A550</f>
        <v>Low-Level Electronics</v>
      </c>
      <c r="B544" s="125" t="str">
        <f>Equipment!B550</f>
        <v>Jumper Wires, PTH</v>
      </c>
      <c r="C544" s="125" t="str">
        <f>Equipment!C550</f>
        <v>SparkFun</v>
      </c>
      <c r="D544" s="125" t="str">
        <f>Equipment!D550</f>
        <v>PRT-10370</v>
      </c>
      <c r="E544" s="125">
        <f>Equipment!E550</f>
        <v>0</v>
      </c>
      <c r="F544" s="125">
        <f>Equipment!F550</f>
        <v>0</v>
      </c>
      <c r="G544" s="125">
        <f>Equipment!G550</f>
        <v>0</v>
      </c>
      <c r="H544" s="125">
        <f>Equipment!H550</f>
        <v>0</v>
      </c>
      <c r="I544" s="125">
        <f>Equipment!K550</f>
        <v>0</v>
      </c>
      <c r="J544" s="125">
        <f>Equipment!L550</f>
        <v>0</v>
      </c>
      <c r="K544" s="125">
        <f>Equipment!I550</f>
        <v>0</v>
      </c>
      <c r="L544" s="125" t="str">
        <f>Equipment!M550</f>
        <v>Jumper Wire - 0.1\", 5-pin, 6\"</v>
      </c>
      <c r="M544" s="125">
        <f>Equipment!N550</f>
        <v>1.5</v>
      </c>
      <c r="N544" s="125">
        <f>Equipment!O550</f>
        <v>0</v>
      </c>
      <c r="O544" s="125" t="str">
        <f>Equipment!P550</f>
        <v>A</v>
      </c>
      <c r="P544" s="125">
        <f>Equipment!Q550</f>
        <v>530</v>
      </c>
      <c r="Q544" s="125" t="str">
        <f>Equipment!R550</f>
        <v>PRT-10370</v>
      </c>
      <c r="R544" s="125">
        <f>Equipment!S550</f>
        <v>0</v>
      </c>
      <c r="S544" s="125">
        <f>Equipment!T550</f>
        <v>0</v>
      </c>
      <c r="T544" s="125">
        <f>Equipment!U550</f>
        <v>0</v>
      </c>
      <c r="U544" s="125">
        <f>Equipment!V550</f>
        <v>0</v>
      </c>
      <c r="V544" s="125">
        <f>Equipment!W550</f>
        <v>0</v>
      </c>
      <c r="W544" s="125" t="str">
        <f>Equipment!X550</f>
        <v>https://www.sparkfun.com/products/10370</v>
      </c>
      <c r="X544" s="125" t="str">
        <f>Equipment!Y550</f>
        <v>https://cdn.sparkfun.com/r/92-92/assets/parts/4/8/2/2/10370-01.jpg</v>
      </c>
      <c r="Y544" s="125" t="str">
        <f>Equipment!Z550</f>
        <v>https://www.sparkfun.com/products/10370</v>
      </c>
      <c r="Z544" s="125" t="str">
        <f>Equipment!AA550</f>
        <v>https://www.mouser.com/ProductDetail/474-PRT-10370</v>
      </c>
      <c r="AA544" s="125">
        <f>Equipment!AB550</f>
        <v>0</v>
      </c>
      <c r="AB544" s="125"/>
      <c r="AC544" s="125"/>
      <c r="AD544" s="125"/>
      <c r="AE544" s="125"/>
      <c r="AF544" s="125"/>
      <c r="AG544" s="125"/>
      <c r="AH544" s="125"/>
      <c r="AI544" s="125"/>
      <c r="AJ544" s="125"/>
      <c r="AK544" s="125"/>
      <c r="AL544" s="125"/>
    </row>
    <row r="545" spans="1:38" s="124" customFormat="1" x14ac:dyDescent="0.3">
      <c r="A545" s="125" t="str">
        <f>Equipment!A551</f>
        <v>Low-Level Electronics</v>
      </c>
      <c r="B545" s="125" t="str">
        <f>Equipment!B551</f>
        <v>Jumper Wires, PTH</v>
      </c>
      <c r="C545" s="125" t="str">
        <f>Equipment!C551</f>
        <v>SparkFun</v>
      </c>
      <c r="D545" s="125" t="str">
        <f>Equipment!D551</f>
        <v>PRT-10376</v>
      </c>
      <c r="E545" s="125">
        <f>Equipment!E551</f>
        <v>0</v>
      </c>
      <c r="F545" s="125">
        <f>Equipment!F551</f>
        <v>0</v>
      </c>
      <c r="G545" s="125">
        <f>Equipment!G551</f>
        <v>0</v>
      </c>
      <c r="H545" s="125">
        <f>Equipment!H551</f>
        <v>0</v>
      </c>
      <c r="I545" s="125">
        <f>Equipment!K551</f>
        <v>0</v>
      </c>
      <c r="J545" s="125">
        <f>Equipment!L551</f>
        <v>0</v>
      </c>
      <c r="K545" s="125">
        <f>Equipment!I551</f>
        <v>0</v>
      </c>
      <c r="L545" s="125" t="str">
        <f>Equipment!M551</f>
        <v>Jumper Wire - 0.1\", 6-pin, 12\"</v>
      </c>
      <c r="M545" s="125">
        <f>Equipment!N551</f>
        <v>1.95</v>
      </c>
      <c r="N545" s="125">
        <f>Equipment!O551</f>
        <v>0</v>
      </c>
      <c r="O545" s="125" t="str">
        <f>Equipment!P551</f>
        <v>A</v>
      </c>
      <c r="P545" s="125">
        <f>Equipment!Q551</f>
        <v>531</v>
      </c>
      <c r="Q545" s="125" t="str">
        <f>Equipment!R551</f>
        <v>PRT-10376</v>
      </c>
      <c r="R545" s="125">
        <f>Equipment!S551</f>
        <v>0</v>
      </c>
      <c r="S545" s="125">
        <f>Equipment!T551</f>
        <v>0</v>
      </c>
      <c r="T545" s="125">
        <f>Equipment!U551</f>
        <v>0</v>
      </c>
      <c r="U545" s="125">
        <f>Equipment!V551</f>
        <v>0</v>
      </c>
      <c r="V545" s="125">
        <f>Equipment!W551</f>
        <v>0</v>
      </c>
      <c r="W545" s="125" t="str">
        <f>Equipment!X551</f>
        <v>https://www.sparkfun.com/products/10376</v>
      </c>
      <c r="X545" s="125" t="str">
        <f>Equipment!Y551</f>
        <v>https://cdn.sparkfun.com/r/92-92/assets/parts/4/8/2/8/10376-01.jpg</v>
      </c>
      <c r="Y545" s="125" t="str">
        <f>Equipment!Z551</f>
        <v>https://www.sparkfun.com/products/10376</v>
      </c>
      <c r="Z545" s="125" t="str">
        <f>Equipment!AA551</f>
        <v>https://www.mouser.com/ProductDetail/474-PRT-10376</v>
      </c>
      <c r="AA545" s="125">
        <f>Equipment!AB551</f>
        <v>0</v>
      </c>
      <c r="AB545" s="125"/>
      <c r="AC545" s="125"/>
      <c r="AD545" s="125"/>
      <c r="AE545" s="125"/>
      <c r="AF545" s="125"/>
      <c r="AG545" s="125"/>
      <c r="AH545" s="125"/>
      <c r="AI545" s="125"/>
      <c r="AJ545" s="125"/>
      <c r="AK545" s="125"/>
      <c r="AL545" s="125"/>
    </row>
    <row r="546" spans="1:38" s="124" customFormat="1" x14ac:dyDescent="0.3">
      <c r="A546" s="125" t="str">
        <f>Equipment!A552</f>
        <v>Low-Level Electronics</v>
      </c>
      <c r="B546" s="125" t="str">
        <f>Equipment!B552</f>
        <v>Jumper Wires, PTH</v>
      </c>
      <c r="C546" s="125" t="str">
        <f>Equipment!C552</f>
        <v>SparkFun</v>
      </c>
      <c r="D546" s="125" t="str">
        <f>Equipment!D552</f>
        <v>PRT-10371</v>
      </c>
      <c r="E546" s="125">
        <f>Equipment!E552</f>
        <v>0</v>
      </c>
      <c r="F546" s="125">
        <f>Equipment!F552</f>
        <v>0</v>
      </c>
      <c r="G546" s="125">
        <f>Equipment!G552</f>
        <v>0</v>
      </c>
      <c r="H546" s="125">
        <f>Equipment!H552</f>
        <v>0</v>
      </c>
      <c r="I546" s="125">
        <f>Equipment!K552</f>
        <v>0</v>
      </c>
      <c r="J546" s="125">
        <f>Equipment!L552</f>
        <v>0</v>
      </c>
      <c r="K546" s="125">
        <f>Equipment!I552</f>
        <v>0</v>
      </c>
      <c r="L546" s="125" t="str">
        <f>Equipment!M552</f>
        <v>Jumper Wire - 0.1\", 6-pin, 6\"</v>
      </c>
      <c r="M546" s="125">
        <f>Equipment!N552</f>
        <v>1.5</v>
      </c>
      <c r="N546" s="125">
        <f>Equipment!O552</f>
        <v>0</v>
      </c>
      <c r="O546" s="125" t="str">
        <f>Equipment!P552</f>
        <v>A</v>
      </c>
      <c r="P546" s="125">
        <f>Equipment!Q552</f>
        <v>532</v>
      </c>
      <c r="Q546" s="125" t="str">
        <f>Equipment!R552</f>
        <v>PRT-10371</v>
      </c>
      <c r="R546" s="125">
        <f>Equipment!S552</f>
        <v>0</v>
      </c>
      <c r="S546" s="125">
        <f>Equipment!T552</f>
        <v>0</v>
      </c>
      <c r="T546" s="125">
        <f>Equipment!U552</f>
        <v>0</v>
      </c>
      <c r="U546" s="125">
        <f>Equipment!V552</f>
        <v>0</v>
      </c>
      <c r="V546" s="125">
        <f>Equipment!W552</f>
        <v>0</v>
      </c>
      <c r="W546" s="125" t="str">
        <f>Equipment!X552</f>
        <v>https://www.sparkfun.com/products/10371</v>
      </c>
      <c r="X546" s="125" t="str">
        <f>Equipment!Y552</f>
        <v>https://cdn.sparkfun.com/r/92-92/assets/parts/4/8/2/3/10371-01.jpg</v>
      </c>
      <c r="Y546" s="125" t="str">
        <f>Equipment!Z552</f>
        <v>https://www.sparkfun.com/products/10371</v>
      </c>
      <c r="Z546" s="125" t="str">
        <f>Equipment!AA552</f>
        <v>https://www.mouser.com/ProductDetail/474-PRT-10371</v>
      </c>
      <c r="AA546" s="125">
        <f>Equipment!AB552</f>
        <v>0</v>
      </c>
      <c r="AB546" s="125"/>
      <c r="AC546" s="125"/>
      <c r="AD546" s="125"/>
      <c r="AE546" s="125"/>
      <c r="AF546" s="125"/>
      <c r="AG546" s="125"/>
      <c r="AH546" s="125"/>
      <c r="AI546" s="125"/>
      <c r="AJ546" s="125"/>
      <c r="AK546" s="125"/>
      <c r="AL546" s="125"/>
    </row>
    <row r="547" spans="1:38" s="124" customFormat="1" x14ac:dyDescent="0.3">
      <c r="A547" s="125" t="str">
        <f>Equipment!A553</f>
        <v>Low-Level Electronics</v>
      </c>
      <c r="B547" s="125" t="str">
        <f>Equipment!B553</f>
        <v>Jumper Wires, PTH</v>
      </c>
      <c r="C547" s="125" t="str">
        <f>Equipment!C553</f>
        <v>SparkFun</v>
      </c>
      <c r="D547" s="125" t="str">
        <f>Equipment!D553</f>
        <v>PRT-12796</v>
      </c>
      <c r="E547" s="125">
        <f>Equipment!E553</f>
        <v>0</v>
      </c>
      <c r="F547" s="125">
        <f>Equipment!F553</f>
        <v>0</v>
      </c>
      <c r="G547" s="125">
        <f>Equipment!G553</f>
        <v>0</v>
      </c>
      <c r="H547" s="125">
        <f>Equipment!H553</f>
        <v>0</v>
      </c>
      <c r="I547" s="125">
        <f>Equipment!K553</f>
        <v>0</v>
      </c>
      <c r="J547" s="125">
        <f>Equipment!L553</f>
        <v>0</v>
      </c>
      <c r="K547" s="125">
        <f>Equipment!I553</f>
        <v>0</v>
      </c>
      <c r="L547" s="125" t="str">
        <f>Equipment!M553</f>
        <v>Jumper Wires - Connected 6\" (F/F, 20 pack)</v>
      </c>
      <c r="M547" s="125">
        <f>Equipment!N553</f>
        <v>1.95</v>
      </c>
      <c r="N547" s="125">
        <f>Equipment!O553</f>
        <v>0</v>
      </c>
      <c r="O547" s="125" t="str">
        <f>Equipment!P553</f>
        <v>A</v>
      </c>
      <c r="P547" s="125">
        <f>Equipment!Q553</f>
        <v>533</v>
      </c>
      <c r="Q547" s="125" t="str">
        <f>Equipment!R553</f>
        <v>PRT-12796</v>
      </c>
      <c r="R547" s="125">
        <f>Equipment!S553</f>
        <v>0</v>
      </c>
      <c r="S547" s="125">
        <f>Equipment!T553</f>
        <v>0</v>
      </c>
      <c r="T547" s="125">
        <f>Equipment!U553</f>
        <v>0</v>
      </c>
      <c r="U547" s="125">
        <f>Equipment!V553</f>
        <v>0</v>
      </c>
      <c r="V547" s="125">
        <f>Equipment!W553</f>
        <v>0</v>
      </c>
      <c r="W547" s="125" t="str">
        <f>Equipment!X553</f>
        <v>https://www.sparkfun.com/products/12796</v>
      </c>
      <c r="X547" s="125" t="str">
        <f>Equipment!Y553</f>
        <v>https://cdn.sparkfun.com/r/92-92/assets/parts/9/6/1/4/12796-00.jpg</v>
      </c>
      <c r="Y547" s="125" t="str">
        <f>Equipment!Z553</f>
        <v>https://www.sparkfun.com/products/12796</v>
      </c>
      <c r="Z547" s="125" t="str">
        <f>Equipment!AA553</f>
        <v>https://www.mouser.com/ProductDetail/474-PRT-12796</v>
      </c>
      <c r="AA547" s="125">
        <f>Equipment!AB553</f>
        <v>0</v>
      </c>
      <c r="AB547" s="125"/>
      <c r="AC547" s="125"/>
      <c r="AD547" s="125"/>
      <c r="AE547" s="125"/>
      <c r="AF547" s="125"/>
      <c r="AG547" s="125"/>
      <c r="AH547" s="125"/>
      <c r="AI547" s="125"/>
      <c r="AJ547" s="125"/>
      <c r="AK547" s="125"/>
      <c r="AL547" s="125"/>
    </row>
    <row r="548" spans="1:38" s="124" customFormat="1" x14ac:dyDescent="0.3">
      <c r="A548" s="125" t="str">
        <f>Equipment!A554</f>
        <v>Low-Level Electronics</v>
      </c>
      <c r="B548" s="125" t="str">
        <f>Equipment!B554</f>
        <v>Jumper Wires, PTH</v>
      </c>
      <c r="C548" s="125" t="str">
        <f>Equipment!C554</f>
        <v>SparkFun</v>
      </c>
      <c r="D548" s="125" t="str">
        <f>Equipment!D554</f>
        <v>PRT-11710</v>
      </c>
      <c r="E548" s="125">
        <f>Equipment!E554</f>
        <v>0</v>
      </c>
      <c r="F548" s="125">
        <f>Equipment!F554</f>
        <v>0</v>
      </c>
      <c r="G548" s="125">
        <f>Equipment!G554</f>
        <v>0</v>
      </c>
      <c r="H548" s="125">
        <f>Equipment!H554</f>
        <v>0</v>
      </c>
      <c r="I548" s="125">
        <f>Equipment!K554</f>
        <v>0</v>
      </c>
      <c r="J548" s="125">
        <f>Equipment!L554</f>
        <v>0</v>
      </c>
      <c r="K548" s="125">
        <f>Equipment!I554</f>
        <v>0</v>
      </c>
      <c r="L548" s="125" t="str">
        <f>Equipment!M554</f>
        <v>Jumper Wires Premium 6\" F/F - 20 AWG (10 Pack)</v>
      </c>
      <c r="M548" s="125">
        <f>Equipment!N554</f>
        <v>4.95</v>
      </c>
      <c r="N548" s="125">
        <f>Equipment!O554</f>
        <v>0</v>
      </c>
      <c r="O548" s="125" t="str">
        <f>Equipment!P554</f>
        <v>A</v>
      </c>
      <c r="P548" s="125">
        <f>Equipment!Q554</f>
        <v>534</v>
      </c>
      <c r="Q548" s="125" t="str">
        <f>Equipment!R554</f>
        <v>PRT-11710</v>
      </c>
      <c r="R548" s="125">
        <f>Equipment!S554</f>
        <v>0</v>
      </c>
      <c r="S548" s="125">
        <f>Equipment!T554</f>
        <v>0</v>
      </c>
      <c r="T548" s="125">
        <f>Equipment!U554</f>
        <v>0</v>
      </c>
      <c r="U548" s="125">
        <f>Equipment!V554</f>
        <v>0</v>
      </c>
      <c r="V548" s="125">
        <f>Equipment!W554</f>
        <v>0</v>
      </c>
      <c r="W548" s="125" t="str">
        <f>Equipment!X554</f>
        <v>https://www.sparkfun.com/products/11710</v>
      </c>
      <c r="X548" s="125" t="str">
        <f>Equipment!Y554</f>
        <v>https://cdn.sparkfun.com/r/92-92/assets/parts/7/8/9/3/11710-01.jpg</v>
      </c>
      <c r="Y548" s="125" t="str">
        <f>Equipment!Z554</f>
        <v>https://www.sparkfun.com/products/11710</v>
      </c>
      <c r="Z548" s="125" t="str">
        <f>Equipment!AA554</f>
        <v>https://www.mouser.com/ProductDetail/474-PRT-11710</v>
      </c>
      <c r="AA548" s="125">
        <f>Equipment!AB554</f>
        <v>0</v>
      </c>
      <c r="AB548" s="125"/>
      <c r="AC548" s="125"/>
      <c r="AD548" s="125"/>
      <c r="AE548" s="125"/>
      <c r="AF548" s="125"/>
      <c r="AG548" s="125"/>
      <c r="AH548" s="125"/>
      <c r="AI548" s="125"/>
      <c r="AJ548" s="125"/>
      <c r="AK548" s="125"/>
      <c r="AL548" s="125"/>
    </row>
    <row r="549" spans="1:38" s="124" customFormat="1" x14ac:dyDescent="0.3">
      <c r="A549" s="125" t="str">
        <f>Equipment!A555</f>
        <v>Low-Level Electronics</v>
      </c>
      <c r="B549" s="125" t="str">
        <f>Equipment!B555</f>
        <v>Jumper Wires, PTH</v>
      </c>
      <c r="C549" s="125" t="str">
        <f>Equipment!C555</f>
        <v>SparkFun</v>
      </c>
      <c r="D549" s="125" t="str">
        <f>Equipment!D555</f>
        <v>PRT-09389</v>
      </c>
      <c r="E549" s="125">
        <f>Equipment!E555</f>
        <v>0</v>
      </c>
      <c r="F549" s="125">
        <f>Equipment!F555</f>
        <v>0</v>
      </c>
      <c r="G549" s="125">
        <f>Equipment!G555</f>
        <v>0</v>
      </c>
      <c r="H549" s="125">
        <f>Equipment!H555</f>
        <v>0</v>
      </c>
      <c r="I549" s="125">
        <f>Equipment!K555</f>
        <v>0</v>
      </c>
      <c r="J549" s="125">
        <f>Equipment!L555</f>
        <v>0</v>
      </c>
      <c r="K549" s="125">
        <f>Equipment!I555</f>
        <v>0</v>
      </c>
      <c r="L549" s="125" t="str">
        <f>Equipment!M555</f>
        <v>Jumper Wires Premium 12\" F/F Pack of 10</v>
      </c>
      <c r="M549" s="125">
        <f>Equipment!N555</f>
        <v>4.5</v>
      </c>
      <c r="N549" s="125">
        <f>Equipment!O555</f>
        <v>0</v>
      </c>
      <c r="O549" s="125" t="str">
        <f>Equipment!P555</f>
        <v>A</v>
      </c>
      <c r="P549" s="125">
        <f>Equipment!Q555</f>
        <v>535</v>
      </c>
      <c r="Q549" s="125" t="str">
        <f>Equipment!R555</f>
        <v>PRT-09389</v>
      </c>
      <c r="R549" s="125">
        <f>Equipment!S555</f>
        <v>0</v>
      </c>
      <c r="S549" s="125">
        <f>Equipment!T555</f>
        <v>0</v>
      </c>
      <c r="T549" s="125">
        <f>Equipment!U555</f>
        <v>0</v>
      </c>
      <c r="U549" s="125">
        <f>Equipment!V555</f>
        <v>0</v>
      </c>
      <c r="V549" s="125">
        <f>Equipment!W555</f>
        <v>0</v>
      </c>
      <c r="W549" s="125" t="str">
        <f>Equipment!X555</f>
        <v>https://www.sparkfun.com/products/9389</v>
      </c>
      <c r="X549" s="125" t="str">
        <f>Equipment!Y555</f>
        <v>https://cdn.sparkfun.com/r/92-92/assets/parts/2/9/9/1/09389-01.jpg</v>
      </c>
      <c r="Y549" s="125" t="str">
        <f>Equipment!Z555</f>
        <v>https://www.sparkfun.com/products/09389</v>
      </c>
      <c r="Z549" s="125" t="str">
        <f>Equipment!AA555</f>
        <v>https://www.mouser.com/ProductDetail/474-PRT-09389</v>
      </c>
      <c r="AA549" s="125">
        <f>Equipment!AB555</f>
        <v>0</v>
      </c>
      <c r="AB549" s="125"/>
      <c r="AC549" s="125"/>
      <c r="AD549" s="125"/>
      <c r="AE549" s="125"/>
      <c r="AF549" s="125"/>
      <c r="AG549" s="125"/>
      <c r="AH549" s="125"/>
      <c r="AI549" s="125"/>
      <c r="AJ549" s="125"/>
      <c r="AK549" s="125"/>
      <c r="AL549" s="125"/>
    </row>
    <row r="550" spans="1:38" s="124" customFormat="1" x14ac:dyDescent="0.3">
      <c r="A550" s="125" t="str">
        <f>Equipment!A556</f>
        <v>Low-Level Electronics</v>
      </c>
      <c r="B550" s="125" t="str">
        <f>Equipment!B556</f>
        <v>Jumper Wires, PTH</v>
      </c>
      <c r="C550" s="125" t="str">
        <f>Equipment!C556</f>
        <v>SparkFun</v>
      </c>
      <c r="D550" s="125" t="str">
        <f>Equipment!D556</f>
        <v>PRT-09140</v>
      </c>
      <c r="E550" s="125">
        <f>Equipment!E556</f>
        <v>0</v>
      </c>
      <c r="F550" s="125">
        <f>Equipment!F556</f>
        <v>0</v>
      </c>
      <c r="G550" s="125">
        <f>Equipment!G556</f>
        <v>0</v>
      </c>
      <c r="H550" s="125">
        <f>Equipment!H556</f>
        <v>0</v>
      </c>
      <c r="I550" s="125">
        <f>Equipment!K556</f>
        <v>0</v>
      </c>
      <c r="J550" s="125">
        <f>Equipment!L556</f>
        <v>0</v>
      </c>
      <c r="K550" s="125">
        <f>Equipment!I556</f>
        <v>0</v>
      </c>
      <c r="L550" s="125" t="str">
        <f>Equipment!M556</f>
        <v>Jumper Wires Premium 6\" M/F Pack of 10</v>
      </c>
      <c r="M550" s="125">
        <f>Equipment!N556</f>
        <v>3.95</v>
      </c>
      <c r="N550" s="125">
        <f>Equipment!O556</f>
        <v>0</v>
      </c>
      <c r="O550" s="125" t="str">
        <f>Equipment!P556</f>
        <v>A</v>
      </c>
      <c r="P550" s="125">
        <f>Equipment!Q556</f>
        <v>536</v>
      </c>
      <c r="Q550" s="125" t="str">
        <f>Equipment!R556</f>
        <v>PRT-09140</v>
      </c>
      <c r="R550" s="125">
        <f>Equipment!S556</f>
        <v>0</v>
      </c>
      <c r="S550" s="125">
        <f>Equipment!T556</f>
        <v>0</v>
      </c>
      <c r="T550" s="125">
        <f>Equipment!U556</f>
        <v>0</v>
      </c>
      <c r="U550" s="125">
        <f>Equipment!V556</f>
        <v>0</v>
      </c>
      <c r="V550" s="125">
        <f>Equipment!W556</f>
        <v>0</v>
      </c>
      <c r="W550" s="125" t="str">
        <f>Equipment!X556</f>
        <v>https://www.sparkfun.com/products/9140</v>
      </c>
      <c r="X550" s="125" t="str">
        <f>Equipment!Y556</f>
        <v>https://cdn.sparkfun.com/r/92-92/assets/parts/2/5/5/7/09140-02-L.jpg</v>
      </c>
      <c r="Y550" s="125" t="str">
        <f>Equipment!Z556</f>
        <v>https://www.sparkfun.com/products/09140</v>
      </c>
      <c r="Z550" s="125" t="str">
        <f>Equipment!AA556</f>
        <v>https://www.mouser.com/ProductDetail/474-PRT-09140</v>
      </c>
      <c r="AA550" s="125">
        <f>Equipment!AB556</f>
        <v>0</v>
      </c>
      <c r="AB550" s="125"/>
      <c r="AC550" s="125"/>
      <c r="AD550" s="125"/>
      <c r="AE550" s="125"/>
      <c r="AF550" s="125"/>
      <c r="AG550" s="125"/>
      <c r="AH550" s="125"/>
      <c r="AI550" s="125"/>
      <c r="AJ550" s="125"/>
      <c r="AK550" s="125"/>
      <c r="AL550" s="125"/>
    </row>
    <row r="551" spans="1:38" s="124" customFormat="1" x14ac:dyDescent="0.3">
      <c r="A551" s="125" t="str">
        <f>Equipment!A557</f>
        <v>Low-Level Electronics</v>
      </c>
      <c r="B551" s="125" t="str">
        <f>Equipment!B557</f>
        <v>Jumper Wires, PTH</v>
      </c>
      <c r="C551" s="125" t="str">
        <f>Equipment!C557</f>
        <v>SparkFun</v>
      </c>
      <c r="D551" s="125" t="str">
        <f>Equipment!D557</f>
        <v>PRT-09385</v>
      </c>
      <c r="E551" s="125">
        <f>Equipment!E557</f>
        <v>0</v>
      </c>
      <c r="F551" s="125">
        <f>Equipment!F557</f>
        <v>0</v>
      </c>
      <c r="G551" s="125">
        <f>Equipment!G557</f>
        <v>0</v>
      </c>
      <c r="H551" s="125">
        <f>Equipment!H557</f>
        <v>0</v>
      </c>
      <c r="I551" s="125">
        <f>Equipment!K557</f>
        <v>0</v>
      </c>
      <c r="J551" s="125">
        <f>Equipment!L557</f>
        <v>0</v>
      </c>
      <c r="K551" s="125">
        <f>Equipment!I557</f>
        <v>0</v>
      </c>
      <c r="L551" s="125" t="str">
        <f>Equipment!M557</f>
        <v>Jumper Wires Premium 12\" M/F Pack of 10</v>
      </c>
      <c r="M551" s="125">
        <f>Equipment!N557</f>
        <v>4.5</v>
      </c>
      <c r="N551" s="125">
        <f>Equipment!O557</f>
        <v>0</v>
      </c>
      <c r="O551" s="125" t="str">
        <f>Equipment!P557</f>
        <v>A</v>
      </c>
      <c r="P551" s="125">
        <f>Equipment!Q557</f>
        <v>537</v>
      </c>
      <c r="Q551" s="125" t="str">
        <f>Equipment!R557</f>
        <v>PRT-09385</v>
      </c>
      <c r="R551" s="125">
        <f>Equipment!S557</f>
        <v>0</v>
      </c>
      <c r="S551" s="125">
        <f>Equipment!T557</f>
        <v>0</v>
      </c>
      <c r="T551" s="125">
        <f>Equipment!U557</f>
        <v>0</v>
      </c>
      <c r="U551" s="125">
        <f>Equipment!V557</f>
        <v>0</v>
      </c>
      <c r="V551" s="125">
        <f>Equipment!W557</f>
        <v>0</v>
      </c>
      <c r="W551" s="125" t="str">
        <f>Equipment!X557</f>
        <v>https://www.sparkfun.com/products/9385</v>
      </c>
      <c r="X551" s="125" t="str">
        <f>Equipment!Y557</f>
        <v>https://cdn.sparkfun.com/r/92-92/assets/parts/2/9/8/7/09385-03.jpg</v>
      </c>
      <c r="Y551" s="125" t="str">
        <f>Equipment!Z557</f>
        <v>https://www.sparkfun.com/products/09385</v>
      </c>
      <c r="Z551" s="125" t="str">
        <f>Equipment!AA557</f>
        <v>https://www.mouser.com/ProductDetail/474-PRT-09385</v>
      </c>
      <c r="AA551" s="125">
        <f>Equipment!AB557</f>
        <v>0</v>
      </c>
      <c r="AB551" s="125"/>
      <c r="AC551" s="125"/>
      <c r="AD551" s="125"/>
      <c r="AE551" s="125"/>
      <c r="AF551" s="125"/>
      <c r="AG551" s="125"/>
      <c r="AH551" s="125"/>
      <c r="AI551" s="125"/>
      <c r="AJ551" s="125"/>
      <c r="AK551" s="125"/>
      <c r="AL551" s="125"/>
    </row>
    <row r="552" spans="1:38" s="124" customFormat="1" x14ac:dyDescent="0.3">
      <c r="A552" s="125" t="str">
        <f>Equipment!A558</f>
        <v>Low-Level Electronics</v>
      </c>
      <c r="B552" s="125" t="str">
        <f>Equipment!B558</f>
        <v>Jumper Wires, PTH</v>
      </c>
      <c r="C552" s="125" t="str">
        <f>Equipment!C558</f>
        <v>SparkFun</v>
      </c>
      <c r="D552" s="125" t="str">
        <f>Equipment!D558</f>
        <v>PRT-14284</v>
      </c>
      <c r="E552" s="125">
        <f>Equipment!E558</f>
        <v>0</v>
      </c>
      <c r="F552" s="125">
        <f>Equipment!F558</f>
        <v>0</v>
      </c>
      <c r="G552" s="125">
        <f>Equipment!G558</f>
        <v>0</v>
      </c>
      <c r="H552" s="125">
        <f>Equipment!H558</f>
        <v>0</v>
      </c>
      <c r="I552" s="125">
        <f>Equipment!K558</f>
        <v>0</v>
      </c>
      <c r="J552" s="125">
        <f>Equipment!L558</f>
        <v>0</v>
      </c>
      <c r="K552" s="125">
        <f>Equipment!I558</f>
        <v>0</v>
      </c>
      <c r="L552" s="125" t="str">
        <f>Equipment!M558</f>
        <v>Jumper Wires Premium 4\" M/M - 26 AWG (30 Pack)</v>
      </c>
      <c r="M552" s="125">
        <f>Equipment!N558</f>
        <v>1.95</v>
      </c>
      <c r="N552" s="125">
        <f>Equipment!O558</f>
        <v>0</v>
      </c>
      <c r="O552" s="125" t="str">
        <f>Equipment!P558</f>
        <v>A</v>
      </c>
      <c r="P552" s="125">
        <f>Equipment!Q558</f>
        <v>538</v>
      </c>
      <c r="Q552" s="125" t="str">
        <f>Equipment!R558</f>
        <v>PRT-14284</v>
      </c>
      <c r="R552" s="125">
        <f>Equipment!S558</f>
        <v>0</v>
      </c>
      <c r="S552" s="125">
        <f>Equipment!T558</f>
        <v>0</v>
      </c>
      <c r="T552" s="125">
        <f>Equipment!U558</f>
        <v>0</v>
      </c>
      <c r="U552" s="125">
        <f>Equipment!V558</f>
        <v>0</v>
      </c>
      <c r="V552" s="125">
        <f>Equipment!W558</f>
        <v>0</v>
      </c>
      <c r="W552" s="125" t="str">
        <f>Equipment!X558</f>
        <v>https://www.sparkfun.com/products/14284</v>
      </c>
      <c r="X552" s="125" t="str">
        <f>Equipment!Y558</f>
        <v>https://cdn.sparkfun.com/r/92-92/assets/parts/1/2/2/4/2/13870-01.jpg</v>
      </c>
      <c r="Y552" s="125" t="str">
        <f>Equipment!Z558</f>
        <v>https://www.sparkfun.com/products/14284</v>
      </c>
      <c r="Z552" s="125" t="str">
        <f>Equipment!AA558</f>
        <v>https://www.mouser.com/ProductDetail/474-PRT-14284</v>
      </c>
      <c r="AA552" s="125">
        <f>Equipment!AB558</f>
        <v>0</v>
      </c>
      <c r="AB552" s="125"/>
      <c r="AC552" s="125"/>
      <c r="AD552" s="125"/>
      <c r="AE552" s="125"/>
      <c r="AF552" s="125"/>
      <c r="AG552" s="125"/>
      <c r="AH552" s="125"/>
      <c r="AI552" s="125"/>
      <c r="AJ552" s="125"/>
      <c r="AK552" s="125"/>
      <c r="AL552" s="125"/>
    </row>
    <row r="553" spans="1:38" s="124" customFormat="1" x14ac:dyDescent="0.3">
      <c r="A553" s="125" t="str">
        <f>Equipment!A559</f>
        <v>Low-Level Electronics</v>
      </c>
      <c r="B553" s="125" t="str">
        <f>Equipment!B559</f>
        <v>Jumper Wires, PTH</v>
      </c>
      <c r="C553" s="125" t="str">
        <f>Equipment!C559</f>
        <v>SparkFun</v>
      </c>
      <c r="D553" s="125" t="str">
        <f>Equipment!D559</f>
        <v>PRT-11709</v>
      </c>
      <c r="E553" s="125">
        <f>Equipment!E559</f>
        <v>0</v>
      </c>
      <c r="F553" s="125">
        <f>Equipment!F559</f>
        <v>0</v>
      </c>
      <c r="G553" s="125">
        <f>Equipment!G559</f>
        <v>0</v>
      </c>
      <c r="H553" s="125">
        <f>Equipment!H559</f>
        <v>0</v>
      </c>
      <c r="I553" s="125">
        <f>Equipment!K559</f>
        <v>0</v>
      </c>
      <c r="J553" s="125">
        <f>Equipment!L559</f>
        <v>0</v>
      </c>
      <c r="K553" s="125">
        <f>Equipment!I559</f>
        <v>0</v>
      </c>
      <c r="L553" s="125" t="str">
        <f>Equipment!M559</f>
        <v>Jumper Wires Premium 6\" M/M - 20 AWG (10 Pack)</v>
      </c>
      <c r="M553" s="125">
        <f>Equipment!N559</f>
        <v>4.95</v>
      </c>
      <c r="N553" s="125">
        <f>Equipment!O559</f>
        <v>0</v>
      </c>
      <c r="O553" s="125" t="str">
        <f>Equipment!P559</f>
        <v>A</v>
      </c>
      <c r="P553" s="125">
        <f>Equipment!Q559</f>
        <v>539</v>
      </c>
      <c r="Q553" s="125" t="str">
        <f>Equipment!R559</f>
        <v>PRT-11709</v>
      </c>
      <c r="R553" s="125">
        <f>Equipment!S559</f>
        <v>0</v>
      </c>
      <c r="S553" s="125">
        <f>Equipment!T559</f>
        <v>0</v>
      </c>
      <c r="T553" s="125">
        <f>Equipment!U559</f>
        <v>0</v>
      </c>
      <c r="U553" s="125">
        <f>Equipment!V559</f>
        <v>0</v>
      </c>
      <c r="V553" s="125">
        <f>Equipment!W559</f>
        <v>0</v>
      </c>
      <c r="W553" s="125" t="str">
        <f>Equipment!X559</f>
        <v>https://www.sparkfun.com/products/11710</v>
      </c>
      <c r="X553" s="125" t="str">
        <f>Equipment!Y559</f>
        <v>https://cdn.sparkfun.com/r/92-92/assets/parts/7/8/9/3/11710-01.jpg</v>
      </c>
      <c r="Y553" s="125" t="str">
        <f>Equipment!Z559</f>
        <v>https://www.sparkfun.com/products/11709</v>
      </c>
      <c r="Z553" s="125" t="str">
        <f>Equipment!AA559</f>
        <v>https://www.mouser.com/ProductDetail/474-PRT-11709</v>
      </c>
      <c r="AA553" s="125">
        <f>Equipment!AB559</f>
        <v>0</v>
      </c>
      <c r="AB553" s="125"/>
      <c r="AC553" s="125"/>
      <c r="AD553" s="125"/>
      <c r="AE553" s="125"/>
      <c r="AF553" s="125"/>
      <c r="AG553" s="125"/>
      <c r="AH553" s="125"/>
      <c r="AI553" s="125"/>
      <c r="AJ553" s="125"/>
      <c r="AK553" s="125"/>
      <c r="AL553" s="125"/>
    </row>
    <row r="554" spans="1:38" s="124" customFormat="1" x14ac:dyDescent="0.3">
      <c r="A554" s="125" t="str">
        <f>Equipment!A560</f>
        <v>Low-Level Electronics</v>
      </c>
      <c r="B554" s="125" t="str">
        <f>Equipment!B560</f>
        <v>Jumper Wires, PTH</v>
      </c>
      <c r="C554" s="125" t="str">
        <f>Equipment!C560</f>
        <v>SparkFun</v>
      </c>
      <c r="D554" s="125" t="str">
        <f>Equipment!D560</f>
        <v>PRT-08431</v>
      </c>
      <c r="E554" s="125">
        <f>Equipment!E560</f>
        <v>0</v>
      </c>
      <c r="F554" s="125">
        <f>Equipment!F560</f>
        <v>0</v>
      </c>
      <c r="G554" s="125">
        <f>Equipment!G560</f>
        <v>0</v>
      </c>
      <c r="H554" s="125">
        <f>Equipment!H560</f>
        <v>0</v>
      </c>
      <c r="I554" s="125">
        <f>Equipment!K560</f>
        <v>0</v>
      </c>
      <c r="J554" s="125">
        <f>Equipment!L560</f>
        <v>0</v>
      </c>
      <c r="K554" s="125">
        <f>Equipment!I560</f>
        <v>0</v>
      </c>
      <c r="L554" s="125" t="str">
        <f>Equipment!M560</f>
        <v>Jumper Wires Premium 6\" M/M Pack of 10</v>
      </c>
      <c r="M554" s="125">
        <f>Equipment!N560</f>
        <v>3.95</v>
      </c>
      <c r="N554" s="125">
        <f>Equipment!O560</f>
        <v>0</v>
      </c>
      <c r="O554" s="125" t="str">
        <f>Equipment!P560</f>
        <v>A</v>
      </c>
      <c r="P554" s="125">
        <f>Equipment!Q560</f>
        <v>540</v>
      </c>
      <c r="Q554" s="125" t="str">
        <f>Equipment!R560</f>
        <v>PRT-08431</v>
      </c>
      <c r="R554" s="125">
        <f>Equipment!S560</f>
        <v>0</v>
      </c>
      <c r="S554" s="125">
        <f>Equipment!T560</f>
        <v>0</v>
      </c>
      <c r="T554" s="125">
        <f>Equipment!U560</f>
        <v>0</v>
      </c>
      <c r="U554" s="125">
        <f>Equipment!V560</f>
        <v>0</v>
      </c>
      <c r="V554" s="125">
        <f>Equipment!W560</f>
        <v>0</v>
      </c>
      <c r="W554" s="125" t="str">
        <f>Equipment!X560</f>
        <v>https://www.sparkfun.com/products/8431</v>
      </c>
      <c r="X554" s="125" t="str">
        <f>Equipment!Y560</f>
        <v>https://cdn.sparkfun.com/r/92-92/assets/parts/1/1/8/1/JumperWire-Male-01-L.jpg</v>
      </c>
      <c r="Y554" s="125" t="str">
        <f>Equipment!Z560</f>
        <v>https://www.sparkfun.com/products/08431</v>
      </c>
      <c r="Z554" s="125" t="str">
        <f>Equipment!AA560</f>
        <v>https://www.mouser.com/ProductDetail/474-PRT-08431</v>
      </c>
      <c r="AA554" s="125">
        <f>Equipment!AB560</f>
        <v>0</v>
      </c>
      <c r="AB554" s="125"/>
      <c r="AC554" s="125"/>
      <c r="AD554" s="125"/>
      <c r="AE554" s="125"/>
      <c r="AF554" s="125"/>
      <c r="AG554" s="125"/>
      <c r="AH554" s="125"/>
      <c r="AI554" s="125"/>
      <c r="AJ554" s="125"/>
      <c r="AK554" s="125"/>
      <c r="AL554" s="125"/>
    </row>
    <row r="555" spans="1:38" s="124" customFormat="1" x14ac:dyDescent="0.3">
      <c r="A555" s="125" t="str">
        <f>Equipment!A561</f>
        <v>Low-Level Electronics</v>
      </c>
      <c r="B555" s="125" t="str">
        <f>Equipment!B561</f>
        <v>Jumper Wires, PTH</v>
      </c>
      <c r="C555" s="125" t="str">
        <f>Equipment!C561</f>
        <v>SparkFun</v>
      </c>
      <c r="D555" s="125" t="str">
        <f>Equipment!D561</f>
        <v>PRT-11026</v>
      </c>
      <c r="E555" s="125">
        <f>Equipment!E561</f>
        <v>0</v>
      </c>
      <c r="F555" s="125">
        <f>Equipment!F561</f>
        <v>0</v>
      </c>
      <c r="G555" s="125">
        <f>Equipment!G561</f>
        <v>0</v>
      </c>
      <c r="H555" s="125">
        <f>Equipment!H561</f>
        <v>0</v>
      </c>
      <c r="I555" s="125">
        <f>Equipment!K561</f>
        <v>0</v>
      </c>
      <c r="J555" s="125">
        <f>Equipment!L561</f>
        <v>0</v>
      </c>
      <c r="K555" s="125">
        <f>Equipment!I561</f>
        <v>0</v>
      </c>
      <c r="L555" s="125" t="str">
        <f>Equipment!M561</f>
        <v>Jumper Wires Standard 7\" M/M - 30 AWG (30 Pack)</v>
      </c>
      <c r="M555" s="125">
        <f>Equipment!N561</f>
        <v>1.95</v>
      </c>
      <c r="N555" s="125">
        <f>Equipment!O561</f>
        <v>0</v>
      </c>
      <c r="O555" s="125" t="str">
        <f>Equipment!P561</f>
        <v>A</v>
      </c>
      <c r="P555" s="125">
        <f>Equipment!Q561</f>
        <v>541</v>
      </c>
      <c r="Q555" s="125" t="str">
        <f>Equipment!R561</f>
        <v>PRT-11026</v>
      </c>
      <c r="R555" s="125">
        <f>Equipment!S561</f>
        <v>0</v>
      </c>
      <c r="S555" s="125">
        <f>Equipment!T561</f>
        <v>0</v>
      </c>
      <c r="T555" s="125">
        <f>Equipment!U561</f>
        <v>0</v>
      </c>
      <c r="U555" s="125">
        <f>Equipment!V561</f>
        <v>0</v>
      </c>
      <c r="V555" s="125">
        <f>Equipment!W561</f>
        <v>0</v>
      </c>
      <c r="W555" s="125" t="str">
        <f>Equipment!X561</f>
        <v>https://www.sparkfun.com/products/11026</v>
      </c>
      <c r="X555" s="125" t="str">
        <f>Equipment!Y561</f>
        <v>https://cdn.sparkfun.com/r/92-92/assets/parts/3/7/0/4/11026-02.jpg</v>
      </c>
      <c r="Y555" s="125" t="str">
        <f>Equipment!Z561</f>
        <v>https://www.sparkfun.com/products/11026</v>
      </c>
      <c r="Z555" s="125" t="str">
        <f>Equipment!AA561</f>
        <v>https://www.mouser.com/ProductDetail/474-PRT-11026</v>
      </c>
      <c r="AA555" s="125">
        <f>Equipment!AB561</f>
        <v>0</v>
      </c>
      <c r="AB555" s="125"/>
      <c r="AC555" s="125"/>
      <c r="AD555" s="125"/>
      <c r="AE555" s="125"/>
      <c r="AF555" s="125"/>
      <c r="AG555" s="125"/>
      <c r="AH555" s="125"/>
      <c r="AI555" s="125"/>
      <c r="AJ555" s="125"/>
      <c r="AK555" s="125"/>
      <c r="AL555" s="125"/>
    </row>
    <row r="556" spans="1:38" s="124" customFormat="1" x14ac:dyDescent="0.3">
      <c r="A556" s="125" t="str">
        <f>Equipment!A562</f>
        <v>Low-Level Electronics</v>
      </c>
      <c r="B556" s="125" t="str">
        <f>Equipment!B562</f>
        <v>Passive Components</v>
      </c>
      <c r="C556" s="125" t="str">
        <f>Equipment!C562</f>
        <v>SparkFun</v>
      </c>
      <c r="D556" s="125" t="str">
        <f>Equipment!D562</f>
        <v>COM-10969</v>
      </c>
      <c r="E556" s="125">
        <f>Equipment!E562</f>
        <v>0</v>
      </c>
      <c r="F556" s="125">
        <f>Equipment!F562</f>
        <v>1</v>
      </c>
      <c r="G556" s="125">
        <f>Equipment!G562</f>
        <v>1</v>
      </c>
      <c r="H556" s="125">
        <f>Equipment!H562</f>
        <v>1</v>
      </c>
      <c r="I556" s="125">
        <f>Equipment!K562</f>
        <v>0</v>
      </c>
      <c r="J556" s="125">
        <f>Equipment!L562</f>
        <v>0</v>
      </c>
      <c r="K556" s="125">
        <f>Equipment!I562</f>
        <v>1</v>
      </c>
      <c r="L556" s="125" t="str">
        <f>Equipment!M562</f>
        <v>Resistor Kit - 1/4W (500 total)</v>
      </c>
      <c r="M556" s="125">
        <f>Equipment!N562</f>
        <v>7.95</v>
      </c>
      <c r="N556" s="125">
        <f>Equipment!O562</f>
        <v>0</v>
      </c>
      <c r="O556" s="125" t="str">
        <f>Equipment!P562</f>
        <v>A</v>
      </c>
      <c r="P556" s="125">
        <f>Equipment!Q562</f>
        <v>542</v>
      </c>
      <c r="Q556" s="125" t="str">
        <f>Equipment!R562</f>
        <v>COM-10969</v>
      </c>
      <c r="R556" s="125">
        <f>Equipment!S562</f>
        <v>0</v>
      </c>
      <c r="S556" s="125">
        <f>Equipment!T562</f>
        <v>7.95</v>
      </c>
      <c r="T556" s="125">
        <f>Equipment!U562</f>
        <v>7.95</v>
      </c>
      <c r="U556" s="125">
        <f>Equipment!V562</f>
        <v>0</v>
      </c>
      <c r="V556" s="125">
        <f>Equipment!W562</f>
        <v>0</v>
      </c>
      <c r="W556" s="125" t="str">
        <f>Equipment!X562</f>
        <v>https://www.sparkfun.com/products/10969</v>
      </c>
      <c r="X556" s="125" t="str">
        <f>Equipment!Y562</f>
        <v>https://cdn.sparkfun.com/r/92-92/assets/parts/6/1/7/1/10969-01.jpg</v>
      </c>
      <c r="Y556" s="125" t="str">
        <f>Equipment!Z562</f>
        <v>https://www.sparkfun.com/products/10969</v>
      </c>
      <c r="Z556" s="125" t="str">
        <f>Equipment!AA562</f>
        <v>https://www.mouser.com/ProductDetail/474-COM-10969</v>
      </c>
      <c r="AA556" s="125">
        <f>Equipment!AB562</f>
        <v>0</v>
      </c>
      <c r="AB556" s="125"/>
      <c r="AC556" s="125"/>
      <c r="AD556" s="125"/>
      <c r="AE556" s="125"/>
      <c r="AF556" s="125"/>
      <c r="AG556" s="125"/>
      <c r="AH556" s="125"/>
      <c r="AI556" s="125"/>
      <c r="AJ556" s="125"/>
      <c r="AK556" s="125"/>
      <c r="AL556" s="125"/>
    </row>
    <row r="557" spans="1:38" s="124" customFormat="1" x14ac:dyDescent="0.3">
      <c r="A557" s="125" t="str">
        <f>Equipment!A563</f>
        <v>Low-Level Electronics</v>
      </c>
      <c r="B557" s="125" t="str">
        <f>Equipment!B563</f>
        <v>Passive Components</v>
      </c>
      <c r="C557" s="125" t="str">
        <f>Equipment!C563</f>
        <v>SparkFun</v>
      </c>
      <c r="D557" s="125" t="str">
        <f>Equipment!D563</f>
        <v>COM-10856</v>
      </c>
      <c r="E557" s="125">
        <f>Equipment!E563</f>
        <v>1</v>
      </c>
      <c r="F557" s="125">
        <f>Equipment!F563</f>
        <v>0</v>
      </c>
      <c r="G557" s="125">
        <f>Equipment!G563</f>
        <v>0</v>
      </c>
      <c r="H557" s="125">
        <f>Equipment!H563</f>
        <v>5</v>
      </c>
      <c r="I557" s="125">
        <f>Equipment!K563</f>
        <v>0</v>
      </c>
      <c r="J557" s="125">
        <f>Equipment!L563</f>
        <v>0</v>
      </c>
      <c r="K557" s="125">
        <f>Equipment!I563</f>
        <v>5</v>
      </c>
      <c r="L557" s="125" t="str">
        <f>Equipment!M563</f>
        <v>Resistor Network - 10K Ohm (6-pin bussed)</v>
      </c>
      <c r="M557" s="125">
        <f>Equipment!N563</f>
        <v>0.5</v>
      </c>
      <c r="N557" s="125">
        <f>Equipment!O563</f>
        <v>0</v>
      </c>
      <c r="O557" s="125" t="str">
        <f>Equipment!P563</f>
        <v>B</v>
      </c>
      <c r="P557" s="125">
        <f>Equipment!Q563</f>
        <v>543</v>
      </c>
      <c r="Q557" s="125" t="str">
        <f>Equipment!R563</f>
        <v>COM-10856</v>
      </c>
      <c r="R557" s="125">
        <f>Equipment!S563</f>
        <v>0.5</v>
      </c>
      <c r="S557" s="125">
        <f>Equipment!T563</f>
        <v>2.5</v>
      </c>
      <c r="T557" s="125">
        <f>Equipment!U563</f>
        <v>2.5</v>
      </c>
      <c r="U557" s="125">
        <f>Equipment!V563</f>
        <v>0</v>
      </c>
      <c r="V557" s="125">
        <f>Equipment!W563</f>
        <v>0</v>
      </c>
      <c r="W557" s="125" t="str">
        <f>Equipment!X563</f>
        <v>https://www.sparkfun.com/products/10856</v>
      </c>
      <c r="X557" s="125" t="str">
        <f>Equipment!Y563</f>
        <v>https://cdn.sparkfun.com/r/92-92/assets/parts/5/8/6/9/10856-01a.jpg</v>
      </c>
      <c r="Y557" s="125" t="str">
        <f>Equipment!Z563</f>
        <v>https://www.sparkfun.com/products/10856</v>
      </c>
      <c r="Z557" s="125" t="str">
        <f>Equipment!AA563</f>
        <v>https://www.mouser.com/ProductDetail/474-COM-10856</v>
      </c>
      <c r="AA557" s="125">
        <f>Equipment!AB563</f>
        <v>0</v>
      </c>
      <c r="AB557" s="125"/>
      <c r="AC557" s="125"/>
      <c r="AD557" s="125"/>
      <c r="AE557" s="125"/>
      <c r="AF557" s="125"/>
      <c r="AG557" s="125"/>
      <c r="AH557" s="125"/>
      <c r="AI557" s="125"/>
      <c r="AJ557" s="125"/>
      <c r="AK557" s="125"/>
      <c r="AL557" s="125"/>
    </row>
    <row r="558" spans="1:38" s="124" customFormat="1" x14ac:dyDescent="0.3">
      <c r="A558" s="125" t="str">
        <f>Equipment!A564</f>
        <v>Low-Level Electronics</v>
      </c>
      <c r="B558" s="125" t="str">
        <f>Equipment!B564</f>
        <v>Passive Components</v>
      </c>
      <c r="C558" s="125" t="str">
        <f>Equipment!C564</f>
        <v>SparkFun</v>
      </c>
      <c r="D558" s="125" t="str">
        <f>Equipment!D564</f>
        <v>COM-10855</v>
      </c>
      <c r="E558" s="125">
        <f>Equipment!E564</f>
        <v>1</v>
      </c>
      <c r="F558" s="125">
        <f>Equipment!F564</f>
        <v>0</v>
      </c>
      <c r="G558" s="125">
        <f>Equipment!G564</f>
        <v>0</v>
      </c>
      <c r="H558" s="125">
        <f>Equipment!H564</f>
        <v>5</v>
      </c>
      <c r="I558" s="125">
        <f>Equipment!K564</f>
        <v>0</v>
      </c>
      <c r="J558" s="125">
        <f>Equipment!L564</f>
        <v>0</v>
      </c>
      <c r="K558" s="125">
        <f>Equipment!I564</f>
        <v>5</v>
      </c>
      <c r="L558" s="125" t="str">
        <f>Equipment!M564</f>
        <v>Resistor Network - 330 Ohm (6-pin bussed)</v>
      </c>
      <c r="M558" s="125">
        <f>Equipment!N564</f>
        <v>0.5</v>
      </c>
      <c r="N558" s="125">
        <f>Equipment!O564</f>
        <v>0</v>
      </c>
      <c r="O558" s="125" t="str">
        <f>Equipment!P564</f>
        <v>B</v>
      </c>
      <c r="P558" s="125">
        <f>Equipment!Q564</f>
        <v>544</v>
      </c>
      <c r="Q558" s="125" t="str">
        <f>Equipment!R564</f>
        <v>COM-10855</v>
      </c>
      <c r="R558" s="125">
        <f>Equipment!S564</f>
        <v>0.5</v>
      </c>
      <c r="S558" s="125">
        <f>Equipment!T564</f>
        <v>2.5</v>
      </c>
      <c r="T558" s="125">
        <f>Equipment!U564</f>
        <v>2.5</v>
      </c>
      <c r="U558" s="125">
        <f>Equipment!V564</f>
        <v>0</v>
      </c>
      <c r="V558" s="125">
        <f>Equipment!W564</f>
        <v>0</v>
      </c>
      <c r="W558" s="125" t="str">
        <f>Equipment!X564</f>
        <v>https://www.sparkfun.com/products/10855</v>
      </c>
      <c r="X558" s="125" t="str">
        <f>Equipment!Y564</f>
        <v>https://cdn.sparkfun.com/r/92-92/assets/parts/5/8/6/8/10855-01d.jpg</v>
      </c>
      <c r="Y558" s="125" t="str">
        <f>Equipment!Z564</f>
        <v>https://www.sparkfun.com/products/10855</v>
      </c>
      <c r="Z558" s="125" t="str">
        <f>Equipment!AA564</f>
        <v>https://www.mouser.com/ProductDetail/474-COM-10855</v>
      </c>
      <c r="AA558" s="125">
        <f>Equipment!AB564</f>
        <v>0</v>
      </c>
      <c r="AB558" s="125"/>
      <c r="AC558" s="125"/>
      <c r="AD558" s="125"/>
      <c r="AE558" s="125"/>
      <c r="AF558" s="125"/>
      <c r="AG558" s="125"/>
      <c r="AH558" s="125"/>
      <c r="AI558" s="125"/>
      <c r="AJ558" s="125"/>
      <c r="AK558" s="125"/>
      <c r="AL558" s="125"/>
    </row>
    <row r="559" spans="1:38" s="124" customFormat="1" x14ac:dyDescent="0.3">
      <c r="A559" s="125" t="str">
        <f>Equipment!A565</f>
        <v>Low-Level Electronics</v>
      </c>
      <c r="B559" s="125" t="str">
        <f>Equipment!B565</f>
        <v>Passive Components</v>
      </c>
      <c r="C559" s="125" t="str">
        <f>Equipment!C565</f>
        <v>SparkFun</v>
      </c>
      <c r="D559" s="125" t="str">
        <f>Equipment!D565</f>
        <v>COM-09120</v>
      </c>
      <c r="E559" s="125">
        <f>Equipment!E565</f>
        <v>0</v>
      </c>
      <c r="F559" s="125">
        <f>Equipment!F565</f>
        <v>3</v>
      </c>
      <c r="G559" s="125">
        <f>Equipment!G565</f>
        <v>0</v>
      </c>
      <c r="H559" s="125">
        <f>Equipment!H565</f>
        <v>3</v>
      </c>
      <c r="I559" s="125">
        <f>Equipment!K565</f>
        <v>3</v>
      </c>
      <c r="J559" s="125">
        <f>Equipment!L565</f>
        <v>3</v>
      </c>
      <c r="K559" s="125">
        <f>Equipment!I565</f>
        <v>0</v>
      </c>
      <c r="L559" s="125" t="str">
        <f>Equipment!M565</f>
        <v>Slide Potentiometer Knob</v>
      </c>
      <c r="M559" s="125">
        <f>Equipment!N565</f>
        <v>0.95</v>
      </c>
      <c r="N559" s="125">
        <f>Equipment!O565</f>
        <v>2.8499999999999996</v>
      </c>
      <c r="O559" s="125" t="str">
        <f>Equipment!P565</f>
        <v>A</v>
      </c>
      <c r="P559" s="125">
        <f>Equipment!Q565</f>
        <v>545</v>
      </c>
      <c r="Q559" s="125" t="str">
        <f>Equipment!R565</f>
        <v>COM-09120</v>
      </c>
      <c r="R559" s="125">
        <f>Equipment!S565</f>
        <v>0</v>
      </c>
      <c r="S559" s="125">
        <f>Equipment!T565</f>
        <v>2.8499999999999996</v>
      </c>
      <c r="T559" s="125">
        <f>Equipment!U565</f>
        <v>0</v>
      </c>
      <c r="U559" s="125">
        <f>Equipment!V565</f>
        <v>2.8499999999999996</v>
      </c>
      <c r="V559" s="125">
        <f>Equipment!W565</f>
        <v>2.8499999999999996</v>
      </c>
      <c r="W559" s="125" t="str">
        <f>Equipment!X565</f>
        <v>https://www.sparkfun.com/products/9120</v>
      </c>
      <c r="X559" s="125" t="str">
        <f>Equipment!Y565</f>
        <v>https://cdn.sparkfun.com/r/92-92/assets/parts/2/5/2/5/09120-03-L.jpg</v>
      </c>
      <c r="Y559" s="125" t="str">
        <f>Equipment!Z565</f>
        <v>https://www.sparkfun.com/products/09120</v>
      </c>
      <c r="Z559" s="125" t="str">
        <f>Equipment!AA565</f>
        <v>https://www.mouser.com/ProductDetail/474-COM-09120</v>
      </c>
      <c r="AA559" s="125">
        <f>Equipment!AB565</f>
        <v>0</v>
      </c>
      <c r="AB559" s="125"/>
      <c r="AC559" s="125"/>
      <c r="AD559" s="125"/>
      <c r="AE559" s="125"/>
      <c r="AF559" s="125"/>
      <c r="AG559" s="125"/>
      <c r="AH559" s="125"/>
      <c r="AI559" s="125"/>
      <c r="AJ559" s="125"/>
      <c r="AK559" s="125"/>
      <c r="AL559" s="125"/>
    </row>
    <row r="560" spans="1:38" s="124" customFormat="1" x14ac:dyDescent="0.3">
      <c r="A560" s="125" t="str">
        <f>Equipment!A566</f>
        <v>Low-Level Electronics</v>
      </c>
      <c r="B560" s="125" t="str">
        <f>Equipment!B566</f>
        <v>Passive Components</v>
      </c>
      <c r="C560" s="125" t="str">
        <f>Equipment!C566</f>
        <v>SparkFun</v>
      </c>
      <c r="D560" s="125" t="str">
        <f>Equipment!D566</f>
        <v>COM-11620</v>
      </c>
      <c r="E560" s="125">
        <f>Equipment!E566</f>
        <v>0</v>
      </c>
      <c r="F560" s="125">
        <f>Equipment!F566</f>
        <v>1</v>
      </c>
      <c r="G560" s="125">
        <f>Equipment!G566</f>
        <v>0</v>
      </c>
      <c r="H560" s="125">
        <f>Equipment!H566</f>
        <v>1</v>
      </c>
      <c r="I560" s="125">
        <f>Equipment!K566</f>
        <v>1</v>
      </c>
      <c r="J560" s="125">
        <f>Equipment!L566</f>
        <v>1</v>
      </c>
      <c r="K560" s="125">
        <f>Equipment!I566</f>
        <v>0</v>
      </c>
      <c r="L560" s="125" t="str">
        <f>Equipment!M566</f>
        <v>Slide Pot - Small (10k Linear Taper)</v>
      </c>
      <c r="M560" s="125">
        <f>Equipment!N566</f>
        <v>1.95</v>
      </c>
      <c r="N560" s="125">
        <f>Equipment!O566</f>
        <v>1.95</v>
      </c>
      <c r="O560" s="125" t="str">
        <f>Equipment!P566</f>
        <v>A</v>
      </c>
      <c r="P560" s="125">
        <f>Equipment!Q566</f>
        <v>546</v>
      </c>
      <c r="Q560" s="125" t="str">
        <f>Equipment!R566</f>
        <v>COM-11620</v>
      </c>
      <c r="R560" s="125">
        <f>Equipment!S566</f>
        <v>0</v>
      </c>
      <c r="S560" s="125">
        <f>Equipment!T566</f>
        <v>1.95</v>
      </c>
      <c r="T560" s="125">
        <f>Equipment!U566</f>
        <v>0</v>
      </c>
      <c r="U560" s="125">
        <f>Equipment!V566</f>
        <v>1.95</v>
      </c>
      <c r="V560" s="125">
        <f>Equipment!W566</f>
        <v>1.95</v>
      </c>
      <c r="W560" s="125" t="str">
        <f>Equipment!X566</f>
        <v>https://www.sparkfun.com/products/11620</v>
      </c>
      <c r="X560" s="125" t="str">
        <f>Equipment!Y566</f>
        <v>https://cdn.sparkfun.com/r/92-92/assets/parts/7/6/5/4/11620-01.jpg</v>
      </c>
      <c r="Y560" s="125" t="str">
        <f>Equipment!Z566</f>
        <v>https://www.sparkfun.com/products/11620</v>
      </c>
      <c r="Z560" s="125" t="str">
        <f>Equipment!AA566</f>
        <v>https://www.mouser.com/ProductDetail/474-COM-11620</v>
      </c>
      <c r="AA560" s="125">
        <f>Equipment!AB566</f>
        <v>0</v>
      </c>
      <c r="AB560" s="125"/>
      <c r="AC560" s="125"/>
      <c r="AD560" s="125"/>
      <c r="AE560" s="125"/>
      <c r="AF560" s="125"/>
      <c r="AG560" s="125"/>
      <c r="AH560" s="125"/>
      <c r="AI560" s="125"/>
      <c r="AJ560" s="125"/>
      <c r="AK560" s="125"/>
      <c r="AL560" s="125"/>
    </row>
    <row r="561" spans="1:38" s="124" customFormat="1" x14ac:dyDescent="0.3">
      <c r="A561" s="125" t="str">
        <f>Equipment!A567</f>
        <v>Low-Level Electronics</v>
      </c>
      <c r="B561" s="125" t="str">
        <f>Equipment!B567</f>
        <v>Passive Components</v>
      </c>
      <c r="C561" s="125" t="str">
        <f>Equipment!C567</f>
        <v>SparkFun</v>
      </c>
      <c r="D561" s="125" t="str">
        <f>Equipment!D567</f>
        <v>COM-11621</v>
      </c>
      <c r="E561" s="125">
        <f>Equipment!E567</f>
        <v>0</v>
      </c>
      <c r="F561" s="125">
        <f>Equipment!F567</f>
        <v>1</v>
      </c>
      <c r="G561" s="125">
        <f>Equipment!G567</f>
        <v>0</v>
      </c>
      <c r="H561" s="125">
        <f>Equipment!H567</f>
        <v>1</v>
      </c>
      <c r="I561" s="125">
        <f>Equipment!K567</f>
        <v>1</v>
      </c>
      <c r="J561" s="125">
        <f>Equipment!L567</f>
        <v>1</v>
      </c>
      <c r="K561" s="125">
        <f>Equipment!I567</f>
        <v>0</v>
      </c>
      <c r="L561" s="125" t="str">
        <f>Equipment!M567</f>
        <v>Slide Pot - Medium (10k Linear Taper)</v>
      </c>
      <c r="M561" s="125">
        <f>Equipment!N567</f>
        <v>2.5</v>
      </c>
      <c r="N561" s="125">
        <f>Equipment!O567</f>
        <v>2.5</v>
      </c>
      <c r="O561" s="125" t="str">
        <f>Equipment!P567</f>
        <v>A</v>
      </c>
      <c r="P561" s="125">
        <f>Equipment!Q567</f>
        <v>547</v>
      </c>
      <c r="Q561" s="125" t="str">
        <f>Equipment!R567</f>
        <v>COM-11621</v>
      </c>
      <c r="R561" s="125">
        <f>Equipment!S567</f>
        <v>0</v>
      </c>
      <c r="S561" s="125">
        <f>Equipment!T567</f>
        <v>2.5</v>
      </c>
      <c r="T561" s="125">
        <f>Equipment!U567</f>
        <v>0</v>
      </c>
      <c r="U561" s="125">
        <f>Equipment!V567</f>
        <v>2.5</v>
      </c>
      <c r="V561" s="125">
        <f>Equipment!W567</f>
        <v>2.5</v>
      </c>
      <c r="W561" s="125" t="str">
        <f>Equipment!X567</f>
        <v>https://www.sparkfun.com/products/11621</v>
      </c>
      <c r="X561" s="125" t="str">
        <f>Equipment!Y567</f>
        <v>https://cdn.sparkfun.com/r/92-92/assets/parts/7/6/5/5/11621-01.jpg</v>
      </c>
      <c r="Y561" s="125" t="str">
        <f>Equipment!Z567</f>
        <v>https://www.sparkfun.com/products/11621</v>
      </c>
      <c r="Z561" s="125" t="str">
        <f>Equipment!AA567</f>
        <v>https://www.mouser.com/ProductDetail/474-COM-11621</v>
      </c>
      <c r="AA561" s="125">
        <f>Equipment!AB567</f>
        <v>0</v>
      </c>
      <c r="AB561" s="125"/>
      <c r="AC561" s="125"/>
      <c r="AD561" s="125"/>
      <c r="AE561" s="125"/>
      <c r="AF561" s="125"/>
      <c r="AG561" s="125"/>
      <c r="AH561" s="125"/>
      <c r="AI561" s="125"/>
      <c r="AJ561" s="125"/>
      <c r="AK561" s="125"/>
      <c r="AL561" s="125"/>
    </row>
    <row r="562" spans="1:38" s="124" customFormat="1" x14ac:dyDescent="0.3">
      <c r="A562" s="125" t="str">
        <f>Equipment!A568</f>
        <v>Low-Level Electronics</v>
      </c>
      <c r="B562" s="125" t="str">
        <f>Equipment!B568</f>
        <v>Passive Components</v>
      </c>
      <c r="C562" s="125" t="str">
        <f>Equipment!C568</f>
        <v>SparkFun</v>
      </c>
      <c r="D562" s="125" t="str">
        <f>Equipment!D568</f>
        <v>COM-09119</v>
      </c>
      <c r="E562" s="125">
        <f>Equipment!E568</f>
        <v>0</v>
      </c>
      <c r="F562" s="125">
        <f>Equipment!F568</f>
        <v>1</v>
      </c>
      <c r="G562" s="125">
        <f>Equipment!G568</f>
        <v>0</v>
      </c>
      <c r="H562" s="125">
        <f>Equipment!H568</f>
        <v>1</v>
      </c>
      <c r="I562" s="125">
        <f>Equipment!K568</f>
        <v>1</v>
      </c>
      <c r="J562" s="125">
        <f>Equipment!L568</f>
        <v>1</v>
      </c>
      <c r="K562" s="125">
        <f>Equipment!I568</f>
        <v>0</v>
      </c>
      <c r="L562" s="125" t="str">
        <f>Equipment!M568</f>
        <v>Slide Pot - X-Large (10k Linear Taper)</v>
      </c>
      <c r="M562" s="125">
        <f>Equipment!N568</f>
        <v>2.95</v>
      </c>
      <c r="N562" s="125">
        <f>Equipment!O568</f>
        <v>2.95</v>
      </c>
      <c r="O562" s="125" t="str">
        <f>Equipment!P568</f>
        <v>A</v>
      </c>
      <c r="P562" s="125">
        <f>Equipment!Q568</f>
        <v>548</v>
      </c>
      <c r="Q562" s="125" t="str">
        <f>Equipment!R568</f>
        <v>COM-09119</v>
      </c>
      <c r="R562" s="125">
        <f>Equipment!S568</f>
        <v>0</v>
      </c>
      <c r="S562" s="125">
        <f>Equipment!T568</f>
        <v>2.95</v>
      </c>
      <c r="T562" s="125">
        <f>Equipment!U568</f>
        <v>0</v>
      </c>
      <c r="U562" s="125">
        <f>Equipment!V568</f>
        <v>2.95</v>
      </c>
      <c r="V562" s="125">
        <f>Equipment!W568</f>
        <v>2.95</v>
      </c>
      <c r="W562" s="125" t="str">
        <f>Equipment!X568</f>
        <v>https://www.sparkfun.com/products/9119</v>
      </c>
      <c r="X562" s="125" t="str">
        <f>Equipment!Y568</f>
        <v>https://cdn.sparkfun.com/r/92-92/assets/parts/2/5/2/4/09119-01a.jpg</v>
      </c>
      <c r="Y562" s="125" t="str">
        <f>Equipment!Z568</f>
        <v>https://www.sparkfun.com/products/09119</v>
      </c>
      <c r="Z562" s="125" t="str">
        <f>Equipment!AA568</f>
        <v>https://www.mouser.com/ProductDetail/474-COM-09119</v>
      </c>
      <c r="AA562" s="125">
        <f>Equipment!AB568</f>
        <v>0</v>
      </c>
      <c r="AB562" s="125"/>
      <c r="AC562" s="125"/>
      <c r="AD562" s="125"/>
      <c r="AE562" s="125"/>
      <c r="AF562" s="125"/>
      <c r="AG562" s="125"/>
      <c r="AH562" s="125"/>
      <c r="AI562" s="125"/>
      <c r="AJ562" s="125"/>
      <c r="AK562" s="125"/>
      <c r="AL562" s="125"/>
    </row>
    <row r="563" spans="1:38" s="124" customFormat="1" x14ac:dyDescent="0.3">
      <c r="A563" s="125" t="str">
        <f>Equipment!A569</f>
        <v>Low-Level Electronics</v>
      </c>
      <c r="B563" s="125" t="str">
        <f>Equipment!B569</f>
        <v>Passive Components</v>
      </c>
      <c r="C563" s="125" t="str">
        <f>Equipment!C569</f>
        <v>SparkFun</v>
      </c>
      <c r="D563" s="125" t="str">
        <f>Equipment!D569</f>
        <v>COM-09806</v>
      </c>
      <c r="E563" s="125">
        <f>Equipment!E569</f>
        <v>1</v>
      </c>
      <c r="F563" s="125">
        <f>Equipment!F569</f>
        <v>0</v>
      </c>
      <c r="G563" s="125">
        <f>Equipment!G569</f>
        <v>0</v>
      </c>
      <c r="H563" s="125">
        <f>Equipment!H569</f>
        <v>5</v>
      </c>
      <c r="I563" s="125">
        <f>Equipment!K569</f>
        <v>0</v>
      </c>
      <c r="J563" s="125">
        <f>Equipment!L569</f>
        <v>0</v>
      </c>
      <c r="K563" s="125">
        <f>Equipment!I569</f>
        <v>5</v>
      </c>
      <c r="L563" s="125" t="str">
        <f>Equipment!M569</f>
        <v>Trimpot 10K with Knob</v>
      </c>
      <c r="M563" s="125">
        <f>Equipment!N569</f>
        <v>0.95</v>
      </c>
      <c r="N563" s="125">
        <f>Equipment!O569</f>
        <v>0</v>
      </c>
      <c r="O563" s="125" t="str">
        <f>Equipment!P569</f>
        <v>B</v>
      </c>
      <c r="P563" s="125">
        <f>Equipment!Q569</f>
        <v>549</v>
      </c>
      <c r="Q563" s="125" t="str">
        <f>Equipment!R569</f>
        <v>COM-09806</v>
      </c>
      <c r="R563" s="125">
        <f>Equipment!S569</f>
        <v>0.95</v>
      </c>
      <c r="S563" s="125">
        <f>Equipment!T569</f>
        <v>4.75</v>
      </c>
      <c r="T563" s="125">
        <f>Equipment!U569</f>
        <v>4.75</v>
      </c>
      <c r="U563" s="125">
        <f>Equipment!V569</f>
        <v>0</v>
      </c>
      <c r="V563" s="125">
        <f>Equipment!W569</f>
        <v>0</v>
      </c>
      <c r="W563" s="125" t="str">
        <f>Equipment!X569</f>
        <v>https://www.sparkfun.com/products/9806</v>
      </c>
      <c r="X563" s="125" t="str">
        <f>Equipment!Y569</f>
        <v>https://cdn.sparkfun.com/r/92-92/assets/parts/3/8/2/3/09806-01.jpg</v>
      </c>
      <c r="Y563" s="125" t="str">
        <f>Equipment!Z569</f>
        <v>https://www.sparkfun.com/products/09806</v>
      </c>
      <c r="Z563" s="125" t="str">
        <f>Equipment!AA569</f>
        <v>https://www.mouser.com/ProductDetail/474-COM-09806</v>
      </c>
      <c r="AA563" s="125">
        <f>Equipment!AB569</f>
        <v>0</v>
      </c>
      <c r="AB563" s="125"/>
      <c r="AC563" s="125"/>
      <c r="AD563" s="125"/>
      <c r="AE563" s="125"/>
      <c r="AF563" s="125"/>
      <c r="AG563" s="125"/>
      <c r="AH563" s="125"/>
      <c r="AI563" s="125"/>
      <c r="AJ563" s="125"/>
      <c r="AK563" s="125"/>
      <c r="AL563" s="125"/>
    </row>
    <row r="564" spans="1:38" s="124" customFormat="1" x14ac:dyDescent="0.3">
      <c r="A564" s="125" t="str">
        <f>Equipment!A570</f>
        <v>Low-Level Electronics</v>
      </c>
      <c r="B564" s="125" t="str">
        <f>Equipment!B570</f>
        <v>Passive Components</v>
      </c>
      <c r="C564" s="125" t="str">
        <f>Equipment!C570</f>
        <v>SparkFun</v>
      </c>
      <c r="D564" s="125" t="str">
        <f>Equipment!D570</f>
        <v>KIT-13698</v>
      </c>
      <c r="E564" s="125">
        <f>Equipment!E570</f>
        <v>0</v>
      </c>
      <c r="F564" s="125">
        <f>Equipment!F570</f>
        <v>1</v>
      </c>
      <c r="G564" s="125">
        <f>Equipment!G570</f>
        <v>1</v>
      </c>
      <c r="H564" s="125">
        <f>Equipment!H570</f>
        <v>1</v>
      </c>
      <c r="I564" s="125">
        <f>Equipment!K570</f>
        <v>0</v>
      </c>
      <c r="J564" s="125">
        <f>Equipment!L570</f>
        <v>0</v>
      </c>
      <c r="K564" s="125">
        <f>Equipment!I570</f>
        <v>1</v>
      </c>
      <c r="L564" s="125" t="str">
        <f>Equipment!M570</f>
        <v>SparkFun Capacitor Kit</v>
      </c>
      <c r="M564" s="125">
        <f>Equipment!N570</f>
        <v>6.95</v>
      </c>
      <c r="N564" s="125">
        <f>Equipment!O570</f>
        <v>0</v>
      </c>
      <c r="O564" s="125" t="str">
        <f>Equipment!P570</f>
        <v>A</v>
      </c>
      <c r="P564" s="125">
        <f>Equipment!Q570</f>
        <v>550</v>
      </c>
      <c r="Q564" s="125" t="str">
        <f>Equipment!R570</f>
        <v>KIT-13698</v>
      </c>
      <c r="R564" s="125">
        <f>Equipment!S570</f>
        <v>0</v>
      </c>
      <c r="S564" s="125">
        <f>Equipment!T570</f>
        <v>6.95</v>
      </c>
      <c r="T564" s="125">
        <f>Equipment!U570</f>
        <v>6.95</v>
      </c>
      <c r="U564" s="125">
        <f>Equipment!V570</f>
        <v>0</v>
      </c>
      <c r="V564" s="125">
        <f>Equipment!W570</f>
        <v>0</v>
      </c>
      <c r="W564" s="125" t="str">
        <f>Equipment!X570</f>
        <v>https://www.sparkfun.com/products/13698</v>
      </c>
      <c r="X564" s="125" t="str">
        <f>Equipment!Y570</f>
        <v>https://cdn.sparkfun.com/r/92-92/assets/parts/1/1/1/7/0/13698-02.jpg</v>
      </c>
      <c r="Y564" s="125" t="str">
        <f>Equipment!Z570</f>
        <v>https://www.sparkfun.com/products/13698</v>
      </c>
      <c r="Z564" s="125" t="str">
        <f>Equipment!AA570</f>
        <v>https://www.mouser.com/ProductDetail/474-KIT-13698</v>
      </c>
      <c r="AA564" s="125">
        <f>Equipment!AB570</f>
        <v>0</v>
      </c>
      <c r="AB564" s="125"/>
      <c r="AC564" s="125"/>
      <c r="AD564" s="125"/>
      <c r="AE564" s="125"/>
      <c r="AF564" s="125"/>
      <c r="AG564" s="125"/>
      <c r="AH564" s="125"/>
      <c r="AI564" s="125"/>
      <c r="AJ564" s="125"/>
      <c r="AK564" s="125"/>
      <c r="AL564" s="125"/>
    </row>
    <row r="565" spans="1:38" s="124" customFormat="1" x14ac:dyDescent="0.3">
      <c r="A565" s="125" t="str">
        <f>Equipment!A571</f>
        <v>Low-Level Electronics</v>
      </c>
      <c r="B565" s="125" t="str">
        <f>Equipment!B571</f>
        <v>Passive Components</v>
      </c>
      <c r="C565" s="125" t="str">
        <f>Equipment!C571</f>
        <v>SparkFun</v>
      </c>
      <c r="D565" s="125" t="str">
        <f>Equipment!D571</f>
        <v>COM-00096</v>
      </c>
      <c r="E565" s="125">
        <f>Equipment!E571</f>
        <v>1</v>
      </c>
      <c r="F565" s="125">
        <f>Equipment!F571</f>
        <v>0</v>
      </c>
      <c r="G565" s="125">
        <f>Equipment!G571</f>
        <v>0</v>
      </c>
      <c r="H565" s="125">
        <f>Equipment!H571</f>
        <v>5</v>
      </c>
      <c r="I565" s="125">
        <f>Equipment!K571</f>
        <v>0</v>
      </c>
      <c r="J565" s="125">
        <f>Equipment!L571</f>
        <v>0</v>
      </c>
      <c r="K565" s="125">
        <f>Equipment!I571</f>
        <v>5</v>
      </c>
      <c r="L565" s="125" t="str">
        <f>Equipment!M571</f>
        <v>Electrolytic Decoupling Capacitors - 100uF/25V</v>
      </c>
      <c r="M565" s="125">
        <f>Equipment!N571</f>
        <v>0.35</v>
      </c>
      <c r="N565" s="125">
        <f>Equipment!O571</f>
        <v>0</v>
      </c>
      <c r="O565" s="125" t="str">
        <f>Equipment!P571</f>
        <v>B</v>
      </c>
      <c r="P565" s="125">
        <f>Equipment!Q571</f>
        <v>551</v>
      </c>
      <c r="Q565" s="125" t="str">
        <f>Equipment!R571</f>
        <v>COM-00096</v>
      </c>
      <c r="R565" s="125">
        <f>Equipment!S571</f>
        <v>0.35</v>
      </c>
      <c r="S565" s="125">
        <f>Equipment!T571</f>
        <v>1.75</v>
      </c>
      <c r="T565" s="125">
        <f>Equipment!U571</f>
        <v>1.75</v>
      </c>
      <c r="U565" s="125">
        <f>Equipment!V571</f>
        <v>0</v>
      </c>
      <c r="V565" s="125">
        <f>Equipment!W571</f>
        <v>0</v>
      </c>
      <c r="W565" s="125" t="str">
        <f>Equipment!X571</f>
        <v>https://www.sparkfun.com/products/96</v>
      </c>
      <c r="X565" s="125" t="str">
        <f>Equipment!Y571</f>
        <v>https://cdn.sparkfun.com/r/92-92/assets/parts/8/9/00096-03-L.jpg</v>
      </c>
      <c r="Y565" s="125" t="str">
        <f>Equipment!Z571</f>
        <v>https://www.sparkfun.com/products/00096</v>
      </c>
      <c r="Z565" s="125" t="str">
        <f>Equipment!AA571</f>
        <v>https://www.mouser.com/ProductDetail/474-COM-00096</v>
      </c>
      <c r="AA565" s="125">
        <f>Equipment!AB571</f>
        <v>0</v>
      </c>
      <c r="AB565" s="125"/>
      <c r="AC565" s="125"/>
      <c r="AD565" s="125"/>
      <c r="AE565" s="125"/>
      <c r="AF565" s="125"/>
      <c r="AG565" s="125"/>
      <c r="AH565" s="125"/>
      <c r="AI565" s="125"/>
      <c r="AJ565" s="125"/>
      <c r="AK565" s="125"/>
      <c r="AL565" s="125"/>
    </row>
    <row r="566" spans="1:38" s="124" customFormat="1" x14ac:dyDescent="0.3">
      <c r="A566" s="125" t="str">
        <f>Equipment!A572</f>
        <v>Low-Level Electronics</v>
      </c>
      <c r="B566" s="125" t="str">
        <f>Equipment!B572</f>
        <v>Passive Components</v>
      </c>
      <c r="C566" s="125" t="str">
        <f>Equipment!C572</f>
        <v>SparkFun</v>
      </c>
      <c r="D566" s="125" t="str">
        <f>Equipment!D572</f>
        <v>COM-00523</v>
      </c>
      <c r="E566" s="125">
        <f>Equipment!E572</f>
        <v>1</v>
      </c>
      <c r="F566" s="125">
        <f>Equipment!F572</f>
        <v>0</v>
      </c>
      <c r="G566" s="125">
        <f>Equipment!G572</f>
        <v>0</v>
      </c>
      <c r="H566" s="125">
        <f>Equipment!H572</f>
        <v>5</v>
      </c>
      <c r="I566" s="125">
        <f>Equipment!K572</f>
        <v>0</v>
      </c>
      <c r="J566" s="125">
        <f>Equipment!L572</f>
        <v>0</v>
      </c>
      <c r="K566" s="125">
        <f>Equipment!I572</f>
        <v>5</v>
      </c>
      <c r="L566" s="125" t="str">
        <f>Equipment!M572</f>
        <v>Electrolytic Decoupling Capacitors - 10uF/25V</v>
      </c>
      <c r="M566" s="125">
        <f>Equipment!N572</f>
        <v>0.45</v>
      </c>
      <c r="N566" s="125">
        <f>Equipment!O572</f>
        <v>0</v>
      </c>
      <c r="O566" s="125" t="str">
        <f>Equipment!P572</f>
        <v>B</v>
      </c>
      <c r="P566" s="125">
        <f>Equipment!Q572</f>
        <v>552</v>
      </c>
      <c r="Q566" s="125" t="str">
        <f>Equipment!R572</f>
        <v>COM-00523</v>
      </c>
      <c r="R566" s="125">
        <f>Equipment!S572</f>
        <v>0.45</v>
      </c>
      <c r="S566" s="125">
        <f>Equipment!T572</f>
        <v>2.25</v>
      </c>
      <c r="T566" s="125">
        <f>Equipment!U572</f>
        <v>2.25</v>
      </c>
      <c r="U566" s="125">
        <f>Equipment!V572</f>
        <v>0</v>
      </c>
      <c r="V566" s="125">
        <f>Equipment!W572</f>
        <v>0</v>
      </c>
      <c r="W566" s="125" t="str">
        <f>Equipment!X572</f>
        <v>https://www.sparkfun.com/products/523</v>
      </c>
      <c r="X566" s="125" t="str">
        <f>Equipment!Y572</f>
        <v>https://cdn.sparkfun.com/r/92-92/assets/parts/3/0/0/00523-02-L.jpg</v>
      </c>
      <c r="Y566" s="125" t="str">
        <f>Equipment!Z572</f>
        <v>https://www.sparkfun.com/products/00523</v>
      </c>
      <c r="Z566" s="125" t="str">
        <f>Equipment!AA572</f>
        <v>https://www.mouser.com/ProductDetail/474-COM-00523</v>
      </c>
      <c r="AA566" s="125">
        <f>Equipment!AB572</f>
        <v>0</v>
      </c>
      <c r="AB566" s="125"/>
      <c r="AC566" s="125"/>
      <c r="AD566" s="125"/>
      <c r="AE566" s="125"/>
      <c r="AF566" s="125"/>
      <c r="AG566" s="125"/>
      <c r="AH566" s="125"/>
      <c r="AI566" s="125"/>
      <c r="AJ566" s="125"/>
      <c r="AK566" s="125"/>
      <c r="AL566" s="125"/>
    </row>
    <row r="567" spans="1:38" s="124" customFormat="1" x14ac:dyDescent="0.3">
      <c r="A567" s="125" t="str">
        <f>Equipment!A573</f>
        <v>Low-Level Electronics</v>
      </c>
      <c r="B567" s="125" t="str">
        <f>Equipment!B573</f>
        <v>Passive Components</v>
      </c>
      <c r="C567" s="125" t="str">
        <f>Equipment!C573</f>
        <v>SparkFun</v>
      </c>
      <c r="D567" s="125" t="str">
        <f>Equipment!D573</f>
        <v>COM-00746</v>
      </c>
      <c r="E567" s="125">
        <f>Equipment!E573</f>
        <v>0</v>
      </c>
      <c r="F567" s="125">
        <f>Equipment!F573</f>
        <v>2</v>
      </c>
      <c r="G567" s="125">
        <f>Equipment!G573</f>
        <v>0</v>
      </c>
      <c r="H567" s="125">
        <f>Equipment!H573</f>
        <v>2</v>
      </c>
      <c r="I567" s="125">
        <f>Equipment!K573</f>
        <v>2</v>
      </c>
      <c r="J567" s="125">
        <f>Equipment!L573</f>
        <v>2</v>
      </c>
      <c r="K567" s="125">
        <f>Equipment!I573</f>
        <v>0</v>
      </c>
      <c r="L567" s="125" t="str">
        <f>Equipment!M573</f>
        <v>Super Capacitor - 10F/2.5V</v>
      </c>
      <c r="M567" s="125">
        <f>Equipment!N573</f>
        <v>4.95</v>
      </c>
      <c r="N567" s="125">
        <f>Equipment!O573</f>
        <v>9.9</v>
      </c>
      <c r="O567" s="125" t="str">
        <f>Equipment!P573</f>
        <v>A</v>
      </c>
      <c r="P567" s="125">
        <f>Equipment!Q573</f>
        <v>553</v>
      </c>
      <c r="Q567" s="125" t="str">
        <f>Equipment!R573</f>
        <v>COM-00746</v>
      </c>
      <c r="R567" s="125">
        <f>Equipment!S573</f>
        <v>0</v>
      </c>
      <c r="S567" s="125">
        <f>Equipment!T573</f>
        <v>9.9</v>
      </c>
      <c r="T567" s="125">
        <f>Equipment!U573</f>
        <v>0</v>
      </c>
      <c r="U567" s="125">
        <f>Equipment!V573</f>
        <v>9.9</v>
      </c>
      <c r="V567" s="125">
        <f>Equipment!W573</f>
        <v>9.9</v>
      </c>
      <c r="W567" s="125" t="str">
        <f>Equipment!X573</f>
        <v>https://www.sparkfun.com/products/746</v>
      </c>
      <c r="X567" s="125" t="str">
        <f>Equipment!Y573</f>
        <v>https://cdn.sparkfun.com/r/92-92/assets/parts/5/1/9/SuperCap.jpg</v>
      </c>
      <c r="Y567" s="125" t="str">
        <f>Equipment!Z573</f>
        <v>https://www.sparkfun.com/products/00746</v>
      </c>
      <c r="Z567" s="125" t="str">
        <f>Equipment!AA573</f>
        <v>https://www.mouser.com/ProductDetail/474-COM-00746</v>
      </c>
      <c r="AA567" s="125">
        <f>Equipment!AB573</f>
        <v>0</v>
      </c>
      <c r="AB567" s="125"/>
      <c r="AC567" s="125"/>
      <c r="AD567" s="125"/>
      <c r="AE567" s="125"/>
      <c r="AF567" s="125"/>
      <c r="AG567" s="125"/>
      <c r="AH567" s="125"/>
      <c r="AI567" s="125"/>
      <c r="AJ567" s="125"/>
      <c r="AK567" s="125"/>
      <c r="AL567" s="125"/>
    </row>
    <row r="568" spans="1:38" s="124" customFormat="1" x14ac:dyDescent="0.3">
      <c r="A568" s="125" t="str">
        <f>Equipment!A574</f>
        <v>Low-Level Electronics</v>
      </c>
      <c r="B568" s="125" t="str">
        <f>Equipment!B574</f>
        <v>Passive Components</v>
      </c>
      <c r="C568" s="125" t="str">
        <f>Equipment!C574</f>
        <v>SparkFun</v>
      </c>
      <c r="D568" s="125" t="str">
        <f>Equipment!D574</f>
        <v>SEN-00250</v>
      </c>
      <c r="E568" s="125">
        <f>Equipment!E574</f>
        <v>2</v>
      </c>
      <c r="F568" s="125">
        <f>Equipment!F574</f>
        <v>0</v>
      </c>
      <c r="G568" s="125">
        <f>Equipment!G574</f>
        <v>0</v>
      </c>
      <c r="H568" s="125">
        <f>Equipment!H574</f>
        <v>10</v>
      </c>
      <c r="I568" s="125">
        <f>Equipment!K574</f>
        <v>0</v>
      </c>
      <c r="J568" s="125">
        <f>Equipment!L574</f>
        <v>0</v>
      </c>
      <c r="K568" s="125">
        <f>Equipment!I574</f>
        <v>10</v>
      </c>
      <c r="L568" s="125" t="str">
        <f>Equipment!M574</f>
        <v>Thermistor 10K</v>
      </c>
      <c r="M568" s="125">
        <f>Equipment!N574</f>
        <v>0.75</v>
      </c>
      <c r="N568" s="125">
        <f>Equipment!O574</f>
        <v>0</v>
      </c>
      <c r="O568" s="125" t="str">
        <f>Equipment!P574</f>
        <v>B</v>
      </c>
      <c r="P568" s="125">
        <f>Equipment!Q574</f>
        <v>554</v>
      </c>
      <c r="Q568" s="125" t="str">
        <f>Equipment!R574</f>
        <v>SEN-00250</v>
      </c>
      <c r="R568" s="125">
        <f>Equipment!S574</f>
        <v>1.5</v>
      </c>
      <c r="S568" s="125">
        <f>Equipment!T574</f>
        <v>7.5</v>
      </c>
      <c r="T568" s="125">
        <f>Equipment!U574</f>
        <v>7.5</v>
      </c>
      <c r="U568" s="125">
        <f>Equipment!V574</f>
        <v>0</v>
      </c>
      <c r="V568" s="125">
        <f>Equipment!W574</f>
        <v>0</v>
      </c>
      <c r="W568" s="125" t="str">
        <f>Equipment!X574</f>
        <v>https://www.sparkfun.com/products/250</v>
      </c>
      <c r="X568" s="125" t="str">
        <f>Equipment!Y574</f>
        <v>https://cdn.sparkfun.com/r/92-92/assets/parts/1/9/2/thermistor.jpg</v>
      </c>
      <c r="Y568" s="125" t="str">
        <f>Equipment!Z574</f>
        <v>https://www.sparkfun.com/products/00250</v>
      </c>
      <c r="Z568" s="125" t="str">
        <f>Equipment!AA574</f>
        <v>https://www.mouser.com/ProductDetail/474-SEN-00250</v>
      </c>
      <c r="AA568" s="125">
        <f>Equipment!AB574</f>
        <v>0</v>
      </c>
      <c r="AB568" s="125"/>
      <c r="AC568" s="125"/>
      <c r="AD568" s="125"/>
      <c r="AE568" s="125"/>
      <c r="AF568" s="125"/>
      <c r="AG568" s="125"/>
      <c r="AH568" s="125"/>
      <c r="AI568" s="125"/>
      <c r="AJ568" s="125"/>
      <c r="AK568" s="125"/>
      <c r="AL568" s="125"/>
    </row>
    <row r="569" spans="1:38" s="124" customFormat="1" x14ac:dyDescent="0.3">
      <c r="A569" s="125" t="str">
        <f>Equipment!A575</f>
        <v>Low-Level Electronics</v>
      </c>
      <c r="B569" s="125" t="str">
        <f>Equipment!B575</f>
        <v>Passive Components</v>
      </c>
      <c r="C569" s="125" t="str">
        <f>Equipment!C575</f>
        <v>SparkFun</v>
      </c>
      <c r="D569" s="125" t="str">
        <f>Equipment!D575</f>
        <v>COM-08589</v>
      </c>
      <c r="E569" s="125">
        <f>Equipment!E575</f>
        <v>2</v>
      </c>
      <c r="F569" s="125">
        <f>Equipment!F575</f>
        <v>0</v>
      </c>
      <c r="G569" s="125">
        <f>Equipment!G575</f>
        <v>0</v>
      </c>
      <c r="H569" s="125">
        <f>Equipment!H575</f>
        <v>10</v>
      </c>
      <c r="I569" s="125">
        <f>Equipment!K575</f>
        <v>0</v>
      </c>
      <c r="J569" s="125">
        <f>Equipment!L575</f>
        <v>0</v>
      </c>
      <c r="K569" s="125">
        <f>Equipment!I575</f>
        <v>10</v>
      </c>
      <c r="L569" s="125" t="str">
        <f>Equipment!M575</f>
        <v>Diode Rectifier - 1A 50V</v>
      </c>
      <c r="M569" s="125">
        <f>Equipment!N575</f>
        <v>0.15</v>
      </c>
      <c r="N569" s="125">
        <f>Equipment!O575</f>
        <v>0</v>
      </c>
      <c r="O569" s="125" t="str">
        <f>Equipment!P575</f>
        <v>B</v>
      </c>
      <c r="P569" s="125">
        <f>Equipment!Q575</f>
        <v>555</v>
      </c>
      <c r="Q569" s="125" t="str">
        <f>Equipment!R575</f>
        <v>COM-08589</v>
      </c>
      <c r="R569" s="125">
        <f>Equipment!S575</f>
        <v>0.3</v>
      </c>
      <c r="S569" s="125">
        <f>Equipment!T575</f>
        <v>1.5</v>
      </c>
      <c r="T569" s="125">
        <f>Equipment!U575</f>
        <v>1.5</v>
      </c>
      <c r="U569" s="125">
        <f>Equipment!V575</f>
        <v>0</v>
      </c>
      <c r="V569" s="125">
        <f>Equipment!W575</f>
        <v>0</v>
      </c>
      <c r="W569" s="125" t="str">
        <f>Equipment!X575</f>
        <v>https://www.sparkfun.com/products/8589</v>
      </c>
      <c r="X569" s="125" t="str">
        <f>Equipment!Y575</f>
        <v>https://cdn.sparkfun.com/r/92-92/assets/parts/1/5/7/8/08588-02-L.jpg</v>
      </c>
      <c r="Y569" s="125" t="str">
        <f>Equipment!Z575</f>
        <v>https://www.sparkfun.com/products/08589</v>
      </c>
      <c r="Z569" s="125" t="str">
        <f>Equipment!AA575</f>
        <v>https://www.mouser.com/ProductDetail/474-COM-08589</v>
      </c>
      <c r="AA569" s="125">
        <f>Equipment!AB575</f>
        <v>0</v>
      </c>
      <c r="AB569" s="125"/>
      <c r="AC569" s="125"/>
      <c r="AD569" s="125"/>
      <c r="AE569" s="125"/>
      <c r="AF569" s="125"/>
      <c r="AG569" s="125"/>
      <c r="AH569" s="125"/>
      <c r="AI569" s="125"/>
      <c r="AJ569" s="125"/>
      <c r="AK569" s="125"/>
      <c r="AL569" s="125"/>
    </row>
    <row r="570" spans="1:38" s="124" customFormat="1" x14ac:dyDescent="0.3">
      <c r="A570" s="125" t="str">
        <f>Equipment!A576</f>
        <v>Low-Level Electronics</v>
      </c>
      <c r="B570" s="125" t="str">
        <f>Equipment!B576</f>
        <v>Passive Components</v>
      </c>
      <c r="C570" s="125" t="str">
        <f>Equipment!C576</f>
        <v>SparkFun</v>
      </c>
      <c r="D570" s="125" t="str">
        <f>Equipment!D576</f>
        <v>COM-08588</v>
      </c>
      <c r="E570" s="125">
        <f>Equipment!E576</f>
        <v>2</v>
      </c>
      <c r="F570" s="125">
        <f>Equipment!F576</f>
        <v>0</v>
      </c>
      <c r="G570" s="125">
        <f>Equipment!G576</f>
        <v>0</v>
      </c>
      <c r="H570" s="125">
        <f>Equipment!H576</f>
        <v>10</v>
      </c>
      <c r="I570" s="125">
        <f>Equipment!K576</f>
        <v>0</v>
      </c>
      <c r="J570" s="125">
        <f>Equipment!L576</f>
        <v>0</v>
      </c>
      <c r="K570" s="125">
        <f>Equipment!I576</f>
        <v>10</v>
      </c>
      <c r="L570" s="125" t="str">
        <f>Equipment!M576</f>
        <v>Diode Small Signal - 1N4148</v>
      </c>
      <c r="M570" s="125">
        <f>Equipment!N576</f>
        <v>0.15</v>
      </c>
      <c r="N570" s="125">
        <f>Equipment!O576</f>
        <v>0</v>
      </c>
      <c r="O570" s="125" t="str">
        <f>Equipment!P576</f>
        <v>B</v>
      </c>
      <c r="P570" s="125">
        <f>Equipment!Q576</f>
        <v>556</v>
      </c>
      <c r="Q570" s="125" t="str">
        <f>Equipment!R576</f>
        <v>COM-08588</v>
      </c>
      <c r="R570" s="125">
        <f>Equipment!S576</f>
        <v>0.3</v>
      </c>
      <c r="S570" s="125">
        <f>Equipment!T576</f>
        <v>1.5</v>
      </c>
      <c r="T570" s="125">
        <f>Equipment!U576</f>
        <v>1.5</v>
      </c>
      <c r="U570" s="125">
        <f>Equipment!V576</f>
        <v>0</v>
      </c>
      <c r="V570" s="125">
        <f>Equipment!W576</f>
        <v>0</v>
      </c>
      <c r="W570" s="125" t="str">
        <f>Equipment!X576</f>
        <v>https://www.sparkfun.com/products/8588</v>
      </c>
      <c r="X570" s="125" t="str">
        <f>Equipment!Y576</f>
        <v>https://cdn.sparkfun.com/r/92-92/assets/parts/1/5/6/7/08589-03-L.jpg</v>
      </c>
      <c r="Y570" s="125" t="str">
        <f>Equipment!Z576</f>
        <v>https://www.sparkfun.com/products/08588</v>
      </c>
      <c r="Z570" s="125" t="str">
        <f>Equipment!AA576</f>
        <v>https://www.mouser.com/ProductDetail/474-COM-08588</v>
      </c>
      <c r="AA570" s="125">
        <f>Equipment!AB576</f>
        <v>0</v>
      </c>
      <c r="AB570" s="125"/>
      <c r="AC570" s="125"/>
      <c r="AD570" s="125"/>
      <c r="AE570" s="125"/>
      <c r="AF570" s="125"/>
      <c r="AG570" s="125"/>
      <c r="AH570" s="125"/>
      <c r="AI570" s="125"/>
      <c r="AJ570" s="125"/>
      <c r="AK570" s="125"/>
      <c r="AL570" s="125"/>
    </row>
    <row r="571" spans="1:38" s="124" customFormat="1" x14ac:dyDescent="0.3">
      <c r="A571" s="125" t="str">
        <f>Equipment!A577</f>
        <v>Low-Level Electronics</v>
      </c>
      <c r="B571" s="125" t="str">
        <f>Equipment!B577</f>
        <v>Passive Components</v>
      </c>
      <c r="C571" s="125" t="str">
        <f>Equipment!C577</f>
        <v>SparkFun</v>
      </c>
      <c r="D571" s="125" t="str">
        <f>Equipment!D577</f>
        <v>COM-10926</v>
      </c>
      <c r="E571" s="125">
        <f>Equipment!E577</f>
        <v>2</v>
      </c>
      <c r="F571" s="125">
        <f>Equipment!F577</f>
        <v>0</v>
      </c>
      <c r="G571" s="125">
        <f>Equipment!G577</f>
        <v>0</v>
      </c>
      <c r="H571" s="125">
        <f>Equipment!H577</f>
        <v>10</v>
      </c>
      <c r="I571" s="125">
        <f>Equipment!K577</f>
        <v>0</v>
      </c>
      <c r="J571" s="125">
        <f>Equipment!L577</f>
        <v>0</v>
      </c>
      <c r="K571" s="125">
        <f>Equipment!I577</f>
        <v>10</v>
      </c>
      <c r="L571" s="125" t="str">
        <f>Equipment!M577</f>
        <v>Schottky Diode</v>
      </c>
      <c r="M571" s="125">
        <f>Equipment!N577</f>
        <v>0.15</v>
      </c>
      <c r="N571" s="125">
        <f>Equipment!O577</f>
        <v>0</v>
      </c>
      <c r="O571" s="125" t="str">
        <f>Equipment!P577</f>
        <v>B</v>
      </c>
      <c r="P571" s="125">
        <f>Equipment!Q577</f>
        <v>557</v>
      </c>
      <c r="Q571" s="125" t="str">
        <f>Equipment!R577</f>
        <v>COM-10926</v>
      </c>
      <c r="R571" s="125">
        <f>Equipment!S577</f>
        <v>0.3</v>
      </c>
      <c r="S571" s="125">
        <f>Equipment!T577</f>
        <v>1.5</v>
      </c>
      <c r="T571" s="125">
        <f>Equipment!U577</f>
        <v>1.5</v>
      </c>
      <c r="U571" s="125">
        <f>Equipment!V577</f>
        <v>0</v>
      </c>
      <c r="V571" s="125">
        <f>Equipment!W577</f>
        <v>0</v>
      </c>
      <c r="W571" s="125" t="str">
        <f>Equipment!X577</f>
        <v>https://www.sparkfun.com/products/10926</v>
      </c>
      <c r="X571" s="125" t="str">
        <f>Equipment!Y577</f>
        <v>https://cdn.sparkfun.com/r/92-92/assets/parts/6/0/6/0/10926-01b.jpg</v>
      </c>
      <c r="Y571" s="125" t="str">
        <f>Equipment!Z577</f>
        <v>https://www.sparkfun.com/products/10926</v>
      </c>
      <c r="Z571" s="125" t="str">
        <f>Equipment!AA577</f>
        <v>https://www.mouser.com/ProductDetail/474-COM-10926</v>
      </c>
      <c r="AA571" s="125">
        <f>Equipment!AB577</f>
        <v>0</v>
      </c>
      <c r="AB571" s="125"/>
      <c r="AC571" s="125"/>
      <c r="AD571" s="125"/>
      <c r="AE571" s="125"/>
      <c r="AF571" s="125"/>
      <c r="AG571" s="125"/>
      <c r="AH571" s="125"/>
      <c r="AI571" s="125"/>
      <c r="AJ571" s="125"/>
      <c r="AK571" s="125"/>
      <c r="AL571" s="125"/>
    </row>
    <row r="572" spans="1:38" s="124" customFormat="1" x14ac:dyDescent="0.3">
      <c r="A572" s="125" t="str">
        <f>Equipment!A578</f>
        <v>Low-Level Electronics</v>
      </c>
      <c r="B572" s="125" t="str">
        <f>Equipment!B578</f>
        <v>Passive Components</v>
      </c>
      <c r="C572" s="125" t="str">
        <f>Equipment!C578</f>
        <v>SparkFun</v>
      </c>
      <c r="D572" s="125" t="str">
        <f>Equipment!D578</f>
        <v>COM-10301</v>
      </c>
      <c r="E572" s="125">
        <f>Equipment!E578</f>
        <v>2</v>
      </c>
      <c r="F572" s="125">
        <f>Equipment!F578</f>
        <v>0</v>
      </c>
      <c r="G572" s="125">
        <f>Equipment!G578</f>
        <v>0</v>
      </c>
      <c r="H572" s="125">
        <f>Equipment!H578</f>
        <v>10</v>
      </c>
      <c r="I572" s="125">
        <f>Equipment!K578</f>
        <v>10</v>
      </c>
      <c r="J572" s="125">
        <f>Equipment!L578</f>
        <v>10</v>
      </c>
      <c r="K572" s="125">
        <f>Equipment!I578</f>
        <v>0</v>
      </c>
      <c r="L572" s="125" t="str">
        <f>Equipment!M578</f>
        <v>Zener Diode - 5.1V 1W</v>
      </c>
      <c r="M572" s="125">
        <f>Equipment!N578</f>
        <v>0.25</v>
      </c>
      <c r="N572" s="125">
        <f>Equipment!O578</f>
        <v>2.5</v>
      </c>
      <c r="O572" s="125" t="str">
        <f>Equipment!P578</f>
        <v>B</v>
      </c>
      <c r="P572" s="125">
        <f>Equipment!Q578</f>
        <v>558</v>
      </c>
      <c r="Q572" s="125" t="str">
        <f>Equipment!R578</f>
        <v>COM-10301</v>
      </c>
      <c r="R572" s="125">
        <f>Equipment!S578</f>
        <v>0.5</v>
      </c>
      <c r="S572" s="125">
        <f>Equipment!T578</f>
        <v>2.5</v>
      </c>
      <c r="T572" s="125">
        <f>Equipment!U578</f>
        <v>0</v>
      </c>
      <c r="U572" s="125">
        <f>Equipment!V578</f>
        <v>2.5</v>
      </c>
      <c r="V572" s="125">
        <f>Equipment!W578</f>
        <v>2.5</v>
      </c>
      <c r="W572" s="125" t="str">
        <f>Equipment!X578</f>
        <v>https://www.sparkfun.com/products/10301</v>
      </c>
      <c r="X572" s="125" t="str">
        <f>Equipment!Y578</f>
        <v>https://cdn.sparkfun.com/r/92-92/assets/parts/4/7/0/4/10301-01.jpg</v>
      </c>
      <c r="Y572" s="125" t="str">
        <f>Equipment!Z578</f>
        <v>https://www.sparkfun.com/products/10301</v>
      </c>
      <c r="Z572" s="125" t="str">
        <f>Equipment!AA578</f>
        <v>https://www.mouser.com/ProductDetail/474-COM-10301</v>
      </c>
      <c r="AA572" s="125">
        <f>Equipment!AB578</f>
        <v>0</v>
      </c>
      <c r="AB572" s="125"/>
      <c r="AC572" s="125"/>
      <c r="AD572" s="125"/>
      <c r="AE572" s="125"/>
      <c r="AF572" s="125"/>
      <c r="AG572" s="125"/>
      <c r="AH572" s="125"/>
      <c r="AI572" s="125"/>
      <c r="AJ572" s="125"/>
      <c r="AK572" s="125"/>
      <c r="AL572" s="125"/>
    </row>
    <row r="573" spans="1:38" s="124" customFormat="1" x14ac:dyDescent="0.3">
      <c r="A573" s="125" t="str">
        <f>Equipment!A579</f>
        <v>Low-Level Electronics</v>
      </c>
      <c r="B573" s="125" t="str">
        <f>Equipment!B579</f>
        <v>Plugs/Jacks/Adapters, Audio</v>
      </c>
      <c r="C573" s="125" t="str">
        <f>Equipment!C579</f>
        <v>SparkFun</v>
      </c>
      <c r="D573" s="125" t="str">
        <f>Equipment!D579</f>
        <v>COM-11154</v>
      </c>
      <c r="E573" s="125">
        <f>Equipment!E579</f>
        <v>0</v>
      </c>
      <c r="F573" s="125">
        <f>Equipment!F579</f>
        <v>2</v>
      </c>
      <c r="G573" s="125">
        <f>Equipment!G579</f>
        <v>0</v>
      </c>
      <c r="H573" s="125">
        <f>Equipment!H579</f>
        <v>2</v>
      </c>
      <c r="I573" s="125">
        <f>Equipment!K579</f>
        <v>2</v>
      </c>
      <c r="J573" s="125">
        <f>Equipment!L579</f>
        <v>2</v>
      </c>
      <c r="K573" s="125">
        <f>Equipment!I579</f>
        <v>0</v>
      </c>
      <c r="L573" s="125" t="str">
        <f>Equipment!M579</f>
        <v>Audio Jack - 3.5mm (Panel Mount)</v>
      </c>
      <c r="M573" s="125">
        <f>Equipment!N579</f>
        <v>0.5</v>
      </c>
      <c r="N573" s="125">
        <f>Equipment!O579</f>
        <v>1</v>
      </c>
      <c r="O573" s="125" t="str">
        <f>Equipment!P579</f>
        <v>A</v>
      </c>
      <c r="P573" s="125">
        <f>Equipment!Q579</f>
        <v>559</v>
      </c>
      <c r="Q573" s="125" t="str">
        <f>Equipment!R579</f>
        <v>COM-11154</v>
      </c>
      <c r="R573" s="125">
        <f>Equipment!S579</f>
        <v>0</v>
      </c>
      <c r="S573" s="125">
        <f>Equipment!T579</f>
        <v>1</v>
      </c>
      <c r="T573" s="125">
        <f>Equipment!U579</f>
        <v>0</v>
      </c>
      <c r="U573" s="125">
        <f>Equipment!V579</f>
        <v>1</v>
      </c>
      <c r="V573" s="125">
        <f>Equipment!W579</f>
        <v>1</v>
      </c>
      <c r="W573" s="125" t="str">
        <f>Equipment!X579</f>
        <v>https://www.sparkfun.com/products/11154</v>
      </c>
      <c r="X573" s="125" t="str">
        <f>Equipment!Y579</f>
        <v>https://cdn.sparkfun.com/r/92-92/assets/parts/6/6/1/5/11154-01.jpg</v>
      </c>
      <c r="Y573" s="125" t="str">
        <f>Equipment!Z579</f>
        <v>https://www.sparkfun.com/products/11154</v>
      </c>
      <c r="Z573" s="125" t="str">
        <f>Equipment!AA579</f>
        <v>https://www.mouser.com/ProductDetail/474-COM-11154</v>
      </c>
      <c r="AA573" s="125">
        <f>Equipment!AB579</f>
        <v>0</v>
      </c>
      <c r="AB573" s="125"/>
      <c r="AC573" s="125"/>
      <c r="AD573" s="125"/>
      <c r="AE573" s="125"/>
      <c r="AF573" s="125"/>
      <c r="AG573" s="125"/>
      <c r="AH573" s="125"/>
      <c r="AI573" s="125"/>
      <c r="AJ573" s="125"/>
      <c r="AK573" s="125"/>
      <c r="AL573" s="125"/>
    </row>
    <row r="574" spans="1:38" s="124" customFormat="1" x14ac:dyDescent="0.3">
      <c r="A574" s="125" t="str">
        <f>Equipment!A580</f>
        <v>Low-Level Electronics</v>
      </c>
      <c r="B574" s="125" t="str">
        <f>Equipment!B580</f>
        <v>Plugs/Jacks/Adapters, Audio</v>
      </c>
      <c r="C574" s="125" t="str">
        <f>Equipment!C580</f>
        <v>SparkFun</v>
      </c>
      <c r="D574" s="125" t="str">
        <f>Equipment!D580</f>
        <v>PRT-08032</v>
      </c>
      <c r="E574" s="125">
        <f>Equipment!E580</f>
        <v>0</v>
      </c>
      <c r="F574" s="125">
        <f>Equipment!F580</f>
        <v>4</v>
      </c>
      <c r="G574" s="125">
        <f>Equipment!G580</f>
        <v>0</v>
      </c>
      <c r="H574" s="125">
        <f>Equipment!H580</f>
        <v>4</v>
      </c>
      <c r="I574" s="125">
        <f>Equipment!K580</f>
        <v>4</v>
      </c>
      <c r="J574" s="125">
        <f>Equipment!L580</f>
        <v>4</v>
      </c>
      <c r="K574" s="125">
        <f>Equipment!I580</f>
        <v>0</v>
      </c>
      <c r="L574" s="125" t="str">
        <f>Equipment!M580</f>
        <v>Audio Jack 3.5mm</v>
      </c>
      <c r="M574" s="125">
        <f>Equipment!N580</f>
        <v>1.5</v>
      </c>
      <c r="N574" s="125">
        <f>Equipment!O580</f>
        <v>6</v>
      </c>
      <c r="O574" s="125" t="str">
        <f>Equipment!P580</f>
        <v>A</v>
      </c>
      <c r="P574" s="125">
        <f>Equipment!Q580</f>
        <v>560</v>
      </c>
      <c r="Q574" s="125" t="str">
        <f>Equipment!R580</f>
        <v>PRT-08032</v>
      </c>
      <c r="R574" s="125">
        <f>Equipment!S580</f>
        <v>0</v>
      </c>
      <c r="S574" s="125">
        <f>Equipment!T580</f>
        <v>6</v>
      </c>
      <c r="T574" s="125">
        <f>Equipment!U580</f>
        <v>0</v>
      </c>
      <c r="U574" s="125">
        <f>Equipment!V580</f>
        <v>6</v>
      </c>
      <c r="V574" s="125">
        <f>Equipment!W580</f>
        <v>6</v>
      </c>
      <c r="W574" s="125" t="str">
        <f>Equipment!X580</f>
        <v>https://www.sparkfun.com/products/8032</v>
      </c>
      <c r="X574" s="125" t="str">
        <f>Equipment!Y580</f>
        <v>https://cdn.sparkfun.com/r/92-92/assets/parts/1/5/8/2/Audio-3.5mm.jpg</v>
      </c>
      <c r="Y574" s="125" t="str">
        <f>Equipment!Z580</f>
        <v>https://www.sparkfun.com/products/08032</v>
      </c>
      <c r="Z574" s="125" t="str">
        <f>Equipment!AA580</f>
        <v>https://www.mouser.com/ProductDetail/474-PRT-08032</v>
      </c>
      <c r="AA574" s="125">
        <f>Equipment!AB580</f>
        <v>0</v>
      </c>
      <c r="AB574" s="125"/>
      <c r="AC574" s="125"/>
      <c r="AD574" s="125"/>
      <c r="AE574" s="125"/>
      <c r="AF574" s="125"/>
      <c r="AG574" s="125"/>
      <c r="AH574" s="125"/>
      <c r="AI574" s="125"/>
      <c r="AJ574" s="125"/>
      <c r="AK574" s="125"/>
      <c r="AL574" s="125"/>
    </row>
    <row r="575" spans="1:38" s="124" customFormat="1" x14ac:dyDescent="0.3">
      <c r="A575" s="125" t="str">
        <f>Equipment!A581</f>
        <v>Low-Level Electronics</v>
      </c>
      <c r="B575" s="125" t="str">
        <f>Equipment!B581</f>
        <v>Plugs/Jacks/Adapters, Audio</v>
      </c>
      <c r="C575" s="125" t="str">
        <f>Equipment!C581</f>
        <v>SparkFun</v>
      </c>
      <c r="D575" s="125" t="str">
        <f>Equipment!D581</f>
        <v>COM-11143</v>
      </c>
      <c r="E575" s="125">
        <f>Equipment!E581</f>
        <v>0</v>
      </c>
      <c r="F575" s="125">
        <f>Equipment!F581</f>
        <v>8</v>
      </c>
      <c r="G575" s="125">
        <f>Equipment!G581</f>
        <v>0</v>
      </c>
      <c r="H575" s="125">
        <f>Equipment!H581</f>
        <v>8</v>
      </c>
      <c r="I575" s="125">
        <f>Equipment!K581</f>
        <v>8</v>
      </c>
      <c r="J575" s="125">
        <f>Equipment!L581</f>
        <v>8</v>
      </c>
      <c r="K575" s="125">
        <f>Equipment!I581</f>
        <v>0</v>
      </c>
      <c r="L575" s="125" t="str">
        <f>Equipment!M581</f>
        <v>Audio Plug - 3.5mm</v>
      </c>
      <c r="M575" s="125">
        <f>Equipment!N581</f>
        <v>0.5</v>
      </c>
      <c r="N575" s="125">
        <f>Equipment!O581</f>
        <v>4</v>
      </c>
      <c r="O575" s="125" t="str">
        <f>Equipment!P581</f>
        <v>A</v>
      </c>
      <c r="P575" s="125">
        <f>Equipment!Q581</f>
        <v>561</v>
      </c>
      <c r="Q575" s="125" t="str">
        <f>Equipment!R581</f>
        <v>COM-11143</v>
      </c>
      <c r="R575" s="125">
        <f>Equipment!S581</f>
        <v>0</v>
      </c>
      <c r="S575" s="125">
        <f>Equipment!T581</f>
        <v>4</v>
      </c>
      <c r="T575" s="125">
        <f>Equipment!U581</f>
        <v>0</v>
      </c>
      <c r="U575" s="125">
        <f>Equipment!V581</f>
        <v>4</v>
      </c>
      <c r="V575" s="125">
        <f>Equipment!W581</f>
        <v>4</v>
      </c>
      <c r="W575" s="125" t="str">
        <f>Equipment!X581</f>
        <v>https://www.sparkfun.com/products/11143</v>
      </c>
      <c r="X575" s="125" t="str">
        <f>Equipment!Y581</f>
        <v>https://cdn.sparkfun.com/r/92-92/assets/parts/6/6/0/4/11143-01.jpg</v>
      </c>
      <c r="Y575" s="125" t="str">
        <f>Equipment!Z581</f>
        <v>https://www.sparkfun.com/products/11143</v>
      </c>
      <c r="Z575" s="125" t="str">
        <f>Equipment!AA581</f>
        <v>https://www.mouser.com/ProductDetail/474-COM-11143</v>
      </c>
      <c r="AA575" s="125">
        <f>Equipment!AB581</f>
        <v>0</v>
      </c>
      <c r="AB575" s="125"/>
      <c r="AC575" s="125"/>
      <c r="AD575" s="125"/>
      <c r="AE575" s="125"/>
      <c r="AF575" s="125"/>
      <c r="AG575" s="125"/>
      <c r="AH575" s="125"/>
      <c r="AI575" s="125"/>
      <c r="AJ575" s="125"/>
      <c r="AK575" s="125"/>
      <c r="AL575" s="125"/>
    </row>
    <row r="576" spans="1:38" s="124" customFormat="1" x14ac:dyDescent="0.3">
      <c r="A576" s="125" t="str">
        <f>Equipment!A582</f>
        <v>Low-Level Electronics</v>
      </c>
      <c r="B576" s="125" t="str">
        <f>Equipment!B582</f>
        <v>Plugs/Jacks/Adapters, Audio</v>
      </c>
      <c r="C576" s="125" t="str">
        <f>Equipment!C582</f>
        <v>SparkFun</v>
      </c>
      <c r="D576" s="125" t="str">
        <f>Equipment!D582</f>
        <v>PRT-10588</v>
      </c>
      <c r="E576" s="125">
        <f>Equipment!E582</f>
        <v>0</v>
      </c>
      <c r="F576" s="125">
        <f>Equipment!F582</f>
        <v>2</v>
      </c>
      <c r="G576" s="125">
        <f>Equipment!G582</f>
        <v>0</v>
      </c>
      <c r="H576" s="125">
        <f>Equipment!H582</f>
        <v>2</v>
      </c>
      <c r="I576" s="125">
        <f>Equipment!K582</f>
        <v>2</v>
      </c>
      <c r="J576" s="125">
        <f>Equipment!L582</f>
        <v>2</v>
      </c>
      <c r="K576" s="125">
        <f>Equipment!I582</f>
        <v>0</v>
      </c>
      <c r="L576" s="125" t="str">
        <f>Equipment!M582</f>
        <v>SparkFun Audio Jack Breakout</v>
      </c>
      <c r="M576" s="125">
        <f>Equipment!N582</f>
        <v>0.95</v>
      </c>
      <c r="N576" s="125">
        <f>Equipment!O582</f>
        <v>1.9</v>
      </c>
      <c r="O576" s="125" t="str">
        <f>Equipment!P582</f>
        <v>A</v>
      </c>
      <c r="P576" s="125">
        <f>Equipment!Q582</f>
        <v>562</v>
      </c>
      <c r="Q576" s="125" t="str">
        <f>Equipment!R582</f>
        <v>PRT-10588</v>
      </c>
      <c r="R576" s="125">
        <f>Equipment!S582</f>
        <v>0</v>
      </c>
      <c r="S576" s="125">
        <f>Equipment!T582</f>
        <v>1.9</v>
      </c>
      <c r="T576" s="125">
        <f>Equipment!U582</f>
        <v>0</v>
      </c>
      <c r="U576" s="125">
        <f>Equipment!V582</f>
        <v>1.9</v>
      </c>
      <c r="V576" s="125">
        <f>Equipment!W582</f>
        <v>1.9</v>
      </c>
      <c r="W576" s="125" t="str">
        <f>Equipment!X582</f>
        <v>https://www.sparkfun.com/products/10588</v>
      </c>
      <c r="X576" s="125" t="str">
        <f>Equipment!Y582</f>
        <v>https://cdn.sparkfun.com/r/92-92/assets/parts/5/2/2/9/10588-01a.jpg</v>
      </c>
      <c r="Y576" s="125" t="str">
        <f>Equipment!Z582</f>
        <v>https://www.sparkfun.com/products/10588</v>
      </c>
      <c r="Z576" s="125" t="str">
        <f>Equipment!AA582</f>
        <v>https://www.mouser.com/ProductDetail/474-PRT-10588</v>
      </c>
      <c r="AA576" s="125">
        <f>Equipment!AB582</f>
        <v>0</v>
      </c>
      <c r="AB576" s="125"/>
      <c r="AC576" s="125"/>
      <c r="AD576" s="125"/>
      <c r="AE576" s="125"/>
      <c r="AF576" s="125"/>
      <c r="AG576" s="125"/>
      <c r="AH576" s="125"/>
      <c r="AI576" s="125"/>
      <c r="AJ576" s="125"/>
      <c r="AK576" s="125"/>
      <c r="AL576" s="125"/>
    </row>
    <row r="577" spans="1:38" s="124" customFormat="1" x14ac:dyDescent="0.3">
      <c r="A577" s="125" t="str">
        <f>Equipment!A583</f>
        <v>Low-Level Electronics</v>
      </c>
      <c r="B577" s="125" t="str">
        <f>Equipment!B583</f>
        <v>Plugs/Jacks/Adapters, Audio</v>
      </c>
      <c r="C577" s="125" t="str">
        <f>Equipment!C583</f>
        <v>Adafruit</v>
      </c>
      <c r="D577" s="125" t="str">
        <f>Equipment!D583</f>
        <v>2911</v>
      </c>
      <c r="E577" s="125">
        <f>Equipment!E583</f>
        <v>0</v>
      </c>
      <c r="F577" s="125">
        <f>Equipment!F583</f>
        <v>0</v>
      </c>
      <c r="G577" s="125">
        <f>Equipment!G583</f>
        <v>0</v>
      </c>
      <c r="H577" s="125">
        <f>Equipment!H583</f>
        <v>0</v>
      </c>
      <c r="I577" s="125">
        <f>Equipment!K583</f>
        <v>0</v>
      </c>
      <c r="J577" s="125">
        <f>Equipment!L583</f>
        <v>0</v>
      </c>
      <c r="K577" s="125">
        <f>Equipment!I583</f>
        <v>0</v>
      </c>
      <c r="L577" s="125" t="str">
        <f>Equipment!M583</f>
        <v xml:space="preserve">1/4" (6.35mm) Stereo Plug Terminal Block </v>
      </c>
      <c r="M577" s="125">
        <f>Equipment!N583</f>
        <v>1.95</v>
      </c>
      <c r="N577" s="125">
        <f>Equipment!O583</f>
        <v>0</v>
      </c>
      <c r="O577" s="125" t="str">
        <f>Equipment!P583</f>
        <v>A</v>
      </c>
      <c r="P577" s="125">
        <f>Equipment!Q583</f>
        <v>563</v>
      </c>
      <c r="Q577" s="125" t="str">
        <f>Equipment!R583</f>
        <v>2911</v>
      </c>
      <c r="R577" s="125">
        <f>Equipment!S583</f>
        <v>0</v>
      </c>
      <c r="S577" s="125">
        <f>Equipment!T583</f>
        <v>0</v>
      </c>
      <c r="T577" s="125">
        <f>Equipment!U583</f>
        <v>0</v>
      </c>
      <c r="U577" s="125">
        <f>Equipment!V583</f>
        <v>0</v>
      </c>
      <c r="V577" s="125">
        <f>Equipment!W583</f>
        <v>0</v>
      </c>
      <c r="W577" s="125">
        <f>Equipment!X583</f>
        <v>0</v>
      </c>
      <c r="X577" s="125">
        <f>Equipment!Y583</f>
        <v>0</v>
      </c>
      <c r="Y577" s="125" t="str">
        <f>Equipment!Z583</f>
        <v>https://www.adafruit.com/product/2911</v>
      </c>
      <c r="Z577" s="125" t="str">
        <f>Equipment!AA583</f>
        <v>https://www.mouser.com/ProductDetail/485-2911</v>
      </c>
      <c r="AA577" s="125">
        <f>Equipment!AB583</f>
        <v>0</v>
      </c>
      <c r="AB577" s="125"/>
      <c r="AC577" s="125"/>
      <c r="AD577" s="125"/>
      <c r="AE577" s="125"/>
      <c r="AF577" s="125"/>
      <c r="AG577" s="125"/>
      <c r="AH577" s="125"/>
      <c r="AI577" s="125"/>
      <c r="AJ577" s="125"/>
      <c r="AK577" s="125"/>
      <c r="AL577" s="125"/>
    </row>
    <row r="578" spans="1:38" s="124" customFormat="1" x14ac:dyDescent="0.3">
      <c r="A578" s="125" t="str">
        <f>Equipment!A584</f>
        <v>Low-Level Electronics</v>
      </c>
      <c r="B578" s="125" t="str">
        <f>Equipment!B584</f>
        <v>Plugs/Jacks/Adapters, Audio</v>
      </c>
      <c r="C578" s="125" t="str">
        <f>Equipment!C584</f>
        <v>Adafruit</v>
      </c>
      <c r="D578" s="125" t="str">
        <f>Equipment!D584</f>
        <v>2791</v>
      </c>
      <c r="E578" s="125">
        <f>Equipment!E584</f>
        <v>0</v>
      </c>
      <c r="F578" s="125">
        <f>Equipment!F584</f>
        <v>0</v>
      </c>
      <c r="G578" s="125">
        <f>Equipment!G584</f>
        <v>0</v>
      </c>
      <c r="H578" s="125">
        <f>Equipment!H584</f>
        <v>0</v>
      </c>
      <c r="I578" s="125">
        <f>Equipment!K584</f>
        <v>0</v>
      </c>
      <c r="J578" s="125">
        <f>Equipment!L584</f>
        <v>0</v>
      </c>
      <c r="K578" s="125">
        <f>Equipment!I584</f>
        <v>0</v>
      </c>
      <c r="L578" s="125" t="str">
        <f>Equipment!M584</f>
        <v xml:space="preserve">3.5mm (1/8") Stereo Audio Jack Terminal Block </v>
      </c>
      <c r="M578" s="125">
        <f>Equipment!N584</f>
        <v>2.5</v>
      </c>
      <c r="N578" s="125">
        <f>Equipment!O584</f>
        <v>0</v>
      </c>
      <c r="O578" s="125" t="str">
        <f>Equipment!P584</f>
        <v>A</v>
      </c>
      <c r="P578" s="125">
        <f>Equipment!Q584</f>
        <v>564</v>
      </c>
      <c r="Q578" s="125" t="str">
        <f>Equipment!R584</f>
        <v>2791</v>
      </c>
      <c r="R578" s="125">
        <f>Equipment!S584</f>
        <v>0</v>
      </c>
      <c r="S578" s="125">
        <f>Equipment!T584</f>
        <v>0</v>
      </c>
      <c r="T578" s="125">
        <f>Equipment!U584</f>
        <v>0</v>
      </c>
      <c r="U578" s="125">
        <f>Equipment!V584</f>
        <v>0</v>
      </c>
      <c r="V578" s="125">
        <f>Equipment!W584</f>
        <v>0</v>
      </c>
      <c r="W578" s="125">
        <f>Equipment!X584</f>
        <v>0</v>
      </c>
      <c r="X578" s="125">
        <f>Equipment!Y584</f>
        <v>0</v>
      </c>
      <c r="Y578" s="125" t="str">
        <f>Equipment!Z584</f>
        <v>https://www.adafruit.com/product/2791</v>
      </c>
      <c r="Z578" s="125" t="str">
        <f>Equipment!AA584</f>
        <v>https://www.mouser.com/ProductDetail/485-2791</v>
      </c>
      <c r="AA578" s="125">
        <f>Equipment!AB584</f>
        <v>0</v>
      </c>
      <c r="AB578" s="125"/>
      <c r="AC578" s="125"/>
      <c r="AD578" s="125"/>
      <c r="AE578" s="125"/>
      <c r="AF578" s="125"/>
      <c r="AG578" s="125"/>
      <c r="AH578" s="125"/>
      <c r="AI578" s="125"/>
      <c r="AJ578" s="125"/>
      <c r="AK578" s="125"/>
      <c r="AL578" s="125"/>
    </row>
    <row r="579" spans="1:38" s="124" customFormat="1" x14ac:dyDescent="0.3">
      <c r="A579" s="125" t="str">
        <f>Equipment!A585</f>
        <v>Low-Level Electronics</v>
      </c>
      <c r="B579" s="125" t="str">
        <f>Equipment!B585</f>
        <v>Plugs/Jacks/Adapters, Audio</v>
      </c>
      <c r="C579" s="125" t="str">
        <f>Equipment!C585</f>
        <v>Adafruit</v>
      </c>
      <c r="D579" s="125" t="str">
        <f>Equipment!D585</f>
        <v>2790</v>
      </c>
      <c r="E579" s="125">
        <f>Equipment!E585</f>
        <v>0</v>
      </c>
      <c r="F579" s="125">
        <f>Equipment!F585</f>
        <v>0</v>
      </c>
      <c r="G579" s="125">
        <f>Equipment!G585</f>
        <v>0</v>
      </c>
      <c r="H579" s="125">
        <f>Equipment!H585</f>
        <v>0</v>
      </c>
      <c r="I579" s="125">
        <f>Equipment!K585</f>
        <v>0</v>
      </c>
      <c r="J579" s="125">
        <f>Equipment!L585</f>
        <v>0</v>
      </c>
      <c r="K579" s="125">
        <f>Equipment!I585</f>
        <v>0</v>
      </c>
      <c r="L579" s="125" t="str">
        <f>Equipment!M585</f>
        <v xml:space="preserve">3.5mm (1/8") Stereo Audio Plug Terminal Block </v>
      </c>
      <c r="M579" s="125">
        <f>Equipment!N585</f>
        <v>2.5</v>
      </c>
      <c r="N579" s="125">
        <f>Equipment!O585</f>
        <v>0</v>
      </c>
      <c r="O579" s="125" t="str">
        <f>Equipment!P585</f>
        <v>A</v>
      </c>
      <c r="P579" s="125">
        <f>Equipment!Q585</f>
        <v>565</v>
      </c>
      <c r="Q579" s="125" t="str">
        <f>Equipment!R585</f>
        <v>2790</v>
      </c>
      <c r="R579" s="125">
        <f>Equipment!S585</f>
        <v>0</v>
      </c>
      <c r="S579" s="125">
        <f>Equipment!T585</f>
        <v>0</v>
      </c>
      <c r="T579" s="125">
        <f>Equipment!U585</f>
        <v>0</v>
      </c>
      <c r="U579" s="125">
        <f>Equipment!V585</f>
        <v>0</v>
      </c>
      <c r="V579" s="125">
        <f>Equipment!W585</f>
        <v>0</v>
      </c>
      <c r="W579" s="125">
        <f>Equipment!X585</f>
        <v>0</v>
      </c>
      <c r="X579" s="125">
        <f>Equipment!Y585</f>
        <v>0</v>
      </c>
      <c r="Y579" s="125" t="str">
        <f>Equipment!Z585</f>
        <v>https://www.adafruit.com/product/2790</v>
      </c>
      <c r="Z579" s="125" t="str">
        <f>Equipment!AA585</f>
        <v>https://www.mouser.com/ProductDetail/485-2790</v>
      </c>
      <c r="AA579" s="125">
        <f>Equipment!AB585</f>
        <v>0</v>
      </c>
      <c r="AB579" s="125"/>
      <c r="AC579" s="125"/>
      <c r="AD579" s="125"/>
      <c r="AE579" s="125"/>
      <c r="AF579" s="125"/>
      <c r="AG579" s="125"/>
      <c r="AH579" s="125"/>
      <c r="AI579" s="125"/>
      <c r="AJ579" s="125"/>
      <c r="AK579" s="125"/>
      <c r="AL579" s="125"/>
    </row>
    <row r="580" spans="1:38" s="124" customFormat="1" x14ac:dyDescent="0.3">
      <c r="A580" s="125" t="str">
        <f>Equipment!A586</f>
        <v>Low-Level Electronics</v>
      </c>
      <c r="B580" s="125" t="str">
        <f>Equipment!B586</f>
        <v>Plugs/Jacks/Adapters, Audio</v>
      </c>
      <c r="C580" s="125" t="str">
        <f>Equipment!C586</f>
        <v>Adafruit</v>
      </c>
      <c r="D580" s="125" t="str">
        <f>Equipment!D586</f>
        <v>1699</v>
      </c>
      <c r="E580" s="125">
        <f>Equipment!E586</f>
        <v>0</v>
      </c>
      <c r="F580" s="125">
        <f>Equipment!F586</f>
        <v>0</v>
      </c>
      <c r="G580" s="125">
        <f>Equipment!G586</f>
        <v>0</v>
      </c>
      <c r="H580" s="125">
        <f>Equipment!H586</f>
        <v>0</v>
      </c>
      <c r="I580" s="125">
        <f>Equipment!K586</f>
        <v>0</v>
      </c>
      <c r="J580" s="125">
        <f>Equipment!L586</f>
        <v>0</v>
      </c>
      <c r="K580" s="125">
        <f>Equipment!I586</f>
        <v>0</v>
      </c>
      <c r="L580" s="125" t="str">
        <f>Equipment!M586</f>
        <v xml:space="preserve">Breadboard-Friendly 3.5mm Stereo Headphone Jack </v>
      </c>
      <c r="M580" s="125">
        <f>Equipment!N586</f>
        <v>0.95</v>
      </c>
      <c r="N580" s="125">
        <f>Equipment!O586</f>
        <v>0</v>
      </c>
      <c r="O580" s="125" t="str">
        <f>Equipment!P586</f>
        <v>A</v>
      </c>
      <c r="P580" s="125">
        <f>Equipment!Q586</f>
        <v>566</v>
      </c>
      <c r="Q580" s="125" t="str">
        <f>Equipment!R586</f>
        <v>1699</v>
      </c>
      <c r="R580" s="125">
        <f>Equipment!S586</f>
        <v>0</v>
      </c>
      <c r="S580" s="125">
        <f>Equipment!T586</f>
        <v>0</v>
      </c>
      <c r="T580" s="125">
        <f>Equipment!U586</f>
        <v>0</v>
      </c>
      <c r="U580" s="125">
        <f>Equipment!V586</f>
        <v>0</v>
      </c>
      <c r="V580" s="125">
        <f>Equipment!W586</f>
        <v>0</v>
      </c>
      <c r="W580" s="125">
        <f>Equipment!X586</f>
        <v>0</v>
      </c>
      <c r="X580" s="125">
        <f>Equipment!Y586</f>
        <v>0</v>
      </c>
      <c r="Y580" s="125" t="str">
        <f>Equipment!Z586</f>
        <v>https://www.adafruit.com/product/1699</v>
      </c>
      <c r="Z580" s="125" t="str">
        <f>Equipment!AA586</f>
        <v>https://www.mouser.com/ProductDetail/485-1699</v>
      </c>
      <c r="AA580" s="125">
        <f>Equipment!AB586</f>
        <v>0</v>
      </c>
      <c r="AB580" s="125"/>
      <c r="AC580" s="125"/>
      <c r="AD580" s="125"/>
      <c r="AE580" s="125"/>
      <c r="AF580" s="125"/>
      <c r="AG580" s="125"/>
      <c r="AH580" s="125"/>
      <c r="AI580" s="125"/>
      <c r="AJ580" s="125"/>
      <c r="AK580" s="125"/>
      <c r="AL580" s="125"/>
    </row>
    <row r="581" spans="1:38" s="124" customFormat="1" x14ac:dyDescent="0.3">
      <c r="A581" s="125" t="str">
        <f>Equipment!A587</f>
        <v>Low-Level Electronics</v>
      </c>
      <c r="B581" s="125" t="str">
        <f>Equipment!B587</f>
        <v>PogoPins</v>
      </c>
      <c r="C581" s="125" t="str">
        <f>Equipment!C587</f>
        <v>Adafruit</v>
      </c>
      <c r="D581" s="125" t="str">
        <f>Equipment!D587</f>
        <v>2429</v>
      </c>
      <c r="E581" s="125">
        <f>Equipment!E587</f>
        <v>0</v>
      </c>
      <c r="F581" s="125">
        <f>Equipment!F587</f>
        <v>2</v>
      </c>
      <c r="G581" s="125">
        <f>Equipment!G587</f>
        <v>1</v>
      </c>
      <c r="H581" s="125">
        <f>Equipment!H587</f>
        <v>2</v>
      </c>
      <c r="I581" s="125">
        <f>Equipment!K587</f>
        <v>1</v>
      </c>
      <c r="J581" s="125">
        <f>Equipment!L587</f>
        <v>1</v>
      </c>
      <c r="K581" s="125">
        <f>Equipment!I587</f>
        <v>1</v>
      </c>
      <c r="L581" s="125" t="str">
        <f>Equipment!M587</f>
        <v xml:space="preserve">Pogo Pins "Crown Head" (10 pack) - P75-H2 </v>
      </c>
      <c r="M581" s="125">
        <f>Equipment!N587</f>
        <v>4.95</v>
      </c>
      <c r="N581" s="125">
        <f>Equipment!O587</f>
        <v>4.95</v>
      </c>
      <c r="O581" s="125" t="str">
        <f>Equipment!P587</f>
        <v>A</v>
      </c>
      <c r="P581" s="125">
        <f>Equipment!Q587</f>
        <v>567</v>
      </c>
      <c r="Q581" s="125" t="str">
        <f>Equipment!R587</f>
        <v>2429</v>
      </c>
      <c r="R581" s="125">
        <f>Equipment!S587</f>
        <v>0</v>
      </c>
      <c r="S581" s="125">
        <f>Equipment!T587</f>
        <v>9.9</v>
      </c>
      <c r="T581" s="125">
        <f>Equipment!U587</f>
        <v>4.95</v>
      </c>
      <c r="U581" s="125">
        <f>Equipment!V587</f>
        <v>4.95</v>
      </c>
      <c r="V581" s="125">
        <f>Equipment!W587</f>
        <v>4.95</v>
      </c>
      <c r="W581" s="125">
        <f>Equipment!X587</f>
        <v>0</v>
      </c>
      <c r="X581" s="125">
        <f>Equipment!Y587</f>
        <v>0</v>
      </c>
      <c r="Y581" s="125" t="str">
        <f>Equipment!Z587</f>
        <v>https://www.adafruit.com/product/2429</v>
      </c>
      <c r="Z581" s="125" t="str">
        <f>Equipment!AA587</f>
        <v>https://www.mouser.com/ProductDetail/485-2429</v>
      </c>
      <c r="AA581" s="125">
        <f>Equipment!AB587</f>
        <v>0</v>
      </c>
      <c r="AB581" s="125"/>
      <c r="AC581" s="125"/>
      <c r="AD581" s="125"/>
      <c r="AE581" s="125"/>
      <c r="AF581" s="125"/>
      <c r="AG581" s="125"/>
      <c r="AH581" s="125"/>
      <c r="AI581" s="125"/>
      <c r="AJ581" s="125"/>
      <c r="AK581" s="125"/>
      <c r="AL581" s="125"/>
    </row>
    <row r="582" spans="1:38" s="124" customFormat="1" x14ac:dyDescent="0.3">
      <c r="A582" s="125" t="str">
        <f>Equipment!A588</f>
        <v>Low-Level Electronics</v>
      </c>
      <c r="B582" s="125" t="str">
        <f>Equipment!B588</f>
        <v>PogoPins</v>
      </c>
      <c r="C582" s="125" t="str">
        <f>Equipment!C588</f>
        <v>Adafruit</v>
      </c>
      <c r="D582" s="125" t="str">
        <f>Equipment!D588</f>
        <v>2428</v>
      </c>
      <c r="E582" s="125">
        <f>Equipment!E588</f>
        <v>0</v>
      </c>
      <c r="F582" s="125">
        <f>Equipment!F588</f>
        <v>2</v>
      </c>
      <c r="G582" s="125">
        <f>Equipment!G588</f>
        <v>1</v>
      </c>
      <c r="H582" s="125">
        <f>Equipment!H588</f>
        <v>2</v>
      </c>
      <c r="I582" s="125">
        <f>Equipment!K588</f>
        <v>1</v>
      </c>
      <c r="J582" s="125">
        <f>Equipment!L588</f>
        <v>1</v>
      </c>
      <c r="K582" s="125">
        <f>Equipment!I588</f>
        <v>1</v>
      </c>
      <c r="L582" s="125" t="str">
        <f>Equipment!M588</f>
        <v xml:space="preserve">Pogo Pins "Cupped Head" (10 pack) - P75-A2 </v>
      </c>
      <c r="M582" s="125">
        <f>Equipment!N588</f>
        <v>4.95</v>
      </c>
      <c r="N582" s="125">
        <f>Equipment!O588</f>
        <v>4.95</v>
      </c>
      <c r="O582" s="125" t="str">
        <f>Equipment!P588</f>
        <v>G</v>
      </c>
      <c r="P582" s="125">
        <f>Equipment!Q588</f>
        <v>568</v>
      </c>
      <c r="Q582" s="125" t="str">
        <f>Equipment!R588</f>
        <v>2428</v>
      </c>
      <c r="R582" s="125">
        <f>Equipment!S588</f>
        <v>0</v>
      </c>
      <c r="S582" s="125">
        <f>Equipment!T588</f>
        <v>9.9</v>
      </c>
      <c r="T582" s="125">
        <f>Equipment!U588</f>
        <v>4.95</v>
      </c>
      <c r="U582" s="125">
        <f>Equipment!V588</f>
        <v>4.95</v>
      </c>
      <c r="V582" s="125">
        <f>Equipment!W588</f>
        <v>4.95</v>
      </c>
      <c r="W582" s="125">
        <f>Equipment!X588</f>
        <v>0</v>
      </c>
      <c r="X582" s="125">
        <f>Equipment!Y588</f>
        <v>0</v>
      </c>
      <c r="Y582" s="125" t="str">
        <f>Equipment!Z588</f>
        <v>https://www.adafruit.com/product/2428</v>
      </c>
      <c r="Z582" s="125" t="str">
        <f>Equipment!AA588</f>
        <v>https://www.mouser.com/ProductDetail/485-2428</v>
      </c>
      <c r="AA582" s="125">
        <f>Equipment!AB588</f>
        <v>0</v>
      </c>
      <c r="AB582" s="125"/>
      <c r="AC582" s="125"/>
      <c r="AD582" s="125"/>
      <c r="AE582" s="125"/>
      <c r="AF582" s="125"/>
      <c r="AG582" s="125"/>
      <c r="AH582" s="125"/>
      <c r="AI582" s="125"/>
      <c r="AJ582" s="125"/>
      <c r="AK582" s="125"/>
      <c r="AL582" s="125"/>
    </row>
    <row r="583" spans="1:38" s="124" customFormat="1" x14ac:dyDescent="0.3">
      <c r="A583" s="125" t="str">
        <f>Equipment!A589</f>
        <v>Low-Level Electronics</v>
      </c>
      <c r="B583" s="125" t="str">
        <f>Equipment!B589</f>
        <v>PogoPins</v>
      </c>
      <c r="C583" s="125" t="str">
        <f>Equipment!C589</f>
        <v>Adafruit</v>
      </c>
      <c r="D583" s="125" t="str">
        <f>Equipment!D589</f>
        <v>2430</v>
      </c>
      <c r="E583" s="125">
        <f>Equipment!E589</f>
        <v>0</v>
      </c>
      <c r="F583" s="125">
        <f>Equipment!F589</f>
        <v>2</v>
      </c>
      <c r="G583" s="125">
        <f>Equipment!G589</f>
        <v>1</v>
      </c>
      <c r="H583" s="125">
        <f>Equipment!H589</f>
        <v>2</v>
      </c>
      <c r="I583" s="125">
        <f>Equipment!K589</f>
        <v>1</v>
      </c>
      <c r="J583" s="125">
        <f>Equipment!L589</f>
        <v>1</v>
      </c>
      <c r="K583" s="125">
        <f>Equipment!I589</f>
        <v>1</v>
      </c>
      <c r="L583" s="125" t="str">
        <f>Equipment!M589</f>
        <v>Pogo Pins "Needle Head" (10 pack) - P75-B1</v>
      </c>
      <c r="M583" s="125">
        <f>Equipment!N589</f>
        <v>4.95</v>
      </c>
      <c r="N583" s="125">
        <f>Equipment!O589</f>
        <v>4.95</v>
      </c>
      <c r="O583" s="125" t="str">
        <f>Equipment!P589</f>
        <v>A</v>
      </c>
      <c r="P583" s="125">
        <f>Equipment!Q589</f>
        <v>569</v>
      </c>
      <c r="Q583" s="125" t="str">
        <f>Equipment!R589</f>
        <v>2430</v>
      </c>
      <c r="R583" s="125">
        <f>Equipment!S589</f>
        <v>0</v>
      </c>
      <c r="S583" s="125">
        <f>Equipment!T589</f>
        <v>9.9</v>
      </c>
      <c r="T583" s="125">
        <f>Equipment!U589</f>
        <v>4.95</v>
      </c>
      <c r="U583" s="125">
        <f>Equipment!V589</f>
        <v>4.95</v>
      </c>
      <c r="V583" s="125">
        <f>Equipment!W589</f>
        <v>4.95</v>
      </c>
      <c r="W583" s="125">
        <f>Equipment!X589</f>
        <v>0</v>
      </c>
      <c r="X583" s="125">
        <f>Equipment!Y589</f>
        <v>0</v>
      </c>
      <c r="Y583" s="125" t="str">
        <f>Equipment!Z589</f>
        <v>https://www.adafruit.com/product/2430</v>
      </c>
      <c r="Z583" s="125" t="str">
        <f>Equipment!AA589</f>
        <v>https://www.mouser.com/ProductDetail/485-2430</v>
      </c>
      <c r="AA583" s="125">
        <f>Equipment!AB589</f>
        <v>0</v>
      </c>
      <c r="AB583" s="125"/>
      <c r="AC583" s="125"/>
      <c r="AD583" s="125"/>
      <c r="AE583" s="125"/>
      <c r="AF583" s="125"/>
      <c r="AG583" s="125"/>
      <c r="AH583" s="125"/>
      <c r="AI583" s="125"/>
      <c r="AJ583" s="125"/>
      <c r="AK583" s="125"/>
      <c r="AL583" s="125"/>
    </row>
    <row r="584" spans="1:38" s="124" customFormat="1" x14ac:dyDescent="0.3">
      <c r="A584" s="125" t="str">
        <f>Equipment!A590</f>
        <v>Low-Level Electronics</v>
      </c>
      <c r="B584" s="125" t="str">
        <f>Equipment!B590</f>
        <v>PogoPins</v>
      </c>
      <c r="C584" s="125" t="str">
        <f>Equipment!C590</f>
        <v>Adafruit</v>
      </c>
      <c r="D584" s="125" t="str">
        <f>Equipment!D590</f>
        <v>394</v>
      </c>
      <c r="E584" s="125">
        <f>Equipment!E590</f>
        <v>0</v>
      </c>
      <c r="F584" s="125">
        <f>Equipment!F590</f>
        <v>2</v>
      </c>
      <c r="G584" s="125">
        <f>Equipment!G590</f>
        <v>1</v>
      </c>
      <c r="H584" s="125">
        <f>Equipment!H590</f>
        <v>2</v>
      </c>
      <c r="I584" s="125">
        <f>Equipment!K590</f>
        <v>1</v>
      </c>
      <c r="J584" s="125">
        <f>Equipment!L590</f>
        <v>1</v>
      </c>
      <c r="K584" s="125">
        <f>Equipment!I590</f>
        <v>1</v>
      </c>
      <c r="L584" s="125" t="str">
        <f>Equipment!M590</f>
        <v xml:space="preserve">Pogo Pins "Spear Head" (10 pack) - P75-LM3 </v>
      </c>
      <c r="M584" s="125">
        <f>Equipment!N590</f>
        <v>7.5</v>
      </c>
      <c r="N584" s="125">
        <f>Equipment!O590</f>
        <v>7.5</v>
      </c>
      <c r="O584" s="125" t="str">
        <f>Equipment!P590</f>
        <v>A</v>
      </c>
      <c r="P584" s="125">
        <f>Equipment!Q590</f>
        <v>570</v>
      </c>
      <c r="Q584" s="125" t="str">
        <f>Equipment!R590</f>
        <v>394</v>
      </c>
      <c r="R584" s="125">
        <f>Equipment!S590</f>
        <v>0</v>
      </c>
      <c r="S584" s="125">
        <f>Equipment!T590</f>
        <v>15</v>
      </c>
      <c r="T584" s="125">
        <f>Equipment!U590</f>
        <v>7.5</v>
      </c>
      <c r="U584" s="125">
        <f>Equipment!V590</f>
        <v>7.5</v>
      </c>
      <c r="V584" s="125">
        <f>Equipment!W590</f>
        <v>7.5</v>
      </c>
      <c r="W584" s="125">
        <f>Equipment!X590</f>
        <v>0</v>
      </c>
      <c r="X584" s="125">
        <f>Equipment!Y590</f>
        <v>0</v>
      </c>
      <c r="Y584" s="125" t="str">
        <f>Equipment!Z590</f>
        <v>https://www.adafruit.com/product/394</v>
      </c>
      <c r="Z584" s="125" t="str">
        <f>Equipment!AA590</f>
        <v>https://www.mouser.com/ProductDetail/485-394</v>
      </c>
      <c r="AA584" s="125">
        <f>Equipment!AB590</f>
        <v>0</v>
      </c>
      <c r="AB584" s="125"/>
      <c r="AC584" s="125"/>
      <c r="AD584" s="125"/>
      <c r="AE584" s="125"/>
      <c r="AF584" s="125"/>
      <c r="AG584" s="125"/>
      <c r="AH584" s="125"/>
      <c r="AI584" s="125"/>
      <c r="AJ584" s="125"/>
      <c r="AK584" s="125"/>
      <c r="AL584" s="125"/>
    </row>
    <row r="585" spans="1:38" s="124" customFormat="1" x14ac:dyDescent="0.3">
      <c r="A585" s="125" t="str">
        <f>Equipment!A591</f>
        <v>Low-Level Electronics</v>
      </c>
      <c r="B585" s="125" t="str">
        <f>Equipment!B591</f>
        <v>Ribbon/IDC Cables</v>
      </c>
      <c r="C585" s="125" t="str">
        <f>Equipment!C591</f>
        <v>SparkFun</v>
      </c>
      <c r="D585" s="125" t="str">
        <f>Equipment!D591</f>
        <v>CAB-10646</v>
      </c>
      <c r="E585" s="125">
        <f>Equipment!E591</f>
        <v>0</v>
      </c>
      <c r="F585" s="125">
        <f>Equipment!F591</f>
        <v>2</v>
      </c>
      <c r="G585" s="125">
        <f>Equipment!G591</f>
        <v>2</v>
      </c>
      <c r="H585" s="125">
        <f>Equipment!H591</f>
        <v>2</v>
      </c>
      <c r="I585" s="125">
        <f>Equipment!K591</f>
        <v>0</v>
      </c>
      <c r="J585" s="125">
        <f>Equipment!L591</f>
        <v>0</v>
      </c>
      <c r="K585" s="125">
        <f>Equipment!I591</f>
        <v>2</v>
      </c>
      <c r="L585" s="125" t="str">
        <f>Equipment!M591</f>
        <v>Ribbon Cable - 6 wire (15ft)</v>
      </c>
      <c r="M585" s="125">
        <f>Equipment!N591</f>
        <v>2.95</v>
      </c>
      <c r="N585" s="125">
        <f>Equipment!O591</f>
        <v>0</v>
      </c>
      <c r="O585" s="125" t="str">
        <f>Equipment!P591</f>
        <v>A</v>
      </c>
      <c r="P585" s="125">
        <f>Equipment!Q591</f>
        <v>571</v>
      </c>
      <c r="Q585" s="125" t="str">
        <f>Equipment!R591</f>
        <v>CAB-10646</v>
      </c>
      <c r="R585" s="125">
        <f>Equipment!S591</f>
        <v>0</v>
      </c>
      <c r="S585" s="125">
        <f>Equipment!T591</f>
        <v>5.9</v>
      </c>
      <c r="T585" s="125">
        <f>Equipment!U591</f>
        <v>5.9</v>
      </c>
      <c r="U585" s="125">
        <f>Equipment!V591</f>
        <v>0</v>
      </c>
      <c r="V585" s="125">
        <f>Equipment!W591</f>
        <v>0</v>
      </c>
      <c r="W585" s="125" t="str">
        <f>Equipment!X591</f>
        <v>https://www.sparkfun.com/products/10646</v>
      </c>
      <c r="X585" s="125" t="str">
        <f>Equipment!Y591</f>
        <v>https://cdn.sparkfun.com/r/92-92/assets/parts/5/4/2/1/10646-02.jpg</v>
      </c>
      <c r="Y585" s="125" t="str">
        <f>Equipment!Z591</f>
        <v>https://www.sparkfun.com/products/10646</v>
      </c>
      <c r="Z585" s="125" t="str">
        <f>Equipment!AA591</f>
        <v>https://www.mouser.com/ProductDetail/474-CAB-10646</v>
      </c>
      <c r="AA585" s="125">
        <f>Equipment!AB591</f>
        <v>0</v>
      </c>
      <c r="AB585" s="125"/>
      <c r="AC585" s="125"/>
      <c r="AD585" s="125"/>
      <c r="AE585" s="125"/>
      <c r="AF585" s="125"/>
      <c r="AG585" s="125"/>
      <c r="AH585" s="125"/>
      <c r="AI585" s="125"/>
      <c r="AJ585" s="125"/>
      <c r="AK585" s="125"/>
      <c r="AL585" s="125"/>
    </row>
    <row r="586" spans="1:38" s="124" customFormat="1" x14ac:dyDescent="0.3">
      <c r="A586" s="125" t="str">
        <f>Equipment!A592</f>
        <v>Low-Level Electronics</v>
      </c>
      <c r="B586" s="125" t="str">
        <f>Equipment!B592</f>
        <v>Ribbon/IDC Cables</v>
      </c>
      <c r="C586" s="125" t="str">
        <f>Equipment!C592</f>
        <v>Adafruit</v>
      </c>
      <c r="D586" s="125" t="str">
        <f>Equipment!D592</f>
        <v>371</v>
      </c>
      <c r="E586" s="125">
        <f>Equipment!E592</f>
        <v>0</v>
      </c>
      <c r="F586" s="125">
        <f>Equipment!F592</f>
        <v>0</v>
      </c>
      <c r="G586" s="125">
        <f>Equipment!G592</f>
        <v>0</v>
      </c>
      <c r="H586" s="125">
        <f>Equipment!H592</f>
        <v>0</v>
      </c>
      <c r="I586" s="125">
        <f>Equipment!K592</f>
        <v>0</v>
      </c>
      <c r="J586" s="125">
        <f>Equipment!L592</f>
        <v>0</v>
      </c>
      <c r="K586" s="125">
        <f>Equipment!I592</f>
        <v>0</v>
      </c>
      <c r="L586" s="125" t="str">
        <f>Equipment!M592</f>
        <v>6-pin Socket/Socket IDC cable - 6"</v>
      </c>
      <c r="M586" s="125">
        <f>Equipment!N592</f>
        <v>2</v>
      </c>
      <c r="N586" s="125">
        <f>Equipment!O592</f>
        <v>0</v>
      </c>
      <c r="O586" s="125" t="str">
        <f>Equipment!P592</f>
        <v>A</v>
      </c>
      <c r="P586" s="125">
        <f>Equipment!Q592</f>
        <v>572</v>
      </c>
      <c r="Q586" s="125" t="str">
        <f>Equipment!R592</f>
        <v>371</v>
      </c>
      <c r="R586" s="125">
        <f>Equipment!S592</f>
        <v>0</v>
      </c>
      <c r="S586" s="125">
        <f>Equipment!T592</f>
        <v>0</v>
      </c>
      <c r="T586" s="125">
        <f>Equipment!U592</f>
        <v>0</v>
      </c>
      <c r="U586" s="125">
        <f>Equipment!V592</f>
        <v>0</v>
      </c>
      <c r="V586" s="125">
        <f>Equipment!W592</f>
        <v>0</v>
      </c>
      <c r="W586" s="125">
        <f>Equipment!X592</f>
        <v>0</v>
      </c>
      <c r="X586" s="125">
        <f>Equipment!Y592</f>
        <v>0</v>
      </c>
      <c r="Y586" s="125" t="str">
        <f>Equipment!Z592</f>
        <v>https://www.adafruit.com/product/371</v>
      </c>
      <c r="Z586" s="125" t="str">
        <f>Equipment!AA592</f>
        <v>https://www.mouser.com/ProductDetail/485-371</v>
      </c>
      <c r="AA586" s="125">
        <f>Equipment!AB592</f>
        <v>0</v>
      </c>
      <c r="AB586" s="125"/>
      <c r="AC586" s="125"/>
      <c r="AD586" s="125"/>
      <c r="AE586" s="125"/>
      <c r="AF586" s="125"/>
      <c r="AG586" s="125"/>
      <c r="AH586" s="125"/>
      <c r="AI586" s="125"/>
      <c r="AJ586" s="125"/>
      <c r="AK586" s="125"/>
      <c r="AL586" s="125"/>
    </row>
    <row r="587" spans="1:38" s="124" customFormat="1" x14ac:dyDescent="0.3">
      <c r="A587" s="125" t="str">
        <f>Equipment!A593</f>
        <v>Low-Level Electronics</v>
      </c>
      <c r="B587" s="125" t="str">
        <f>Equipment!B593</f>
        <v>Ribbon/IDC Cables</v>
      </c>
      <c r="C587" s="125" t="str">
        <f>Equipment!C593</f>
        <v>SparkFun</v>
      </c>
      <c r="D587" s="125" t="str">
        <f>Equipment!D593</f>
        <v>CAB-10649</v>
      </c>
      <c r="E587" s="125">
        <f>Equipment!E593</f>
        <v>0</v>
      </c>
      <c r="F587" s="125">
        <f>Equipment!F593</f>
        <v>0</v>
      </c>
      <c r="G587" s="125">
        <f>Equipment!G593</f>
        <v>0</v>
      </c>
      <c r="H587" s="125">
        <f>Equipment!H593</f>
        <v>0</v>
      </c>
      <c r="I587" s="125">
        <f>Equipment!K593</f>
        <v>0</v>
      </c>
      <c r="J587" s="125">
        <f>Equipment!L593</f>
        <v>0</v>
      </c>
      <c r="K587" s="125">
        <f>Equipment!I593</f>
        <v>0</v>
      </c>
      <c r="L587" s="125" t="str">
        <f>Equipment!M593</f>
        <v>Ribbon Cable - 10 wire (3ft)</v>
      </c>
      <c r="M587" s="125">
        <f>Equipment!N593</f>
        <v>0.95</v>
      </c>
      <c r="N587" s="125">
        <f>Equipment!O593</f>
        <v>0</v>
      </c>
      <c r="O587" s="125" t="str">
        <f>Equipment!P593</f>
        <v>A</v>
      </c>
      <c r="P587" s="125">
        <f>Equipment!Q593</f>
        <v>573</v>
      </c>
      <c r="Q587" s="125" t="str">
        <f>Equipment!R593</f>
        <v>CAB-10649</v>
      </c>
      <c r="R587" s="125">
        <f>Equipment!S593</f>
        <v>0</v>
      </c>
      <c r="S587" s="125">
        <f>Equipment!T593</f>
        <v>0</v>
      </c>
      <c r="T587" s="125">
        <f>Equipment!U593</f>
        <v>0</v>
      </c>
      <c r="U587" s="125">
        <f>Equipment!V593</f>
        <v>0</v>
      </c>
      <c r="V587" s="125">
        <f>Equipment!W593</f>
        <v>0</v>
      </c>
      <c r="W587" s="125" t="str">
        <f>Equipment!X593</f>
        <v>https://www.sparkfun.com/products/10649</v>
      </c>
      <c r="X587" s="125" t="str">
        <f>Equipment!Y593</f>
        <v>https://cdn.sparkfun.com/r/92-92/assets/parts/5/4/2/4/10649-01.jpg</v>
      </c>
      <c r="Y587" s="125" t="str">
        <f>Equipment!Z593</f>
        <v>https://www.sparkfun.com/products/10649</v>
      </c>
      <c r="Z587" s="125" t="str">
        <f>Equipment!AA593</f>
        <v>https://www.mouser.com/ProductDetail/474-CAB-10649</v>
      </c>
      <c r="AA587" s="125">
        <f>Equipment!AB593</f>
        <v>0</v>
      </c>
      <c r="AB587" s="125"/>
      <c r="AC587" s="125"/>
      <c r="AD587" s="125"/>
      <c r="AE587" s="125"/>
      <c r="AF587" s="125"/>
      <c r="AG587" s="125"/>
      <c r="AH587" s="125"/>
      <c r="AI587" s="125"/>
      <c r="AJ587" s="125"/>
      <c r="AK587" s="125"/>
      <c r="AL587" s="125"/>
    </row>
    <row r="588" spans="1:38" s="124" customFormat="1" x14ac:dyDescent="0.3">
      <c r="A588" s="125" t="str">
        <f>Equipment!A594</f>
        <v>Low-Level Electronics</v>
      </c>
      <c r="B588" s="125" t="str">
        <f>Equipment!B594</f>
        <v>Ribbon/IDC Cables</v>
      </c>
      <c r="C588" s="125" t="str">
        <f>Equipment!C594</f>
        <v>SparkFun</v>
      </c>
      <c r="D588" s="125" t="str">
        <f>Equipment!D594</f>
        <v>CAB-10647</v>
      </c>
      <c r="E588" s="125">
        <f>Equipment!E594</f>
        <v>0</v>
      </c>
      <c r="F588" s="125">
        <f>Equipment!F594</f>
        <v>1</v>
      </c>
      <c r="G588" s="125">
        <f>Equipment!G594</f>
        <v>1</v>
      </c>
      <c r="H588" s="125">
        <f>Equipment!H594</f>
        <v>1</v>
      </c>
      <c r="I588" s="125">
        <f>Equipment!K594</f>
        <v>0</v>
      </c>
      <c r="J588" s="125">
        <f>Equipment!L594</f>
        <v>0</v>
      </c>
      <c r="K588" s="125">
        <f>Equipment!I594</f>
        <v>1</v>
      </c>
      <c r="L588" s="125" t="str">
        <f>Equipment!M594</f>
        <v>Ribbon Cable - 10 wire (15ft)</v>
      </c>
      <c r="M588" s="125">
        <f>Equipment!N594</f>
        <v>4.95</v>
      </c>
      <c r="N588" s="125">
        <f>Equipment!O594</f>
        <v>0</v>
      </c>
      <c r="O588" s="125" t="str">
        <f>Equipment!P594</f>
        <v>A</v>
      </c>
      <c r="P588" s="125">
        <f>Equipment!Q594</f>
        <v>574</v>
      </c>
      <c r="Q588" s="125" t="str">
        <f>Equipment!R594</f>
        <v>CAB-10647</v>
      </c>
      <c r="R588" s="125">
        <f>Equipment!S594</f>
        <v>0</v>
      </c>
      <c r="S588" s="125">
        <f>Equipment!T594</f>
        <v>4.95</v>
      </c>
      <c r="T588" s="125">
        <f>Equipment!U594</f>
        <v>4.95</v>
      </c>
      <c r="U588" s="125">
        <f>Equipment!V594</f>
        <v>0</v>
      </c>
      <c r="V588" s="125">
        <f>Equipment!W594</f>
        <v>0</v>
      </c>
      <c r="W588" s="125" t="str">
        <f>Equipment!X594</f>
        <v>https://www.sparkfun.com/products/10647</v>
      </c>
      <c r="X588" s="125" t="str">
        <f>Equipment!Y594</f>
        <v>https://cdn.sparkfun.com/r/92-92/assets/parts/5/4/2/2/10647-04.jpg</v>
      </c>
      <c r="Y588" s="125" t="str">
        <f>Equipment!Z594</f>
        <v>https://www.sparkfun.com/products/10647</v>
      </c>
      <c r="Z588" s="125" t="str">
        <f>Equipment!AA594</f>
        <v>https://www.mouser.com/ProductDetail/474-CAB-10647</v>
      </c>
      <c r="AA588" s="125">
        <f>Equipment!AB594</f>
        <v>0</v>
      </c>
      <c r="AB588" s="125"/>
      <c r="AC588" s="125"/>
      <c r="AD588" s="125"/>
      <c r="AE588" s="125"/>
      <c r="AF588" s="125"/>
      <c r="AG588" s="125"/>
      <c r="AH588" s="125"/>
      <c r="AI588" s="125"/>
      <c r="AJ588" s="125"/>
      <c r="AK588" s="125"/>
      <c r="AL588" s="125"/>
    </row>
    <row r="589" spans="1:38" s="124" customFormat="1" x14ac:dyDescent="0.3">
      <c r="A589" s="125" t="str">
        <f>Equipment!A595</f>
        <v>Low-Level Electronics</v>
      </c>
      <c r="B589" s="125" t="str">
        <f>Equipment!B595</f>
        <v>Ribbon/IDC Cables</v>
      </c>
      <c r="C589" s="125" t="str">
        <f>Equipment!C595</f>
        <v>Adafruit</v>
      </c>
      <c r="D589" s="125" t="str">
        <f>Equipment!D595</f>
        <v>556</v>
      </c>
      <c r="E589" s="125">
        <f>Equipment!E595</f>
        <v>0</v>
      </c>
      <c r="F589" s="125">
        <f>Equipment!F595</f>
        <v>0</v>
      </c>
      <c r="G589" s="125">
        <f>Equipment!G595</f>
        <v>0</v>
      </c>
      <c r="H589" s="125">
        <f>Equipment!H595</f>
        <v>0</v>
      </c>
      <c r="I589" s="125">
        <f>Equipment!K595</f>
        <v>0</v>
      </c>
      <c r="J589" s="125">
        <f>Equipment!L595</f>
        <v>0</v>
      </c>
      <c r="K589" s="125">
        <f>Equipment!I595</f>
        <v>0</v>
      </c>
      <c r="L589" s="125" t="str">
        <f>Equipment!M595</f>
        <v>10-pin Socket/Socket IDC cable - Short 1.5"</v>
      </c>
      <c r="M589" s="125">
        <f>Equipment!N595</f>
        <v>1.5</v>
      </c>
      <c r="N589" s="125">
        <f>Equipment!O595</f>
        <v>0</v>
      </c>
      <c r="O589" s="125" t="str">
        <f>Equipment!P595</f>
        <v>A</v>
      </c>
      <c r="P589" s="125">
        <f>Equipment!Q595</f>
        <v>575</v>
      </c>
      <c r="Q589" s="125" t="str">
        <f>Equipment!R595</f>
        <v>556</v>
      </c>
      <c r="R589" s="125">
        <f>Equipment!S595</f>
        <v>0</v>
      </c>
      <c r="S589" s="125">
        <f>Equipment!T595</f>
        <v>0</v>
      </c>
      <c r="T589" s="125">
        <f>Equipment!U595</f>
        <v>0</v>
      </c>
      <c r="U589" s="125">
        <f>Equipment!V595</f>
        <v>0</v>
      </c>
      <c r="V589" s="125">
        <f>Equipment!W595</f>
        <v>0</v>
      </c>
      <c r="W589" s="125">
        <f>Equipment!X595</f>
        <v>0</v>
      </c>
      <c r="X589" s="125">
        <f>Equipment!Y595</f>
        <v>0</v>
      </c>
      <c r="Y589" s="125" t="str">
        <f>Equipment!Z595</f>
        <v>https://www.adafruit.com/product/556</v>
      </c>
      <c r="Z589" s="125" t="str">
        <f>Equipment!AA595</f>
        <v>https://www.mouser.com/ProductDetail/485-556</v>
      </c>
      <c r="AA589" s="125">
        <f>Equipment!AB595</f>
        <v>0</v>
      </c>
      <c r="AB589" s="125"/>
      <c r="AC589" s="125"/>
      <c r="AD589" s="125"/>
      <c r="AE589" s="125"/>
      <c r="AF589" s="125"/>
      <c r="AG589" s="125"/>
      <c r="AH589" s="125"/>
      <c r="AI589" s="125"/>
      <c r="AJ589" s="125"/>
      <c r="AK589" s="125"/>
      <c r="AL589" s="125"/>
    </row>
    <row r="590" spans="1:38" s="124" customFormat="1" x14ac:dyDescent="0.3">
      <c r="A590" s="125" t="str">
        <f>Equipment!A596</f>
        <v>Low-Level Electronics</v>
      </c>
      <c r="B590" s="125" t="str">
        <f>Equipment!B596</f>
        <v>Ribbon/IDC Cables</v>
      </c>
      <c r="C590" s="125" t="str">
        <f>Equipment!C596</f>
        <v>Adafruit</v>
      </c>
      <c r="D590" s="125" t="str">
        <f>Equipment!D596</f>
        <v>370</v>
      </c>
      <c r="E590" s="125">
        <f>Equipment!E596</f>
        <v>0</v>
      </c>
      <c r="F590" s="125">
        <f>Equipment!F596</f>
        <v>0</v>
      </c>
      <c r="G590" s="125">
        <f>Equipment!G596</f>
        <v>0</v>
      </c>
      <c r="H590" s="125">
        <f>Equipment!H596</f>
        <v>0</v>
      </c>
      <c r="I590" s="125">
        <f>Equipment!K596</f>
        <v>0</v>
      </c>
      <c r="J590" s="125">
        <f>Equipment!L596</f>
        <v>0</v>
      </c>
      <c r="K590" s="125">
        <f>Equipment!I596</f>
        <v>0</v>
      </c>
      <c r="L590" s="125" t="str">
        <f>Equipment!M596</f>
        <v xml:space="preserve">10-pin Socket/Socket IDC cable - 6" </v>
      </c>
      <c r="M590" s="125">
        <f>Equipment!N596</f>
        <v>2</v>
      </c>
      <c r="N590" s="125">
        <f>Equipment!O596</f>
        <v>0</v>
      </c>
      <c r="O590" s="125" t="str">
        <f>Equipment!P596</f>
        <v>A</v>
      </c>
      <c r="P590" s="125">
        <f>Equipment!Q596</f>
        <v>576</v>
      </c>
      <c r="Q590" s="125" t="str">
        <f>Equipment!R596</f>
        <v>370</v>
      </c>
      <c r="R590" s="125">
        <f>Equipment!S596</f>
        <v>0</v>
      </c>
      <c r="S590" s="125">
        <f>Equipment!T596</f>
        <v>0</v>
      </c>
      <c r="T590" s="125">
        <f>Equipment!U596</f>
        <v>0</v>
      </c>
      <c r="U590" s="125">
        <f>Equipment!V596</f>
        <v>0</v>
      </c>
      <c r="V590" s="125">
        <f>Equipment!W596</f>
        <v>0</v>
      </c>
      <c r="W590" s="125">
        <f>Equipment!X596</f>
        <v>0</v>
      </c>
      <c r="X590" s="125">
        <f>Equipment!Y596</f>
        <v>0</v>
      </c>
      <c r="Y590" s="125" t="str">
        <f>Equipment!Z596</f>
        <v>https://www.adafruit.com/product/370</v>
      </c>
      <c r="Z590" s="125" t="str">
        <f>Equipment!AA596</f>
        <v>https://www.mouser.com/ProductDetail/485-370</v>
      </c>
      <c r="AA590" s="125">
        <f>Equipment!AB596</f>
        <v>0</v>
      </c>
      <c r="AB590" s="125"/>
      <c r="AC590" s="125"/>
      <c r="AD590" s="125"/>
      <c r="AE590" s="125"/>
      <c r="AF590" s="125"/>
      <c r="AG590" s="125"/>
      <c r="AH590" s="125"/>
      <c r="AI590" s="125"/>
      <c r="AJ590" s="125"/>
      <c r="AK590" s="125"/>
      <c r="AL590" s="125"/>
    </row>
    <row r="591" spans="1:38" s="124" customFormat="1" x14ac:dyDescent="0.3">
      <c r="A591" s="125" t="str">
        <f>Equipment!A597</f>
        <v>Low-Level Electronics</v>
      </c>
      <c r="B591" s="125" t="str">
        <f>Equipment!B597</f>
        <v>Ribbon/IDC Cables</v>
      </c>
      <c r="C591" s="125" t="str">
        <f>Equipment!C597</f>
        <v>Adafruit</v>
      </c>
      <c r="D591" s="125" t="str">
        <f>Equipment!D597</f>
        <v>1199</v>
      </c>
      <c r="E591" s="125">
        <f>Equipment!E597</f>
        <v>0</v>
      </c>
      <c r="F591" s="125">
        <f>Equipment!F597</f>
        <v>0</v>
      </c>
      <c r="G591" s="125">
        <f>Equipment!G597</f>
        <v>0</v>
      </c>
      <c r="H591" s="125">
        <f>Equipment!H597</f>
        <v>0</v>
      </c>
      <c r="I591" s="125">
        <f>Equipment!K597</f>
        <v>0</v>
      </c>
      <c r="J591" s="125">
        <f>Equipment!L597</f>
        <v>0</v>
      </c>
      <c r="K591" s="125">
        <f>Equipment!I597</f>
        <v>0</v>
      </c>
      <c r="L591" s="125" t="str">
        <f>Equipment!M597</f>
        <v>10-pin IDC Socket Rainbow Breakout Cable</v>
      </c>
      <c r="M591" s="125">
        <f>Equipment!N597</f>
        <v>3.95</v>
      </c>
      <c r="N591" s="125">
        <f>Equipment!O597</f>
        <v>0</v>
      </c>
      <c r="O591" s="125" t="str">
        <f>Equipment!P597</f>
        <v>A</v>
      </c>
      <c r="P591" s="125">
        <f>Equipment!Q597</f>
        <v>577</v>
      </c>
      <c r="Q591" s="125" t="str">
        <f>Equipment!R597</f>
        <v>1199</v>
      </c>
      <c r="R591" s="125">
        <f>Equipment!S597</f>
        <v>0</v>
      </c>
      <c r="S591" s="125">
        <f>Equipment!T597</f>
        <v>0</v>
      </c>
      <c r="T591" s="125">
        <f>Equipment!U597</f>
        <v>0</v>
      </c>
      <c r="U591" s="125">
        <f>Equipment!V597</f>
        <v>0</v>
      </c>
      <c r="V591" s="125">
        <f>Equipment!W597</f>
        <v>0</v>
      </c>
      <c r="W591" s="125">
        <f>Equipment!X597</f>
        <v>0</v>
      </c>
      <c r="X591" s="125">
        <f>Equipment!Y597</f>
        <v>0</v>
      </c>
      <c r="Y591" s="125" t="str">
        <f>Equipment!Z597</f>
        <v>https://www.adafruit.com/product/1199</v>
      </c>
      <c r="Z591" s="125" t="str">
        <f>Equipment!AA597</f>
        <v>https://www.mouser.com/ProductDetail/485-1199</v>
      </c>
      <c r="AA591" s="125">
        <f>Equipment!AB597</f>
        <v>0</v>
      </c>
      <c r="AB591" s="125"/>
      <c r="AC591" s="125"/>
      <c r="AD591" s="125"/>
      <c r="AE591" s="125"/>
      <c r="AF591" s="125"/>
      <c r="AG591" s="125"/>
      <c r="AH591" s="125"/>
      <c r="AI591" s="125"/>
      <c r="AJ591" s="125"/>
      <c r="AK591" s="125"/>
      <c r="AL591" s="125"/>
    </row>
    <row r="592" spans="1:38" s="124" customFormat="1" x14ac:dyDescent="0.3">
      <c r="A592" s="125" t="str">
        <f>Equipment!A598</f>
        <v>Low-Level Electronics</v>
      </c>
      <c r="B592" s="125" t="str">
        <f>Equipment!B598</f>
        <v>Ribbon/IDC Cables</v>
      </c>
      <c r="C592" s="125" t="str">
        <f>Equipment!C598</f>
        <v>SparkFun</v>
      </c>
      <c r="D592" s="125" t="str">
        <f>Equipment!D598</f>
        <v>PRT-08535</v>
      </c>
      <c r="E592" s="125">
        <f>Equipment!E598</f>
        <v>0</v>
      </c>
      <c r="F592" s="125">
        <f>Equipment!F598</f>
        <v>0</v>
      </c>
      <c r="G592" s="125">
        <f>Equipment!G598</f>
        <v>0</v>
      </c>
      <c r="H592" s="125">
        <f>Equipment!H598</f>
        <v>0</v>
      </c>
      <c r="I592" s="125">
        <f>Equipment!K598</f>
        <v>0</v>
      </c>
      <c r="J592" s="125">
        <f>Equipment!L598</f>
        <v>0</v>
      </c>
      <c r="K592" s="125">
        <f>Equipment!I598</f>
        <v>0</v>
      </c>
      <c r="L592" s="125" t="str">
        <f>Equipment!M598</f>
        <v>2x5 Pin IDC Ribbon Cable</v>
      </c>
      <c r="M592" s="125">
        <f>Equipment!N598</f>
        <v>1.5</v>
      </c>
      <c r="N592" s="125">
        <f>Equipment!O598</f>
        <v>0</v>
      </c>
      <c r="O592" s="125" t="str">
        <f>Equipment!P598</f>
        <v>A</v>
      </c>
      <c r="P592" s="125">
        <f>Equipment!Q598</f>
        <v>578</v>
      </c>
      <c r="Q592" s="125" t="str">
        <f>Equipment!R598</f>
        <v>PRT-08535</v>
      </c>
      <c r="R592" s="125">
        <f>Equipment!S598</f>
        <v>0</v>
      </c>
      <c r="S592" s="125">
        <f>Equipment!T598</f>
        <v>0</v>
      </c>
      <c r="T592" s="125">
        <f>Equipment!U598</f>
        <v>0</v>
      </c>
      <c r="U592" s="125">
        <f>Equipment!V598</f>
        <v>0</v>
      </c>
      <c r="V592" s="125">
        <f>Equipment!W598</f>
        <v>0</v>
      </c>
      <c r="W592" s="125" t="str">
        <f>Equipment!X598</f>
        <v>https://www.sparkfun.com/products/8535</v>
      </c>
      <c r="X592" s="125" t="str">
        <f>Equipment!Y598</f>
        <v>https://cdn.sparkfun.com/r/92-92/assets/parts/1/2/4/8/CAB-08535-03-L.jpg</v>
      </c>
      <c r="Y592" s="125" t="str">
        <f>Equipment!Z598</f>
        <v>https://www.sparkfun.com/products/08535</v>
      </c>
      <c r="Z592" s="125" t="str">
        <f>Equipment!AA598</f>
        <v>https://www.mouser.com/ProductDetail/474-PRT-08535</v>
      </c>
      <c r="AA592" s="125">
        <f>Equipment!AB598</f>
        <v>0</v>
      </c>
      <c r="AB592" s="125"/>
      <c r="AC592" s="125"/>
      <c r="AD592" s="125"/>
      <c r="AE592" s="125"/>
      <c r="AF592" s="125"/>
      <c r="AG592" s="125"/>
      <c r="AH592" s="125"/>
      <c r="AI592" s="125"/>
      <c r="AJ592" s="125"/>
      <c r="AK592" s="125"/>
      <c r="AL592" s="125"/>
    </row>
    <row r="593" spans="1:38" s="124" customFormat="1" x14ac:dyDescent="0.3">
      <c r="A593" s="125" t="str">
        <f>Equipment!A599</f>
        <v>Low-Level Electronics</v>
      </c>
      <c r="B593" s="125" t="str">
        <f>Equipment!B599</f>
        <v>Ribbon/IDC Cables</v>
      </c>
      <c r="C593" s="125" t="str">
        <f>Equipment!C599</f>
        <v>Adafruit</v>
      </c>
      <c r="D593" s="125" t="str">
        <f>Equipment!D599</f>
        <v>1675</v>
      </c>
      <c r="E593" s="125">
        <f>Equipment!E599</f>
        <v>0</v>
      </c>
      <c r="F593" s="125">
        <f>Equipment!F599</f>
        <v>0</v>
      </c>
      <c r="G593" s="125">
        <f>Equipment!G599</f>
        <v>0</v>
      </c>
      <c r="H593" s="125">
        <f>Equipment!H599</f>
        <v>0</v>
      </c>
      <c r="I593" s="125">
        <f>Equipment!K599</f>
        <v>0</v>
      </c>
      <c r="J593" s="125">
        <f>Equipment!L599</f>
        <v>0</v>
      </c>
      <c r="K593" s="125">
        <f>Equipment!I599</f>
        <v>0</v>
      </c>
      <c r="L593" s="125" t="str">
        <f>Equipment!M599</f>
        <v>10-pin 2x5 Socket-Socket 1.27mm IDC (SWD) Cable - 150mm long</v>
      </c>
      <c r="M593" s="125">
        <f>Equipment!N599</f>
        <v>2.95</v>
      </c>
      <c r="N593" s="125">
        <f>Equipment!O599</f>
        <v>0</v>
      </c>
      <c r="O593" s="125" t="str">
        <f>Equipment!P599</f>
        <v>A</v>
      </c>
      <c r="P593" s="125">
        <f>Equipment!Q599</f>
        <v>579</v>
      </c>
      <c r="Q593" s="125" t="str">
        <f>Equipment!R599</f>
        <v>1675</v>
      </c>
      <c r="R593" s="125">
        <f>Equipment!S599</f>
        <v>0</v>
      </c>
      <c r="S593" s="125">
        <f>Equipment!T599</f>
        <v>0</v>
      </c>
      <c r="T593" s="125">
        <f>Equipment!U599</f>
        <v>0</v>
      </c>
      <c r="U593" s="125">
        <f>Equipment!V599</f>
        <v>0</v>
      </c>
      <c r="V593" s="125">
        <f>Equipment!W599</f>
        <v>0</v>
      </c>
      <c r="W593" s="125">
        <f>Equipment!X599</f>
        <v>0</v>
      </c>
      <c r="X593" s="125">
        <f>Equipment!Y599</f>
        <v>0</v>
      </c>
      <c r="Y593" s="125" t="str">
        <f>Equipment!Z599</f>
        <v>https://www.adafruit.com/product/1675</v>
      </c>
      <c r="Z593" s="125" t="str">
        <f>Equipment!AA599</f>
        <v>https://www.mouser.com/ProductDetail/485-1675</v>
      </c>
      <c r="AA593" s="125">
        <f>Equipment!AB599</f>
        <v>0</v>
      </c>
      <c r="AB593" s="125"/>
      <c r="AC593" s="125"/>
      <c r="AD593" s="125"/>
      <c r="AE593" s="125"/>
      <c r="AF593" s="125"/>
      <c r="AG593" s="125"/>
      <c r="AH593" s="125"/>
      <c r="AI593" s="125"/>
      <c r="AJ593" s="125"/>
      <c r="AK593" s="125"/>
      <c r="AL593" s="125"/>
    </row>
    <row r="594" spans="1:38" s="124" customFormat="1" x14ac:dyDescent="0.3">
      <c r="A594" s="125" t="str">
        <f>Equipment!A600</f>
        <v>Low-Level Electronics</v>
      </c>
      <c r="B594" s="125" t="str">
        <f>Equipment!B600</f>
        <v>Rotary Potentiometers/Encoders/Switches</v>
      </c>
      <c r="C594" s="125" t="str">
        <f>Equipment!C600</f>
        <v>SparkFun</v>
      </c>
      <c r="D594" s="125" t="str">
        <f>Equipment!D600</f>
        <v>COM-09939</v>
      </c>
      <c r="E594" s="125">
        <f>Equipment!E600</f>
        <v>0</v>
      </c>
      <c r="F594" s="125">
        <f>Equipment!F600</f>
        <v>0</v>
      </c>
      <c r="G594" s="125">
        <f>Equipment!G600</f>
        <v>0</v>
      </c>
      <c r="H594" s="125">
        <f>Equipment!H600</f>
        <v>0</v>
      </c>
      <c r="I594" s="125">
        <f>Equipment!K600</f>
        <v>0</v>
      </c>
      <c r="J594" s="125">
        <f>Equipment!L600</f>
        <v>0</v>
      </c>
      <c r="K594" s="125">
        <f>Equipment!I600</f>
        <v>0</v>
      </c>
      <c r="L594" s="125" t="str">
        <f>Equipment!M600</f>
        <v>Rotary Potentiometer - 10k Ohm, Linear</v>
      </c>
      <c r="M594" s="125">
        <f>Equipment!N600</f>
        <v>0.95</v>
      </c>
      <c r="N594" s="125">
        <f>Equipment!O600</f>
        <v>0</v>
      </c>
      <c r="O594" s="125" t="str">
        <f>Equipment!P600</f>
        <v>A</v>
      </c>
      <c r="P594" s="125">
        <f>Equipment!Q600</f>
        <v>580</v>
      </c>
      <c r="Q594" s="125" t="str">
        <f>Equipment!R600</f>
        <v>COM-09939</v>
      </c>
      <c r="R594" s="125">
        <f>Equipment!S600</f>
        <v>0</v>
      </c>
      <c r="S594" s="125">
        <f>Equipment!T600</f>
        <v>0</v>
      </c>
      <c r="T594" s="125">
        <f>Equipment!U600</f>
        <v>0</v>
      </c>
      <c r="U594" s="125">
        <f>Equipment!V600</f>
        <v>0</v>
      </c>
      <c r="V594" s="125">
        <f>Equipment!W600</f>
        <v>0</v>
      </c>
      <c r="W594" s="125" t="str">
        <f>Equipment!X600</f>
        <v>https://www.sparkfun.com/products/9939</v>
      </c>
      <c r="X594" s="125" t="str">
        <f>Equipment!Y600</f>
        <v>https://cdn.sparkfun.com/r/92-92/assets/parts/4/0/4/9/09939-01.jpg</v>
      </c>
      <c r="Y594" s="125" t="str">
        <f>Equipment!Z600</f>
        <v>https://www.sparkfun.com/products/09939</v>
      </c>
      <c r="Z594" s="125" t="str">
        <f>Equipment!AA600</f>
        <v>https://www.mouser.com/ProductDetail/474-COM-09939</v>
      </c>
      <c r="AA594" s="125">
        <f>Equipment!AB600</f>
        <v>0</v>
      </c>
      <c r="AB594" s="125"/>
      <c r="AC594" s="125"/>
      <c r="AD594" s="125"/>
      <c r="AE594" s="125"/>
      <c r="AF594" s="125"/>
      <c r="AG594" s="125"/>
      <c r="AH594" s="125"/>
      <c r="AI594" s="125"/>
      <c r="AJ594" s="125"/>
      <c r="AK594" s="125"/>
      <c r="AL594" s="125"/>
    </row>
    <row r="595" spans="1:38" s="124" customFormat="1" x14ac:dyDescent="0.3">
      <c r="A595" s="125" t="str">
        <f>Equipment!A601</f>
        <v>Low-Level Electronics</v>
      </c>
      <c r="B595" s="125" t="str">
        <f>Equipment!B601</f>
        <v>Rotary Potentiometers/Encoders/Switches</v>
      </c>
      <c r="C595" s="125" t="str">
        <f>Equipment!C601</f>
        <v>SparkFun</v>
      </c>
      <c r="D595" s="125" t="str">
        <f>Equipment!D601</f>
        <v>COM-09940</v>
      </c>
      <c r="E595" s="125">
        <f>Equipment!E601</f>
        <v>0</v>
      </c>
      <c r="F595" s="125">
        <f>Equipment!F601</f>
        <v>0</v>
      </c>
      <c r="G595" s="125">
        <f>Equipment!G601</f>
        <v>0</v>
      </c>
      <c r="H595" s="125">
        <f>Equipment!H601</f>
        <v>0</v>
      </c>
      <c r="I595" s="125">
        <f>Equipment!K601</f>
        <v>0</v>
      </c>
      <c r="J595" s="125">
        <f>Equipment!L601</f>
        <v>0</v>
      </c>
      <c r="K595" s="125">
        <f>Equipment!I601</f>
        <v>0</v>
      </c>
      <c r="L595" s="125" t="str">
        <f>Equipment!M601</f>
        <v>Rotary Potentiometer - 10k Ohm, Logarithmic</v>
      </c>
      <c r="M595" s="125">
        <f>Equipment!N601</f>
        <v>0.95</v>
      </c>
      <c r="N595" s="125">
        <f>Equipment!O601</f>
        <v>0</v>
      </c>
      <c r="O595" s="125" t="str">
        <f>Equipment!P601</f>
        <v>A</v>
      </c>
      <c r="P595" s="125">
        <f>Equipment!Q601</f>
        <v>581</v>
      </c>
      <c r="Q595" s="125" t="str">
        <f>Equipment!R601</f>
        <v>COM-09940</v>
      </c>
      <c r="R595" s="125">
        <f>Equipment!S601</f>
        <v>0</v>
      </c>
      <c r="S595" s="125">
        <f>Equipment!T601</f>
        <v>0</v>
      </c>
      <c r="T595" s="125">
        <f>Equipment!U601</f>
        <v>0</v>
      </c>
      <c r="U595" s="125">
        <f>Equipment!V601</f>
        <v>0</v>
      </c>
      <c r="V595" s="125">
        <f>Equipment!W601</f>
        <v>0</v>
      </c>
      <c r="W595" s="125" t="str">
        <f>Equipment!X601</f>
        <v>https://www.sparkfun.com/products/9940</v>
      </c>
      <c r="X595" s="125" t="str">
        <f>Equipment!Y601</f>
        <v>https://cdn.sparkfun.com/r/92-92/assets/parts/4/0/5/0/09940-01.jpg</v>
      </c>
      <c r="Y595" s="125" t="str">
        <f>Equipment!Z601</f>
        <v>https://www.sparkfun.com/products/09940</v>
      </c>
      <c r="Z595" s="125" t="str">
        <f>Equipment!AA601</f>
        <v>https://www.mouser.com/ProductDetail/474-COM-09940</v>
      </c>
      <c r="AA595" s="125">
        <f>Equipment!AB601</f>
        <v>0</v>
      </c>
      <c r="AB595" s="125"/>
      <c r="AC595" s="125"/>
      <c r="AD595" s="125"/>
      <c r="AE595" s="125"/>
      <c r="AF595" s="125"/>
      <c r="AG595" s="125"/>
      <c r="AH595" s="125"/>
      <c r="AI595" s="125"/>
      <c r="AJ595" s="125"/>
      <c r="AK595" s="125"/>
      <c r="AL595" s="125"/>
    </row>
    <row r="596" spans="1:38" s="124" customFormat="1" x14ac:dyDescent="0.3">
      <c r="A596" s="125" t="str">
        <f>Equipment!A602</f>
        <v>Low-Level Electronics</v>
      </c>
      <c r="B596" s="125" t="str">
        <f>Equipment!B602</f>
        <v>Rotary Potentiometers/Encoders/Switches</v>
      </c>
      <c r="C596" s="125" t="str">
        <f>Equipment!C602</f>
        <v>SparkFun</v>
      </c>
      <c r="D596" s="125" t="str">
        <f>Equipment!D602</f>
        <v>COM-09288</v>
      </c>
      <c r="E596" s="125">
        <f>Equipment!E602</f>
        <v>1</v>
      </c>
      <c r="F596" s="125">
        <f>Equipment!F602</f>
        <v>0</v>
      </c>
      <c r="G596" s="125">
        <f>Equipment!G602</f>
        <v>0</v>
      </c>
      <c r="H596" s="125">
        <f>Equipment!H602</f>
        <v>5</v>
      </c>
      <c r="I596" s="125">
        <f>Equipment!K602</f>
        <v>0</v>
      </c>
      <c r="J596" s="125">
        <f>Equipment!L602</f>
        <v>0</v>
      </c>
      <c r="K596" s="125">
        <f>Equipment!I602</f>
        <v>5</v>
      </c>
      <c r="L596" s="125" t="str">
        <f>Equipment!M602</f>
        <v>Rotary Potentiometer - Linear (10k ohm)</v>
      </c>
      <c r="M596" s="125">
        <f>Equipment!N602</f>
        <v>0.95</v>
      </c>
      <c r="N596" s="125">
        <f>Equipment!O602</f>
        <v>0</v>
      </c>
      <c r="O596" s="125" t="str">
        <f>Equipment!P602</f>
        <v>B</v>
      </c>
      <c r="P596" s="125">
        <f>Equipment!Q602</f>
        <v>582</v>
      </c>
      <c r="Q596" s="125" t="str">
        <f>Equipment!R602</f>
        <v>COM-09288</v>
      </c>
      <c r="R596" s="125">
        <f>Equipment!S602</f>
        <v>0.95</v>
      </c>
      <c r="S596" s="125">
        <f>Equipment!T602</f>
        <v>4.75</v>
      </c>
      <c r="T596" s="125">
        <f>Equipment!U602</f>
        <v>4.75</v>
      </c>
      <c r="U596" s="125">
        <f>Equipment!V602</f>
        <v>0</v>
      </c>
      <c r="V596" s="125">
        <f>Equipment!W602</f>
        <v>0</v>
      </c>
      <c r="W596" s="125" t="str">
        <f>Equipment!X602</f>
        <v>https://www.sparkfun.com/products/9288</v>
      </c>
      <c r="X596" s="125" t="str">
        <f>Equipment!Y602</f>
        <v>https://cdn.sparkfun.com/r/92-92/assets/parts/2/7/9/4/09288-1.jpg</v>
      </c>
      <c r="Y596" s="125" t="str">
        <f>Equipment!Z602</f>
        <v>https://www.sparkfun.com/products/09288</v>
      </c>
      <c r="Z596" s="125" t="str">
        <f>Equipment!AA602</f>
        <v>https://www.mouser.com/ProductDetail/474-COM-09288</v>
      </c>
      <c r="AA596" s="125">
        <f>Equipment!AB602</f>
        <v>0</v>
      </c>
      <c r="AB596" s="125"/>
      <c r="AC596" s="125"/>
      <c r="AD596" s="125"/>
      <c r="AE596" s="125"/>
      <c r="AF596" s="125"/>
      <c r="AG596" s="125"/>
      <c r="AH596" s="125"/>
      <c r="AI596" s="125"/>
      <c r="AJ596" s="125"/>
      <c r="AK596" s="125"/>
      <c r="AL596" s="125"/>
    </row>
    <row r="597" spans="1:38" s="124" customFormat="1" x14ac:dyDescent="0.3">
      <c r="A597" s="125" t="str">
        <f>Equipment!A603</f>
        <v>Low-Level Electronics</v>
      </c>
      <c r="B597" s="125" t="str">
        <f>Equipment!B603</f>
        <v>Rotary Potentiometers/Encoders/Switches</v>
      </c>
      <c r="C597" s="125" t="str">
        <f>Equipment!C603</f>
        <v>Adafruit</v>
      </c>
      <c r="D597" s="125" t="str">
        <f>Equipment!D603</f>
        <v>3392</v>
      </c>
      <c r="E597" s="125">
        <f>Equipment!E603</f>
        <v>0</v>
      </c>
      <c r="F597" s="125">
        <f>Equipment!F603</f>
        <v>0</v>
      </c>
      <c r="G597" s="125">
        <f>Equipment!G603</f>
        <v>0</v>
      </c>
      <c r="H597" s="125">
        <f>Equipment!H603</f>
        <v>0</v>
      </c>
      <c r="I597" s="125">
        <f>Equipment!K603</f>
        <v>0</v>
      </c>
      <c r="J597" s="125">
        <f>Equipment!L603</f>
        <v>0</v>
      </c>
      <c r="K597" s="125">
        <f>Equipment!I603</f>
        <v>0</v>
      </c>
      <c r="L597" s="125" t="str">
        <f>Equipment!M603</f>
        <v xml:space="preserve">Panel Mount 10K Dual Linear Potentiometer - 10K Dual Linear </v>
      </c>
      <c r="M597" s="125">
        <f>Equipment!N603</f>
        <v>1.5</v>
      </c>
      <c r="N597" s="125">
        <f>Equipment!O603</f>
        <v>0</v>
      </c>
      <c r="O597" s="125" t="str">
        <f>Equipment!P603</f>
        <v>A</v>
      </c>
      <c r="P597" s="125">
        <f>Equipment!Q603</f>
        <v>583</v>
      </c>
      <c r="Q597" s="125" t="str">
        <f>Equipment!R603</f>
        <v>3392</v>
      </c>
      <c r="R597" s="125">
        <f>Equipment!S603</f>
        <v>0</v>
      </c>
      <c r="S597" s="125">
        <f>Equipment!T603</f>
        <v>0</v>
      </c>
      <c r="T597" s="125">
        <f>Equipment!U603</f>
        <v>0</v>
      </c>
      <c r="U597" s="125">
        <f>Equipment!V603</f>
        <v>0</v>
      </c>
      <c r="V597" s="125">
        <f>Equipment!W603</f>
        <v>0</v>
      </c>
      <c r="W597" s="125">
        <f>Equipment!X603</f>
        <v>0</v>
      </c>
      <c r="X597" s="125">
        <f>Equipment!Y603</f>
        <v>0</v>
      </c>
      <c r="Y597" s="125" t="str">
        <f>Equipment!Z603</f>
        <v>https://www.adafruit.com/product/3392</v>
      </c>
      <c r="Z597" s="125" t="str">
        <f>Equipment!AA603</f>
        <v>https://www.mouser.com/ProductDetail/485-3392</v>
      </c>
      <c r="AA597" s="125">
        <f>Equipment!AB603</f>
        <v>0</v>
      </c>
      <c r="AB597" s="125"/>
      <c r="AC597" s="125"/>
      <c r="AD597" s="125"/>
      <c r="AE597" s="125"/>
      <c r="AF597" s="125"/>
      <c r="AG597" s="125"/>
      <c r="AH597" s="125"/>
      <c r="AI597" s="125"/>
      <c r="AJ597" s="125"/>
      <c r="AK597" s="125"/>
      <c r="AL597" s="125"/>
    </row>
    <row r="598" spans="1:38" s="124" customFormat="1" x14ac:dyDescent="0.3">
      <c r="A598" s="125" t="str">
        <f>Equipment!A604</f>
        <v>Low-Level Electronics</v>
      </c>
      <c r="B598" s="125" t="str">
        <f>Equipment!B604</f>
        <v>Rotary Potentiometers/Encoders/Switches</v>
      </c>
      <c r="C598" s="125" t="str">
        <f>Equipment!C604</f>
        <v>Adafruit</v>
      </c>
      <c r="D598" s="125" t="str">
        <f>Equipment!D604</f>
        <v>3393</v>
      </c>
      <c r="E598" s="125">
        <f>Equipment!E604</f>
        <v>0</v>
      </c>
      <c r="F598" s="125">
        <f>Equipment!F604</f>
        <v>0</v>
      </c>
      <c r="G598" s="125">
        <f>Equipment!G604</f>
        <v>0</v>
      </c>
      <c r="H598" s="125">
        <f>Equipment!H604</f>
        <v>0</v>
      </c>
      <c r="I598" s="125">
        <f>Equipment!K604</f>
        <v>0</v>
      </c>
      <c r="J598" s="125">
        <f>Equipment!L604</f>
        <v>0</v>
      </c>
      <c r="K598" s="125">
        <f>Equipment!I604</f>
        <v>0</v>
      </c>
      <c r="L598" s="125" t="str">
        <f>Equipment!M604</f>
        <v xml:space="preserve">Panel Mount 10K Dual Linear Potentiometer w/ On-Off Switch - 10K Dual Linear w/ Switch </v>
      </c>
      <c r="M598" s="125">
        <f>Equipment!N604</f>
        <v>1.75</v>
      </c>
      <c r="N598" s="125">
        <f>Equipment!O604</f>
        <v>0</v>
      </c>
      <c r="O598" s="125" t="str">
        <f>Equipment!P604</f>
        <v>A</v>
      </c>
      <c r="P598" s="125">
        <f>Equipment!Q604</f>
        <v>584</v>
      </c>
      <c r="Q598" s="125" t="str">
        <f>Equipment!R604</f>
        <v>3393</v>
      </c>
      <c r="R598" s="125">
        <f>Equipment!S604</f>
        <v>0</v>
      </c>
      <c r="S598" s="125">
        <f>Equipment!T604</f>
        <v>0</v>
      </c>
      <c r="T598" s="125">
        <f>Equipment!U604</f>
        <v>0</v>
      </c>
      <c r="U598" s="125">
        <f>Equipment!V604</f>
        <v>0</v>
      </c>
      <c r="V598" s="125">
        <f>Equipment!W604</f>
        <v>0</v>
      </c>
      <c r="W598" s="125">
        <f>Equipment!X604</f>
        <v>0</v>
      </c>
      <c r="X598" s="125">
        <f>Equipment!Y604</f>
        <v>0</v>
      </c>
      <c r="Y598" s="125" t="str">
        <f>Equipment!Z604</f>
        <v>https://www.adafruit.com/product/3393</v>
      </c>
      <c r="Z598" s="125" t="str">
        <f>Equipment!AA604</f>
        <v>https://www.mouser.com/ProductDetail/485-3393</v>
      </c>
      <c r="AA598" s="125">
        <f>Equipment!AB604</f>
        <v>0</v>
      </c>
      <c r="AB598" s="125"/>
      <c r="AC598" s="125"/>
      <c r="AD598" s="125"/>
      <c r="AE598" s="125"/>
      <c r="AF598" s="125"/>
      <c r="AG598" s="125"/>
      <c r="AH598" s="125"/>
      <c r="AI598" s="125"/>
      <c r="AJ598" s="125"/>
      <c r="AK598" s="125"/>
      <c r="AL598" s="125"/>
    </row>
    <row r="599" spans="1:38" s="124" customFormat="1" x14ac:dyDescent="0.3">
      <c r="A599" s="125" t="str">
        <f>Equipment!A605</f>
        <v>Low-Level Electronics</v>
      </c>
      <c r="B599" s="125" t="str">
        <f>Equipment!B605</f>
        <v>Rotary Potentiometers/Encoders/Switches</v>
      </c>
      <c r="C599" s="125" t="str">
        <f>Equipment!C605</f>
        <v>Adafruit</v>
      </c>
      <c r="D599" s="125" t="str">
        <f>Equipment!D605</f>
        <v>562</v>
      </c>
      <c r="E599" s="125">
        <f>Equipment!E605</f>
        <v>0</v>
      </c>
      <c r="F599" s="125">
        <f>Equipment!F605</f>
        <v>0</v>
      </c>
      <c r="G599" s="125">
        <f>Equipment!G605</f>
        <v>0</v>
      </c>
      <c r="H599" s="125">
        <f>Equipment!H605</f>
        <v>0</v>
      </c>
      <c r="I599" s="125">
        <f>Equipment!K605</f>
        <v>0</v>
      </c>
      <c r="J599" s="125">
        <f>Equipment!L605</f>
        <v>0</v>
      </c>
      <c r="K599" s="125">
        <f>Equipment!I605</f>
        <v>0</v>
      </c>
      <c r="L599" s="125" t="str">
        <f>Equipment!M605</f>
        <v xml:space="preserve">Panel Mount 10K potentiometer (Breadboard Friendly) - 10K Linear </v>
      </c>
      <c r="M599" s="125">
        <f>Equipment!N605</f>
        <v>0.95</v>
      </c>
      <c r="N599" s="125">
        <f>Equipment!O605</f>
        <v>0</v>
      </c>
      <c r="O599" s="125" t="str">
        <f>Equipment!P605</f>
        <v>A</v>
      </c>
      <c r="P599" s="125">
        <f>Equipment!Q605</f>
        <v>585</v>
      </c>
      <c r="Q599" s="125" t="str">
        <f>Equipment!R605</f>
        <v>562</v>
      </c>
      <c r="R599" s="125">
        <f>Equipment!S605</f>
        <v>0</v>
      </c>
      <c r="S599" s="125">
        <f>Equipment!T605</f>
        <v>0</v>
      </c>
      <c r="T599" s="125">
        <f>Equipment!U605</f>
        <v>0</v>
      </c>
      <c r="U599" s="125">
        <f>Equipment!V605</f>
        <v>0</v>
      </c>
      <c r="V599" s="125">
        <f>Equipment!W605</f>
        <v>0</v>
      </c>
      <c r="W599" s="125">
        <f>Equipment!X605</f>
        <v>0</v>
      </c>
      <c r="X599" s="125">
        <f>Equipment!Y605</f>
        <v>0</v>
      </c>
      <c r="Y599" s="125" t="str">
        <f>Equipment!Z605</f>
        <v>https://www.adafruit.com/product/562</v>
      </c>
      <c r="Z599" s="125" t="str">
        <f>Equipment!AA605</f>
        <v>https://www.mouser.com/ProductDetail/485-562</v>
      </c>
      <c r="AA599" s="125">
        <f>Equipment!AB605</f>
        <v>0</v>
      </c>
      <c r="AB599" s="125"/>
      <c r="AC599" s="125"/>
      <c r="AD599" s="125"/>
      <c r="AE599" s="125"/>
      <c r="AF599" s="125"/>
      <c r="AG599" s="125"/>
      <c r="AH599" s="125"/>
      <c r="AI599" s="125"/>
      <c r="AJ599" s="125"/>
      <c r="AK599" s="125"/>
      <c r="AL599" s="125"/>
    </row>
    <row r="600" spans="1:38" s="124" customFormat="1" x14ac:dyDescent="0.3">
      <c r="A600" s="125" t="str">
        <f>Equipment!A606</f>
        <v>Low-Level Electronics</v>
      </c>
      <c r="B600" s="125" t="str">
        <f>Equipment!B606</f>
        <v>Rotary Potentiometers/Encoders/Switches</v>
      </c>
      <c r="C600" s="125" t="str">
        <f>Equipment!C606</f>
        <v>Adafruit</v>
      </c>
      <c r="D600" s="125" t="str">
        <f>Equipment!D606</f>
        <v>1789</v>
      </c>
      <c r="E600" s="125">
        <f>Equipment!E606</f>
        <v>0</v>
      </c>
      <c r="F600" s="125">
        <f>Equipment!F606</f>
        <v>0</v>
      </c>
      <c r="G600" s="125">
        <f>Equipment!G606</f>
        <v>0</v>
      </c>
      <c r="H600" s="125">
        <f>Equipment!H606</f>
        <v>0</v>
      </c>
      <c r="I600" s="125">
        <f>Equipment!K606</f>
        <v>0</v>
      </c>
      <c r="J600" s="125">
        <f>Equipment!L606</f>
        <v>0</v>
      </c>
      <c r="K600" s="125">
        <f>Equipment!I606</f>
        <v>0</v>
      </c>
      <c r="L600" s="125" t="str">
        <f>Equipment!M606</f>
        <v xml:space="preserve">Panel Mount 1K potentiometer (Breadboard Friendly) - 1K Linear </v>
      </c>
      <c r="M600" s="125">
        <f>Equipment!N606</f>
        <v>0.95</v>
      </c>
      <c r="N600" s="125">
        <f>Equipment!O606</f>
        <v>0</v>
      </c>
      <c r="O600" s="125" t="str">
        <f>Equipment!P606</f>
        <v>A</v>
      </c>
      <c r="P600" s="125">
        <f>Equipment!Q606</f>
        <v>586</v>
      </c>
      <c r="Q600" s="125" t="str">
        <f>Equipment!R606</f>
        <v>1789</v>
      </c>
      <c r="R600" s="125">
        <f>Equipment!S606</f>
        <v>0</v>
      </c>
      <c r="S600" s="125">
        <f>Equipment!T606</f>
        <v>0</v>
      </c>
      <c r="T600" s="125">
        <f>Equipment!U606</f>
        <v>0</v>
      </c>
      <c r="U600" s="125">
        <f>Equipment!V606</f>
        <v>0</v>
      </c>
      <c r="V600" s="125">
        <f>Equipment!W606</f>
        <v>0</v>
      </c>
      <c r="W600" s="125">
        <f>Equipment!X606</f>
        <v>0</v>
      </c>
      <c r="X600" s="125">
        <f>Equipment!Y606</f>
        <v>0</v>
      </c>
      <c r="Y600" s="125" t="str">
        <f>Equipment!Z606</f>
        <v>https://www.adafruit.com/product/1789</v>
      </c>
      <c r="Z600" s="125" t="str">
        <f>Equipment!AA606</f>
        <v>https://www.mouser.com/ProductDetail/485-1789</v>
      </c>
      <c r="AA600" s="125">
        <f>Equipment!AB606</f>
        <v>0</v>
      </c>
      <c r="AB600" s="125"/>
      <c r="AC600" s="125"/>
      <c r="AD600" s="125"/>
      <c r="AE600" s="125"/>
      <c r="AF600" s="125"/>
      <c r="AG600" s="125"/>
      <c r="AH600" s="125"/>
      <c r="AI600" s="125"/>
      <c r="AJ600" s="125"/>
      <c r="AK600" s="125"/>
      <c r="AL600" s="125"/>
    </row>
    <row r="601" spans="1:38" s="124" customFormat="1" x14ac:dyDescent="0.3">
      <c r="A601" s="125" t="str">
        <f>Equipment!A607</f>
        <v>Low-Level Electronics</v>
      </c>
      <c r="B601" s="125" t="str">
        <f>Equipment!B607</f>
        <v>Rotary Potentiometers/Encoders/Switches</v>
      </c>
      <c r="C601" s="125" t="str">
        <f>Equipment!C607</f>
        <v>Adafruit</v>
      </c>
      <c r="D601" s="125" t="str">
        <f>Equipment!D607</f>
        <v>3395</v>
      </c>
      <c r="E601" s="125">
        <f>Equipment!E607</f>
        <v>1</v>
      </c>
      <c r="F601" s="125">
        <f>Equipment!F607</f>
        <v>0</v>
      </c>
      <c r="G601" s="125">
        <f>Equipment!G607</f>
        <v>0</v>
      </c>
      <c r="H601" s="125">
        <f>Equipment!H607</f>
        <v>5</v>
      </c>
      <c r="I601" s="125">
        <f>Equipment!K607</f>
        <v>0</v>
      </c>
      <c r="J601" s="125">
        <f>Equipment!L607</f>
        <v>0</v>
      </c>
      <c r="K601" s="125">
        <f>Equipment!I607</f>
        <v>5</v>
      </c>
      <c r="L601" s="125" t="str">
        <f>Equipment!M607</f>
        <v xml:space="preserve">Panel Mount Right Angle 10K Linear Potentiometer w/On-Off Switch - 10K Linear w/ Switch </v>
      </c>
      <c r="M601" s="125">
        <f>Equipment!N607</f>
        <v>1.5</v>
      </c>
      <c r="N601" s="125">
        <f>Equipment!O607</f>
        <v>0</v>
      </c>
      <c r="O601" s="125" t="str">
        <f>Equipment!P607</f>
        <v>B</v>
      </c>
      <c r="P601" s="125">
        <f>Equipment!Q607</f>
        <v>587</v>
      </c>
      <c r="Q601" s="125" t="str">
        <f>Equipment!R607</f>
        <v>3395</v>
      </c>
      <c r="R601" s="125">
        <f>Equipment!S607</f>
        <v>1.5</v>
      </c>
      <c r="S601" s="125">
        <f>Equipment!T607</f>
        <v>7.5</v>
      </c>
      <c r="T601" s="125">
        <f>Equipment!U607</f>
        <v>7.5</v>
      </c>
      <c r="U601" s="125">
        <f>Equipment!V607</f>
        <v>0</v>
      </c>
      <c r="V601" s="125">
        <f>Equipment!W607</f>
        <v>0</v>
      </c>
      <c r="W601" s="125">
        <f>Equipment!X607</f>
        <v>0</v>
      </c>
      <c r="X601" s="125">
        <f>Equipment!Y607</f>
        <v>0</v>
      </c>
      <c r="Y601" s="125" t="str">
        <f>Equipment!Z607</f>
        <v>https://www.adafruit.com/product/3395</v>
      </c>
      <c r="Z601" s="125" t="str">
        <f>Equipment!AA607</f>
        <v>https://www.mouser.com/ProductDetail/485-3395</v>
      </c>
      <c r="AA601" s="125">
        <f>Equipment!AB607</f>
        <v>0</v>
      </c>
      <c r="AB601" s="125"/>
      <c r="AC601" s="125"/>
      <c r="AD601" s="125"/>
      <c r="AE601" s="125"/>
      <c r="AF601" s="125"/>
      <c r="AG601" s="125"/>
      <c r="AH601" s="125"/>
      <c r="AI601" s="125"/>
      <c r="AJ601" s="125"/>
      <c r="AK601" s="125"/>
      <c r="AL601" s="125"/>
    </row>
    <row r="602" spans="1:38" s="124" customFormat="1" x14ac:dyDescent="0.3">
      <c r="A602" s="125" t="str">
        <f>Equipment!A608</f>
        <v>Low-Level Electronics</v>
      </c>
      <c r="B602" s="125" t="str">
        <f>Equipment!B608</f>
        <v>Rotary Potentiometers/Encoders/Switches</v>
      </c>
      <c r="C602" s="125" t="str">
        <f>Equipment!C608</f>
        <v>SparkFun</v>
      </c>
      <c r="D602" s="125" t="str">
        <f>Equipment!D608</f>
        <v>COM-09117</v>
      </c>
      <c r="E602" s="125">
        <f>Equipment!E608</f>
        <v>0</v>
      </c>
      <c r="F602" s="125">
        <f>Equipment!F608</f>
        <v>0</v>
      </c>
      <c r="G602" s="125">
        <f>Equipment!G608</f>
        <v>0</v>
      </c>
      <c r="H602" s="125">
        <f>Equipment!H608</f>
        <v>0</v>
      </c>
      <c r="I602" s="125">
        <f>Equipment!K608</f>
        <v>0</v>
      </c>
      <c r="J602" s="125">
        <f>Equipment!L608</f>
        <v>0</v>
      </c>
      <c r="K602" s="125">
        <f>Equipment!I608</f>
        <v>0</v>
      </c>
      <c r="L602" s="125" t="str">
        <f>Equipment!M608</f>
        <v>Rotary Encoder</v>
      </c>
      <c r="M602" s="125">
        <f>Equipment!N608</f>
        <v>2.95</v>
      </c>
      <c r="N602" s="125">
        <f>Equipment!O608</f>
        <v>0</v>
      </c>
      <c r="O602" s="125" t="str">
        <f>Equipment!P608</f>
        <v>A</v>
      </c>
      <c r="P602" s="125">
        <f>Equipment!Q608</f>
        <v>588</v>
      </c>
      <c r="Q602" s="125" t="str">
        <f>Equipment!R608</f>
        <v>COM-09117</v>
      </c>
      <c r="R602" s="125">
        <f>Equipment!S608</f>
        <v>0</v>
      </c>
      <c r="S602" s="125">
        <f>Equipment!T608</f>
        <v>0</v>
      </c>
      <c r="T602" s="125">
        <f>Equipment!U608</f>
        <v>0</v>
      </c>
      <c r="U602" s="125">
        <f>Equipment!V608</f>
        <v>0</v>
      </c>
      <c r="V602" s="125">
        <f>Equipment!W608</f>
        <v>0</v>
      </c>
      <c r="W602" s="125" t="str">
        <f>Equipment!X608</f>
        <v>https://www.sparkfun.com/products/9117</v>
      </c>
      <c r="X602" s="125" t="str">
        <f>Equipment!Y608</f>
        <v>https://cdn.sparkfun.com/r/92-92/assets/parts/2/5/2/0/09117-03-L.jpg</v>
      </c>
      <c r="Y602" s="125" t="str">
        <f>Equipment!Z608</f>
        <v>https://www.sparkfun.com/products/09117</v>
      </c>
      <c r="Z602" s="125" t="str">
        <f>Equipment!AA608</f>
        <v>https://www.mouser.com/ProductDetail/474-COM-09117</v>
      </c>
      <c r="AA602" s="125">
        <f>Equipment!AB608</f>
        <v>0</v>
      </c>
      <c r="AB602" s="125"/>
      <c r="AC602" s="125"/>
      <c r="AD602" s="125"/>
      <c r="AE602" s="125"/>
      <c r="AF602" s="125"/>
      <c r="AG602" s="125"/>
      <c r="AH602" s="125"/>
      <c r="AI602" s="125"/>
      <c r="AJ602" s="125"/>
      <c r="AK602" s="125"/>
      <c r="AL602" s="125"/>
    </row>
    <row r="603" spans="1:38" s="124" customFormat="1" x14ac:dyDescent="0.3">
      <c r="A603" s="125" t="str">
        <f>Equipment!A609</f>
        <v>Low-Level Electronics</v>
      </c>
      <c r="B603" s="125" t="str">
        <f>Equipment!B609</f>
        <v>Rotary Potentiometers/Encoders/Switches</v>
      </c>
      <c r="C603" s="125" t="str">
        <f>Equipment!C609</f>
        <v>SparkFun</v>
      </c>
      <c r="D603" s="125" t="str">
        <f>Equipment!D609</f>
        <v>COM-10596</v>
      </c>
      <c r="E603" s="125">
        <f>Equipment!E609</f>
        <v>0</v>
      </c>
      <c r="F603" s="125">
        <f>Equipment!F609</f>
        <v>0</v>
      </c>
      <c r="G603" s="125">
        <f>Equipment!G609</f>
        <v>0</v>
      </c>
      <c r="H603" s="125">
        <f>Equipment!H609</f>
        <v>0</v>
      </c>
      <c r="I603" s="125">
        <f>Equipment!K609</f>
        <v>0</v>
      </c>
      <c r="J603" s="125">
        <f>Equipment!L609</f>
        <v>0</v>
      </c>
      <c r="K603" s="125">
        <f>Equipment!I609</f>
        <v>0</v>
      </c>
      <c r="L603" s="125" t="str">
        <f>Equipment!M609</f>
        <v>Rotary Encoder - Illuminated (Red/Green)</v>
      </c>
      <c r="M603" s="125">
        <f>Equipment!N609</f>
        <v>2.95</v>
      </c>
      <c r="N603" s="125">
        <f>Equipment!O609</f>
        <v>0</v>
      </c>
      <c r="O603" s="125" t="str">
        <f>Equipment!P609</f>
        <v>D</v>
      </c>
      <c r="P603" s="125">
        <f>Equipment!Q609</f>
        <v>589</v>
      </c>
      <c r="Q603" s="125" t="str">
        <f>Equipment!R609</f>
        <v>COM-10596</v>
      </c>
      <c r="R603" s="125">
        <f>Equipment!S609</f>
        <v>0</v>
      </c>
      <c r="S603" s="125">
        <f>Equipment!T609</f>
        <v>0</v>
      </c>
      <c r="T603" s="125">
        <f>Equipment!U609</f>
        <v>0</v>
      </c>
      <c r="U603" s="125">
        <f>Equipment!V609</f>
        <v>0</v>
      </c>
      <c r="V603" s="125">
        <f>Equipment!W609</f>
        <v>0</v>
      </c>
      <c r="W603" s="125" t="str">
        <f>Equipment!X609</f>
        <v>https://www.sparkfun.com/products/10596</v>
      </c>
      <c r="X603" s="125" t="str">
        <f>Equipment!Y609</f>
        <v>https://cdn.sparkfun.com/r/92-92/assets/parts/5/2/3/9/10596-01.jpg</v>
      </c>
      <c r="Y603" s="125" t="str">
        <f>Equipment!Z609</f>
        <v>https://www.sparkfun.com/products/10596</v>
      </c>
      <c r="Z603" s="125" t="str">
        <f>Equipment!AA609</f>
        <v>https://www.mouser.com/ProductDetail/474-COM-10596</v>
      </c>
      <c r="AA603" s="125">
        <f>Equipment!AB609</f>
        <v>0</v>
      </c>
      <c r="AB603" s="125"/>
      <c r="AC603" s="125"/>
      <c r="AD603" s="125"/>
      <c r="AE603" s="125"/>
      <c r="AF603" s="125"/>
      <c r="AG603" s="125"/>
      <c r="AH603" s="125"/>
      <c r="AI603" s="125"/>
      <c r="AJ603" s="125"/>
      <c r="AK603" s="125"/>
      <c r="AL603" s="125"/>
    </row>
    <row r="604" spans="1:38" s="124" customFormat="1" x14ac:dyDescent="0.3">
      <c r="A604" s="125" t="str">
        <f>Equipment!A610</f>
        <v>Low-Level Electronics</v>
      </c>
      <c r="B604" s="125" t="str">
        <f>Equipment!B610</f>
        <v>Rotary Potentiometers/Encoders/Switches</v>
      </c>
      <c r="C604" s="125" t="str">
        <f>Equipment!C610</f>
        <v>SparkFun</v>
      </c>
      <c r="D604" s="125" t="str">
        <f>Equipment!D610</f>
        <v>COM-10982</v>
      </c>
      <c r="E604" s="125">
        <f>Equipment!E610</f>
        <v>0</v>
      </c>
      <c r="F604" s="125">
        <f>Equipment!F610</f>
        <v>0</v>
      </c>
      <c r="G604" s="125">
        <f>Equipment!G610</f>
        <v>0</v>
      </c>
      <c r="H604" s="125">
        <f>Equipment!H610</f>
        <v>0</v>
      </c>
      <c r="I604" s="125">
        <f>Equipment!K610</f>
        <v>0</v>
      </c>
      <c r="J604" s="125">
        <f>Equipment!L610</f>
        <v>0</v>
      </c>
      <c r="K604" s="125">
        <f>Equipment!I610</f>
        <v>0</v>
      </c>
      <c r="L604" s="125" t="str">
        <f>Equipment!M610</f>
        <v>Rotary Encoder - Illuminated (RGB)</v>
      </c>
      <c r="M604" s="125">
        <f>Equipment!N610</f>
        <v>3.95</v>
      </c>
      <c r="N604" s="125">
        <f>Equipment!O610</f>
        <v>0</v>
      </c>
      <c r="O604" s="125" t="str">
        <f>Equipment!P610</f>
        <v>A</v>
      </c>
      <c r="P604" s="125">
        <f>Equipment!Q610</f>
        <v>590</v>
      </c>
      <c r="Q604" s="125" t="str">
        <f>Equipment!R610</f>
        <v>COM-10982</v>
      </c>
      <c r="R604" s="125">
        <f>Equipment!S610</f>
        <v>0</v>
      </c>
      <c r="S604" s="125">
        <f>Equipment!T610</f>
        <v>0</v>
      </c>
      <c r="T604" s="125">
        <f>Equipment!U610</f>
        <v>0</v>
      </c>
      <c r="U604" s="125">
        <f>Equipment!V610</f>
        <v>0</v>
      </c>
      <c r="V604" s="125">
        <f>Equipment!W610</f>
        <v>0</v>
      </c>
      <c r="W604" s="125" t="str">
        <f>Equipment!X610</f>
        <v>https://www.sparkfun.com/products/10982</v>
      </c>
      <c r="X604" s="125" t="str">
        <f>Equipment!Y610</f>
        <v>https://cdn.sparkfun.com/r/92-92/assets/parts/6/2/1/9/10982-01a.jpg</v>
      </c>
      <c r="Y604" s="125" t="str">
        <f>Equipment!Z610</f>
        <v>https://www.sparkfun.com/products/10982</v>
      </c>
      <c r="Z604" s="125" t="str">
        <f>Equipment!AA610</f>
        <v>https://www.mouser.com/ProductDetail/474-COM-10982</v>
      </c>
      <c r="AA604" s="125">
        <f>Equipment!AB610</f>
        <v>0</v>
      </c>
      <c r="AB604" s="125"/>
      <c r="AC604" s="125"/>
      <c r="AD604" s="125"/>
      <c r="AE604" s="125"/>
      <c r="AF604" s="125"/>
      <c r="AG604" s="125"/>
      <c r="AH604" s="125"/>
      <c r="AI604" s="125"/>
      <c r="AJ604" s="125"/>
      <c r="AK604" s="125"/>
      <c r="AL604" s="125"/>
    </row>
    <row r="605" spans="1:38" s="124" customFormat="1" x14ac:dyDescent="0.3">
      <c r="A605" s="125" t="str">
        <f>Equipment!A611</f>
        <v>Low-Level Electronics</v>
      </c>
      <c r="B605" s="125" t="str">
        <f>Equipment!B611</f>
        <v>Rotary Potentiometers/Encoders/Switches</v>
      </c>
      <c r="C605" s="125" t="str">
        <f>Equipment!C611</f>
        <v>SparkFun</v>
      </c>
      <c r="D605" s="125" t="str">
        <f>Equipment!D611</f>
        <v>BOB-11722</v>
      </c>
      <c r="E605" s="125">
        <f>Equipment!E611</f>
        <v>0</v>
      </c>
      <c r="F605" s="125">
        <f>Equipment!F611</f>
        <v>0</v>
      </c>
      <c r="G605" s="125">
        <f>Equipment!G611</f>
        <v>0</v>
      </c>
      <c r="H605" s="125">
        <f>Equipment!H611</f>
        <v>0</v>
      </c>
      <c r="I605" s="125">
        <f>Equipment!K611</f>
        <v>0</v>
      </c>
      <c r="J605" s="125">
        <f>Equipment!L611</f>
        <v>0</v>
      </c>
      <c r="K605" s="125">
        <f>Equipment!I611</f>
        <v>0</v>
      </c>
      <c r="L605" s="125" t="str">
        <f>Equipment!M611</f>
        <v>SparkFun Rotary Encoder Breakout - Illuminated (RG/RGB)</v>
      </c>
      <c r="M605" s="125">
        <f>Equipment!N611</f>
        <v>2.95</v>
      </c>
      <c r="N605" s="125">
        <f>Equipment!O611</f>
        <v>0</v>
      </c>
      <c r="O605" s="125" t="str">
        <f>Equipment!P611</f>
        <v>C</v>
      </c>
      <c r="P605" s="125">
        <f>Equipment!Q611</f>
        <v>591</v>
      </c>
      <c r="Q605" s="125" t="str">
        <f>Equipment!R611</f>
        <v>BOB-11722</v>
      </c>
      <c r="R605" s="125">
        <f>Equipment!S611</f>
        <v>0</v>
      </c>
      <c r="S605" s="125">
        <f>Equipment!T611</f>
        <v>0</v>
      </c>
      <c r="T605" s="125">
        <f>Equipment!U611</f>
        <v>0</v>
      </c>
      <c r="U605" s="125">
        <f>Equipment!V611</f>
        <v>0</v>
      </c>
      <c r="V605" s="125">
        <f>Equipment!W611</f>
        <v>0</v>
      </c>
      <c r="W605" s="125" t="str">
        <f>Equipment!X611</f>
        <v>https://www.sparkfun.com/products/11722</v>
      </c>
      <c r="X605" s="125" t="str">
        <f>Equipment!Y611</f>
        <v>https://cdn.sparkfun.com/r/92-92/assets/parts/7/9/3/3/11722-03.jpg</v>
      </c>
      <c r="Y605" s="125" t="str">
        <f>Equipment!Z611</f>
        <v>https://www.sparkfun.com/products/11722</v>
      </c>
      <c r="Z605" s="125" t="str">
        <f>Equipment!AA611</f>
        <v>https://www.mouser.com/ProductDetail/474-BOB-11722</v>
      </c>
      <c r="AA605" s="125">
        <f>Equipment!AB611</f>
        <v>0</v>
      </c>
      <c r="AB605" s="125"/>
      <c r="AC605" s="125"/>
      <c r="AD605" s="125"/>
      <c r="AE605" s="125"/>
      <c r="AF605" s="125"/>
      <c r="AG605" s="125"/>
      <c r="AH605" s="125"/>
      <c r="AI605" s="125"/>
      <c r="AJ605" s="125"/>
      <c r="AK605" s="125"/>
      <c r="AL605" s="125"/>
    </row>
    <row r="606" spans="1:38" s="124" customFormat="1" x14ac:dyDescent="0.3">
      <c r="A606" s="125" t="str">
        <f>Equipment!A612</f>
        <v>Low-Level Electronics</v>
      </c>
      <c r="B606" s="125" t="str">
        <f>Equipment!B612</f>
        <v>Rotary Potentiometers/Encoders/Switches</v>
      </c>
      <c r="C606" s="125" t="str">
        <f>Equipment!C612</f>
        <v>Adafruit</v>
      </c>
      <c r="D606" s="125" t="str">
        <f>Equipment!D612</f>
        <v>377</v>
      </c>
      <c r="E606" s="125">
        <f>Equipment!E612</f>
        <v>0</v>
      </c>
      <c r="F606" s="125">
        <f>Equipment!F612</f>
        <v>0</v>
      </c>
      <c r="G606" s="125">
        <f>Equipment!G612</f>
        <v>0</v>
      </c>
      <c r="H606" s="125">
        <f>Equipment!H612</f>
        <v>0</v>
      </c>
      <c r="I606" s="125">
        <f>Equipment!K612</f>
        <v>0</v>
      </c>
      <c r="J606" s="125">
        <f>Equipment!L612</f>
        <v>0</v>
      </c>
      <c r="K606" s="125">
        <f>Equipment!I612</f>
        <v>0</v>
      </c>
      <c r="L606" s="125" t="str">
        <f>Equipment!M612</f>
        <v xml:space="preserve">Rotary Encoder + Extras </v>
      </c>
      <c r="M606" s="125">
        <f>Equipment!N612</f>
        <v>4.5</v>
      </c>
      <c r="N606" s="125">
        <f>Equipment!O612</f>
        <v>0</v>
      </c>
      <c r="O606" s="125" t="str">
        <f>Equipment!P612</f>
        <v>C</v>
      </c>
      <c r="P606" s="125">
        <f>Equipment!Q612</f>
        <v>592</v>
      </c>
      <c r="Q606" s="125" t="str">
        <f>Equipment!R612</f>
        <v>377</v>
      </c>
      <c r="R606" s="125">
        <f>Equipment!S612</f>
        <v>0</v>
      </c>
      <c r="S606" s="125">
        <f>Equipment!T612</f>
        <v>0</v>
      </c>
      <c r="T606" s="125">
        <f>Equipment!U612</f>
        <v>0</v>
      </c>
      <c r="U606" s="125">
        <f>Equipment!V612</f>
        <v>0</v>
      </c>
      <c r="V606" s="125">
        <f>Equipment!W612</f>
        <v>0</v>
      </c>
      <c r="W606" s="125">
        <f>Equipment!X612</f>
        <v>0</v>
      </c>
      <c r="X606" s="125">
        <f>Equipment!Y612</f>
        <v>0</v>
      </c>
      <c r="Y606" s="125" t="str">
        <f>Equipment!Z612</f>
        <v>https://www.adafruit.com/product/377</v>
      </c>
      <c r="Z606" s="125" t="str">
        <f>Equipment!AA612</f>
        <v>https://www.mouser.com/ProductDetail/485-377</v>
      </c>
      <c r="AA606" s="125">
        <f>Equipment!AB612</f>
        <v>0</v>
      </c>
      <c r="AB606" s="125"/>
      <c r="AC606" s="125"/>
      <c r="AD606" s="125"/>
      <c r="AE606" s="125"/>
      <c r="AF606" s="125"/>
      <c r="AG606" s="125"/>
      <c r="AH606" s="125"/>
      <c r="AI606" s="125"/>
      <c r="AJ606" s="125"/>
      <c r="AK606" s="125"/>
      <c r="AL606" s="125"/>
    </row>
    <row r="607" spans="1:38" s="124" customFormat="1" x14ac:dyDescent="0.3">
      <c r="A607" s="125" t="str">
        <f>Equipment!A613</f>
        <v>Low-Level Electronics</v>
      </c>
      <c r="B607" s="125" t="str">
        <f>Equipment!B613</f>
        <v>Rotary Potentiometers/Encoders/Switches</v>
      </c>
      <c r="C607" s="125" t="str">
        <f>Equipment!C613</f>
        <v>SparkFun</v>
      </c>
      <c r="D607" s="125" t="str">
        <f>Equipment!D613</f>
        <v>COM-13253</v>
      </c>
      <c r="E607" s="125">
        <f>Equipment!E613</f>
        <v>1</v>
      </c>
      <c r="F607" s="125">
        <f>Equipment!F613</f>
        <v>0</v>
      </c>
      <c r="G607" s="125">
        <f>Equipment!G613</f>
        <v>0</v>
      </c>
      <c r="H607" s="125">
        <f>Equipment!H613</f>
        <v>5</v>
      </c>
      <c r="I607" s="125">
        <f>Equipment!K613</f>
        <v>0</v>
      </c>
      <c r="J607" s="125">
        <f>Equipment!L613</f>
        <v>0</v>
      </c>
      <c r="K607" s="125">
        <f>Equipment!I613</f>
        <v>5</v>
      </c>
      <c r="L607" s="125" t="str">
        <f>Equipment!M613</f>
        <v>Rotary Switch - 10 Position</v>
      </c>
      <c r="M607" s="125">
        <f>Equipment!N613</f>
        <v>1.95</v>
      </c>
      <c r="N607" s="125">
        <f>Equipment!O613</f>
        <v>0</v>
      </c>
      <c r="O607" s="125" t="str">
        <f>Equipment!P613</f>
        <v>B</v>
      </c>
      <c r="P607" s="125">
        <f>Equipment!Q613</f>
        <v>593</v>
      </c>
      <c r="Q607" s="125" t="str">
        <f>Equipment!R613</f>
        <v>COM-13253</v>
      </c>
      <c r="R607" s="125">
        <f>Equipment!S613</f>
        <v>1.95</v>
      </c>
      <c r="S607" s="125">
        <f>Equipment!T613</f>
        <v>9.75</v>
      </c>
      <c r="T607" s="125">
        <f>Equipment!U613</f>
        <v>9.75</v>
      </c>
      <c r="U607" s="125">
        <f>Equipment!V613</f>
        <v>0</v>
      </c>
      <c r="V607" s="125">
        <f>Equipment!W613</f>
        <v>0</v>
      </c>
      <c r="W607" s="125" t="str">
        <f>Equipment!X613</f>
        <v>https://www.sparkfun.com/products/13253</v>
      </c>
      <c r="X607" s="125" t="str">
        <f>Equipment!Y613</f>
        <v>https://cdn.sparkfun.com/r/92-92/assets/parts/9/8/3/4/13253-01.jpg</v>
      </c>
      <c r="Y607" s="125" t="str">
        <f>Equipment!Z613</f>
        <v>https://www.sparkfun.com/products/13253</v>
      </c>
      <c r="Z607" s="125" t="str">
        <f>Equipment!AA613</f>
        <v>https://www.mouser.com/ProductDetail/474-COM-13253</v>
      </c>
      <c r="AA607" s="125">
        <f>Equipment!AB613</f>
        <v>0</v>
      </c>
      <c r="AB607" s="125"/>
      <c r="AC607" s="125"/>
      <c r="AD607" s="125"/>
      <c r="AE607" s="125"/>
      <c r="AF607" s="125"/>
      <c r="AG607" s="125"/>
      <c r="AH607" s="125"/>
      <c r="AI607" s="125"/>
      <c r="AJ607" s="125"/>
      <c r="AK607" s="125"/>
      <c r="AL607" s="125"/>
    </row>
    <row r="608" spans="1:38" s="124" customFormat="1" x14ac:dyDescent="0.3">
      <c r="A608" s="125" t="str">
        <f>Equipment!A614</f>
        <v>Low-Level Electronics</v>
      </c>
      <c r="B608" s="125" t="str">
        <f>Equipment!B614</f>
        <v>Rotary Potentiometers/Encoders/Switches</v>
      </c>
      <c r="C608" s="125" t="str">
        <f>Equipment!C614</f>
        <v>SparkFun</v>
      </c>
      <c r="D608" s="125" t="str">
        <f>Equipment!D614</f>
        <v>BOB-13098</v>
      </c>
      <c r="E608" s="125">
        <f>Equipment!E614</f>
        <v>1</v>
      </c>
      <c r="F608" s="125">
        <f>Equipment!F614</f>
        <v>0</v>
      </c>
      <c r="G608" s="125">
        <f>Equipment!G614</f>
        <v>0</v>
      </c>
      <c r="H608" s="125">
        <f>Equipment!H614</f>
        <v>5</v>
      </c>
      <c r="I608" s="125">
        <f>Equipment!K614</f>
        <v>0</v>
      </c>
      <c r="J608" s="125">
        <f>Equipment!L614</f>
        <v>0</v>
      </c>
      <c r="K608" s="125">
        <f>Equipment!I614</f>
        <v>5</v>
      </c>
      <c r="L608" s="125" t="str">
        <f>Equipment!M614</f>
        <v>SparkFun Rotary Switch Breakout</v>
      </c>
      <c r="M608" s="125">
        <f>Equipment!N614</f>
        <v>1.95</v>
      </c>
      <c r="N608" s="125">
        <f>Equipment!O614</f>
        <v>0</v>
      </c>
      <c r="O608" s="125" t="str">
        <f>Equipment!P614</f>
        <v>B</v>
      </c>
      <c r="P608" s="125">
        <f>Equipment!Q614</f>
        <v>594</v>
      </c>
      <c r="Q608" s="125" t="str">
        <f>Equipment!R614</f>
        <v>BOB-13098</v>
      </c>
      <c r="R608" s="125">
        <f>Equipment!S614</f>
        <v>1.95</v>
      </c>
      <c r="S608" s="125">
        <f>Equipment!T614</f>
        <v>9.75</v>
      </c>
      <c r="T608" s="125">
        <f>Equipment!U614</f>
        <v>9.75</v>
      </c>
      <c r="U608" s="125">
        <f>Equipment!V614</f>
        <v>0</v>
      </c>
      <c r="V608" s="125">
        <f>Equipment!W614</f>
        <v>0</v>
      </c>
      <c r="W608" s="125" t="str">
        <f>Equipment!X614</f>
        <v>https://www.sparkfun.com/products/13098</v>
      </c>
      <c r="X608" s="125" t="str">
        <f>Equipment!Y614</f>
        <v>https://cdn.sparkfun.com/r/92-92/assets/parts/1/0/1/4/0/13098-03.jpg</v>
      </c>
      <c r="Y608" s="125" t="str">
        <f>Equipment!Z614</f>
        <v>https://www.sparkfun.com/products/13098</v>
      </c>
      <c r="Z608" s="125" t="str">
        <f>Equipment!AA614</f>
        <v>https://www.mouser.com/ProductDetail/474-BOB-13098</v>
      </c>
      <c r="AA608" s="125">
        <f>Equipment!AB614</f>
        <v>0</v>
      </c>
      <c r="AB608" s="125"/>
      <c r="AC608" s="125"/>
      <c r="AD608" s="125"/>
      <c r="AE608" s="125"/>
      <c r="AF608" s="125"/>
      <c r="AG608" s="125"/>
      <c r="AH608" s="125"/>
      <c r="AI608" s="125"/>
      <c r="AJ608" s="125"/>
      <c r="AK608" s="125"/>
      <c r="AL608" s="125"/>
    </row>
    <row r="609" spans="1:38" s="124" customFormat="1" x14ac:dyDescent="0.3">
      <c r="A609" s="125" t="str">
        <f>Equipment!A615</f>
        <v>Low-Level Electronics</v>
      </c>
      <c r="B609" s="125" t="str">
        <f>Equipment!B615</f>
        <v>Rotary Potentiometers/Encoders/Switches</v>
      </c>
      <c r="C609" s="125" t="str">
        <f>Equipment!C615</f>
        <v>SparkFun</v>
      </c>
      <c r="D609" s="125" t="str">
        <f>Equipment!D615</f>
        <v>BOB-13099</v>
      </c>
      <c r="E609" s="125">
        <f>Equipment!E615</f>
        <v>1</v>
      </c>
      <c r="F609" s="125">
        <f>Equipment!F615</f>
        <v>0</v>
      </c>
      <c r="G609" s="125">
        <f>Equipment!G615</f>
        <v>0</v>
      </c>
      <c r="H609" s="125">
        <f>Equipment!H615</f>
        <v>5</v>
      </c>
      <c r="I609" s="125">
        <f>Equipment!K615</f>
        <v>0</v>
      </c>
      <c r="J609" s="125">
        <f>Equipment!L615</f>
        <v>0</v>
      </c>
      <c r="K609" s="125">
        <f>Equipment!I615</f>
        <v>5</v>
      </c>
      <c r="L609" s="125" t="str">
        <f>Equipment!M615</f>
        <v>SparkFun Rotary Switch Potentiometer Breakout</v>
      </c>
      <c r="M609" s="125">
        <f>Equipment!N615</f>
        <v>1.95</v>
      </c>
      <c r="N609" s="125">
        <f>Equipment!O615</f>
        <v>0</v>
      </c>
      <c r="O609" s="125" t="str">
        <f>Equipment!P615</f>
        <v>B</v>
      </c>
      <c r="P609" s="125">
        <f>Equipment!Q615</f>
        <v>595</v>
      </c>
      <c r="Q609" s="125" t="str">
        <f>Equipment!R615</f>
        <v>BOB-13099</v>
      </c>
      <c r="R609" s="125">
        <f>Equipment!S615</f>
        <v>1.95</v>
      </c>
      <c r="S609" s="125">
        <f>Equipment!T615</f>
        <v>9.75</v>
      </c>
      <c r="T609" s="125">
        <f>Equipment!U615</f>
        <v>9.75</v>
      </c>
      <c r="U609" s="125">
        <f>Equipment!V615</f>
        <v>0</v>
      </c>
      <c r="V609" s="125">
        <f>Equipment!W615</f>
        <v>0</v>
      </c>
      <c r="W609" s="125" t="str">
        <f>Equipment!X615</f>
        <v>https://www.sparkfun.com/products/13099</v>
      </c>
      <c r="X609" s="125" t="str">
        <f>Equipment!Y615</f>
        <v>https://cdn.sparkfun.com/r/92-92/assets/parts/1/0/1/4/1/13099-01.jpg</v>
      </c>
      <c r="Y609" s="125" t="str">
        <f>Equipment!Z615</f>
        <v>https://www.sparkfun.com/products/13099</v>
      </c>
      <c r="Z609" s="125" t="str">
        <f>Equipment!AA615</f>
        <v>https://www.mouser.com/ProductDetail/474-BOB-13099</v>
      </c>
      <c r="AA609" s="125">
        <f>Equipment!AB615</f>
        <v>0</v>
      </c>
      <c r="AB609" s="125"/>
      <c r="AC609" s="125"/>
      <c r="AD609" s="125"/>
      <c r="AE609" s="125"/>
      <c r="AF609" s="125"/>
      <c r="AG609" s="125"/>
      <c r="AH609" s="125"/>
      <c r="AI609" s="125"/>
      <c r="AJ609" s="125"/>
      <c r="AK609" s="125"/>
      <c r="AL609" s="125"/>
    </row>
    <row r="610" spans="1:38" s="124" customFormat="1" x14ac:dyDescent="0.3">
      <c r="A610" s="125" t="str">
        <f>Equipment!A616</f>
        <v>Low-Level Electronics</v>
      </c>
      <c r="B610" s="125" t="str">
        <f>Equipment!B616</f>
        <v>Rotary Potentiometers/Encoders/Switches</v>
      </c>
      <c r="C610" s="125" t="str">
        <f>Equipment!C616</f>
        <v>Adafruit</v>
      </c>
      <c r="D610" s="125" t="str">
        <f>Equipment!D616</f>
        <v>2925</v>
      </c>
      <c r="E610" s="125">
        <f>Equipment!E616</f>
        <v>0</v>
      </c>
      <c r="F610" s="125">
        <f>Equipment!F616</f>
        <v>0</v>
      </c>
      <c r="G610" s="125">
        <f>Equipment!G616</f>
        <v>0</v>
      </c>
      <c r="H610" s="125">
        <f>Equipment!H616</f>
        <v>0</v>
      </c>
      <c r="I610" s="125">
        <f>Equipment!K616</f>
        <v>0</v>
      </c>
      <c r="J610" s="125">
        <f>Equipment!L616</f>
        <v>0</v>
      </c>
      <c r="K610" s="125">
        <f>Equipment!I616</f>
        <v>0</v>
      </c>
      <c r="L610" s="125" t="str">
        <f>Equipment!M616</f>
        <v xml:space="preserve">Mini 8-Way Rotary Selector Switch - SP8T </v>
      </c>
      <c r="M610" s="125">
        <f>Equipment!N616</f>
        <v>1.95</v>
      </c>
      <c r="N610" s="125">
        <f>Equipment!O616</f>
        <v>0</v>
      </c>
      <c r="O610" s="125" t="str">
        <f>Equipment!P616</f>
        <v>A</v>
      </c>
      <c r="P610" s="125">
        <f>Equipment!Q616</f>
        <v>596</v>
      </c>
      <c r="Q610" s="125" t="str">
        <f>Equipment!R616</f>
        <v>2925</v>
      </c>
      <c r="R610" s="125">
        <f>Equipment!S616</f>
        <v>0</v>
      </c>
      <c r="S610" s="125">
        <f>Equipment!T616</f>
        <v>0</v>
      </c>
      <c r="T610" s="125">
        <f>Equipment!U616</f>
        <v>0</v>
      </c>
      <c r="U610" s="125">
        <f>Equipment!V616</f>
        <v>0</v>
      </c>
      <c r="V610" s="125">
        <f>Equipment!W616</f>
        <v>0</v>
      </c>
      <c r="W610" s="125">
        <f>Equipment!X616</f>
        <v>0</v>
      </c>
      <c r="X610" s="125">
        <f>Equipment!Y616</f>
        <v>0</v>
      </c>
      <c r="Y610" s="125" t="str">
        <f>Equipment!Z616</f>
        <v>https://www.adafruit.com/product/2925</v>
      </c>
      <c r="Z610" s="125" t="str">
        <f>Equipment!AA616</f>
        <v>https://www.mouser.com/ProductDetail/485-2925</v>
      </c>
      <c r="AA610" s="125">
        <f>Equipment!AB616</f>
        <v>0</v>
      </c>
      <c r="AB610" s="125"/>
      <c r="AC610" s="125"/>
      <c r="AD610" s="125"/>
      <c r="AE610" s="125"/>
      <c r="AF610" s="125"/>
      <c r="AG610" s="125"/>
      <c r="AH610" s="125"/>
      <c r="AI610" s="125"/>
      <c r="AJ610" s="125"/>
      <c r="AK610" s="125"/>
      <c r="AL610" s="125"/>
    </row>
    <row r="611" spans="1:38" s="124" customFormat="1" x14ac:dyDescent="0.3">
      <c r="A611" s="125" t="str">
        <f>Equipment!A617</f>
        <v>Low-Level Electronics</v>
      </c>
      <c r="B611" s="125" t="str">
        <f>Equipment!B617</f>
        <v>Solid/Stranded Hookup Wire</v>
      </c>
      <c r="C611" s="125" t="str">
        <f>Equipment!C617</f>
        <v>SparkFun</v>
      </c>
      <c r="D611" s="125" t="str">
        <f>Equipment!D617</f>
        <v>PRT-11367</v>
      </c>
      <c r="E611" s="125">
        <f>Equipment!E617</f>
        <v>0</v>
      </c>
      <c r="F611" s="125">
        <f>Equipment!F617</f>
        <v>0</v>
      </c>
      <c r="G611" s="125">
        <f>Equipment!G617</f>
        <v>0</v>
      </c>
      <c r="H611" s="125">
        <f>Equipment!H617</f>
        <v>0</v>
      </c>
      <c r="I611" s="125">
        <f>Equipment!K617</f>
        <v>0</v>
      </c>
      <c r="J611" s="125">
        <f>Equipment!L617</f>
        <v>0</v>
      </c>
      <c r="K611" s="125">
        <f>Equipment!I617</f>
        <v>0</v>
      </c>
      <c r="L611" s="125" t="str">
        <f>Equipment!M617</f>
        <v>Hook-Up Wire - Assortment (Solid Core, 22 AWG)</v>
      </c>
      <c r="M611" s="125">
        <f>Equipment!N617</f>
        <v>16.95</v>
      </c>
      <c r="N611" s="125">
        <f>Equipment!O617</f>
        <v>0</v>
      </c>
      <c r="O611" s="125" t="str">
        <f>Equipment!P617</f>
        <v>A</v>
      </c>
      <c r="P611" s="125">
        <f>Equipment!Q617</f>
        <v>597</v>
      </c>
      <c r="Q611" s="125" t="str">
        <f>Equipment!R617</f>
        <v>PRT-11367</v>
      </c>
      <c r="R611" s="125">
        <f>Equipment!S617</f>
        <v>0</v>
      </c>
      <c r="S611" s="125">
        <f>Equipment!T617</f>
        <v>0</v>
      </c>
      <c r="T611" s="125">
        <f>Equipment!U617</f>
        <v>0</v>
      </c>
      <c r="U611" s="125">
        <f>Equipment!V617</f>
        <v>0</v>
      </c>
      <c r="V611" s="125">
        <f>Equipment!W617</f>
        <v>0</v>
      </c>
      <c r="W611" s="125" t="str">
        <f>Equipment!X617</f>
        <v>https://www.sparkfun.com/products/11367</v>
      </c>
      <c r="X611" s="125" t="str">
        <f>Equipment!Y617</f>
        <v>https://cdn.sparkfun.com/r/92-92/assets/parts/7/1/0/8/11367-04a.jpg</v>
      </c>
      <c r="Y611" s="125" t="str">
        <f>Equipment!Z617</f>
        <v>https://www.sparkfun.com/products/11367</v>
      </c>
      <c r="Z611" s="125" t="str">
        <f>Equipment!AA617</f>
        <v>https://www.mouser.com/ProductDetail/474-PRT-11367</v>
      </c>
      <c r="AA611" s="125">
        <f>Equipment!AB617</f>
        <v>0</v>
      </c>
      <c r="AB611" s="125"/>
      <c r="AC611" s="125"/>
      <c r="AD611" s="125"/>
      <c r="AE611" s="125"/>
      <c r="AF611" s="125"/>
      <c r="AG611" s="125"/>
      <c r="AH611" s="125"/>
      <c r="AI611" s="125"/>
      <c r="AJ611" s="125"/>
      <c r="AK611" s="125"/>
      <c r="AL611" s="125"/>
    </row>
    <row r="612" spans="1:38" s="124" customFormat="1" x14ac:dyDescent="0.3">
      <c r="A612" s="125" t="str">
        <f>Equipment!A618</f>
        <v>Low-Level Electronics</v>
      </c>
      <c r="B612" s="125" t="str">
        <f>Equipment!B618</f>
        <v>Solid/Stranded Hookup Wire</v>
      </c>
      <c r="C612" s="125" t="str">
        <f>Equipment!C618</f>
        <v>Adafruit</v>
      </c>
      <c r="D612" s="125" t="str">
        <f>Equipment!D618</f>
        <v>3174</v>
      </c>
      <c r="E612" s="125">
        <f>Equipment!E618</f>
        <v>0</v>
      </c>
      <c r="F612" s="125">
        <f>Equipment!F618</f>
        <v>1</v>
      </c>
      <c r="G612" s="125">
        <f>Equipment!G618</f>
        <v>1</v>
      </c>
      <c r="H612" s="125">
        <f>Equipment!H618</f>
        <v>1</v>
      </c>
      <c r="I612" s="125">
        <f>Equipment!K618</f>
        <v>0</v>
      </c>
      <c r="J612" s="125">
        <f>Equipment!L618</f>
        <v>0</v>
      </c>
      <c r="K612" s="125">
        <f>Equipment!I618</f>
        <v>1</v>
      </c>
      <c r="L612" s="125" t="str">
        <f>Equipment!M618</f>
        <v>Hook-up Wire Spool Set - 22AWG Solid Core - 10 x 25ft</v>
      </c>
      <c r="M612" s="125">
        <f>Equipment!N618</f>
        <v>27.5</v>
      </c>
      <c r="N612" s="125">
        <f>Equipment!O618</f>
        <v>0</v>
      </c>
      <c r="O612" s="125" t="str">
        <f>Equipment!P618</f>
        <v>A</v>
      </c>
      <c r="P612" s="125">
        <f>Equipment!Q618</f>
        <v>598</v>
      </c>
      <c r="Q612" s="125" t="str">
        <f>Equipment!R618</f>
        <v>3174</v>
      </c>
      <c r="R612" s="125">
        <f>Equipment!S618</f>
        <v>0</v>
      </c>
      <c r="S612" s="125">
        <f>Equipment!T618</f>
        <v>27.5</v>
      </c>
      <c r="T612" s="125">
        <f>Equipment!U618</f>
        <v>27.5</v>
      </c>
      <c r="U612" s="125">
        <f>Equipment!V618</f>
        <v>0</v>
      </c>
      <c r="V612" s="125">
        <f>Equipment!W618</f>
        <v>0</v>
      </c>
      <c r="W612" s="125">
        <f>Equipment!X618</f>
        <v>0</v>
      </c>
      <c r="X612" s="125">
        <f>Equipment!Y618</f>
        <v>0</v>
      </c>
      <c r="Y612" s="125" t="str">
        <f>Equipment!Z618</f>
        <v>https://www.adafruit.com/product/3174</v>
      </c>
      <c r="Z612" s="125" t="str">
        <f>Equipment!AA618</f>
        <v>https://www.mouser.com/ProductDetail/485-3174</v>
      </c>
      <c r="AA612" s="125">
        <f>Equipment!AB618</f>
        <v>0</v>
      </c>
      <c r="AB612" s="125"/>
      <c r="AC612" s="125"/>
      <c r="AD612" s="125"/>
      <c r="AE612" s="125"/>
      <c r="AF612" s="125"/>
      <c r="AG612" s="125"/>
      <c r="AH612" s="125"/>
      <c r="AI612" s="125"/>
      <c r="AJ612" s="125"/>
      <c r="AK612" s="125"/>
      <c r="AL612" s="125"/>
    </row>
    <row r="613" spans="1:38" s="124" customFormat="1" x14ac:dyDescent="0.3">
      <c r="A613" s="125" t="str">
        <f>Equipment!A619</f>
        <v>Low-Level Electronics</v>
      </c>
      <c r="B613" s="125" t="str">
        <f>Equipment!B619</f>
        <v>Solid/Stranded Hookup Wire</v>
      </c>
      <c r="C613" s="125" t="str">
        <f>Equipment!C619</f>
        <v>SparkFun</v>
      </c>
      <c r="D613" s="125" t="str">
        <f>Equipment!D619</f>
        <v>PRT-08023</v>
      </c>
      <c r="E613" s="125">
        <f>Equipment!E619</f>
        <v>0</v>
      </c>
      <c r="F613" s="125">
        <f>Equipment!F619</f>
        <v>0</v>
      </c>
      <c r="G613" s="125">
        <f>Equipment!G619</f>
        <v>0</v>
      </c>
      <c r="H613" s="125">
        <f>Equipment!H619</f>
        <v>0</v>
      </c>
      <c r="I613" s="125">
        <f>Equipment!K619</f>
        <v>0</v>
      </c>
      <c r="J613" s="125">
        <f>Equipment!L619</f>
        <v>0</v>
      </c>
      <c r="K613" s="125">
        <f>Equipment!I619</f>
        <v>0</v>
      </c>
      <c r="L613" s="125" t="str">
        <f>Equipment!M619</f>
        <v>Hook-up Wire - Red (22 AWG)</v>
      </c>
      <c r="M613" s="125">
        <f>Equipment!N619</f>
        <v>2.5</v>
      </c>
      <c r="N613" s="125">
        <f>Equipment!O619</f>
        <v>0</v>
      </c>
      <c r="O613" s="125" t="str">
        <f>Equipment!P619</f>
        <v>C</v>
      </c>
      <c r="P613" s="125">
        <f>Equipment!Q619</f>
        <v>599</v>
      </c>
      <c r="Q613" s="125" t="str">
        <f>Equipment!R619</f>
        <v>PRT-08023</v>
      </c>
      <c r="R613" s="125">
        <f>Equipment!S619</f>
        <v>0</v>
      </c>
      <c r="S613" s="125">
        <f>Equipment!T619</f>
        <v>0</v>
      </c>
      <c r="T613" s="125">
        <f>Equipment!U619</f>
        <v>0</v>
      </c>
      <c r="U613" s="125">
        <f>Equipment!V619</f>
        <v>0</v>
      </c>
      <c r="V613" s="125">
        <f>Equipment!W619</f>
        <v>0</v>
      </c>
      <c r="W613" s="125" t="str">
        <f>Equipment!X619</f>
        <v>https://www.sparkfun.com/products/8023</v>
      </c>
      <c r="X613" s="125" t="str">
        <f>Equipment!Y619</f>
        <v>https://cdn.sparkfun.com/r/92-92/assets/parts/6/4/3/08023-01.jpg</v>
      </c>
      <c r="Y613" s="125" t="str">
        <f>Equipment!Z619</f>
        <v>https://www.sparkfun.com/products/08023</v>
      </c>
      <c r="Z613" s="125" t="str">
        <f>Equipment!AA619</f>
        <v>https://www.mouser.com/ProductDetail/474-PRT-08023</v>
      </c>
      <c r="AA613" s="125">
        <f>Equipment!AB619</f>
        <v>0</v>
      </c>
      <c r="AB613" s="125"/>
      <c r="AC613" s="125"/>
      <c r="AD613" s="125"/>
      <c r="AE613" s="125"/>
      <c r="AF613" s="125"/>
      <c r="AG613" s="125"/>
      <c r="AH613" s="125"/>
      <c r="AI613" s="125"/>
      <c r="AJ613" s="125"/>
      <c r="AK613" s="125"/>
      <c r="AL613" s="125"/>
    </row>
    <row r="614" spans="1:38" s="124" customFormat="1" x14ac:dyDescent="0.3">
      <c r="A614" s="125" t="str">
        <f>Equipment!A620</f>
        <v>Low-Level Electronics</v>
      </c>
      <c r="B614" s="125" t="str">
        <f>Equipment!B620</f>
        <v>Solid/Stranded Hookup Wire</v>
      </c>
      <c r="C614" s="125" t="str">
        <f>Equipment!C620</f>
        <v>SparkFun</v>
      </c>
      <c r="D614" s="125" t="str">
        <f>Equipment!D620</f>
        <v>PRT-08024</v>
      </c>
      <c r="E614" s="125">
        <f>Equipment!E620</f>
        <v>0</v>
      </c>
      <c r="F614" s="125">
        <f>Equipment!F620</f>
        <v>0</v>
      </c>
      <c r="G614" s="125">
        <f>Equipment!G620</f>
        <v>0</v>
      </c>
      <c r="H614" s="125">
        <f>Equipment!H620</f>
        <v>0</v>
      </c>
      <c r="I614" s="125">
        <f>Equipment!K620</f>
        <v>0</v>
      </c>
      <c r="J614" s="125">
        <f>Equipment!L620</f>
        <v>0</v>
      </c>
      <c r="K614" s="125">
        <f>Equipment!I620</f>
        <v>0</v>
      </c>
      <c r="L614" s="125" t="str">
        <f>Equipment!M620</f>
        <v>Hook-up Wire - Yellow (22 AWG)</v>
      </c>
      <c r="M614" s="125">
        <f>Equipment!N620</f>
        <v>2.5</v>
      </c>
      <c r="N614" s="125">
        <f>Equipment!O620</f>
        <v>0</v>
      </c>
      <c r="O614" s="125" t="str">
        <f>Equipment!P620</f>
        <v>C</v>
      </c>
      <c r="P614" s="125">
        <f>Equipment!Q620</f>
        <v>600</v>
      </c>
      <c r="Q614" s="125" t="str">
        <f>Equipment!R620</f>
        <v>PRT-08024</v>
      </c>
      <c r="R614" s="125">
        <f>Equipment!S620</f>
        <v>0</v>
      </c>
      <c r="S614" s="125">
        <f>Equipment!T620</f>
        <v>0</v>
      </c>
      <c r="T614" s="125">
        <f>Equipment!U620</f>
        <v>0</v>
      </c>
      <c r="U614" s="125">
        <f>Equipment!V620</f>
        <v>0</v>
      </c>
      <c r="V614" s="125">
        <f>Equipment!W620</f>
        <v>0</v>
      </c>
      <c r="W614" s="125" t="str">
        <f>Equipment!X620</f>
        <v>https://www.sparkfun.com/products/8024</v>
      </c>
      <c r="X614" s="125" t="str">
        <f>Equipment!Y620</f>
        <v>https://cdn.sparkfun.com/r/92-92/assets/parts/6/4/4/08024-01a.jpg</v>
      </c>
      <c r="Y614" s="125" t="str">
        <f>Equipment!Z620</f>
        <v>https://www.sparkfun.com/products/08024</v>
      </c>
      <c r="Z614" s="125" t="str">
        <f>Equipment!AA620</f>
        <v>https://www.mouser.com/ProductDetail/474-PRT-08024</v>
      </c>
      <c r="AA614" s="125">
        <f>Equipment!AB620</f>
        <v>0</v>
      </c>
      <c r="AB614" s="125"/>
      <c r="AC614" s="125"/>
      <c r="AD614" s="125"/>
      <c r="AE614" s="125"/>
      <c r="AF614" s="125"/>
      <c r="AG614" s="125"/>
      <c r="AH614" s="125"/>
      <c r="AI614" s="125"/>
      <c r="AJ614" s="125"/>
      <c r="AK614" s="125"/>
      <c r="AL614" s="125"/>
    </row>
    <row r="615" spans="1:38" s="124" customFormat="1" x14ac:dyDescent="0.3">
      <c r="A615" s="125" t="str">
        <f>Equipment!A621</f>
        <v>Low-Level Electronics</v>
      </c>
      <c r="B615" s="125" t="str">
        <f>Equipment!B621</f>
        <v>Solid/Stranded Hookup Wire</v>
      </c>
      <c r="C615" s="125" t="str">
        <f>Equipment!C621</f>
        <v>SparkFun</v>
      </c>
      <c r="D615" s="125" t="str">
        <f>Equipment!D621</f>
        <v>PRT-08022</v>
      </c>
      <c r="E615" s="125">
        <f>Equipment!E621</f>
        <v>0</v>
      </c>
      <c r="F615" s="125">
        <f>Equipment!F621</f>
        <v>0</v>
      </c>
      <c r="G615" s="125">
        <f>Equipment!G621</f>
        <v>0</v>
      </c>
      <c r="H615" s="125">
        <f>Equipment!H621</f>
        <v>0</v>
      </c>
      <c r="I615" s="125">
        <f>Equipment!K621</f>
        <v>0</v>
      </c>
      <c r="J615" s="125">
        <f>Equipment!L621</f>
        <v>0</v>
      </c>
      <c r="K615" s="125">
        <f>Equipment!I621</f>
        <v>0</v>
      </c>
      <c r="L615" s="125" t="str">
        <f>Equipment!M621</f>
        <v>Hook-up Wire - Black (22 AWG)</v>
      </c>
      <c r="M615" s="125">
        <f>Equipment!N621</f>
        <v>2.5</v>
      </c>
      <c r="N615" s="125">
        <f>Equipment!O621</f>
        <v>0</v>
      </c>
      <c r="O615" s="125" t="str">
        <f>Equipment!P621</f>
        <v>C</v>
      </c>
      <c r="P615" s="125">
        <f>Equipment!Q621</f>
        <v>601</v>
      </c>
      <c r="Q615" s="125" t="str">
        <f>Equipment!R621</f>
        <v>PRT-08022</v>
      </c>
      <c r="R615" s="125">
        <f>Equipment!S621</f>
        <v>0</v>
      </c>
      <c r="S615" s="125">
        <f>Equipment!T621</f>
        <v>0</v>
      </c>
      <c r="T615" s="125">
        <f>Equipment!U621</f>
        <v>0</v>
      </c>
      <c r="U615" s="125">
        <f>Equipment!V621</f>
        <v>0</v>
      </c>
      <c r="V615" s="125">
        <f>Equipment!W621</f>
        <v>0</v>
      </c>
      <c r="W615" s="125" t="str">
        <f>Equipment!X621</f>
        <v>https://www.sparkfun.com/products/8022</v>
      </c>
      <c r="X615" s="125" t="str">
        <f>Equipment!Y621</f>
        <v>https://cdn.sparkfun.com/r/92-92/assets/parts/6/4/2/08022-01.jpg</v>
      </c>
      <c r="Y615" s="125" t="str">
        <f>Equipment!Z621</f>
        <v>https://www.sparkfun.com/products/08022</v>
      </c>
      <c r="Z615" s="125" t="str">
        <f>Equipment!AA621</f>
        <v>https://www.mouser.com/ProductDetail/474-PRT-08022</v>
      </c>
      <c r="AA615" s="125">
        <f>Equipment!AB621</f>
        <v>0</v>
      </c>
      <c r="AB615" s="125"/>
      <c r="AC615" s="125"/>
      <c r="AD615" s="125"/>
      <c r="AE615" s="125"/>
      <c r="AF615" s="125"/>
      <c r="AG615" s="125"/>
      <c r="AH615" s="125"/>
      <c r="AI615" s="125"/>
      <c r="AJ615" s="125"/>
      <c r="AK615" s="125"/>
      <c r="AL615" s="125"/>
    </row>
    <row r="616" spans="1:38" s="124" customFormat="1" x14ac:dyDescent="0.3">
      <c r="A616" s="125" t="str">
        <f>Equipment!A622</f>
        <v>Low-Level Electronics</v>
      </c>
      <c r="B616" s="125" t="str">
        <f>Equipment!B622</f>
        <v>Solid/Stranded Hookup Wire</v>
      </c>
      <c r="C616" s="125" t="str">
        <f>Equipment!C622</f>
        <v>SparkFun</v>
      </c>
      <c r="D616" s="125" t="str">
        <f>Equipment!D622</f>
        <v>PRT-08025</v>
      </c>
      <c r="E616" s="125">
        <f>Equipment!E622</f>
        <v>0</v>
      </c>
      <c r="F616" s="125">
        <f>Equipment!F622</f>
        <v>0</v>
      </c>
      <c r="G616" s="125">
        <f>Equipment!G622</f>
        <v>0</v>
      </c>
      <c r="H616" s="125">
        <f>Equipment!H622</f>
        <v>0</v>
      </c>
      <c r="I616" s="125">
        <f>Equipment!K622</f>
        <v>0</v>
      </c>
      <c r="J616" s="125">
        <f>Equipment!L622</f>
        <v>0</v>
      </c>
      <c r="K616" s="125">
        <f>Equipment!I622</f>
        <v>0</v>
      </c>
      <c r="L616" s="125" t="str">
        <f>Equipment!M622</f>
        <v>Hook-up Wire - Gray (22 AWG)</v>
      </c>
      <c r="M616" s="125">
        <f>Equipment!N622</f>
        <v>2.95</v>
      </c>
      <c r="N616" s="125">
        <f>Equipment!O622</f>
        <v>0</v>
      </c>
      <c r="O616" s="125" t="str">
        <f>Equipment!P622</f>
        <v>D</v>
      </c>
      <c r="P616" s="125">
        <f>Equipment!Q622</f>
        <v>602</v>
      </c>
      <c r="Q616" s="125" t="str">
        <f>Equipment!R622</f>
        <v>PRT-08025</v>
      </c>
      <c r="R616" s="125">
        <f>Equipment!S622</f>
        <v>0</v>
      </c>
      <c r="S616" s="125">
        <f>Equipment!T622</f>
        <v>0</v>
      </c>
      <c r="T616" s="125">
        <f>Equipment!U622</f>
        <v>0</v>
      </c>
      <c r="U616" s="125">
        <f>Equipment!V622</f>
        <v>0</v>
      </c>
      <c r="V616" s="125">
        <f>Equipment!W622</f>
        <v>0</v>
      </c>
      <c r="W616" s="125" t="str">
        <f>Equipment!X622</f>
        <v>https://www.sparkfun.com/products/8025</v>
      </c>
      <c r="X616" s="125" t="str">
        <f>Equipment!Y622</f>
        <v>https://cdn.sparkfun.com/r/92-92/assets/parts/6/4/5/08025-01.jpg</v>
      </c>
      <c r="Y616" s="125" t="str">
        <f>Equipment!Z622</f>
        <v>https://www.sparkfun.com/products/08025</v>
      </c>
      <c r="Z616" s="125" t="str">
        <f>Equipment!AA622</f>
        <v>https://www.mouser.com/ProductDetail/474-PRT-08025</v>
      </c>
      <c r="AA616" s="125">
        <f>Equipment!AB622</f>
        <v>0</v>
      </c>
      <c r="AB616" s="125"/>
      <c r="AC616" s="125"/>
      <c r="AD616" s="125"/>
      <c r="AE616" s="125"/>
      <c r="AF616" s="125"/>
      <c r="AG616" s="125"/>
      <c r="AH616" s="125"/>
      <c r="AI616" s="125"/>
      <c r="AJ616" s="125"/>
      <c r="AK616" s="125"/>
      <c r="AL616" s="125"/>
    </row>
    <row r="617" spans="1:38" s="124" customFormat="1" x14ac:dyDescent="0.3">
      <c r="A617" s="125" t="str">
        <f>Equipment!A623</f>
        <v>Low-Level Electronics</v>
      </c>
      <c r="B617" s="125" t="str">
        <f>Equipment!B623</f>
        <v>Solid/Stranded Hookup Wire</v>
      </c>
      <c r="C617" s="125" t="str">
        <f>Equipment!C623</f>
        <v>SparkFun</v>
      </c>
      <c r="D617" s="125" t="str">
        <f>Equipment!D623</f>
        <v>PRT-08026</v>
      </c>
      <c r="E617" s="125">
        <f>Equipment!E623</f>
        <v>0</v>
      </c>
      <c r="F617" s="125">
        <f>Equipment!F623</f>
        <v>0</v>
      </c>
      <c r="G617" s="125">
        <f>Equipment!G623</f>
        <v>0</v>
      </c>
      <c r="H617" s="125">
        <f>Equipment!H623</f>
        <v>0</v>
      </c>
      <c r="I617" s="125">
        <f>Equipment!K623</f>
        <v>0</v>
      </c>
      <c r="J617" s="125">
        <f>Equipment!L623</f>
        <v>0</v>
      </c>
      <c r="K617" s="125">
        <f>Equipment!I623</f>
        <v>0</v>
      </c>
      <c r="L617" s="125" t="str">
        <f>Equipment!M623</f>
        <v>Hook-up Wire - White (22 AWG)</v>
      </c>
      <c r="M617" s="125">
        <f>Equipment!N623</f>
        <v>2.5</v>
      </c>
      <c r="N617" s="125">
        <f>Equipment!O623</f>
        <v>0</v>
      </c>
      <c r="O617" s="125" t="str">
        <f>Equipment!P623</f>
        <v>D</v>
      </c>
      <c r="P617" s="125">
        <f>Equipment!Q623</f>
        <v>603</v>
      </c>
      <c r="Q617" s="125" t="str">
        <f>Equipment!R623</f>
        <v>PRT-08026</v>
      </c>
      <c r="R617" s="125">
        <f>Equipment!S623</f>
        <v>0</v>
      </c>
      <c r="S617" s="125">
        <f>Equipment!T623</f>
        <v>0</v>
      </c>
      <c r="T617" s="125">
        <f>Equipment!U623</f>
        <v>0</v>
      </c>
      <c r="U617" s="125">
        <f>Equipment!V623</f>
        <v>0</v>
      </c>
      <c r="V617" s="125">
        <f>Equipment!W623</f>
        <v>0</v>
      </c>
      <c r="W617" s="125" t="str">
        <f>Equipment!X623</f>
        <v>https://www.sparkfun.com/products/8026</v>
      </c>
      <c r="X617" s="125" t="str">
        <f>Equipment!Y623</f>
        <v>https://cdn.sparkfun.com/r/92-92/assets/parts/6/4/6/08026-01.jpg</v>
      </c>
      <c r="Y617" s="125" t="str">
        <f>Equipment!Z623</f>
        <v>https://www.sparkfun.com/products/08026</v>
      </c>
      <c r="Z617" s="125" t="str">
        <f>Equipment!AA623</f>
        <v>https://www.mouser.com/ProductDetail/474-PRT-08026</v>
      </c>
      <c r="AA617" s="125">
        <f>Equipment!AB623</f>
        <v>0</v>
      </c>
      <c r="AB617" s="125"/>
      <c r="AC617" s="125"/>
      <c r="AD617" s="125"/>
      <c r="AE617" s="125"/>
      <c r="AF617" s="125"/>
      <c r="AG617" s="125"/>
      <c r="AH617" s="125"/>
      <c r="AI617" s="125"/>
      <c r="AJ617" s="125"/>
      <c r="AK617" s="125"/>
      <c r="AL617" s="125"/>
    </row>
    <row r="618" spans="1:38" s="124" customFormat="1" x14ac:dyDescent="0.3">
      <c r="A618" s="125" t="str">
        <f>Equipment!A624</f>
        <v>Low-Level Electronics</v>
      </c>
      <c r="B618" s="125" t="str">
        <f>Equipment!B624</f>
        <v>Solid/Stranded Hookup Wire</v>
      </c>
      <c r="C618" s="125" t="str">
        <f>Equipment!C624</f>
        <v>SparkFun</v>
      </c>
      <c r="D618" s="125" t="str">
        <f>Equipment!D624</f>
        <v>PRT-08027</v>
      </c>
      <c r="E618" s="125">
        <f>Equipment!E624</f>
        <v>0</v>
      </c>
      <c r="F618" s="125">
        <f>Equipment!F624</f>
        <v>0</v>
      </c>
      <c r="G618" s="125">
        <f>Equipment!G624</f>
        <v>0</v>
      </c>
      <c r="H618" s="125">
        <f>Equipment!H624</f>
        <v>0</v>
      </c>
      <c r="I618" s="125">
        <f>Equipment!K624</f>
        <v>0</v>
      </c>
      <c r="J618" s="125">
        <f>Equipment!L624</f>
        <v>0</v>
      </c>
      <c r="K618" s="125">
        <f>Equipment!I624</f>
        <v>0</v>
      </c>
      <c r="L618" s="125" t="str">
        <f>Equipment!M624</f>
        <v>Hook-up Wire - Brown (22 AWG)</v>
      </c>
      <c r="M618" s="125">
        <f>Equipment!N624</f>
        <v>2.95</v>
      </c>
      <c r="N618" s="125">
        <f>Equipment!O624</f>
        <v>0</v>
      </c>
      <c r="O618" s="125" t="str">
        <f>Equipment!P624</f>
        <v>A</v>
      </c>
      <c r="P618" s="125">
        <f>Equipment!Q624</f>
        <v>604</v>
      </c>
      <c r="Q618" s="125" t="str">
        <f>Equipment!R624</f>
        <v>PRT-08027</v>
      </c>
      <c r="R618" s="125">
        <f>Equipment!S624</f>
        <v>0</v>
      </c>
      <c r="S618" s="125">
        <f>Equipment!T624</f>
        <v>0</v>
      </c>
      <c r="T618" s="125">
        <f>Equipment!U624</f>
        <v>0</v>
      </c>
      <c r="U618" s="125">
        <f>Equipment!V624</f>
        <v>0</v>
      </c>
      <c r="V618" s="125">
        <f>Equipment!W624</f>
        <v>0</v>
      </c>
      <c r="W618" s="125" t="str">
        <f>Equipment!X624</f>
        <v>https://www.sparkfun.com/products/8027</v>
      </c>
      <c r="X618" s="125" t="str">
        <f>Equipment!Y624</f>
        <v>https://cdn.sparkfun.com/r/92-92/assets/parts/6/4/7/08027-01.jpg</v>
      </c>
      <c r="Y618" s="125" t="str">
        <f>Equipment!Z624</f>
        <v>https://www.sparkfun.com/products/08027</v>
      </c>
      <c r="Z618" s="125" t="str">
        <f>Equipment!AA624</f>
        <v>https://www.mouser.com/ProductDetail/474-PRT-08027</v>
      </c>
      <c r="AA618" s="125">
        <f>Equipment!AB624</f>
        <v>0</v>
      </c>
      <c r="AB618" s="125"/>
      <c r="AC618" s="125"/>
      <c r="AD618" s="125"/>
      <c r="AE618" s="125"/>
      <c r="AF618" s="125"/>
      <c r="AG618" s="125"/>
      <c r="AH618" s="125"/>
      <c r="AI618" s="125"/>
      <c r="AJ618" s="125"/>
      <c r="AK618" s="125"/>
      <c r="AL618" s="125"/>
    </row>
    <row r="619" spans="1:38" s="124" customFormat="1" x14ac:dyDescent="0.3">
      <c r="A619" s="125" t="str">
        <f>Equipment!A625</f>
        <v>Low-Level Electronics</v>
      </c>
      <c r="B619" s="125" t="str">
        <f>Equipment!B625</f>
        <v>Solid/Stranded Hookup Wire</v>
      </c>
      <c r="C619" s="125" t="str">
        <f>Equipment!C625</f>
        <v>SparkFun</v>
      </c>
      <c r="D619" s="125" t="str">
        <f>Equipment!D625</f>
        <v>PRT-00124</v>
      </c>
      <c r="E619" s="125">
        <f>Equipment!E625</f>
        <v>0</v>
      </c>
      <c r="F619" s="125">
        <f>Equipment!F625</f>
        <v>2</v>
      </c>
      <c r="G619" s="125">
        <f>Equipment!G625</f>
        <v>2</v>
      </c>
      <c r="H619" s="125">
        <f>Equipment!H625</f>
        <v>2</v>
      </c>
      <c r="I619" s="125">
        <f>Equipment!K625</f>
        <v>0</v>
      </c>
      <c r="J619" s="125">
        <f>Equipment!L625</f>
        <v>0</v>
      </c>
      <c r="K619" s="125">
        <f>Equipment!I625</f>
        <v>2</v>
      </c>
      <c r="L619" s="125" t="str">
        <f>Equipment!M625</f>
        <v>Jumper Wire Kit</v>
      </c>
      <c r="M619" s="125">
        <f>Equipment!N625</f>
        <v>6.95</v>
      </c>
      <c r="N619" s="125">
        <f>Equipment!O625</f>
        <v>0</v>
      </c>
      <c r="O619" s="125" t="str">
        <f>Equipment!P625</f>
        <v>A</v>
      </c>
      <c r="P619" s="125">
        <f>Equipment!Q625</f>
        <v>605</v>
      </c>
      <c r="Q619" s="125" t="str">
        <f>Equipment!R625</f>
        <v>PRT-00124</v>
      </c>
      <c r="R619" s="125">
        <f>Equipment!S625</f>
        <v>0</v>
      </c>
      <c r="S619" s="125">
        <f>Equipment!T625</f>
        <v>13.9</v>
      </c>
      <c r="T619" s="125">
        <f>Equipment!U625</f>
        <v>13.9</v>
      </c>
      <c r="U619" s="125">
        <f>Equipment!V625</f>
        <v>0</v>
      </c>
      <c r="V619" s="125">
        <f>Equipment!W625</f>
        <v>0</v>
      </c>
      <c r="W619" s="125" t="str">
        <f>Equipment!X625</f>
        <v>https://www.sparkfun.com/products/124</v>
      </c>
      <c r="X619" s="125" t="str">
        <f>Equipment!Y625</f>
        <v>https://cdn.sparkfun.com/r/92-92/assets/parts/1/1/2/00124-04.jpg</v>
      </c>
      <c r="Y619" s="125" t="str">
        <f>Equipment!Z625</f>
        <v>https://www.sparkfun.com/products/00124</v>
      </c>
      <c r="Z619" s="125" t="str">
        <f>Equipment!AA625</f>
        <v>https://www.mouser.com/ProductDetail/474-PRT-00124</v>
      </c>
      <c r="AA619" s="125">
        <f>Equipment!AB625</f>
        <v>0</v>
      </c>
      <c r="AB619" s="125"/>
      <c r="AC619" s="125"/>
      <c r="AD619" s="125"/>
      <c r="AE619" s="125"/>
      <c r="AF619" s="125"/>
      <c r="AG619" s="125"/>
      <c r="AH619" s="125"/>
      <c r="AI619" s="125"/>
      <c r="AJ619" s="125"/>
      <c r="AK619" s="125"/>
      <c r="AL619" s="125"/>
    </row>
    <row r="620" spans="1:38" s="124" customFormat="1" x14ac:dyDescent="0.3">
      <c r="A620" s="125" t="str">
        <f>Equipment!A626</f>
        <v>Low-Level Electronics</v>
      </c>
      <c r="B620" s="125" t="str">
        <f>Equipment!B626</f>
        <v>Solid/Stranded Hookup Wire</v>
      </c>
      <c r="C620" s="125" t="str">
        <f>Equipment!C626</f>
        <v>Adafruit</v>
      </c>
      <c r="D620" s="125" t="str">
        <f>Equipment!D626</f>
        <v>3314</v>
      </c>
      <c r="E620" s="125">
        <f>Equipment!E626</f>
        <v>0</v>
      </c>
      <c r="F620" s="125">
        <f>Equipment!F626</f>
        <v>0</v>
      </c>
      <c r="G620" s="125">
        <f>Equipment!G626</f>
        <v>0</v>
      </c>
      <c r="H620" s="125">
        <f>Equipment!H626</f>
        <v>0</v>
      </c>
      <c r="I620" s="125">
        <f>Equipment!K626</f>
        <v>0</v>
      </c>
      <c r="J620" s="125">
        <f>Equipment!L626</f>
        <v>0</v>
      </c>
      <c r="K620" s="125">
        <f>Equipment!I626</f>
        <v>0</v>
      </c>
      <c r="L620" s="125" t="str">
        <f>Equipment!M626</f>
        <v>Half Size Breadboard + 78 Piece 22AWG Jumper Wire Bundle</v>
      </c>
      <c r="M620" s="125">
        <f>Equipment!N626</f>
        <v>7.95</v>
      </c>
      <c r="N620" s="125">
        <f>Equipment!O626</f>
        <v>0</v>
      </c>
      <c r="O620" s="125" t="str">
        <f>Equipment!P626</f>
        <v>A</v>
      </c>
      <c r="P620" s="125">
        <f>Equipment!Q626</f>
        <v>606</v>
      </c>
      <c r="Q620" s="125" t="str">
        <f>Equipment!R626</f>
        <v>3314</v>
      </c>
      <c r="R620" s="125">
        <f>Equipment!S626</f>
        <v>0</v>
      </c>
      <c r="S620" s="125">
        <f>Equipment!T626</f>
        <v>0</v>
      </c>
      <c r="T620" s="125">
        <f>Equipment!U626</f>
        <v>0</v>
      </c>
      <c r="U620" s="125">
        <f>Equipment!V626</f>
        <v>0</v>
      </c>
      <c r="V620" s="125">
        <f>Equipment!W626</f>
        <v>0</v>
      </c>
      <c r="W620" s="125">
        <f>Equipment!X626</f>
        <v>0</v>
      </c>
      <c r="X620" s="125">
        <f>Equipment!Y626</f>
        <v>0</v>
      </c>
      <c r="Y620" s="125" t="str">
        <f>Equipment!Z626</f>
        <v>https://www.adafruit.com/product/3314</v>
      </c>
      <c r="Z620" s="125" t="str">
        <f>Equipment!AA626</f>
        <v>https://www.mouser.com/ProductDetail/485-3314</v>
      </c>
      <c r="AA620" s="125">
        <f>Equipment!AB626</f>
        <v>0</v>
      </c>
      <c r="AB620" s="125"/>
      <c r="AC620" s="125"/>
      <c r="AD620" s="125"/>
      <c r="AE620" s="125"/>
      <c r="AF620" s="125"/>
      <c r="AG620" s="125"/>
      <c r="AH620" s="125"/>
      <c r="AI620" s="125"/>
      <c r="AJ620" s="125"/>
      <c r="AK620" s="125"/>
      <c r="AL620" s="125"/>
    </row>
    <row r="621" spans="1:38" s="124" customFormat="1" x14ac:dyDescent="0.3">
      <c r="A621" s="125" t="str">
        <f>Equipment!A627</f>
        <v>Tools</v>
      </c>
      <c r="B621" s="125" t="str">
        <f>Equipment!B627</f>
        <v>Solder/SMD Rework Tools</v>
      </c>
      <c r="C621" s="125" t="str">
        <f>Equipment!C627</f>
        <v>SparkFun</v>
      </c>
      <c r="D621" s="125" t="str">
        <f>Equipment!D627</f>
        <v>TOL-13086</v>
      </c>
      <c r="E621" s="125">
        <f>Equipment!E627</f>
        <v>0</v>
      </c>
      <c r="F621" s="125">
        <f>Equipment!F627</f>
        <v>0</v>
      </c>
      <c r="G621" s="125">
        <f>Equipment!G627</f>
        <v>0</v>
      </c>
      <c r="H621" s="125">
        <f>Equipment!H627</f>
        <v>0</v>
      </c>
      <c r="I621" s="125">
        <f>Equipment!K627</f>
        <v>0</v>
      </c>
      <c r="J621" s="125">
        <f>Equipment!L627</f>
        <v>0</v>
      </c>
      <c r="K621" s="125">
        <f>Equipment!I627</f>
        <v>0</v>
      </c>
      <c r="L621" s="125" t="str">
        <f>Equipment!M627</f>
        <v>Tool Kit - Beginner</v>
      </c>
      <c r="M621" s="125">
        <f>Equipment!N627</f>
        <v>34.950000000000003</v>
      </c>
      <c r="N621" s="125">
        <f>Equipment!O627</f>
        <v>0</v>
      </c>
      <c r="O621" s="125" t="str">
        <f>Equipment!P627</f>
        <v>E</v>
      </c>
      <c r="P621" s="125">
        <f>Equipment!Q627</f>
        <v>607</v>
      </c>
      <c r="Q621" s="125" t="str">
        <f>Equipment!R627</f>
        <v>TOL-13086</v>
      </c>
      <c r="R621" s="125">
        <f>Equipment!S627</f>
        <v>0</v>
      </c>
      <c r="S621" s="125">
        <f>Equipment!T627</f>
        <v>0</v>
      </c>
      <c r="T621" s="125">
        <f>Equipment!U627</f>
        <v>0</v>
      </c>
      <c r="U621" s="125">
        <f>Equipment!V627</f>
        <v>0</v>
      </c>
      <c r="V621" s="125">
        <f>Equipment!W627</f>
        <v>0</v>
      </c>
      <c r="W621" s="125" t="str">
        <f>Equipment!X627</f>
        <v>https://www.sparkfun.com/products/13086</v>
      </c>
      <c r="X621" s="125" t="str">
        <f>Equipment!Y627</f>
        <v>https://cdn.sparkfun.com/r/92-92/assets/parts/1/0/1/2/0/13086-02.jpg</v>
      </c>
      <c r="Y621" s="125" t="str">
        <f>Equipment!Z627</f>
        <v>https://www.sparkfun.com/products/13086</v>
      </c>
      <c r="Z621" s="125" t="str">
        <f>Equipment!AA627</f>
        <v>https://www.mouser.com/ProductDetail/474-TOL-13086</v>
      </c>
      <c r="AA621" s="125">
        <f>Equipment!AB627</f>
        <v>0</v>
      </c>
      <c r="AB621" s="125"/>
      <c r="AC621" s="125"/>
      <c r="AD621" s="125"/>
      <c r="AE621" s="125"/>
      <c r="AF621" s="125"/>
      <c r="AG621" s="125"/>
      <c r="AH621" s="125"/>
      <c r="AI621" s="125"/>
      <c r="AJ621" s="125"/>
      <c r="AK621" s="125"/>
      <c r="AL621" s="125"/>
    </row>
    <row r="622" spans="1:38" s="124" customFormat="1" x14ac:dyDescent="0.3">
      <c r="A622" s="125" t="str">
        <f>Equipment!A628</f>
        <v>Tools</v>
      </c>
      <c r="B622" s="125" t="str">
        <f>Equipment!B628</f>
        <v>Solder/SMD Rework Tools</v>
      </c>
      <c r="C622" s="125" t="str">
        <f>Equipment!C628</f>
        <v>Adafruit</v>
      </c>
      <c r="D622" s="125" t="str">
        <f>Equipment!D628</f>
        <v>136</v>
      </c>
      <c r="E622" s="125">
        <f>Equipment!E628</f>
        <v>0</v>
      </c>
      <c r="F622" s="125">
        <f>Equipment!F628</f>
        <v>0</v>
      </c>
      <c r="G622" s="125">
        <f>Equipment!G628</f>
        <v>0</v>
      </c>
      <c r="H622" s="125">
        <f>Equipment!H628</f>
        <v>0</v>
      </c>
      <c r="I622" s="125">
        <f>Equipment!K628</f>
        <v>0</v>
      </c>
      <c r="J622" s="125">
        <f>Equipment!L628</f>
        <v>0</v>
      </c>
      <c r="K622" s="125">
        <f>Equipment!I628</f>
        <v>0</v>
      </c>
      <c r="L622" s="125" t="str">
        <f>Equipment!M628</f>
        <v>Ladyada's Electronics Toolkit</v>
      </c>
      <c r="M622" s="125">
        <f>Equipment!N628</f>
        <v>100</v>
      </c>
      <c r="N622" s="125">
        <f>Equipment!O628</f>
        <v>0</v>
      </c>
      <c r="O622" s="125" t="str">
        <f>Equipment!P628</f>
        <v>A</v>
      </c>
      <c r="P622" s="125">
        <f>Equipment!Q628</f>
        <v>608</v>
      </c>
      <c r="Q622" s="125" t="str">
        <f>Equipment!R628</f>
        <v>136</v>
      </c>
      <c r="R622" s="125">
        <f>Equipment!S628</f>
        <v>0</v>
      </c>
      <c r="S622" s="125">
        <f>Equipment!T628</f>
        <v>0</v>
      </c>
      <c r="T622" s="125">
        <f>Equipment!U628</f>
        <v>0</v>
      </c>
      <c r="U622" s="125">
        <f>Equipment!V628</f>
        <v>0</v>
      </c>
      <c r="V622" s="125">
        <f>Equipment!W628</f>
        <v>0</v>
      </c>
      <c r="W622" s="125">
        <f>Equipment!X628</f>
        <v>0</v>
      </c>
      <c r="X622" s="125">
        <f>Equipment!Y628</f>
        <v>0</v>
      </c>
      <c r="Y622" s="125" t="str">
        <f>Equipment!Z628</f>
        <v>https://www.adafruit.com/product/136</v>
      </c>
      <c r="Z622" s="125" t="str">
        <f>Equipment!AA628</f>
        <v>https://www.mouser.com/ProductDetail/485-136</v>
      </c>
      <c r="AA622" s="125">
        <f>Equipment!AB628</f>
        <v>0</v>
      </c>
      <c r="AB622" s="125"/>
      <c r="AC622" s="125"/>
      <c r="AD622" s="125"/>
      <c r="AE622" s="125"/>
      <c r="AF622" s="125"/>
      <c r="AG622" s="125"/>
      <c r="AH622" s="125"/>
      <c r="AI622" s="125"/>
      <c r="AJ622" s="125"/>
      <c r="AK622" s="125"/>
      <c r="AL622" s="125"/>
    </row>
    <row r="623" spans="1:38" s="124" customFormat="1" x14ac:dyDescent="0.3">
      <c r="A623" s="125" t="str">
        <f>Equipment!A629</f>
        <v>Tools</v>
      </c>
      <c r="B623" s="125" t="str">
        <f>Equipment!B629</f>
        <v>Solder/SMD Rework Tools</v>
      </c>
      <c r="C623" s="125" t="str">
        <f>Equipment!C629</f>
        <v>SparkFun</v>
      </c>
      <c r="D623" s="125" t="str">
        <f>Equipment!D629</f>
        <v>TOL-14226</v>
      </c>
      <c r="E623" s="125">
        <f>Equipment!E629</f>
        <v>0</v>
      </c>
      <c r="F623" s="125">
        <f>Equipment!F629</f>
        <v>0</v>
      </c>
      <c r="G623" s="125">
        <f>Equipment!G629</f>
        <v>0</v>
      </c>
      <c r="H623" s="125">
        <f>Equipment!H629</f>
        <v>0</v>
      </c>
      <c r="I623" s="125">
        <f>Equipment!K629</f>
        <v>0</v>
      </c>
      <c r="J623" s="125">
        <f>Equipment!L629</f>
        <v>0</v>
      </c>
      <c r="K623" s="125">
        <f>Equipment!I629</f>
        <v>0</v>
      </c>
      <c r="L623" s="125" t="str">
        <f>Equipment!M629</f>
        <v>Weller Portasol Butane Soldering Iron Kit</v>
      </c>
      <c r="M623" s="125">
        <f>Equipment!N629</f>
        <v>59.95</v>
      </c>
      <c r="N623" s="125">
        <f>Equipment!O629</f>
        <v>0</v>
      </c>
      <c r="O623" s="125" t="str">
        <f>Equipment!P629</f>
        <v>E</v>
      </c>
      <c r="P623" s="125">
        <f>Equipment!Q629</f>
        <v>609</v>
      </c>
      <c r="Q623" s="125" t="str">
        <f>Equipment!R629</f>
        <v>TOL-14226</v>
      </c>
      <c r="R623" s="125">
        <f>Equipment!S629</f>
        <v>0</v>
      </c>
      <c r="S623" s="125">
        <f>Equipment!T629</f>
        <v>0</v>
      </c>
      <c r="T623" s="125">
        <f>Equipment!U629</f>
        <v>0</v>
      </c>
      <c r="U623" s="125">
        <f>Equipment!V629</f>
        <v>0</v>
      </c>
      <c r="V623" s="125">
        <f>Equipment!W629</f>
        <v>0</v>
      </c>
      <c r="W623" s="125" t="str">
        <f>Equipment!X629</f>
        <v>https://www.sparkfun.com/products/14226</v>
      </c>
      <c r="X623" s="125" t="str">
        <f>Equipment!Y629</f>
        <v>https://cdn.sparkfun.com/r/92-92/assets/parts/1/2/1/7/1/14226-02.jpg</v>
      </c>
      <c r="Y623" s="125" t="str">
        <f>Equipment!Z629</f>
        <v>https://www.sparkfun.com/products/14226</v>
      </c>
      <c r="Z623" s="125" t="str">
        <f>Equipment!AA629</f>
        <v>https://www.mouser.com/ProductDetail/474-TOL-14226</v>
      </c>
      <c r="AA623" s="125">
        <f>Equipment!AB629</f>
        <v>0</v>
      </c>
      <c r="AB623" s="125"/>
      <c r="AC623" s="125"/>
      <c r="AD623" s="125"/>
      <c r="AE623" s="125"/>
      <c r="AF623" s="125"/>
      <c r="AG623" s="125"/>
      <c r="AH623" s="125"/>
      <c r="AI623" s="125"/>
      <c r="AJ623" s="125"/>
      <c r="AK623" s="125"/>
      <c r="AL623" s="125"/>
    </row>
    <row r="624" spans="1:38" s="124" customFormat="1" x14ac:dyDescent="0.3">
      <c r="A624" s="125" t="str">
        <f>Equipment!A630</f>
        <v>Tools</v>
      </c>
      <c r="B624" s="125" t="str">
        <f>Equipment!B630</f>
        <v>Solder/SMD Rework Tools</v>
      </c>
      <c r="C624" s="125" t="str">
        <f>Equipment!C630</f>
        <v>SparkFun</v>
      </c>
      <c r="D624" s="125" t="str">
        <f>Equipment!D630</f>
        <v>TOL-13203</v>
      </c>
      <c r="E624" s="125">
        <f>Equipment!E630</f>
        <v>0</v>
      </c>
      <c r="F624" s="125">
        <f>Equipment!F630</f>
        <v>0</v>
      </c>
      <c r="G624" s="125">
        <f>Equipment!G630</f>
        <v>0</v>
      </c>
      <c r="H624" s="125">
        <f>Equipment!H630</f>
        <v>0</v>
      </c>
      <c r="I624" s="125">
        <f>Equipment!K630</f>
        <v>0</v>
      </c>
      <c r="J624" s="125">
        <f>Equipment!L630</f>
        <v>0</v>
      </c>
      <c r="K624" s="125">
        <f>Equipment!I630</f>
        <v>0</v>
      </c>
      <c r="L624" s="125" t="str">
        <f>Equipment!M630</f>
        <v>Solder Vacuum</v>
      </c>
      <c r="M624" s="125">
        <f>Equipment!N630</f>
        <v>4.95</v>
      </c>
      <c r="N624" s="125">
        <f>Equipment!O630</f>
        <v>0</v>
      </c>
      <c r="O624" s="125" t="str">
        <f>Equipment!P630</f>
        <v>E</v>
      </c>
      <c r="P624" s="125">
        <f>Equipment!Q630</f>
        <v>610</v>
      </c>
      <c r="Q624" s="125" t="str">
        <f>Equipment!R630</f>
        <v>TOL-13203</v>
      </c>
      <c r="R624" s="125">
        <f>Equipment!S630</f>
        <v>0</v>
      </c>
      <c r="S624" s="125">
        <f>Equipment!T630</f>
        <v>0</v>
      </c>
      <c r="T624" s="125">
        <f>Equipment!U630</f>
        <v>0</v>
      </c>
      <c r="U624" s="125">
        <f>Equipment!V630</f>
        <v>0</v>
      </c>
      <c r="V624" s="125">
        <f>Equipment!W630</f>
        <v>0</v>
      </c>
      <c r="W624" s="125" t="str">
        <f>Equipment!X630</f>
        <v>https://www.sparkfun.com/products/13203</v>
      </c>
      <c r="X624" s="125" t="str">
        <f>Equipment!Y630</f>
        <v>https://cdn.sparkfun.com/r/92-92/assets/parts/1/0/3/4/4/13203-01.jpg</v>
      </c>
      <c r="Y624" s="125" t="str">
        <f>Equipment!Z630</f>
        <v>https://www.sparkfun.com/products/13203</v>
      </c>
      <c r="Z624" s="125" t="str">
        <f>Equipment!AA630</f>
        <v>https://www.mouser.com/ProductDetail/474-TOL-13203</v>
      </c>
      <c r="AA624" s="125">
        <f>Equipment!AB630</f>
        <v>0</v>
      </c>
      <c r="AB624" s="125"/>
      <c r="AC624" s="125"/>
      <c r="AD624" s="125"/>
      <c r="AE624" s="125"/>
      <c r="AF624" s="125"/>
      <c r="AG624" s="125"/>
      <c r="AH624" s="125"/>
      <c r="AI624" s="125"/>
      <c r="AJ624" s="125"/>
      <c r="AK624" s="125"/>
      <c r="AL624" s="125"/>
    </row>
    <row r="625" spans="1:38" s="124" customFormat="1" x14ac:dyDescent="0.3">
      <c r="A625" s="125" t="str">
        <f>Equipment!A631</f>
        <v>Tools</v>
      </c>
      <c r="B625" s="125" t="str">
        <f>Equipment!B631</f>
        <v>Solder/SMD Rework Tools</v>
      </c>
      <c r="C625" s="125" t="str">
        <f>Equipment!C631</f>
        <v>SparkFun</v>
      </c>
      <c r="D625" s="125" t="str">
        <f>Equipment!D631</f>
        <v>TOL-08964</v>
      </c>
      <c r="E625" s="125">
        <f>Equipment!E631</f>
        <v>0</v>
      </c>
      <c r="F625" s="125">
        <f>Equipment!F631</f>
        <v>1</v>
      </c>
      <c r="G625" s="125">
        <f>Equipment!G631</f>
        <v>0</v>
      </c>
      <c r="H625" s="125">
        <f>Equipment!H631</f>
        <v>1</v>
      </c>
      <c r="I625" s="125">
        <f>Equipment!K631</f>
        <v>1</v>
      </c>
      <c r="J625" s="125">
        <f>Equipment!L631</f>
        <v>1</v>
      </c>
      <c r="K625" s="125">
        <f>Equipment!I631</f>
        <v>0</v>
      </c>
      <c r="L625" s="125" t="str">
        <f>Equipment!M631</f>
        <v>Brass Sponge</v>
      </c>
      <c r="M625" s="125">
        <f>Equipment!N631</f>
        <v>2.95</v>
      </c>
      <c r="N625" s="125">
        <f>Equipment!O631</f>
        <v>2.95</v>
      </c>
      <c r="O625" s="125" t="str">
        <f>Equipment!P631</f>
        <v>D</v>
      </c>
      <c r="P625" s="125">
        <f>Equipment!Q631</f>
        <v>611</v>
      </c>
      <c r="Q625" s="125" t="str">
        <f>Equipment!R631</f>
        <v>TOL-08964</v>
      </c>
      <c r="R625" s="125">
        <f>Equipment!S631</f>
        <v>0</v>
      </c>
      <c r="S625" s="125">
        <f>Equipment!T631</f>
        <v>2.95</v>
      </c>
      <c r="T625" s="125">
        <f>Equipment!U631</f>
        <v>0</v>
      </c>
      <c r="U625" s="125">
        <f>Equipment!V631</f>
        <v>2.95</v>
      </c>
      <c r="V625" s="125">
        <f>Equipment!W631</f>
        <v>2.95</v>
      </c>
      <c r="W625" s="125" t="str">
        <f>Equipment!X631</f>
        <v>https://www.sparkfun.com/products/8964</v>
      </c>
      <c r="X625" s="125" t="str">
        <f>Equipment!Y631</f>
        <v>https://cdn.sparkfun.com/r/92-92/assets/parts/2/2/6/8/08964-02-L.jpg</v>
      </c>
      <c r="Y625" s="125" t="str">
        <f>Equipment!Z631</f>
        <v>https://www.sparkfun.com/products/08964</v>
      </c>
      <c r="Z625" s="125" t="str">
        <f>Equipment!AA631</f>
        <v>https://www.mouser.com/ProductDetail/474-TOL-08964</v>
      </c>
      <c r="AA625" s="125">
        <f>Equipment!AB631</f>
        <v>0</v>
      </c>
      <c r="AB625" s="125"/>
      <c r="AC625" s="125"/>
      <c r="AD625" s="125"/>
      <c r="AE625" s="125"/>
      <c r="AF625" s="125"/>
      <c r="AG625" s="125"/>
      <c r="AH625" s="125"/>
      <c r="AI625" s="125"/>
      <c r="AJ625" s="125"/>
      <c r="AK625" s="125"/>
      <c r="AL625" s="125"/>
    </row>
    <row r="626" spans="1:38" s="124" customFormat="1" x14ac:dyDescent="0.3">
      <c r="A626" s="125" t="str">
        <f>Equipment!A632</f>
        <v>Tools</v>
      </c>
      <c r="B626" s="125" t="str">
        <f>Equipment!B632</f>
        <v>Solder/SMD Rework Tools</v>
      </c>
      <c r="C626" s="125" t="str">
        <f>Equipment!C632</f>
        <v>SparkFun</v>
      </c>
      <c r="D626" s="125" t="str">
        <f>Equipment!D632</f>
        <v>TOL-12878</v>
      </c>
      <c r="E626" s="125">
        <f>Equipment!E632</f>
        <v>0</v>
      </c>
      <c r="F626" s="125">
        <f>Equipment!F632</f>
        <v>1</v>
      </c>
      <c r="G626" s="125">
        <f>Equipment!G632</f>
        <v>1</v>
      </c>
      <c r="H626" s="125">
        <f>Equipment!H632</f>
        <v>1</v>
      </c>
      <c r="I626" s="125">
        <f>Equipment!K632</f>
        <v>0</v>
      </c>
      <c r="J626" s="125">
        <f>Equipment!L632</f>
        <v>0</v>
      </c>
      <c r="K626" s="125">
        <f>Equipment!I632</f>
        <v>1</v>
      </c>
      <c r="L626" s="125" t="str">
        <f>Equipment!M632</f>
        <v>Solder Paste - 50g (Lead Free)</v>
      </c>
      <c r="M626" s="125">
        <f>Equipment!N632</f>
        <v>16.95</v>
      </c>
      <c r="N626" s="125">
        <f>Equipment!O632</f>
        <v>0</v>
      </c>
      <c r="O626" s="125" t="str">
        <f>Equipment!P632</f>
        <v>E</v>
      </c>
      <c r="P626" s="125">
        <f>Equipment!Q632</f>
        <v>612</v>
      </c>
      <c r="Q626" s="125" t="str">
        <f>Equipment!R632</f>
        <v>TOL-12878</v>
      </c>
      <c r="R626" s="125">
        <f>Equipment!S632</f>
        <v>0</v>
      </c>
      <c r="S626" s="125">
        <f>Equipment!T632</f>
        <v>16.95</v>
      </c>
      <c r="T626" s="125">
        <f>Equipment!U632</f>
        <v>16.95</v>
      </c>
      <c r="U626" s="125">
        <f>Equipment!V632</f>
        <v>0</v>
      </c>
      <c r="V626" s="125">
        <f>Equipment!W632</f>
        <v>0</v>
      </c>
      <c r="W626" s="125" t="str">
        <f>Equipment!X632</f>
        <v>https://www.sparkfun.com/products/12878</v>
      </c>
      <c r="X626" s="125" t="str">
        <f>Equipment!Y632</f>
        <v>https://cdn.sparkfun.com/r/92-92/assets/parts/9/7/6/3/12878-01.jpg</v>
      </c>
      <c r="Y626" s="125" t="str">
        <f>Equipment!Z632</f>
        <v>https://www.sparkfun.com/products/12878</v>
      </c>
      <c r="Z626" s="125" t="str">
        <f>Equipment!AA632</f>
        <v>https://www.mouser.com/ProductDetail/474-TOL-12878</v>
      </c>
      <c r="AA626" s="125">
        <f>Equipment!AB632</f>
        <v>0</v>
      </c>
      <c r="AB626" s="125"/>
      <c r="AC626" s="125"/>
      <c r="AD626" s="125"/>
      <c r="AE626" s="125"/>
      <c r="AF626" s="125"/>
      <c r="AG626" s="125"/>
      <c r="AH626" s="125"/>
      <c r="AI626" s="125"/>
      <c r="AJ626" s="125"/>
      <c r="AK626" s="125"/>
      <c r="AL626" s="125"/>
    </row>
    <row r="627" spans="1:38" s="124" customFormat="1" x14ac:dyDescent="0.3">
      <c r="A627" s="125" t="str">
        <f>Equipment!A633</f>
        <v>Tools</v>
      </c>
      <c r="B627" s="125" t="str">
        <f>Equipment!B633</f>
        <v>Solder/SMD Rework Tools</v>
      </c>
      <c r="C627" s="125" t="str">
        <f>Equipment!C633</f>
        <v>SparkFun</v>
      </c>
      <c r="D627" s="125" t="str">
        <f>Equipment!D633</f>
        <v>TOL-10706</v>
      </c>
      <c r="E627" s="125">
        <f>Equipment!E633</f>
        <v>0</v>
      </c>
      <c r="F627" s="125">
        <f>Equipment!F633</f>
        <v>0</v>
      </c>
      <c r="G627" s="125">
        <f>Equipment!G633</f>
        <v>0</v>
      </c>
      <c r="H627" s="125">
        <f>Equipment!H633</f>
        <v>0</v>
      </c>
      <c r="I627" s="125">
        <f>Equipment!K633</f>
        <v>0</v>
      </c>
      <c r="J627" s="125">
        <f>Equipment!L633</f>
        <v>0</v>
      </c>
      <c r="K627" s="125">
        <f>Equipment!I633</f>
        <v>0</v>
      </c>
      <c r="L627" s="125" t="str">
        <f>Equipment!M633</f>
        <v>Hot-air Rework Station - 303D</v>
      </c>
      <c r="M627" s="125">
        <f>Equipment!N633</f>
        <v>114.95</v>
      </c>
      <c r="N627" s="125">
        <f>Equipment!O633</f>
        <v>0</v>
      </c>
      <c r="O627" s="125" t="str">
        <f>Equipment!P633</f>
        <v>E</v>
      </c>
      <c r="P627" s="125">
        <f>Equipment!Q633</f>
        <v>613</v>
      </c>
      <c r="Q627" s="125" t="str">
        <f>Equipment!R633</f>
        <v>TOL-10706</v>
      </c>
      <c r="R627" s="125">
        <f>Equipment!S633</f>
        <v>0</v>
      </c>
      <c r="S627" s="125">
        <f>Equipment!T633</f>
        <v>0</v>
      </c>
      <c r="T627" s="125">
        <f>Equipment!U633</f>
        <v>0</v>
      </c>
      <c r="U627" s="125">
        <f>Equipment!V633</f>
        <v>0</v>
      </c>
      <c r="V627" s="125">
        <f>Equipment!W633</f>
        <v>0</v>
      </c>
      <c r="W627" s="125" t="str">
        <f>Equipment!X633</f>
        <v>https://www.sparkfun.com/products/10706</v>
      </c>
      <c r="X627" s="125" t="str">
        <f>Equipment!Y633</f>
        <v>https://cdn.sparkfun.com/r/92-92/assets/parts/5/5/3/8/10706-02.jpg</v>
      </c>
      <c r="Y627" s="125" t="str">
        <f>Equipment!Z633</f>
        <v>https://www.sparkfun.com/products/10706</v>
      </c>
      <c r="Z627" s="125" t="str">
        <f>Equipment!AA633</f>
        <v>https://www.mouser.com/ProductDetail/474-TOL-10706</v>
      </c>
      <c r="AA627" s="125">
        <f>Equipment!AB633</f>
        <v>0</v>
      </c>
      <c r="AB627" s="125"/>
      <c r="AC627" s="125"/>
      <c r="AD627" s="125"/>
      <c r="AE627" s="125"/>
      <c r="AF627" s="125"/>
      <c r="AG627" s="125"/>
      <c r="AH627" s="125"/>
      <c r="AI627" s="125"/>
      <c r="AJ627" s="125"/>
      <c r="AK627" s="125"/>
      <c r="AL627" s="125"/>
    </row>
    <row r="628" spans="1:38" s="124" customFormat="1" x14ac:dyDescent="0.3">
      <c r="A628" s="125" t="str">
        <f>Equipment!A634</f>
        <v>Tools</v>
      </c>
      <c r="B628" s="125" t="str">
        <f>Equipment!B634</f>
        <v>Solder/SMD Rework Tools</v>
      </c>
      <c r="C628" s="125" t="str">
        <f>Equipment!C634</f>
        <v>Adafruit</v>
      </c>
      <c r="D628" s="125" t="str">
        <f>Equipment!D634</f>
        <v>1869</v>
      </c>
      <c r="E628" s="125">
        <f>Equipment!E634</f>
        <v>0</v>
      </c>
      <c r="F628" s="125">
        <f>Equipment!F634</f>
        <v>0</v>
      </c>
      <c r="G628" s="125">
        <f>Equipment!G634</f>
        <v>0</v>
      </c>
      <c r="H628" s="125">
        <f>Equipment!H634</f>
        <v>0</v>
      </c>
      <c r="I628" s="125">
        <f>Equipment!K634</f>
        <v>0</v>
      </c>
      <c r="J628" s="125">
        <f>Equipment!L634</f>
        <v>0</v>
      </c>
      <c r="K628" s="125">
        <f>Equipment!I634</f>
        <v>0</v>
      </c>
      <c r="L628" s="125" t="str">
        <f>Equipment!M634</f>
        <v xml:space="preserve">Hot Air Soldering Rework Station w/ Three Nozzles - Quick 957D </v>
      </c>
      <c r="M628" s="125">
        <f>Equipment!N634</f>
        <v>97.5</v>
      </c>
      <c r="N628" s="125">
        <f>Equipment!O634</f>
        <v>0</v>
      </c>
      <c r="O628" s="125" t="str">
        <f>Equipment!P634</f>
        <v>D</v>
      </c>
      <c r="P628" s="125">
        <f>Equipment!Q634</f>
        <v>614</v>
      </c>
      <c r="Q628" s="125" t="str">
        <f>Equipment!R634</f>
        <v>1869</v>
      </c>
      <c r="R628" s="125">
        <f>Equipment!S634</f>
        <v>0</v>
      </c>
      <c r="S628" s="125">
        <f>Equipment!T634</f>
        <v>0</v>
      </c>
      <c r="T628" s="125">
        <f>Equipment!U634</f>
        <v>0</v>
      </c>
      <c r="U628" s="125">
        <f>Equipment!V634</f>
        <v>0</v>
      </c>
      <c r="V628" s="125">
        <f>Equipment!W634</f>
        <v>0</v>
      </c>
      <c r="W628" s="125">
        <f>Equipment!X634</f>
        <v>0</v>
      </c>
      <c r="X628" s="125">
        <f>Equipment!Y634</f>
        <v>0</v>
      </c>
      <c r="Y628" s="125" t="str">
        <f>Equipment!Z634</f>
        <v>https://www.adafruit.com/product/1869</v>
      </c>
      <c r="Z628" s="125" t="str">
        <f>Equipment!AA634</f>
        <v>https://www.mouser.com/ProductDetail/485-1869</v>
      </c>
      <c r="AA628" s="125">
        <f>Equipment!AB634</f>
        <v>0</v>
      </c>
      <c r="AB628" s="125"/>
      <c r="AC628" s="125"/>
      <c r="AD628" s="125"/>
      <c r="AE628" s="125"/>
      <c r="AF628" s="125"/>
      <c r="AG628" s="125"/>
      <c r="AH628" s="125"/>
      <c r="AI628" s="125"/>
      <c r="AJ628" s="125"/>
      <c r="AK628" s="125"/>
      <c r="AL628" s="125"/>
    </row>
    <row r="629" spans="1:38" s="124" customFormat="1" x14ac:dyDescent="0.3">
      <c r="A629" s="125" t="str">
        <f>Equipment!A635</f>
        <v>Tools</v>
      </c>
      <c r="B629" s="125" t="str">
        <f>Equipment!B635</f>
        <v>Solder/SMD Rework Tools</v>
      </c>
      <c r="C629" s="125" t="str">
        <f>Equipment!C635</f>
        <v>SparkFun</v>
      </c>
      <c r="D629" s="125" t="str">
        <f>Equipment!D635</f>
        <v>TOL-07925</v>
      </c>
      <c r="E629" s="125">
        <f>Equipment!E635</f>
        <v>0</v>
      </c>
      <c r="F629" s="125">
        <f>Equipment!F635</f>
        <v>0</v>
      </c>
      <c r="G629" s="125">
        <f>Equipment!G635</f>
        <v>0</v>
      </c>
      <c r="H629" s="125">
        <f>Equipment!H635</f>
        <v>0</v>
      </c>
      <c r="I629" s="125">
        <f>Equipment!K635</f>
        <v>0</v>
      </c>
      <c r="J629" s="125">
        <f>Equipment!L635</f>
        <v>0</v>
      </c>
      <c r="K629" s="125">
        <f>Equipment!I635</f>
        <v>0</v>
      </c>
      <c r="L629" s="125" t="str">
        <f>Equipment!M635</f>
        <v>Hot-air Rework Nozzles - Y1126</v>
      </c>
      <c r="M629" s="125">
        <f>Equipment!N635</f>
        <v>14.95</v>
      </c>
      <c r="N629" s="125">
        <f>Equipment!O635</f>
        <v>0</v>
      </c>
      <c r="O629" s="125" t="str">
        <f>Equipment!P635</f>
        <v>E</v>
      </c>
      <c r="P629" s="125">
        <f>Equipment!Q635</f>
        <v>615</v>
      </c>
      <c r="Q629" s="125" t="str">
        <f>Equipment!R635</f>
        <v>TOL-07925</v>
      </c>
      <c r="R629" s="125">
        <f>Equipment!S635</f>
        <v>0</v>
      </c>
      <c r="S629" s="125">
        <f>Equipment!T635</f>
        <v>0</v>
      </c>
      <c r="T629" s="125">
        <f>Equipment!U635</f>
        <v>0</v>
      </c>
      <c r="U629" s="125">
        <f>Equipment!V635</f>
        <v>0</v>
      </c>
      <c r="V629" s="125">
        <f>Equipment!W635</f>
        <v>0</v>
      </c>
      <c r="W629" s="125" t="str">
        <f>Equipment!X635</f>
        <v>https://www.sparkfun.com/products/7925</v>
      </c>
      <c r="X629" s="125" t="str">
        <f>Equipment!Y635</f>
        <v>https://cdn.sparkfun.com/r/92-92/assets/parts/6/0/7/07925-01.jpg</v>
      </c>
      <c r="Y629" s="125" t="str">
        <f>Equipment!Z635</f>
        <v>https://www.sparkfun.com/products/07925</v>
      </c>
      <c r="Z629" s="125" t="str">
        <f>Equipment!AA635</f>
        <v>https://www.mouser.com/ProductDetail/474-TOL-07925</v>
      </c>
      <c r="AA629" s="125">
        <f>Equipment!AB635</f>
        <v>0</v>
      </c>
      <c r="AB629" s="125"/>
      <c r="AC629" s="125"/>
      <c r="AD629" s="125"/>
      <c r="AE629" s="125"/>
      <c r="AF629" s="125"/>
      <c r="AG629" s="125"/>
      <c r="AH629" s="125"/>
      <c r="AI629" s="125"/>
      <c r="AJ629" s="125"/>
      <c r="AK629" s="125"/>
      <c r="AL629" s="125"/>
    </row>
    <row r="630" spans="1:38" s="124" customFormat="1" x14ac:dyDescent="0.3">
      <c r="A630" s="125" t="str">
        <f>Equipment!A636</f>
        <v>Tools</v>
      </c>
      <c r="B630" s="125" t="str">
        <f>Equipment!B636</f>
        <v>Solder/SMD Rework Tools</v>
      </c>
      <c r="C630" s="125" t="str">
        <f>Equipment!C636</f>
        <v>SparkFun</v>
      </c>
      <c r="D630" s="125" t="str">
        <f>Equipment!D636</f>
        <v>TOL-10326</v>
      </c>
      <c r="E630" s="125">
        <f>Equipment!E636</f>
        <v>0</v>
      </c>
      <c r="F630" s="125">
        <f>Equipment!F636</f>
        <v>0</v>
      </c>
      <c r="G630" s="125">
        <f>Equipment!G636</f>
        <v>0</v>
      </c>
      <c r="H630" s="125">
        <f>Equipment!H636</f>
        <v>0</v>
      </c>
      <c r="I630" s="125">
        <f>Equipment!K636</f>
        <v>0</v>
      </c>
      <c r="J630" s="125">
        <f>Equipment!L636</f>
        <v>0</v>
      </c>
      <c r="K630" s="125">
        <f>Equipment!I636</f>
        <v>0</v>
      </c>
      <c r="L630" s="125" t="str">
        <f>Equipment!M636</f>
        <v>Heaterizer XL-3000 Heat Gun</v>
      </c>
      <c r="M630" s="125">
        <f>Equipment!N636</f>
        <v>13.95</v>
      </c>
      <c r="N630" s="125">
        <f>Equipment!O636</f>
        <v>0</v>
      </c>
      <c r="O630" s="125" t="str">
        <f>Equipment!P636</f>
        <v>E</v>
      </c>
      <c r="P630" s="125">
        <f>Equipment!Q636</f>
        <v>616</v>
      </c>
      <c r="Q630" s="125" t="str">
        <f>Equipment!R636</f>
        <v>TOL-10326</v>
      </c>
      <c r="R630" s="125">
        <f>Equipment!S636</f>
        <v>0</v>
      </c>
      <c r="S630" s="125">
        <f>Equipment!T636</f>
        <v>0</v>
      </c>
      <c r="T630" s="125">
        <f>Equipment!U636</f>
        <v>0</v>
      </c>
      <c r="U630" s="125">
        <f>Equipment!V636</f>
        <v>0</v>
      </c>
      <c r="V630" s="125">
        <f>Equipment!W636</f>
        <v>0</v>
      </c>
      <c r="W630" s="125" t="str">
        <f>Equipment!X636</f>
        <v>https://www.sparkfun.com/products/10326</v>
      </c>
      <c r="X630" s="125" t="str">
        <f>Equipment!Y636</f>
        <v>https://cdn.sparkfun.com/r/92-92/assets/parts/4/7/3/4/10326-02.jpg</v>
      </c>
      <c r="Y630" s="125" t="str">
        <f>Equipment!Z636</f>
        <v>https://www.sparkfun.com/products/10326</v>
      </c>
      <c r="Z630" s="125" t="str">
        <f>Equipment!AA636</f>
        <v>https://www.mouser.com/ProductDetail/474-TOL-10326</v>
      </c>
      <c r="AA630" s="125" t="str">
        <f>Equipment!AB636</f>
        <v>Not needed if purchasing Hat-air Rework Station TOL-10706</v>
      </c>
      <c r="AB630" s="125"/>
      <c r="AC630" s="125"/>
      <c r="AD630" s="125"/>
      <c r="AE630" s="125"/>
      <c r="AF630" s="125"/>
      <c r="AG630" s="125"/>
      <c r="AH630" s="125"/>
      <c r="AI630" s="125"/>
      <c r="AJ630" s="125"/>
      <c r="AK630" s="125"/>
      <c r="AL630" s="125"/>
    </row>
    <row r="631" spans="1:38" s="124" customFormat="1" x14ac:dyDescent="0.3">
      <c r="A631" s="125" t="str">
        <f>Equipment!A637</f>
        <v>Tools</v>
      </c>
      <c r="B631" s="125" t="str">
        <f>Equipment!B637</f>
        <v>Solder/SMD Rework Tools</v>
      </c>
      <c r="C631" s="125" t="str">
        <f>Equipment!C637</f>
        <v>Adafruit</v>
      </c>
      <c r="D631" s="125" t="str">
        <f>Equipment!D637</f>
        <v>3536</v>
      </c>
      <c r="E631" s="125">
        <f>Equipment!E637</f>
        <v>0</v>
      </c>
      <c r="F631" s="125">
        <f>Equipment!F637</f>
        <v>0</v>
      </c>
      <c r="G631" s="125">
        <f>Equipment!G637</f>
        <v>0</v>
      </c>
      <c r="H631" s="125">
        <f>Equipment!H637</f>
        <v>0</v>
      </c>
      <c r="I631" s="125">
        <f>Equipment!K637</f>
        <v>0</v>
      </c>
      <c r="J631" s="125">
        <f>Equipment!L637</f>
        <v>0</v>
      </c>
      <c r="K631" s="125">
        <f>Equipment!I637</f>
        <v>0</v>
      </c>
      <c r="L631" s="125" t="str">
        <f>Equipment!M637</f>
        <v>Insulated Silicone Rework Mat - 34cm x 23cm x 4mm Work Surface</v>
      </c>
      <c r="M631" s="125">
        <f>Equipment!N637</f>
        <v>9.9499999999999993</v>
      </c>
      <c r="N631" s="125">
        <f>Equipment!O637</f>
        <v>0</v>
      </c>
      <c r="O631" s="125" t="str">
        <f>Equipment!P637</f>
        <v>A</v>
      </c>
      <c r="P631" s="125">
        <f>Equipment!Q637</f>
        <v>617</v>
      </c>
      <c r="Q631" s="125" t="str">
        <f>Equipment!R637</f>
        <v>3536</v>
      </c>
      <c r="R631" s="125">
        <f>Equipment!S637</f>
        <v>0</v>
      </c>
      <c r="S631" s="125">
        <f>Equipment!T637</f>
        <v>0</v>
      </c>
      <c r="T631" s="125">
        <f>Equipment!U637</f>
        <v>0</v>
      </c>
      <c r="U631" s="125">
        <f>Equipment!V637</f>
        <v>0</v>
      </c>
      <c r="V631" s="125">
        <f>Equipment!W637</f>
        <v>0</v>
      </c>
      <c r="W631" s="125">
        <f>Equipment!X637</f>
        <v>0</v>
      </c>
      <c r="X631" s="125">
        <f>Equipment!Y637</f>
        <v>0</v>
      </c>
      <c r="Y631" s="125" t="str">
        <f>Equipment!Z637</f>
        <v>https://www.adafruit.com/product/3536</v>
      </c>
      <c r="Z631" s="125" t="str">
        <f>Equipment!AA637</f>
        <v>https://www.mouser.com/ProductDetail/485-3536</v>
      </c>
      <c r="AA631" s="125">
        <f>Equipment!AB637</f>
        <v>0</v>
      </c>
      <c r="AB631" s="125"/>
      <c r="AC631" s="125"/>
      <c r="AD631" s="125"/>
      <c r="AE631" s="125"/>
      <c r="AF631" s="125"/>
      <c r="AG631" s="125"/>
      <c r="AH631" s="125"/>
      <c r="AI631" s="125"/>
      <c r="AJ631" s="125"/>
      <c r="AK631" s="125"/>
      <c r="AL631" s="125"/>
    </row>
    <row r="632" spans="1:38" s="124" customFormat="1" x14ac:dyDescent="0.3">
      <c r="A632" s="125" t="str">
        <f>Equipment!A638</f>
        <v>Tools</v>
      </c>
      <c r="B632" s="125" t="str">
        <f>Equipment!B638</f>
        <v>Solder/SMD Rework Tools</v>
      </c>
      <c r="C632" s="125" t="str">
        <f>Equipment!C638</f>
        <v>SparkFun</v>
      </c>
      <c r="D632" s="125" t="str">
        <f>Equipment!D638</f>
        <v>KIT-11488</v>
      </c>
      <c r="E632" s="125">
        <f>Equipment!E638</f>
        <v>0</v>
      </c>
      <c r="F632" s="125">
        <f>Equipment!F638</f>
        <v>0</v>
      </c>
      <c r="G632" s="125">
        <f>Equipment!G638</f>
        <v>0</v>
      </c>
      <c r="H632" s="125">
        <f>Equipment!H638</f>
        <v>0</v>
      </c>
      <c r="I632" s="125">
        <f>Equipment!K638</f>
        <v>0</v>
      </c>
      <c r="J632" s="125">
        <f>Equipment!L638</f>
        <v>0</v>
      </c>
      <c r="K632" s="125">
        <f>Equipment!I638</f>
        <v>0</v>
      </c>
      <c r="L632" s="125" t="str">
        <f>Equipment!M638</f>
        <v>Solder : Time II Watch Kit</v>
      </c>
      <c r="M632" s="125">
        <f>Equipment!N638</f>
        <v>59.95</v>
      </c>
      <c r="N632" s="125">
        <f>Equipment!O638</f>
        <v>0</v>
      </c>
      <c r="O632" s="125" t="str">
        <f>Equipment!P638</f>
        <v>A</v>
      </c>
      <c r="P632" s="125">
        <f>Equipment!Q638</f>
        <v>618</v>
      </c>
      <c r="Q632" s="125" t="str">
        <f>Equipment!R638</f>
        <v>KIT-11488</v>
      </c>
      <c r="R632" s="125">
        <f>Equipment!S638</f>
        <v>0</v>
      </c>
      <c r="S632" s="125">
        <f>Equipment!T638</f>
        <v>0</v>
      </c>
      <c r="T632" s="125">
        <f>Equipment!U638</f>
        <v>0</v>
      </c>
      <c r="U632" s="125">
        <f>Equipment!V638</f>
        <v>0</v>
      </c>
      <c r="V632" s="125">
        <f>Equipment!W638</f>
        <v>0</v>
      </c>
      <c r="W632" s="125" t="str">
        <f>Equipment!X638</f>
        <v>https://www.sparkfun.com/products/11488</v>
      </c>
      <c r="X632" s="125" t="str">
        <f>Equipment!Y638</f>
        <v>https://cdn.sparkfun.com/r/92-92/assets/parts/7/3/7/9/11488-04b.jpg</v>
      </c>
      <c r="Y632" s="125" t="str">
        <f>Equipment!Z638</f>
        <v>https://www.sparkfun.com/products/11488</v>
      </c>
      <c r="Z632" s="125" t="str">
        <f>Equipment!AA638</f>
        <v>https://www.mouser.com/ProductDetail/474-KIT-11488</v>
      </c>
      <c r="AA632" s="125">
        <f>Equipment!AB638</f>
        <v>0</v>
      </c>
      <c r="AB632" s="125"/>
      <c r="AC632" s="125"/>
      <c r="AD632" s="125"/>
      <c r="AE632" s="125"/>
      <c r="AF632" s="125"/>
      <c r="AG632" s="125"/>
      <c r="AH632" s="125"/>
      <c r="AI632" s="125"/>
      <c r="AJ632" s="125"/>
      <c r="AK632" s="125"/>
      <c r="AL632" s="125"/>
    </row>
    <row r="633" spans="1:38" s="124" customFormat="1" x14ac:dyDescent="0.3">
      <c r="A633" s="125" t="str">
        <f>Equipment!A639</f>
        <v>Tools</v>
      </c>
      <c r="B633" s="125" t="str">
        <f>Equipment!B639</f>
        <v>PCB/Breadboard Work Tools</v>
      </c>
      <c r="C633" s="125" t="str">
        <f>Equipment!C639</f>
        <v>SparkFun</v>
      </c>
      <c r="D633" s="125" t="str">
        <f>Equipment!D639</f>
        <v>TOL-10410</v>
      </c>
      <c r="E633" s="125">
        <f>Equipment!E639</f>
        <v>0</v>
      </c>
      <c r="F633" s="125">
        <f>Equipment!F639</f>
        <v>1</v>
      </c>
      <c r="G633" s="125">
        <f>Equipment!G639</f>
        <v>0</v>
      </c>
      <c r="H633" s="125">
        <f>Equipment!H639</f>
        <v>1</v>
      </c>
      <c r="I633" s="125">
        <f>Equipment!K639</f>
        <v>0</v>
      </c>
      <c r="J633" s="125">
        <f>Equipment!L639</f>
        <v>0</v>
      </c>
      <c r="K633" s="125">
        <f>Equipment!I639</f>
        <v>1</v>
      </c>
      <c r="L633" s="125" t="str">
        <f>Equipment!M639</f>
        <v>Panavise Jr. - Vacuum Base</v>
      </c>
      <c r="M633" s="125">
        <f>Equipment!N639</f>
        <v>33.75</v>
      </c>
      <c r="N633" s="125">
        <f>Equipment!O639</f>
        <v>0</v>
      </c>
      <c r="O633" s="125" t="str">
        <f>Equipment!P639</f>
        <v>E</v>
      </c>
      <c r="P633" s="125">
        <f>Equipment!Q639</f>
        <v>619</v>
      </c>
      <c r="Q633" s="125" t="str">
        <f>Equipment!R639</f>
        <v>TOL-10410</v>
      </c>
      <c r="R633" s="125">
        <f>Equipment!S639</f>
        <v>0</v>
      </c>
      <c r="S633" s="125">
        <f>Equipment!T639</f>
        <v>33.75</v>
      </c>
      <c r="T633" s="125">
        <f>Equipment!U639</f>
        <v>33.75</v>
      </c>
      <c r="U633" s="125">
        <f>Equipment!V639</f>
        <v>0</v>
      </c>
      <c r="V633" s="125">
        <f>Equipment!W639</f>
        <v>0</v>
      </c>
      <c r="W633" s="125" t="str">
        <f>Equipment!X639</f>
        <v>https://www.sparkfun.com/products/10410</v>
      </c>
      <c r="X633" s="125" t="str">
        <f>Equipment!Y639</f>
        <v>https://cdn.sparkfun.com/r/92-92/assets/parts/4/8/8/1/10410-01.jpg</v>
      </c>
      <c r="Y633" s="125" t="str">
        <f>Equipment!Z639</f>
        <v>https://www.sparkfun.com/products/10410</v>
      </c>
      <c r="Z633" s="125" t="str">
        <f>Equipment!AA639</f>
        <v>https://www.mouser.com/ProductDetail/474-TOL-10410</v>
      </c>
      <c r="AA633" s="125">
        <f>Equipment!AB639</f>
        <v>0</v>
      </c>
      <c r="AB633" s="125"/>
      <c r="AC633" s="125"/>
      <c r="AD633" s="125"/>
      <c r="AE633" s="125"/>
      <c r="AF633" s="125"/>
      <c r="AG633" s="125"/>
      <c r="AH633" s="125"/>
      <c r="AI633" s="125"/>
      <c r="AJ633" s="125"/>
      <c r="AK633" s="125"/>
      <c r="AL633" s="125"/>
    </row>
    <row r="634" spans="1:38" s="124" customFormat="1" x14ac:dyDescent="0.3">
      <c r="A634" s="125" t="str">
        <f>Equipment!A640</f>
        <v>Tools</v>
      </c>
      <c r="B634" s="125" t="str">
        <f>Equipment!B640</f>
        <v>PCB/Breadboard Work Tools</v>
      </c>
      <c r="C634" s="125" t="str">
        <f>Equipment!C640</f>
        <v>Adafruit</v>
      </c>
      <c r="D634" s="125">
        <f>Equipment!D640</f>
        <v>151</v>
      </c>
      <c r="E634" s="125">
        <f>Equipment!E640</f>
        <v>0</v>
      </c>
      <c r="F634" s="125">
        <f>Equipment!F640</f>
        <v>1</v>
      </c>
      <c r="G634" s="125">
        <f>Equipment!G640</f>
        <v>1</v>
      </c>
      <c r="H634" s="125">
        <f>Equipment!H640</f>
        <v>1</v>
      </c>
      <c r="I634" s="125">
        <f>Equipment!K640</f>
        <v>1</v>
      </c>
      <c r="J634" s="125">
        <f>Equipment!L640</f>
        <v>1</v>
      </c>
      <c r="K634" s="125">
        <f>Equipment!I640</f>
        <v>0</v>
      </c>
      <c r="L634" s="125" t="str">
        <f>Equipment!M640</f>
        <v xml:space="preserve">Panavise Jr. </v>
      </c>
      <c r="M634" s="125">
        <f>Equipment!N640</f>
        <v>31.25</v>
      </c>
      <c r="N634" s="125">
        <f>Equipment!O640</f>
        <v>31.25</v>
      </c>
      <c r="O634" s="125" t="str">
        <f>Equipment!P640</f>
        <v>E</v>
      </c>
      <c r="P634" s="125">
        <f>Equipment!Q640</f>
        <v>620</v>
      </c>
      <c r="Q634" s="125">
        <f>Equipment!R640</f>
        <v>151</v>
      </c>
      <c r="R634" s="125">
        <f>Equipment!S640</f>
        <v>0</v>
      </c>
      <c r="S634" s="125">
        <f>Equipment!T640</f>
        <v>31.25</v>
      </c>
      <c r="T634" s="125">
        <f>Equipment!U640</f>
        <v>0</v>
      </c>
      <c r="U634" s="125">
        <f>Equipment!V640</f>
        <v>31.25</v>
      </c>
      <c r="V634" s="125">
        <f>Equipment!W640</f>
        <v>31.25</v>
      </c>
      <c r="W634" s="125" t="str">
        <f>Equipment!X640</f>
        <v>https://www.sparkfun.com/products/10410</v>
      </c>
      <c r="X634" s="125" t="str">
        <f>Equipment!Y640</f>
        <v>https://cdn.sparkfun.com/r/92-92/assets/parts/4/8/8/1/10410-01.jpg</v>
      </c>
      <c r="Y634" s="125" t="str">
        <f>Equipment!Z640</f>
        <v>https://www.adafruit.com/product/151</v>
      </c>
      <c r="Z634" s="125" t="str">
        <f>Equipment!AA640</f>
        <v>https://www.mouser.com/ProductDetail/485-151</v>
      </c>
      <c r="AA634" s="125">
        <f>Equipment!AB640</f>
        <v>0</v>
      </c>
      <c r="AB634" s="125"/>
      <c r="AC634" s="125"/>
      <c r="AD634" s="125"/>
      <c r="AE634" s="125"/>
      <c r="AF634" s="125"/>
      <c r="AG634" s="125"/>
      <c r="AH634" s="125"/>
      <c r="AI634" s="125"/>
      <c r="AJ634" s="125"/>
      <c r="AK634" s="125"/>
      <c r="AL634" s="125"/>
    </row>
    <row r="635" spans="1:38" s="124" customFormat="1" x14ac:dyDescent="0.3">
      <c r="A635" s="125" t="str">
        <f>Equipment!A641</f>
        <v>Tools</v>
      </c>
      <c r="B635" s="125" t="str">
        <f>Equipment!B641</f>
        <v>PCB/Breadboard Work Tools</v>
      </c>
      <c r="C635" s="125" t="str">
        <f>Equipment!C641</f>
        <v>SparkFun</v>
      </c>
      <c r="D635" s="125" t="str">
        <f>Equipment!D641</f>
        <v>TOL-11784</v>
      </c>
      <c r="E635" s="125">
        <f>Equipment!E641</f>
        <v>0</v>
      </c>
      <c r="F635" s="125">
        <f>Equipment!F641</f>
        <v>0</v>
      </c>
      <c r="G635" s="125">
        <f>Equipment!G641</f>
        <v>0</v>
      </c>
      <c r="H635" s="125">
        <f>Equipment!H641</f>
        <v>0</v>
      </c>
      <c r="I635" s="125">
        <f>Equipment!K641</f>
        <v>0</v>
      </c>
      <c r="J635" s="125">
        <f>Equipment!L641</f>
        <v>0</v>
      </c>
      <c r="K635" s="125">
        <f>Equipment!I641</f>
        <v>0</v>
      </c>
      <c r="L635" s="125" t="str">
        <f>Equipment!M641</f>
        <v>SparkFun Third Hand Kit</v>
      </c>
      <c r="M635" s="125">
        <f>Equipment!N641</f>
        <v>29.95</v>
      </c>
      <c r="N635" s="125">
        <f>Equipment!O641</f>
        <v>0</v>
      </c>
      <c r="O635" s="125" t="str">
        <f>Equipment!P641</f>
        <v>E</v>
      </c>
      <c r="P635" s="125">
        <f>Equipment!Q641</f>
        <v>621</v>
      </c>
      <c r="Q635" s="125" t="str">
        <f>Equipment!R641</f>
        <v>TOL-11784</v>
      </c>
      <c r="R635" s="125">
        <f>Equipment!S641</f>
        <v>0</v>
      </c>
      <c r="S635" s="125">
        <f>Equipment!T641</f>
        <v>0</v>
      </c>
      <c r="T635" s="125">
        <f>Equipment!U641</f>
        <v>0</v>
      </c>
      <c r="U635" s="125">
        <f>Equipment!V641</f>
        <v>0</v>
      </c>
      <c r="V635" s="125">
        <f>Equipment!W641</f>
        <v>0</v>
      </c>
      <c r="W635" s="125" t="str">
        <f>Equipment!X641</f>
        <v>https://www.sparkfun.com/products/11784</v>
      </c>
      <c r="X635" s="125" t="str">
        <f>Equipment!Y641</f>
        <v>https://cdn.sparkfun.com/r/92-92/assets/parts/8/0/3/1/11784-05.jpg</v>
      </c>
      <c r="Y635" s="125" t="str">
        <f>Equipment!Z641</f>
        <v>https://www.sparkfun.com/products/11784</v>
      </c>
      <c r="Z635" s="125" t="str">
        <f>Equipment!AA641</f>
        <v>https://www.mouser.com/ProductDetail/474-TOL-11784</v>
      </c>
      <c r="AA635" s="125">
        <f>Equipment!AB641</f>
        <v>0</v>
      </c>
      <c r="AB635" s="125"/>
      <c r="AC635" s="125"/>
      <c r="AD635" s="125"/>
      <c r="AE635" s="125"/>
      <c r="AF635" s="125"/>
      <c r="AG635" s="125"/>
      <c r="AH635" s="125"/>
      <c r="AI635" s="125"/>
      <c r="AJ635" s="125"/>
      <c r="AK635" s="125"/>
      <c r="AL635" s="125"/>
    </row>
    <row r="636" spans="1:38" s="124" customFormat="1" x14ac:dyDescent="0.3">
      <c r="A636" s="125" t="str">
        <f>Equipment!A642</f>
        <v>Tools</v>
      </c>
      <c r="B636" s="125" t="str">
        <f>Equipment!B642</f>
        <v>PCB/Breadboard Work Tools</v>
      </c>
      <c r="C636" s="125" t="str">
        <f>Equipment!C642</f>
        <v>SparkFun</v>
      </c>
      <c r="D636" s="125" t="str">
        <f>Equipment!D642</f>
        <v>TOL-09317</v>
      </c>
      <c r="E636" s="125">
        <f>Equipment!E642</f>
        <v>0</v>
      </c>
      <c r="F636" s="125">
        <f>Equipment!F642</f>
        <v>1</v>
      </c>
      <c r="G636" s="125">
        <f>Equipment!G642</f>
        <v>0</v>
      </c>
      <c r="H636" s="125">
        <f>Equipment!H642</f>
        <v>1</v>
      </c>
      <c r="I636" s="125">
        <f>Equipment!K642</f>
        <v>1</v>
      </c>
      <c r="J636" s="125">
        <f>Equipment!L642</f>
        <v>1</v>
      </c>
      <c r="K636" s="125">
        <f>Equipment!I642</f>
        <v>0</v>
      </c>
      <c r="L636" s="125" t="str">
        <f>Equipment!M642</f>
        <v>Third Hand</v>
      </c>
      <c r="M636" s="125">
        <f>Equipment!N642</f>
        <v>9.9499999999999993</v>
      </c>
      <c r="N636" s="125">
        <f>Equipment!O642</f>
        <v>9.9499999999999993</v>
      </c>
      <c r="O636" s="125" t="str">
        <f>Equipment!P642</f>
        <v>E</v>
      </c>
      <c r="P636" s="125">
        <f>Equipment!Q642</f>
        <v>622</v>
      </c>
      <c r="Q636" s="125" t="str">
        <f>Equipment!R642</f>
        <v>TOL-09317</v>
      </c>
      <c r="R636" s="125">
        <f>Equipment!S642</f>
        <v>0</v>
      </c>
      <c r="S636" s="125">
        <f>Equipment!T642</f>
        <v>9.9499999999999993</v>
      </c>
      <c r="T636" s="125">
        <f>Equipment!U642</f>
        <v>0</v>
      </c>
      <c r="U636" s="125">
        <f>Equipment!V642</f>
        <v>9.9499999999999993</v>
      </c>
      <c r="V636" s="125">
        <f>Equipment!W642</f>
        <v>9.9499999999999993</v>
      </c>
      <c r="W636" s="125" t="str">
        <f>Equipment!X642</f>
        <v>https://www.sparkfun.com/products/9317</v>
      </c>
      <c r="X636" s="125" t="str">
        <f>Equipment!Y642</f>
        <v>https://cdn.sparkfun.com/r/92-92/assets/parts/2/8/5/8/09317-01.jpg</v>
      </c>
      <c r="Y636" s="125" t="str">
        <f>Equipment!Z642</f>
        <v>https://www.sparkfun.com/products/09317</v>
      </c>
      <c r="Z636" s="125" t="str">
        <f>Equipment!AA642</f>
        <v>https://www.mouser.com/ProductDetail/474-TOL-09317</v>
      </c>
      <c r="AA636" s="125">
        <f>Equipment!AB642</f>
        <v>0</v>
      </c>
      <c r="AB636" s="125"/>
      <c r="AC636" s="125"/>
      <c r="AD636" s="125"/>
      <c r="AE636" s="125"/>
      <c r="AF636" s="125"/>
      <c r="AG636" s="125"/>
      <c r="AH636" s="125"/>
      <c r="AI636" s="125"/>
      <c r="AJ636" s="125"/>
      <c r="AK636" s="125"/>
      <c r="AL636" s="125"/>
    </row>
    <row r="637" spans="1:38" s="124" customFormat="1" x14ac:dyDescent="0.3">
      <c r="A637" s="125" t="str">
        <f>Equipment!A643</f>
        <v>Tools</v>
      </c>
      <c r="B637" s="125" t="str">
        <f>Equipment!B643</f>
        <v>PCB/Breadboard Work Tools</v>
      </c>
      <c r="C637" s="125" t="str">
        <f>Equipment!C643</f>
        <v>Adafruit</v>
      </c>
      <c r="D637" s="125" t="str">
        <f>Equipment!D643</f>
        <v>3019</v>
      </c>
      <c r="E637" s="125">
        <f>Equipment!E643</f>
        <v>0</v>
      </c>
      <c r="F637" s="125">
        <f>Equipment!F643</f>
        <v>1</v>
      </c>
      <c r="G637" s="125">
        <f>Equipment!G643</f>
        <v>1</v>
      </c>
      <c r="H637" s="125">
        <f>Equipment!H643</f>
        <v>1</v>
      </c>
      <c r="I637" s="125">
        <f>Equipment!K643</f>
        <v>0</v>
      </c>
      <c r="J637" s="125">
        <f>Equipment!L643</f>
        <v>0</v>
      </c>
      <c r="K637" s="125">
        <f>Equipment!I643</f>
        <v>1</v>
      </c>
      <c r="L637" s="125" t="str">
        <f>Equipment!M643</f>
        <v>Third Hand Pana Hand Workstation Add-On for Panavise</v>
      </c>
      <c r="M637" s="125">
        <f>Equipment!N643</f>
        <v>68.69</v>
      </c>
      <c r="N637" s="125">
        <f>Equipment!O643</f>
        <v>0</v>
      </c>
      <c r="O637" s="125" t="str">
        <f>Equipment!P643</f>
        <v>E</v>
      </c>
      <c r="P637" s="125">
        <f>Equipment!Q643</f>
        <v>623</v>
      </c>
      <c r="Q637" s="125" t="str">
        <f>Equipment!R643</f>
        <v>3019</v>
      </c>
      <c r="R637" s="125">
        <f>Equipment!S643</f>
        <v>0</v>
      </c>
      <c r="S637" s="125">
        <f>Equipment!T643</f>
        <v>68.69</v>
      </c>
      <c r="T637" s="125">
        <f>Equipment!U643</f>
        <v>68.69</v>
      </c>
      <c r="U637" s="125">
        <f>Equipment!V643</f>
        <v>0</v>
      </c>
      <c r="V637" s="125">
        <f>Equipment!W643</f>
        <v>0</v>
      </c>
      <c r="W637" s="125">
        <f>Equipment!X643</f>
        <v>0</v>
      </c>
      <c r="X637" s="125">
        <f>Equipment!Y643</f>
        <v>0</v>
      </c>
      <c r="Y637" s="125" t="str">
        <f>Equipment!Z643</f>
        <v>https://www.adafruit.com/product/3019</v>
      </c>
      <c r="Z637" s="125" t="str">
        <f>Equipment!AA643</f>
        <v>https://www.mouser.com/ProductDetail/485-3019</v>
      </c>
      <c r="AA637" s="125">
        <f>Equipment!AB643</f>
        <v>0</v>
      </c>
      <c r="AB637" s="125"/>
      <c r="AC637" s="125"/>
      <c r="AD637" s="125"/>
      <c r="AE637" s="125"/>
      <c r="AF637" s="125"/>
      <c r="AG637" s="125"/>
      <c r="AH637" s="125"/>
      <c r="AI637" s="125"/>
      <c r="AJ637" s="125"/>
      <c r="AK637" s="125"/>
      <c r="AL637" s="125"/>
    </row>
    <row r="638" spans="1:38" s="124" customFormat="1" x14ac:dyDescent="0.3">
      <c r="A638" s="125" t="str">
        <f>Equipment!A644</f>
        <v>Tools</v>
      </c>
      <c r="B638" s="125" t="str">
        <f>Equipment!B644</f>
        <v>PCB/Breadboard Work Tools</v>
      </c>
      <c r="C638" s="125" t="str">
        <f>Equipment!C644</f>
        <v>SparkFun</v>
      </c>
      <c r="D638" s="125" t="str">
        <f>Equipment!D644</f>
        <v>TOL-09316</v>
      </c>
      <c r="E638" s="125">
        <f>Equipment!E644</f>
        <v>0</v>
      </c>
      <c r="F638" s="125">
        <f>Equipment!F644</f>
        <v>1</v>
      </c>
      <c r="G638" s="125">
        <f>Equipment!G644</f>
        <v>1</v>
      </c>
      <c r="H638" s="125">
        <f>Equipment!H644</f>
        <v>1</v>
      </c>
      <c r="I638" s="125">
        <f>Equipment!K644</f>
        <v>0</v>
      </c>
      <c r="J638" s="125">
        <f>Equipment!L644</f>
        <v>0</v>
      </c>
      <c r="K638" s="125">
        <f>Equipment!I644</f>
        <v>1</v>
      </c>
      <c r="L638" s="125" t="str">
        <f>Equipment!M644</f>
        <v>Monocle Magnifier - Illuminated</v>
      </c>
      <c r="M638" s="125">
        <f>Equipment!N644</f>
        <v>9.9499999999999993</v>
      </c>
      <c r="N638" s="125">
        <f>Equipment!O644</f>
        <v>0</v>
      </c>
      <c r="O638" s="125" t="str">
        <f>Equipment!P644</f>
        <v>E</v>
      </c>
      <c r="P638" s="125">
        <f>Equipment!Q644</f>
        <v>624</v>
      </c>
      <c r="Q638" s="125" t="str">
        <f>Equipment!R644</f>
        <v>TOL-09316</v>
      </c>
      <c r="R638" s="125">
        <f>Equipment!S644</f>
        <v>0</v>
      </c>
      <c r="S638" s="125">
        <f>Equipment!T644</f>
        <v>9.9499999999999993</v>
      </c>
      <c r="T638" s="125">
        <f>Equipment!U644</f>
        <v>9.9499999999999993</v>
      </c>
      <c r="U638" s="125">
        <f>Equipment!V644</f>
        <v>0</v>
      </c>
      <c r="V638" s="125">
        <f>Equipment!W644</f>
        <v>0</v>
      </c>
      <c r="W638" s="125" t="str">
        <f>Equipment!X644</f>
        <v>https://www.sparkfun.com/products/9316</v>
      </c>
      <c r="X638" s="125" t="str">
        <f>Equipment!Y644</f>
        <v>https://cdn.sparkfun.com/r/92-92/assets/parts/2/8/5/7/09316-1.jpg</v>
      </c>
      <c r="Y638" s="125" t="str">
        <f>Equipment!Z644</f>
        <v>https://www.sparkfun.com/products/09316</v>
      </c>
      <c r="Z638" s="125" t="str">
        <f>Equipment!AA644</f>
        <v>https://www.mouser.com/ProductDetail/474-TOL-09316</v>
      </c>
      <c r="AA638" s="125">
        <f>Equipment!AB644</f>
        <v>0</v>
      </c>
      <c r="AB638" s="125"/>
      <c r="AC638" s="125"/>
      <c r="AD638" s="125"/>
      <c r="AE638" s="125"/>
      <c r="AF638" s="125"/>
      <c r="AG638" s="125"/>
      <c r="AH638" s="125"/>
      <c r="AI638" s="125"/>
      <c r="AJ638" s="125"/>
      <c r="AK638" s="125"/>
      <c r="AL638" s="125"/>
    </row>
    <row r="639" spans="1:38" s="124" customFormat="1" x14ac:dyDescent="0.3">
      <c r="A639" s="125" t="str">
        <f>Equipment!A645</f>
        <v>Tools</v>
      </c>
      <c r="B639" s="125" t="str">
        <f>Equipment!B645</f>
        <v>PCB/Breadboard Work Tools</v>
      </c>
      <c r="C639" s="125" t="str">
        <f>Equipment!C645</f>
        <v>SparkFun</v>
      </c>
      <c r="D639" s="125" t="str">
        <f>Equipment!D645</f>
        <v>COM-09906</v>
      </c>
      <c r="E639" s="125">
        <f>Equipment!E645</f>
        <v>0</v>
      </c>
      <c r="F639" s="125">
        <f>Equipment!F645</f>
        <v>1</v>
      </c>
      <c r="G639" s="125">
        <f>Equipment!G645</f>
        <v>0</v>
      </c>
      <c r="H639" s="125">
        <f>Equipment!H645</f>
        <v>1</v>
      </c>
      <c r="I639" s="125">
        <f>Equipment!K645</f>
        <v>1</v>
      </c>
      <c r="J639" s="125">
        <f>Equipment!L645</f>
        <v>1</v>
      </c>
      <c r="K639" s="125">
        <f>Equipment!I645</f>
        <v>0</v>
      </c>
      <c r="L639" s="125" t="str">
        <f>Equipment!M645</f>
        <v>Laser Module - Green</v>
      </c>
      <c r="M639" s="125">
        <f>Equipment!N645</f>
        <v>14.95</v>
      </c>
      <c r="N639" s="125">
        <f>Equipment!O645</f>
        <v>14.95</v>
      </c>
      <c r="O639" s="125" t="str">
        <f>Equipment!P645</f>
        <v>A</v>
      </c>
      <c r="P639" s="125">
        <f>Equipment!Q645</f>
        <v>625</v>
      </c>
      <c r="Q639" s="125" t="str">
        <f>Equipment!R645</f>
        <v>COM-09906</v>
      </c>
      <c r="R639" s="125">
        <f>Equipment!S645</f>
        <v>0</v>
      </c>
      <c r="S639" s="125">
        <f>Equipment!T645</f>
        <v>14.95</v>
      </c>
      <c r="T639" s="125">
        <f>Equipment!U645</f>
        <v>0</v>
      </c>
      <c r="U639" s="125">
        <f>Equipment!V645</f>
        <v>14.95</v>
      </c>
      <c r="V639" s="125">
        <f>Equipment!W645</f>
        <v>14.95</v>
      </c>
      <c r="W639" s="125" t="str">
        <f>Equipment!X645</f>
        <v>https://www.sparkfun.com/products/9906</v>
      </c>
      <c r="X639" s="125" t="str">
        <f>Equipment!Y645</f>
        <v>https://cdn.sparkfun.com/r/92-92/assets/parts/4/0/0/3/09906-01a.jpg</v>
      </c>
      <c r="Y639" s="125" t="str">
        <f>Equipment!Z645</f>
        <v>https://www.sparkfun.com/products/09906</v>
      </c>
      <c r="Z639" s="125" t="str">
        <f>Equipment!AA645</f>
        <v>https://www.mouser.com/ProductDetail/474-COM-09906</v>
      </c>
      <c r="AA639" s="125">
        <f>Equipment!AB645</f>
        <v>0</v>
      </c>
      <c r="AB639" s="125"/>
      <c r="AC639" s="125"/>
      <c r="AD639" s="125"/>
      <c r="AE639" s="125"/>
      <c r="AF639" s="125"/>
      <c r="AG639" s="125"/>
      <c r="AH639" s="125"/>
      <c r="AI639" s="125"/>
      <c r="AJ639" s="125"/>
      <c r="AK639" s="125"/>
      <c r="AL639" s="125"/>
    </row>
    <row r="640" spans="1:38" s="124" customFormat="1" x14ac:dyDescent="0.3">
      <c r="A640" s="125" t="str">
        <f>Equipment!A646</f>
        <v>Tools</v>
      </c>
      <c r="B640" s="125" t="str">
        <f>Equipment!B646</f>
        <v>PCB/Breadboard Work Tools</v>
      </c>
      <c r="C640" s="125" t="str">
        <f>Equipment!C646</f>
        <v>SparkFun</v>
      </c>
      <c r="D640" s="125" t="str">
        <f>Equipment!D646</f>
        <v>COM-08674</v>
      </c>
      <c r="E640" s="125">
        <f>Equipment!E646</f>
        <v>0</v>
      </c>
      <c r="F640" s="125">
        <f>Equipment!F646</f>
        <v>0</v>
      </c>
      <c r="G640" s="125">
        <f>Equipment!G646</f>
        <v>0</v>
      </c>
      <c r="H640" s="125">
        <f>Equipment!H646</f>
        <v>0</v>
      </c>
      <c r="I640" s="125">
        <f>Equipment!K646</f>
        <v>0</v>
      </c>
      <c r="J640" s="125">
        <f>Equipment!L646</f>
        <v>0</v>
      </c>
      <c r="K640" s="125">
        <f>Equipment!I646</f>
        <v>0</v>
      </c>
      <c r="L640" s="125" t="str">
        <f>Equipment!M646</f>
        <v>Laser Module Mount</v>
      </c>
      <c r="M640" s="125">
        <f>Equipment!N646</f>
        <v>0.1</v>
      </c>
      <c r="N640" s="125">
        <f>Equipment!O646</f>
        <v>0</v>
      </c>
      <c r="O640" s="125" t="str">
        <f>Equipment!P646</f>
        <v>H</v>
      </c>
      <c r="P640" s="125">
        <f>Equipment!Q646</f>
        <v>626</v>
      </c>
      <c r="Q640" s="125" t="str">
        <f>Equipment!R646</f>
        <v>COM-08674</v>
      </c>
      <c r="R640" s="125">
        <f>Equipment!S646</f>
        <v>0</v>
      </c>
      <c r="S640" s="125">
        <f>Equipment!T646</f>
        <v>0</v>
      </c>
      <c r="T640" s="125">
        <f>Equipment!U646</f>
        <v>0</v>
      </c>
      <c r="U640" s="125">
        <f>Equipment!V646</f>
        <v>0</v>
      </c>
      <c r="V640" s="125">
        <f>Equipment!W646</f>
        <v>0</v>
      </c>
      <c r="W640" s="125" t="str">
        <f>Equipment!X646</f>
        <v>https://www.sparkfun.com/products/8674</v>
      </c>
      <c r="X640" s="125" t="str">
        <f>Equipment!Y646</f>
        <v>https://cdn.sparkfun.com/r/92-92/assets/parts/1/8/3/1/08674-03-L.jpg</v>
      </c>
      <c r="Y640" s="125" t="str">
        <f>Equipment!Z646</f>
        <v>https://www.sparkfun.com/products/08674</v>
      </c>
      <c r="Z640" s="125" t="str">
        <f>Equipment!AA646</f>
        <v>https://www.mouser.com/ProductDetail/474-COM-08674</v>
      </c>
      <c r="AA640" s="125">
        <f>Equipment!AB646</f>
        <v>0</v>
      </c>
      <c r="AB640" s="125"/>
      <c r="AC640" s="125"/>
      <c r="AD640" s="125"/>
      <c r="AE640" s="125"/>
      <c r="AF640" s="125"/>
      <c r="AG640" s="125"/>
      <c r="AH640" s="125"/>
      <c r="AI640" s="125"/>
      <c r="AJ640" s="125"/>
      <c r="AK640" s="125"/>
      <c r="AL640" s="125"/>
    </row>
    <row r="641" spans="1:38" s="124" customFormat="1" x14ac:dyDescent="0.3">
      <c r="A641" s="125" t="str">
        <f>Equipment!A647</f>
        <v>Tools</v>
      </c>
      <c r="B641" s="125" t="str">
        <f>Equipment!B647</f>
        <v>Hand Tools</v>
      </c>
      <c r="C641" s="125" t="str">
        <f>Equipment!C647</f>
        <v>SparkFun</v>
      </c>
      <c r="D641" s="125" t="str">
        <f>Equipment!D647</f>
        <v>TOL-12573</v>
      </c>
      <c r="E641" s="125">
        <f>Equipment!E647</f>
        <v>0</v>
      </c>
      <c r="F641" s="125">
        <f>Equipment!F647</f>
        <v>0</v>
      </c>
      <c r="G641" s="125">
        <f>Equipment!G647</f>
        <v>0</v>
      </c>
      <c r="H641" s="125">
        <f>Equipment!H647</f>
        <v>0</v>
      </c>
      <c r="I641" s="125">
        <f>Equipment!K647</f>
        <v>0</v>
      </c>
      <c r="J641" s="125">
        <f>Equipment!L647</f>
        <v>0</v>
      </c>
      <c r="K641" s="125">
        <f>Equipment!I647</f>
        <v>0</v>
      </c>
      <c r="L641" s="125" t="str">
        <f>Equipment!M647</f>
        <v>Tweezers - Straight (cross-lock, ESD Safe)</v>
      </c>
      <c r="M641" s="125">
        <f>Equipment!N647</f>
        <v>3.95</v>
      </c>
      <c r="N641" s="125">
        <f>Equipment!O647</f>
        <v>0</v>
      </c>
      <c r="O641" s="125" t="str">
        <f>Equipment!P647</f>
        <v>E</v>
      </c>
      <c r="P641" s="125">
        <f>Equipment!Q647</f>
        <v>627</v>
      </c>
      <c r="Q641" s="125" t="str">
        <f>Equipment!R647</f>
        <v>TOL-12573</v>
      </c>
      <c r="R641" s="125">
        <f>Equipment!S647</f>
        <v>0</v>
      </c>
      <c r="S641" s="125">
        <f>Equipment!T647</f>
        <v>0</v>
      </c>
      <c r="T641" s="125">
        <f>Equipment!U647</f>
        <v>0</v>
      </c>
      <c r="U641" s="125">
        <f>Equipment!V647</f>
        <v>0</v>
      </c>
      <c r="V641" s="125">
        <f>Equipment!W647</f>
        <v>0</v>
      </c>
      <c r="W641" s="125" t="str">
        <f>Equipment!X647</f>
        <v>https://www.sparkfun.com/products/12573</v>
      </c>
      <c r="X641" s="125" t="str">
        <f>Equipment!Y647</f>
        <v>https://cdn.sparkfun.com/r/92-92/assets/parts/9/2/2/3/12573-02.jpg</v>
      </c>
      <c r="Y641" s="125" t="str">
        <f>Equipment!Z647</f>
        <v>https://www.sparkfun.com/products/12573</v>
      </c>
      <c r="Z641" s="125" t="str">
        <f>Equipment!AA647</f>
        <v>https://www.mouser.com/ProductDetail/474-TOL-12573</v>
      </c>
      <c r="AA641" s="125">
        <f>Equipment!AB647</f>
        <v>0</v>
      </c>
      <c r="AB641" s="125"/>
      <c r="AC641" s="125"/>
      <c r="AD641" s="125"/>
      <c r="AE641" s="125"/>
      <c r="AF641" s="125"/>
      <c r="AG641" s="125"/>
      <c r="AH641" s="125"/>
      <c r="AI641" s="125"/>
      <c r="AJ641" s="125"/>
      <c r="AK641" s="125"/>
      <c r="AL641" s="125"/>
    </row>
    <row r="642" spans="1:38" s="124" customFormat="1" x14ac:dyDescent="0.3">
      <c r="A642" s="125" t="str">
        <f>Equipment!A648</f>
        <v>Tools</v>
      </c>
      <c r="B642" s="125" t="str">
        <f>Equipment!B648</f>
        <v>Hand Tools</v>
      </c>
      <c r="C642" s="125" t="str">
        <f>Equipment!C648</f>
        <v>SparkFun</v>
      </c>
      <c r="D642" s="125" t="str">
        <f>Equipment!D648</f>
        <v>TOL-10602</v>
      </c>
      <c r="E642" s="125">
        <f>Equipment!E648</f>
        <v>0</v>
      </c>
      <c r="F642" s="125">
        <f>Equipment!F648</f>
        <v>0</v>
      </c>
      <c r="G642" s="125">
        <f>Equipment!G648</f>
        <v>0</v>
      </c>
      <c r="H642" s="125">
        <f>Equipment!H648</f>
        <v>0</v>
      </c>
      <c r="I642" s="125">
        <f>Equipment!K648</f>
        <v>0</v>
      </c>
      <c r="J642" s="125">
        <f>Equipment!L648</f>
        <v>0</v>
      </c>
      <c r="K642" s="125">
        <f>Equipment!I648</f>
        <v>0</v>
      </c>
      <c r="L642" s="125" t="str">
        <f>Equipment!M648</f>
        <v>Tweezers - Curved (ESD Safe)</v>
      </c>
      <c r="M642" s="125">
        <f>Equipment!N648</f>
        <v>3.95</v>
      </c>
      <c r="N642" s="125">
        <f>Equipment!O648</f>
        <v>0</v>
      </c>
      <c r="O642" s="125" t="str">
        <f>Equipment!P648</f>
        <v>E</v>
      </c>
      <c r="P642" s="125">
        <f>Equipment!Q648</f>
        <v>628</v>
      </c>
      <c r="Q642" s="125" t="str">
        <f>Equipment!R648</f>
        <v>TOL-10602</v>
      </c>
      <c r="R642" s="125">
        <f>Equipment!S648</f>
        <v>0</v>
      </c>
      <c r="S642" s="125">
        <f>Equipment!T648</f>
        <v>0</v>
      </c>
      <c r="T642" s="125">
        <f>Equipment!U648</f>
        <v>0</v>
      </c>
      <c r="U642" s="125">
        <f>Equipment!V648</f>
        <v>0</v>
      </c>
      <c r="V642" s="125">
        <f>Equipment!W648</f>
        <v>0</v>
      </c>
      <c r="W642" s="125" t="str">
        <f>Equipment!X648</f>
        <v>https://www.sparkfun.com/products/10602</v>
      </c>
      <c r="X642" s="125" t="str">
        <f>Equipment!Y648</f>
        <v>https://cdn.sparkfun.com/r/92-92/assets/parts/5/2/4/5/10602-01.jpg</v>
      </c>
      <c r="Y642" s="125" t="str">
        <f>Equipment!Z648</f>
        <v>https://www.sparkfun.com/products/10602</v>
      </c>
      <c r="Z642" s="125" t="str">
        <f>Equipment!AA648</f>
        <v>https://www.mouser.com/ProductDetail/474-TOL-10602</v>
      </c>
      <c r="AA642" s="125">
        <f>Equipment!AB648</f>
        <v>0</v>
      </c>
      <c r="AB642" s="125"/>
      <c r="AC642" s="125"/>
      <c r="AD642" s="125"/>
      <c r="AE642" s="125"/>
      <c r="AF642" s="125"/>
      <c r="AG642" s="125"/>
      <c r="AH642" s="125"/>
      <c r="AI642" s="125"/>
      <c r="AJ642" s="125"/>
      <c r="AK642" s="125"/>
      <c r="AL642" s="125"/>
    </row>
    <row r="643" spans="1:38" s="124" customFormat="1" x14ac:dyDescent="0.3">
      <c r="A643" s="125" t="str">
        <f>Equipment!A649</f>
        <v>Tools</v>
      </c>
      <c r="B643" s="125" t="str">
        <f>Equipment!B649</f>
        <v>Hand Tools</v>
      </c>
      <c r="C643" s="125" t="str">
        <f>Equipment!C649</f>
        <v>SparkFun</v>
      </c>
      <c r="D643" s="125" t="str">
        <f>Equipment!D649</f>
        <v>TOL-12572</v>
      </c>
      <c r="E643" s="125">
        <f>Equipment!E649</f>
        <v>0</v>
      </c>
      <c r="F643" s="125">
        <f>Equipment!F649</f>
        <v>0</v>
      </c>
      <c r="G643" s="125">
        <f>Equipment!G649</f>
        <v>0</v>
      </c>
      <c r="H643" s="125">
        <f>Equipment!H649</f>
        <v>0</v>
      </c>
      <c r="I643" s="125">
        <f>Equipment!K649</f>
        <v>0</v>
      </c>
      <c r="J643" s="125">
        <f>Equipment!L649</f>
        <v>0</v>
      </c>
      <c r="K643" s="125">
        <f>Equipment!I649</f>
        <v>0</v>
      </c>
      <c r="L643" s="125" t="str">
        <f>Equipment!M649</f>
        <v>Tweezers - Curved (cross-lock, ESD Safe)</v>
      </c>
      <c r="M643" s="125">
        <f>Equipment!N649</f>
        <v>3.95</v>
      </c>
      <c r="N643" s="125">
        <f>Equipment!O649</f>
        <v>0</v>
      </c>
      <c r="O643" s="125" t="str">
        <f>Equipment!P649</f>
        <v>E</v>
      </c>
      <c r="P643" s="125">
        <f>Equipment!Q649</f>
        <v>629</v>
      </c>
      <c r="Q643" s="125" t="str">
        <f>Equipment!R649</f>
        <v>TOL-12572</v>
      </c>
      <c r="R643" s="125">
        <f>Equipment!S649</f>
        <v>0</v>
      </c>
      <c r="S643" s="125">
        <f>Equipment!T649</f>
        <v>0</v>
      </c>
      <c r="T643" s="125">
        <f>Equipment!U649</f>
        <v>0</v>
      </c>
      <c r="U643" s="125">
        <f>Equipment!V649</f>
        <v>0</v>
      </c>
      <c r="V643" s="125">
        <f>Equipment!W649</f>
        <v>0</v>
      </c>
      <c r="W643" s="125" t="str">
        <f>Equipment!X649</f>
        <v>https://www.sparkfun.com/products/12572</v>
      </c>
      <c r="X643" s="125" t="str">
        <f>Equipment!Y649</f>
        <v>https://cdn.sparkfun.com/r/92-92/assets/parts/9/2/2/2/12572-01.jpg</v>
      </c>
      <c r="Y643" s="125" t="str">
        <f>Equipment!Z649</f>
        <v>https://www.sparkfun.com/products/12572</v>
      </c>
      <c r="Z643" s="125" t="str">
        <f>Equipment!AA649</f>
        <v>https://www.mouser.com/ProductDetail/474-TOL-12572</v>
      </c>
      <c r="AA643" s="125">
        <f>Equipment!AB649</f>
        <v>0</v>
      </c>
      <c r="AB643" s="125"/>
      <c r="AC643" s="125"/>
      <c r="AD643" s="125"/>
      <c r="AE643" s="125"/>
      <c r="AF643" s="125"/>
      <c r="AG643" s="125"/>
      <c r="AH643" s="125"/>
      <c r="AI643" s="125"/>
      <c r="AJ643" s="125"/>
      <c r="AK643" s="125"/>
      <c r="AL643" s="125"/>
    </row>
    <row r="644" spans="1:38" s="124" customFormat="1" x14ac:dyDescent="0.3">
      <c r="A644" s="125" t="str">
        <f>Equipment!A650</f>
        <v>Tools</v>
      </c>
      <c r="B644" s="125" t="str">
        <f>Equipment!B650</f>
        <v>Hand Tools</v>
      </c>
      <c r="C644" s="125" t="str">
        <f>Equipment!C650</f>
        <v>SparkFun</v>
      </c>
      <c r="D644" s="125" t="str">
        <f>Equipment!D650</f>
        <v>TOL-08793</v>
      </c>
      <c r="E644" s="125">
        <f>Equipment!E650</f>
        <v>0</v>
      </c>
      <c r="F644" s="125">
        <f>Equipment!F650</f>
        <v>0</v>
      </c>
      <c r="G644" s="125">
        <f>Equipment!G650</f>
        <v>0</v>
      </c>
      <c r="H644" s="125">
        <f>Equipment!H650</f>
        <v>0</v>
      </c>
      <c r="I644" s="125">
        <f>Equipment!K650</f>
        <v>0</v>
      </c>
      <c r="J644" s="125">
        <f>Equipment!L650</f>
        <v>0</v>
      </c>
      <c r="K644" s="125">
        <f>Equipment!I650</f>
        <v>0</v>
      </c>
      <c r="L644" s="125" t="str">
        <f>Equipment!M650</f>
        <v>Needle Nose Pliers</v>
      </c>
      <c r="M644" s="125">
        <f>Equipment!N650</f>
        <v>1.95</v>
      </c>
      <c r="N644" s="125">
        <f>Equipment!O650</f>
        <v>0</v>
      </c>
      <c r="O644" s="125" t="str">
        <f>Equipment!P650</f>
        <v>E</v>
      </c>
      <c r="P644" s="125">
        <f>Equipment!Q650</f>
        <v>630</v>
      </c>
      <c r="Q644" s="125" t="str">
        <f>Equipment!R650</f>
        <v>TOL-08793</v>
      </c>
      <c r="R644" s="125">
        <f>Equipment!S650</f>
        <v>0</v>
      </c>
      <c r="S644" s="125">
        <f>Equipment!T650</f>
        <v>0</v>
      </c>
      <c r="T644" s="125">
        <f>Equipment!U650</f>
        <v>0</v>
      </c>
      <c r="U644" s="125">
        <f>Equipment!V650</f>
        <v>0</v>
      </c>
      <c r="V644" s="125">
        <f>Equipment!W650</f>
        <v>0</v>
      </c>
      <c r="W644" s="125" t="str">
        <f>Equipment!X650</f>
        <v>https://www.sparkfun.com/products/8793</v>
      </c>
      <c r="X644" s="125" t="str">
        <f>Equipment!Y650</f>
        <v>https://cdn.sparkfun.com/r/92-92/assets/parts/2/0/3/3/08793-03-L.jpg</v>
      </c>
      <c r="Y644" s="125" t="str">
        <f>Equipment!Z650</f>
        <v>https://www.sparkfun.com/products/08793</v>
      </c>
      <c r="Z644" s="125" t="str">
        <f>Equipment!AA650</f>
        <v>https://www.mouser.com/ProductDetail/474-TOL-08793</v>
      </c>
      <c r="AA644" s="125">
        <f>Equipment!AB650</f>
        <v>0</v>
      </c>
      <c r="AB644" s="125"/>
      <c r="AC644" s="125"/>
      <c r="AD644" s="125"/>
      <c r="AE644" s="125"/>
      <c r="AF644" s="125"/>
      <c r="AG644" s="125"/>
      <c r="AH644" s="125"/>
      <c r="AI644" s="125"/>
      <c r="AJ644" s="125"/>
      <c r="AK644" s="125"/>
      <c r="AL644" s="125"/>
    </row>
    <row r="645" spans="1:38" s="124" customFormat="1" x14ac:dyDescent="0.3">
      <c r="A645" s="125" t="str">
        <f>Equipment!A651</f>
        <v>Tools</v>
      </c>
      <c r="B645" s="125" t="str">
        <f>Equipment!B651</f>
        <v>Hand Tools</v>
      </c>
      <c r="C645" s="125" t="str">
        <f>Equipment!C651</f>
        <v>Adafruit</v>
      </c>
      <c r="D645" s="125" t="str">
        <f>Equipment!D651</f>
        <v>1368</v>
      </c>
      <c r="E645" s="125">
        <f>Equipment!E651</f>
        <v>0</v>
      </c>
      <c r="F645" s="125">
        <f>Equipment!F651</f>
        <v>0</v>
      </c>
      <c r="G645" s="125">
        <f>Equipment!G651</f>
        <v>0</v>
      </c>
      <c r="H645" s="125">
        <f>Equipment!H651</f>
        <v>0</v>
      </c>
      <c r="I645" s="125">
        <f>Equipment!K651</f>
        <v>0</v>
      </c>
      <c r="J645" s="125">
        <f>Equipment!L651</f>
        <v>0</v>
      </c>
      <c r="K645" s="125">
        <f>Equipment!I651</f>
        <v>0</v>
      </c>
      <c r="L645" s="125" t="str">
        <f>Equipment!M651</f>
        <v>Hakko Precision Flat Pliers</v>
      </c>
      <c r="M645" s="125">
        <f>Equipment!N651</f>
        <v>11.95</v>
      </c>
      <c r="N645" s="125">
        <f>Equipment!O651</f>
        <v>0</v>
      </c>
      <c r="O645" s="125" t="str">
        <f>Equipment!P651</f>
        <v>A</v>
      </c>
      <c r="P645" s="125">
        <f>Equipment!Q651</f>
        <v>631</v>
      </c>
      <c r="Q645" s="125" t="str">
        <f>Equipment!R651</f>
        <v>1368</v>
      </c>
      <c r="R645" s="125">
        <f>Equipment!S651</f>
        <v>0</v>
      </c>
      <c r="S645" s="125">
        <f>Equipment!T651</f>
        <v>0</v>
      </c>
      <c r="T645" s="125">
        <f>Equipment!U651</f>
        <v>0</v>
      </c>
      <c r="U645" s="125">
        <f>Equipment!V651</f>
        <v>0</v>
      </c>
      <c r="V645" s="125">
        <f>Equipment!W651</f>
        <v>0</v>
      </c>
      <c r="W645" s="125">
        <f>Equipment!X651</f>
        <v>0</v>
      </c>
      <c r="X645" s="125">
        <f>Equipment!Y651</f>
        <v>0</v>
      </c>
      <c r="Y645" s="125" t="str">
        <f>Equipment!Z651</f>
        <v>https://www.adafruit.com/product/1368</v>
      </c>
      <c r="Z645" s="125" t="str">
        <f>Equipment!AA651</f>
        <v>https://www.mouser.com/ProductDetail/485-1368</v>
      </c>
      <c r="AA645" s="125">
        <f>Equipment!AB651</f>
        <v>0</v>
      </c>
      <c r="AB645" s="125"/>
      <c r="AC645" s="125"/>
      <c r="AD645" s="125"/>
      <c r="AE645" s="125"/>
      <c r="AF645" s="125"/>
      <c r="AG645" s="125"/>
      <c r="AH645" s="125"/>
      <c r="AI645" s="125"/>
      <c r="AJ645" s="125"/>
      <c r="AK645" s="125"/>
      <c r="AL645" s="125"/>
    </row>
    <row r="646" spans="1:38" s="124" customFormat="1" x14ac:dyDescent="0.3">
      <c r="A646" s="125" t="str">
        <f>Equipment!A652</f>
        <v>Tools</v>
      </c>
      <c r="B646" s="125" t="str">
        <f>Equipment!B652</f>
        <v>Hand Tools</v>
      </c>
      <c r="C646" s="125" t="str">
        <f>Equipment!C652</f>
        <v>Adafruit</v>
      </c>
      <c r="D646" s="125" t="str">
        <f>Equipment!D652</f>
        <v>1598</v>
      </c>
      <c r="E646" s="125">
        <f>Equipment!E652</f>
        <v>0</v>
      </c>
      <c r="F646" s="125">
        <f>Equipment!F652</f>
        <v>0</v>
      </c>
      <c r="G646" s="125">
        <f>Equipment!G652</f>
        <v>0</v>
      </c>
      <c r="H646" s="125">
        <f>Equipment!H652</f>
        <v>0</v>
      </c>
      <c r="I646" s="125">
        <f>Equipment!K652</f>
        <v>0</v>
      </c>
      <c r="J646" s="125">
        <f>Equipment!L652</f>
        <v>0</v>
      </c>
      <c r="K646" s="125">
        <f>Equipment!I652</f>
        <v>0</v>
      </c>
      <c r="L646" s="125" t="str">
        <f>Equipment!M652</f>
        <v>Professional IC Extraction Tool</v>
      </c>
      <c r="M646" s="125">
        <f>Equipment!N652</f>
        <v>14.95</v>
      </c>
      <c r="N646" s="125">
        <f>Equipment!O652</f>
        <v>0</v>
      </c>
      <c r="O646" s="125" t="str">
        <f>Equipment!P652</f>
        <v>A</v>
      </c>
      <c r="P646" s="125">
        <f>Equipment!Q652</f>
        <v>632</v>
      </c>
      <c r="Q646" s="125" t="str">
        <f>Equipment!R652</f>
        <v>1598</v>
      </c>
      <c r="R646" s="125">
        <f>Equipment!S652</f>
        <v>0</v>
      </c>
      <c r="S646" s="125">
        <f>Equipment!T652</f>
        <v>0</v>
      </c>
      <c r="T646" s="125">
        <f>Equipment!U652</f>
        <v>0</v>
      </c>
      <c r="U646" s="125">
        <f>Equipment!V652</f>
        <v>0</v>
      </c>
      <c r="V646" s="125">
        <f>Equipment!W652</f>
        <v>0</v>
      </c>
      <c r="W646" s="125">
        <f>Equipment!X652</f>
        <v>0</v>
      </c>
      <c r="X646" s="125">
        <f>Equipment!Y652</f>
        <v>0</v>
      </c>
      <c r="Y646" s="125" t="str">
        <f>Equipment!Z652</f>
        <v>https://www.adafruit.com/product/1598</v>
      </c>
      <c r="Z646" s="125" t="str">
        <f>Equipment!AA652</f>
        <v>https://www.mouser.com/ProductDetail/485-1598</v>
      </c>
      <c r="AA646" s="125">
        <f>Equipment!AB652</f>
        <v>0</v>
      </c>
      <c r="AB646" s="125"/>
      <c r="AC646" s="125"/>
      <c r="AD646" s="125"/>
      <c r="AE646" s="125"/>
      <c r="AF646" s="125"/>
      <c r="AG646" s="125"/>
      <c r="AH646" s="125"/>
      <c r="AI646" s="125"/>
      <c r="AJ646" s="125"/>
      <c r="AK646" s="125"/>
      <c r="AL646" s="125"/>
    </row>
    <row r="647" spans="1:38" s="124" customFormat="1" x14ac:dyDescent="0.3">
      <c r="A647" s="125" t="str">
        <f>Equipment!A653</f>
        <v>Tools</v>
      </c>
      <c r="B647" s="125" t="str">
        <f>Equipment!B653</f>
        <v>Hand Tools</v>
      </c>
      <c r="C647" s="125" t="str">
        <f>Equipment!C653</f>
        <v>SparkFun</v>
      </c>
      <c r="D647" s="125" t="str">
        <f>Equipment!D653</f>
        <v>TOL-12630</v>
      </c>
      <c r="E647" s="125">
        <f>Equipment!E653</f>
        <v>0</v>
      </c>
      <c r="F647" s="125">
        <f>Equipment!F653</f>
        <v>0</v>
      </c>
      <c r="G647" s="125">
        <f>Equipment!G653</f>
        <v>0</v>
      </c>
      <c r="H647" s="125">
        <f>Equipment!H653</f>
        <v>0</v>
      </c>
      <c r="I647" s="125">
        <f>Equipment!K653</f>
        <v>0</v>
      </c>
      <c r="J647" s="125">
        <f>Equipment!L653</f>
        <v>0</v>
      </c>
      <c r="K647" s="125">
        <f>Equipment!I653</f>
        <v>0</v>
      </c>
      <c r="L647" s="125" t="str">
        <f>Equipment!M653</f>
        <v>Wire Strippers - 30AWG (Hakko)</v>
      </c>
      <c r="M647" s="125">
        <f>Equipment!N653</f>
        <v>9.9499999999999993</v>
      </c>
      <c r="N647" s="125">
        <f>Equipment!O653</f>
        <v>0</v>
      </c>
      <c r="O647" s="125" t="str">
        <f>Equipment!P653</f>
        <v>E</v>
      </c>
      <c r="P647" s="125">
        <f>Equipment!Q653</f>
        <v>633</v>
      </c>
      <c r="Q647" s="125" t="str">
        <f>Equipment!R653</f>
        <v>TOL-12630</v>
      </c>
      <c r="R647" s="125">
        <f>Equipment!S653</f>
        <v>0</v>
      </c>
      <c r="S647" s="125">
        <f>Equipment!T653</f>
        <v>0</v>
      </c>
      <c r="T647" s="125">
        <f>Equipment!U653</f>
        <v>0</v>
      </c>
      <c r="U647" s="125">
        <f>Equipment!V653</f>
        <v>0</v>
      </c>
      <c r="V647" s="125">
        <f>Equipment!W653</f>
        <v>0</v>
      </c>
      <c r="W647" s="125" t="str">
        <f>Equipment!X653</f>
        <v>https://www.sparkfun.com/products/12630</v>
      </c>
      <c r="X647" s="125" t="str">
        <f>Equipment!Y653</f>
        <v>https://cdn.sparkfun.com/r/92-92/assets/parts/9/3/1/2/12630-01.jpg</v>
      </c>
      <c r="Y647" s="125" t="str">
        <f>Equipment!Z653</f>
        <v>https://www.sparkfun.com/products/12630</v>
      </c>
      <c r="Z647" s="125" t="str">
        <f>Equipment!AA653</f>
        <v>https://www.mouser.com/ProductDetail/474-TOL-12630</v>
      </c>
      <c r="AA647" s="125">
        <f>Equipment!AB653</f>
        <v>0</v>
      </c>
      <c r="AB647" s="125"/>
      <c r="AC647" s="125"/>
      <c r="AD647" s="125"/>
      <c r="AE647" s="125"/>
      <c r="AF647" s="125"/>
      <c r="AG647" s="125"/>
      <c r="AH647" s="125"/>
      <c r="AI647" s="125"/>
      <c r="AJ647" s="125"/>
      <c r="AK647" s="125"/>
      <c r="AL647" s="125"/>
    </row>
    <row r="648" spans="1:38" s="124" customFormat="1" x14ac:dyDescent="0.3">
      <c r="A648" s="125" t="str">
        <f>Equipment!A654</f>
        <v>Tools</v>
      </c>
      <c r="B648" s="125" t="str">
        <f>Equipment!B654</f>
        <v>Hand Tools</v>
      </c>
      <c r="C648" s="125" t="str">
        <f>Equipment!C654</f>
        <v>Adafruit</v>
      </c>
      <c r="D648" s="125" t="str">
        <f>Equipment!D654</f>
        <v>527</v>
      </c>
      <c r="E648" s="125">
        <f>Equipment!E654</f>
        <v>0</v>
      </c>
      <c r="F648" s="125">
        <f>Equipment!F654</f>
        <v>0</v>
      </c>
      <c r="G648" s="125">
        <f>Equipment!G654</f>
        <v>0</v>
      </c>
      <c r="H648" s="125">
        <f>Equipment!H654</f>
        <v>0</v>
      </c>
      <c r="I648" s="125">
        <f>Equipment!K654</f>
        <v>0</v>
      </c>
      <c r="J648" s="125">
        <f>Equipment!L654</f>
        <v>0</v>
      </c>
      <c r="K648" s="125">
        <f>Equipment!I654</f>
        <v>0</v>
      </c>
      <c r="L648" s="125" t="str">
        <f>Equipment!M654</f>
        <v>Hakko Professsional Quality 20-30 AWG Wire Strippers - CSP-30-1</v>
      </c>
      <c r="M648" s="125">
        <f>Equipment!N654</f>
        <v>14.95</v>
      </c>
      <c r="N648" s="125">
        <f>Equipment!O654</f>
        <v>0</v>
      </c>
      <c r="O648" s="125" t="str">
        <f>Equipment!P654</f>
        <v>A</v>
      </c>
      <c r="P648" s="125">
        <f>Equipment!Q654</f>
        <v>634</v>
      </c>
      <c r="Q648" s="125" t="str">
        <f>Equipment!R654</f>
        <v>527</v>
      </c>
      <c r="R648" s="125">
        <f>Equipment!S654</f>
        <v>0</v>
      </c>
      <c r="S648" s="125">
        <f>Equipment!T654</f>
        <v>0</v>
      </c>
      <c r="T648" s="125">
        <f>Equipment!U654</f>
        <v>0</v>
      </c>
      <c r="U648" s="125">
        <f>Equipment!V654</f>
        <v>0</v>
      </c>
      <c r="V648" s="125">
        <f>Equipment!W654</f>
        <v>0</v>
      </c>
      <c r="W648" s="125">
        <f>Equipment!X654</f>
        <v>0</v>
      </c>
      <c r="X648" s="125">
        <f>Equipment!Y654</f>
        <v>0</v>
      </c>
      <c r="Y648" s="125" t="str">
        <f>Equipment!Z654</f>
        <v>https://www.adafruit.com/product/527</v>
      </c>
      <c r="Z648" s="125" t="str">
        <f>Equipment!AA654</f>
        <v>https://www.mouser.com/ProductDetail/485-527</v>
      </c>
      <c r="AA648" s="125">
        <f>Equipment!AB654</f>
        <v>0</v>
      </c>
      <c r="AB648" s="125"/>
      <c r="AC648" s="125"/>
      <c r="AD648" s="125"/>
      <c r="AE648" s="125"/>
      <c r="AF648" s="125"/>
      <c r="AG648" s="125"/>
      <c r="AH648" s="125"/>
      <c r="AI648" s="125"/>
      <c r="AJ648" s="125"/>
      <c r="AK648" s="125"/>
      <c r="AL648" s="125"/>
    </row>
    <row r="649" spans="1:38" s="124" customFormat="1" x14ac:dyDescent="0.3">
      <c r="A649" s="125" t="str">
        <f>Equipment!A655</f>
        <v>Tools</v>
      </c>
      <c r="B649" s="125" t="str">
        <f>Equipment!B655</f>
        <v>Hand Tools</v>
      </c>
      <c r="C649" s="125" t="str">
        <f>Equipment!C655</f>
        <v>SparkFun</v>
      </c>
      <c r="D649" s="125" t="str">
        <f>Equipment!D655</f>
        <v>TOL-08794</v>
      </c>
      <c r="E649" s="125">
        <f>Equipment!E655</f>
        <v>0</v>
      </c>
      <c r="F649" s="125">
        <f>Equipment!F655</f>
        <v>0</v>
      </c>
      <c r="G649" s="125">
        <f>Equipment!G655</f>
        <v>0</v>
      </c>
      <c r="H649" s="125">
        <f>Equipment!H655</f>
        <v>0</v>
      </c>
      <c r="I649" s="125">
        <f>Equipment!K655</f>
        <v>0</v>
      </c>
      <c r="J649" s="125">
        <f>Equipment!L655</f>
        <v>0</v>
      </c>
      <c r="K649" s="125">
        <f>Equipment!I655</f>
        <v>0</v>
      </c>
      <c r="L649" s="125" t="str">
        <f>Equipment!M655</f>
        <v>Diagonal Cutters</v>
      </c>
      <c r="M649" s="125">
        <f>Equipment!N655</f>
        <v>1.95</v>
      </c>
      <c r="N649" s="125">
        <f>Equipment!O655</f>
        <v>0</v>
      </c>
      <c r="O649" s="125" t="str">
        <f>Equipment!P655</f>
        <v>E</v>
      </c>
      <c r="P649" s="125">
        <f>Equipment!Q655</f>
        <v>635</v>
      </c>
      <c r="Q649" s="125" t="str">
        <f>Equipment!R655</f>
        <v>TOL-08794</v>
      </c>
      <c r="R649" s="125">
        <f>Equipment!S655</f>
        <v>0</v>
      </c>
      <c r="S649" s="125">
        <f>Equipment!T655</f>
        <v>0</v>
      </c>
      <c r="T649" s="125">
        <f>Equipment!U655</f>
        <v>0</v>
      </c>
      <c r="U649" s="125">
        <f>Equipment!V655</f>
        <v>0</v>
      </c>
      <c r="V649" s="125">
        <f>Equipment!W655</f>
        <v>0</v>
      </c>
      <c r="W649" s="125" t="str">
        <f>Equipment!X655</f>
        <v>https://www.sparkfun.com/products/8794</v>
      </c>
      <c r="X649" s="125" t="str">
        <f>Equipment!Y655</f>
        <v>https://cdn.sparkfun.com/r/92-92/assets/parts/2/0/3/4/08794-03-L.jpg</v>
      </c>
      <c r="Y649" s="125" t="str">
        <f>Equipment!Z655</f>
        <v>https://www.sparkfun.com/products/08794</v>
      </c>
      <c r="Z649" s="125" t="str">
        <f>Equipment!AA655</f>
        <v>https://www.mouser.com/ProductDetail/474-TOL-08794</v>
      </c>
      <c r="AA649" s="125">
        <f>Equipment!AB655</f>
        <v>0</v>
      </c>
      <c r="AB649" s="125"/>
      <c r="AC649" s="125"/>
      <c r="AD649" s="125"/>
      <c r="AE649" s="125"/>
      <c r="AF649" s="125"/>
      <c r="AG649" s="125"/>
      <c r="AH649" s="125"/>
      <c r="AI649" s="125"/>
      <c r="AJ649" s="125"/>
      <c r="AK649" s="125"/>
      <c r="AL649" s="125"/>
    </row>
    <row r="650" spans="1:38" s="124" customFormat="1" x14ac:dyDescent="0.3">
      <c r="A650" s="125" t="str">
        <f>Equipment!A656</f>
        <v>Tools</v>
      </c>
      <c r="B650" s="125" t="str">
        <f>Equipment!B656</f>
        <v>Hand Tools</v>
      </c>
      <c r="C650" s="125" t="str">
        <f>Equipment!C656</f>
        <v>SparkFun</v>
      </c>
      <c r="D650" s="125" t="str">
        <f>Equipment!D656</f>
        <v>TOL-11952</v>
      </c>
      <c r="E650" s="125">
        <f>Equipment!E656</f>
        <v>0</v>
      </c>
      <c r="F650" s="125">
        <f>Equipment!F656</f>
        <v>0</v>
      </c>
      <c r="G650" s="125">
        <f>Equipment!G656</f>
        <v>0</v>
      </c>
      <c r="H650" s="125">
        <f>Equipment!H656</f>
        <v>0</v>
      </c>
      <c r="I650" s="125">
        <f>Equipment!K656</f>
        <v>0</v>
      </c>
      <c r="J650" s="125">
        <f>Equipment!L656</f>
        <v>0</v>
      </c>
      <c r="K650" s="125">
        <f>Equipment!I656</f>
        <v>0</v>
      </c>
      <c r="L650" s="125" t="str">
        <f>Equipment!M656</f>
        <v>Flush Cutters - Hakko</v>
      </c>
      <c r="M650" s="125">
        <f>Equipment!N656</f>
        <v>6.95</v>
      </c>
      <c r="N650" s="125">
        <f>Equipment!O656</f>
        <v>0</v>
      </c>
      <c r="O650" s="125" t="str">
        <f>Equipment!P656</f>
        <v>E</v>
      </c>
      <c r="P650" s="125">
        <f>Equipment!Q656</f>
        <v>636</v>
      </c>
      <c r="Q650" s="125" t="str">
        <f>Equipment!R656</f>
        <v>TOL-11952</v>
      </c>
      <c r="R650" s="125">
        <f>Equipment!S656</f>
        <v>0</v>
      </c>
      <c r="S650" s="125">
        <f>Equipment!T656</f>
        <v>0</v>
      </c>
      <c r="T650" s="125">
        <f>Equipment!U656</f>
        <v>0</v>
      </c>
      <c r="U650" s="125">
        <f>Equipment!V656</f>
        <v>0</v>
      </c>
      <c r="V650" s="125">
        <f>Equipment!W656</f>
        <v>0</v>
      </c>
      <c r="W650" s="125" t="str">
        <f>Equipment!X656</f>
        <v>https://www.sparkfun.com/products/11952</v>
      </c>
      <c r="X650" s="125" t="str">
        <f>Equipment!Y656</f>
        <v>https://cdn.sparkfun.com/r/92-92/assets/parts/8/4/2/2/11952-01.jpg</v>
      </c>
      <c r="Y650" s="125" t="str">
        <f>Equipment!Z656</f>
        <v>https://www.sparkfun.com/products/11952</v>
      </c>
      <c r="Z650" s="125" t="str">
        <f>Equipment!AA656</f>
        <v>https://www.mouser.com/ProductDetail/474-TOL-11952</v>
      </c>
      <c r="AA650" s="125" t="str">
        <f>Equipment!AB656</f>
        <v>Comes in "Tool Kit - Beginner" TOL-13086</v>
      </c>
      <c r="AB650" s="125"/>
      <c r="AC650" s="125"/>
      <c r="AD650" s="125"/>
      <c r="AE650" s="125"/>
      <c r="AF650" s="125"/>
      <c r="AG650" s="125"/>
      <c r="AH650" s="125"/>
      <c r="AI650" s="125"/>
      <c r="AJ650" s="125"/>
      <c r="AK650" s="125"/>
      <c r="AL650" s="125"/>
    </row>
    <row r="651" spans="1:38" s="124" customFormat="1" x14ac:dyDescent="0.3">
      <c r="A651" s="125" t="str">
        <f>Equipment!A657</f>
        <v>Tools</v>
      </c>
      <c r="B651" s="125" t="str">
        <f>Equipment!B657</f>
        <v>Hand Tools</v>
      </c>
      <c r="C651" s="125" t="str">
        <f>Equipment!C657</f>
        <v>SparkFun</v>
      </c>
      <c r="D651" s="125" t="str">
        <f>Equipment!D657</f>
        <v>TOL-09200</v>
      </c>
      <c r="E651" s="125">
        <f>Equipment!E657</f>
        <v>0</v>
      </c>
      <c r="F651" s="125">
        <f>Equipment!F657</f>
        <v>1</v>
      </c>
      <c r="G651" s="125">
        <f>Equipment!G657</f>
        <v>1</v>
      </c>
      <c r="H651" s="125">
        <f>Equipment!H657</f>
        <v>1</v>
      </c>
      <c r="I651" s="125">
        <f>Equipment!K657</f>
        <v>0</v>
      </c>
      <c r="J651" s="125">
        <f>Equipment!L657</f>
        <v>0</v>
      </c>
      <c r="K651" s="125">
        <f>Equipment!I657</f>
        <v>1</v>
      </c>
      <c r="L651" s="125" t="str">
        <f>Equipment!M657</f>
        <v>Hobby Knife</v>
      </c>
      <c r="M651" s="125">
        <f>Equipment!N657</f>
        <v>2.95</v>
      </c>
      <c r="N651" s="125">
        <f>Equipment!O657</f>
        <v>0</v>
      </c>
      <c r="O651" s="125" t="str">
        <f>Equipment!P657</f>
        <v>E</v>
      </c>
      <c r="P651" s="125">
        <f>Equipment!Q657</f>
        <v>637</v>
      </c>
      <c r="Q651" s="125" t="str">
        <f>Equipment!R657</f>
        <v>TOL-09200</v>
      </c>
      <c r="R651" s="125">
        <f>Equipment!S657</f>
        <v>0</v>
      </c>
      <c r="S651" s="125">
        <f>Equipment!T657</f>
        <v>2.95</v>
      </c>
      <c r="T651" s="125">
        <f>Equipment!U657</f>
        <v>2.95</v>
      </c>
      <c r="U651" s="125">
        <f>Equipment!V657</f>
        <v>0</v>
      </c>
      <c r="V651" s="125">
        <f>Equipment!W657</f>
        <v>0</v>
      </c>
      <c r="W651" s="125" t="str">
        <f>Equipment!X657</f>
        <v>https://www.sparkfun.com/products/9200</v>
      </c>
      <c r="X651" s="125" t="str">
        <f>Equipment!Y657</f>
        <v>https://cdn.sparkfun.com/r/92-92/assets/parts/2/6/4/6/09200-03.jpg</v>
      </c>
      <c r="Y651" s="125" t="str">
        <f>Equipment!Z657</f>
        <v>https://www.sparkfun.com/products/09200</v>
      </c>
      <c r="Z651" s="125" t="str">
        <f>Equipment!AA657</f>
        <v>https://www.mouser.com/ProductDetail/474-TOL-09200</v>
      </c>
      <c r="AA651" s="125">
        <f>Equipment!AB657</f>
        <v>0</v>
      </c>
      <c r="AB651" s="125"/>
      <c r="AC651" s="125"/>
      <c r="AD651" s="125"/>
      <c r="AE651" s="125"/>
      <c r="AF651" s="125"/>
      <c r="AG651" s="125"/>
      <c r="AH651" s="125"/>
      <c r="AI651" s="125"/>
      <c r="AJ651" s="125"/>
      <c r="AK651" s="125"/>
      <c r="AL651" s="125"/>
    </row>
    <row r="652" spans="1:38" s="124" customFormat="1" x14ac:dyDescent="0.3">
      <c r="A652" s="125" t="str">
        <f>Equipment!A658</f>
        <v>Tools</v>
      </c>
      <c r="B652" s="125" t="str">
        <f>Equipment!B658</f>
        <v>Hand Tools</v>
      </c>
      <c r="C652" s="125" t="str">
        <f>Equipment!C658</f>
        <v>SparkFun</v>
      </c>
      <c r="D652" s="125" t="str">
        <f>Equipment!D658</f>
        <v>TOL-10325</v>
      </c>
      <c r="E652" s="125">
        <f>Equipment!E658</f>
        <v>0</v>
      </c>
      <c r="F652" s="125">
        <f>Equipment!F658</f>
        <v>1</v>
      </c>
      <c r="G652" s="125">
        <f>Equipment!G658</f>
        <v>1</v>
      </c>
      <c r="H652" s="125">
        <f>Equipment!H658</f>
        <v>1</v>
      </c>
      <c r="I652" s="125">
        <f>Equipment!K658</f>
        <v>0</v>
      </c>
      <c r="J652" s="125">
        <f>Equipment!L658</f>
        <v>0</v>
      </c>
      <c r="K652" s="125">
        <f>Equipment!I658</f>
        <v>1</v>
      </c>
      <c r="L652" s="125" t="str">
        <f>Equipment!M658</f>
        <v>Hobby Knife Replacement Blades</v>
      </c>
      <c r="M652" s="125">
        <f>Equipment!N658</f>
        <v>1.95</v>
      </c>
      <c r="N652" s="125">
        <f>Equipment!O658</f>
        <v>0</v>
      </c>
      <c r="O652" s="125" t="str">
        <f>Equipment!P658</f>
        <v>E</v>
      </c>
      <c r="P652" s="125">
        <f>Equipment!Q658</f>
        <v>638</v>
      </c>
      <c r="Q652" s="125" t="str">
        <f>Equipment!R658</f>
        <v>TOL-10325</v>
      </c>
      <c r="R652" s="125">
        <f>Equipment!S658</f>
        <v>0</v>
      </c>
      <c r="S652" s="125">
        <f>Equipment!T658</f>
        <v>1.95</v>
      </c>
      <c r="T652" s="125">
        <f>Equipment!U658</f>
        <v>1.95</v>
      </c>
      <c r="U652" s="125">
        <f>Equipment!V658</f>
        <v>0</v>
      </c>
      <c r="V652" s="125">
        <f>Equipment!W658</f>
        <v>0</v>
      </c>
      <c r="W652" s="125" t="str">
        <f>Equipment!X658</f>
        <v>https://www.sparkfun.com/products/10325</v>
      </c>
      <c r="X652" s="125" t="str">
        <f>Equipment!Y658</f>
        <v>https://cdn.sparkfun.com/r/92-92/assets/parts/4/7/3/3/10325-02.jpg</v>
      </c>
      <c r="Y652" s="125" t="str">
        <f>Equipment!Z658</f>
        <v>https://www.sparkfun.com/products/10325</v>
      </c>
      <c r="Z652" s="125" t="str">
        <f>Equipment!AA658</f>
        <v>https://www.mouser.com/ProductDetail/474-TOL-10325</v>
      </c>
      <c r="AA652" s="125">
        <f>Equipment!AB658</f>
        <v>0</v>
      </c>
      <c r="AB652" s="125"/>
      <c r="AC652" s="125"/>
      <c r="AD652" s="125"/>
      <c r="AE652" s="125"/>
      <c r="AF652" s="125"/>
      <c r="AG652" s="125"/>
      <c r="AH652" s="125"/>
      <c r="AI652" s="125"/>
      <c r="AJ652" s="125"/>
      <c r="AK652" s="125"/>
      <c r="AL652" s="125"/>
    </row>
    <row r="653" spans="1:38" s="124" customFormat="1" x14ac:dyDescent="0.3">
      <c r="A653" s="125" t="str">
        <f>Equipment!A659</f>
        <v>Tools</v>
      </c>
      <c r="B653" s="125" t="str">
        <f>Equipment!B659</f>
        <v>Hand Tools</v>
      </c>
      <c r="C653" s="125" t="str">
        <f>Equipment!C659</f>
        <v>SparkFun</v>
      </c>
      <c r="D653" s="125" t="str">
        <f>Equipment!D659</f>
        <v>TOL-13114</v>
      </c>
      <c r="E653" s="125">
        <f>Equipment!E659</f>
        <v>0</v>
      </c>
      <c r="F653" s="125">
        <f>Equipment!F659</f>
        <v>1</v>
      </c>
      <c r="G653" s="125">
        <f>Equipment!G659</f>
        <v>1</v>
      </c>
      <c r="H653" s="125">
        <f>Equipment!H659</f>
        <v>1</v>
      </c>
      <c r="I653" s="125">
        <f>Equipment!K659</f>
        <v>0</v>
      </c>
      <c r="J653" s="125">
        <f>Equipment!L659</f>
        <v>0</v>
      </c>
      <c r="K653" s="125">
        <f>Equipment!I659</f>
        <v>1</v>
      </c>
      <c r="L653" s="125" t="str">
        <f>Equipment!M659</f>
        <v>Resistor Lead Bending Tool</v>
      </c>
      <c r="M653" s="125">
        <f>Equipment!N659</f>
        <v>4.8</v>
      </c>
      <c r="N653" s="125">
        <f>Equipment!O659</f>
        <v>0</v>
      </c>
      <c r="O653" s="125" t="str">
        <f>Equipment!P659</f>
        <v>E</v>
      </c>
      <c r="P653" s="125">
        <f>Equipment!Q659</f>
        <v>639</v>
      </c>
      <c r="Q653" s="125" t="str">
        <f>Equipment!R659</f>
        <v>TOL-13114</v>
      </c>
      <c r="R653" s="125">
        <f>Equipment!S659</f>
        <v>0</v>
      </c>
      <c r="S653" s="125">
        <f>Equipment!T659</f>
        <v>4.8</v>
      </c>
      <c r="T653" s="125">
        <f>Equipment!U659</f>
        <v>4.8</v>
      </c>
      <c r="U653" s="125">
        <f>Equipment!V659</f>
        <v>0</v>
      </c>
      <c r="V653" s="125">
        <f>Equipment!W659</f>
        <v>0</v>
      </c>
      <c r="W653" s="125" t="str">
        <f>Equipment!X659</f>
        <v>https://www.sparkfun.com/products/13114</v>
      </c>
      <c r="X653" s="125" t="str">
        <f>Equipment!Y659</f>
        <v>https://cdn.sparkfun.com/r/92-92/assets/parts/1/0/1/6/6/13114-01.jpg</v>
      </c>
      <c r="Y653" s="125" t="str">
        <f>Equipment!Z659</f>
        <v>https://www.sparkfun.com/products/13114</v>
      </c>
      <c r="Z653" s="125" t="str">
        <f>Equipment!AA659</f>
        <v>https://www.mouser.com/ProductDetail/474-TOL-13114</v>
      </c>
      <c r="AA653" s="125">
        <f>Equipment!AB659</f>
        <v>0</v>
      </c>
      <c r="AB653" s="125"/>
      <c r="AC653" s="125"/>
      <c r="AD653" s="125"/>
      <c r="AE653" s="125"/>
      <c r="AF653" s="125"/>
      <c r="AG653" s="125"/>
      <c r="AH653" s="125"/>
      <c r="AI653" s="125"/>
      <c r="AJ653" s="125"/>
      <c r="AK653" s="125"/>
      <c r="AL653" s="125"/>
    </row>
    <row r="654" spans="1:38" s="124" customFormat="1" x14ac:dyDescent="0.3">
      <c r="A654" s="125" t="str">
        <f>Equipment!A660</f>
        <v>Tools</v>
      </c>
      <c r="B654" s="125" t="str">
        <f>Equipment!B660</f>
        <v>Storage/Organization</v>
      </c>
      <c r="C654" s="125" t="str">
        <f>Equipment!C660</f>
        <v>SparkFun</v>
      </c>
      <c r="D654" s="125" t="str">
        <f>Equipment!D660</f>
        <v>TOL-11528</v>
      </c>
      <c r="E654" s="125">
        <f>Equipment!E660</f>
        <v>0</v>
      </c>
      <c r="F654" s="125">
        <f>Equipment!F660</f>
        <v>0</v>
      </c>
      <c r="G654" s="125">
        <f>Equipment!G660</f>
        <v>0</v>
      </c>
      <c r="H654" s="125">
        <f>Equipment!H660</f>
        <v>0</v>
      </c>
      <c r="I654" s="125">
        <f>Equipment!K660</f>
        <v>0</v>
      </c>
      <c r="J654" s="125">
        <f>Equipment!L660</f>
        <v>0</v>
      </c>
      <c r="K654" s="125">
        <f>Equipment!I660</f>
        <v>0</v>
      </c>
      <c r="L654" s="125" t="str">
        <f>Equipment!M660</f>
        <v>Modular Plastic Storage Box - Medium (4 pack)</v>
      </c>
      <c r="M654" s="125">
        <f>Equipment!N660</f>
        <v>3.95</v>
      </c>
      <c r="N654" s="125">
        <f>Equipment!O660</f>
        <v>0</v>
      </c>
      <c r="O654" s="125" t="str">
        <f>Equipment!P660</f>
        <v>A</v>
      </c>
      <c r="P654" s="125">
        <f>Equipment!Q660</f>
        <v>640</v>
      </c>
      <c r="Q654" s="125" t="str">
        <f>Equipment!R660</f>
        <v>TOL-11528</v>
      </c>
      <c r="R654" s="125">
        <f>Equipment!S660</f>
        <v>0</v>
      </c>
      <c r="S654" s="125">
        <f>Equipment!T660</f>
        <v>0</v>
      </c>
      <c r="T654" s="125">
        <f>Equipment!U660</f>
        <v>0</v>
      </c>
      <c r="U654" s="125">
        <f>Equipment!V660</f>
        <v>0</v>
      </c>
      <c r="V654" s="125">
        <f>Equipment!W660</f>
        <v>0</v>
      </c>
      <c r="W654" s="125" t="str">
        <f>Equipment!X660</f>
        <v>https://www.sparkfun.com/products/11528</v>
      </c>
      <c r="X654" s="125" t="str">
        <f>Equipment!Y660</f>
        <v>https://cdn.sparkfun.com/r/92-92/assets/parts/7/4/5/3/11528-01.jpg</v>
      </c>
      <c r="Y654" s="125" t="str">
        <f>Equipment!Z660</f>
        <v>https://www.sparkfun.com/products/11528</v>
      </c>
      <c r="Z654" s="125" t="str">
        <f>Equipment!AA660</f>
        <v>https://www.mouser.com/ProductDetail/474-TOL-11528</v>
      </c>
      <c r="AA654" s="125">
        <f>Equipment!AB660</f>
        <v>0</v>
      </c>
      <c r="AB654" s="125"/>
      <c r="AC654" s="125"/>
      <c r="AD654" s="125"/>
      <c r="AE654" s="125"/>
      <c r="AF654" s="125"/>
      <c r="AG654" s="125"/>
      <c r="AH654" s="125"/>
      <c r="AI654" s="125"/>
      <c r="AJ654" s="125"/>
      <c r="AK654" s="125"/>
      <c r="AL654" s="125"/>
    </row>
    <row r="655" spans="1:38" s="124" customFormat="1" x14ac:dyDescent="0.3">
      <c r="A655" s="125" t="str">
        <f>Equipment!A661</f>
        <v>Tools</v>
      </c>
      <c r="B655" s="125" t="str">
        <f>Equipment!B661</f>
        <v>Storage/Organization</v>
      </c>
      <c r="C655" s="125" t="str">
        <f>Equipment!C661</f>
        <v>SparkFun</v>
      </c>
      <c r="D655" s="125" t="str">
        <f>Equipment!D661</f>
        <v>TOL-11527</v>
      </c>
      <c r="E655" s="125">
        <f>Equipment!E661</f>
        <v>0</v>
      </c>
      <c r="F655" s="125">
        <f>Equipment!F661</f>
        <v>0</v>
      </c>
      <c r="G655" s="125">
        <f>Equipment!G661</f>
        <v>0</v>
      </c>
      <c r="H655" s="125">
        <f>Equipment!H661</f>
        <v>0</v>
      </c>
      <c r="I655" s="125">
        <f>Equipment!K661</f>
        <v>0</v>
      </c>
      <c r="J655" s="125">
        <f>Equipment!L661</f>
        <v>0</v>
      </c>
      <c r="K655" s="125">
        <f>Equipment!I661</f>
        <v>0</v>
      </c>
      <c r="L655" s="125" t="str">
        <f>Equipment!M661</f>
        <v>Modular Plastic Storage Box - Small (10 pack)</v>
      </c>
      <c r="M655" s="125">
        <f>Equipment!N661</f>
        <v>3.95</v>
      </c>
      <c r="N655" s="125">
        <f>Equipment!O661</f>
        <v>0</v>
      </c>
      <c r="O655" s="125" t="str">
        <f>Equipment!P661</f>
        <v>A</v>
      </c>
      <c r="P655" s="125">
        <f>Equipment!Q661</f>
        <v>641</v>
      </c>
      <c r="Q655" s="125" t="str">
        <f>Equipment!R661</f>
        <v>TOL-11527</v>
      </c>
      <c r="R655" s="125">
        <f>Equipment!S661</f>
        <v>0</v>
      </c>
      <c r="S655" s="125">
        <f>Equipment!T661</f>
        <v>0</v>
      </c>
      <c r="T655" s="125">
        <f>Equipment!U661</f>
        <v>0</v>
      </c>
      <c r="U655" s="125">
        <f>Equipment!V661</f>
        <v>0</v>
      </c>
      <c r="V655" s="125">
        <f>Equipment!W661</f>
        <v>0</v>
      </c>
      <c r="W655" s="125" t="str">
        <f>Equipment!X661</f>
        <v>https://www.sparkfun.com/products/11527</v>
      </c>
      <c r="X655" s="125" t="str">
        <f>Equipment!Y661</f>
        <v>https://cdn.sparkfun.com/r/92-92/assets/parts/7/4/5/2/11527-01.jpg</v>
      </c>
      <c r="Y655" s="125" t="str">
        <f>Equipment!Z661</f>
        <v>https://www.sparkfun.com/products/11527</v>
      </c>
      <c r="Z655" s="125" t="str">
        <f>Equipment!AA661</f>
        <v>https://www.mouser.com/ProductDetail/474-TOL-11527</v>
      </c>
      <c r="AA655" s="125">
        <f>Equipment!AB661</f>
        <v>0</v>
      </c>
      <c r="AB655" s="125"/>
      <c r="AC655" s="125"/>
      <c r="AD655" s="125"/>
      <c r="AE655" s="125"/>
      <c r="AF655" s="125"/>
      <c r="AG655" s="125"/>
      <c r="AH655" s="125"/>
      <c r="AI655" s="125"/>
      <c r="AJ655" s="125"/>
      <c r="AK655" s="125"/>
      <c r="AL655" s="125"/>
    </row>
    <row r="656" spans="1:38" s="124" customFormat="1" x14ac:dyDescent="0.3">
      <c r="A656" s="125" t="str">
        <f>Equipment!A662</f>
        <v>Tools</v>
      </c>
      <c r="B656" s="125" t="str">
        <f>Equipment!B662</f>
        <v>Storage/Organization</v>
      </c>
      <c r="C656" s="125" t="str">
        <f>Equipment!C662</f>
        <v>Adafruit</v>
      </c>
      <c r="D656" s="125" t="str">
        <f>Equipment!D662</f>
        <v>2938</v>
      </c>
      <c r="E656" s="125">
        <f>Equipment!E662</f>
        <v>0</v>
      </c>
      <c r="F656" s="125">
        <f>Equipment!F662</f>
        <v>0</v>
      </c>
      <c r="G656" s="125">
        <f>Equipment!G662</f>
        <v>0</v>
      </c>
      <c r="H656" s="125">
        <f>Equipment!H662</f>
        <v>0</v>
      </c>
      <c r="I656" s="125">
        <f>Equipment!K662</f>
        <v>0</v>
      </c>
      <c r="J656" s="125">
        <f>Equipment!L662</f>
        <v>0</v>
      </c>
      <c r="K656" s="125">
        <f>Equipment!I662</f>
        <v>0</v>
      </c>
      <c r="L656" s="125" t="str">
        <f>Equipment!M662</f>
        <v>Latching 5-Compartment Storage Box</v>
      </c>
      <c r="M656" s="125">
        <f>Equipment!N662</f>
        <v>2.5</v>
      </c>
      <c r="N656" s="125">
        <f>Equipment!O662</f>
        <v>0</v>
      </c>
      <c r="O656" s="125" t="str">
        <f>Equipment!P662</f>
        <v>A</v>
      </c>
      <c r="P656" s="125">
        <f>Equipment!Q662</f>
        <v>642</v>
      </c>
      <c r="Q656" s="125" t="str">
        <f>Equipment!R662</f>
        <v>2938</v>
      </c>
      <c r="R656" s="125">
        <f>Equipment!S662</f>
        <v>0</v>
      </c>
      <c r="S656" s="125">
        <f>Equipment!T662</f>
        <v>0</v>
      </c>
      <c r="T656" s="125">
        <f>Equipment!U662</f>
        <v>0</v>
      </c>
      <c r="U656" s="125">
        <f>Equipment!V662</f>
        <v>0</v>
      </c>
      <c r="V656" s="125">
        <f>Equipment!W662</f>
        <v>0</v>
      </c>
      <c r="W656" s="125">
        <f>Equipment!X662</f>
        <v>0</v>
      </c>
      <c r="X656" s="125">
        <f>Equipment!Y662</f>
        <v>0</v>
      </c>
      <c r="Y656" s="125" t="str">
        <f>Equipment!Z662</f>
        <v>https://www.adafruit.com/product/2938</v>
      </c>
      <c r="Z656" s="125" t="str">
        <f>Equipment!AA662</f>
        <v>https://www.mouser.com/ProductDetail/485-2938</v>
      </c>
      <c r="AA656" s="125">
        <f>Equipment!AB662</f>
        <v>0</v>
      </c>
      <c r="AB656" s="125"/>
      <c r="AC656" s="125"/>
      <c r="AD656" s="125"/>
      <c r="AE656" s="125"/>
      <c r="AF656" s="125"/>
      <c r="AG656" s="125"/>
      <c r="AH656" s="125"/>
      <c r="AI656" s="125"/>
      <c r="AJ656" s="125"/>
      <c r="AK656" s="125"/>
      <c r="AL656" s="125"/>
    </row>
    <row r="657" spans="1:38" s="124" customFormat="1" x14ac:dyDescent="0.3">
      <c r="A657" s="125" t="str">
        <f>Equipment!A663</f>
        <v>Tools</v>
      </c>
      <c r="B657" s="125" t="str">
        <f>Equipment!B663</f>
        <v>Storage/Organization</v>
      </c>
      <c r="C657" s="125" t="str">
        <f>Equipment!C663</f>
        <v>Adafruit</v>
      </c>
      <c r="D657" s="125" t="str">
        <f>Equipment!D663</f>
        <v>433</v>
      </c>
      <c r="E657" s="125">
        <f>Equipment!E663</f>
        <v>0</v>
      </c>
      <c r="F657" s="125">
        <f>Equipment!F663</f>
        <v>1</v>
      </c>
      <c r="G657" s="125">
        <f>Equipment!G663</f>
        <v>1</v>
      </c>
      <c r="H657" s="125">
        <f>Equipment!H663</f>
        <v>1</v>
      </c>
      <c r="I657" s="125">
        <f>Equipment!K663</f>
        <v>0</v>
      </c>
      <c r="J657" s="125">
        <f>Equipment!L663</f>
        <v>0</v>
      </c>
      <c r="K657" s="125">
        <f>Equipment!I663</f>
        <v>1</v>
      </c>
      <c r="L657" s="125" t="str">
        <f>Equipment!M663</f>
        <v>Medium Modular Snap Boxes - SMD component storage - 2 pack - Pink</v>
      </c>
      <c r="M657" s="125">
        <f>Equipment!N663</f>
        <v>2.95</v>
      </c>
      <c r="N657" s="125">
        <f>Equipment!O663</f>
        <v>0</v>
      </c>
      <c r="O657" s="125" t="str">
        <f>Equipment!P663</f>
        <v>A</v>
      </c>
      <c r="P657" s="125">
        <f>Equipment!Q663</f>
        <v>643</v>
      </c>
      <c r="Q657" s="125" t="str">
        <f>Equipment!R663</f>
        <v>433</v>
      </c>
      <c r="R657" s="125">
        <f>Equipment!S663</f>
        <v>0</v>
      </c>
      <c r="S657" s="125">
        <f>Equipment!T663</f>
        <v>2.95</v>
      </c>
      <c r="T657" s="125">
        <f>Equipment!U663</f>
        <v>2.95</v>
      </c>
      <c r="U657" s="125">
        <f>Equipment!V663</f>
        <v>0</v>
      </c>
      <c r="V657" s="125">
        <f>Equipment!W663</f>
        <v>0</v>
      </c>
      <c r="W657" s="125">
        <f>Equipment!X663</f>
        <v>0</v>
      </c>
      <c r="X657" s="125">
        <f>Equipment!Y663</f>
        <v>0</v>
      </c>
      <c r="Y657" s="125" t="str">
        <f>Equipment!Z663</f>
        <v>https://www.adafruit.com/product/433</v>
      </c>
      <c r="Z657" s="125" t="str">
        <f>Equipment!AA663</f>
        <v>https://www.mouser.com/ProductDetail/485-433</v>
      </c>
      <c r="AA657" s="125">
        <f>Equipment!AB663</f>
        <v>0</v>
      </c>
      <c r="AB657" s="125"/>
      <c r="AC657" s="125"/>
      <c r="AD657" s="125"/>
      <c r="AE657" s="125"/>
      <c r="AF657" s="125"/>
      <c r="AG657" s="125"/>
      <c r="AH657" s="125"/>
      <c r="AI657" s="125"/>
      <c r="AJ657" s="125"/>
      <c r="AK657" s="125"/>
      <c r="AL657" s="125"/>
    </row>
    <row r="658" spans="1:38" s="124" customFormat="1" x14ac:dyDescent="0.3">
      <c r="A658" s="125" t="str">
        <f>Equipment!A664</f>
        <v>Tools</v>
      </c>
      <c r="B658" s="125" t="str">
        <f>Equipment!B664</f>
        <v>Storage/Organization</v>
      </c>
      <c r="C658" s="125" t="str">
        <f>Equipment!C664</f>
        <v>Adafruit</v>
      </c>
      <c r="D658" s="125" t="str">
        <f>Equipment!D664</f>
        <v>432</v>
      </c>
      <c r="E658" s="125">
        <f>Equipment!E664</f>
        <v>0</v>
      </c>
      <c r="F658" s="125">
        <f>Equipment!F664</f>
        <v>1</v>
      </c>
      <c r="G658" s="125">
        <f>Equipment!G664</f>
        <v>1</v>
      </c>
      <c r="H658" s="125">
        <f>Equipment!H664</f>
        <v>1</v>
      </c>
      <c r="I658" s="125">
        <f>Equipment!K664</f>
        <v>0</v>
      </c>
      <c r="J658" s="125">
        <f>Equipment!L664</f>
        <v>0</v>
      </c>
      <c r="K658" s="125">
        <f>Equipment!I664</f>
        <v>1</v>
      </c>
      <c r="L658" s="125" t="str">
        <f>Equipment!M664</f>
        <v>Small Modular Snap Boxes - SMD component storage - 3 pack - Green</v>
      </c>
      <c r="M658" s="125">
        <f>Equipment!N664</f>
        <v>2.95</v>
      </c>
      <c r="N658" s="125">
        <f>Equipment!O664</f>
        <v>0</v>
      </c>
      <c r="O658" s="125" t="str">
        <f>Equipment!P664</f>
        <v>A</v>
      </c>
      <c r="P658" s="125">
        <f>Equipment!Q664</f>
        <v>644</v>
      </c>
      <c r="Q658" s="125" t="str">
        <f>Equipment!R664</f>
        <v>432</v>
      </c>
      <c r="R658" s="125">
        <f>Equipment!S664</f>
        <v>0</v>
      </c>
      <c r="S658" s="125">
        <f>Equipment!T664</f>
        <v>2.95</v>
      </c>
      <c r="T658" s="125">
        <f>Equipment!U664</f>
        <v>2.95</v>
      </c>
      <c r="U658" s="125">
        <f>Equipment!V664</f>
        <v>0</v>
      </c>
      <c r="V658" s="125">
        <f>Equipment!W664</f>
        <v>0</v>
      </c>
      <c r="W658" s="125">
        <f>Equipment!X664</f>
        <v>0</v>
      </c>
      <c r="X658" s="125">
        <f>Equipment!Y664</f>
        <v>0</v>
      </c>
      <c r="Y658" s="125" t="str">
        <f>Equipment!Z664</f>
        <v>https://www.adafruit.com/product/432</v>
      </c>
      <c r="Z658" s="125" t="str">
        <f>Equipment!AA664</f>
        <v>https://www.mouser.com/ProductDetail/485-432</v>
      </c>
      <c r="AA658" s="125">
        <f>Equipment!AB664</f>
        <v>0</v>
      </c>
      <c r="AB658" s="125"/>
      <c r="AC658" s="125"/>
      <c r="AD658" s="125"/>
      <c r="AE658" s="125"/>
      <c r="AF658" s="125"/>
      <c r="AG658" s="125"/>
      <c r="AH658" s="125"/>
      <c r="AI658" s="125"/>
      <c r="AJ658" s="125"/>
      <c r="AK658" s="125"/>
      <c r="AL658" s="125"/>
    </row>
    <row r="659" spans="1:38" s="124" customFormat="1" x14ac:dyDescent="0.3">
      <c r="A659" s="125" t="str">
        <f>Equipment!A665</f>
        <v>Tools</v>
      </c>
      <c r="B659" s="125" t="str">
        <f>Equipment!B665</f>
        <v>Storage/Organization</v>
      </c>
      <c r="C659" s="125" t="str">
        <f>Equipment!C665</f>
        <v>Adafruit</v>
      </c>
      <c r="D659" s="125" t="str">
        <f>Equipment!D665</f>
        <v>427</v>
      </c>
      <c r="E659" s="125">
        <f>Equipment!E665</f>
        <v>0</v>
      </c>
      <c r="F659" s="125">
        <f>Equipment!F665</f>
        <v>1</v>
      </c>
      <c r="G659" s="125">
        <f>Equipment!G665</f>
        <v>1</v>
      </c>
      <c r="H659" s="125">
        <f>Equipment!H665</f>
        <v>1</v>
      </c>
      <c r="I659" s="125">
        <f>Equipment!K665</f>
        <v>0</v>
      </c>
      <c r="J659" s="125">
        <f>Equipment!L665</f>
        <v>0</v>
      </c>
      <c r="K659" s="125">
        <f>Equipment!I665</f>
        <v>1</v>
      </c>
      <c r="L659" s="125" t="str">
        <f>Equipment!M665</f>
        <v>Tiny Modular Snap Boxes - SMD component storage - 10 pack - Blue</v>
      </c>
      <c r="M659" s="125">
        <f>Equipment!N665</f>
        <v>4</v>
      </c>
      <c r="N659" s="125">
        <f>Equipment!O665</f>
        <v>0</v>
      </c>
      <c r="O659" s="125" t="str">
        <f>Equipment!P665</f>
        <v>A</v>
      </c>
      <c r="P659" s="125">
        <f>Equipment!Q665</f>
        <v>645</v>
      </c>
      <c r="Q659" s="125" t="str">
        <f>Equipment!R665</f>
        <v>427</v>
      </c>
      <c r="R659" s="125">
        <f>Equipment!S665</f>
        <v>0</v>
      </c>
      <c r="S659" s="125">
        <f>Equipment!T665</f>
        <v>4</v>
      </c>
      <c r="T659" s="125">
        <f>Equipment!U665</f>
        <v>4</v>
      </c>
      <c r="U659" s="125">
        <f>Equipment!V665</f>
        <v>0</v>
      </c>
      <c r="V659" s="125">
        <f>Equipment!W665</f>
        <v>0</v>
      </c>
      <c r="W659" s="125">
        <f>Equipment!X665</f>
        <v>0</v>
      </c>
      <c r="X659" s="125">
        <f>Equipment!Y665</f>
        <v>0</v>
      </c>
      <c r="Y659" s="125" t="str">
        <f>Equipment!Z665</f>
        <v>https://www.adafruit.com/product/427</v>
      </c>
      <c r="Z659" s="125" t="str">
        <f>Equipment!AA665</f>
        <v>https://www.mouser.com/ProductDetail/485-427</v>
      </c>
      <c r="AA659" s="125">
        <f>Equipment!AB665</f>
        <v>0</v>
      </c>
      <c r="AB659" s="125"/>
      <c r="AC659" s="125"/>
      <c r="AD659" s="125"/>
      <c r="AE659" s="125"/>
      <c r="AF659" s="125"/>
      <c r="AG659" s="125"/>
      <c r="AH659" s="125"/>
      <c r="AI659" s="125"/>
      <c r="AJ659" s="125"/>
      <c r="AK659" s="125"/>
      <c r="AL659" s="125"/>
    </row>
    <row r="660" spans="1:38" s="124" customFormat="1" x14ac:dyDescent="0.3">
      <c r="A660" s="125" t="str">
        <f>Equipment!A666</f>
        <v>Tools</v>
      </c>
      <c r="B660" s="125" t="str">
        <f>Equipment!B666</f>
        <v>Storage/Organization</v>
      </c>
      <c r="C660" s="125" t="str">
        <f>Equipment!C666</f>
        <v>Adafruit</v>
      </c>
      <c r="D660" s="125" t="str">
        <f>Equipment!D666</f>
        <v>431</v>
      </c>
      <c r="E660" s="125">
        <f>Equipment!E666</f>
        <v>0</v>
      </c>
      <c r="F660" s="125">
        <f>Equipment!F666</f>
        <v>1</v>
      </c>
      <c r="G660" s="125">
        <f>Equipment!G666</f>
        <v>1</v>
      </c>
      <c r="H660" s="125">
        <f>Equipment!H666</f>
        <v>1</v>
      </c>
      <c r="I660" s="125">
        <f>Equipment!K666</f>
        <v>0</v>
      </c>
      <c r="J660" s="125">
        <f>Equipment!L666</f>
        <v>0</v>
      </c>
      <c r="K660" s="125">
        <f>Equipment!I666</f>
        <v>1</v>
      </c>
      <c r="L660" s="125" t="str">
        <f>Equipment!M666</f>
        <v>Tiny Modular Snap Boxes - SMD component storage - 10 pack - White</v>
      </c>
      <c r="M660" s="125">
        <f>Equipment!N666</f>
        <v>4</v>
      </c>
      <c r="N660" s="125">
        <f>Equipment!O666</f>
        <v>0</v>
      </c>
      <c r="O660" s="125" t="str">
        <f>Equipment!P666</f>
        <v>A</v>
      </c>
      <c r="P660" s="125">
        <f>Equipment!Q666</f>
        <v>646</v>
      </c>
      <c r="Q660" s="125" t="str">
        <f>Equipment!R666</f>
        <v>431</v>
      </c>
      <c r="R660" s="125">
        <f>Equipment!S666</f>
        <v>0</v>
      </c>
      <c r="S660" s="125">
        <f>Equipment!T666</f>
        <v>4</v>
      </c>
      <c r="T660" s="125">
        <f>Equipment!U666</f>
        <v>4</v>
      </c>
      <c r="U660" s="125">
        <f>Equipment!V666</f>
        <v>0</v>
      </c>
      <c r="V660" s="125">
        <f>Equipment!W666</f>
        <v>0</v>
      </c>
      <c r="W660" s="125">
        <f>Equipment!X666</f>
        <v>0</v>
      </c>
      <c r="X660" s="125">
        <f>Equipment!Y666</f>
        <v>0</v>
      </c>
      <c r="Y660" s="125" t="str">
        <f>Equipment!Z666</f>
        <v>https://www.adafruit.com/product/431</v>
      </c>
      <c r="Z660" s="125" t="str">
        <f>Equipment!AA666</f>
        <v>https://www.mouser.com/ProductDetail/485-431</v>
      </c>
      <c r="AA660" s="125">
        <f>Equipment!AB666</f>
        <v>0</v>
      </c>
      <c r="AB660" s="125"/>
      <c r="AC660" s="125"/>
      <c r="AD660" s="125"/>
      <c r="AE660" s="125"/>
      <c r="AF660" s="125"/>
      <c r="AG660" s="125"/>
      <c r="AH660" s="125"/>
      <c r="AI660" s="125"/>
      <c r="AJ660" s="125"/>
      <c r="AK660" s="125"/>
      <c r="AL660" s="1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FFD87-77A2-406E-B6CE-6AAA9BE8E3A2}">
  <sheetPr codeName="Sheet8">
    <tabColor rgb="FF92D050"/>
  </sheetPr>
  <dimension ref="A1:AU134"/>
  <sheetViews>
    <sheetView tabSelected="1" topLeftCell="A13" zoomScale="115" zoomScaleNormal="115" workbookViewId="0">
      <selection activeCell="B118" sqref="B118"/>
    </sheetView>
  </sheetViews>
  <sheetFormatPr defaultRowHeight="14.4" x14ac:dyDescent="0.3"/>
  <cols>
    <col min="1" max="1" width="4.33203125" style="125" bestFit="1" customWidth="1"/>
    <col min="2" max="2" width="44.77734375" customWidth="1"/>
    <col min="3" max="3" width="13.44140625" bestFit="1" customWidth="1"/>
    <col min="4" max="4" width="9.44140625" style="123" bestFit="1" customWidth="1"/>
    <col min="7" max="12" width="9.44140625" bestFit="1" customWidth="1"/>
    <col min="13" max="13" width="14.88671875" customWidth="1"/>
    <col min="14" max="14" width="9.44140625" bestFit="1" customWidth="1"/>
    <col min="18" max="18" width="48.88671875" customWidth="1"/>
    <col min="22" max="22" width="54.33203125" customWidth="1"/>
    <col min="23" max="23" width="49.5546875" style="73" customWidth="1"/>
    <col min="24" max="24" width="49.5546875" customWidth="1"/>
    <col min="25" max="26" width="49.5546875" style="73" customWidth="1"/>
    <col min="27" max="27" width="50.21875" customWidth="1"/>
    <col min="28" max="29" width="50.21875" style="73" customWidth="1"/>
    <col min="30" max="30" width="58.77734375" style="73" bestFit="1" customWidth="1"/>
    <col min="31" max="31" width="58.77734375" bestFit="1" customWidth="1"/>
    <col min="34" max="34" width="48.109375" bestFit="1" customWidth="1"/>
    <col min="35" max="35" width="58.77734375" bestFit="1" customWidth="1"/>
    <col min="47" max="47" width="9.44140625" bestFit="1" customWidth="1"/>
  </cols>
  <sheetData>
    <row r="1" spans="1:35" x14ac:dyDescent="0.3">
      <c r="B1" s="109" t="str">
        <f>[1]!nonzeroQtysOfList(EquipmentListTable['# Left],EquipmentListTable[Supplier],EquipmentListTable[Name], FilterSpecs!$A$6, $B$2)</f>
        <v>Name</v>
      </c>
      <c r="C1" s="109" t="str">
        <f>[1]!nonzeroQtysOfList(EquipmentListTable['# Left],EquipmentListTable[Supplier],EquipmentListTable[SKU], FilterSpecs!$A$6, $B$2)</f>
        <v>SKU</v>
      </c>
      <c r="D1" s="125" t="str">
        <f>[1]!nonzeroQtysOfList(EquipmentListTable['# Left],EquipmentListTable[Supplier],EquipmentListTable['# Left], FilterSpecs!$A$6, $B$2)</f>
        <v># Left</v>
      </c>
      <c r="E1" s="125" t="str">
        <f>[1]!nonzeroQtysOfList(EquipmentListTable['# Left],EquipmentListTable[Supplier],EquipmentListTable[Tag], FilterSpecs!$A$6, $B$2)</f>
        <v>Tag</v>
      </c>
      <c r="G1" s="109"/>
      <c r="H1" s="109"/>
      <c r="I1" s="109"/>
      <c r="J1" s="109"/>
      <c r="K1" s="109"/>
      <c r="L1" s="109"/>
      <c r="M1" s="109" t="e">
        <f ca="1">[1]!nonzeroQtysOfList(INDIRECT(O1),#REF!,#REF!, FilterSpecs!$A$6, $B$2)</f>
        <v>#VALUE!</v>
      </c>
      <c r="N1" s="109"/>
      <c r="O1" s="109" t="s">
        <v>2477</v>
      </c>
      <c r="P1" s="109"/>
      <c r="Q1" s="109"/>
      <c r="R1" s="109"/>
      <c r="S1" s="109"/>
      <c r="V1" s="110"/>
      <c r="W1" s="110"/>
      <c r="X1" s="110"/>
      <c r="Y1" s="110"/>
      <c r="Z1" s="110"/>
      <c r="AA1" s="110"/>
      <c r="AB1" s="110"/>
      <c r="AC1" s="110"/>
      <c r="AD1" s="110"/>
      <c r="AE1" s="110"/>
      <c r="AH1" s="110"/>
      <c r="AI1" s="110"/>
    </row>
    <row r="2" spans="1:35" x14ac:dyDescent="0.3">
      <c r="A2" s="125" t="s">
        <v>2486</v>
      </c>
      <c r="B2" s="109" t="str">
        <f>[1]!nonzeroQtysOfList(EquipmentListTable['# Left],EquipmentListTable[Supplier],EquipmentListTable[Name], FilterSpecs!$A$6, $B$2)</f>
        <v>WAV Trigger</v>
      </c>
      <c r="C2" s="109" t="str">
        <f>[1]!nonzeroQtysOfList(EquipmentListTable['# Left],EquipmentListTable[Supplier],EquipmentListTable[SKU], FilterSpecs!$A$6, $B$2)</f>
        <v>WIG-13660</v>
      </c>
      <c r="D2" s="125">
        <f>[1]!nonzeroQtysOfList(EquipmentListTable['# Left],EquipmentListTable[Supplier],EquipmentListTable['# Left], FilterSpecs!$A$6, $B$2)</f>
        <v>1</v>
      </c>
      <c r="E2" s="125" t="str">
        <f>[1]!nonzeroQtysOfList(EquipmentListTable['# Left],EquipmentListTable[Supplier],EquipmentListTable[Tag], FilterSpecs!$A$6, $B$2)</f>
        <v>A</v>
      </c>
      <c r="F2" s="109"/>
      <c r="G2" s="109"/>
      <c r="H2" s="109"/>
      <c r="I2" s="109"/>
      <c r="J2" s="109"/>
      <c r="K2" s="109"/>
      <c r="L2" s="109"/>
      <c r="M2" s="109"/>
      <c r="N2" s="109"/>
      <c r="O2" s="109"/>
      <c r="P2" s="109"/>
      <c r="Q2" s="109"/>
      <c r="R2" s="109"/>
      <c r="S2" s="109"/>
      <c r="V2" s="110"/>
      <c r="W2" s="110"/>
      <c r="X2" s="110"/>
      <c r="Y2" s="110"/>
      <c r="Z2" s="110"/>
      <c r="AA2" s="110"/>
      <c r="AB2" s="110"/>
      <c r="AC2" s="110"/>
      <c r="AD2" s="110"/>
      <c r="AE2" s="110"/>
      <c r="AI2" s="110"/>
    </row>
    <row r="3" spans="1:35" x14ac:dyDescent="0.3">
      <c r="A3" s="125" t="s">
        <v>2486</v>
      </c>
      <c r="B3" s="109" t="str">
        <f>[1]!nonzeroQtysOfList(EquipmentListTable['# Left],EquipmentListTable[Supplier],EquipmentListTable[Name], FilterSpecs!$A$6, $B$2)</f>
        <v>Hamburger Mini Speaker</v>
      </c>
      <c r="C3" s="109" t="str">
        <f>[1]!nonzeroQtysOfList(EquipmentListTable['# Left],EquipmentListTable[Supplier],EquipmentListTable[SKU], FilterSpecs!$A$6, $B$2)</f>
        <v>COM-14023</v>
      </c>
      <c r="D3" s="125">
        <f>[1]!nonzeroQtysOfList(EquipmentListTable['# Left],EquipmentListTable[Supplier],EquipmentListTable['# Left], FilterSpecs!$A$6, $B$2)</f>
        <v>1</v>
      </c>
      <c r="E3" s="125" t="str">
        <f>[1]!nonzeroQtysOfList(EquipmentListTable['# Left],EquipmentListTable[Supplier],EquipmentListTable[Tag], FilterSpecs!$A$6, $B$2)</f>
        <v>A</v>
      </c>
      <c r="F3" s="109"/>
      <c r="G3" s="109"/>
      <c r="H3" s="109"/>
      <c r="I3" s="109"/>
      <c r="J3" s="109"/>
      <c r="K3" s="109"/>
      <c r="L3" s="109"/>
      <c r="M3" s="109"/>
      <c r="N3" s="109"/>
      <c r="O3" s="109"/>
      <c r="P3" s="109"/>
      <c r="Q3" s="109"/>
      <c r="R3" s="109"/>
      <c r="S3" s="109"/>
      <c r="V3" s="110"/>
      <c r="W3" s="110"/>
      <c r="X3" s="110"/>
      <c r="Y3" s="110"/>
      <c r="Z3" s="110"/>
      <c r="AA3" s="110"/>
      <c r="AB3" s="110"/>
      <c r="AC3" s="110"/>
      <c r="AD3" s="110"/>
      <c r="AE3" s="110"/>
      <c r="AI3" s="110"/>
    </row>
    <row r="4" spans="1:35" x14ac:dyDescent="0.3">
      <c r="B4" s="109" t="str">
        <f>[1]!nonzeroQtysOfList(EquipmentListTable['# Left],EquipmentListTable[Supplier],EquipmentListTable[Name], FilterSpecs!$A$6, $B$2)</f>
        <v>Speaker - 0.5W (8 Ohm)</v>
      </c>
      <c r="C4" s="109" t="str">
        <f>[1]!nonzeroQtysOfList(EquipmentListTable['# Left],EquipmentListTable[Supplier],EquipmentListTable[SKU], FilterSpecs!$A$6, $B$2)</f>
        <v>COM-09151</v>
      </c>
      <c r="D4" s="125">
        <f>[1]!nonzeroQtysOfList(EquipmentListTable['# Left],EquipmentListTable[Supplier],EquipmentListTable['# Left], FilterSpecs!$A$6, $B$2)</f>
        <v>2</v>
      </c>
      <c r="E4" s="125" t="str">
        <f>[1]!nonzeroQtysOfList(EquipmentListTable['# Left],EquipmentListTable[Supplier],EquipmentListTable[Tag], FilterSpecs!$A$6, $B$2)</f>
        <v>A</v>
      </c>
      <c r="F4" s="109"/>
      <c r="G4" s="109"/>
      <c r="H4" s="109"/>
      <c r="I4" s="109"/>
      <c r="J4" s="109"/>
      <c r="K4" s="109"/>
      <c r="L4" s="109"/>
      <c r="M4" s="109"/>
      <c r="N4" s="109"/>
      <c r="O4" s="109"/>
      <c r="P4" s="109"/>
      <c r="Q4" s="109"/>
      <c r="R4" s="109"/>
      <c r="S4" s="109"/>
      <c r="V4" s="110"/>
      <c r="W4" s="110"/>
      <c r="X4" s="110"/>
      <c r="Y4" s="110"/>
      <c r="Z4" s="110"/>
      <c r="AA4" s="110"/>
      <c r="AB4" s="110"/>
      <c r="AC4" s="110"/>
      <c r="AD4" s="110"/>
      <c r="AE4" s="110"/>
      <c r="AI4" s="110"/>
    </row>
    <row r="5" spans="1:35" x14ac:dyDescent="0.3">
      <c r="A5" s="125">
        <v>1</v>
      </c>
      <c r="B5" s="109" t="str">
        <f>[1]!nonzeroQtysOfList(EquipmentListTable['# Left],EquipmentListTable[Supplier],EquipmentListTable[Name], FilterSpecs!$A$6, $B$2)</f>
        <v>Speaker Terminal - 4 Spring</v>
      </c>
      <c r="C5" s="109" t="str">
        <f>[1]!nonzeroQtysOfList(EquipmentListTable['# Left],EquipmentListTable[Supplier],EquipmentListTable[SKU], FilterSpecs!$A$6, $B$2)</f>
        <v>COM-11145</v>
      </c>
      <c r="D5" s="125">
        <f>[1]!nonzeroQtysOfList(EquipmentListTable['# Left],EquipmentListTable[Supplier],EquipmentListTable['# Left], FilterSpecs!$A$6, $B$2)</f>
        <v>2</v>
      </c>
      <c r="E5" s="125" t="str">
        <f>[1]!nonzeroQtysOfList(EquipmentListTable['# Left],EquipmentListTable[Supplier],EquipmentListTable[Tag], FilterSpecs!$A$6, $B$2)</f>
        <v>A</v>
      </c>
      <c r="F5" s="109"/>
      <c r="G5" s="109"/>
      <c r="H5" s="109"/>
      <c r="I5" s="109"/>
      <c r="J5" s="109"/>
      <c r="K5" s="109"/>
      <c r="L5" s="109"/>
      <c r="M5" s="109"/>
      <c r="N5" s="109"/>
      <c r="O5" s="109"/>
      <c r="P5" s="109"/>
      <c r="Q5" s="109"/>
      <c r="R5" s="109"/>
      <c r="S5" s="109"/>
      <c r="V5" s="110"/>
      <c r="W5" s="110"/>
      <c r="X5" s="110"/>
      <c r="Y5" s="110"/>
      <c r="Z5" s="110"/>
      <c r="AA5" s="110"/>
      <c r="AB5" s="110"/>
      <c r="AC5" s="110"/>
      <c r="AD5" s="110"/>
      <c r="AE5" s="110"/>
      <c r="AI5" s="110"/>
    </row>
    <row r="6" spans="1:35" x14ac:dyDescent="0.3">
      <c r="A6" s="125" t="s">
        <v>2486</v>
      </c>
      <c r="B6" s="109" t="str">
        <f>[1]!nonzeroQtysOfList(EquipmentListTable['# Left],EquipmentListTable[Supplier],EquipmentListTable[Name], FilterSpecs!$A$6, $B$2)</f>
        <v>Vibration Motor</v>
      </c>
      <c r="C6" s="109" t="str">
        <f>[1]!nonzeroQtysOfList(EquipmentListTable['# Left],EquipmentListTable[Supplier],EquipmentListTable[SKU], FilterSpecs!$A$6, $B$2)</f>
        <v>ROB-08449</v>
      </c>
      <c r="D6" s="125">
        <f>[1]!nonzeroQtysOfList(EquipmentListTable['# Left],EquipmentListTable[Supplier],EquipmentListTable['# Left], FilterSpecs!$A$6, $B$2)</f>
        <v>2</v>
      </c>
      <c r="E6" s="125" t="str">
        <f>[1]!nonzeroQtysOfList(EquipmentListTable['# Left],EquipmentListTable[Supplier],EquipmentListTable[Tag], FilterSpecs!$A$6, $B$2)</f>
        <v>A</v>
      </c>
      <c r="F6" s="109"/>
      <c r="G6" s="109"/>
      <c r="H6" s="109"/>
      <c r="I6" s="109"/>
      <c r="J6" s="109"/>
      <c r="K6" s="109"/>
      <c r="L6" s="109"/>
      <c r="M6" s="109"/>
      <c r="N6" s="109"/>
      <c r="O6" s="109"/>
      <c r="P6" s="109"/>
      <c r="Q6" s="109"/>
      <c r="R6" s="109"/>
      <c r="S6" s="109"/>
      <c r="V6" s="110"/>
      <c r="W6" s="110"/>
      <c r="X6" s="110"/>
      <c r="Y6" s="110"/>
      <c r="Z6" s="110"/>
      <c r="AA6" s="110"/>
      <c r="AB6" s="110"/>
      <c r="AC6" s="110"/>
      <c r="AD6" s="110"/>
      <c r="AE6" s="110"/>
      <c r="AI6" s="110"/>
    </row>
    <row r="7" spans="1:35" x14ac:dyDescent="0.3">
      <c r="A7" s="125" t="s">
        <v>2486</v>
      </c>
      <c r="B7" s="109" t="str">
        <f>[1]!nonzeroQtysOfList(EquipmentListTable['# Left],EquipmentListTable[Supplier],EquipmentListTable[Name], FilterSpecs!$A$6, $B$2)</f>
        <v>Text-to-Speech Module - Emic 2</v>
      </c>
      <c r="C7" s="109" t="str">
        <f>[1]!nonzeroQtysOfList(EquipmentListTable['# Left],EquipmentListTable[Supplier],EquipmentListTable[SKU], FilterSpecs!$A$6, $B$2)</f>
        <v>DEV-11711</v>
      </c>
      <c r="D7" s="125">
        <f>[1]!nonzeroQtysOfList(EquipmentListTable['# Left],EquipmentListTable[Supplier],EquipmentListTable['# Left], FilterSpecs!$A$6, $B$2)</f>
        <v>1</v>
      </c>
      <c r="E7" s="125" t="str">
        <f>[1]!nonzeroQtysOfList(EquipmentListTable['# Left],EquipmentListTable[Supplier],EquipmentListTable[Tag], FilterSpecs!$A$6, $B$2)</f>
        <v>A</v>
      </c>
      <c r="F7" s="109"/>
      <c r="G7" s="109"/>
      <c r="H7" s="109"/>
      <c r="I7" s="109"/>
      <c r="J7" s="109"/>
      <c r="K7" s="109"/>
      <c r="L7" s="109"/>
      <c r="M7" s="109"/>
      <c r="N7" s="109"/>
      <c r="O7" s="109"/>
      <c r="P7" s="109"/>
      <c r="Q7" s="109"/>
      <c r="R7" s="109"/>
      <c r="S7" s="109"/>
      <c r="V7" s="110"/>
      <c r="W7" s="110"/>
      <c r="X7" s="110"/>
      <c r="Y7" s="110"/>
      <c r="Z7" s="110"/>
      <c r="AA7" s="110"/>
      <c r="AB7" s="110"/>
      <c r="AC7" s="110"/>
      <c r="AD7" s="110"/>
      <c r="AE7" s="110"/>
      <c r="AI7" s="110"/>
    </row>
    <row r="8" spans="1:35" x14ac:dyDescent="0.3">
      <c r="A8" s="125" t="s">
        <v>2486</v>
      </c>
      <c r="B8" s="109" t="str">
        <f>[1]!nonzeroQtysOfList(EquipmentListTable['# Left],EquipmentListTable[Supplier],EquipmentListTable[Name], FilterSpecs!$A$6, $B$2)</f>
        <v>SparkFun MEMS Microphone Breakout - INMP401 (ADMP401)</v>
      </c>
      <c r="C8" s="109" t="str">
        <f>[1]!nonzeroQtysOfList(EquipmentListTable['# Left],EquipmentListTable[Supplier],EquipmentListTable[SKU], FilterSpecs!$A$6, $B$2)</f>
        <v>BOB-09868</v>
      </c>
      <c r="D8" s="125">
        <f>[1]!nonzeroQtysOfList(EquipmentListTable['# Left],EquipmentListTable[Supplier],EquipmentListTable['# Left], FilterSpecs!$A$6, $B$2)</f>
        <v>1</v>
      </c>
      <c r="E8" s="125" t="str">
        <f>[1]!nonzeroQtysOfList(EquipmentListTable['# Left],EquipmentListTable[Supplier],EquipmentListTable[Tag], FilterSpecs!$A$6, $B$2)</f>
        <v>A</v>
      </c>
      <c r="V8" s="110"/>
      <c r="W8" s="110"/>
      <c r="X8" s="110"/>
      <c r="Y8" s="110"/>
      <c r="Z8" s="110"/>
      <c r="AA8" s="110"/>
      <c r="AB8" s="110"/>
      <c r="AC8" s="110"/>
      <c r="AD8" s="110"/>
      <c r="AE8" s="110"/>
      <c r="AI8" s="110"/>
    </row>
    <row r="9" spans="1:35" x14ac:dyDescent="0.3">
      <c r="A9" s="125" t="s">
        <v>2486</v>
      </c>
      <c r="B9" s="109" t="str">
        <f>[1]!nonzeroQtysOfList(EquipmentListTable['# Left],EquipmentListTable[Supplier],EquipmentListTable[Name], FilterSpecs!$A$6, $B$2)</f>
        <v>Electret Microphone</v>
      </c>
      <c r="C9" s="109" t="str">
        <f>[1]!nonzeroQtysOfList(EquipmentListTable['# Left],EquipmentListTable[Supplier],EquipmentListTable[SKU], FilterSpecs!$A$6, $B$2)</f>
        <v>COM-08635</v>
      </c>
      <c r="D9" s="125">
        <f>[1]!nonzeroQtysOfList(EquipmentListTable['# Left],EquipmentListTable[Supplier],EquipmentListTable['# Left], FilterSpecs!$A$6, $B$2)</f>
        <v>1</v>
      </c>
      <c r="E9" s="125" t="str">
        <f>[1]!nonzeroQtysOfList(EquipmentListTable['# Left],EquipmentListTable[Supplier],EquipmentListTable[Tag], FilterSpecs!$A$6, $B$2)</f>
        <v>A</v>
      </c>
      <c r="V9" s="110"/>
      <c r="W9" s="110"/>
      <c r="X9" s="110"/>
      <c r="Y9" s="110"/>
      <c r="Z9" s="110"/>
      <c r="AA9" s="110"/>
      <c r="AB9" s="110"/>
      <c r="AC9" s="110"/>
      <c r="AD9" s="110"/>
      <c r="AE9" s="110"/>
      <c r="AI9" s="110"/>
    </row>
    <row r="10" spans="1:35" x14ac:dyDescent="0.3">
      <c r="A10" s="125" t="s">
        <v>2486</v>
      </c>
      <c r="B10" s="109" t="str">
        <f>[1]!nonzeroQtysOfList(EquipmentListTable['# Left],EquipmentListTable[Supplier],EquipmentListTable[Name], FilterSpecs!$A$6, $B$2)</f>
        <v>SparkFun Electret Microphone Breakout</v>
      </c>
      <c r="C10" s="109" t="str">
        <f>[1]!nonzeroQtysOfList(EquipmentListTable['# Left],EquipmentListTable[Supplier],EquipmentListTable[SKU], FilterSpecs!$A$6, $B$2)</f>
        <v>BOB-12758</v>
      </c>
      <c r="D10" s="125">
        <f>[1]!nonzeroQtysOfList(EquipmentListTable['# Left],EquipmentListTable[Supplier],EquipmentListTable['# Left], FilterSpecs!$A$6, $B$2)</f>
        <v>1</v>
      </c>
      <c r="E10" s="125" t="str">
        <f>[1]!nonzeroQtysOfList(EquipmentListTable['# Left],EquipmentListTable[Supplier],EquipmentListTable[Tag], FilterSpecs!$A$6, $B$2)</f>
        <v>A</v>
      </c>
      <c r="V10" s="110"/>
      <c r="W10" s="110"/>
      <c r="X10" s="110"/>
      <c r="Y10" s="110"/>
      <c r="Z10" s="110"/>
      <c r="AA10" s="110"/>
      <c r="AB10" s="110"/>
      <c r="AC10" s="110"/>
      <c r="AD10" s="110"/>
      <c r="AE10" s="110"/>
      <c r="AI10" s="110"/>
    </row>
    <row r="11" spans="1:35" x14ac:dyDescent="0.3">
      <c r="B11" s="109" t="str">
        <f>[1]!nonzeroQtysOfList(EquipmentListTable['# Left],EquipmentListTable[Supplier],EquipmentListTable[Name], FilterSpecs!$A$6, $B$2)</f>
        <v>SparkFun Logomatic v2 - Serial SD Datalogger (FAT32)</v>
      </c>
      <c r="C11" s="109" t="str">
        <f>[1]!nonzeroQtysOfList(EquipmentListTable['# Left],EquipmentListTable[Supplier],EquipmentListTable[SKU], FilterSpecs!$A$6, $B$2)</f>
        <v>WIG-12772</v>
      </c>
      <c r="D11" s="125">
        <f>[1]!nonzeroQtysOfList(EquipmentListTable['# Left],EquipmentListTable[Supplier],EquipmentListTable['# Left], FilterSpecs!$A$6, $B$2)</f>
        <v>1</v>
      </c>
      <c r="E11" s="125" t="str">
        <f>[1]!nonzeroQtysOfList(EquipmentListTable['# Left],EquipmentListTable[Supplier],EquipmentListTable[Tag], FilterSpecs!$A$6, $B$2)</f>
        <v>A</v>
      </c>
      <c r="V11" s="110"/>
      <c r="AA11" s="110"/>
      <c r="AB11" s="110"/>
      <c r="AC11" s="110"/>
      <c r="AD11" s="110"/>
      <c r="AE11" s="110"/>
      <c r="AI11" s="110"/>
    </row>
    <row r="12" spans="1:35" x14ac:dyDescent="0.3">
      <c r="A12" s="125" t="s">
        <v>2486</v>
      </c>
      <c r="B12" s="109" t="str">
        <f>[1]!nonzeroQtysOfList(EquipmentListTable['# Left],EquipmentListTable[Supplier],EquipmentListTable[Name], FilterSpecs!$A$6, $B$2)</f>
        <v>SparkFun OpenLog</v>
      </c>
      <c r="C12" s="109" t="str">
        <f>[1]!nonzeroQtysOfList(EquipmentListTable['# Left],EquipmentListTable[Supplier],EquipmentListTable[SKU], FilterSpecs!$A$6, $B$2)</f>
        <v>DEV-13712</v>
      </c>
      <c r="D12" s="125">
        <f>[1]!nonzeroQtysOfList(EquipmentListTable['# Left],EquipmentListTable[Supplier],EquipmentListTable['# Left], FilterSpecs!$A$6, $B$2)</f>
        <v>1</v>
      </c>
      <c r="E12" s="125" t="str">
        <f>[1]!nonzeroQtysOfList(EquipmentListTable['# Left],EquipmentListTable[Supplier],EquipmentListTable[Tag], FilterSpecs!$A$6, $B$2)</f>
        <v>A</v>
      </c>
      <c r="G12" s="73"/>
      <c r="H12" s="73"/>
      <c r="I12" s="73"/>
      <c r="J12" s="73"/>
      <c r="K12" s="73"/>
      <c r="L12" s="73"/>
      <c r="M12" s="73"/>
      <c r="N12" s="73"/>
      <c r="V12" s="110"/>
      <c r="AD12" s="110"/>
      <c r="AE12" s="110"/>
      <c r="AI12" s="110"/>
    </row>
    <row r="13" spans="1:35" x14ac:dyDescent="0.3">
      <c r="A13" s="125" t="s">
        <v>2486</v>
      </c>
      <c r="B13" s="109" t="str">
        <f>[1]!nonzeroQtysOfList(EquipmentListTable['# Left],EquipmentListTable[Supplier],EquipmentListTable[Name], FilterSpecs!$A$6, $B$2)</f>
        <v>SparkFun microSD Shield</v>
      </c>
      <c r="C13" s="109" t="str">
        <f>[1]!nonzeroQtysOfList(EquipmentListTable['# Left],EquipmentListTable[Supplier],EquipmentListTable[SKU], FilterSpecs!$A$6, $B$2)</f>
        <v>DEV-12761</v>
      </c>
      <c r="D13" s="125">
        <f>[1]!nonzeroQtysOfList(EquipmentListTable['# Left],EquipmentListTable[Supplier],EquipmentListTable['# Left], FilterSpecs!$A$6, $B$2)</f>
        <v>1</v>
      </c>
      <c r="E13" s="125" t="str">
        <f>[1]!nonzeroQtysOfList(EquipmentListTable['# Left],EquipmentListTable[Supplier],EquipmentListTable[Tag], FilterSpecs!$A$6, $B$2)</f>
        <v>B</v>
      </c>
      <c r="G13" s="109"/>
      <c r="H13" s="109"/>
      <c r="I13" s="109"/>
      <c r="J13" s="109"/>
      <c r="K13" s="109"/>
      <c r="L13" s="109"/>
      <c r="M13" s="109"/>
      <c r="N13" s="109"/>
      <c r="V13" s="110"/>
      <c r="AD13" s="110"/>
      <c r="AE13" s="110"/>
      <c r="AH13" s="110"/>
      <c r="AI13" s="110"/>
    </row>
    <row r="14" spans="1:35" x14ac:dyDescent="0.3">
      <c r="A14" s="125" t="s">
        <v>2486</v>
      </c>
      <c r="B14" s="109" t="str">
        <f>[1]!nonzeroQtysOfList(EquipmentListTable['# Left],EquipmentListTable[Supplier],EquipmentListTable[Name], FilterSpecs!$A$6, $B$2)</f>
        <v>microSD Card with Adapter - 16GB (Class 10)</v>
      </c>
      <c r="C14" s="109" t="str">
        <f>[1]!nonzeroQtysOfList(EquipmentListTable['# Left],EquipmentListTable[Supplier],EquipmentListTable[SKU], FilterSpecs!$A$6, $B$2)</f>
        <v>COM-13833</v>
      </c>
      <c r="D14" s="125">
        <f>[1]!nonzeroQtysOfList(EquipmentListTable['# Left],EquipmentListTable[Supplier],EquipmentListTable['# Left], FilterSpecs!$A$6, $B$2)</f>
        <v>1</v>
      </c>
      <c r="E14" s="125" t="str">
        <f>[1]!nonzeroQtysOfList(EquipmentListTable['# Left],EquipmentListTable[Supplier],EquipmentListTable[Tag], FilterSpecs!$A$6, $B$2)</f>
        <v>B</v>
      </c>
      <c r="F14" s="73"/>
      <c r="G14" s="109"/>
      <c r="H14" s="109"/>
      <c r="I14" s="109"/>
      <c r="J14" s="109"/>
      <c r="K14" s="109"/>
      <c r="L14" s="109"/>
      <c r="M14" s="109"/>
      <c r="N14" s="109"/>
      <c r="O14" s="110"/>
      <c r="R14" s="110"/>
      <c r="V14" s="110"/>
      <c r="AD14" s="88"/>
      <c r="AE14" s="110"/>
      <c r="AH14" s="110"/>
      <c r="AI14" s="110"/>
    </row>
    <row r="15" spans="1:35" x14ac:dyDescent="0.3">
      <c r="A15" s="125" t="s">
        <v>2486</v>
      </c>
      <c r="B15" s="109" t="str">
        <f>[1]!nonzeroQtysOfList(EquipmentListTable['# Left],EquipmentListTable[Supplier],EquipmentListTable[Name], FilterSpecs!$A$6, $B$2)</f>
        <v>Multimeter Probes - Needle Tipped</v>
      </c>
      <c r="C15" s="109" t="str">
        <f>[1]!nonzeroQtysOfList(EquipmentListTable['# Left],EquipmentListTable[Supplier],EquipmentListTable[SKU], FilterSpecs!$A$6, $B$2)</f>
        <v>TOL-12078</v>
      </c>
      <c r="D15" s="125">
        <f>[1]!nonzeroQtysOfList(EquipmentListTable['# Left],EquipmentListTable[Supplier],EquipmentListTable['# Left], FilterSpecs!$A$6, $B$2)</f>
        <v>1</v>
      </c>
      <c r="E15" s="125" t="str">
        <f>[1]!nonzeroQtysOfList(EquipmentListTable['# Left],EquipmentListTable[Supplier],EquipmentListTable[Tag], FilterSpecs!$A$6, $B$2)</f>
        <v>E</v>
      </c>
      <c r="F15" s="73"/>
      <c r="G15" s="109"/>
      <c r="H15" s="109"/>
      <c r="I15" s="109"/>
      <c r="J15" s="109"/>
      <c r="K15" s="109"/>
      <c r="L15" s="109"/>
      <c r="M15" s="109"/>
      <c r="N15" s="109"/>
      <c r="O15" s="109"/>
      <c r="R15" s="110"/>
      <c r="V15" s="110"/>
      <c r="AD15" s="110"/>
      <c r="AE15" s="110"/>
      <c r="AH15" s="110"/>
      <c r="AI15" s="110"/>
    </row>
    <row r="16" spans="1:35" x14ac:dyDescent="0.3">
      <c r="A16" s="125" t="s">
        <v>2486</v>
      </c>
      <c r="B16" s="109" t="str">
        <f>[1]!nonzeroQtysOfList(EquipmentListTable['# Left],EquipmentListTable[Supplier],EquipmentListTable[Name], FilterSpecs!$A$6, $B$2)</f>
        <v>SparkFun DeadOn RTC Breakout - DS3234</v>
      </c>
      <c r="C16" s="109" t="str">
        <f>[1]!nonzeroQtysOfList(EquipmentListTable['# Left],EquipmentListTable[Supplier],EquipmentListTable[SKU], FilterSpecs!$A$6, $B$2)</f>
        <v>BOB-10160</v>
      </c>
      <c r="D16" s="125">
        <f>[1]!nonzeroQtysOfList(EquipmentListTable['# Left],EquipmentListTable[Supplier],EquipmentListTable['# Left], FilterSpecs!$A$6, $B$2)</f>
        <v>1</v>
      </c>
      <c r="E16" s="125" t="str">
        <f>[1]!nonzeroQtysOfList(EquipmentListTable['# Left],EquipmentListTable[Supplier],EquipmentListTable[Tag], FilterSpecs!$A$6, $B$2)</f>
        <v>E</v>
      </c>
      <c r="F16" s="73"/>
      <c r="G16" s="109"/>
      <c r="H16" s="109"/>
      <c r="I16" s="109"/>
      <c r="J16" s="109"/>
      <c r="K16" s="109"/>
      <c r="L16" s="109"/>
      <c r="M16" s="109"/>
      <c r="N16" s="109"/>
      <c r="O16" s="109"/>
      <c r="R16" s="110"/>
      <c r="V16" s="110"/>
      <c r="AD16" s="110"/>
      <c r="AE16" s="110"/>
      <c r="AH16" s="110"/>
      <c r="AI16" s="110"/>
    </row>
    <row r="17" spans="1:47" x14ac:dyDescent="0.3">
      <c r="A17" s="125" t="s">
        <v>2486</v>
      </c>
      <c r="B17" s="109" t="str">
        <f>[1]!nonzeroQtysOfList(EquipmentListTable['# Left],EquipmentListTable[Supplier],EquipmentListTable[Name], FilterSpecs!$A$6, $B$2)</f>
        <v>LED Light Bar - White (SMD)</v>
      </c>
      <c r="C17" s="109" t="str">
        <f>[1]!nonzeroQtysOfList(EquipmentListTable['# Left],EquipmentListTable[Supplier],EquipmentListTable[SKU], FilterSpecs!$A$6, $B$2)</f>
        <v>COM-12014</v>
      </c>
      <c r="D17" s="125">
        <f>[1]!nonzeroQtysOfList(EquipmentListTable['# Left],EquipmentListTable[Supplier],EquipmentListTable['# Left], FilterSpecs!$A$6, $B$2)</f>
        <v>1</v>
      </c>
      <c r="E17" s="125" t="str">
        <f>[1]!nonzeroQtysOfList(EquipmentListTable['# Left],EquipmentListTable[Supplier],EquipmentListTable[Tag], FilterSpecs!$A$6, $B$2)</f>
        <v>A</v>
      </c>
      <c r="F17" s="73"/>
      <c r="G17" s="109"/>
      <c r="H17" s="109"/>
      <c r="I17" s="109"/>
      <c r="J17" s="109"/>
      <c r="K17" s="109"/>
      <c r="L17" s="109"/>
      <c r="M17" s="109"/>
      <c r="N17" s="109"/>
      <c r="O17" s="109"/>
      <c r="R17" s="110"/>
      <c r="V17" s="110"/>
      <c r="AD17" s="110"/>
      <c r="AE17" s="110"/>
      <c r="AH17" s="110"/>
      <c r="AI17" s="110"/>
    </row>
    <row r="18" spans="1:47" x14ac:dyDescent="0.3">
      <c r="A18" s="125" t="s">
        <v>2486</v>
      </c>
      <c r="B18" s="109" t="str">
        <f>[1]!nonzeroQtysOfList(EquipmentListTable['# Left],EquipmentListTable[Supplier],EquipmentListTable[Name], FilterSpecs!$A$6, $B$2)</f>
        <v>7-Segment Display - 20mm (Blue)</v>
      </c>
      <c r="C18" s="109" t="str">
        <f>[1]!nonzeroQtysOfList(EquipmentListTable['# Left],EquipmentListTable[Supplier],EquipmentListTable[SKU], FilterSpecs!$A$6, $B$2)</f>
        <v>COM-11408</v>
      </c>
      <c r="D18" s="125">
        <f>[1]!nonzeroQtysOfList(EquipmentListTable['# Left],EquipmentListTable[Supplier],EquipmentListTable['# Left], FilterSpecs!$A$6, $B$2)</f>
        <v>1</v>
      </c>
      <c r="E18" s="125" t="str">
        <f>[1]!nonzeroQtysOfList(EquipmentListTable['# Left],EquipmentListTable[Supplier],EquipmentListTable[Tag], FilterSpecs!$A$6, $B$2)</f>
        <v>A</v>
      </c>
      <c r="F18" s="73"/>
      <c r="G18" s="109"/>
      <c r="H18" s="109"/>
      <c r="I18" s="109"/>
      <c r="J18" s="109"/>
      <c r="K18" s="109"/>
      <c r="L18" s="109"/>
      <c r="M18" s="109"/>
      <c r="N18" s="109"/>
      <c r="O18" s="109"/>
      <c r="R18" s="110"/>
      <c r="V18" s="110"/>
      <c r="AD18" s="110"/>
      <c r="AE18" s="110"/>
      <c r="AH18" s="110"/>
      <c r="AI18" s="110"/>
      <c r="AJ18" s="110"/>
    </row>
    <row r="19" spans="1:47" x14ac:dyDescent="0.3">
      <c r="A19" s="125" t="s">
        <v>2486</v>
      </c>
      <c r="B19" s="109" t="str">
        <f>[1]!nonzeroQtysOfList(EquipmentListTable['# Left],EquipmentListTable[Supplier],EquipmentListTable[Name], FilterSpecs!$A$6, $B$2)</f>
        <v>Dual 7-Segment Display - LED (RGB)</v>
      </c>
      <c r="C19" s="109" t="str">
        <f>[1]!nonzeroQtysOfList(EquipmentListTable['# Left],EquipmentListTable[Supplier],EquipmentListTable[SKU], FilterSpecs!$A$6, $B$2)</f>
        <v>COM-13999</v>
      </c>
      <c r="D19" s="125">
        <f>[1]!nonzeroQtysOfList(EquipmentListTable['# Left],EquipmentListTable[Supplier],EquipmentListTable['# Left], FilterSpecs!$A$6, $B$2)</f>
        <v>1</v>
      </c>
      <c r="E19" s="125" t="str">
        <f>[1]!nonzeroQtysOfList(EquipmentListTable['# Left],EquipmentListTable[Supplier],EquipmentListTable[Tag], FilterSpecs!$A$6, $B$2)</f>
        <v>A</v>
      </c>
      <c r="F19" s="73"/>
      <c r="G19" s="109"/>
      <c r="H19" s="109"/>
      <c r="I19" s="109"/>
      <c r="J19" s="109"/>
      <c r="K19" s="109"/>
      <c r="L19" s="109"/>
      <c r="M19" s="109"/>
      <c r="N19" s="109"/>
      <c r="O19" s="109"/>
      <c r="R19" s="110"/>
      <c r="V19" s="110"/>
      <c r="AD19" s="110"/>
      <c r="AE19" s="110"/>
      <c r="AH19" s="110"/>
      <c r="AI19" s="110"/>
      <c r="AJ19" s="110"/>
    </row>
    <row r="20" spans="1:47" x14ac:dyDescent="0.3">
      <c r="A20" s="125" t="s">
        <v>2486</v>
      </c>
      <c r="B20" s="109" t="str">
        <f>[1]!nonzeroQtysOfList(EquipmentListTable['# Left],EquipmentListTable[Supplier],EquipmentListTable[Name], FilterSpecs!$A$6, $B$2)</f>
        <v>SparkFun RGB LED Breakout - WS2812B</v>
      </c>
      <c r="C20" s="109" t="str">
        <f>[1]!nonzeroQtysOfList(EquipmentListTable['# Left],EquipmentListTable[Supplier],EquipmentListTable[SKU], FilterSpecs!$A$6, $B$2)</f>
        <v>BOB-13282</v>
      </c>
      <c r="D20" s="125">
        <f>[1]!nonzeroQtysOfList(EquipmentListTable['# Left],EquipmentListTable[Supplier],EquipmentListTable['# Left], FilterSpecs!$A$6, $B$2)</f>
        <v>2</v>
      </c>
      <c r="E20" s="125" t="str">
        <f>[1]!nonzeroQtysOfList(EquipmentListTable['# Left],EquipmentListTable[Supplier],EquipmentListTable[Tag], FilterSpecs!$A$6, $B$2)</f>
        <v>A</v>
      </c>
      <c r="F20" s="109"/>
      <c r="G20" s="109"/>
      <c r="R20" s="110"/>
      <c r="AD20" s="110"/>
      <c r="AE20" s="110"/>
      <c r="AH20" s="110"/>
      <c r="AI20" s="110"/>
    </row>
    <row r="21" spans="1:47" x14ac:dyDescent="0.3">
      <c r="A21" s="125" t="s">
        <v>2486</v>
      </c>
      <c r="B21" s="109" t="str">
        <f>[1]!nonzeroQtysOfList(EquipmentListTable['# Left],EquipmentListTable[Supplier],EquipmentListTable[Name], FilterSpecs!$A$6, $B$2)</f>
        <v>NeoPixel Stick - 8 x WS2812 5050 RGB LED</v>
      </c>
      <c r="C21" s="109" t="str">
        <f>[1]!nonzeroQtysOfList(EquipmentListTable['# Left],EquipmentListTable[Supplier],EquipmentListTable[SKU], FilterSpecs!$A$6, $B$2)</f>
        <v>COM-12661</v>
      </c>
      <c r="D21" s="125">
        <f>[1]!nonzeroQtysOfList(EquipmentListTable['# Left],EquipmentListTable[Supplier],EquipmentListTable['# Left], FilterSpecs!$A$6, $B$2)</f>
        <v>1</v>
      </c>
      <c r="E21" s="125" t="str">
        <f>[1]!nonzeroQtysOfList(EquipmentListTable['# Left],EquipmentListTable[Supplier],EquipmentListTable[Tag], FilterSpecs!$A$6, $B$2)</f>
        <v>A</v>
      </c>
      <c r="F21" s="109"/>
      <c r="G21" s="109"/>
      <c r="R21" s="110"/>
      <c r="AD21" s="110"/>
      <c r="AE21" s="110"/>
      <c r="AH21" s="110"/>
      <c r="AI21" s="110"/>
    </row>
    <row r="22" spans="1:47" x14ac:dyDescent="0.3">
      <c r="A22" s="125" t="s">
        <v>2486</v>
      </c>
      <c r="B22" s="109" t="str">
        <f>[1]!nonzeroQtysOfList(EquipmentListTable['# Left],EquipmentListTable[Supplier],EquipmentListTable[Name], FilterSpecs!$A$6, $B$2)</f>
        <v>SMD LED - RGB WS2812B (Strip of 10)</v>
      </c>
      <c r="C22" s="109" t="str">
        <f>[1]!nonzeroQtysOfList(EquipmentListTable['# Left],EquipmentListTable[Supplier],EquipmentListTable[SKU], FilterSpecs!$A$6, $B$2)</f>
        <v>COM-13667</v>
      </c>
      <c r="D22" s="125">
        <f>[1]!nonzeroQtysOfList(EquipmentListTable['# Left],EquipmentListTable[Supplier],EquipmentListTable['# Left], FilterSpecs!$A$6, $B$2)</f>
        <v>1</v>
      </c>
      <c r="E22" s="125" t="str">
        <f>[1]!nonzeroQtysOfList(EquipmentListTable['# Left],EquipmentListTable[Supplier],EquipmentListTable[Tag], FilterSpecs!$A$6, $B$2)</f>
        <v>A</v>
      </c>
      <c r="F22" s="109"/>
      <c r="G22" s="109"/>
      <c r="AD22" s="110"/>
      <c r="AE22" s="110"/>
      <c r="AH22" s="110"/>
      <c r="AI22" s="110"/>
    </row>
    <row r="23" spans="1:47" x14ac:dyDescent="0.3">
      <c r="A23" s="125" t="s">
        <v>2486</v>
      </c>
      <c r="B23" s="109" t="str">
        <f>[1]!nonzeroQtysOfList(EquipmentListTable['# Left],EquipmentListTable[Supplier],EquipmentListTable[Name], FilterSpecs!$A$6, $B$2)</f>
        <v>LED RGB Strip - Addressable, Sealed (1m)</v>
      </c>
      <c r="C23" s="109" t="str">
        <f>[1]!nonzeroQtysOfList(EquipmentListTable['# Left],EquipmentListTable[Supplier],EquipmentListTable[SKU], FilterSpecs!$A$6, $B$2)</f>
        <v>COM-12027</v>
      </c>
      <c r="D23" s="125">
        <f>[1]!nonzeroQtysOfList(EquipmentListTable['# Left],EquipmentListTable[Supplier],EquipmentListTable['# Left], FilterSpecs!$A$6, $B$2)</f>
        <v>1</v>
      </c>
      <c r="E23" s="125" t="str">
        <f>[1]!nonzeroQtysOfList(EquipmentListTable['# Left],EquipmentListTable[Supplier],EquipmentListTable[Tag], FilterSpecs!$A$6, $B$2)</f>
        <v>A</v>
      </c>
      <c r="F23" s="109"/>
      <c r="G23" s="109"/>
      <c r="AD23" s="110"/>
      <c r="AE23" s="110"/>
      <c r="AI23" s="110"/>
    </row>
    <row r="24" spans="1:47" x14ac:dyDescent="0.3">
      <c r="A24" s="125" t="s">
        <v>2486</v>
      </c>
      <c r="B24" s="109" t="str">
        <f>[1]!nonzeroQtysOfList(EquipmentListTable['# Left],EquipmentListTable[Supplier],EquipmentListTable[Name], FilterSpecs!$A$6, $B$2)</f>
        <v>Luxeon Rebel High Power LED - Warm White</v>
      </c>
      <c r="C24" s="109" t="str">
        <f>[1]!nonzeroQtysOfList(EquipmentListTable['# Left],EquipmentListTable[Supplier],EquipmentListTable[SKU], FilterSpecs!$A$6, $B$2)</f>
        <v>COM-09637</v>
      </c>
      <c r="D24" s="125">
        <f>[1]!nonzeroQtysOfList(EquipmentListTable['# Left],EquipmentListTable[Supplier],EquipmentListTable['# Left], FilterSpecs!$A$6, $B$2)</f>
        <v>3</v>
      </c>
      <c r="E24" s="125" t="str">
        <f>[1]!nonzeroQtysOfList(EquipmentListTable['# Left],EquipmentListTable[Supplier],EquipmentListTable[Tag], FilterSpecs!$A$6, $B$2)</f>
        <v>A</v>
      </c>
      <c r="F24" s="109"/>
      <c r="G24" s="109"/>
      <c r="AD24" s="110"/>
      <c r="AE24" s="110"/>
      <c r="AI24" s="110"/>
    </row>
    <row r="25" spans="1:47" x14ac:dyDescent="0.3">
      <c r="A25" s="125">
        <v>1</v>
      </c>
      <c r="B25" s="109" t="str">
        <f>[1]!nonzeroQtysOfList(EquipmentListTable['# Left],EquipmentListTable[Supplier],EquipmentListTable[Name], FilterSpecs!$A$6, $B$2)</f>
        <v>Pioneer IoT Add-On Shield</v>
      </c>
      <c r="C25" s="109" t="str">
        <f>[1]!nonzeroQtysOfList(EquipmentListTable['# Left],EquipmentListTable[Supplier],EquipmentListTable[SKU], FilterSpecs!$A$6, $B$2)</f>
        <v>DEV-14531</v>
      </c>
      <c r="D25" s="125">
        <f>[1]!nonzeroQtysOfList(EquipmentListTable['# Left],EquipmentListTable[Supplier],EquipmentListTable['# Left], FilterSpecs!$A$6, $B$2)</f>
        <v>2</v>
      </c>
      <c r="E25" s="125" t="str">
        <f>[1]!nonzeroQtysOfList(EquipmentListTable['# Left],EquipmentListTable[Supplier],EquipmentListTable[Tag], FilterSpecs!$A$6, $B$2)</f>
        <v>A</v>
      </c>
      <c r="AD25" s="110"/>
      <c r="AE25" s="110"/>
      <c r="AI25" s="110"/>
    </row>
    <row r="26" spans="1:47" x14ac:dyDescent="0.3">
      <c r="A26" s="125" t="s">
        <v>2486</v>
      </c>
      <c r="B26" s="109" t="str">
        <f>[1]!nonzeroQtysOfList(EquipmentListTable['# Left],EquipmentListTable[Supplier],EquipmentListTable[Name], FilterSpecs!$A$6, $B$2)</f>
        <v>Panel Mount USB to 4-pin Female Header Cable - 6\'</v>
      </c>
      <c r="C26" s="109" t="str">
        <f>[1]!nonzeroQtysOfList(EquipmentListTable['# Left],EquipmentListTable[Supplier],EquipmentListTable[SKU], FilterSpecs!$A$6, $B$2)</f>
        <v>CAB-10177</v>
      </c>
      <c r="D26" s="125">
        <f>[1]!nonzeroQtysOfList(EquipmentListTable['# Left],EquipmentListTable[Supplier],EquipmentListTable['# Left], FilterSpecs!$A$6, $B$2)</f>
        <v>1</v>
      </c>
      <c r="E26" s="125" t="str">
        <f>[1]!nonzeroQtysOfList(EquipmentListTable['# Left],EquipmentListTable[Supplier],EquipmentListTable[Tag], FilterSpecs!$A$6, $B$2)</f>
        <v>A</v>
      </c>
      <c r="AD26" s="110"/>
      <c r="AE26" s="110"/>
      <c r="AI26" s="110"/>
    </row>
    <row r="27" spans="1:47" x14ac:dyDescent="0.3">
      <c r="A27" s="125" t="s">
        <v>2486</v>
      </c>
      <c r="B27" s="109" t="str">
        <f>[1]!nonzeroQtysOfList(EquipmentListTable['# Left],EquipmentListTable[Supplier],EquipmentListTable[Name], FilterSpecs!$A$6, $B$2)</f>
        <v>SparkFun Hydra Power Cable - 6ft</v>
      </c>
      <c r="C27" s="109" t="str">
        <f>[1]!nonzeroQtysOfList(EquipmentListTable['# Left],EquipmentListTable[Supplier],EquipmentListTable[SKU], FilterSpecs!$A$6, $B$2)</f>
        <v>CAB-11579</v>
      </c>
      <c r="D27" s="125">
        <f>[1]!nonzeroQtysOfList(EquipmentListTable['# Left],EquipmentListTable[Supplier],EquipmentListTable['# Left], FilterSpecs!$A$6, $B$2)</f>
        <v>1</v>
      </c>
      <c r="E27" s="125" t="str">
        <f>[1]!nonzeroQtysOfList(EquipmentListTable['# Left],EquipmentListTable[Supplier],EquipmentListTable[Tag], FilterSpecs!$A$6, $B$2)</f>
        <v>A</v>
      </c>
      <c r="AD27" s="110"/>
      <c r="AE27" s="110"/>
      <c r="AI27" s="110"/>
      <c r="AU27" s="109"/>
    </row>
    <row r="28" spans="1:47" x14ac:dyDescent="0.3">
      <c r="A28" s="125" t="s">
        <v>2486</v>
      </c>
      <c r="B28" s="109" t="str">
        <f>[1]!nonzeroQtysOfList(EquipmentListTable['# Left],EquipmentListTable[Supplier],EquipmentListTable[Name], FilterSpecs!$A$6, $B$2)</f>
        <v>SparkFun Battery Babysitter - LiPo Battery Manager</v>
      </c>
      <c r="C28" s="109" t="str">
        <f>[1]!nonzeroQtysOfList(EquipmentListTable['# Left],EquipmentListTable[Supplier],EquipmentListTable[SKU], FilterSpecs!$A$6, $B$2)</f>
        <v>PRT-13777</v>
      </c>
      <c r="D28" s="125">
        <f>[1]!nonzeroQtysOfList(EquipmentListTable['# Left],EquipmentListTable[Supplier],EquipmentListTable['# Left], FilterSpecs!$A$6, $B$2)</f>
        <v>2</v>
      </c>
      <c r="E28" s="125" t="str">
        <f>[1]!nonzeroQtysOfList(EquipmentListTable['# Left],EquipmentListTable[Supplier],EquipmentListTable[Tag], FilterSpecs!$A$6, $B$2)</f>
        <v>A</v>
      </c>
      <c r="AD28" s="110"/>
      <c r="AE28" s="110"/>
      <c r="AI28" s="110"/>
      <c r="AU28" s="110"/>
    </row>
    <row r="29" spans="1:47" x14ac:dyDescent="0.3">
      <c r="A29" s="125" t="s">
        <v>2486</v>
      </c>
      <c r="B29" s="109" t="str">
        <f>[1]!nonzeroQtysOfList(EquipmentListTable['# Left],EquipmentListTable[Supplier],EquipmentListTable[Name], FilterSpecs!$A$6, $B$2)</f>
        <v>Lithium Ion Battery - 2Ah</v>
      </c>
      <c r="C29" s="109" t="str">
        <f>[1]!nonzeroQtysOfList(EquipmentListTable['# Left],EquipmentListTable[Supplier],EquipmentListTable[SKU], FilterSpecs!$A$6, $B$2)</f>
        <v>PRT-13855</v>
      </c>
      <c r="D29" s="125">
        <f>[1]!nonzeroQtysOfList(EquipmentListTable['# Left],EquipmentListTable[Supplier],EquipmentListTable['# Left], FilterSpecs!$A$6, $B$2)</f>
        <v>2</v>
      </c>
      <c r="E29" s="125" t="str">
        <f>[1]!nonzeroQtysOfList(EquipmentListTable['# Left],EquipmentListTable[Supplier],EquipmentListTable[Tag], FilterSpecs!$A$6, $B$2)</f>
        <v>A</v>
      </c>
      <c r="AD29" s="110"/>
      <c r="AE29" s="110"/>
      <c r="AI29" s="110"/>
    </row>
    <row r="30" spans="1:47" x14ac:dyDescent="0.3">
      <c r="A30" s="125" t="s">
        <v>2486</v>
      </c>
      <c r="B30" s="109" t="str">
        <f>[1]!nonzeroQtysOfList(EquipmentListTable['# Left],EquipmentListTable[Supplier],EquipmentListTable[Name], FilterSpecs!$A$6, $B$2)</f>
        <v>SparkFun Breadboard Power Supply 5V/3.3V</v>
      </c>
      <c r="C30" s="109" t="str">
        <f>[1]!nonzeroQtysOfList(EquipmentListTable['# Left],EquipmentListTable[Supplier],EquipmentListTable[SKU], FilterSpecs!$A$6, $B$2)</f>
        <v>PRT-00114</v>
      </c>
      <c r="D30" s="125">
        <f>[1]!nonzeroQtysOfList(EquipmentListTable['# Left],EquipmentListTable[Supplier],EquipmentListTable['# Left], FilterSpecs!$A$6, $B$2)</f>
        <v>2</v>
      </c>
      <c r="E30" s="125" t="str">
        <f>[1]!nonzeroQtysOfList(EquipmentListTable['# Left],EquipmentListTable[Supplier],EquipmentListTable[Tag], FilterSpecs!$A$6, $B$2)</f>
        <v>A</v>
      </c>
      <c r="AD30" s="110"/>
      <c r="AE30" s="110"/>
      <c r="AI30" s="110"/>
    </row>
    <row r="31" spans="1:47" x14ac:dyDescent="0.3">
      <c r="A31" s="125" t="s">
        <v>2486</v>
      </c>
      <c r="B31" s="109" t="str">
        <f>[1]!nonzeroQtysOfList(EquipmentListTable['# Left],EquipmentListTable[Supplier],EquipmentListTable[Name], FilterSpecs!$A$6, $B$2)</f>
        <v>DC Barrel Jack Adapter - Breadboard Compatible</v>
      </c>
      <c r="C31" s="109" t="str">
        <f>[1]!nonzeroQtysOfList(EquipmentListTable['# Left],EquipmentListTable[Supplier],EquipmentListTable[SKU], FilterSpecs!$A$6, $B$2)</f>
        <v>PRT-10811</v>
      </c>
      <c r="D31" s="125">
        <f>[1]!nonzeroQtysOfList(EquipmentListTable['# Left],EquipmentListTable[Supplier],EquipmentListTable['# Left], FilterSpecs!$A$6, $B$2)</f>
        <v>1</v>
      </c>
      <c r="E31" s="125" t="str">
        <f>[1]!nonzeroQtysOfList(EquipmentListTable['# Left],EquipmentListTable[Supplier],EquipmentListTable[Tag], FilterSpecs!$A$6, $B$2)</f>
        <v>B</v>
      </c>
      <c r="AD31" s="110"/>
      <c r="AE31" s="110"/>
      <c r="AI31" s="110"/>
    </row>
    <row r="32" spans="1:47" x14ac:dyDescent="0.3">
      <c r="A32" s="125" t="s">
        <v>2486</v>
      </c>
      <c r="B32" s="109" t="str">
        <f>[1]!nonzeroQtysOfList(EquipmentListTable['# Left],EquipmentListTable[Supplier],EquipmentListTable[Name], FilterSpecs!$A$6, $B$2)</f>
        <v>DC Barrel Jack Plug - Female</v>
      </c>
      <c r="C32" s="109" t="str">
        <f>[1]!nonzeroQtysOfList(EquipmentListTable['# Left],EquipmentListTable[Supplier],EquipmentListTable[SKU], FilterSpecs!$A$6, $B$2)</f>
        <v>PRT-13126</v>
      </c>
      <c r="D32" s="125">
        <f>[1]!nonzeroQtysOfList(EquipmentListTable['# Left],EquipmentListTable[Supplier],EquipmentListTable['# Left], FilterSpecs!$A$6, $B$2)</f>
        <v>2</v>
      </c>
      <c r="E32" s="125" t="str">
        <f>[1]!nonzeroQtysOfList(EquipmentListTable['# Left],EquipmentListTable[Supplier],EquipmentListTable[Tag], FilterSpecs!$A$6, $B$2)</f>
        <v>B</v>
      </c>
      <c r="AD32" s="110"/>
      <c r="AE32" s="110"/>
      <c r="AI32" s="110"/>
    </row>
    <row r="33" spans="1:35" x14ac:dyDescent="0.3">
      <c r="A33" s="125" t="s">
        <v>2486</v>
      </c>
      <c r="B33" s="109" t="str">
        <f>[1]!nonzeroQtysOfList(EquipmentListTable['# Left],EquipmentListTable[Supplier],EquipmentListTable[Name], FilterSpecs!$A$6, $B$2)</f>
        <v>DC Barrel Jack Plug - Male</v>
      </c>
      <c r="C33" s="109" t="str">
        <f>[1]!nonzeroQtysOfList(EquipmentListTable['# Left],EquipmentListTable[Supplier],EquipmentListTable[SKU], FilterSpecs!$A$6, $B$2)</f>
        <v>PRT-11476</v>
      </c>
      <c r="D33" s="125">
        <f>[1]!nonzeroQtysOfList(EquipmentListTable['# Left],EquipmentListTable[Supplier],EquipmentListTable['# Left], FilterSpecs!$A$6, $B$2)</f>
        <v>1</v>
      </c>
      <c r="E33" s="125" t="str">
        <f>[1]!nonzeroQtysOfList(EquipmentListTable['# Left],EquipmentListTable[Supplier],EquipmentListTable[Tag], FilterSpecs!$A$6, $B$2)</f>
        <v>B</v>
      </c>
      <c r="AD33" s="110"/>
      <c r="AE33" s="110"/>
      <c r="AI33" s="110"/>
    </row>
    <row r="34" spans="1:35" x14ac:dyDescent="0.3">
      <c r="A34" s="125" t="s">
        <v>2486</v>
      </c>
      <c r="B34" s="109" t="str">
        <f>[1]!nonzeroQtysOfList(EquipmentListTable['# Left],EquipmentListTable[Supplier],EquipmentListTable[Name], FilterSpecs!$A$6, $B$2)</f>
        <v>Car Adapter Plug - Red LED</v>
      </c>
      <c r="C34" s="109" t="str">
        <f>[1]!nonzeroQtysOfList(EquipmentListTable['# Left],EquipmentListTable[Supplier],EquipmentListTable[SKU], FilterSpecs!$A$6, $B$2)</f>
        <v>PRT-11474</v>
      </c>
      <c r="D34" s="125">
        <f>[1]!nonzeroQtysOfList(EquipmentListTable['# Left],EquipmentListTable[Supplier],EquipmentListTable['# Left], FilterSpecs!$A$6, $B$2)</f>
        <v>4</v>
      </c>
      <c r="E34" s="125" t="str">
        <f>[1]!nonzeroQtysOfList(EquipmentListTable['# Left],EquipmentListTable[Supplier],EquipmentListTable[Tag], FilterSpecs!$A$6, $B$2)</f>
        <v>A</v>
      </c>
      <c r="AD34" s="110"/>
      <c r="AE34" s="110"/>
      <c r="AI34" s="110"/>
    </row>
    <row r="35" spans="1:35" x14ac:dyDescent="0.3">
      <c r="A35" s="125" t="s">
        <v>2486</v>
      </c>
      <c r="B35" s="109" t="str">
        <f>[1]!nonzeroQtysOfList(EquipmentListTable['# Left],EquipmentListTable[Supplier],EquipmentListTable[Name], FilterSpecs!$A$6, $B$2)</f>
        <v>SparkFun OpenPIR</v>
      </c>
      <c r="C35" s="109" t="str">
        <f>[1]!nonzeroQtysOfList(EquipmentListTable['# Left],EquipmentListTable[Supplier],EquipmentListTable[SKU], FilterSpecs!$A$6, $B$2)</f>
        <v>SEN-13968</v>
      </c>
      <c r="D35" s="125">
        <f>[1]!nonzeroQtysOfList(EquipmentListTable['# Left],EquipmentListTable[Supplier],EquipmentListTable['# Left], FilterSpecs!$A$6, $B$2)</f>
        <v>5</v>
      </c>
      <c r="E35" s="125" t="str">
        <f>[1]!nonzeroQtysOfList(EquipmentListTable['# Left],EquipmentListTable[Supplier],EquipmentListTable[Tag], FilterSpecs!$A$6, $B$2)</f>
        <v>B</v>
      </c>
      <c r="AD35" s="110"/>
      <c r="AE35" s="110"/>
      <c r="AI35" s="110"/>
    </row>
    <row r="36" spans="1:35" x14ac:dyDescent="0.3">
      <c r="A36" s="125" t="s">
        <v>2486</v>
      </c>
      <c r="B36" s="109" t="str">
        <f>[1]!nonzeroQtysOfList(EquipmentListTable['# Left],EquipmentListTable[Supplier],EquipmentListTable[Name], FilterSpecs!$A$6, $B$2)</f>
        <v>Qwiic Distance Sensor - RFD77402</v>
      </c>
      <c r="C36" s="109" t="str">
        <f>[1]!nonzeroQtysOfList(EquipmentListTable['# Left],EquipmentListTable[Supplier],EquipmentListTable[SKU], FilterSpecs!$A$6, $B$2)</f>
        <v>SPX-14343</v>
      </c>
      <c r="D36" s="125">
        <f>[1]!nonzeroQtysOfList(EquipmentListTable['# Left],EquipmentListTable[Supplier],EquipmentListTable['# Left], FilterSpecs!$A$6, $B$2)</f>
        <v>1</v>
      </c>
      <c r="E36" s="125" t="str">
        <f>[1]!nonzeroQtysOfList(EquipmentListTable['# Left],EquipmentListTable[Supplier],EquipmentListTable[Tag], FilterSpecs!$A$6, $B$2)</f>
        <v>B</v>
      </c>
      <c r="AD36" s="110"/>
      <c r="AE36" s="110"/>
      <c r="AI36" s="110"/>
    </row>
    <row r="37" spans="1:35" x14ac:dyDescent="0.3">
      <c r="A37" s="125" t="s">
        <v>2486</v>
      </c>
      <c r="B37" s="109" t="str">
        <f>[1]!nonzeroQtysOfList(EquipmentListTable['# Left],EquipmentListTable[Supplier],EquipmentListTable[Name], FilterSpecs!$A$6, $B$2)</f>
        <v>Piezo Vibration Sensor - Small Vertical</v>
      </c>
      <c r="C37" s="109" t="str">
        <f>[1]!nonzeroQtysOfList(EquipmentListTable['# Left],EquipmentListTable[Supplier],EquipmentListTable[SKU], FilterSpecs!$A$6, $B$2)</f>
        <v>SEN-09199</v>
      </c>
      <c r="D37" s="125">
        <f>[1]!nonzeroQtysOfList(EquipmentListTable['# Left],EquipmentListTable[Supplier],EquipmentListTable['# Left], FilterSpecs!$A$6, $B$2)</f>
        <v>1</v>
      </c>
      <c r="E37" s="125" t="str">
        <f>[1]!nonzeroQtysOfList(EquipmentListTable['# Left],EquipmentListTable[Supplier],EquipmentListTable[Tag], FilterSpecs!$A$6, $B$2)</f>
        <v>A</v>
      </c>
      <c r="AD37" s="110"/>
      <c r="AE37" s="110"/>
      <c r="AI37" s="110"/>
    </row>
    <row r="38" spans="1:35" x14ac:dyDescent="0.3">
      <c r="A38" s="125" t="s">
        <v>2510</v>
      </c>
      <c r="B38" s="109" t="str">
        <f>[1]!nonzeroQtysOfList(EquipmentListTable['# Left],EquipmentListTable[Supplier],EquipmentListTable[Name], FilterSpecs!$A$6, $B$2)</f>
        <v>Force Sensitive Resistor - Square</v>
      </c>
      <c r="C38" s="109" t="str">
        <f>[1]!nonzeroQtysOfList(EquipmentListTable['# Left],EquipmentListTable[Supplier],EquipmentListTable[SKU], FilterSpecs!$A$6, $B$2)</f>
        <v>SEN-09376</v>
      </c>
      <c r="D38" s="125">
        <f>[1]!nonzeroQtysOfList(EquipmentListTable['# Left],EquipmentListTable[Supplier],EquipmentListTable['# Left], FilterSpecs!$A$6, $B$2)</f>
        <v>4</v>
      </c>
      <c r="E38" s="125" t="str">
        <f>[1]!nonzeroQtysOfList(EquipmentListTable['# Left],EquipmentListTable[Supplier],EquipmentListTable[Tag], FilterSpecs!$A$6, $B$2)</f>
        <v>A</v>
      </c>
      <c r="AD38" s="110"/>
      <c r="AE38" s="110"/>
      <c r="AI38" s="110"/>
    </row>
    <row r="39" spans="1:35" x14ac:dyDescent="0.3">
      <c r="A39" s="125" t="s">
        <v>2486</v>
      </c>
      <c r="B39" s="109" t="str">
        <f>[1]!nonzeroQtysOfList(EquipmentListTable['# Left],EquipmentListTable[Supplier],EquipmentListTable[Name], FilterSpecs!$A$6, $B$2)</f>
        <v>Graphic LCD 128x64 STN LED Backlight</v>
      </c>
      <c r="C39" s="109" t="str">
        <f>[1]!nonzeroQtysOfList(EquipmentListTable['# Left],EquipmentListTable[Supplier],EquipmentListTable[SKU], FilterSpecs!$A$6, $B$2)</f>
        <v>LCD-00710</v>
      </c>
      <c r="D39" s="125">
        <f>[1]!nonzeroQtysOfList(EquipmentListTable['# Left],EquipmentListTable[Supplier],EquipmentListTable['# Left], FilterSpecs!$A$6, $B$2)</f>
        <v>1</v>
      </c>
      <c r="E39" s="125" t="str">
        <f>[1]!nonzeroQtysOfList(EquipmentListTable['# Left],EquipmentListTable[Supplier],EquipmentListTable[Tag], FilterSpecs!$A$6, $B$2)</f>
        <v>A</v>
      </c>
      <c r="AD39" s="110"/>
      <c r="AE39" s="110"/>
      <c r="AI39" s="110"/>
    </row>
    <row r="40" spans="1:35" x14ac:dyDescent="0.3">
      <c r="A40" s="125" t="s">
        <v>2486</v>
      </c>
      <c r="B40" s="109" t="str">
        <f>[1]!nonzeroQtysOfList(EquipmentListTable['# Left],EquipmentListTable[Supplier],EquipmentListTable[Name], FilterSpecs!$A$6, $B$2)</f>
        <v>SparkFun Environmental Combo Breakout - CCS811/BME280 (Qwiic)</v>
      </c>
      <c r="C40" s="109" t="str">
        <f>[1]!nonzeroQtysOfList(EquipmentListTable['# Left],EquipmentListTable[Supplier],EquipmentListTable[SKU], FilterSpecs!$A$6, $B$2)</f>
        <v>SEN-14348</v>
      </c>
      <c r="D40" s="125">
        <f>[1]!nonzeroQtysOfList(EquipmentListTable['# Left],EquipmentListTable[Supplier],EquipmentListTable['# Left], FilterSpecs!$A$6, $B$2)</f>
        <v>1</v>
      </c>
      <c r="E40" s="125" t="str">
        <f>[1]!nonzeroQtysOfList(EquipmentListTable['# Left],EquipmentListTable[Supplier],EquipmentListTable[Tag], FilterSpecs!$A$6, $B$2)</f>
        <v>A</v>
      </c>
      <c r="AD40" s="110"/>
      <c r="AE40" s="110"/>
      <c r="AI40" s="110"/>
    </row>
    <row r="41" spans="1:35" x14ac:dyDescent="0.3">
      <c r="A41" s="125" t="s">
        <v>2486</v>
      </c>
      <c r="B41" s="109" t="str">
        <f>[1]!nonzeroQtysOfList(EquipmentListTable['# Left],EquipmentListTable[Supplier],EquipmentListTable[Name], FilterSpecs!$A$6, $B$2)</f>
        <v>SparkFun Particle Sensor Breakout - MAX30105</v>
      </c>
      <c r="C41" s="109" t="str">
        <f>[1]!nonzeroQtysOfList(EquipmentListTable['# Left],EquipmentListTable[Supplier],EquipmentListTable[SKU], FilterSpecs!$A$6, $B$2)</f>
        <v>SEN-14045</v>
      </c>
      <c r="D41" s="125">
        <f>[1]!nonzeroQtysOfList(EquipmentListTable['# Left],EquipmentListTable[Supplier],EquipmentListTable['# Left], FilterSpecs!$A$6, $B$2)</f>
        <v>1</v>
      </c>
      <c r="E41" s="125" t="str">
        <f>[1]!nonzeroQtysOfList(EquipmentListTable['# Left],EquipmentListTable[Supplier],EquipmentListTable[Tag], FilterSpecs!$A$6, $B$2)</f>
        <v>A</v>
      </c>
      <c r="AD41" s="110"/>
      <c r="AE41" s="110"/>
    </row>
    <row r="42" spans="1:35" x14ac:dyDescent="0.3">
      <c r="A42" s="125" t="s">
        <v>2486</v>
      </c>
      <c r="B42" s="109" t="str">
        <f>[1]!nonzeroQtysOfList(EquipmentListTable['# Left],EquipmentListTable[Supplier],EquipmentListTable[Name], FilterSpecs!$A$6, $B$2)</f>
        <v>Gas Sensor Breakout</v>
      </c>
      <c r="C42" s="109" t="str">
        <f>[1]!nonzeroQtysOfList(EquipmentListTable['# Left],EquipmentListTable[Supplier],EquipmentListTable[SKU], FilterSpecs!$A$6, $B$2)</f>
        <v>BOB-08891</v>
      </c>
      <c r="D42" s="125">
        <f>[1]!nonzeroQtysOfList(EquipmentListTable['# Left],EquipmentListTable[Supplier],EquipmentListTable['# Left], FilterSpecs!$A$6, $B$2)</f>
        <v>1</v>
      </c>
      <c r="E42" s="125" t="str">
        <f>[1]!nonzeroQtysOfList(EquipmentListTable['# Left],EquipmentListTable[Supplier],EquipmentListTable[Tag], FilterSpecs!$A$6, $B$2)</f>
        <v>A</v>
      </c>
      <c r="AD42" s="110"/>
      <c r="AE42" s="110"/>
    </row>
    <row r="43" spans="1:35" x14ac:dyDescent="0.3">
      <c r="A43" s="125" t="s">
        <v>2486</v>
      </c>
      <c r="B43" s="109" t="str">
        <f>[1]!nonzeroQtysOfList(EquipmentListTable['# Left],EquipmentListTable[Supplier],EquipmentListTable[Name], FilterSpecs!$A$6, $B$2)</f>
        <v>Carbon Monoxide Sensor - MQ-7</v>
      </c>
      <c r="C43" s="109" t="str">
        <f>[1]!nonzeroQtysOfList(EquipmentListTable['# Left],EquipmentListTable[Supplier],EquipmentListTable[SKU], FilterSpecs!$A$6, $B$2)</f>
        <v>SEN-09403</v>
      </c>
      <c r="D43" s="125">
        <f>[1]!nonzeroQtysOfList(EquipmentListTable['# Left],EquipmentListTable[Supplier],EquipmentListTable['# Left], FilterSpecs!$A$6, $B$2)</f>
        <v>1</v>
      </c>
      <c r="E43" s="125" t="str">
        <f>[1]!nonzeroQtysOfList(EquipmentListTable['# Left],EquipmentListTable[Supplier],EquipmentListTable[Tag], FilterSpecs!$A$6, $B$2)</f>
        <v>A</v>
      </c>
      <c r="AD43" s="110"/>
      <c r="AE43" s="110"/>
    </row>
    <row r="44" spans="1:35" x14ac:dyDescent="0.3">
      <c r="A44" s="125" t="s">
        <v>2486</v>
      </c>
      <c r="B44" s="109" t="str">
        <f>[1]!nonzeroQtysOfList(EquipmentListTable['# Left],EquipmentListTable[Supplier],EquipmentListTable[Name], FilterSpecs!$A$6, $B$2)</f>
        <v>SparkFun Ambient Light Sensor Breakout - TEMT6000</v>
      </c>
      <c r="C44" s="109" t="str">
        <f>[1]!nonzeroQtysOfList(EquipmentListTable['# Left],EquipmentListTable[Supplier],EquipmentListTable[SKU], FilterSpecs!$A$6, $B$2)</f>
        <v>BOB-08688</v>
      </c>
      <c r="D44" s="125">
        <f>[1]!nonzeroQtysOfList(EquipmentListTable['# Left],EquipmentListTable[Supplier],EquipmentListTable['# Left], FilterSpecs!$A$6, $B$2)</f>
        <v>2</v>
      </c>
      <c r="E44" s="125" t="str">
        <f>[1]!nonzeroQtysOfList(EquipmentListTable['# Left],EquipmentListTable[Supplier],EquipmentListTable[Tag], FilterSpecs!$A$6, $B$2)</f>
        <v>A</v>
      </c>
      <c r="AD44" s="110"/>
      <c r="AE44" s="110"/>
    </row>
    <row r="45" spans="1:35" x14ac:dyDescent="0.3">
      <c r="A45" s="125" t="s">
        <v>2486</v>
      </c>
      <c r="B45" s="109" t="str">
        <f>[1]!nonzeroQtysOfList(EquipmentListTable['# Left],EquipmentListTable[Supplier],EquipmentListTable[Name], FilterSpecs!$A$6, $B$2)</f>
        <v>WiFi Module - ESP8266</v>
      </c>
      <c r="C45" s="109" t="str">
        <f>[1]!nonzeroQtysOfList(EquipmentListTable['# Left],EquipmentListTable[Supplier],EquipmentListTable[SKU], FilterSpecs!$A$6, $B$2)</f>
        <v>WRL-13678</v>
      </c>
      <c r="D45" s="125">
        <f>[1]!nonzeroQtysOfList(EquipmentListTable['# Left],EquipmentListTable[Supplier],EquipmentListTable['# Left], FilterSpecs!$A$6, $B$2)</f>
        <v>5</v>
      </c>
      <c r="E45" s="125" t="str">
        <f>[1]!nonzeroQtysOfList(EquipmentListTable['# Left],EquipmentListTable[Supplier],EquipmentListTable[Tag], FilterSpecs!$A$6, $B$2)</f>
        <v>B</v>
      </c>
      <c r="AD45" s="110"/>
      <c r="AE45" s="110"/>
    </row>
    <row r="46" spans="1:35" x14ac:dyDescent="0.3">
      <c r="A46" s="125" t="s">
        <v>2486</v>
      </c>
      <c r="B46" s="109" t="str">
        <f>[1]!nonzeroQtysOfList(EquipmentListTable['# Left],EquipmentListTable[Supplier],EquipmentListTable[Name], FilterSpecs!$A$6, $B$2)</f>
        <v>SparkFun ISP Pogo Adapter</v>
      </c>
      <c r="C46" s="109" t="str">
        <f>[1]!nonzeroQtysOfList(EquipmentListTable['# Left],EquipmentListTable[Supplier],EquipmentListTable[SKU], FilterSpecs!$A$6, $B$2)</f>
        <v>KIT-11591</v>
      </c>
      <c r="D46" s="125">
        <f>[1]!nonzeroQtysOfList(EquipmentListTable['# Left],EquipmentListTable[Supplier],EquipmentListTable['# Left], FilterSpecs!$A$6, $B$2)</f>
        <v>1</v>
      </c>
      <c r="E46" s="125" t="str">
        <f>[1]!nonzeroQtysOfList(EquipmentListTable['# Left],EquipmentListTable[Supplier],EquipmentListTable[Tag], FilterSpecs!$A$6, $B$2)</f>
        <v>A</v>
      </c>
      <c r="AD46" s="110"/>
      <c r="AE46" s="110"/>
    </row>
    <row r="47" spans="1:35" x14ac:dyDescent="0.3">
      <c r="A47" s="125" t="s">
        <v>2486</v>
      </c>
      <c r="B47" s="109" t="str">
        <f>[1]!nonzeroQtysOfList(EquipmentListTable['# Left],EquipmentListTable[Supplier],EquipmentListTable[Name], FilterSpecs!$A$6, $B$2)</f>
        <v>AVR Programming Cable</v>
      </c>
      <c r="C47" s="109" t="str">
        <f>[1]!nonzeroQtysOfList(EquipmentListTable['# Left],EquipmentListTable[Supplier],EquipmentListTable[SKU], FilterSpecs!$A$6, $B$2)</f>
        <v>DEV-09215</v>
      </c>
      <c r="D47" s="125">
        <f>[1]!nonzeroQtysOfList(EquipmentListTable['# Left],EquipmentListTable[Supplier],EquipmentListTable['# Left], FilterSpecs!$A$6, $B$2)</f>
        <v>1</v>
      </c>
      <c r="E47" s="125" t="str">
        <f>[1]!nonzeroQtysOfList(EquipmentListTable['# Left],EquipmentListTable[Supplier],EquipmentListTable[Tag], FilterSpecs!$A$6, $B$2)</f>
        <v>A</v>
      </c>
    </row>
    <row r="48" spans="1:35" x14ac:dyDescent="0.3">
      <c r="A48" s="125">
        <v>3</v>
      </c>
      <c r="B48" s="109" t="str">
        <f>[1]!nonzeroQtysOfList(EquipmentListTable['# Left],EquipmentListTable[Supplier],EquipmentListTable[Name], FilterSpecs!$A$6, $B$2)</f>
        <v>SparkFun Level Translator Breakout - PCA9306</v>
      </c>
      <c r="C48" s="109" t="str">
        <f>[1]!nonzeroQtysOfList(EquipmentListTable['# Left],EquipmentListTable[Supplier],EquipmentListTable[SKU], FilterSpecs!$A$6, $B$2)</f>
        <v>BOB-11955</v>
      </c>
      <c r="D48" s="125">
        <f>[1]!nonzeroQtysOfList(EquipmentListTable['# Left],EquipmentListTable[Supplier],EquipmentListTable['# Left], FilterSpecs!$A$6, $B$2)</f>
        <v>5</v>
      </c>
      <c r="E48" s="125" t="str">
        <f>[1]!nonzeroQtysOfList(EquipmentListTable['# Left],EquipmentListTable[Supplier],EquipmentListTable[Tag], FilterSpecs!$A$6, $B$2)</f>
        <v>B</v>
      </c>
    </row>
    <row r="49" spans="1:5" x14ac:dyDescent="0.3">
      <c r="A49" s="125">
        <v>3</v>
      </c>
      <c r="B49" s="109" t="str">
        <f>[1]!nonzeroQtysOfList(EquipmentListTable['# Left],EquipmentListTable[Supplier],EquipmentListTable[Name], FilterSpecs!$A$6, $B$2)</f>
        <v>SparkFun Voltage-Level Translator Breakout - TXB0104</v>
      </c>
      <c r="C49" s="109" t="str">
        <f>[1]!nonzeroQtysOfList(EquipmentListTable['# Left],EquipmentListTable[Supplier],EquipmentListTable[SKU], FilterSpecs!$A$6, $B$2)</f>
        <v>BOB-11771</v>
      </c>
      <c r="D49" s="125">
        <f>[1]!nonzeroQtysOfList(EquipmentListTable['# Left],EquipmentListTable[Supplier],EquipmentListTable['# Left], FilterSpecs!$A$6, $B$2)</f>
        <v>5</v>
      </c>
      <c r="E49" s="125" t="str">
        <f>[1]!nonzeroQtysOfList(EquipmentListTable['# Left],EquipmentListTable[Supplier],EquipmentListTable[Tag], FilterSpecs!$A$6, $B$2)</f>
        <v>B</v>
      </c>
    </row>
    <row r="50" spans="1:5" x14ac:dyDescent="0.3">
      <c r="A50" s="125" t="s">
        <v>2486</v>
      </c>
      <c r="B50" s="109" t="str">
        <f>[1]!nonzeroQtysOfList(EquipmentListTable['# Left],EquipmentListTable[Supplier],EquipmentListTable[Name], FilterSpecs!$A$6, $B$2)</f>
        <v>Qwiic Cable - Breadboard Jumper (4-pin)</v>
      </c>
      <c r="C50" s="109" t="str">
        <f>[1]!nonzeroQtysOfList(EquipmentListTable['# Left],EquipmentListTable[Supplier],EquipmentListTable[SKU], FilterSpecs!$A$6, $B$2)</f>
        <v>PRT-14425</v>
      </c>
      <c r="D50" s="125">
        <f>[1]!nonzeroQtysOfList(EquipmentListTable['# Left],EquipmentListTable[Supplier],EquipmentListTable['# Left], FilterSpecs!$A$6, $B$2)</f>
        <v>20</v>
      </c>
      <c r="E50" s="125" t="str">
        <f>[1]!nonzeroQtysOfList(EquipmentListTable['# Left],EquipmentListTable[Supplier],EquipmentListTable[Tag], FilterSpecs!$A$6, $B$2)</f>
        <v>B</v>
      </c>
    </row>
    <row r="51" spans="1:5" x14ac:dyDescent="0.3">
      <c r="A51" s="125" t="s">
        <v>2486</v>
      </c>
      <c r="B51" s="109" t="str">
        <f>[1]!nonzeroQtysOfList(EquipmentListTable['# Left],EquipmentListTable[Supplier],EquipmentListTable[Name], FilterSpecs!$A$6, $B$2)</f>
        <v>SparkFun Qwiic Adapter</v>
      </c>
      <c r="C51" s="109" t="str">
        <f>[1]!nonzeroQtysOfList(EquipmentListTable['# Left],EquipmentListTable[Supplier],EquipmentListTable[SKU], FilterSpecs!$A$6, $B$2)</f>
        <v>DEV-14495</v>
      </c>
      <c r="D51" s="125">
        <f>[1]!nonzeroQtysOfList(EquipmentListTable['# Left],EquipmentListTable[Supplier],EquipmentListTable['# Left], FilterSpecs!$A$6, $B$2)</f>
        <v>10</v>
      </c>
      <c r="E51" s="125" t="str">
        <f>[1]!nonzeroQtysOfList(EquipmentListTable['# Left],EquipmentListTable[Supplier],EquipmentListTable[Tag], FilterSpecs!$A$6, $B$2)</f>
        <v>B</v>
      </c>
    </row>
    <row r="52" spans="1:5" x14ac:dyDescent="0.3">
      <c r="A52" s="125" t="s">
        <v>2486</v>
      </c>
      <c r="B52" s="109" t="str">
        <f>[1]!nonzeroQtysOfList(EquipmentListTable['# Left],EquipmentListTable[Supplier],EquipmentListTable[Name], FilterSpecs!$A$6, $B$2)</f>
        <v>SparkFun Qwiic Shield for Arduino</v>
      </c>
      <c r="C52" s="109" t="str">
        <f>[1]!nonzeroQtysOfList(EquipmentListTable['# Left],EquipmentListTable[Supplier],EquipmentListTable[SKU], FilterSpecs!$A$6, $B$2)</f>
        <v>SPX-14352</v>
      </c>
      <c r="D52" s="125">
        <f>[1]!nonzeroQtysOfList(EquipmentListTable['# Left],EquipmentListTable[Supplier],EquipmentListTable['# Left], FilterSpecs!$A$6, $B$2)</f>
        <v>5</v>
      </c>
      <c r="E52" s="125" t="str">
        <f>[1]!nonzeroQtysOfList(EquipmentListTable['# Left],EquipmentListTable[Supplier],EquipmentListTable[Tag], FilterSpecs!$A$6, $B$2)</f>
        <v>B</v>
      </c>
    </row>
    <row r="53" spans="1:5" x14ac:dyDescent="0.3">
      <c r="A53" s="125" t="s">
        <v>2486</v>
      </c>
      <c r="B53" s="109" t="str">
        <f>[1]!nonzeroQtysOfList(EquipmentListTable['# Left],EquipmentListTable[Supplier],EquipmentListTable[Name], FilterSpecs!$A$6, $B$2)</f>
        <v>Qwiic Mux - PCA9548A</v>
      </c>
      <c r="C53" s="109" t="str">
        <f>[1]!nonzeroQtysOfList(EquipmentListTable['# Left],EquipmentListTable[Supplier],EquipmentListTable[SKU], FilterSpecs!$A$6, $B$2)</f>
        <v>SPX-14293</v>
      </c>
      <c r="D53" s="125">
        <f>[1]!nonzeroQtysOfList(EquipmentListTable['# Left],EquipmentListTable[Supplier],EquipmentListTable['# Left], FilterSpecs!$A$6, $B$2)</f>
        <v>1</v>
      </c>
      <c r="E53" s="125" t="str">
        <f>[1]!nonzeroQtysOfList(EquipmentListTable['# Left],EquipmentListTable[Supplier],EquipmentListTable[Tag], FilterSpecs!$A$6, $B$2)</f>
        <v>C</v>
      </c>
    </row>
    <row r="54" spans="1:5" x14ac:dyDescent="0.3">
      <c r="A54" s="125" t="s">
        <v>2486</v>
      </c>
      <c r="B54" s="109" t="str">
        <f>[1]!nonzeroQtysOfList(EquipmentListTable['# Left],EquipmentListTable[Supplier],EquipmentListTable[Name], FilterSpecs!$A$6, $B$2)</f>
        <v>Qwiic Human Presence Sensor - AK9753</v>
      </c>
      <c r="C54" s="109" t="str">
        <f>[1]!nonzeroQtysOfList(EquipmentListTable['# Left],EquipmentListTable[Supplier],EquipmentListTable[SKU], FilterSpecs!$A$6, $B$2)</f>
        <v>SPX-14349</v>
      </c>
      <c r="D54" s="125">
        <f>[1]!nonzeroQtysOfList(EquipmentListTable['# Left],EquipmentListTable[Supplier],EquipmentListTable['# Left], FilterSpecs!$A$6, $B$2)</f>
        <v>5</v>
      </c>
      <c r="E54" s="125" t="str">
        <f>[1]!nonzeroQtysOfList(EquipmentListTable['# Left],EquipmentListTable[Supplier],EquipmentListTable[Tag], FilterSpecs!$A$6, $B$2)</f>
        <v>B</v>
      </c>
    </row>
    <row r="55" spans="1:5" x14ac:dyDescent="0.3">
      <c r="A55" s="125" t="s">
        <v>2486</v>
      </c>
      <c r="B55" s="109" t="str">
        <f>[1]!nonzeroQtysOfList(EquipmentListTable['# Left],EquipmentListTable[Supplier],EquipmentListTable[Name], FilterSpecs!$A$6, $B$2)</f>
        <v>Infrared Non-contact Thermometer (Qwiic) - MLX90632</v>
      </c>
      <c r="C55" s="109" t="str">
        <f>[1]!nonzeroQtysOfList(EquipmentListTable['# Left],EquipmentListTable[Supplier],EquipmentListTable[SKU], FilterSpecs!$A$6, $B$2)</f>
        <v>SPX-14569</v>
      </c>
      <c r="D55" s="125">
        <f>[1]!nonzeroQtysOfList(EquipmentListTable['# Left],EquipmentListTable[Supplier],EquipmentListTable['# Left], FilterSpecs!$A$6, $B$2)</f>
        <v>1</v>
      </c>
      <c r="E55" s="125" t="str">
        <f>[1]!nonzeroQtysOfList(EquipmentListTable['# Left],EquipmentListTable[Supplier],EquipmentListTable[Tag], FilterSpecs!$A$6, $B$2)</f>
        <v>E</v>
      </c>
    </row>
    <row r="56" spans="1:5" x14ac:dyDescent="0.3">
      <c r="A56" s="125" t="s">
        <v>2486</v>
      </c>
      <c r="B56" s="109" t="str">
        <f>[1]!nonzeroQtysOfList(EquipmentListTable['# Left],EquipmentListTable[Supplier],EquipmentListTable[Name], FilterSpecs!$A$6, $B$2)</f>
        <v>Grid-EYE Infrared Array (Qwiic) - AMG8833</v>
      </c>
      <c r="C56" s="109" t="str">
        <f>[1]!nonzeroQtysOfList(EquipmentListTable['# Left],EquipmentListTable[Supplier],EquipmentListTable[SKU], FilterSpecs!$A$6, $B$2)</f>
        <v>SPX-14568</v>
      </c>
      <c r="D56" s="125">
        <f>[1]!nonzeroQtysOfList(EquipmentListTable['# Left],EquipmentListTable[Supplier],EquipmentListTable['# Left], FilterSpecs!$A$6, $B$2)</f>
        <v>1</v>
      </c>
      <c r="E56" s="125" t="str">
        <f>[1]!nonzeroQtysOfList(EquipmentListTable['# Left],EquipmentListTable[Supplier],EquipmentListTable[Tag], FilterSpecs!$A$6, $B$2)</f>
        <v>E</v>
      </c>
    </row>
    <row r="57" spans="1:5" x14ac:dyDescent="0.3">
      <c r="A57" s="125" t="s">
        <v>2486</v>
      </c>
      <c r="B57" s="109" t="str">
        <f>[1]!nonzeroQtysOfList(EquipmentListTable['# Left],EquipmentListTable[Supplier],EquipmentListTable[Name], FilterSpecs!$A$6, $B$2)</f>
        <v>VR IMU (Qwiic) - BNO080 High Precision</v>
      </c>
      <c r="C57" s="109" t="str">
        <f>[1]!nonzeroQtysOfList(EquipmentListTable['# Left],EquipmentListTable[Supplier],EquipmentListTable[SKU], FilterSpecs!$A$6, $B$2)</f>
        <v>SPX-14618</v>
      </c>
      <c r="D57" s="125">
        <f>[1]!nonzeroQtysOfList(EquipmentListTable['# Left],EquipmentListTable[Supplier],EquipmentListTable['# Left], FilterSpecs!$A$6, $B$2)</f>
        <v>1</v>
      </c>
      <c r="E57" s="125" t="str">
        <f>[1]!nonzeroQtysOfList(EquipmentListTable['# Left],EquipmentListTable[Supplier],EquipmentListTable[Tag], FilterSpecs!$A$6, $B$2)</f>
        <v>E</v>
      </c>
    </row>
    <row r="58" spans="1:5" x14ac:dyDescent="0.3">
      <c r="A58" s="125" t="s">
        <v>2486</v>
      </c>
      <c r="B58" s="109" t="str">
        <f>[1]!nonzeroQtysOfList(EquipmentListTable['# Left],EquipmentListTable[Supplier],EquipmentListTable[Name], FilterSpecs!$A$6, $B$2)</f>
        <v>Qwiic Magnetometer - MLX90393</v>
      </c>
      <c r="C58" s="109" t="str">
        <f>[1]!nonzeroQtysOfList(EquipmentListTable['# Left],EquipmentListTable[Supplier],EquipmentListTable[SKU], FilterSpecs!$A$6, $B$2)</f>
        <v>SPX-14294</v>
      </c>
      <c r="D58" s="125">
        <f>[1]!nonzeroQtysOfList(EquipmentListTable['# Left],EquipmentListTable[Supplier],EquipmentListTable['# Left], FilterSpecs!$A$6, $B$2)</f>
        <v>1</v>
      </c>
      <c r="E58" s="125" t="str">
        <f>[1]!nonzeroQtysOfList(EquipmentListTable['# Left],EquipmentListTable[Supplier],EquipmentListTable[Tag], FilterSpecs!$A$6, $B$2)</f>
        <v>E</v>
      </c>
    </row>
    <row r="59" spans="1:5" x14ac:dyDescent="0.3">
      <c r="A59" s="125" t="s">
        <v>2486</v>
      </c>
      <c r="B59" s="109" t="str">
        <f>[1]!nonzeroQtysOfList(EquipmentListTable['# Left],EquipmentListTable[Supplier],EquipmentListTable[Name], FilterSpecs!$A$6, $B$2)</f>
        <v>Qwiic OpenLog</v>
      </c>
      <c r="C59" s="109" t="str">
        <f>[1]!nonzeroQtysOfList(EquipmentListTable['# Left],EquipmentListTable[Supplier],EquipmentListTable[SKU], FilterSpecs!$A$6, $B$2)</f>
        <v>SPX-14641</v>
      </c>
      <c r="D59" s="125">
        <f>[1]!nonzeroQtysOfList(EquipmentListTable['# Left],EquipmentListTable[Supplier],EquipmentListTable['# Left], FilterSpecs!$A$6, $B$2)</f>
        <v>1</v>
      </c>
      <c r="E59" s="125" t="str">
        <f>[1]!nonzeroQtysOfList(EquipmentListTable['# Left],EquipmentListTable[Supplier],EquipmentListTable[Tag], FilterSpecs!$A$6, $B$2)</f>
        <v>E</v>
      </c>
    </row>
    <row r="60" spans="1:5" x14ac:dyDescent="0.3">
      <c r="A60" s="125" t="s">
        <v>2486</v>
      </c>
      <c r="B60" s="109" t="str">
        <f>[1]!nonzeroQtysOfList(EquipmentListTable['# Left],EquipmentListTable[Supplier],EquipmentListTable[Name], FilterSpecs!$A$6, $B$2)</f>
        <v>Qwiic RTC - RV-1805</v>
      </c>
      <c r="C60" s="109" t="str">
        <f>[1]!nonzeroQtysOfList(EquipmentListTable['# Left],EquipmentListTable[Supplier],EquipmentListTable[SKU], FilterSpecs!$A$6, $B$2)</f>
        <v>SPX-14642</v>
      </c>
      <c r="D60" s="125">
        <f>[1]!nonzeroQtysOfList(EquipmentListTable['# Left],EquipmentListTable[Supplier],EquipmentListTable['# Left], FilterSpecs!$A$6, $B$2)</f>
        <v>1</v>
      </c>
      <c r="E60" s="125" t="str">
        <f>[1]!nonzeroQtysOfList(EquipmentListTable['# Left],EquipmentListTable[Supplier],EquipmentListTable[Tag], FilterSpecs!$A$6, $B$2)</f>
        <v>A</v>
      </c>
    </row>
    <row r="61" spans="1:5" x14ac:dyDescent="0.3">
      <c r="A61" s="125" t="s">
        <v>2486</v>
      </c>
      <c r="B61" s="109" t="str">
        <f>[1]!nonzeroQtysOfList(EquipmentListTable['# Left],EquipmentListTable[Supplier],EquipmentListTable[Name], FilterSpecs!$A$6, $B$2)</f>
        <v>SparkFun GPS Breakout - XA1110 (Qwiic)</v>
      </c>
      <c r="C61" s="109" t="str">
        <f>[1]!nonzeroQtysOfList(EquipmentListTable['# Left],EquipmentListTable[Supplier],EquipmentListTable[SKU], FilterSpecs!$A$6, $B$2)</f>
        <v>SPX-14414</v>
      </c>
      <c r="D61" s="125">
        <f>[1]!nonzeroQtysOfList(EquipmentListTable['# Left],EquipmentListTable[Supplier],EquipmentListTable['# Left], FilterSpecs!$A$6, $B$2)</f>
        <v>1</v>
      </c>
      <c r="E61" s="125" t="str">
        <f>[1]!nonzeroQtysOfList(EquipmentListTable['# Left],EquipmentListTable[Supplier],EquipmentListTable[Tag], FilterSpecs!$A$6, $B$2)</f>
        <v>E</v>
      </c>
    </row>
    <row r="62" spans="1:5" x14ac:dyDescent="0.3">
      <c r="A62" s="125" t="s">
        <v>2486</v>
      </c>
      <c r="B62" s="151" t="str">
        <f>[1]!nonzeroQtysOfList(EquipmentListTable['# Left],EquipmentListTable[Supplier],EquipmentListTable[Name], FilterSpecs!$A$6, $B$2)</f>
        <v>Qwiic Cable - 50mm</v>
      </c>
      <c r="C62" s="151" t="str">
        <f>[1]!nonzeroQtysOfList(EquipmentListTable['# Left],EquipmentListTable[Supplier],EquipmentListTable[SKU], FilterSpecs!$A$6, $B$2)</f>
        <v>PRT-14426</v>
      </c>
      <c r="D62" s="152">
        <f>[1]!nonzeroQtysOfList(EquipmentListTable['# Left],EquipmentListTable[Supplier],EquipmentListTable['# Left], FilterSpecs!$A$6, $B$2)</f>
        <v>20</v>
      </c>
      <c r="E62" s="152" t="str">
        <f>[1]!nonzeroQtysOfList(EquipmentListTable['# Left],EquipmentListTable[Supplier],EquipmentListTable[Tag], FilterSpecs!$A$6, $B$2)</f>
        <v>D</v>
      </c>
    </row>
    <row r="63" spans="1:5" x14ac:dyDescent="0.3">
      <c r="A63" s="125" t="s">
        <v>2486</v>
      </c>
      <c r="B63" s="109" t="str">
        <f>[1]!nonzeroQtysOfList(EquipmentListTable['# Left],EquipmentListTable[Supplier],EquipmentListTable[Name], FilterSpecs!$A$6, $B$2)</f>
        <v>Qwiic Cable - 100mm</v>
      </c>
      <c r="C63" s="109" t="str">
        <f>[1]!nonzeroQtysOfList(EquipmentListTable['# Left],EquipmentListTable[Supplier],EquipmentListTable[SKU], FilterSpecs!$A$6, $B$2)</f>
        <v>PRT-14427</v>
      </c>
      <c r="D63" s="125">
        <f>[1]!nonzeroQtysOfList(EquipmentListTable['# Left],EquipmentListTable[Supplier],EquipmentListTable['# Left], FilterSpecs!$A$6, $B$2)</f>
        <v>10</v>
      </c>
      <c r="E63" s="125" t="str">
        <f>[1]!nonzeroQtysOfList(EquipmentListTable['# Left],EquipmentListTable[Supplier],EquipmentListTable[Tag], FilterSpecs!$A$6, $B$2)</f>
        <v>B</v>
      </c>
    </row>
    <row r="64" spans="1:5" x14ac:dyDescent="0.3">
      <c r="A64" s="125" t="s">
        <v>2486</v>
      </c>
      <c r="B64" s="109" t="str">
        <f>[1]!nonzeroQtysOfList(EquipmentListTable['# Left],EquipmentListTable[Supplier],EquipmentListTable[Name], FilterSpecs!$A$6, $B$2)</f>
        <v>Qwiic JST Connector - SMD 4-pin</v>
      </c>
      <c r="C64" s="109" t="str">
        <f>[1]!nonzeroQtysOfList(EquipmentListTable['# Left],EquipmentListTable[Supplier],EquipmentListTable[SKU], FilterSpecs!$A$6, $B$2)</f>
        <v>SPX-14417</v>
      </c>
      <c r="D64" s="125">
        <f>[1]!nonzeroQtysOfList(EquipmentListTable['# Left],EquipmentListTable[Supplier],EquipmentListTable['# Left], FilterSpecs!$A$6, $B$2)</f>
        <v>20</v>
      </c>
      <c r="E64" s="125" t="str">
        <f>[1]!nonzeroQtysOfList(EquipmentListTable['# Left],EquipmentListTable[Supplier],EquipmentListTable[Tag], FilterSpecs!$A$6, $B$2)</f>
        <v>A</v>
      </c>
    </row>
    <row r="65" spans="1:5" x14ac:dyDescent="0.3">
      <c r="A65" s="125" t="s">
        <v>2486</v>
      </c>
      <c r="B65" s="109" t="str">
        <f>[1]!nonzeroQtysOfList(EquipmentListTable['# Left],EquipmentListTable[Supplier],EquipmentListTable[Name], FilterSpecs!$A$6, $B$2)</f>
        <v>Mux Shield II</v>
      </c>
      <c r="C65" s="109" t="str">
        <f>[1]!nonzeroQtysOfList(EquipmentListTable['# Left],EquipmentListTable[Supplier],EquipmentListTable[SKU], FilterSpecs!$A$6, $B$2)</f>
        <v>DEV-11723</v>
      </c>
      <c r="D65" s="125">
        <f>[1]!nonzeroQtysOfList(EquipmentListTable['# Left],EquipmentListTable[Supplier],EquipmentListTable['# Left], FilterSpecs!$A$6, $B$2)</f>
        <v>1</v>
      </c>
      <c r="E65" s="125" t="str">
        <f>[1]!nonzeroQtysOfList(EquipmentListTable['# Left],EquipmentListTable[Supplier],EquipmentListTable[Tag], FilterSpecs!$A$6, $B$2)</f>
        <v>A</v>
      </c>
    </row>
    <row r="66" spans="1:5" x14ac:dyDescent="0.3">
      <c r="A66" s="125" t="s">
        <v>2486</v>
      </c>
      <c r="B66" s="109" t="str">
        <f>[1]!nonzeroQtysOfList(EquipmentListTable['# Left],EquipmentListTable[Supplier],EquipmentListTable[Name], FilterSpecs!$A$6, $B$2)</f>
        <v>SparkFun Analog/Digital MUX Breakout - CD74HC4067</v>
      </c>
      <c r="C66" s="109" t="str">
        <f>[1]!nonzeroQtysOfList(EquipmentListTable['# Left],EquipmentListTable[Supplier],EquipmentListTable[SKU], FilterSpecs!$A$6, $B$2)</f>
        <v>BOB-09056</v>
      </c>
      <c r="D66" s="125">
        <f>[1]!nonzeroQtysOfList(EquipmentListTable['# Left],EquipmentListTable[Supplier],EquipmentListTable['# Left], FilterSpecs!$A$6, $B$2)</f>
        <v>1</v>
      </c>
      <c r="E66" s="125" t="str">
        <f>[1]!nonzeroQtysOfList(EquipmentListTable['# Left],EquipmentListTable[Supplier],EquipmentListTable[Tag], FilterSpecs!$A$6, $B$2)</f>
        <v>B</v>
      </c>
    </row>
    <row r="67" spans="1:5" x14ac:dyDescent="0.3">
      <c r="A67" s="125" t="s">
        <v>2486</v>
      </c>
      <c r="B67" s="109" t="str">
        <f>[1]!nonzeroQtysOfList(EquipmentListTable['# Left],EquipmentListTable[Supplier],EquipmentListTable[Name], FilterSpecs!$A$6, $B$2)</f>
        <v>SparkFun Opto-isolator Breakout</v>
      </c>
      <c r="C67" s="109" t="str">
        <f>[1]!nonzeroQtysOfList(EquipmentListTable['# Left],EquipmentListTable[Supplier],EquipmentListTable[SKU], FilterSpecs!$A$6, $B$2)</f>
        <v>BOB-09118</v>
      </c>
      <c r="D67" s="125">
        <f>[1]!nonzeroQtysOfList(EquipmentListTable['# Left],EquipmentListTable[Supplier],EquipmentListTable['# Left], FilterSpecs!$A$6, $B$2)</f>
        <v>2</v>
      </c>
      <c r="E67" s="125" t="str">
        <f>[1]!nonzeroQtysOfList(EquipmentListTable['# Left],EquipmentListTable[Supplier],EquipmentListTable[Tag], FilterSpecs!$A$6, $B$2)</f>
        <v>B</v>
      </c>
    </row>
    <row r="68" spans="1:5" x14ac:dyDescent="0.3">
      <c r="A68" s="125" t="s">
        <v>2486</v>
      </c>
      <c r="B68" s="109" t="str">
        <f>[1]!nonzeroQtysOfList(EquipmentListTable['# Left],EquipmentListTable[Supplier],EquipmentListTable[Name], FilterSpecs!$A$6, $B$2)</f>
        <v>USB to TTL Serial Cable</v>
      </c>
      <c r="C68" s="109" t="str">
        <f>[1]!nonzeroQtysOfList(EquipmentListTable['# Left],EquipmentListTable[Supplier],EquipmentListTable[SKU], FilterSpecs!$A$6, $B$2)</f>
        <v>CAB-12977</v>
      </c>
      <c r="D68" s="125">
        <f>[1]!nonzeroQtysOfList(EquipmentListTable['# Left],EquipmentListTable[Supplier],EquipmentListTable['# Left], FilterSpecs!$A$6, $B$2)</f>
        <v>1</v>
      </c>
      <c r="E68" s="125" t="str">
        <f>[1]!nonzeroQtysOfList(EquipmentListTable['# Left],EquipmentListTable[Supplier],EquipmentListTable[Tag], FilterSpecs!$A$6, $B$2)</f>
        <v>A</v>
      </c>
    </row>
    <row r="69" spans="1:5" x14ac:dyDescent="0.3">
      <c r="A69" s="125" t="s">
        <v>2486</v>
      </c>
      <c r="B69" s="109" t="str">
        <f>[1]!nonzeroQtysOfList(EquipmentListTable['# Left],EquipmentListTable[Supplier],EquipmentListTable[Name], FilterSpecs!$A$6, $B$2)</f>
        <v>Antenna GPS Embedded SMA</v>
      </c>
      <c r="C69" s="109" t="str">
        <f>[1]!nonzeroQtysOfList(EquipmentListTable['# Left],EquipmentListTable[Supplier],EquipmentListTable[SKU], FilterSpecs!$A$6, $B$2)</f>
        <v>GPS-00177</v>
      </c>
      <c r="D69" s="125">
        <f>[1]!nonzeroQtysOfList(EquipmentListTable['# Left],EquipmentListTable[Supplier],EquipmentListTable['# Left], FilterSpecs!$A$6, $B$2)</f>
        <v>1</v>
      </c>
      <c r="E69" s="125" t="str">
        <f>[1]!nonzeroQtysOfList(EquipmentListTable['# Left],EquipmentListTable[Supplier],EquipmentListTable[Tag], FilterSpecs!$A$6, $B$2)</f>
        <v>E</v>
      </c>
    </row>
    <row r="70" spans="1:5" x14ac:dyDescent="0.3">
      <c r="A70" s="125" t="s">
        <v>2486</v>
      </c>
      <c r="B70" s="109" t="str">
        <f>[1]!nonzeroQtysOfList(EquipmentListTable['# Left],EquipmentListTable[Supplier],EquipmentListTable[Name], FilterSpecs!$A$6, $B$2)</f>
        <v>SparkFun Venus GPS Logger - SMA Connector</v>
      </c>
      <c r="C70" s="109" t="str">
        <f>[1]!nonzeroQtysOfList(EquipmentListTable['# Left],EquipmentListTable[Supplier],EquipmentListTable[SKU], FilterSpecs!$A$6, $B$2)</f>
        <v>GPS-10920</v>
      </c>
      <c r="D70" s="125">
        <f>[1]!nonzeroQtysOfList(EquipmentListTable['# Left],EquipmentListTable[Supplier],EquipmentListTable['# Left], FilterSpecs!$A$6, $B$2)</f>
        <v>1</v>
      </c>
      <c r="E70" s="125" t="str">
        <f>[1]!nonzeroQtysOfList(EquipmentListTable['# Left],EquipmentListTable[Supplier],EquipmentListTable[Tag], FilterSpecs!$A$6, $B$2)</f>
        <v>E</v>
      </c>
    </row>
    <row r="71" spans="1:5" x14ac:dyDescent="0.3">
      <c r="A71" s="125" t="s">
        <v>2486</v>
      </c>
      <c r="B71" s="109" t="str">
        <f>[1]!nonzeroQtysOfList(EquipmentListTable['# Left],EquipmentListTable[Supplier],EquipmentListTable[Name], FilterSpecs!$A$6, $B$2)</f>
        <v>LIDAR-Lite Accessory Cable</v>
      </c>
      <c r="C71" s="109" t="str">
        <f>[1]!nonzeroQtysOfList(EquipmentListTable['# Left],EquipmentListTable[Supplier],EquipmentListTable[SKU], FilterSpecs!$A$6, $B$2)</f>
        <v>CAB-14043</v>
      </c>
      <c r="D71" s="125">
        <f>[1]!nonzeroQtysOfList(EquipmentListTable['# Left],EquipmentListTable[Supplier],EquipmentListTable['# Left], FilterSpecs!$A$6, $B$2)</f>
        <v>1</v>
      </c>
      <c r="E71" s="125" t="str">
        <f>[1]!nonzeroQtysOfList(EquipmentListTable['# Left],EquipmentListTable[Supplier],EquipmentListTable[Tag], FilterSpecs!$A$6, $B$2)</f>
        <v>A</v>
      </c>
    </row>
    <row r="72" spans="1:5" x14ac:dyDescent="0.3">
      <c r="A72" s="125" t="s">
        <v>2486</v>
      </c>
      <c r="B72" s="109" t="str">
        <f>[1]!nonzeroQtysOfList(EquipmentListTable['# Left],EquipmentListTable[Supplier],EquipmentListTable[Name], FilterSpecs!$A$6, $B$2)</f>
        <v>Scanse Sweep</v>
      </c>
      <c r="C72" s="109" t="str">
        <f>[1]!nonzeroQtysOfList(EquipmentListTable['# Left],EquipmentListTable[Supplier],EquipmentListTable[SKU], FilterSpecs!$A$6, $B$2)</f>
        <v>SEN-14117</v>
      </c>
      <c r="D72" s="125">
        <f>[1]!nonzeroQtysOfList(EquipmentListTable['# Left],EquipmentListTable[Supplier],EquipmentListTable['# Left], FilterSpecs!$A$6, $B$2)</f>
        <v>1</v>
      </c>
      <c r="E72" s="125" t="str">
        <f>[1]!nonzeroQtysOfList(EquipmentListTable['# Left],EquipmentListTable[Supplier],EquipmentListTable[Tag], FilterSpecs!$A$6, $B$2)</f>
        <v>E</v>
      </c>
    </row>
    <row r="73" spans="1:5" x14ac:dyDescent="0.3">
      <c r="A73" s="125" t="s">
        <v>2486</v>
      </c>
      <c r="B73" s="109" t="str">
        <f>[1]!nonzeroQtysOfList(EquipmentListTable['# Left],EquipmentListTable[Supplier],EquipmentListTable[Name], FilterSpecs!$A$6, $B$2)</f>
        <v>SparkFun 9DoF IMU Breakout - LSM9DS1</v>
      </c>
      <c r="C73" s="109" t="str">
        <f>[1]!nonzeroQtysOfList(EquipmentListTable['# Left],EquipmentListTable[Supplier],EquipmentListTable[SKU], FilterSpecs!$A$6, $B$2)</f>
        <v>SEN-13284</v>
      </c>
      <c r="D73" s="125">
        <f>[1]!nonzeroQtysOfList(EquipmentListTable['# Left],EquipmentListTable[Supplier],EquipmentListTable['# Left], FilterSpecs!$A$6, $B$2)</f>
        <v>1</v>
      </c>
      <c r="E73" s="125" t="str">
        <f>[1]!nonzeroQtysOfList(EquipmentListTable['# Left],EquipmentListTable[Supplier],EquipmentListTable[Tag], FilterSpecs!$A$6, $B$2)</f>
        <v>E</v>
      </c>
    </row>
    <row r="74" spans="1:5" x14ac:dyDescent="0.3">
      <c r="A74" s="125" t="s">
        <v>2486</v>
      </c>
      <c r="B74" s="109" t="str">
        <f>[1]!nonzeroQtysOfList(EquipmentListTable['# Left],EquipmentListTable[Supplier],EquipmentListTable[Name], FilterSpecs!$A$6, $B$2)</f>
        <v>SparkFun IMU Breakout - MPU-9250</v>
      </c>
      <c r="C74" s="109" t="str">
        <f>[1]!nonzeroQtysOfList(EquipmentListTable['# Left],EquipmentListTable[Supplier],EquipmentListTable[SKU], FilterSpecs!$A$6, $B$2)</f>
        <v>SEN-13762</v>
      </c>
      <c r="D74" s="125">
        <f>[1]!nonzeroQtysOfList(EquipmentListTable['# Left],EquipmentListTable[Supplier],EquipmentListTable['# Left], FilterSpecs!$A$6, $B$2)</f>
        <v>1</v>
      </c>
      <c r="E74" s="125" t="str">
        <f>[1]!nonzeroQtysOfList(EquipmentListTable['# Left],EquipmentListTable[Supplier],EquipmentListTable[Tag], FilterSpecs!$A$6, $B$2)</f>
        <v>E</v>
      </c>
    </row>
    <row r="75" spans="1:5" x14ac:dyDescent="0.3">
      <c r="A75" s="125" t="s">
        <v>2486</v>
      </c>
      <c r="B75" s="109" t="str">
        <f>[1]!nonzeroQtysOfList(EquipmentListTable['# Left],EquipmentListTable[Supplier],EquipmentListTable[Name], FilterSpecs!$A$6, $B$2)</f>
        <v>EasyVR Shield 3.0 - Voice Recognition Shield</v>
      </c>
      <c r="C75" s="109" t="str">
        <f>[1]!nonzeroQtysOfList(EquipmentListTable['# Left],EquipmentListTable[Supplier],EquipmentListTable[SKU], FilterSpecs!$A$6, $B$2)</f>
        <v>COM-13316</v>
      </c>
      <c r="D75" s="125">
        <f>[1]!nonzeroQtysOfList(EquipmentListTable['# Left],EquipmentListTable[Supplier],EquipmentListTable['# Left], FilterSpecs!$A$6, $B$2)</f>
        <v>1</v>
      </c>
      <c r="E75" s="125" t="str">
        <f>[1]!nonzeroQtysOfList(EquipmentListTable['# Left],EquipmentListTable[Supplier],EquipmentListTable[Tag], FilterSpecs!$A$6, $B$2)</f>
        <v>A</v>
      </c>
    </row>
    <row r="76" spans="1:5" x14ac:dyDescent="0.3">
      <c r="A76" s="125" t="s">
        <v>2486</v>
      </c>
      <c r="B76" s="109" t="str">
        <f>[1]!nonzeroQtysOfList(EquipmentListTable['# Left],EquipmentListTable[Supplier],EquipmentListTable[Name], FilterSpecs!$A$6, $B$2)</f>
        <v>BeagleBone Black Wireless</v>
      </c>
      <c r="C76" s="109" t="str">
        <f>[1]!nonzeroQtysOfList(EquipmentListTable['# Left],EquipmentListTable[Supplier],EquipmentListTable[SKU], FilterSpecs!$A$6, $B$2)</f>
        <v>DEV-14162</v>
      </c>
      <c r="D76" s="125">
        <f>[1]!nonzeroQtysOfList(EquipmentListTable['# Left],EquipmentListTable[Supplier],EquipmentListTable['# Left], FilterSpecs!$A$6, $B$2)</f>
        <v>1</v>
      </c>
      <c r="E76" s="125" t="str">
        <f>[1]!nonzeroQtysOfList(EquipmentListTable['# Left],EquipmentListTable[Supplier],EquipmentListTable[Tag], FilterSpecs!$A$6, $B$2)</f>
        <v>E</v>
      </c>
    </row>
    <row r="77" spans="1:5" x14ac:dyDescent="0.3">
      <c r="A77" s="125" t="s">
        <v>2486</v>
      </c>
      <c r="B77" s="109" t="str">
        <f>[1]!nonzeroQtysOfList(EquipmentListTable['# Left],EquipmentListTable[Supplier],EquipmentListTable[Name], FilterSpecs!$A$6, $B$2)</f>
        <v>SparkFun BeagleBone Black Proto Cape</v>
      </c>
      <c r="C77" s="109" t="str">
        <f>[1]!nonzeroQtysOfList(EquipmentListTable['# Left],EquipmentListTable[Supplier],EquipmentListTable[SKU], FilterSpecs!$A$6, $B$2)</f>
        <v>DEV-12774</v>
      </c>
      <c r="D77" s="125">
        <f>[1]!nonzeroQtysOfList(EquipmentListTable['# Left],EquipmentListTable[Supplier],EquipmentListTable['# Left], FilterSpecs!$A$6, $B$2)</f>
        <v>1</v>
      </c>
      <c r="E77" s="125" t="str">
        <f>[1]!nonzeroQtysOfList(EquipmentListTable['# Left],EquipmentListTable[Supplier],EquipmentListTable[Tag], FilterSpecs!$A$6, $B$2)</f>
        <v>E</v>
      </c>
    </row>
    <row r="78" spans="1:5" x14ac:dyDescent="0.3">
      <c r="A78" s="125" t="s">
        <v>2486</v>
      </c>
      <c r="B78" s="109" t="str">
        <f>[1]!nonzeroQtysOfList(EquipmentListTable['# Left],EquipmentListTable[Supplier],EquipmentListTable[Name], FilterSpecs!$A$6, $B$2)</f>
        <v>mbed - LPC1768 (Cortex-M3)</v>
      </c>
      <c r="C78" s="109" t="str">
        <f>[1]!nonzeroQtysOfList(EquipmentListTable['# Left],EquipmentListTable[Supplier],EquipmentListTable[SKU], FilterSpecs!$A$6, $B$2)</f>
        <v>DEV-09564</v>
      </c>
      <c r="D78" s="125">
        <f>[1]!nonzeroQtysOfList(EquipmentListTable['# Left],EquipmentListTable[Supplier],EquipmentListTable['# Left], FilterSpecs!$A$6, $B$2)</f>
        <v>1</v>
      </c>
      <c r="E78" s="125" t="str">
        <f>[1]!nonzeroQtysOfList(EquipmentListTable['# Left],EquipmentListTable[Supplier],EquipmentListTable[Tag], FilterSpecs!$A$6, $B$2)</f>
        <v>E</v>
      </c>
    </row>
    <row r="79" spans="1:5" x14ac:dyDescent="0.3">
      <c r="A79" s="125" t="s">
        <v>2486</v>
      </c>
      <c r="B79" s="109" t="str">
        <f>[1]!nonzeroQtysOfList(EquipmentListTable['# Left],EquipmentListTable[Supplier],EquipmentListTable[Name], FilterSpecs!$A$6, $B$2)</f>
        <v>mbed Application Board</v>
      </c>
      <c r="C79" s="109" t="str">
        <f>[1]!nonzeroQtysOfList(EquipmentListTable['# Left],EquipmentListTable[Supplier],EquipmentListTable[SKU], FilterSpecs!$A$6, $B$2)</f>
        <v>DEV-11695</v>
      </c>
      <c r="D79" s="125">
        <f>[1]!nonzeroQtysOfList(EquipmentListTable['# Left],EquipmentListTable[Supplier],EquipmentListTable['# Left], FilterSpecs!$A$6, $B$2)</f>
        <v>1</v>
      </c>
      <c r="E79" s="125" t="str">
        <f>[1]!nonzeroQtysOfList(EquipmentListTable['# Left],EquipmentListTable[Supplier],EquipmentListTable[Tag], FilterSpecs!$A$6, $B$2)</f>
        <v>E</v>
      </c>
    </row>
    <row r="80" spans="1:5" x14ac:dyDescent="0.3">
      <c r="A80" s="125" t="s">
        <v>2486</v>
      </c>
      <c r="B80" s="109" t="str">
        <f>[1]!nonzeroQtysOfList(EquipmentListTable['# Left],EquipmentListTable[Supplier],EquipmentListTable[Name], FilterSpecs!$A$6, $B$2)</f>
        <v>Arduino Dock R2 for Onion Omega</v>
      </c>
      <c r="C80" s="109" t="str">
        <f>[1]!nonzeroQtysOfList(EquipmentListTable['# Left],EquipmentListTable[Supplier],EquipmentListTable[SKU], FilterSpecs!$A$6, $B$2)</f>
        <v>DEV-14438</v>
      </c>
      <c r="D80" s="125">
        <f>[1]!nonzeroQtysOfList(EquipmentListTable['# Left],EquipmentListTable[Supplier],EquipmentListTable['# Left], FilterSpecs!$A$6, $B$2)</f>
        <v>1</v>
      </c>
      <c r="E80" s="125" t="str">
        <f>[1]!nonzeroQtysOfList(EquipmentListTable['# Left],EquipmentListTable[Supplier],EquipmentListTable[Tag], FilterSpecs!$A$6, $B$2)</f>
        <v>E</v>
      </c>
    </row>
    <row r="81" spans="1:5" x14ac:dyDescent="0.3">
      <c r="A81" s="125" t="s">
        <v>2486</v>
      </c>
      <c r="B81" s="109" t="str">
        <f>[1]!nonzeroQtysOfList(EquipmentListTable['# Left],EquipmentListTable[Supplier],EquipmentListTable[Name], FilterSpecs!$A$6, $B$2)</f>
        <v>Onion Omega2+ IoT Computer</v>
      </c>
      <c r="C81" s="109" t="str">
        <f>[1]!nonzeroQtysOfList(EquipmentListTable['# Left],EquipmentListTable[Supplier],EquipmentListTable[SKU], FilterSpecs!$A$6, $B$2)</f>
        <v>DEV-14431</v>
      </c>
      <c r="D81" s="125">
        <f>[1]!nonzeroQtysOfList(EquipmentListTable['# Left],EquipmentListTable[Supplier],EquipmentListTable['# Left], FilterSpecs!$A$6, $B$2)</f>
        <v>1</v>
      </c>
      <c r="E81" s="125" t="str">
        <f>[1]!nonzeroQtysOfList(EquipmentListTable['# Left],EquipmentListTable[Supplier],EquipmentListTable[Tag], FilterSpecs!$A$6, $B$2)</f>
        <v>E</v>
      </c>
    </row>
    <row r="82" spans="1:5" x14ac:dyDescent="0.3">
      <c r="A82" s="125" t="s">
        <v>2486</v>
      </c>
      <c r="B82" s="109" t="str">
        <f>[1]!nonzeroQtysOfList(EquipmentListTable['# Left],EquipmentListTable[Supplier],EquipmentListTable[Name], FilterSpecs!$A$6, $B$2)</f>
        <v>Proto Expansion Board for Onion Omega</v>
      </c>
      <c r="C82" s="109" t="str">
        <f>[1]!nonzeroQtysOfList(EquipmentListTable['# Left],EquipmentListTable[Supplier],EquipmentListTable[SKU], FilterSpecs!$A$6, $B$2)</f>
        <v>DEV-14443</v>
      </c>
      <c r="D82" s="125">
        <f>[1]!nonzeroQtysOfList(EquipmentListTable['# Left],EquipmentListTable[Supplier],EquipmentListTable['# Left], FilterSpecs!$A$6, $B$2)</f>
        <v>1</v>
      </c>
      <c r="E82" s="125" t="str">
        <f>[1]!nonzeroQtysOfList(EquipmentListTable['# Left],EquipmentListTable[Supplier],EquipmentListTable[Tag], FilterSpecs!$A$6, $B$2)</f>
        <v>E</v>
      </c>
    </row>
    <row r="83" spans="1:5" x14ac:dyDescent="0.3">
      <c r="A83" s="125" t="s">
        <v>2486</v>
      </c>
      <c r="B83" s="109" t="str">
        <f>[1]!nonzeroQtysOfList(EquipmentListTable['# Left],EquipmentListTable[Supplier],EquipmentListTable[Name], FilterSpecs!$A$6, $B$2)</f>
        <v>OLED Expansion Board for Onion Omega</v>
      </c>
      <c r="C83" s="109" t="str">
        <f>[1]!nonzeroQtysOfList(EquipmentListTable['# Left],EquipmentListTable[Supplier],EquipmentListTable[SKU], FilterSpecs!$A$6, $B$2)</f>
        <v>DEV-14442</v>
      </c>
      <c r="D83" s="125">
        <f>[1]!nonzeroQtysOfList(EquipmentListTable['# Left],EquipmentListTable[Supplier],EquipmentListTable['# Left], FilterSpecs!$A$6, $B$2)</f>
        <v>1</v>
      </c>
      <c r="E83" s="125" t="str">
        <f>[1]!nonzeroQtysOfList(EquipmentListTable['# Left],EquipmentListTable[Supplier],EquipmentListTable[Tag], FilterSpecs!$A$6, $B$2)</f>
        <v>E</v>
      </c>
    </row>
    <row r="84" spans="1:5" x14ac:dyDescent="0.3">
      <c r="A84" s="125" t="s">
        <v>2486</v>
      </c>
      <c r="B84" s="109" t="str">
        <f>[1]!nonzeroQtysOfList(EquipmentListTable['# Left],EquipmentListTable[Supplier],EquipmentListTable[Name], FilterSpecs!$A$6, $B$2)</f>
        <v>Ethernet Expansion Board for Onion Omega</v>
      </c>
      <c r="C84" s="109" t="str">
        <f>[1]!nonzeroQtysOfList(EquipmentListTable['# Left],EquipmentListTable[Supplier],EquipmentListTable[SKU], FilterSpecs!$A$6, $B$2)</f>
        <v>DEV-14441</v>
      </c>
      <c r="D84" s="125">
        <f>[1]!nonzeroQtysOfList(EquipmentListTable['# Left],EquipmentListTable[Supplier],EquipmentListTable['# Left], FilterSpecs!$A$6, $B$2)</f>
        <v>1</v>
      </c>
      <c r="E84" s="125" t="str">
        <f>[1]!nonzeroQtysOfList(EquipmentListTable['# Left],EquipmentListTable[Supplier],EquipmentListTable[Tag], FilterSpecs!$A$6, $B$2)</f>
        <v>E</v>
      </c>
    </row>
    <row r="85" spans="1:5" x14ac:dyDescent="0.3">
      <c r="A85" s="125" t="s">
        <v>2486</v>
      </c>
      <c r="B85" s="109" t="str">
        <f>[1]!nonzeroQtysOfList(EquipmentListTable['# Left],EquipmentListTable[Supplier],EquipmentListTable[Name], FilterSpecs!$A$6, $B$2)</f>
        <v>Mini Dock for Onion Omega</v>
      </c>
      <c r="C85" s="109" t="str">
        <f>[1]!nonzeroQtysOfList(EquipmentListTable['# Left],EquipmentListTable[Supplier],EquipmentListTable[SKU], FilterSpecs!$A$6, $B$2)</f>
        <v>DEV-14437</v>
      </c>
      <c r="D85" s="125">
        <f>[1]!nonzeroQtysOfList(EquipmentListTable['# Left],EquipmentListTable[Supplier],EquipmentListTable['# Left], FilterSpecs!$A$6, $B$2)</f>
        <v>1</v>
      </c>
      <c r="E85" s="125" t="str">
        <f>[1]!nonzeroQtysOfList(EquipmentListTable['# Left],EquipmentListTable[Supplier],EquipmentListTable[Tag], FilterSpecs!$A$6, $B$2)</f>
        <v>E</v>
      </c>
    </row>
    <row r="86" spans="1:5" x14ac:dyDescent="0.3">
      <c r="A86" s="125" t="s">
        <v>2486</v>
      </c>
      <c r="B86" s="109" t="str">
        <f>[1]!nonzeroQtysOfList(EquipmentListTable['# Left],EquipmentListTable[Supplier],EquipmentListTable[Name], FilterSpecs!$A$6, $B$2)</f>
        <v>Breadboard Dock for Onion Omega</v>
      </c>
      <c r="C86" s="109" t="str">
        <f>[1]!nonzeroQtysOfList(EquipmentListTable['# Left],EquipmentListTable[Supplier],EquipmentListTable[SKU], FilterSpecs!$A$6, $B$2)</f>
        <v>DEV-14436</v>
      </c>
      <c r="D86" s="125">
        <f>[1]!nonzeroQtysOfList(EquipmentListTable['# Left],EquipmentListTable[Supplier],EquipmentListTable['# Left], FilterSpecs!$A$6, $B$2)</f>
        <v>1</v>
      </c>
      <c r="E86" s="125" t="str">
        <f>[1]!nonzeroQtysOfList(EquipmentListTable['# Left],EquipmentListTable[Supplier],EquipmentListTable[Tag], FilterSpecs!$A$6, $B$2)</f>
        <v>E</v>
      </c>
    </row>
    <row r="87" spans="1:5" x14ac:dyDescent="0.3">
      <c r="A87" s="125" t="s">
        <v>2486</v>
      </c>
      <c r="B87" s="109" t="str">
        <f>[1]!nonzeroQtysOfList(EquipmentListTable['# Left],EquipmentListTable[Supplier],EquipmentListTable[Name], FilterSpecs!$A$6, $B$2)</f>
        <v>Expansion Dock for Onion Omega</v>
      </c>
      <c r="C87" s="109" t="str">
        <f>[1]!nonzeroQtysOfList(EquipmentListTable['# Left],EquipmentListTable[Supplier],EquipmentListTable[SKU], FilterSpecs!$A$6, $B$2)</f>
        <v>DEV-14439</v>
      </c>
      <c r="D87" s="125">
        <f>[1]!nonzeroQtysOfList(EquipmentListTable['# Left],EquipmentListTable[Supplier],EquipmentListTable['# Left], FilterSpecs!$A$6, $B$2)</f>
        <v>1</v>
      </c>
      <c r="E87" s="125" t="str">
        <f>[1]!nonzeroQtysOfList(EquipmentListTable['# Left],EquipmentListTable[Supplier],EquipmentListTable[Tag], FilterSpecs!$A$6, $B$2)</f>
        <v>E</v>
      </c>
    </row>
    <row r="88" spans="1:5" x14ac:dyDescent="0.3">
      <c r="A88" s="125" t="s">
        <v>2486</v>
      </c>
      <c r="B88" s="109" t="str">
        <f>[1]!nonzeroQtysOfList(EquipmentListTable['# Left],EquipmentListTable[Supplier],EquipmentListTable[Name], FilterSpecs!$A$6, $B$2)</f>
        <v>Onion Omega2+ IoT Computer</v>
      </c>
      <c r="C88" s="109" t="str">
        <f>[1]!nonzeroQtysOfList(EquipmentListTable['# Left],EquipmentListTable[Supplier],EquipmentListTable[SKU], FilterSpecs!$A$6, $B$2)</f>
        <v>DEV-14431</v>
      </c>
      <c r="D88" s="125">
        <f>[1]!nonzeroQtysOfList(EquipmentListTable['# Left],EquipmentListTable[Supplier],EquipmentListTable['# Left], FilterSpecs!$A$6, $B$2)</f>
        <v>1</v>
      </c>
      <c r="E88" s="125" t="str">
        <f>[1]!nonzeroQtysOfList(EquipmentListTable['# Left],EquipmentListTable[Supplier],EquipmentListTable[Tag], FilterSpecs!$A$6, $B$2)</f>
        <v>E</v>
      </c>
    </row>
    <row r="89" spans="1:5" x14ac:dyDescent="0.3">
      <c r="A89" s="125" t="s">
        <v>2486</v>
      </c>
      <c r="B89" s="109" t="str">
        <f>[1]!nonzeroQtysOfList(EquipmentListTable['# Left],EquipmentListTable[Supplier],EquipmentListTable[Name], FilterSpecs!$A$6, $B$2)</f>
        <v>Power Dock 2 for Onion Omega</v>
      </c>
      <c r="C89" s="109" t="str">
        <f>[1]!nonzeroQtysOfList(EquipmentListTable['# Left],EquipmentListTable[Supplier],EquipmentListTable[SKU], FilterSpecs!$A$6, $B$2)</f>
        <v>DEV-14440</v>
      </c>
      <c r="D89" s="125">
        <f>[1]!nonzeroQtysOfList(EquipmentListTable['# Left],EquipmentListTable[Supplier],EquipmentListTable['# Left], FilterSpecs!$A$6, $B$2)</f>
        <v>1</v>
      </c>
      <c r="E89" s="125" t="str">
        <f>[1]!nonzeroQtysOfList(EquipmentListTable['# Left],EquipmentListTable[Supplier],EquipmentListTable[Tag], FilterSpecs!$A$6, $B$2)</f>
        <v>E</v>
      </c>
    </row>
    <row r="90" spans="1:5" x14ac:dyDescent="0.3">
      <c r="A90" s="125" t="s">
        <v>2486</v>
      </c>
      <c r="B90" s="109" t="str">
        <f>[1]!nonzeroQtysOfList(EquipmentListTable['# Left],EquipmentListTable[Supplier],EquipmentListTable[Name], FilterSpecs!$A$6, $B$2)</f>
        <v>GPS Expansion Board for Onion Omega</v>
      </c>
      <c r="C90" s="109" t="str">
        <f>[1]!nonzeroQtysOfList(EquipmentListTable['# Left],EquipmentListTable[Supplier],EquipmentListTable[SKU], FilterSpecs!$A$6, $B$2)</f>
        <v>DEV-14446</v>
      </c>
      <c r="D90" s="125">
        <f>[1]!nonzeroQtysOfList(EquipmentListTable['# Left],EquipmentListTable[Supplier],EquipmentListTable['# Left], FilterSpecs!$A$6, $B$2)</f>
        <v>1</v>
      </c>
      <c r="E90" s="125" t="str">
        <f>[1]!nonzeroQtysOfList(EquipmentListTable['# Left],EquipmentListTable[Supplier],EquipmentListTable[Tag], FilterSpecs!$A$6, $B$2)</f>
        <v>E</v>
      </c>
    </row>
    <row r="91" spans="1:5" x14ac:dyDescent="0.3">
      <c r="A91" s="125" t="s">
        <v>2486</v>
      </c>
      <c r="B91" s="109" t="str">
        <f>[1]!nonzeroQtysOfList(EquipmentListTable['# Left],EquipmentListTable[Supplier],EquipmentListTable[Name], FilterSpecs!$A$6, $B$2)</f>
        <v>Proto Expansion Board for Onion Omega</v>
      </c>
      <c r="C91" s="109" t="str">
        <f>[1]!nonzeroQtysOfList(EquipmentListTable['# Left],EquipmentListTable[Supplier],EquipmentListTable[SKU], FilterSpecs!$A$6, $B$2)</f>
        <v>DEV-14443</v>
      </c>
      <c r="D91" s="125">
        <f>[1]!nonzeroQtysOfList(EquipmentListTable['# Left],EquipmentListTable[Supplier],EquipmentListTable['# Left], FilterSpecs!$A$6, $B$2)</f>
        <v>1</v>
      </c>
      <c r="E91" s="125" t="str">
        <f>[1]!nonzeroQtysOfList(EquipmentListTable['# Left],EquipmentListTable[Supplier],EquipmentListTable[Tag], FilterSpecs!$A$6, $B$2)</f>
        <v>E</v>
      </c>
    </row>
    <row r="92" spans="1:5" x14ac:dyDescent="0.3">
      <c r="A92" s="125" t="s">
        <v>2486</v>
      </c>
      <c r="B92" s="109" t="str">
        <f>[1]!nonzeroQtysOfList(EquipmentListTable['# Left],EquipmentListTable[Supplier],EquipmentListTable[Name], FilterSpecs!$A$6, $B$2)</f>
        <v>OLED Expansion Board for Onion Omega</v>
      </c>
      <c r="C92" s="109" t="str">
        <f>[1]!nonzeroQtysOfList(EquipmentListTable['# Left],EquipmentListTable[Supplier],EquipmentListTable[SKU], FilterSpecs!$A$6, $B$2)</f>
        <v>DEV-14442</v>
      </c>
      <c r="D92" s="125">
        <f>[1]!nonzeroQtysOfList(EquipmentListTable['# Left],EquipmentListTable[Supplier],EquipmentListTable['# Left], FilterSpecs!$A$6, $B$2)</f>
        <v>1</v>
      </c>
      <c r="E92" s="125" t="str">
        <f>[1]!nonzeroQtysOfList(EquipmentListTable['# Left],EquipmentListTable[Supplier],EquipmentListTable[Tag], FilterSpecs!$A$6, $B$2)</f>
        <v>E</v>
      </c>
    </row>
    <row r="93" spans="1:5" x14ac:dyDescent="0.3">
      <c r="A93" s="125" t="s">
        <v>2486</v>
      </c>
      <c r="B93" s="109" t="str">
        <f>[1]!nonzeroQtysOfList(EquipmentListTable['# Left],EquipmentListTable[Supplier],EquipmentListTable[Name], FilterSpecs!$A$6, $B$2)</f>
        <v>Realtek Ameba Board</v>
      </c>
      <c r="C93" s="109" t="str">
        <f>[1]!nonzeroQtysOfList(EquipmentListTable['# Left],EquipmentListTable[Supplier],EquipmentListTable[SKU], FilterSpecs!$A$6, $B$2)</f>
        <v>WRL-14280</v>
      </c>
      <c r="D93" s="125">
        <f>[1]!nonzeroQtysOfList(EquipmentListTable['# Left],EquipmentListTable[Supplier],EquipmentListTable['# Left], FilterSpecs!$A$6, $B$2)</f>
        <v>1</v>
      </c>
      <c r="E93" s="125" t="str">
        <f>[1]!nonzeroQtysOfList(EquipmentListTable['# Left],EquipmentListTable[Supplier],EquipmentListTable[Tag], FilterSpecs!$A$6, $B$2)</f>
        <v>E</v>
      </c>
    </row>
    <row r="94" spans="1:5" x14ac:dyDescent="0.3">
      <c r="A94" s="125" t="s">
        <v>2486</v>
      </c>
      <c r="B94" s="109" t="str">
        <f>[1]!nonzeroQtysOfList(EquipmentListTable['# Left],EquipmentListTable[Supplier],EquipmentListTable[Name], FilterSpecs!$A$6, $B$2)</f>
        <v>IOIO-OTG - V2.2</v>
      </c>
      <c r="C94" s="109" t="str">
        <f>[1]!nonzeroQtysOfList(EquipmentListTable['# Left],EquipmentListTable[Supplier],EquipmentListTable[SKU], FilterSpecs!$A$6, $B$2)</f>
        <v>DEV-13613</v>
      </c>
      <c r="D94" s="125">
        <f>[1]!nonzeroQtysOfList(EquipmentListTable['# Left],EquipmentListTable[Supplier],EquipmentListTable['# Left], FilterSpecs!$A$6, $B$2)</f>
        <v>1</v>
      </c>
      <c r="E94" s="125" t="str">
        <f>[1]!nonzeroQtysOfList(EquipmentListTable['# Left],EquipmentListTable[Supplier],EquipmentListTable[Tag], FilterSpecs!$A$6, $B$2)</f>
        <v>E</v>
      </c>
    </row>
    <row r="95" spans="1:5" x14ac:dyDescent="0.3">
      <c r="A95" s="125" t="s">
        <v>2486</v>
      </c>
      <c r="B95" s="151" t="str">
        <f>[1]!nonzeroQtysOfList(EquipmentListTable['# Left],EquipmentListTable[Supplier],EquipmentListTable[Name], FilterSpecs!$A$6, $B$2)</f>
        <v>SparkFun MicroView - OLED Arduino Module</v>
      </c>
      <c r="C95" s="151" t="str">
        <f>[1]!nonzeroQtysOfList(EquipmentListTable['# Left],EquipmentListTable[Supplier],EquipmentListTable[SKU], FilterSpecs!$A$6, $B$2)</f>
        <v>DEV-12923</v>
      </c>
      <c r="D95" s="152">
        <f>[1]!nonzeroQtysOfList(EquipmentListTable['# Left],EquipmentListTable[Supplier],EquipmentListTable['# Left], FilterSpecs!$A$6, $B$2)</f>
        <v>1</v>
      </c>
      <c r="E95" s="152" t="str">
        <f>[1]!nonzeroQtysOfList(EquipmentListTable['# Left],EquipmentListTable[Supplier],EquipmentListTable[Tag], FilterSpecs!$A$6, $B$2)</f>
        <v>D</v>
      </c>
    </row>
    <row r="96" spans="1:5" x14ac:dyDescent="0.3">
      <c r="A96" s="125" t="s">
        <v>2486</v>
      </c>
      <c r="B96" s="109" t="str">
        <f>[1]!nonzeroQtysOfList(EquipmentListTable['# Left],EquipmentListTable[Supplier],EquipmentListTable[Name], FilterSpecs!$A$6, $B$2)</f>
        <v>SparkFun MicroView - USB Programmer</v>
      </c>
      <c r="C96" s="109" t="str">
        <f>[1]!nonzeroQtysOfList(EquipmentListTable['# Left],EquipmentListTable[Supplier],EquipmentListTable[SKU], FilterSpecs!$A$6, $B$2)</f>
        <v>DEV-12924</v>
      </c>
      <c r="D96" s="125">
        <f>[1]!nonzeroQtysOfList(EquipmentListTable['# Left],EquipmentListTable[Supplier],EquipmentListTable['# Left], FilterSpecs!$A$6, $B$2)</f>
        <v>1</v>
      </c>
      <c r="E96" s="125" t="str">
        <f>[1]!nonzeroQtysOfList(EquipmentListTable['# Left],EquipmentListTable[Supplier],EquipmentListTable[Tag], FilterSpecs!$A$6, $B$2)</f>
        <v>E</v>
      </c>
    </row>
    <row r="97" spans="1:5" x14ac:dyDescent="0.3">
      <c r="A97" s="125" t="s">
        <v>2486</v>
      </c>
      <c r="B97" s="109" t="str">
        <f>[1]!nonzeroQtysOfList(EquipmentListTable['# Left],EquipmentListTable[Supplier],EquipmentListTable[Name], FilterSpecs!$A$6, $B$2)</f>
        <v>SparkFun Solder-able Breadboard - Large</v>
      </c>
      <c r="C97" s="109" t="str">
        <f>[1]!nonzeroQtysOfList(EquipmentListTable['# Left],EquipmentListTable[Supplier],EquipmentListTable[SKU], FilterSpecs!$A$6, $B$2)</f>
        <v>PRT-12699</v>
      </c>
      <c r="D97" s="125">
        <f>[1]!nonzeroQtysOfList(EquipmentListTable['# Left],EquipmentListTable[Supplier],EquipmentListTable['# Left], FilterSpecs!$A$6, $B$2)</f>
        <v>2</v>
      </c>
      <c r="E97" s="125" t="str">
        <f>[1]!nonzeroQtysOfList(EquipmentListTable['# Left],EquipmentListTable[Supplier],EquipmentListTable[Tag], FilterSpecs!$A$6, $B$2)</f>
        <v>B</v>
      </c>
    </row>
    <row r="98" spans="1:5" x14ac:dyDescent="0.3">
      <c r="A98" s="125" t="s">
        <v>2486</v>
      </c>
      <c r="B98" s="109" t="str">
        <f>[1]!nonzeroQtysOfList(EquipmentListTable['# Left],EquipmentListTable[Supplier],EquipmentListTable[Name], FilterSpecs!$A$6, $B$2)</f>
        <v>SparkFun Solder-able Breadboard</v>
      </c>
      <c r="C98" s="109" t="str">
        <f>[1]!nonzeroQtysOfList(EquipmentListTable['# Left],EquipmentListTable[Supplier],EquipmentListTable[SKU], FilterSpecs!$A$6, $B$2)</f>
        <v>PRT-12070</v>
      </c>
      <c r="D98" s="125">
        <f>[1]!nonzeroQtysOfList(EquipmentListTable['# Left],EquipmentListTable[Supplier],EquipmentListTable['# Left], FilterSpecs!$A$6, $B$2)</f>
        <v>2</v>
      </c>
      <c r="E98" s="125" t="str">
        <f>[1]!nonzeroQtysOfList(EquipmentListTable['# Left],EquipmentListTable[Supplier],EquipmentListTable[Tag], FilterSpecs!$A$6, $B$2)</f>
        <v>A</v>
      </c>
    </row>
    <row r="99" spans="1:5" x14ac:dyDescent="0.3">
      <c r="A99" s="125" t="s">
        <v>2486</v>
      </c>
      <c r="B99" s="151" t="str">
        <f>[1]!nonzeroQtysOfList(EquipmentListTable['# Left],EquipmentListTable[Supplier],EquipmentListTable[Name], FilterSpecs!$A$6, $B$2)</f>
        <v>SparkFun ProtoShield Kit</v>
      </c>
      <c r="C99" s="151" t="str">
        <f>[1]!nonzeroQtysOfList(EquipmentListTable['# Left],EquipmentListTable[Supplier],EquipmentListTable[SKU], FilterSpecs!$A$6, $B$2)</f>
        <v>DEV-07914</v>
      </c>
      <c r="D99" s="152">
        <f>[1]!nonzeroQtysOfList(EquipmentListTable['# Left],EquipmentListTable[Supplier],EquipmentListTable['# Left], FilterSpecs!$A$6, $B$2)</f>
        <v>1</v>
      </c>
      <c r="E99" s="152" t="str">
        <f>[1]!nonzeroQtysOfList(EquipmentListTable['# Left],EquipmentListTable[Supplier],EquipmentListTable[Tag], FilterSpecs!$A$6, $B$2)</f>
        <v>G</v>
      </c>
    </row>
    <row r="100" spans="1:5" x14ac:dyDescent="0.3">
      <c r="A100" s="125" t="s">
        <v>2486</v>
      </c>
      <c r="B100" s="109" t="str">
        <f>[1]!nonzeroQtysOfList(EquipmentListTable['# Left],EquipmentListTable[Supplier],EquipmentListTable[Name], FilterSpecs!$A$6, $B$2)</f>
        <v>SparkFun Big Red Box Proto Board</v>
      </c>
      <c r="C100" s="109" t="str">
        <f>[1]!nonzeroQtysOfList(EquipmentListTable['# Left],EquipmentListTable[Supplier],EquipmentListTable[SKU], FilterSpecs!$A$6, $B$2)</f>
        <v>DEV-13317</v>
      </c>
      <c r="D100" s="125">
        <f>[1]!nonzeroQtysOfList(EquipmentListTable['# Left],EquipmentListTable[Supplier],EquipmentListTable['# Left], FilterSpecs!$A$6, $B$2)</f>
        <v>2</v>
      </c>
      <c r="E100" s="125" t="str">
        <f>[1]!nonzeroQtysOfList(EquipmentListTable['# Left],EquipmentListTable[Supplier],EquipmentListTable[Tag], FilterSpecs!$A$6, $B$2)</f>
        <v>B</v>
      </c>
    </row>
    <row r="101" spans="1:5" x14ac:dyDescent="0.3">
      <c r="A101" s="125" t="s">
        <v>2486</v>
      </c>
      <c r="B101" s="109" t="str">
        <f>[1]!nonzeroQtysOfList(EquipmentListTable['# Left],EquipmentListTable[Supplier],EquipmentListTable[Name], FilterSpecs!$A$6, $B$2)</f>
        <v>Big Red Box - Enclosure</v>
      </c>
      <c r="C101" s="109" t="str">
        <f>[1]!nonzeroQtysOfList(EquipmentListTable['# Left],EquipmentListTable[Supplier],EquipmentListTable[SKU], FilterSpecs!$A$6, $B$2)</f>
        <v>PRT-11366</v>
      </c>
      <c r="D101" s="125">
        <f>[1]!nonzeroQtysOfList(EquipmentListTable['# Left],EquipmentListTable[Supplier],EquipmentListTable['# Left], FilterSpecs!$A$6, $B$2)</f>
        <v>1</v>
      </c>
      <c r="E101" s="125" t="str">
        <f>[1]!nonzeroQtysOfList(EquipmentListTable['# Left],EquipmentListTable[Supplier],EquipmentListTable[Tag], FilterSpecs!$A$6, $B$2)</f>
        <v>B</v>
      </c>
    </row>
    <row r="102" spans="1:5" x14ac:dyDescent="0.3">
      <c r="A102" s="125" t="s">
        <v>2486</v>
      </c>
      <c r="B102" s="109" t="str">
        <f>[1]!nonzeroQtysOfList(EquipmentListTable['# Left],EquipmentListTable[Supplier],EquipmentListTable[Name], FilterSpecs!$A$6, $B$2)</f>
        <v>IOIO and Breadboard Holder</v>
      </c>
      <c r="C102" s="109" t="str">
        <f>[1]!nonzeroQtysOfList(EquipmentListTable['# Left],EquipmentListTable[Supplier],EquipmentListTable[SKU], FilterSpecs!$A$6, $B$2)</f>
        <v>DEV-11632</v>
      </c>
      <c r="D102" s="125">
        <f>[1]!nonzeroQtysOfList(EquipmentListTable['# Left],EquipmentListTable[Supplier],EquipmentListTable['# Left], FilterSpecs!$A$6, $B$2)</f>
        <v>5</v>
      </c>
      <c r="E102" s="125" t="str">
        <f>[1]!nonzeroQtysOfList(EquipmentListTable['# Left],EquipmentListTable[Supplier],EquipmentListTable[Tag], FilterSpecs!$A$6, $B$2)</f>
        <v>A</v>
      </c>
    </row>
    <row r="103" spans="1:5" x14ac:dyDescent="0.3">
      <c r="A103" s="125" t="s">
        <v>2486</v>
      </c>
      <c r="B103" s="109" t="str">
        <f>[1]!nonzeroQtysOfList(EquipmentListTable['# Left],EquipmentListTable[Supplier],EquipmentListTable[Name], FilterSpecs!$A$6, $B$2)</f>
        <v>Heat Shrink Kit</v>
      </c>
      <c r="C103" s="109" t="str">
        <f>[1]!nonzeroQtysOfList(EquipmentListTable['# Left],EquipmentListTable[Supplier],EquipmentListTable[SKU], FilterSpecs!$A$6, $B$2)</f>
        <v>PRT-09353</v>
      </c>
      <c r="D103" s="125">
        <f>[1]!nonzeroQtysOfList(EquipmentListTable['# Left],EquipmentListTable[Supplier],EquipmentListTable['# Left], FilterSpecs!$A$6, $B$2)</f>
        <v>2</v>
      </c>
      <c r="E103" s="125" t="str">
        <f>[1]!nonzeroQtysOfList(EquipmentListTable['# Left],EquipmentListTable[Supplier],EquipmentListTable[Tag], FilterSpecs!$A$6, $B$2)</f>
        <v>A</v>
      </c>
    </row>
    <row r="104" spans="1:5" x14ac:dyDescent="0.3">
      <c r="A104" s="125" t="s">
        <v>2486</v>
      </c>
      <c r="B104" s="109" t="str">
        <f>[1]!nonzeroQtysOfList(EquipmentListTable['# Left],EquipmentListTable[Supplier],EquipmentListTable[Name], FilterSpecs!$A$6, $B$2)</f>
        <v>LED Tactile Button- White</v>
      </c>
      <c r="C104" s="109" t="str">
        <f>[1]!nonzeroQtysOfList(EquipmentListTable['# Left],EquipmentListTable[Supplier],EquipmentListTable[SKU], FilterSpecs!$A$6, $B$2)</f>
        <v>COM-10439</v>
      </c>
      <c r="D104" s="125">
        <f>[1]!nonzeroQtysOfList(EquipmentListTable['# Left],EquipmentListTable[Supplier],EquipmentListTable['# Left], FilterSpecs!$A$6, $B$2)</f>
        <v>1</v>
      </c>
      <c r="E104" s="125" t="str">
        <f>[1]!nonzeroQtysOfList(EquipmentListTable['# Left],EquipmentListTable[Supplier],EquipmentListTable[Tag], FilterSpecs!$A$6, $B$2)</f>
        <v>A</v>
      </c>
    </row>
    <row r="105" spans="1:5" x14ac:dyDescent="0.3">
      <c r="A105" s="125" t="s">
        <v>2486</v>
      </c>
      <c r="B105" s="109" t="str">
        <f>[1]!nonzeroQtysOfList(EquipmentListTable['# Left],EquipmentListTable[Supplier],EquipmentListTable[Name], FilterSpecs!$A$6, $B$2)</f>
        <v>Rocker Switch - SPST (right-angle)</v>
      </c>
      <c r="C105" s="109" t="str">
        <f>[1]!nonzeroQtysOfList(EquipmentListTable['# Left],EquipmentListTable[Supplier],EquipmentListTable[SKU], FilterSpecs!$A$6, $B$2)</f>
        <v>COM-08837</v>
      </c>
      <c r="D105" s="125">
        <f>[1]!nonzeroQtysOfList(EquipmentListTable['# Left],EquipmentListTable[Supplier],EquipmentListTable['# Left], FilterSpecs!$A$6, $B$2)</f>
        <v>2</v>
      </c>
      <c r="E105" s="125" t="str">
        <f>[1]!nonzeroQtysOfList(EquipmentListTable['# Left],EquipmentListTable[Supplier],EquipmentListTable[Tag], FilterSpecs!$A$6, $B$2)</f>
        <v>B</v>
      </c>
    </row>
    <row r="106" spans="1:5" x14ac:dyDescent="0.3">
      <c r="A106" s="125" t="s">
        <v>2486</v>
      </c>
      <c r="B106" s="109" t="str">
        <f>[1]!nonzeroQtysOfList(EquipmentListTable['# Left],EquipmentListTable[Supplier],EquipmentListTable[Name], FilterSpecs!$A$6, $B$2)</f>
        <v>Cherry MX Switch</v>
      </c>
      <c r="C106" s="109" t="str">
        <f>[1]!nonzeroQtysOfList(EquipmentListTable['# Left],EquipmentListTable[Supplier],EquipmentListTable[SKU], FilterSpecs!$A$6, $B$2)</f>
        <v>COM-13834</v>
      </c>
      <c r="D106" s="125">
        <f>[1]!nonzeroQtysOfList(EquipmentListTable['# Left],EquipmentListTable[Supplier],EquipmentListTable['# Left], FilterSpecs!$A$6, $B$2)</f>
        <v>1</v>
      </c>
      <c r="E106" s="125" t="str">
        <f>[1]!nonzeroQtysOfList(EquipmentListTable['# Left],EquipmentListTable[Supplier],EquipmentListTable[Tag], FilterSpecs!$A$6, $B$2)</f>
        <v>A</v>
      </c>
    </row>
    <row r="107" spans="1:5" x14ac:dyDescent="0.3">
      <c r="A107" s="125" t="s">
        <v>2486</v>
      </c>
      <c r="B107" s="109" t="str">
        <f>[1]!nonzeroQtysOfList(EquipmentListTable['# Left],EquipmentListTable[Supplier],EquipmentListTable[Name], FilterSpecs!$A$6, $B$2)</f>
        <v>5-way Tactile Switch</v>
      </c>
      <c r="C107" s="109" t="str">
        <f>[1]!nonzeroQtysOfList(EquipmentListTable['# Left],EquipmentListTable[Supplier],EquipmentListTable[SKU], FilterSpecs!$A$6, $B$2)</f>
        <v>COM-10063</v>
      </c>
      <c r="D107" s="125">
        <f>[1]!nonzeroQtysOfList(EquipmentListTable['# Left],EquipmentListTable[Supplier],EquipmentListTable['# Left], FilterSpecs!$A$6, $B$2)</f>
        <v>1</v>
      </c>
      <c r="E107" s="125" t="str">
        <f>[1]!nonzeroQtysOfList(EquipmentListTable['# Left],EquipmentListTable[Supplier],EquipmentListTable[Tag], FilterSpecs!$A$6, $B$2)</f>
        <v>A</v>
      </c>
    </row>
    <row r="108" spans="1:5" x14ac:dyDescent="0.3">
      <c r="A108" s="125" t="s">
        <v>2486</v>
      </c>
      <c r="B108" s="109" t="str">
        <f>[1]!nonzeroQtysOfList(EquipmentListTable['# Left],EquipmentListTable[Supplier],EquipmentListTable[Name], FilterSpecs!$A$6, $B$2)</f>
        <v>Black Metal Knob - 14x24mm</v>
      </c>
      <c r="C108" s="109" t="str">
        <f>[1]!nonzeroQtysOfList(EquipmentListTable['# Left],EquipmentListTable[Supplier],EquipmentListTable[SKU], FilterSpecs!$A$6, $B$2)</f>
        <v>COM-10002</v>
      </c>
      <c r="D108" s="125">
        <f>[1]!nonzeroQtysOfList(EquipmentListTable['# Left],EquipmentListTable[Supplier],EquipmentListTable['# Left], FilterSpecs!$A$6, $B$2)</f>
        <v>3</v>
      </c>
      <c r="E108" s="125" t="str">
        <f>[1]!nonzeroQtysOfList(EquipmentListTable['# Left],EquipmentListTable[Supplier],EquipmentListTable[Tag], FilterSpecs!$A$6, $B$2)</f>
        <v>A</v>
      </c>
    </row>
    <row r="109" spans="1:5" x14ac:dyDescent="0.3">
      <c r="A109" s="125" t="s">
        <v>2486</v>
      </c>
      <c r="B109" s="109" t="str">
        <f>[1]!nonzeroQtysOfList(EquipmentListTable['# Left],EquipmentListTable[Supplier],EquipmentListTable[Name], FilterSpecs!$A$6, $B$2)</f>
        <v>Amphenol FCI Clincher Connector (2 Position, Female)</v>
      </c>
      <c r="C109" s="109" t="str">
        <f>[1]!nonzeroQtysOfList(EquipmentListTable['# Left],EquipmentListTable[Supplier],EquipmentListTable[SKU], FilterSpecs!$A$6, $B$2)</f>
        <v>COM-14194</v>
      </c>
      <c r="D109" s="125">
        <f>[1]!nonzeroQtysOfList(EquipmentListTable['# Left],EquipmentListTable[Supplier],EquipmentListTable['# Left], FilterSpecs!$A$6, $B$2)</f>
        <v>2</v>
      </c>
      <c r="E109" s="125" t="str">
        <f>[1]!nonzeroQtysOfList(EquipmentListTable['# Left],EquipmentListTable[Supplier],EquipmentListTable[Tag], FilterSpecs!$A$6, $B$2)</f>
        <v>B</v>
      </c>
    </row>
    <row r="110" spans="1:5" x14ac:dyDescent="0.3">
      <c r="A110" s="125" t="s">
        <v>2486</v>
      </c>
      <c r="B110" s="151" t="str">
        <f>[1]!nonzeroQtysOfList(EquipmentListTable['# Left],EquipmentListTable[Supplier],EquipmentListTable[Name], FilterSpecs!$A$6, $B$2)</f>
        <v>Amphenol FCI Clincher Connector (2 Position, Male)</v>
      </c>
      <c r="C110" s="151" t="str">
        <f>[1]!nonzeroQtysOfList(EquipmentListTable['# Left],EquipmentListTable[Supplier],EquipmentListTable[SKU], FilterSpecs!$A$6, $B$2)</f>
        <v>COM-14195</v>
      </c>
      <c r="D110" s="152">
        <f>[1]!nonzeroQtysOfList(EquipmentListTable['# Left],EquipmentListTable[Supplier],EquipmentListTable['# Left], FilterSpecs!$A$6, $B$2)</f>
        <v>2</v>
      </c>
      <c r="E110" s="152" t="str">
        <f>[1]!nonzeroQtysOfList(EquipmentListTable['# Left],EquipmentListTable[Supplier],EquipmentListTable[Tag], FilterSpecs!$A$6, $B$2)</f>
        <v>D</v>
      </c>
    </row>
    <row r="111" spans="1:5" x14ac:dyDescent="0.3">
      <c r="A111" s="125" t="s">
        <v>2486</v>
      </c>
      <c r="B111" s="109" t="str">
        <f>[1]!nonzeroQtysOfList(EquipmentListTable['# Left],EquipmentListTable[Supplier],EquipmentListTable[Name], FilterSpecs!$A$6, $B$2)</f>
        <v>Voltage Regulator - 12V</v>
      </c>
      <c r="C111" s="109" t="str">
        <f>[1]!nonzeroQtysOfList(EquipmentListTable['# Left],EquipmentListTable[Supplier],EquipmentListTable[SKU], FilterSpecs!$A$6, $B$2)</f>
        <v>COM-12766</v>
      </c>
      <c r="D111" s="125">
        <f>[1]!nonzeroQtysOfList(EquipmentListTable['# Left],EquipmentListTable[Supplier],EquipmentListTable['# Left], FilterSpecs!$A$6, $B$2)</f>
        <v>2</v>
      </c>
      <c r="E111" s="125" t="str">
        <f>[1]!nonzeroQtysOfList(EquipmentListTable['# Left],EquipmentListTable[Supplier],EquipmentListTable[Tag], FilterSpecs!$A$6, $B$2)</f>
        <v>A</v>
      </c>
    </row>
    <row r="112" spans="1:5" x14ac:dyDescent="0.3">
      <c r="A112" s="125" t="s">
        <v>2486</v>
      </c>
      <c r="B112" s="109" t="str">
        <f>[1]!nonzeroQtysOfList(EquipmentListTable['# Left],EquipmentListTable[Supplier],EquipmentListTable[Name], FilterSpecs!$A$6, $B$2)</f>
        <v>Voltage Regulator - Adjustable</v>
      </c>
      <c r="C112" s="109" t="str">
        <f>[1]!nonzeroQtysOfList(EquipmentListTable['# Left],EquipmentListTable[Supplier],EquipmentListTable[SKU], FilterSpecs!$A$6, $B$2)</f>
        <v>COM-00527</v>
      </c>
      <c r="D112" s="125">
        <f>[1]!nonzeroQtysOfList(EquipmentListTable['# Left],EquipmentListTable[Supplier],EquipmentListTable['# Left], FilterSpecs!$A$6, $B$2)</f>
        <v>2</v>
      </c>
      <c r="E112" s="125" t="str">
        <f>[1]!nonzeroQtysOfList(EquipmentListTable['# Left],EquipmentListTable[Supplier],EquipmentListTable[Tag], FilterSpecs!$A$6, $B$2)</f>
        <v>A</v>
      </c>
    </row>
    <row r="113" spans="1:5" x14ac:dyDescent="0.3">
      <c r="A113" s="125">
        <v>1</v>
      </c>
      <c r="B113" s="109" t="str">
        <f>[1]!nonzeroQtysOfList(EquipmentListTable['# Left],EquipmentListTable[Supplier],EquipmentListTable[Name], FilterSpecs!$A$6, $B$2)</f>
        <v>Step Up/Down Inverting Switching Regulator</v>
      </c>
      <c r="C113" s="109" t="str">
        <f>[1]!nonzeroQtysOfList(EquipmentListTable['# Left],EquipmentListTable[Supplier],EquipmentListTable[SKU], FilterSpecs!$A$6, $B$2)</f>
        <v>COM-00317</v>
      </c>
      <c r="D113" s="125">
        <f>[1]!nonzeroQtysOfList(EquipmentListTable['# Left],EquipmentListTable[Supplier],EquipmentListTable['# Left], FilterSpecs!$A$6, $B$2)</f>
        <v>2</v>
      </c>
      <c r="E113" s="125" t="str">
        <f>[1]!nonzeroQtysOfList(EquipmentListTable['# Left],EquipmentListTable[Supplier],EquipmentListTable[Tag], FilterSpecs!$A$6, $B$2)</f>
        <v>A</v>
      </c>
    </row>
    <row r="114" spans="1:5" x14ac:dyDescent="0.3">
      <c r="A114" s="125" t="s">
        <v>2486</v>
      </c>
      <c r="B114" s="151" t="str">
        <f>[1]!nonzeroQtysOfList(EquipmentListTable['# Left],EquipmentListTable[Supplier],EquipmentListTable[Name], FilterSpecs!$A$6, $B$2)</f>
        <v>Stackable Header - 2x23 Pin Female</v>
      </c>
      <c r="C114" s="151" t="str">
        <f>[1]!nonzeroQtysOfList(EquipmentListTable['# Left],EquipmentListTable[Supplier],EquipmentListTable[SKU], FilterSpecs!$A$6, $B$2)</f>
        <v>PRT-12790</v>
      </c>
      <c r="D114" s="152">
        <f>[1]!nonzeroQtysOfList(EquipmentListTable['# Left],EquipmentListTable[Supplier],EquipmentListTable['# Left], FilterSpecs!$A$6, $B$2)</f>
        <v>3</v>
      </c>
      <c r="E114" s="152" t="str">
        <f>[1]!nonzeroQtysOfList(EquipmentListTable['# Left],EquipmentListTable[Supplier],EquipmentListTable[Tag], FilterSpecs!$A$6, $B$2)</f>
        <v>D</v>
      </c>
    </row>
    <row r="115" spans="1:5" x14ac:dyDescent="0.3">
      <c r="A115" s="125" t="s">
        <v>2486</v>
      </c>
      <c r="B115" s="109" t="str">
        <f>[1]!nonzeroQtysOfList(EquipmentListTable['# Left],EquipmentListTable[Supplier],EquipmentListTable[Name], FilterSpecs!$A$6, $B$2)</f>
        <v>Header - 2x23-pin Male (PTH, 0.1\")</v>
      </c>
      <c r="C115" s="109" t="str">
        <f>[1]!nonzeroQtysOfList(EquipmentListTable['# Left],EquipmentListTable[Supplier],EquipmentListTable[SKU], FilterSpecs!$A$6, $B$2)</f>
        <v>PRT-12791</v>
      </c>
      <c r="D115" s="125">
        <f>[1]!nonzeroQtysOfList(EquipmentListTable['# Left],EquipmentListTable[Supplier],EquipmentListTable['# Left], FilterSpecs!$A$6, $B$2)</f>
        <v>3</v>
      </c>
      <c r="E115" s="125" t="str">
        <f>[1]!nonzeroQtysOfList(EquipmentListTable['# Left],EquipmentListTable[Supplier],EquipmentListTable[Tag], FilterSpecs!$A$6, $B$2)</f>
        <v>A</v>
      </c>
    </row>
    <row r="116" spans="1:5" x14ac:dyDescent="0.3">
      <c r="A116" s="125" t="s">
        <v>2486</v>
      </c>
      <c r="B116" s="109" t="str">
        <f>[1]!nonzeroQtysOfList(EquipmentListTable['# Left],EquipmentListTable[Supplier],EquipmentListTable[Name], FilterSpecs!$A$6, $B$2)</f>
        <v>2x5 Pin Shrouded Header</v>
      </c>
      <c r="C116" s="109" t="str">
        <f>[1]!nonzeroQtysOfList(EquipmentListTable['# Left],EquipmentListTable[Supplier],EquipmentListTable[SKU], FilterSpecs!$A$6, $B$2)</f>
        <v>PRT-08506</v>
      </c>
      <c r="D116" s="125">
        <f>[1]!nonzeroQtysOfList(EquipmentListTable['# Left],EquipmentListTable[Supplier],EquipmentListTable['# Left], FilterSpecs!$A$6, $B$2)</f>
        <v>5</v>
      </c>
      <c r="E116" s="125" t="str">
        <f>[1]!nonzeroQtysOfList(EquipmentListTable['# Left],EquipmentListTable[Supplier],EquipmentListTable[Tag], FilterSpecs!$A$6, $B$2)</f>
        <v>B</v>
      </c>
    </row>
    <row r="117" spans="1:5" x14ac:dyDescent="0.3">
      <c r="A117" s="125" t="s">
        <v>2486</v>
      </c>
      <c r="B117" s="109" t="str">
        <f>[1]!nonzeroQtysOfList(EquipmentListTable['# Left],EquipmentListTable[Supplier],EquipmentListTable[Name], FilterSpecs!$A$6, $B$2)</f>
        <v>Flip-Pin (20-pins)</v>
      </c>
      <c r="C117" s="109" t="str">
        <f>[1]!nonzeroQtysOfList(EquipmentListTable['# Left],EquipmentListTable[Supplier],EquipmentListTable[SKU], FilterSpecs!$A$6, $B$2)</f>
        <v>COM-14087</v>
      </c>
      <c r="D117" s="125">
        <f>[1]!nonzeroQtysOfList(EquipmentListTable['# Left],EquipmentListTable[Supplier],EquipmentListTable['# Left], FilterSpecs!$A$6, $B$2)</f>
        <v>15</v>
      </c>
      <c r="E117" s="125" t="str">
        <f>[1]!nonzeroQtysOfList(EquipmentListTable['# Left],EquipmentListTable[Supplier],EquipmentListTable[Tag], FilterSpecs!$A$6, $B$2)</f>
        <v>B</v>
      </c>
    </row>
    <row r="118" spans="1:5" x14ac:dyDescent="0.3">
      <c r="A118" s="125">
        <v>1</v>
      </c>
      <c r="B118" s="109" t="str">
        <f>[1]!nonzeroQtysOfList(EquipmentListTable['# Left],EquipmentListTable[Supplier],EquipmentListTable[Name], FilterSpecs!$A$6, $B$2)</f>
        <v>JST to Breadboard Jumper (3-pin)</v>
      </c>
      <c r="C118" s="109" t="str">
        <f>[1]!nonzeroQtysOfList(EquipmentListTable['# Left],EquipmentListTable[Supplier],EquipmentListTable[SKU], FilterSpecs!$A$6, $B$2)</f>
        <v>CAB-13685</v>
      </c>
      <c r="D118" s="125">
        <f>[1]!nonzeroQtysOfList(EquipmentListTable['# Left],EquipmentListTable[Supplier],EquipmentListTable['# Left], FilterSpecs!$A$6, $B$2)</f>
        <v>2</v>
      </c>
      <c r="E118" s="125" t="str">
        <f>[1]!nonzeroQtysOfList(EquipmentListTable['# Left],EquipmentListTable[Supplier],EquipmentListTable[Tag], FilterSpecs!$A$6, $B$2)</f>
        <v>B</v>
      </c>
    </row>
    <row r="119" spans="1:5" x14ac:dyDescent="0.3">
      <c r="A119" s="125" t="s">
        <v>2486</v>
      </c>
      <c r="B119" s="109" t="str">
        <f>[1]!nonzeroQtysOfList(EquipmentListTable['# Left],EquipmentListTable[Supplier],EquipmentListTable[Name], FilterSpecs!$A$6, $B$2)</f>
        <v>Slide Potentiometer Knob</v>
      </c>
      <c r="C119" s="109" t="str">
        <f>[1]!nonzeroQtysOfList(EquipmentListTable['# Left],EquipmentListTable[Supplier],EquipmentListTable[SKU], FilterSpecs!$A$6, $B$2)</f>
        <v>COM-09120</v>
      </c>
      <c r="D119" s="125">
        <f>[1]!nonzeroQtysOfList(EquipmentListTable['# Left],EquipmentListTable[Supplier],EquipmentListTable['# Left], FilterSpecs!$A$6, $B$2)</f>
        <v>3</v>
      </c>
      <c r="E119" s="125" t="str">
        <f>[1]!nonzeroQtysOfList(EquipmentListTable['# Left],EquipmentListTable[Supplier],EquipmentListTable[Tag], FilterSpecs!$A$6, $B$2)</f>
        <v>A</v>
      </c>
    </row>
    <row r="120" spans="1:5" x14ac:dyDescent="0.3">
      <c r="A120" s="125" t="s">
        <v>2486</v>
      </c>
      <c r="B120" s="109" t="str">
        <f>[1]!nonzeroQtysOfList(EquipmentListTable['# Left],EquipmentListTable[Supplier],EquipmentListTable[Name], FilterSpecs!$A$6, $B$2)</f>
        <v>Slide Pot - Small (10k Linear Taper)</v>
      </c>
      <c r="C120" s="109" t="str">
        <f>[1]!nonzeroQtysOfList(EquipmentListTable['# Left],EquipmentListTable[Supplier],EquipmentListTable[SKU], FilterSpecs!$A$6, $B$2)</f>
        <v>COM-11620</v>
      </c>
      <c r="D120" s="125">
        <f>[1]!nonzeroQtysOfList(EquipmentListTable['# Left],EquipmentListTable[Supplier],EquipmentListTable['# Left], FilterSpecs!$A$6, $B$2)</f>
        <v>1</v>
      </c>
      <c r="E120" s="125" t="str">
        <f>[1]!nonzeroQtysOfList(EquipmentListTable['# Left],EquipmentListTable[Supplier],EquipmentListTable[Tag], FilterSpecs!$A$6, $B$2)</f>
        <v>A</v>
      </c>
    </row>
    <row r="121" spans="1:5" x14ac:dyDescent="0.3">
      <c r="A121" s="125" t="s">
        <v>2486</v>
      </c>
      <c r="B121" s="109" t="str">
        <f>[1]!nonzeroQtysOfList(EquipmentListTable['# Left],EquipmentListTable[Supplier],EquipmentListTable[Name], FilterSpecs!$A$6, $B$2)</f>
        <v>Slide Pot - Medium (10k Linear Taper)</v>
      </c>
      <c r="C121" s="109" t="str">
        <f>[1]!nonzeroQtysOfList(EquipmentListTable['# Left],EquipmentListTable[Supplier],EquipmentListTable[SKU], FilterSpecs!$A$6, $B$2)</f>
        <v>COM-11621</v>
      </c>
      <c r="D121" s="125">
        <f>[1]!nonzeroQtysOfList(EquipmentListTable['# Left],EquipmentListTable[Supplier],EquipmentListTable['# Left], FilterSpecs!$A$6, $B$2)</f>
        <v>1</v>
      </c>
      <c r="E121" s="125" t="str">
        <f>[1]!nonzeroQtysOfList(EquipmentListTable['# Left],EquipmentListTable[Supplier],EquipmentListTable[Tag], FilterSpecs!$A$6, $B$2)</f>
        <v>A</v>
      </c>
    </row>
    <row r="122" spans="1:5" x14ac:dyDescent="0.3">
      <c r="A122" s="125" t="s">
        <v>2486</v>
      </c>
      <c r="B122" s="109" t="str">
        <f>[1]!nonzeroQtysOfList(EquipmentListTable['# Left],EquipmentListTable[Supplier],EquipmentListTable[Name], FilterSpecs!$A$6, $B$2)</f>
        <v>Slide Pot - X-Large (10k Linear Taper)</v>
      </c>
      <c r="C122" s="109" t="str">
        <f>[1]!nonzeroQtysOfList(EquipmentListTable['# Left],EquipmentListTable[Supplier],EquipmentListTable[SKU], FilterSpecs!$A$6, $B$2)</f>
        <v>COM-09119</v>
      </c>
      <c r="D122" s="125">
        <f>[1]!nonzeroQtysOfList(EquipmentListTable['# Left],EquipmentListTable[Supplier],EquipmentListTable['# Left], FilterSpecs!$A$6, $B$2)</f>
        <v>1</v>
      </c>
      <c r="E122" s="125" t="str">
        <f>[1]!nonzeroQtysOfList(EquipmentListTable['# Left],EquipmentListTable[Supplier],EquipmentListTable[Tag], FilterSpecs!$A$6, $B$2)</f>
        <v>A</v>
      </c>
    </row>
    <row r="123" spans="1:5" x14ac:dyDescent="0.3">
      <c r="A123" s="125" t="s">
        <v>2486</v>
      </c>
      <c r="B123" s="109" t="str">
        <f>[1]!nonzeroQtysOfList(EquipmentListTable['# Left],EquipmentListTable[Supplier],EquipmentListTable[Name], FilterSpecs!$A$6, $B$2)</f>
        <v>Super Capacitor - 10F/2.5V</v>
      </c>
      <c r="C123" s="109" t="str">
        <f>[1]!nonzeroQtysOfList(EquipmentListTable['# Left],EquipmentListTable[Supplier],EquipmentListTable[SKU], FilterSpecs!$A$6, $B$2)</f>
        <v>COM-00746</v>
      </c>
      <c r="D123" s="125">
        <f>[1]!nonzeroQtysOfList(EquipmentListTable['# Left],EquipmentListTable[Supplier],EquipmentListTable['# Left], FilterSpecs!$A$6, $B$2)</f>
        <v>2</v>
      </c>
      <c r="E123" s="125" t="str">
        <f>[1]!nonzeroQtysOfList(EquipmentListTable['# Left],EquipmentListTable[Supplier],EquipmentListTable[Tag], FilterSpecs!$A$6, $B$2)</f>
        <v>A</v>
      </c>
    </row>
    <row r="124" spans="1:5" x14ac:dyDescent="0.3">
      <c r="A124" s="125" t="s">
        <v>2486</v>
      </c>
      <c r="B124" s="109" t="str">
        <f>[1]!nonzeroQtysOfList(EquipmentListTable['# Left],EquipmentListTable[Supplier],EquipmentListTable[Name], FilterSpecs!$A$6, $B$2)</f>
        <v>Zener Diode - 5.1V 1W</v>
      </c>
      <c r="C124" s="109" t="str">
        <f>[1]!nonzeroQtysOfList(EquipmentListTable['# Left],EquipmentListTable[Supplier],EquipmentListTable[SKU], FilterSpecs!$A$6, $B$2)</f>
        <v>COM-10301</v>
      </c>
      <c r="D124" s="125">
        <f>[1]!nonzeroQtysOfList(EquipmentListTable['# Left],EquipmentListTable[Supplier],EquipmentListTable['# Left], FilterSpecs!$A$6, $B$2)</f>
        <v>10</v>
      </c>
      <c r="E124" s="125" t="str">
        <f>[1]!nonzeroQtysOfList(EquipmentListTable['# Left],EquipmentListTable[Supplier],EquipmentListTable[Tag], FilterSpecs!$A$6, $B$2)</f>
        <v>B</v>
      </c>
    </row>
    <row r="125" spans="1:5" x14ac:dyDescent="0.3">
      <c r="A125" s="125" t="s">
        <v>2486</v>
      </c>
      <c r="B125" s="109" t="str">
        <f>[1]!nonzeroQtysOfList(EquipmentListTable['# Left],EquipmentListTable[Supplier],EquipmentListTable[Name], FilterSpecs!$A$6, $B$2)</f>
        <v>Audio Jack - 3.5mm (Panel Mount)</v>
      </c>
      <c r="C125" s="109" t="str">
        <f>[1]!nonzeroQtysOfList(EquipmentListTable['# Left],EquipmentListTable[Supplier],EquipmentListTable[SKU], FilterSpecs!$A$6, $B$2)</f>
        <v>COM-11154</v>
      </c>
      <c r="D125" s="125">
        <f>[1]!nonzeroQtysOfList(EquipmentListTable['# Left],EquipmentListTable[Supplier],EquipmentListTable['# Left], FilterSpecs!$A$6, $B$2)</f>
        <v>2</v>
      </c>
      <c r="E125" s="125" t="str">
        <f>[1]!nonzeroQtysOfList(EquipmentListTable['# Left],EquipmentListTable[Supplier],EquipmentListTable[Tag], FilterSpecs!$A$6, $B$2)</f>
        <v>A</v>
      </c>
    </row>
    <row r="126" spans="1:5" x14ac:dyDescent="0.3">
      <c r="A126" s="125" t="s">
        <v>2486</v>
      </c>
      <c r="B126" s="109" t="str">
        <f>[1]!nonzeroQtysOfList(EquipmentListTable['# Left],EquipmentListTable[Supplier],EquipmentListTable[Name], FilterSpecs!$A$6, $B$2)</f>
        <v>Audio Jack 3.5mm</v>
      </c>
      <c r="C126" s="109" t="str">
        <f>[1]!nonzeroQtysOfList(EquipmentListTable['# Left],EquipmentListTable[Supplier],EquipmentListTable[SKU], FilterSpecs!$A$6, $B$2)</f>
        <v>PRT-08032</v>
      </c>
      <c r="D126" s="125">
        <f>[1]!nonzeroQtysOfList(EquipmentListTable['# Left],EquipmentListTable[Supplier],EquipmentListTable['# Left], FilterSpecs!$A$6, $B$2)</f>
        <v>4</v>
      </c>
      <c r="E126" s="125" t="str">
        <f>[1]!nonzeroQtysOfList(EquipmentListTable['# Left],EquipmentListTable[Supplier],EquipmentListTable[Tag], FilterSpecs!$A$6, $B$2)</f>
        <v>A</v>
      </c>
    </row>
    <row r="127" spans="1:5" x14ac:dyDescent="0.3">
      <c r="A127" s="125" t="s">
        <v>2486</v>
      </c>
      <c r="B127" s="109" t="str">
        <f>[1]!nonzeroQtysOfList(EquipmentListTable['# Left],EquipmentListTable[Supplier],EquipmentListTable[Name], FilterSpecs!$A$6, $B$2)</f>
        <v>Audio Plug - 3.5mm</v>
      </c>
      <c r="C127" s="109" t="str">
        <f>[1]!nonzeroQtysOfList(EquipmentListTable['# Left],EquipmentListTable[Supplier],EquipmentListTable[SKU], FilterSpecs!$A$6, $B$2)</f>
        <v>COM-11143</v>
      </c>
      <c r="D127" s="125">
        <f>[1]!nonzeroQtysOfList(EquipmentListTable['# Left],EquipmentListTable[Supplier],EquipmentListTable['# Left], FilterSpecs!$A$6, $B$2)</f>
        <v>8</v>
      </c>
      <c r="E127" s="125" t="str">
        <f>[1]!nonzeroQtysOfList(EquipmentListTable['# Left],EquipmentListTable[Supplier],EquipmentListTable[Tag], FilterSpecs!$A$6, $B$2)</f>
        <v>A</v>
      </c>
    </row>
    <row r="128" spans="1:5" x14ac:dyDescent="0.3">
      <c r="A128" s="125" t="s">
        <v>2486</v>
      </c>
      <c r="B128" s="151" t="str">
        <f>[1]!nonzeroQtysOfList(EquipmentListTable['# Left],EquipmentListTable[Supplier],EquipmentListTable[Name], FilterSpecs!$A$6, $B$2)</f>
        <v>SparkFun Audio Jack Breakout</v>
      </c>
      <c r="C128" s="151" t="str">
        <f>[1]!nonzeroQtysOfList(EquipmentListTable['# Left],EquipmentListTable[Supplier],EquipmentListTable[SKU], FilterSpecs!$A$6, $B$2)</f>
        <v>PRT-10588</v>
      </c>
      <c r="D128" s="152">
        <f>[1]!nonzeroQtysOfList(EquipmentListTable['# Left],EquipmentListTable[Supplier],EquipmentListTable['# Left], FilterSpecs!$A$6, $B$2)</f>
        <v>2</v>
      </c>
      <c r="E128" s="152" t="str">
        <f>[1]!nonzeroQtysOfList(EquipmentListTable['# Left],EquipmentListTable[Supplier],EquipmentListTable[Tag], FilterSpecs!$A$6, $B$2)</f>
        <v>A</v>
      </c>
    </row>
    <row r="129" spans="1:5" x14ac:dyDescent="0.3">
      <c r="A129" s="125" t="s">
        <v>2486</v>
      </c>
      <c r="B129" s="109" t="str">
        <f>[1]!nonzeroQtysOfList(EquipmentListTable['# Left],EquipmentListTable[Supplier],EquipmentListTable[Name], FilterSpecs!$A$6, $B$2)</f>
        <v>Brass Sponge</v>
      </c>
      <c r="C129" s="109" t="str">
        <f>[1]!nonzeroQtysOfList(EquipmentListTable['# Left],EquipmentListTable[Supplier],EquipmentListTable[SKU], FilterSpecs!$A$6, $B$2)</f>
        <v>TOL-08964</v>
      </c>
      <c r="D129" s="125">
        <f>[1]!nonzeroQtysOfList(EquipmentListTable['# Left],EquipmentListTable[Supplier],EquipmentListTable['# Left], FilterSpecs!$A$6, $B$2)</f>
        <v>1</v>
      </c>
      <c r="E129" s="125" t="str">
        <f>[1]!nonzeroQtysOfList(EquipmentListTable['# Left],EquipmentListTable[Supplier],EquipmentListTable[Tag], FilterSpecs!$A$6, $B$2)</f>
        <v>D</v>
      </c>
    </row>
    <row r="130" spans="1:5" x14ac:dyDescent="0.3">
      <c r="A130" s="125" t="s">
        <v>2486</v>
      </c>
      <c r="B130" s="109" t="str">
        <f>[1]!nonzeroQtysOfList(EquipmentListTable['# Left],EquipmentListTable[Supplier],EquipmentListTable[Name], FilterSpecs!$A$6, $B$2)</f>
        <v>Third Hand</v>
      </c>
      <c r="C130" s="109" t="str">
        <f>[1]!nonzeroQtysOfList(EquipmentListTable['# Left],EquipmentListTable[Supplier],EquipmentListTable[SKU], FilterSpecs!$A$6, $B$2)</f>
        <v>TOL-09317</v>
      </c>
      <c r="D130" s="125">
        <f>[1]!nonzeroQtysOfList(EquipmentListTable['# Left],EquipmentListTable[Supplier],EquipmentListTable['# Left], FilterSpecs!$A$6, $B$2)</f>
        <v>1</v>
      </c>
      <c r="E130" s="125" t="str">
        <f>[1]!nonzeroQtysOfList(EquipmentListTable['# Left],EquipmentListTable[Supplier],EquipmentListTable[Tag], FilterSpecs!$A$6, $B$2)</f>
        <v>E</v>
      </c>
    </row>
    <row r="131" spans="1:5" x14ac:dyDescent="0.3">
      <c r="A131" s="125" t="s">
        <v>2486</v>
      </c>
      <c r="B131" s="109" t="str">
        <f>[1]!nonzeroQtysOfList(EquipmentListTable['# Left],EquipmentListTable[Supplier],EquipmentListTable[Name], FilterSpecs!$A$6, $B$2)</f>
        <v>Laser Module - Green</v>
      </c>
      <c r="C131" s="109" t="str">
        <f>[1]!nonzeroQtysOfList(EquipmentListTable['# Left],EquipmentListTable[Supplier],EquipmentListTable[SKU], FilterSpecs!$A$6, $B$2)</f>
        <v>COM-09906</v>
      </c>
      <c r="D131" s="125">
        <f>[1]!nonzeroQtysOfList(EquipmentListTable['# Left],EquipmentListTable[Supplier],EquipmentListTable['# Left], FilterSpecs!$A$6, $B$2)</f>
        <v>1</v>
      </c>
      <c r="E131" s="125" t="str">
        <f>[1]!nonzeroQtysOfList(EquipmentListTable['# Left],EquipmentListTable[Supplier],EquipmentListTable[Tag], FilterSpecs!$A$6, $B$2)</f>
        <v>A</v>
      </c>
    </row>
    <row r="132" spans="1:5" x14ac:dyDescent="0.3">
      <c r="B132" s="109" t="e">
        <f>[1]!nonzeroQtysOfList(EquipmentListTable['# Left],EquipmentListTable[Supplier],EquipmentListTable[Name], FilterSpecs!$A$6, $B$2)</f>
        <v>#VALUE!</v>
      </c>
      <c r="C132" s="109" t="e">
        <f>[1]!nonzeroQtysOfList(EquipmentListTable['# Left],EquipmentListTable[Supplier],EquipmentListTable[SKU], FilterSpecs!$A$6, $B$2)</f>
        <v>#VALUE!</v>
      </c>
      <c r="D132" s="125" t="e">
        <f>[1]!nonzeroQtysOfList(EquipmentListTable['# Left],EquipmentListTable[Supplier],EquipmentListTable['# Left], FilterSpecs!$A$6, $B$2)</f>
        <v>#VALUE!</v>
      </c>
      <c r="E132" s="125" t="e">
        <f>[1]!nonzeroQtysOfList(EquipmentListTable['# Left],EquipmentListTable[Supplier],EquipmentListTable[Tag], FilterSpecs!$A$6, $B$2)</f>
        <v>#VALUE!</v>
      </c>
    </row>
    <row r="133" spans="1:5" x14ac:dyDescent="0.3">
      <c r="B133" s="109" t="e">
        <f>[1]!nonzeroQtysOfList(EquipmentListTable['# Left],EquipmentListTable[Supplier],EquipmentListTable[Name], FilterSpecs!$A$6, $B$2)</f>
        <v>#VALUE!</v>
      </c>
      <c r="C133" s="109" t="e">
        <f>[1]!nonzeroQtysOfList(EquipmentListTable['# Left],EquipmentListTable[Supplier],EquipmentListTable[SKU], FilterSpecs!$A$6, $B$2)</f>
        <v>#VALUE!</v>
      </c>
      <c r="D133" s="125" t="e">
        <f>[1]!nonzeroQtysOfList(EquipmentListTable['# Left],EquipmentListTable[Supplier],EquipmentListTable['# Left], FilterSpecs!$A$6, $B$2)</f>
        <v>#VALUE!</v>
      </c>
      <c r="E133" s="125" t="e">
        <f>[1]!nonzeroQtysOfList(EquipmentListTable['# Left],EquipmentListTable[Supplier],EquipmentListTable[Tag], FilterSpecs!$A$6, $B$2)</f>
        <v>#VALUE!</v>
      </c>
    </row>
    <row r="134" spans="1:5" x14ac:dyDescent="0.3">
      <c r="B134" s="109" t="e">
        <f>[1]!nonzeroQtysOfList(EquipmentListTable['# Left],EquipmentListTable[Supplier],EquipmentListTable[Name], FilterSpecs!$A$6, $B$2)</f>
        <v>#VALUE!</v>
      </c>
      <c r="C134" s="109" t="e">
        <f>[1]!nonzeroQtysOfList(EquipmentListTable['# Left],EquipmentListTable[Supplier],EquipmentListTable[SKU], FilterSpecs!$A$6, $B$2)</f>
        <v>#VALUE!</v>
      </c>
      <c r="D134" s="125" t="e">
        <f>[1]!nonzeroQtysOfList(EquipmentListTable['# Left],EquipmentListTable[Supplier],EquipmentListTable['# Left], FilterSpecs!$A$6, $B$2)</f>
        <v>#VALUE!</v>
      </c>
      <c r="E134" s="125" t="e">
        <f>[1]!nonzeroQtysOfList(EquipmentListTable['# Left],EquipmentListTable[Supplier],EquipmentListTable[Tag], FilterSpecs!$A$6, $B$2)</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4121A-9B32-4176-9156-E7BCE6799FB7}">
  <sheetPr codeName="Sheet1">
    <tabColor rgb="FF92D050"/>
  </sheetPr>
  <dimension ref="A1:J35"/>
  <sheetViews>
    <sheetView workbookViewId="0">
      <selection activeCell="B19" sqref="B19"/>
    </sheetView>
  </sheetViews>
  <sheetFormatPr defaultRowHeight="14.4" x14ac:dyDescent="0.3"/>
  <cols>
    <col min="1" max="1" width="6.21875" style="125" customWidth="1"/>
    <col min="2" max="2" width="42.21875" customWidth="1"/>
    <col min="3" max="3" width="9" style="123" customWidth="1"/>
    <col min="4" max="5" width="8" style="123" customWidth="1"/>
    <col min="6" max="6" width="9.44140625" style="73" customWidth="1"/>
    <col min="7" max="7" width="36.5546875" bestFit="1" customWidth="1"/>
    <col min="8" max="8" width="37" bestFit="1" customWidth="1"/>
    <col min="9" max="9" width="46.109375" bestFit="1" customWidth="1"/>
    <col min="10" max="10" width="44.33203125" bestFit="1" customWidth="1"/>
  </cols>
  <sheetData>
    <row r="1" spans="1:10" x14ac:dyDescent="0.3">
      <c r="B1" s="109" t="str">
        <f>[1]!nonzeroQtysOfList(EquipmentListTable['# Left],EquipmentListTable[Supplier],EquipmentListTable[Name], FilterSpecs!$A$7, $B$2)</f>
        <v>Name</v>
      </c>
      <c r="C1" s="125" t="str">
        <f>[1]!nonzeroQtysOfList(EquipmentListTable['# Left],EquipmentListTable[Supplier],EquipmentListTable[Supplier SKU], FilterSpecs!$A$7, $B$2)</f>
        <v>Supplier SKU</v>
      </c>
      <c r="D1" s="125" t="str">
        <f>[1]!nonzeroQtysOfList(EquipmentListTable['# Left],EquipmentListTable[Supplier],EquipmentListTable[Mouser SKU], FilterSpecs!$A$7, $B$2)</f>
        <v>Mouser SKU</v>
      </c>
      <c r="E1" s="125" t="str">
        <f>[1]!nonzeroQtysOfList(EquipmentListTable['# Left],EquipmentListTable[Supplier],EquipmentListTable['# Left], FilterSpecs!$A$7, $B$2)</f>
        <v># Left</v>
      </c>
      <c r="F1" s="109" t="str">
        <f>[1]!nonzeroQtysOfList(EquipmentListTable['# Left],EquipmentListTable[Supplier],EquipmentListTable[Tag], FilterSpecs!$A$7, $B$2)</f>
        <v>Tag</v>
      </c>
      <c r="G1" s="109" t="str">
        <f>[1]!nonzeroQtysOfList(EquipmentListTable['# Left],EquipmentListTable[Supplier],EquipmentListTable[Supplier URL], FilterSpecs!$A$7, $B$2)</f>
        <v>Supplier URL</v>
      </c>
      <c r="H1" s="109" t="str">
        <f>[1]!nonzeroQtysOfList(EquipmentListTable['# Left],EquipmentListTable[Supplier],EquipmentListTable[Supplier URL], FilterSpecs!$A$7, $B$2)&amp; " Link"</f>
        <v>Supplier URL Link</v>
      </c>
      <c r="I1" s="109" t="str">
        <f>[1]!nonzeroQtysOfList(EquipmentListTable['# Left],EquipmentListTable[Supplier],EquipmentListTable[Mouser URL], FilterSpecs!$A$7, $B$2)</f>
        <v>Mouser URL</v>
      </c>
      <c r="J1" s="109" t="str">
        <f>[1]!nonzeroQtysOfList(EquipmentListTable['# Left],EquipmentListTable[Supplier],EquipmentListTable[Mouser URL], FilterSpecs!$A$7, $B$2) &amp; " Link"</f>
        <v>Mouser URL Link</v>
      </c>
    </row>
    <row r="2" spans="1:10" x14ac:dyDescent="0.3">
      <c r="A2" s="125" t="s">
        <v>2486</v>
      </c>
      <c r="B2" s="109" t="str">
        <f>[1]!nonzeroQtysOfList(EquipmentListTable['# Left],EquipmentListTable[Supplier],EquipmentListTable[Name], FilterSpecs!$A$7, $B$2)</f>
        <v xml:space="preserve">4GB Blank SD/MicroSD Memory Card </v>
      </c>
      <c r="C2" s="125" t="str">
        <f>[1]!nonzeroQtysOfList(EquipmentListTable['# Left],EquipmentListTable[Supplier],EquipmentListTable[Supplier SKU], FilterSpecs!$A$7, $B$2)</f>
        <v>102</v>
      </c>
      <c r="D2" s="125" t="str">
        <f>FilterSpecs!$B$7&amp;'AF Order'!C2</f>
        <v>485-102</v>
      </c>
      <c r="E2" s="125">
        <f>[1]!nonzeroQtysOfList(EquipmentListTable['# Left],EquipmentListTable[Supplier],EquipmentListTable['# Left], FilterSpecs!$A$7, $B$2)</f>
        <v>2</v>
      </c>
      <c r="F2" s="109" t="str">
        <f>[1]!nonzeroQtysOfList(EquipmentListTable['# Left],EquipmentListTable[Supplier],EquipmentListTable[Tag], FilterSpecs!$A$7, $B$2)</f>
        <v>A</v>
      </c>
      <c r="G2" s="109" t="str">
        <f>[1]!nonzeroQtysOfList(EquipmentListTable['# Left],EquipmentListTable[Supplier],EquipmentListTable[Supplier URL], FilterSpecs!$A$7, $B$2)</f>
        <v>https://www.adafruit.com/product/102</v>
      </c>
      <c r="H2" s="109" t="str">
        <f>[1]!nonzeroQtysOfList(EquipmentListTable['# Left],EquipmentListTable[Supplier],EquipmentListTable[Supplier URL], FilterSpecs!$A$7, $B$2)&amp; " Link"</f>
        <v>https://www.adafruit.com/product/102 Link</v>
      </c>
      <c r="I2" s="109" t="str">
        <f>[1]!nonzeroQtysOfList(EquipmentListTable['# Left],EquipmentListTable[Supplier],EquipmentListTable[Mouser URL], FilterSpecs!$A$7, $B$2)</f>
        <v>https://www.mouser.com/ProductDetail/485-102</v>
      </c>
      <c r="J2" s="154" t="str">
        <f>HYPERLINK(I2)</f>
        <v>https://www.mouser.com/ProductDetail/485-102</v>
      </c>
    </row>
    <row r="3" spans="1:10" x14ac:dyDescent="0.3">
      <c r="A3" s="125" t="s">
        <v>2486</v>
      </c>
      <c r="B3" s="109" t="str">
        <f>[1]!nonzeroQtysOfList(EquipmentListTable['# Left],EquipmentListTable[Supplier],EquipmentListTable[Name], FilterSpecs!$A$7, $B$2)</f>
        <v>Pogo Pin Probe Clip</v>
      </c>
      <c r="C3" s="125" t="str">
        <f>[1]!nonzeroQtysOfList(EquipmentListTable['# Left],EquipmentListTable[Supplier],EquipmentListTable[Supplier SKU], FilterSpecs!$A$7, $B$2)</f>
        <v>1969</v>
      </c>
      <c r="D3" s="125" t="str">
        <f>FilterSpecs!$B$7&amp;'AF Order'!C3</f>
        <v>485-1969</v>
      </c>
      <c r="E3" s="125">
        <f>[1]!nonzeroQtysOfList(EquipmentListTable['# Left],EquipmentListTable[Supplier],EquipmentListTable['# Left], FilterSpecs!$A$7, $B$2)</f>
        <v>1</v>
      </c>
      <c r="F3" s="109" t="str">
        <f>[1]!nonzeroQtysOfList(EquipmentListTable['# Left],EquipmentListTable[Supplier],EquipmentListTable[Tag], FilterSpecs!$A$7, $B$2)</f>
        <v>A</v>
      </c>
      <c r="G3" s="109" t="str">
        <f>[1]!nonzeroQtysOfList(EquipmentListTable['# Left],EquipmentListTable[Supplier],EquipmentListTable[Supplier URL], FilterSpecs!$A$7, $B$2)</f>
        <v>https://www.adafruit.com/product/1969</v>
      </c>
      <c r="H3" s="109" t="str">
        <f>[1]!nonzeroQtysOfList(EquipmentListTable['# Left],EquipmentListTable[Supplier],EquipmentListTable[Supplier URL], FilterSpecs!$A$7, $B$2)&amp; " Link"</f>
        <v>https://www.adafruit.com/product/1969 Link</v>
      </c>
      <c r="I3" s="109" t="str">
        <f>[1]!nonzeroQtysOfList(EquipmentListTable['# Left],EquipmentListTable[Supplier],EquipmentListTable[Mouser URL], FilterSpecs!$A$7, $B$2)</f>
        <v>https://www.mouser.com/ProductDetail/485-1969</v>
      </c>
      <c r="J3" s="154" t="str">
        <f t="shared" ref="J3:J35" si="0">HYPERLINK(I3)</f>
        <v>https://www.mouser.com/ProductDetail/485-1969</v>
      </c>
    </row>
    <row r="4" spans="1:10" x14ac:dyDescent="0.3">
      <c r="A4" s="125" t="s">
        <v>2486</v>
      </c>
      <c r="B4" s="109" t="str">
        <f>[1]!nonzeroQtysOfList(EquipmentListTable['# Left],EquipmentListTable[Supplier],EquipmentListTable[Name], FilterSpecs!$A$7, $B$2)</f>
        <v>2.1mm to 1.7mm DC jack adapter</v>
      </c>
      <c r="C4" s="125" t="str">
        <f>[1]!nonzeroQtysOfList(EquipmentListTable['# Left],EquipmentListTable[Supplier],EquipmentListTable[Supplier SKU], FilterSpecs!$A$7, $B$2)</f>
        <v>411</v>
      </c>
      <c r="D4" s="125" t="str">
        <f>FilterSpecs!$B$7&amp;'AF Order'!C4</f>
        <v>485-411</v>
      </c>
      <c r="E4" s="125">
        <f>[1]!nonzeroQtysOfList(EquipmentListTable['# Left],EquipmentListTable[Supplier],EquipmentListTable['# Left], FilterSpecs!$A$7, $B$2)</f>
        <v>1</v>
      </c>
      <c r="F4" s="109" t="str">
        <f>[1]!nonzeroQtysOfList(EquipmentListTable['# Left],EquipmentListTable[Supplier],EquipmentListTable[Tag], FilterSpecs!$A$7, $B$2)</f>
        <v>A</v>
      </c>
      <c r="G4" s="109" t="str">
        <f>[1]!nonzeroQtysOfList(EquipmentListTable['# Left],EquipmentListTable[Supplier],EquipmentListTable[Supplier URL], FilterSpecs!$A$7, $B$2)</f>
        <v>https://www.adafruit.com/product/411</v>
      </c>
      <c r="H4" s="109" t="str">
        <f>[1]!nonzeroQtysOfList(EquipmentListTable['# Left],EquipmentListTable[Supplier],EquipmentListTable[Supplier URL], FilterSpecs!$A$7, $B$2)&amp; " Link"</f>
        <v>https://www.adafruit.com/product/411 Link</v>
      </c>
      <c r="I4" s="109" t="str">
        <f>[1]!nonzeroQtysOfList(EquipmentListTable['# Left],EquipmentListTable[Supplier],EquipmentListTable[Mouser URL], FilterSpecs!$A$7, $B$2)</f>
        <v>https://www.mouser.com/ProductDetail/485-411</v>
      </c>
      <c r="J4" s="154" t="str">
        <f t="shared" si="0"/>
        <v>https://www.mouser.com/ProductDetail/485-411</v>
      </c>
    </row>
    <row r="5" spans="1:10" x14ac:dyDescent="0.3">
      <c r="A5" s="125" t="s">
        <v>2486</v>
      </c>
      <c r="B5" s="109" t="str">
        <f>[1]!nonzeroQtysOfList(EquipmentListTable['# Left],EquipmentListTable[Supplier],EquipmentListTable[Name], FilterSpecs!$A$7, $B$2)</f>
        <v>2.1mm to 2.5mm DC Barrel Plug Adapter</v>
      </c>
      <c r="C5" s="125" t="str">
        <f>[1]!nonzeroQtysOfList(EquipmentListTable['# Left],EquipmentListTable[Supplier],EquipmentListTable[Supplier SKU], FilterSpecs!$A$7, $B$2)</f>
        <v>2897</v>
      </c>
      <c r="D5" s="125" t="str">
        <f>FilterSpecs!$B$7&amp;'AF Order'!C5</f>
        <v>485-2897</v>
      </c>
      <c r="E5" s="125">
        <f>[1]!nonzeroQtysOfList(EquipmentListTable['# Left],EquipmentListTable[Supplier],EquipmentListTable['# Left], FilterSpecs!$A$7, $B$2)</f>
        <v>1</v>
      </c>
      <c r="F5" s="109" t="str">
        <f>[1]!nonzeroQtysOfList(EquipmentListTable['# Left],EquipmentListTable[Supplier],EquipmentListTable[Tag], FilterSpecs!$A$7, $B$2)</f>
        <v>A</v>
      </c>
      <c r="G5" s="109" t="str">
        <f>[1]!nonzeroQtysOfList(EquipmentListTable['# Left],EquipmentListTable[Supplier],EquipmentListTable[Supplier URL], FilterSpecs!$A$7, $B$2)</f>
        <v>https://www.adafruit.com/product/2897</v>
      </c>
      <c r="H5" s="109" t="str">
        <f>[1]!nonzeroQtysOfList(EquipmentListTable['# Left],EquipmentListTable[Supplier],EquipmentListTable[Supplier URL], FilterSpecs!$A$7, $B$2)&amp; " Link"</f>
        <v>https://www.adafruit.com/product/2897 Link</v>
      </c>
      <c r="I5" s="109" t="str">
        <f>[1]!nonzeroQtysOfList(EquipmentListTable['# Left],EquipmentListTable[Supplier],EquipmentListTable[Mouser URL], FilterSpecs!$A$7, $B$2)</f>
        <v>https://www.mouser.com/ProductDetail/485-2897</v>
      </c>
      <c r="J5" s="154" t="str">
        <f t="shared" si="0"/>
        <v>https://www.mouser.com/ProductDetail/485-2897</v>
      </c>
    </row>
    <row r="6" spans="1:10" x14ac:dyDescent="0.3">
      <c r="A6" s="125" t="s">
        <v>2486</v>
      </c>
      <c r="B6" s="109" t="str">
        <f>[1]!nonzeroQtysOfList(EquipmentListTable['# Left],EquipmentListTable[Supplier],EquipmentListTable[Name], FilterSpecs!$A$7, $B$2)</f>
        <v>3.5 / 1.3mm or 3.8 / 1.1mm to 5.5 / 2.1mm DC Jack Adapter Cable</v>
      </c>
      <c r="C6" s="125" t="str">
        <f>[1]!nonzeroQtysOfList(EquipmentListTable['# Left],EquipmentListTable[Supplier],EquipmentListTable[Supplier SKU], FilterSpecs!$A$7, $B$2)</f>
        <v>2788</v>
      </c>
      <c r="D6" s="125" t="str">
        <f>FilterSpecs!$B$7&amp;'AF Order'!C6</f>
        <v>485-2788</v>
      </c>
      <c r="E6" s="125">
        <f>[1]!nonzeroQtysOfList(EquipmentListTable['# Left],EquipmentListTable[Supplier],EquipmentListTable['# Left], FilterSpecs!$A$7, $B$2)</f>
        <v>1</v>
      </c>
      <c r="F6" s="109" t="str">
        <f>[1]!nonzeroQtysOfList(EquipmentListTable['# Left],EquipmentListTable[Supplier],EquipmentListTable[Tag], FilterSpecs!$A$7, $B$2)</f>
        <v>A</v>
      </c>
      <c r="G6" s="109" t="str">
        <f>[1]!nonzeroQtysOfList(EquipmentListTable['# Left],EquipmentListTable[Supplier],EquipmentListTable[Supplier URL], FilterSpecs!$A$7, $B$2)</f>
        <v>https://www.adafruit.com/product/2788</v>
      </c>
      <c r="H6" s="109" t="str">
        <f>[1]!nonzeroQtysOfList(EquipmentListTable['# Left],EquipmentListTable[Supplier],EquipmentListTable[Supplier URL], FilterSpecs!$A$7, $B$2)&amp; " Link"</f>
        <v>https://www.adafruit.com/product/2788 Link</v>
      </c>
      <c r="I6" s="109" t="str">
        <f>[1]!nonzeroQtysOfList(EquipmentListTable['# Left],EquipmentListTable[Supplier],EquipmentListTable[Mouser URL], FilterSpecs!$A$7, $B$2)</f>
        <v>https://www.mouser.com/ProductDetail/485-2788</v>
      </c>
      <c r="J6" s="154" t="str">
        <f t="shared" si="0"/>
        <v>https://www.mouser.com/ProductDetail/485-2788</v>
      </c>
    </row>
    <row r="7" spans="1:10" x14ac:dyDescent="0.3">
      <c r="A7" s="125" t="s">
        <v>2486</v>
      </c>
      <c r="B7" s="109" t="str">
        <f>[1]!nonzeroQtysOfList(EquipmentListTable['# Left],EquipmentListTable[Supplier],EquipmentListTable[Name], FilterSpecs!$A$7, $B$2)</f>
        <v>USB to 2.1mm DC Booster Cable - 12V</v>
      </c>
      <c r="C7" s="125" t="str">
        <f>[1]!nonzeroQtysOfList(EquipmentListTable['# Left],EquipmentListTable[Supplier],EquipmentListTable[Supplier SKU], FilterSpecs!$A$7, $B$2)</f>
        <v>2778</v>
      </c>
      <c r="D7" s="125" t="str">
        <f>FilterSpecs!$B$7&amp;'AF Order'!C7</f>
        <v>485-2778</v>
      </c>
      <c r="E7" s="125">
        <f>[1]!nonzeroQtysOfList(EquipmentListTable['# Left],EquipmentListTable[Supplier],EquipmentListTable['# Left], FilterSpecs!$A$7, $B$2)</f>
        <v>2</v>
      </c>
      <c r="F7" s="109" t="str">
        <f>[1]!nonzeroQtysOfList(EquipmentListTable['# Left],EquipmentListTable[Supplier],EquipmentListTable[Tag], FilterSpecs!$A$7, $B$2)</f>
        <v>A</v>
      </c>
      <c r="G7" s="109" t="str">
        <f>[1]!nonzeroQtysOfList(EquipmentListTable['# Left],EquipmentListTable[Supplier],EquipmentListTable[Supplier URL], FilterSpecs!$A$7, $B$2)</f>
        <v>https://www.adafruit.com/product/2778</v>
      </c>
      <c r="H7" s="109" t="str">
        <f>[1]!nonzeroQtysOfList(EquipmentListTable['# Left],EquipmentListTable[Supplier],EquipmentListTable[Supplier URL], FilterSpecs!$A$7, $B$2)&amp; " Link"</f>
        <v>https://www.adafruit.com/product/2778 Link</v>
      </c>
      <c r="I7" s="109" t="str">
        <f>[1]!nonzeroQtysOfList(EquipmentListTable['# Left],EquipmentListTable[Supplier],EquipmentListTable[Mouser URL], FilterSpecs!$A$7, $B$2)</f>
        <v>https://www.mouser.com/ProductDetail/485-2778</v>
      </c>
      <c r="J7" s="154" t="str">
        <f t="shared" si="0"/>
        <v>https://www.mouser.com/ProductDetail/485-2778</v>
      </c>
    </row>
    <row r="8" spans="1:10" x14ac:dyDescent="0.3">
      <c r="A8" s="125" t="s">
        <v>2486</v>
      </c>
      <c r="B8" s="109" t="str">
        <f>[1]!nonzeroQtysOfList(EquipmentListTable['# Left],EquipmentListTable[Supplier],EquipmentListTable[Name], FilterSpecs!$A$7, $B$2)</f>
        <v>Waterproof DC Power Cable Set - 5.5/2.1mm</v>
      </c>
      <c r="C8" s="125" t="str">
        <f>[1]!nonzeroQtysOfList(EquipmentListTable['# Left],EquipmentListTable[Supplier],EquipmentListTable[Supplier SKU], FilterSpecs!$A$7, $B$2)</f>
        <v>743</v>
      </c>
      <c r="D8" s="125" t="str">
        <f>FilterSpecs!$B$7&amp;'AF Order'!C8</f>
        <v>485-743</v>
      </c>
      <c r="E8" s="125">
        <f>[1]!nonzeroQtysOfList(EquipmentListTable['# Left],EquipmentListTable[Supplier],EquipmentListTable['# Left], FilterSpecs!$A$7, $B$2)</f>
        <v>1</v>
      </c>
      <c r="F8" s="109" t="str">
        <f>[1]!nonzeroQtysOfList(EquipmentListTable['# Left],EquipmentListTable[Supplier],EquipmentListTable[Tag], FilterSpecs!$A$7, $B$2)</f>
        <v>B</v>
      </c>
      <c r="G8" s="109" t="str">
        <f>[1]!nonzeroQtysOfList(EquipmentListTable['# Left],EquipmentListTable[Supplier],EquipmentListTable[Supplier URL], FilterSpecs!$A$7, $B$2)</f>
        <v>https://www.adafruit.com/product/743</v>
      </c>
      <c r="H8" s="109" t="str">
        <f>[1]!nonzeroQtysOfList(EquipmentListTable['# Left],EquipmentListTable[Supplier],EquipmentListTable[Supplier URL], FilterSpecs!$A$7, $B$2)&amp; " Link"</f>
        <v>https://www.adafruit.com/product/743 Link</v>
      </c>
      <c r="I8" s="109" t="str">
        <f>[1]!nonzeroQtysOfList(EquipmentListTable['# Left],EquipmentListTable[Supplier],EquipmentListTable[Mouser URL], FilterSpecs!$A$7, $B$2)</f>
        <v>https://www.mouser.com/ProductDetail/485-743</v>
      </c>
      <c r="J8" s="154" t="str">
        <f t="shared" si="0"/>
        <v>https://www.mouser.com/ProductDetail/485-743</v>
      </c>
    </row>
    <row r="9" spans="1:10" s="153" customFormat="1" x14ac:dyDescent="0.3">
      <c r="A9" s="152" t="s">
        <v>2486</v>
      </c>
      <c r="B9" s="151" t="str">
        <f>[1]!nonzeroQtysOfList(EquipmentListTable['# Left],EquipmentListTable[Supplier],EquipmentListTable[Name], FilterSpecs!$A$7, $B$2)</f>
        <v>Square Force-Sensitive Resistor (FSR) - Interlink 406</v>
      </c>
      <c r="C9" s="152" t="str">
        <f>[1]!nonzeroQtysOfList(EquipmentListTable['# Left],EquipmentListTable[Supplier],EquipmentListTable[Supplier SKU], FilterSpecs!$A$7, $B$2)</f>
        <v>1075</v>
      </c>
      <c r="D9" s="152" t="str">
        <f>FilterSpecs!$B$7&amp;'AF Order'!C9</f>
        <v>485-1075</v>
      </c>
      <c r="E9" s="152">
        <f>[1]!nonzeroQtysOfList(EquipmentListTable['# Left],EquipmentListTable[Supplier],EquipmentListTable['# Left], FilterSpecs!$A$7, $B$2)</f>
        <v>4</v>
      </c>
      <c r="F9" s="151" t="str">
        <f>[1]!nonzeroQtysOfList(EquipmentListTable['# Left],EquipmentListTable[Supplier],EquipmentListTable[Tag], FilterSpecs!$A$7, $B$2)</f>
        <v>G</v>
      </c>
      <c r="G9" s="151" t="str">
        <f>[1]!nonzeroQtysOfList(EquipmentListTable['# Left],EquipmentListTable[Supplier],EquipmentListTable[Supplier URL], FilterSpecs!$A$7, $B$2)</f>
        <v>https://www.adafruit.com/product/1075</v>
      </c>
      <c r="H9" s="151" t="str">
        <f>[1]!nonzeroQtysOfList(EquipmentListTable['# Left],EquipmentListTable[Supplier],EquipmentListTable[Supplier URL], FilterSpecs!$A$7, $B$2)&amp; " Link"</f>
        <v>https://www.adafruit.com/product/1075 Link</v>
      </c>
      <c r="I9" s="151" t="str">
        <f>[1]!nonzeroQtysOfList(EquipmentListTable['# Left],EquipmentListTable[Supplier],EquipmentListTable[Mouser URL], FilterSpecs!$A$7, $B$2)</f>
        <v>https://www.mouser.com/ProductDetail/485-1075</v>
      </c>
      <c r="J9" s="155" t="str">
        <f t="shared" si="0"/>
        <v>https://www.mouser.com/ProductDetail/485-1075</v>
      </c>
    </row>
    <row r="10" spans="1:10" x14ac:dyDescent="0.3">
      <c r="A10" s="125" t="s">
        <v>2486</v>
      </c>
      <c r="B10" s="109" t="str">
        <f>[1]!nonzeroQtysOfList(EquipmentListTable['# Left],EquipmentListTable[Supplier],EquipmentListTable[Name], FilterSpecs!$A$7, $B$2)</f>
        <v>Slip Ring with Flange - 22mm diameter, 6 wires, max 240V @ 2A</v>
      </c>
      <c r="C10" s="125">
        <f>[1]!nonzeroQtysOfList(EquipmentListTable['# Left],EquipmentListTable[Supplier],EquipmentListTable[Supplier SKU], FilterSpecs!$A$7, $B$2)</f>
        <v>736</v>
      </c>
      <c r="D10" s="125" t="str">
        <f>FilterSpecs!$B$7&amp;'AF Order'!C10</f>
        <v>485-736</v>
      </c>
      <c r="E10" s="125">
        <f>[1]!nonzeroQtysOfList(EquipmentListTable['# Left],EquipmentListTable[Supplier],EquipmentListTable['# Left], FilterSpecs!$A$7, $B$2)</f>
        <v>1</v>
      </c>
      <c r="F10" s="109" t="str">
        <f>[1]!nonzeroQtysOfList(EquipmentListTable['# Left],EquipmentListTable[Supplier],EquipmentListTable[Tag], FilterSpecs!$A$7, $B$2)</f>
        <v>E</v>
      </c>
      <c r="G10" s="109" t="str">
        <f>[1]!nonzeroQtysOfList(EquipmentListTable['# Left],EquipmentListTable[Supplier],EquipmentListTable[Supplier URL], FilterSpecs!$A$7, $B$2)</f>
        <v>https://www.adafruit.com/product/736</v>
      </c>
      <c r="H10" s="109" t="str">
        <f>[1]!nonzeroQtysOfList(EquipmentListTable['# Left],EquipmentListTable[Supplier],EquipmentListTable[Supplier URL], FilterSpecs!$A$7, $B$2)&amp; " Link"</f>
        <v>https://www.adafruit.com/product/736 Link</v>
      </c>
      <c r="I10" s="109" t="str">
        <f>[1]!nonzeroQtysOfList(EquipmentListTable['# Left],EquipmentListTable[Supplier],EquipmentListTable[Mouser URL], FilterSpecs!$A$7, $B$2)</f>
        <v>https://www.mouser.com/ProductDetail/485-736</v>
      </c>
      <c r="J10" s="154" t="str">
        <f t="shared" si="0"/>
        <v>https://www.mouser.com/ProductDetail/485-736</v>
      </c>
    </row>
    <row r="11" spans="1:10" x14ac:dyDescent="0.3">
      <c r="A11" s="125" t="s">
        <v>2486</v>
      </c>
      <c r="B11" s="109" t="str">
        <f>[1]!nonzeroQtysOfList(EquipmentListTable['# Left],EquipmentListTable[Supplier],EquipmentListTable[Name], FilterSpecs!$A$7, $B$2)</f>
        <v>2.8" TFT Touch Shield for Arduino w/Capacitive Touch</v>
      </c>
      <c r="C11" s="125" t="str">
        <f>[1]!nonzeroQtysOfList(EquipmentListTable['# Left],EquipmentListTable[Supplier],EquipmentListTable[Supplier SKU], FilterSpecs!$A$7, $B$2)</f>
        <v>1947</v>
      </c>
      <c r="D11" s="125" t="str">
        <f>FilterSpecs!$B$7&amp;'AF Order'!C11</f>
        <v>485-1947</v>
      </c>
      <c r="E11" s="125">
        <f>[1]!nonzeroQtysOfList(EquipmentListTable['# Left],EquipmentListTable[Supplier],EquipmentListTable['# Left], FilterSpecs!$A$7, $B$2)</f>
        <v>1</v>
      </c>
      <c r="F11" s="109" t="str">
        <f>[1]!nonzeroQtysOfList(EquipmentListTable['# Left],EquipmentListTable[Supplier],EquipmentListTable[Tag], FilterSpecs!$A$7, $B$2)</f>
        <v>A</v>
      </c>
      <c r="G11" s="109" t="str">
        <f>[1]!nonzeroQtysOfList(EquipmentListTable['# Left],EquipmentListTable[Supplier],EquipmentListTable[Supplier URL], FilterSpecs!$A$7, $B$2)</f>
        <v>https://www.adafruit.com/product/1947</v>
      </c>
      <c r="H11" s="109" t="str">
        <f>[1]!nonzeroQtysOfList(EquipmentListTable['# Left],EquipmentListTable[Supplier],EquipmentListTable[Supplier URL], FilterSpecs!$A$7, $B$2)&amp; " Link"</f>
        <v>https://www.adafruit.com/product/1947 Link</v>
      </c>
      <c r="I11" s="109" t="str">
        <f>[1]!nonzeroQtysOfList(EquipmentListTable['# Left],EquipmentListTable[Supplier],EquipmentListTable[Mouser URL], FilterSpecs!$A$7, $B$2)</f>
        <v>https://www.mouser.com/ProductDetail/485-1947</v>
      </c>
      <c r="J11" s="154" t="str">
        <f t="shared" si="0"/>
        <v>https://www.mouser.com/ProductDetail/485-1947</v>
      </c>
    </row>
    <row r="12" spans="1:10" x14ac:dyDescent="0.3">
      <c r="A12" s="125" t="s">
        <v>2486</v>
      </c>
      <c r="B12" s="109" t="str">
        <f>[1]!nonzeroQtysOfList(EquipmentListTable['# Left],EquipmentListTable[Supplier],EquipmentListTable[Name], FilterSpecs!$A$7, $B$2)</f>
        <v>4.3" LCD Capacitive Touchscreen Display Cape for BeagleBone</v>
      </c>
      <c r="C12" s="125" t="str">
        <f>[1]!nonzeroQtysOfList(EquipmentListTable['# Left],EquipmentListTable[Supplier],EquipmentListTable[Supplier SKU], FilterSpecs!$A$7, $B$2)</f>
        <v>3396</v>
      </c>
      <c r="D12" s="125" t="str">
        <f>FilterSpecs!$B$7&amp;'AF Order'!C12</f>
        <v>485-3396</v>
      </c>
      <c r="E12" s="125">
        <f>[1]!nonzeroQtysOfList(EquipmentListTable['# Left],EquipmentListTable[Supplier],EquipmentListTable['# Left], FilterSpecs!$A$7, $B$2)</f>
        <v>1</v>
      </c>
      <c r="F12" s="109" t="str">
        <f>[1]!nonzeroQtysOfList(EquipmentListTable['# Left],EquipmentListTable[Supplier],EquipmentListTable[Tag], FilterSpecs!$A$7, $B$2)</f>
        <v>E</v>
      </c>
      <c r="G12" s="109" t="str">
        <f>[1]!nonzeroQtysOfList(EquipmentListTable['# Left],EquipmentListTable[Supplier],EquipmentListTable[Supplier URL], FilterSpecs!$A$7, $B$2)</f>
        <v>https://www.adafruit.com/product/3396</v>
      </c>
      <c r="H12" s="109" t="str">
        <f>[1]!nonzeroQtysOfList(EquipmentListTable['# Left],EquipmentListTable[Supplier],EquipmentListTable[Supplier URL], FilterSpecs!$A$7, $B$2)&amp; " Link"</f>
        <v>https://www.adafruit.com/product/3396 Link</v>
      </c>
      <c r="I12" s="109" t="str">
        <f>[1]!nonzeroQtysOfList(EquipmentListTable['# Left],EquipmentListTable[Supplier],EquipmentListTable[Mouser URL], FilterSpecs!$A$7, $B$2)</f>
        <v>https://www.mouser.com/ProductDetail/485-3396</v>
      </c>
      <c r="J12" s="154" t="str">
        <f t="shared" si="0"/>
        <v>https://www.mouser.com/ProductDetail/485-3396</v>
      </c>
    </row>
    <row r="13" spans="1:10" x14ac:dyDescent="0.3">
      <c r="A13" s="125" t="s">
        <v>2486</v>
      </c>
      <c r="B13" s="109" t="str">
        <f>[1]!nonzeroQtysOfList(EquipmentListTable['# Left],EquipmentListTable[Supplier],EquipmentListTable[Name], FilterSpecs!$A$7, $B$2)</f>
        <v>Adafruit Proto Cape Kit for Beagle Bone &amp; Beagle Bone Black</v>
      </c>
      <c r="C13" s="125" t="str">
        <f>[1]!nonzeroQtysOfList(EquipmentListTable['# Left],EquipmentListTable[Supplier],EquipmentListTable[Supplier SKU], FilterSpecs!$A$7, $B$2)</f>
        <v>572</v>
      </c>
      <c r="D13" s="125" t="str">
        <f>FilterSpecs!$B$7&amp;'AF Order'!C13</f>
        <v>485-572</v>
      </c>
      <c r="E13" s="125">
        <f>[1]!nonzeroQtysOfList(EquipmentListTable['# Left],EquipmentListTable[Supplier],EquipmentListTable['# Left], FilterSpecs!$A$7, $B$2)</f>
        <v>1</v>
      </c>
      <c r="F13" s="109" t="str">
        <f>[1]!nonzeroQtysOfList(EquipmentListTable['# Left],EquipmentListTable[Supplier],EquipmentListTable[Tag], FilterSpecs!$A$7, $B$2)</f>
        <v>E</v>
      </c>
      <c r="G13" s="109" t="str">
        <f>[1]!nonzeroQtysOfList(EquipmentListTable['# Left],EquipmentListTable[Supplier],EquipmentListTable[Supplier URL], FilterSpecs!$A$7, $B$2)</f>
        <v>https://www.adafruit.com/product/572</v>
      </c>
      <c r="H13" s="109" t="str">
        <f>[1]!nonzeroQtysOfList(EquipmentListTable['# Left],EquipmentListTable[Supplier],EquipmentListTable[Supplier URL], FilterSpecs!$A$7, $B$2)&amp; " Link"</f>
        <v>https://www.adafruit.com/product/572 Link</v>
      </c>
      <c r="I13" s="109" t="str">
        <f>[1]!nonzeroQtysOfList(EquipmentListTable['# Left],EquipmentListTable[Supplier],EquipmentListTable[Mouser URL], FilterSpecs!$A$7, $B$2)</f>
        <v>https://www.mouser.com/ProductDetail/485-572</v>
      </c>
      <c r="J13" s="154" t="str">
        <f t="shared" si="0"/>
        <v>https://www.mouser.com/ProductDetail/485-572</v>
      </c>
    </row>
    <row r="14" spans="1:10" x14ac:dyDescent="0.3">
      <c r="A14" s="125" t="s">
        <v>2486</v>
      </c>
      <c r="B14" s="109" t="str">
        <f>[1]!nonzeroQtysOfList(EquipmentListTable['# Left],EquipmentListTable[Supplier],EquipmentListTable[Name], FilterSpecs!$A$7, $B$2)</f>
        <v>Anidees Beaglebone Black Case - Black Aluminum with Smoke Top</v>
      </c>
      <c r="C14" s="125" t="str">
        <f>[1]!nonzeroQtysOfList(EquipmentListTable['# Left],EquipmentListTable[Supplier],EquipmentListTable[Supplier SKU], FilterSpecs!$A$7, $B$2)</f>
        <v>2627</v>
      </c>
      <c r="D14" s="125" t="str">
        <f>FilterSpecs!$B$7&amp;'AF Order'!C14</f>
        <v>485-2627</v>
      </c>
      <c r="E14" s="125">
        <f>[1]!nonzeroQtysOfList(EquipmentListTable['# Left],EquipmentListTable[Supplier],EquipmentListTable['# Left], FilterSpecs!$A$7, $B$2)</f>
        <v>1</v>
      </c>
      <c r="F14" s="109" t="str">
        <f>[1]!nonzeroQtysOfList(EquipmentListTable['# Left],EquipmentListTable[Supplier],EquipmentListTable[Tag], FilterSpecs!$A$7, $B$2)</f>
        <v>E</v>
      </c>
      <c r="G14" s="109" t="str">
        <f>[1]!nonzeroQtysOfList(EquipmentListTable['# Left],EquipmentListTable[Supplier],EquipmentListTable[Supplier URL], FilterSpecs!$A$7, $B$2)</f>
        <v>https://www.adafruit.com/product/2627</v>
      </c>
      <c r="H14" s="109" t="str">
        <f>[1]!nonzeroQtysOfList(EquipmentListTable['# Left],EquipmentListTable[Supplier],EquipmentListTable[Supplier URL], FilterSpecs!$A$7, $B$2)&amp; " Link"</f>
        <v>https://www.adafruit.com/product/2627 Link</v>
      </c>
      <c r="I14" s="109" t="str">
        <f>[1]!nonzeroQtysOfList(EquipmentListTable['# Left],EquipmentListTable[Supplier],EquipmentListTable[Mouser URL], FilterSpecs!$A$7, $B$2)</f>
        <v>https://www.mouser.com/ProductDetail/485-2627</v>
      </c>
      <c r="J14" s="154" t="str">
        <f t="shared" si="0"/>
        <v>https://www.mouser.com/ProductDetail/485-2627</v>
      </c>
    </row>
    <row r="15" spans="1:10" x14ac:dyDescent="0.3">
      <c r="A15" s="125" t="s">
        <v>2486</v>
      </c>
      <c r="B15" s="109" t="str">
        <f>[1]!nonzeroQtysOfList(EquipmentListTable['# Left],EquipmentListTable[Supplier],EquipmentListTable[Name], FilterSpecs!$A$7, $B$2)</f>
        <v>Adafruit Proto Shield for Arduino Kit - Stackable Version R3</v>
      </c>
      <c r="C15" s="125" t="str">
        <f>[1]!nonzeroQtysOfList(EquipmentListTable['# Left],EquipmentListTable[Supplier],EquipmentListTable[Supplier SKU], FilterSpecs!$A$7, $B$2)</f>
        <v>2077</v>
      </c>
      <c r="D15" s="125" t="str">
        <f>FilterSpecs!$B$7&amp;'AF Order'!C15</f>
        <v>485-2077</v>
      </c>
      <c r="E15" s="125">
        <f>[1]!nonzeroQtysOfList(EquipmentListTable['# Left],EquipmentListTable[Supplier],EquipmentListTable['# Left], FilterSpecs!$A$7, $B$2)</f>
        <v>1</v>
      </c>
      <c r="F15" s="109" t="str">
        <f>[1]!nonzeroQtysOfList(EquipmentListTable['# Left],EquipmentListTable[Supplier],EquipmentListTable[Tag], FilterSpecs!$A$7, $B$2)</f>
        <v>A</v>
      </c>
      <c r="G15" s="109" t="str">
        <f>[1]!nonzeroQtysOfList(EquipmentListTable['# Left],EquipmentListTable[Supplier],EquipmentListTable[Supplier URL], FilterSpecs!$A$7, $B$2)</f>
        <v>https://www.adafruit.com/product/2077</v>
      </c>
      <c r="H15" s="109" t="str">
        <f>[1]!nonzeroQtysOfList(EquipmentListTable['# Left],EquipmentListTable[Supplier],EquipmentListTable[Supplier URL], FilterSpecs!$A$7, $B$2)&amp; " Link"</f>
        <v>https://www.adafruit.com/product/2077 Link</v>
      </c>
      <c r="I15" s="109" t="str">
        <f>[1]!nonzeroQtysOfList(EquipmentListTable['# Left],EquipmentListTable[Supplier],EquipmentListTable[Mouser URL], FilterSpecs!$A$7, $B$2)</f>
        <v>https://www.mouser.com/ProductDetail/485-2077</v>
      </c>
      <c r="J15" s="154" t="str">
        <f>HYPERLINK(I15)</f>
        <v>https://www.mouser.com/ProductDetail/485-2077</v>
      </c>
    </row>
    <row r="16" spans="1:10" x14ac:dyDescent="0.3">
      <c r="A16" s="125" t="s">
        <v>2486</v>
      </c>
      <c r="B16" s="109" t="str">
        <f>[1]!nonzeroQtysOfList(EquipmentListTable['# Left],EquipmentListTable[Supplier],EquipmentListTable[Name], FilterSpecs!$A$7, $B$2)</f>
        <v>Proto-Screwshield (Wingshield) R3 Kit for Arduino</v>
      </c>
      <c r="C16" s="125" t="str">
        <f>[1]!nonzeroQtysOfList(EquipmentListTable['# Left],EquipmentListTable[Supplier],EquipmentListTable[Supplier SKU], FilterSpecs!$A$7, $B$2)</f>
        <v>196</v>
      </c>
      <c r="D16" s="125" t="str">
        <f>FilterSpecs!$B$7&amp;'AF Order'!C16</f>
        <v>485-196</v>
      </c>
      <c r="E16" s="125">
        <f>[1]!nonzeroQtysOfList(EquipmentListTable['# Left],EquipmentListTable[Supplier],EquipmentListTable['# Left], FilterSpecs!$A$7, $B$2)</f>
        <v>1</v>
      </c>
      <c r="F16" s="109" t="str">
        <f>[1]!nonzeroQtysOfList(EquipmentListTable['# Left],EquipmentListTable[Supplier],EquipmentListTable[Tag], FilterSpecs!$A$7, $B$2)</f>
        <v>A</v>
      </c>
      <c r="G16" s="109" t="str">
        <f>[1]!nonzeroQtysOfList(EquipmentListTable['# Left],EquipmentListTable[Supplier],EquipmentListTable[Supplier URL], FilterSpecs!$A$7, $B$2)</f>
        <v>https://www.adafruit.com/product/196</v>
      </c>
      <c r="H16" s="109" t="str">
        <f>[1]!nonzeroQtysOfList(EquipmentListTable['# Left],EquipmentListTable[Supplier],EquipmentListTable[Supplier URL], FilterSpecs!$A$7, $B$2)&amp; " Link"</f>
        <v>https://www.adafruit.com/product/196 Link</v>
      </c>
      <c r="I16" s="109" t="str">
        <f>[1]!nonzeroQtysOfList(EquipmentListTable['# Left],EquipmentListTable[Supplier],EquipmentListTable[Mouser URL], FilterSpecs!$A$7, $B$2)</f>
        <v>https://www.mouser.com/ProductDetail/485-196</v>
      </c>
      <c r="J16" s="154" t="str">
        <f t="shared" si="0"/>
        <v>https://www.mouser.com/ProductDetail/485-196</v>
      </c>
    </row>
    <row r="17" spans="1:10" x14ac:dyDescent="0.3">
      <c r="A17" s="125" t="s">
        <v>2486</v>
      </c>
      <c r="B17" s="109" t="str">
        <f>[1]!nonzeroQtysOfList(EquipmentListTable['# Left],EquipmentListTable[Supplier],EquipmentListTable[Name], FilterSpecs!$A$7, $B$2)</f>
        <v>Mega protoshield for Arduino</v>
      </c>
      <c r="C17" s="125" t="str">
        <f>[1]!nonzeroQtysOfList(EquipmentListTable['# Left],EquipmentListTable[Supplier],EquipmentListTable[Supplier SKU], FilterSpecs!$A$7, $B$2)</f>
        <v>192</v>
      </c>
      <c r="D17" s="125" t="str">
        <f>FilterSpecs!$B$7&amp;'AF Order'!C17</f>
        <v>485-192</v>
      </c>
      <c r="E17" s="125">
        <f>[1]!nonzeroQtysOfList(EquipmentListTable['# Left],EquipmentListTable[Supplier],EquipmentListTable['# Left], FilterSpecs!$A$7, $B$2)</f>
        <v>1</v>
      </c>
      <c r="F17" s="109" t="str">
        <f>[1]!nonzeroQtysOfList(EquipmentListTable['# Left],EquipmentListTable[Supplier],EquipmentListTable[Tag], FilterSpecs!$A$7, $B$2)</f>
        <v>A</v>
      </c>
      <c r="G17" s="109" t="str">
        <f>[1]!nonzeroQtysOfList(EquipmentListTable['# Left],EquipmentListTable[Supplier],EquipmentListTable[Supplier URL], FilterSpecs!$A$7, $B$2)</f>
        <v>https://www.adafruit.com/product/192</v>
      </c>
      <c r="H17" s="109" t="str">
        <f>[1]!nonzeroQtysOfList(EquipmentListTable['# Left],EquipmentListTable[Supplier],EquipmentListTable[Supplier URL], FilterSpecs!$A$7, $B$2)&amp; " Link"</f>
        <v>https://www.adafruit.com/product/192 Link</v>
      </c>
      <c r="I17" s="109" t="str">
        <f>[1]!nonzeroQtysOfList(EquipmentListTable['# Left],EquipmentListTable[Supplier],EquipmentListTable[Mouser URL], FilterSpecs!$A$7, $B$2)</f>
        <v>https://www.mouser.com/ProductDetail/485-192</v>
      </c>
      <c r="J17" s="154" t="str">
        <f t="shared" si="0"/>
        <v>https://www.mouser.com/ProductDetail/485-192</v>
      </c>
    </row>
    <row r="18" spans="1:10" x14ac:dyDescent="0.3">
      <c r="A18" s="125" t="s">
        <v>2486</v>
      </c>
      <c r="B18" s="109" t="str">
        <f>[1]!nonzeroQtysOfList(EquipmentListTable['# Left],EquipmentListTable[Supplier],EquipmentListTable[Name], FilterSpecs!$A$7, $B$2)</f>
        <v xml:space="preserve">IDC Breakout Helper - 2x16 (32 pin) </v>
      </c>
      <c r="C18" s="125" t="str">
        <f>[1]!nonzeroQtysOfList(EquipmentListTable['# Left],EquipmentListTable[Supplier],EquipmentListTable[Supplier SKU], FilterSpecs!$A$7, $B$2)</f>
        <v>2103</v>
      </c>
      <c r="D18" s="125" t="str">
        <f>FilterSpecs!$B$7&amp;'AF Order'!C18</f>
        <v>485-2103</v>
      </c>
      <c r="E18" s="125">
        <f>[1]!nonzeroQtysOfList(EquipmentListTable['# Left],EquipmentListTable[Supplier],EquipmentListTable['# Left], FilterSpecs!$A$7, $B$2)</f>
        <v>5</v>
      </c>
      <c r="F18" s="109" t="str">
        <f>[1]!nonzeroQtysOfList(EquipmentListTable['# Left],EquipmentListTable[Supplier],EquipmentListTable[Tag], FilterSpecs!$A$7, $B$2)</f>
        <v>B</v>
      </c>
      <c r="G18" s="109" t="str">
        <f>[1]!nonzeroQtysOfList(EquipmentListTable['# Left],EquipmentListTable[Supplier],EquipmentListTable[Supplier URL], FilterSpecs!$A$7, $B$2)</f>
        <v>https://www.adafruit.com/product/2103</v>
      </c>
      <c r="H18" s="109" t="str">
        <f>[1]!nonzeroQtysOfList(EquipmentListTable['# Left],EquipmentListTable[Supplier],EquipmentListTable[Supplier URL], FilterSpecs!$A$7, $B$2)&amp; " Link"</f>
        <v>https://www.adafruit.com/product/2103 Link</v>
      </c>
      <c r="I18" s="109" t="str">
        <f>[1]!nonzeroQtysOfList(EquipmentListTable['# Left],EquipmentListTable[Supplier],EquipmentListTable[Mouser URL], FilterSpecs!$A$7, $B$2)</f>
        <v>https://www.mouser.com/ProductDetail/485-2103</v>
      </c>
      <c r="J18" s="154" t="str">
        <f t="shared" si="0"/>
        <v>https://www.mouser.com/ProductDetail/485-2103</v>
      </c>
    </row>
    <row r="19" spans="1:10" x14ac:dyDescent="0.3">
      <c r="A19" s="125" t="s">
        <v>2486</v>
      </c>
      <c r="B19" s="109" t="str">
        <f>[1]!nonzeroQtysOfList(EquipmentListTable['# Left],EquipmentListTable[Supplier],EquipmentListTable[Name], FilterSpecs!$A$7, $B$2)</f>
        <v>IDC Breakout Helper - 2x20 (40 pin)</v>
      </c>
      <c r="C19" s="125" t="str">
        <f>[1]!nonzeroQtysOfList(EquipmentListTable['# Left],EquipmentListTable[Supplier],EquipmentListTable[Supplier SKU], FilterSpecs!$A$7, $B$2)</f>
        <v>2270</v>
      </c>
      <c r="D19" s="125" t="str">
        <f>FilterSpecs!$B$7&amp;'AF Order'!C19</f>
        <v>485-2270</v>
      </c>
      <c r="E19" s="125">
        <f>[1]!nonzeroQtysOfList(EquipmentListTable['# Left],EquipmentListTable[Supplier],EquipmentListTable['# Left], FilterSpecs!$A$7, $B$2)</f>
        <v>5</v>
      </c>
      <c r="F19" s="109" t="str">
        <f>[1]!nonzeroQtysOfList(EquipmentListTable['# Left],EquipmentListTable[Supplier],EquipmentListTable[Tag], FilterSpecs!$A$7, $B$2)</f>
        <v>B</v>
      </c>
      <c r="G19" s="109" t="str">
        <f>[1]!nonzeroQtysOfList(EquipmentListTable['# Left],EquipmentListTable[Supplier],EquipmentListTable[Supplier URL], FilterSpecs!$A$7, $B$2)</f>
        <v>https://www.adafruit.com/product/2270</v>
      </c>
      <c r="H19" s="109" t="str">
        <f>[1]!nonzeroQtysOfList(EquipmentListTable['# Left],EquipmentListTable[Supplier],EquipmentListTable[Supplier URL], FilterSpecs!$A$7, $B$2)&amp; " Link"</f>
        <v>https://www.adafruit.com/product/2270 Link</v>
      </c>
      <c r="I19" s="109" t="str">
        <f>[1]!nonzeroQtysOfList(EquipmentListTable['# Left],EquipmentListTable[Supplier],EquipmentListTable[Mouser URL], FilterSpecs!$A$7, $B$2)</f>
        <v>https://www.mouser.com/ProductDetail/485-2270</v>
      </c>
      <c r="J19" s="154" t="str">
        <f t="shared" si="0"/>
        <v>https://www.mouser.com/ProductDetail/485-2270</v>
      </c>
    </row>
    <row r="20" spans="1:10" x14ac:dyDescent="0.3">
      <c r="A20" s="125" t="s">
        <v>2486</v>
      </c>
      <c r="B20" s="109" t="str">
        <f>[1]!nonzeroQtysOfList(EquipmentListTable['# Left],EquipmentListTable[Supplier],EquipmentListTable[Name], FilterSpecs!$A$7, $B$2)</f>
        <v>36-pin Stacking header - pack of 5!</v>
      </c>
      <c r="C20" s="125" t="str">
        <f>[1]!nonzeroQtysOfList(EquipmentListTable['# Left],EquipmentListTable[Supplier],EquipmentListTable[Supplier SKU], FilterSpecs!$A$7, $B$2)</f>
        <v>3366</v>
      </c>
      <c r="D20" s="125" t="str">
        <f>FilterSpecs!$B$7&amp;'AF Order'!C20</f>
        <v>485-3366</v>
      </c>
      <c r="E20" s="125">
        <f>[1]!nonzeroQtysOfList(EquipmentListTable['# Left],EquipmentListTable[Supplier],EquipmentListTable['# Left], FilterSpecs!$A$7, $B$2)</f>
        <v>7</v>
      </c>
      <c r="F20" s="109" t="str">
        <f>[1]!nonzeroQtysOfList(EquipmentListTable['# Left],EquipmentListTable[Supplier],EquipmentListTable[Tag], FilterSpecs!$A$7, $B$2)</f>
        <v>B</v>
      </c>
      <c r="G20" s="109" t="str">
        <f>[1]!nonzeroQtysOfList(EquipmentListTable['# Left],EquipmentListTable[Supplier],EquipmentListTable[Supplier URL], FilterSpecs!$A$7, $B$2)</f>
        <v>https://www.adafruit.com/product/3366</v>
      </c>
      <c r="H20" s="109" t="str">
        <f>[1]!nonzeroQtysOfList(EquipmentListTable['# Left],EquipmentListTable[Supplier],EquipmentListTable[Supplier URL], FilterSpecs!$A$7, $B$2)&amp; " Link"</f>
        <v>https://www.adafruit.com/product/3366 Link</v>
      </c>
      <c r="I20" s="109" t="str">
        <f>[1]!nonzeroQtysOfList(EquipmentListTable['# Left],EquipmentListTable[Supplier],EquipmentListTable[Mouser URL], FilterSpecs!$A$7, $B$2)</f>
        <v>https://www.mouser.com/ProductDetail/485-3366</v>
      </c>
      <c r="J20" s="154" t="str">
        <f t="shared" si="0"/>
        <v>https://www.mouser.com/ProductDetail/485-3366</v>
      </c>
    </row>
    <row r="21" spans="1:10" x14ac:dyDescent="0.3">
      <c r="A21" s="125" t="s">
        <v>2486</v>
      </c>
      <c r="B21" s="109" t="str">
        <f>[1]!nonzeroQtysOfList(EquipmentListTable['# Left],EquipmentListTable[Supplier],EquipmentListTable[Name], FilterSpecs!$A$7, $B$2)</f>
        <v>Extra-long break-away 0.1" 16-pin strip male header (5 pieces)</v>
      </c>
      <c r="C21" s="125" t="str">
        <f>[1]!nonzeroQtysOfList(EquipmentListTable['# Left],EquipmentListTable[Supplier],EquipmentListTable[Supplier SKU], FilterSpecs!$A$7, $B$2)</f>
        <v>400</v>
      </c>
      <c r="D21" s="125" t="str">
        <f>FilterSpecs!$B$7&amp;'AF Order'!C21</f>
        <v>485-400</v>
      </c>
      <c r="E21" s="125">
        <f>[1]!nonzeroQtysOfList(EquipmentListTable['# Left],EquipmentListTable[Supplier],EquipmentListTable['# Left], FilterSpecs!$A$7, $B$2)</f>
        <v>3</v>
      </c>
      <c r="F21" s="109" t="str">
        <f>[1]!nonzeroQtysOfList(EquipmentListTable['# Left],EquipmentListTable[Supplier],EquipmentListTable[Tag], FilterSpecs!$A$7, $B$2)</f>
        <v>A</v>
      </c>
      <c r="G21" s="109" t="str">
        <f>[1]!nonzeroQtysOfList(EquipmentListTable['# Left],EquipmentListTable[Supplier],EquipmentListTable[Supplier URL], FilterSpecs!$A$7, $B$2)</f>
        <v>https://www.adafruit.com/product/400</v>
      </c>
      <c r="H21" s="109" t="str">
        <f>[1]!nonzeroQtysOfList(EquipmentListTable['# Left],EquipmentListTable[Supplier],EquipmentListTable[Supplier URL], FilterSpecs!$A$7, $B$2)&amp; " Link"</f>
        <v>https://www.adafruit.com/product/400 Link</v>
      </c>
      <c r="I21" s="109" t="str">
        <f>[1]!nonzeroQtysOfList(EquipmentListTable['# Left],EquipmentListTable[Supplier],EquipmentListTable[Mouser URL], FilterSpecs!$A$7, $B$2)</f>
        <v>https://www.mouser.com/ProductDetail/485-400</v>
      </c>
      <c r="J21" s="154" t="str">
        <f t="shared" si="0"/>
        <v>https://www.mouser.com/ProductDetail/485-400</v>
      </c>
    </row>
    <row r="22" spans="1:10" x14ac:dyDescent="0.3">
      <c r="A22" s="125" t="s">
        <v>2486</v>
      </c>
      <c r="B22" s="109" t="str">
        <f>[1]!nonzeroQtysOfList(EquipmentListTable['# Left],EquipmentListTable[Supplier],EquipmentListTable[Name], FilterSpecs!$A$7, $B$2)</f>
        <v xml:space="preserve">Break-away 0.1" 36-pin strip right-angle male header (10 pack) </v>
      </c>
      <c r="C22" s="125" t="str">
        <f>[1]!nonzeroQtysOfList(EquipmentListTable['# Left],EquipmentListTable[Supplier],EquipmentListTable[Supplier SKU], FilterSpecs!$A$7, $B$2)</f>
        <v>1540</v>
      </c>
      <c r="D22" s="125" t="str">
        <f>FilterSpecs!$B$7&amp;'AF Order'!C22</f>
        <v>485-1540</v>
      </c>
      <c r="E22" s="125">
        <f>[1]!nonzeroQtysOfList(EquipmentListTable['# Left],EquipmentListTable[Supplier],EquipmentListTable['# Left], FilterSpecs!$A$7, $B$2)</f>
        <v>1</v>
      </c>
      <c r="F22" s="109" t="str">
        <f>[1]!nonzeroQtysOfList(EquipmentListTable['# Left],EquipmentListTable[Supplier],EquipmentListTable[Tag], FilterSpecs!$A$7, $B$2)</f>
        <v>A</v>
      </c>
      <c r="G22" s="109" t="str">
        <f>[1]!nonzeroQtysOfList(EquipmentListTable['# Left],EquipmentListTable[Supplier],EquipmentListTable[Supplier URL], FilterSpecs!$A$7, $B$2)</f>
        <v>https://www.adafruit.com/product/1540</v>
      </c>
      <c r="H22" s="109" t="str">
        <f>[1]!nonzeroQtysOfList(EquipmentListTable['# Left],EquipmentListTable[Supplier],EquipmentListTable[Supplier URL], FilterSpecs!$A$7, $B$2)&amp; " Link"</f>
        <v>https://www.adafruit.com/product/1540 Link</v>
      </c>
      <c r="I22" s="109" t="str">
        <f>[1]!nonzeroQtysOfList(EquipmentListTable['# Left],EquipmentListTable[Supplier],EquipmentListTable[Mouser URL], FilterSpecs!$A$7, $B$2)</f>
        <v>https://www.mouser.com/ProductDetail/485-1540</v>
      </c>
      <c r="J22" s="154" t="str">
        <f t="shared" si="0"/>
        <v>https://www.mouser.com/ProductDetail/485-1540</v>
      </c>
    </row>
    <row r="23" spans="1:10" s="153" customFormat="1" x14ac:dyDescent="0.3">
      <c r="A23" s="152" t="s">
        <v>2486</v>
      </c>
      <c r="B23" s="151" t="str">
        <f>[1]!nonzeroQtysOfList(EquipmentListTable['# Left],EquipmentListTable[Supplier],EquipmentListTable[Name], FilterSpecs!$A$7, $B$2)</f>
        <v>0.1" 36-pin Strip Right-Angle Female/Socket Header (5 pack)</v>
      </c>
      <c r="C23" s="152" t="str">
        <f>[1]!nonzeroQtysOfList(EquipmentListTable['# Left],EquipmentListTable[Supplier],EquipmentListTable[Supplier SKU], FilterSpecs!$A$7, $B$2)</f>
        <v>1542</v>
      </c>
      <c r="D23" s="152" t="str">
        <f>FilterSpecs!$B$7&amp;'AF Order'!C23</f>
        <v>485-1542</v>
      </c>
      <c r="E23" s="152">
        <f>[1]!nonzeroQtysOfList(EquipmentListTable['# Left],EquipmentListTable[Supplier],EquipmentListTable['# Left], FilterSpecs!$A$7, $B$2)</f>
        <v>2</v>
      </c>
      <c r="F23" s="151" t="str">
        <f>[1]!nonzeroQtysOfList(EquipmentListTable['# Left],EquipmentListTable[Supplier],EquipmentListTable[Tag], FilterSpecs!$A$7, $B$2)</f>
        <v>A</v>
      </c>
      <c r="G23" s="151" t="str">
        <f>[1]!nonzeroQtysOfList(EquipmentListTable['# Left],EquipmentListTable[Supplier],EquipmentListTable[Supplier URL], FilterSpecs!$A$7, $B$2)</f>
        <v>https://www.adafruit.com/product/1542</v>
      </c>
      <c r="H23" s="151" t="str">
        <f>[1]!nonzeroQtysOfList(EquipmentListTable['# Left],EquipmentListTable[Supplier],EquipmentListTable[Supplier URL], FilterSpecs!$A$7, $B$2)&amp; " Link"</f>
        <v>https://www.adafruit.com/product/1542 Link</v>
      </c>
      <c r="I23" s="151" t="str">
        <f>[1]!nonzeroQtysOfList(EquipmentListTable['# Left],EquipmentListTable[Supplier],EquipmentListTable[Mouser URL], FilterSpecs!$A$7, $B$2)</f>
        <v>https://www.mouser.com/ProductDetail/485-1542</v>
      </c>
      <c r="J23" s="155" t="str">
        <f t="shared" si="0"/>
        <v>https://www.mouser.com/ProductDetail/485-1542</v>
      </c>
    </row>
    <row r="24" spans="1:10" s="153" customFormat="1" x14ac:dyDescent="0.3">
      <c r="A24" s="152" t="s">
        <v>2486</v>
      </c>
      <c r="B24" s="151" t="str">
        <f>[1]!nonzeroQtysOfList(EquipmentListTable['# Left],EquipmentListTable[Supplier],EquipmentListTable[Name], FilterSpecs!$A$7, $B$2)</f>
        <v>Small Single Row Wire Housing Pack for DIY Jumper Cables</v>
      </c>
      <c r="C24" s="152" t="str">
        <f>[1]!nonzeroQtysOfList(EquipmentListTable['# Left],EquipmentListTable[Supplier],EquipmentListTable[Supplier SKU], FilterSpecs!$A$7, $B$2)</f>
        <v>3145</v>
      </c>
      <c r="D24" s="152" t="str">
        <f>FilterSpecs!$B$7&amp;'AF Order'!C24</f>
        <v>485-3145</v>
      </c>
      <c r="E24" s="152">
        <f>[1]!nonzeroQtysOfList(EquipmentListTable['# Left],EquipmentListTable[Supplier],EquipmentListTable['# Left], FilterSpecs!$A$7, $B$2)</f>
        <v>3</v>
      </c>
      <c r="F24" s="151" t="str">
        <f>[1]!nonzeroQtysOfList(EquipmentListTable['# Left],EquipmentListTable[Supplier],EquipmentListTable[Tag], FilterSpecs!$A$7, $B$2)</f>
        <v>A</v>
      </c>
      <c r="G24" s="151" t="str">
        <f>[1]!nonzeroQtysOfList(EquipmentListTable['# Left],EquipmentListTable[Supplier],EquipmentListTable[Supplier URL], FilterSpecs!$A$7, $B$2)</f>
        <v>https://www.adafruit.com/product/3145</v>
      </c>
      <c r="H24" s="151" t="str">
        <f>[1]!nonzeroQtysOfList(EquipmentListTable['# Left],EquipmentListTable[Supplier],EquipmentListTable[Supplier URL], FilterSpecs!$A$7, $B$2)&amp; " Link"</f>
        <v>https://www.adafruit.com/product/3145 Link</v>
      </c>
      <c r="I24" s="151" t="str">
        <f>[1]!nonzeroQtysOfList(EquipmentListTable['# Left],EquipmentListTable[Supplier],EquipmentListTable[Mouser URL], FilterSpecs!$A$7, $B$2)</f>
        <v>https://www.mouser.com/ProductDetail/485-3145</v>
      </c>
      <c r="J24" s="155" t="str">
        <f t="shared" si="0"/>
        <v>https://www.mouser.com/ProductDetail/485-3145</v>
      </c>
    </row>
    <row r="25" spans="1:10" s="153" customFormat="1" x14ac:dyDescent="0.3">
      <c r="A25" s="152" t="s">
        <v>2486</v>
      </c>
      <c r="B25" s="151" t="str">
        <f>[1]!nonzeroQtysOfList(EquipmentListTable['# Left],EquipmentListTable[Supplier],EquipmentListTable[Name], FilterSpecs!$A$7, $B$2)</f>
        <v>Small Dual Row Wire Housing Pack for DIY Jumper Cables</v>
      </c>
      <c r="C25" s="152" t="str">
        <f>[1]!nonzeroQtysOfList(EquipmentListTable['# Left],EquipmentListTable[Supplier],EquipmentListTable[Supplier SKU], FilterSpecs!$A$7, $B$2)</f>
        <v>3143</v>
      </c>
      <c r="D25" s="152" t="str">
        <f>FilterSpecs!$B$7&amp;'AF Order'!C25</f>
        <v>485-3143</v>
      </c>
      <c r="E25" s="152">
        <f>[1]!nonzeroQtysOfList(EquipmentListTable['# Left],EquipmentListTable[Supplier],EquipmentListTable['# Left], FilterSpecs!$A$7, $B$2)</f>
        <v>2</v>
      </c>
      <c r="F25" s="151" t="str">
        <f>[1]!nonzeroQtysOfList(EquipmentListTable['# Left],EquipmentListTable[Supplier],EquipmentListTable[Tag], FilterSpecs!$A$7, $B$2)</f>
        <v>G</v>
      </c>
      <c r="G25" s="151" t="str">
        <f>[1]!nonzeroQtysOfList(EquipmentListTable['# Left],EquipmentListTable[Supplier],EquipmentListTable[Supplier URL], FilterSpecs!$A$7, $B$2)</f>
        <v>https://www.adafruit.com/product/3143</v>
      </c>
      <c r="H25" s="151" t="str">
        <f>[1]!nonzeroQtysOfList(EquipmentListTable['# Left],EquipmentListTable[Supplier],EquipmentListTable[Supplier URL], FilterSpecs!$A$7, $B$2)&amp; " Link"</f>
        <v>https://www.adafruit.com/product/3143 Link</v>
      </c>
      <c r="I25" s="151" t="str">
        <f>[1]!nonzeroQtysOfList(EquipmentListTable['# Left],EquipmentListTable[Supplier],EquipmentListTable[Mouser URL], FilterSpecs!$A$7, $B$2)</f>
        <v>https://www.mouser.com/ProductDetail/485-3143</v>
      </c>
      <c r="J25" s="155" t="str">
        <f t="shared" si="0"/>
        <v>https://www.mouser.com/ProductDetail/485-3143</v>
      </c>
    </row>
    <row r="26" spans="1:10" x14ac:dyDescent="0.3">
      <c r="A26" s="125" t="s">
        <v>2486</v>
      </c>
      <c r="B26" s="109" t="str">
        <f>[1]!nonzeroQtysOfList(EquipmentListTable['# Left],EquipmentListTable[Supplier],EquipmentListTable[Name], FilterSpecs!$A$7, $B$2)</f>
        <v>Large Single Row Housing Pack for DIY Jumper Cables</v>
      </c>
      <c r="C26" s="125" t="str">
        <f>[1]!nonzeroQtysOfList(EquipmentListTable['# Left],EquipmentListTable[Supplier],EquipmentListTable[Supplier SKU], FilterSpecs!$A$7, $B$2)</f>
        <v>3146</v>
      </c>
      <c r="D26" s="125" t="str">
        <f>FilterSpecs!$B$7&amp;'AF Order'!C26</f>
        <v>485-3146</v>
      </c>
      <c r="E26" s="125">
        <f>[1]!nonzeroQtysOfList(EquipmentListTable['# Left],EquipmentListTable[Supplier],EquipmentListTable['# Left], FilterSpecs!$A$7, $B$2)</f>
        <v>2</v>
      </c>
      <c r="F26" s="109" t="str">
        <f>[1]!nonzeroQtysOfList(EquipmentListTable['# Left],EquipmentListTable[Supplier],EquipmentListTable[Tag], FilterSpecs!$A$7, $B$2)</f>
        <v>G</v>
      </c>
      <c r="G26" s="109" t="str">
        <f>[1]!nonzeroQtysOfList(EquipmentListTable['# Left],EquipmentListTable[Supplier],EquipmentListTable[Supplier URL], FilterSpecs!$A$7, $B$2)</f>
        <v>https://www.adafruit.com/product/3146</v>
      </c>
      <c r="H26" s="109" t="str">
        <f>[1]!nonzeroQtysOfList(EquipmentListTable['# Left],EquipmentListTable[Supplier],EquipmentListTable[Supplier URL], FilterSpecs!$A$7, $B$2)&amp; " Link"</f>
        <v>https://www.adafruit.com/product/3146 Link</v>
      </c>
      <c r="I26" s="109" t="str">
        <f>[1]!nonzeroQtysOfList(EquipmentListTable['# Left],EquipmentListTable[Supplier],EquipmentListTable[Mouser URL], FilterSpecs!$A$7, $B$2)</f>
        <v>https://www.mouser.com/ProductDetail/485-3146</v>
      </c>
      <c r="J26" s="154" t="str">
        <f t="shared" si="0"/>
        <v>https://www.mouser.com/ProductDetail/485-3146</v>
      </c>
    </row>
    <row r="27" spans="1:10" x14ac:dyDescent="0.3">
      <c r="B27" s="109" t="str">
        <f>[1]!nonzeroQtysOfList(EquipmentListTable['# Left],EquipmentListTable[Supplier],EquipmentListTable[Name], FilterSpecs!$A$7, $B$2)</f>
        <v>Premium Female/Female Raw Custom Jumper Wires - 40 x 6" (150mm)</v>
      </c>
      <c r="C27" s="125" t="str">
        <f>[1]!nonzeroQtysOfList(EquipmentListTable['# Left],EquipmentListTable[Supplier],EquipmentListTable[Supplier SKU], FilterSpecs!$A$7, $B$2)</f>
        <v>3141</v>
      </c>
      <c r="D27" s="125" t="str">
        <f>FilterSpecs!$B$7&amp;'AF Order'!C27</f>
        <v>485-3141</v>
      </c>
      <c r="E27" s="125">
        <f>[1]!nonzeroQtysOfList(EquipmentListTable['# Left],EquipmentListTable[Supplier],EquipmentListTable['# Left], FilterSpecs!$A$7, $B$2)</f>
        <v>5</v>
      </c>
      <c r="F27" s="109" t="str">
        <f>[1]!nonzeroQtysOfList(EquipmentListTable['# Left],EquipmentListTable[Supplier],EquipmentListTable[Tag], FilterSpecs!$A$7, $B$2)</f>
        <v>G</v>
      </c>
      <c r="G27" s="109" t="str">
        <f>[1]!nonzeroQtysOfList(EquipmentListTable['# Left],EquipmentListTable[Supplier],EquipmentListTable[Supplier URL], FilterSpecs!$A$7, $B$2)</f>
        <v>https://www.adafruit.com/product/3141</v>
      </c>
      <c r="H27" s="109" t="str">
        <f>[1]!nonzeroQtysOfList(EquipmentListTable['# Left],EquipmentListTable[Supplier],EquipmentListTable[Supplier URL], FilterSpecs!$A$7, $B$2)&amp; " Link"</f>
        <v>https://www.adafruit.com/product/3141 Link</v>
      </c>
      <c r="I27" s="109" t="str">
        <f>[1]!nonzeroQtysOfList(EquipmentListTable['# Left],EquipmentListTable[Supplier],EquipmentListTable[Mouser URL], FilterSpecs!$A$7, $B$2)</f>
        <v>https://www.mouser.com/ProductDetail/485-3141</v>
      </c>
      <c r="J27" s="154" t="str">
        <f t="shared" si="0"/>
        <v>https://www.mouser.com/ProductDetail/485-3141</v>
      </c>
    </row>
    <row r="28" spans="1:10" s="153" customFormat="1" x14ac:dyDescent="0.3">
      <c r="A28" s="152" t="s">
        <v>2486</v>
      </c>
      <c r="B28" s="151" t="str">
        <f>[1]!nonzeroQtysOfList(EquipmentListTable['# Left],EquipmentListTable[Supplier],EquipmentListTable[Name], FilterSpecs!$A$7, $B$2)</f>
        <v>Premium Male/Male Raw Jumper Wires - 40 x 6" (150mm)</v>
      </c>
      <c r="C28" s="152" t="str">
        <f>[1]!nonzeroQtysOfList(EquipmentListTable['# Left],EquipmentListTable[Supplier],EquipmentListTable[Supplier SKU], FilterSpecs!$A$7, $B$2)</f>
        <v>3142</v>
      </c>
      <c r="D28" s="152" t="str">
        <f>FilterSpecs!$B$7&amp;'AF Order'!C28</f>
        <v>485-3142</v>
      </c>
      <c r="E28" s="152">
        <f>[1]!nonzeroQtysOfList(EquipmentListTable['# Left],EquipmentListTable[Supplier],EquipmentListTable['# Left], FilterSpecs!$A$7, $B$2)</f>
        <v>5</v>
      </c>
      <c r="F28" s="151" t="str">
        <f>[1]!nonzeroQtysOfList(EquipmentListTable['# Left],EquipmentListTable[Supplier],EquipmentListTable[Tag], FilterSpecs!$A$7, $B$2)</f>
        <v>B</v>
      </c>
      <c r="G28" s="151" t="str">
        <f>[1]!nonzeroQtysOfList(EquipmentListTable['# Left],EquipmentListTable[Supplier],EquipmentListTable[Supplier URL], FilterSpecs!$A$7, $B$2)</f>
        <v>https://www.adafruit.com/product/3142</v>
      </c>
      <c r="H28" s="151" t="str">
        <f>[1]!nonzeroQtysOfList(EquipmentListTable['# Left],EquipmentListTable[Supplier],EquipmentListTable[Supplier URL], FilterSpecs!$A$7, $B$2)&amp; " Link"</f>
        <v>https://www.adafruit.com/product/3142 Link</v>
      </c>
      <c r="I28" s="151" t="str">
        <f>[1]!nonzeroQtysOfList(EquipmentListTable['# Left],EquipmentListTable[Supplier],EquipmentListTable[Mouser URL], FilterSpecs!$A$7, $B$2)</f>
        <v>https://www.mouser.com/ProductDetail/485-3142</v>
      </c>
      <c r="J28" s="155" t="str">
        <f t="shared" si="0"/>
        <v>https://www.mouser.com/ProductDetail/485-3142</v>
      </c>
    </row>
    <row r="29" spans="1:10" x14ac:dyDescent="0.3">
      <c r="A29" s="125" t="s">
        <v>2486</v>
      </c>
      <c r="B29" s="109" t="str">
        <f>[1]!nonzeroQtysOfList(EquipmentListTable['# Left],EquipmentListTable[Supplier],EquipmentListTable[Name], FilterSpecs!$A$7, $B$2)</f>
        <v xml:space="preserve">Pogo Pins "Crown Head" (10 pack) - P75-H2 </v>
      </c>
      <c r="C29" s="125" t="str">
        <f>[1]!nonzeroQtysOfList(EquipmentListTable['# Left],EquipmentListTable[Supplier],EquipmentListTable[Supplier SKU], FilterSpecs!$A$7, $B$2)</f>
        <v>2429</v>
      </c>
      <c r="D29" s="125" t="str">
        <f>FilterSpecs!$B$7&amp;'AF Order'!C29</f>
        <v>485-2429</v>
      </c>
      <c r="E29" s="125">
        <f>[1]!nonzeroQtysOfList(EquipmentListTable['# Left],EquipmentListTable[Supplier],EquipmentListTable['# Left], FilterSpecs!$A$7, $B$2)</f>
        <v>1</v>
      </c>
      <c r="F29" s="109" t="str">
        <f>[1]!nonzeroQtysOfList(EquipmentListTable['# Left],EquipmentListTable[Supplier],EquipmentListTable[Tag], FilterSpecs!$A$7, $B$2)</f>
        <v>A</v>
      </c>
      <c r="G29" s="109" t="str">
        <f>[1]!nonzeroQtysOfList(EquipmentListTable['# Left],EquipmentListTable[Supplier],EquipmentListTable[Supplier URL], FilterSpecs!$A$7, $B$2)</f>
        <v>https://www.adafruit.com/product/2429</v>
      </c>
      <c r="H29" s="109" t="str">
        <f>[1]!nonzeroQtysOfList(EquipmentListTable['# Left],EquipmentListTable[Supplier],EquipmentListTable[Supplier URL], FilterSpecs!$A$7, $B$2)&amp; " Link"</f>
        <v>https://www.adafruit.com/product/2429 Link</v>
      </c>
      <c r="I29" s="109" t="str">
        <f>[1]!nonzeroQtysOfList(EquipmentListTable['# Left],EquipmentListTable[Supplier],EquipmentListTable[Mouser URL], FilterSpecs!$A$7, $B$2)</f>
        <v>https://www.mouser.com/ProductDetail/485-2429</v>
      </c>
      <c r="J29" s="154" t="str">
        <f t="shared" si="0"/>
        <v>https://www.mouser.com/ProductDetail/485-2429</v>
      </c>
    </row>
    <row r="30" spans="1:10" s="153" customFormat="1" x14ac:dyDescent="0.3">
      <c r="A30" s="152" t="s">
        <v>2486</v>
      </c>
      <c r="B30" s="151" t="str">
        <f>[1]!nonzeroQtysOfList(EquipmentListTable['# Left],EquipmentListTable[Supplier],EquipmentListTable[Name], FilterSpecs!$A$7, $B$2)</f>
        <v xml:space="preserve">Pogo Pins "Cupped Head" (10 pack) - P75-A2 </v>
      </c>
      <c r="C30" s="152" t="str">
        <f>[1]!nonzeroQtysOfList(EquipmentListTable['# Left],EquipmentListTable[Supplier],EquipmentListTable[Supplier SKU], FilterSpecs!$A$7, $B$2)</f>
        <v>2428</v>
      </c>
      <c r="D30" s="152" t="str">
        <f>FilterSpecs!$B$7&amp;'AF Order'!C30</f>
        <v>485-2428</v>
      </c>
      <c r="E30" s="152">
        <f>[1]!nonzeroQtysOfList(EquipmentListTable['# Left],EquipmentListTable[Supplier],EquipmentListTable['# Left], FilterSpecs!$A$7, $B$2)</f>
        <v>1</v>
      </c>
      <c r="F30" s="151" t="str">
        <f>[1]!nonzeroQtysOfList(EquipmentListTable['# Left],EquipmentListTable[Supplier],EquipmentListTable[Tag], FilterSpecs!$A$7, $B$2)</f>
        <v>G</v>
      </c>
      <c r="G30" s="151" t="str">
        <f>[1]!nonzeroQtysOfList(EquipmentListTable['# Left],EquipmentListTable[Supplier],EquipmentListTable[Supplier URL], FilterSpecs!$A$7, $B$2)</f>
        <v>https://www.adafruit.com/product/2428</v>
      </c>
      <c r="H30" s="151" t="str">
        <f>[1]!nonzeroQtysOfList(EquipmentListTable['# Left],EquipmentListTable[Supplier],EquipmentListTable[Supplier URL], FilterSpecs!$A$7, $B$2)&amp; " Link"</f>
        <v>https://www.adafruit.com/product/2428 Link</v>
      </c>
      <c r="I30" s="151" t="str">
        <f>[1]!nonzeroQtysOfList(EquipmentListTable['# Left],EquipmentListTable[Supplier],EquipmentListTable[Mouser URL], FilterSpecs!$A$7, $B$2)</f>
        <v>https://www.mouser.com/ProductDetail/485-2428</v>
      </c>
      <c r="J30" s="155" t="str">
        <f t="shared" si="0"/>
        <v>https://www.mouser.com/ProductDetail/485-2428</v>
      </c>
    </row>
    <row r="31" spans="1:10" x14ac:dyDescent="0.3">
      <c r="A31" s="125" t="s">
        <v>2486</v>
      </c>
      <c r="B31" s="109" t="str">
        <f>[1]!nonzeroQtysOfList(EquipmentListTable['# Left],EquipmentListTable[Supplier],EquipmentListTable[Name], FilterSpecs!$A$7, $B$2)</f>
        <v>Pogo Pins "Needle Head" (10 pack) - P75-B1</v>
      </c>
      <c r="C31" s="125" t="str">
        <f>[1]!nonzeroQtysOfList(EquipmentListTable['# Left],EquipmentListTable[Supplier],EquipmentListTable[Supplier SKU], FilterSpecs!$A$7, $B$2)</f>
        <v>2430</v>
      </c>
      <c r="D31" s="125" t="str">
        <f>FilterSpecs!$B$7&amp;'AF Order'!C31</f>
        <v>485-2430</v>
      </c>
      <c r="E31" s="125">
        <f>[1]!nonzeroQtysOfList(EquipmentListTable['# Left],EquipmentListTable[Supplier],EquipmentListTable['# Left], FilterSpecs!$A$7, $B$2)</f>
        <v>1</v>
      </c>
      <c r="F31" s="109" t="str">
        <f>[1]!nonzeroQtysOfList(EquipmentListTable['# Left],EquipmentListTable[Supplier],EquipmentListTable[Tag], FilterSpecs!$A$7, $B$2)</f>
        <v>A</v>
      </c>
      <c r="G31" s="109" t="str">
        <f>[1]!nonzeroQtysOfList(EquipmentListTable['# Left],EquipmentListTable[Supplier],EquipmentListTable[Supplier URL], FilterSpecs!$A$7, $B$2)</f>
        <v>https://www.adafruit.com/product/2430</v>
      </c>
      <c r="H31" s="109" t="str">
        <f>[1]!nonzeroQtysOfList(EquipmentListTable['# Left],EquipmentListTable[Supplier],EquipmentListTable[Supplier URL], FilterSpecs!$A$7, $B$2)&amp; " Link"</f>
        <v>https://www.adafruit.com/product/2430 Link</v>
      </c>
      <c r="I31" s="109" t="str">
        <f>[1]!nonzeroQtysOfList(EquipmentListTable['# Left],EquipmentListTable[Supplier],EquipmentListTable[Mouser URL], FilterSpecs!$A$7, $B$2)</f>
        <v>https://www.mouser.com/ProductDetail/485-2430</v>
      </c>
      <c r="J31" s="154" t="str">
        <f t="shared" si="0"/>
        <v>https://www.mouser.com/ProductDetail/485-2430</v>
      </c>
    </row>
    <row r="32" spans="1:10" x14ac:dyDescent="0.3">
      <c r="A32" s="125" t="s">
        <v>2486</v>
      </c>
      <c r="B32" s="109" t="str">
        <f>[1]!nonzeroQtysOfList(EquipmentListTable['# Left],EquipmentListTable[Supplier],EquipmentListTable[Name], FilterSpecs!$A$7, $B$2)</f>
        <v xml:space="preserve">Pogo Pins "Spear Head" (10 pack) - P75-LM3 </v>
      </c>
      <c r="C32" s="125" t="str">
        <f>[1]!nonzeroQtysOfList(EquipmentListTable['# Left],EquipmentListTable[Supplier],EquipmentListTable[Supplier SKU], FilterSpecs!$A$7, $B$2)</f>
        <v>394</v>
      </c>
      <c r="D32" s="125" t="str">
        <f>FilterSpecs!$B$7&amp;'AF Order'!C32</f>
        <v>485-394</v>
      </c>
      <c r="E32" s="125">
        <f>[1]!nonzeroQtysOfList(EquipmentListTable['# Left],EquipmentListTable[Supplier],EquipmentListTable['# Left], FilterSpecs!$A$7, $B$2)</f>
        <v>1</v>
      </c>
      <c r="F32" s="109" t="str">
        <f>[1]!nonzeroQtysOfList(EquipmentListTable['# Left],EquipmentListTable[Supplier],EquipmentListTable[Tag], FilterSpecs!$A$7, $B$2)</f>
        <v>A</v>
      </c>
      <c r="G32" s="109" t="str">
        <f>[1]!nonzeroQtysOfList(EquipmentListTable['# Left],EquipmentListTable[Supplier],EquipmentListTable[Supplier URL], FilterSpecs!$A$7, $B$2)</f>
        <v>https://www.adafruit.com/product/394</v>
      </c>
      <c r="H32" s="109" t="str">
        <f>[1]!nonzeroQtysOfList(EquipmentListTable['# Left],EquipmentListTable[Supplier],EquipmentListTable[Supplier URL], FilterSpecs!$A$7, $B$2)&amp; " Link"</f>
        <v>https://www.adafruit.com/product/394 Link</v>
      </c>
      <c r="I32" s="109" t="str">
        <f>[1]!nonzeroQtysOfList(EquipmentListTable['# Left],EquipmentListTable[Supplier],EquipmentListTable[Mouser URL], FilterSpecs!$A$7, $B$2)</f>
        <v>https://www.mouser.com/ProductDetail/485-394</v>
      </c>
      <c r="J32" s="154" t="str">
        <f t="shared" si="0"/>
        <v>https://www.mouser.com/ProductDetail/485-394</v>
      </c>
    </row>
    <row r="33" spans="1:10" x14ac:dyDescent="0.3">
      <c r="A33" s="125" t="s">
        <v>2486</v>
      </c>
      <c r="B33" s="109" t="str">
        <f>[1]!nonzeroQtysOfList(EquipmentListTable['# Left],EquipmentListTable[Supplier],EquipmentListTable[Name], FilterSpecs!$A$7, $B$2)</f>
        <v xml:space="preserve">Panavise Jr. </v>
      </c>
      <c r="C33" s="125">
        <f>[1]!nonzeroQtysOfList(EquipmentListTable['# Left],EquipmentListTable[Supplier],EquipmentListTable[Supplier SKU], FilterSpecs!$A$7, $B$2)</f>
        <v>151</v>
      </c>
      <c r="D33" s="125" t="str">
        <f>FilterSpecs!$B$7&amp;'AF Order'!C33</f>
        <v>485-151</v>
      </c>
      <c r="E33" s="125">
        <f>[1]!nonzeroQtysOfList(EquipmentListTable['# Left],EquipmentListTable[Supplier],EquipmentListTable['# Left], FilterSpecs!$A$7, $B$2)</f>
        <v>1</v>
      </c>
      <c r="F33" s="109" t="str">
        <f>[1]!nonzeroQtysOfList(EquipmentListTable['# Left],EquipmentListTable[Supplier],EquipmentListTable[Tag], FilterSpecs!$A$7, $B$2)</f>
        <v>E</v>
      </c>
      <c r="G33" s="109" t="str">
        <f>[1]!nonzeroQtysOfList(EquipmentListTable['# Left],EquipmentListTable[Supplier],EquipmentListTable[Supplier URL], FilterSpecs!$A$7, $B$2)</f>
        <v>https://www.adafruit.com/product/151</v>
      </c>
      <c r="H33" s="109" t="str">
        <f>[1]!nonzeroQtysOfList(EquipmentListTable['# Left],EquipmentListTable[Supplier],EquipmentListTable[Supplier URL], FilterSpecs!$A$7, $B$2)&amp; " Link"</f>
        <v>https://www.adafruit.com/product/151 Link</v>
      </c>
      <c r="I33" s="109" t="str">
        <f>[1]!nonzeroQtysOfList(EquipmentListTable['# Left],EquipmentListTable[Supplier],EquipmentListTable[Mouser URL], FilterSpecs!$A$7, $B$2)</f>
        <v>https://www.mouser.com/ProductDetail/485-151</v>
      </c>
      <c r="J33" s="154" t="str">
        <f t="shared" si="0"/>
        <v>https://www.mouser.com/ProductDetail/485-151</v>
      </c>
    </row>
    <row r="34" spans="1:10" x14ac:dyDescent="0.3">
      <c r="B34" s="109" t="e">
        <f>[1]!nonzeroQtysOfList(EquipmentListTable['# Left],EquipmentListTable[Supplier],EquipmentListTable[Name], FilterSpecs!$A$7, $B$2)</f>
        <v>#VALUE!</v>
      </c>
      <c r="C34" s="125" t="e">
        <f>[1]!nonzeroQtysOfList(EquipmentListTable['# Left],EquipmentListTable[Supplier],EquipmentListTable[Supplier SKU], FilterSpecs!$A$7, $B$2)</f>
        <v>#VALUE!</v>
      </c>
      <c r="D34" s="125" t="e">
        <f>FilterSpecs!$B$7&amp;'AF Order'!C34</f>
        <v>#VALUE!</v>
      </c>
      <c r="E34" s="125" t="e">
        <f>[1]!nonzeroQtysOfList(EquipmentListTable['# Left],EquipmentListTable[Supplier],EquipmentListTable['# Left], FilterSpecs!$A$7, $B$2)</f>
        <v>#VALUE!</v>
      </c>
      <c r="F34" s="109" t="e">
        <f>[1]!nonzeroQtysOfList(EquipmentListTable['# Left],EquipmentListTable[Supplier],EquipmentListTable[Tag], FilterSpecs!$A$7, $B$2)</f>
        <v>#VALUE!</v>
      </c>
      <c r="G34" s="109" t="e">
        <f>[1]!nonzeroQtysOfList(EquipmentListTable['# Left],EquipmentListTable[Supplier],EquipmentListTable[Supplier URL], FilterSpecs!$A$7, $B$2)</f>
        <v>#VALUE!</v>
      </c>
      <c r="H34" s="109" t="e">
        <f>[1]!nonzeroQtysOfList(EquipmentListTable['# Left],EquipmentListTable[Supplier],EquipmentListTable[Supplier URL], FilterSpecs!$A$7, $B$2)&amp; " Link"</f>
        <v>#VALUE!</v>
      </c>
      <c r="I34" s="109" t="e">
        <f>[1]!nonzeroQtysOfList(EquipmentListTable['# Left],EquipmentListTable[Supplier],EquipmentListTable[Mouser URL], FilterSpecs!$A$7, $B$2)</f>
        <v>#VALUE!</v>
      </c>
      <c r="J34" s="154" t="e">
        <f t="shared" si="0"/>
        <v>#VALUE!</v>
      </c>
    </row>
    <row r="35" spans="1:10" x14ac:dyDescent="0.3">
      <c r="B35" s="109" t="e">
        <f>[1]!nonzeroQtysOfList(EquipmentListTable['# Left],EquipmentListTable[Supplier],EquipmentListTable[Name], FilterSpecs!$A$7, $B$2)</f>
        <v>#VALUE!</v>
      </c>
      <c r="C35" s="125" t="e">
        <f>[1]!nonzeroQtysOfList(EquipmentListTable['# Left],EquipmentListTable[Supplier],EquipmentListTable[Supplier SKU], FilterSpecs!$A$7, $B$2)</f>
        <v>#VALUE!</v>
      </c>
      <c r="D35" s="125" t="e">
        <f>FilterSpecs!$B$7&amp;'AF Order'!C35</f>
        <v>#VALUE!</v>
      </c>
      <c r="E35" s="125" t="e">
        <f>[1]!nonzeroQtysOfList(EquipmentListTable['# Left],EquipmentListTable[Supplier],EquipmentListTable['# Left], FilterSpecs!$A$7, $B$2)</f>
        <v>#VALUE!</v>
      </c>
      <c r="F35" s="109" t="e">
        <f>[1]!nonzeroQtysOfList(EquipmentListTable['# Left],EquipmentListTable[Supplier],EquipmentListTable[Tag], FilterSpecs!$A$7, $B$2)</f>
        <v>#VALUE!</v>
      </c>
      <c r="G35" s="109" t="e">
        <f>[1]!nonzeroQtysOfList(EquipmentListTable['# Left],EquipmentListTable[Supplier],EquipmentListTable[Supplier URL], FilterSpecs!$A$7, $B$2)</f>
        <v>#VALUE!</v>
      </c>
      <c r="H35" s="109" t="e">
        <f>[1]!nonzeroQtysOfList(EquipmentListTable['# Left],EquipmentListTable[Supplier],EquipmentListTable[Supplier URL], FilterSpecs!$A$7, $B$2)&amp; " Link"</f>
        <v>#VALUE!</v>
      </c>
      <c r="I35" s="109" t="e">
        <f>[1]!nonzeroQtysOfList(EquipmentListTable['# Left],EquipmentListTable[Supplier],EquipmentListTable[Mouser URL], FilterSpecs!$A$7, $B$2)</f>
        <v>#VALUE!</v>
      </c>
      <c r="J35" s="154" t="e">
        <f t="shared" si="0"/>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29F8B-E66E-4951-A77A-EFBF9FDB3DB0}">
  <sheetPr codeName="Sheet9">
    <tabColor rgb="FF92D050"/>
  </sheetPr>
  <dimension ref="A1:AC424"/>
  <sheetViews>
    <sheetView zoomScale="85" zoomScaleNormal="85" workbookViewId="0">
      <selection activeCell="A3" sqref="A3"/>
    </sheetView>
  </sheetViews>
  <sheetFormatPr defaultRowHeight="14.4" x14ac:dyDescent="0.3"/>
  <cols>
    <col min="1" max="1" width="48.5546875" style="123" bestFit="1" customWidth="1"/>
    <col min="2" max="2" width="39.109375" style="123" bestFit="1" customWidth="1"/>
    <col min="3" max="3" width="19.21875" style="123" bestFit="1" customWidth="1"/>
    <col min="4" max="6" width="9.5546875" style="123" bestFit="1" customWidth="1"/>
    <col min="7" max="7" width="11.33203125" style="123" bestFit="1" customWidth="1"/>
    <col min="8" max="11" width="9.5546875" style="123" bestFit="1" customWidth="1"/>
    <col min="12" max="12" width="81.77734375" style="123" bestFit="1" customWidth="1"/>
    <col min="13" max="13" width="11.77734375" style="123" bestFit="1" customWidth="1"/>
    <col min="14" max="14" width="11.21875" style="123" bestFit="1" customWidth="1"/>
    <col min="15" max="16" width="9.5546875" style="123" bestFit="1" customWidth="1"/>
    <col min="17" max="17" width="12.77734375" style="123" bestFit="1" customWidth="1"/>
    <col min="18" max="18" width="12.44140625" style="123" bestFit="1" customWidth="1"/>
    <col min="19" max="20" width="9.5546875" style="123" bestFit="1" customWidth="1"/>
    <col min="21" max="21" width="13.5546875" style="123" bestFit="1" customWidth="1"/>
    <col min="22" max="22" width="17.88671875" style="123" bestFit="1" customWidth="1"/>
    <col min="23" max="23" width="39.88671875" style="123" bestFit="1" customWidth="1"/>
    <col min="24" max="24" width="62.77734375" style="123" bestFit="1" customWidth="1"/>
    <col min="25" max="25" width="37.109375" style="123" bestFit="1" customWidth="1"/>
    <col min="26" max="26" width="45.88671875" style="123" bestFit="1" customWidth="1"/>
    <col min="27" max="27" width="24" style="123" bestFit="1" customWidth="1"/>
    <col min="28" max="28" width="17.109375" style="123" bestFit="1" customWidth="1"/>
  </cols>
  <sheetData>
    <row r="1" spans="1:29" x14ac:dyDescent="0.3">
      <c r="A1" s="125" t="str">
        <f>[1]!VendorFilteredRows( EquipmentListTable[],EquipmentListTable[Supplier], FilterSpecs!$A$7, $A$2)</f>
        <v>Type</v>
      </c>
      <c r="B1" s="125" t="str">
        <f>[1]!VendorFilteredRows( EquipmentListTable[],EquipmentListTable[Supplier], FilterSpecs!$A$7, $A$2)</f>
        <v>Category</v>
      </c>
      <c r="C1" s="125" t="str">
        <f>[1]!VendorFilteredRows( EquipmentListTable[],EquipmentListTable[Supplier], FilterSpecs!$A$7, $A$2)</f>
        <v>Supplier</v>
      </c>
      <c r="D1" s="125" t="str">
        <f>[1]!VendorFilteredRows( EquipmentListTable[],EquipmentListTable[Supplier], FilterSpecs!$A$7, $A$2)</f>
        <v>SKU</v>
      </c>
      <c r="E1" s="125" t="str">
        <f>[1]!VendorFilteredRows( EquipmentListTable[],EquipmentListTable[Supplier], FilterSpecs!$A$7, $A$2)</f>
        <v>#/Unit</v>
      </c>
      <c r="F1" s="125" t="str">
        <f>[1]!VendorFilteredRows( EquipmentListTable[],EquipmentListTable[Supplier], FilterSpecs!$A$7, $A$2)</f>
        <v># Extra</v>
      </c>
      <c r="G1" s="125" t="str">
        <f>[1]!VendorFilteredRows( EquipmentListTable[],EquipmentListTable[Supplier], FilterSpecs!$A$7, $A$2)</f>
        <v>Init # Extra</v>
      </c>
      <c r="H1" s="125" t="str">
        <f>[1]!VendorFilteredRows( EquipmentListTable[],EquipmentListTable[Supplier], FilterSpecs!$A$7, $A$2)</f>
        <v>Tot #</v>
      </c>
      <c r="I1" s="125" t="str">
        <f>[1]!VendorFilteredRows( EquipmentListTable[],EquipmentListTable[Supplier], FilterSpecs!$A$7, $A$2)</f>
        <v>In Stock</v>
      </c>
      <c r="J1" s="125" t="str">
        <f>[1]!VendorFilteredRows( EquipmentListTable[],EquipmentListTable[Supplier], FilterSpecs!$A$7, $A$2)</f>
        <v># Initial</v>
      </c>
      <c r="K1" s="125" t="str">
        <f>[1]!VendorFilteredRows( EquipmentListTable[],EquipmentListTable[Supplier], FilterSpecs!$A$7, $A$2)</f>
        <v># Left</v>
      </c>
      <c r="L1" s="125" t="str">
        <f>[1]!VendorFilteredRows( EquipmentListTable[],EquipmentListTable[Supplier], FilterSpecs!$A$7, $A$2)</f>
        <v># Formatted</v>
      </c>
      <c r="M1" s="125" t="str">
        <f>[1]!VendorFilteredRows( EquipmentListTable[],EquipmentListTable[Supplier], FilterSpecs!$A$7, $A$2)</f>
        <v>Name</v>
      </c>
      <c r="N1" s="125" t="str">
        <f>[1]!VendorFilteredRows( EquipmentListTable[],EquipmentListTable[Supplier], FilterSpecs!$A$7, $A$2)</f>
        <v>Price (USD)</v>
      </c>
      <c r="O1" s="125" t="str">
        <f>[1]!VendorFilteredRows( EquipmentListTable[],EquipmentListTable[Supplier], FilterSpecs!$A$7, $A$2)</f>
        <v>Total Price</v>
      </c>
      <c r="P1" s="125" t="str">
        <f>[1]!VendorFilteredRows( EquipmentListTable[],EquipmentListTable[Supplier], FilterSpecs!$A$7, $A$2)</f>
        <v>Tag</v>
      </c>
      <c r="Q1" s="125" t="str">
        <f>[1]!VendorFilteredRows( EquipmentListTable[],EquipmentListTable[Supplier], FilterSpecs!$A$7, $A$2)</f>
        <v>List #</v>
      </c>
      <c r="R1" s="125" t="str">
        <f>[1]!VendorFilteredRows( EquipmentListTable[],EquipmentListTable[Supplier], FilterSpecs!$A$7, $A$2)</f>
        <v>Supplier SKU</v>
      </c>
      <c r="S1" s="125" t="str">
        <f>[1]!VendorFilteredRows( EquipmentListTable[],EquipmentListTable[Supplier], FilterSpecs!$A$7, $A$2)</f>
        <v>Mouser SKU</v>
      </c>
      <c r="T1" s="125" t="str">
        <f>[1]!VendorFilteredRows( EquipmentListTable[],EquipmentListTable[Supplier], FilterSpecs!$A$7, $A$2)</f>
        <v>$/Unit</v>
      </c>
      <c r="U1" s="125" t="str">
        <f>[1]!VendorFilteredRows( EquipmentListTable[],EquipmentListTable[Supplier], FilterSpecs!$A$7, $A$2)</f>
        <v>Total $</v>
      </c>
      <c r="V1" s="125" t="str">
        <f>[1]!VendorFilteredRows( EquipmentListTable[],EquipmentListTable[Supplier], FilterSpecs!$A$7, $A$2)</f>
        <v>Initial Total $</v>
      </c>
      <c r="W1" s="125" t="str">
        <f>[1]!VendorFilteredRows( EquipmentListTable[],EquipmentListTable[Supplier], FilterSpecs!$A$7, $A$2)</f>
        <v>Remaining Total $</v>
      </c>
      <c r="X1" s="125" t="str">
        <f>[1]!VendorFilteredRows( EquipmentListTable[],EquipmentListTable[Supplier], FilterSpecs!$A$7, $A$2)</f>
        <v>URL</v>
      </c>
      <c r="Y1" s="125" t="str">
        <f>[1]!VendorFilteredRows( EquipmentListTable[],EquipmentListTable[Supplier], FilterSpecs!$A$7, $A$2)</f>
        <v>Thumbnail Image</v>
      </c>
      <c r="Z1" s="125" t="str">
        <f>[1]!VendorFilteredRows( EquipmentListTable[],EquipmentListTable[Supplier], FilterSpecs!$A$7, $A$2)</f>
        <v>Supplier URL</v>
      </c>
      <c r="AA1" s="125" t="str">
        <f>[1]!VendorFilteredRows( EquipmentListTable[],EquipmentListTable[Supplier], FilterSpecs!$A$7, $A$2)</f>
        <v>Mouser URL</v>
      </c>
      <c r="AB1" s="125"/>
    </row>
    <row r="2" spans="1:29" x14ac:dyDescent="0.3">
      <c r="A2" s="125" t="str">
        <f>[1]!VendorFilteredRows( EquipmentListTable[],EquipmentListTable[Supplier], FilterSpecs!$A$7, $A$2)</f>
        <v>Primary Component</v>
      </c>
      <c r="B2" s="125" t="str">
        <f>[1]!VendorFilteredRows( EquipmentListTable[],EquipmentListTable[Supplier], FilterSpecs!$A$7, $A$2)</f>
        <v>Audible Notification/Queuing</v>
      </c>
      <c r="C2" s="125" t="str">
        <f>[1]!VendorFilteredRows( EquipmentListTable[],EquipmentListTable[Supplier], FilterSpecs!$A$7, $A$2)</f>
        <v>Adafruit</v>
      </c>
      <c r="D2" s="125" t="str">
        <f>[1]!VendorFilteredRows( EquipmentListTable[],EquipmentListTable[Supplier], FilterSpecs!$A$7, $A$2)</f>
        <v>94</v>
      </c>
      <c r="E2" s="125">
        <f>[1]!VendorFilteredRows( EquipmentListTable[],EquipmentListTable[Supplier], FilterSpecs!$A$7, $A$2)</f>
        <v>0</v>
      </c>
      <c r="F2" s="125">
        <f>[1]!VendorFilteredRows( EquipmentListTable[],EquipmentListTable[Supplier], FilterSpecs!$A$7, $A$2)</f>
        <v>0</v>
      </c>
      <c r="G2" s="125">
        <f>[1]!VendorFilteredRows( EquipmentListTable[],EquipmentListTable[Supplier], FilterSpecs!$A$7, $A$2)</f>
        <v>0</v>
      </c>
      <c r="H2" s="125">
        <f>[1]!VendorFilteredRows( EquipmentListTable[],EquipmentListTable[Supplier], FilterSpecs!$A$7, $A$2)</f>
        <v>0</v>
      </c>
      <c r="I2" s="125">
        <f>[1]!VendorFilteredRows( EquipmentListTable[],EquipmentListTable[Supplier], FilterSpecs!$A$7, $A$2)</f>
        <v>0</v>
      </c>
      <c r="J2" s="125">
        <f>[1]!VendorFilteredRows( EquipmentListTable[],EquipmentListTable[Supplier], FilterSpecs!$A$7, $A$2)</f>
        <v>0</v>
      </c>
      <c r="K2" s="125">
        <f>[1]!VendorFilteredRows( EquipmentListTable[],EquipmentListTable[Supplier], FilterSpecs!$A$7, $A$2)</f>
        <v>0</v>
      </c>
      <c r="L2" s="125">
        <f>[1]!VendorFilteredRows( EquipmentListTable[],EquipmentListTable[Supplier], FilterSpecs!$A$7, $A$2)</f>
        <v>0</v>
      </c>
      <c r="M2" s="125" t="str">
        <f>[1]!VendorFilteredRows( EquipmentListTable[],EquipmentListTable[Supplier], FilterSpecs!$A$7, $A$2)</f>
        <v xml:space="preserve">Adafruit Wave Shield for Arduino Kit - v1.1 </v>
      </c>
      <c r="N2" s="125">
        <f>[1]!VendorFilteredRows( EquipmentListTable[],EquipmentListTable[Supplier], FilterSpecs!$A$7, $A$2)</f>
        <v>22</v>
      </c>
      <c r="O2" s="125">
        <f>[1]!VendorFilteredRows( EquipmentListTable[],EquipmentListTable[Supplier], FilterSpecs!$A$7, $A$2)</f>
        <v>0</v>
      </c>
      <c r="P2" s="125" t="str">
        <f>[1]!VendorFilteredRows( EquipmentListTable[],EquipmentListTable[Supplier], FilterSpecs!$A$7, $A$2)</f>
        <v>A</v>
      </c>
      <c r="Q2" s="125">
        <f>[1]!VendorFilteredRows( EquipmentListTable[],EquipmentListTable[Supplier], FilterSpecs!$A$7, $A$2)</f>
        <v>11</v>
      </c>
      <c r="R2" s="125" t="str">
        <f>[1]!VendorFilteredRows( EquipmentListTable[],EquipmentListTable[Supplier], FilterSpecs!$A$7, $A$2)</f>
        <v>94</v>
      </c>
      <c r="S2" s="125">
        <f>[1]!VendorFilteredRows( EquipmentListTable[],EquipmentListTable[Supplier], FilterSpecs!$A$7, $A$2)</f>
        <v>0</v>
      </c>
      <c r="T2" s="125">
        <f>[1]!VendorFilteredRows( EquipmentListTable[],EquipmentListTable[Supplier], FilterSpecs!$A$7, $A$2)</f>
        <v>0</v>
      </c>
      <c r="U2" s="125">
        <f>[1]!VendorFilteredRows( EquipmentListTable[],EquipmentListTable[Supplier], FilterSpecs!$A$7, $A$2)</f>
        <v>0</v>
      </c>
      <c r="V2" s="125">
        <f>[1]!VendorFilteredRows( EquipmentListTable[],EquipmentListTable[Supplier], FilterSpecs!$A$7, $A$2)</f>
        <v>0</v>
      </c>
      <c r="W2" s="125">
        <f>[1]!VendorFilteredRows( EquipmentListTable[],EquipmentListTable[Supplier], FilterSpecs!$A$7, $A$2)</f>
        <v>0</v>
      </c>
      <c r="X2" s="125">
        <f>[1]!VendorFilteredRows( EquipmentListTable[],EquipmentListTable[Supplier], FilterSpecs!$A$7, $A$2)</f>
        <v>0</v>
      </c>
      <c r="Y2" s="125">
        <f>[1]!VendorFilteredRows( EquipmentListTable[],EquipmentListTable[Supplier], FilterSpecs!$A$7, $A$2)</f>
        <v>0</v>
      </c>
      <c r="Z2" s="125" t="str">
        <f>[1]!VendorFilteredRows( EquipmentListTable[],EquipmentListTable[Supplier], FilterSpecs!$A$7, $A$2)</f>
        <v>https://www.adafruit.com/product/94</v>
      </c>
      <c r="AA2" s="125" t="str">
        <f>[1]!VendorFilteredRows( EquipmentListTable[],EquipmentListTable[Supplier], FilterSpecs!$A$7, $A$2)</f>
        <v>https://www.mouser.com/ProductDetail/485-94</v>
      </c>
      <c r="AB2" s="125"/>
      <c r="AC2" s="109"/>
    </row>
    <row r="3" spans="1:29" x14ac:dyDescent="0.3">
      <c r="A3" s="125" t="str">
        <f>[1]!VendorFilteredRows( EquipmentListTable[],EquipmentListTable[Supplier], FilterSpecs!$A$7, $A$2)</f>
        <v>Primary Component</v>
      </c>
      <c r="B3" s="125" t="str">
        <f>[1]!VendorFilteredRows( EquipmentListTable[],EquipmentListTable[Supplier], FilterSpecs!$A$7, $A$2)</f>
        <v>Audible Notification/Queuing</v>
      </c>
      <c r="C3" s="125" t="str">
        <f>[1]!VendorFilteredRows( EquipmentListTable[],EquipmentListTable[Supplier], FilterSpecs!$A$7, $A$2)</f>
        <v>Adafruit</v>
      </c>
      <c r="D3" s="125" t="str">
        <f>[1]!VendorFilteredRows( EquipmentListTable[],EquipmentListTable[Supplier], FilterSpecs!$A$7, $A$2)</f>
        <v>3369</v>
      </c>
      <c r="E3" s="125">
        <f>[1]!VendorFilteredRows( EquipmentListTable[],EquipmentListTable[Supplier], FilterSpecs!$A$7, $A$2)</f>
        <v>0</v>
      </c>
      <c r="F3" s="125">
        <f>[1]!VendorFilteredRows( EquipmentListTable[],EquipmentListTable[Supplier], FilterSpecs!$A$7, $A$2)</f>
        <v>0</v>
      </c>
      <c r="G3" s="125">
        <f>[1]!VendorFilteredRows( EquipmentListTable[],EquipmentListTable[Supplier], FilterSpecs!$A$7, $A$2)</f>
        <v>0</v>
      </c>
      <c r="H3" s="125">
        <f>[1]!VendorFilteredRows( EquipmentListTable[],EquipmentListTable[Supplier], FilterSpecs!$A$7, $A$2)</f>
        <v>0</v>
      </c>
      <c r="I3" s="125">
        <f>[1]!VendorFilteredRows( EquipmentListTable[],EquipmentListTable[Supplier], FilterSpecs!$A$7, $A$2)</f>
        <v>0</v>
      </c>
      <c r="J3" s="125">
        <f>[1]!VendorFilteredRows( EquipmentListTable[],EquipmentListTable[Supplier], FilterSpecs!$A$7, $A$2)</f>
        <v>0</v>
      </c>
      <c r="K3" s="125">
        <f>[1]!VendorFilteredRows( EquipmentListTable[],EquipmentListTable[Supplier], FilterSpecs!$A$7, $A$2)</f>
        <v>0</v>
      </c>
      <c r="L3" s="125">
        <f>[1]!VendorFilteredRows( EquipmentListTable[],EquipmentListTable[Supplier], FilterSpecs!$A$7, $A$2)</f>
        <v>0</v>
      </c>
      <c r="M3" s="125" t="str">
        <f>[1]!VendorFilteredRows( EquipmentListTable[],EquipmentListTable[Supplier], FilterSpecs!$A$7, $A$2)</f>
        <v xml:space="preserve">Mini External USB Stereo Speaker </v>
      </c>
      <c r="N3" s="125">
        <f>[1]!VendorFilteredRows( EquipmentListTable[],EquipmentListTable[Supplier], FilterSpecs!$A$7, $A$2)</f>
        <v>12.5</v>
      </c>
      <c r="O3" s="125">
        <f>[1]!VendorFilteredRows( EquipmentListTable[],EquipmentListTable[Supplier], FilterSpecs!$A$7, $A$2)</f>
        <v>0</v>
      </c>
      <c r="P3" s="125" t="str">
        <f>[1]!VendorFilteredRows( EquipmentListTable[],EquipmentListTable[Supplier], FilterSpecs!$A$7, $A$2)</f>
        <v>A</v>
      </c>
      <c r="Q3" s="125">
        <f>[1]!VendorFilteredRows( EquipmentListTable[],EquipmentListTable[Supplier], FilterSpecs!$A$7, $A$2)</f>
        <v>14</v>
      </c>
      <c r="R3" s="125" t="str">
        <f>[1]!VendorFilteredRows( EquipmentListTable[],EquipmentListTable[Supplier], FilterSpecs!$A$7, $A$2)</f>
        <v>3369</v>
      </c>
      <c r="S3" s="125">
        <f>[1]!VendorFilteredRows( EquipmentListTable[],EquipmentListTable[Supplier], FilterSpecs!$A$7, $A$2)</f>
        <v>0</v>
      </c>
      <c r="T3" s="125">
        <f>[1]!VendorFilteredRows( EquipmentListTable[],EquipmentListTable[Supplier], FilterSpecs!$A$7, $A$2)</f>
        <v>0</v>
      </c>
      <c r="U3" s="125">
        <f>[1]!VendorFilteredRows( EquipmentListTable[],EquipmentListTable[Supplier], FilterSpecs!$A$7, $A$2)</f>
        <v>0</v>
      </c>
      <c r="V3" s="125">
        <f>[1]!VendorFilteredRows( EquipmentListTable[],EquipmentListTable[Supplier], FilterSpecs!$A$7, $A$2)</f>
        <v>0</v>
      </c>
      <c r="W3" s="125">
        <f>[1]!VendorFilteredRows( EquipmentListTable[],EquipmentListTable[Supplier], FilterSpecs!$A$7, $A$2)</f>
        <v>0</v>
      </c>
      <c r="X3" s="125">
        <f>[1]!VendorFilteredRows( EquipmentListTable[],EquipmentListTable[Supplier], FilterSpecs!$A$7, $A$2)</f>
        <v>0</v>
      </c>
      <c r="Y3" s="125">
        <f>[1]!VendorFilteredRows( EquipmentListTable[],EquipmentListTable[Supplier], FilterSpecs!$A$7, $A$2)</f>
        <v>0</v>
      </c>
      <c r="Z3" s="125" t="str">
        <f>[1]!VendorFilteredRows( EquipmentListTable[],EquipmentListTable[Supplier], FilterSpecs!$A$7, $A$2)</f>
        <v>https://www.adafruit.com/product/3369</v>
      </c>
      <c r="AA3" s="125" t="str">
        <f>[1]!VendorFilteredRows( EquipmentListTable[],EquipmentListTable[Supplier], FilterSpecs!$A$7, $A$2)</f>
        <v>https://www.mouser.com/ProductDetail/485-3369</v>
      </c>
      <c r="AB3" s="125"/>
      <c r="AC3" s="109"/>
    </row>
    <row r="4" spans="1:29" x14ac:dyDescent="0.3">
      <c r="A4" s="125" t="str">
        <f>[1]!VendorFilteredRows( EquipmentListTable[],EquipmentListTable[Supplier], FilterSpecs!$A$7, $A$2)</f>
        <v>Primary Component</v>
      </c>
      <c r="B4" s="125" t="str">
        <f>[1]!VendorFilteredRows( EquipmentListTable[],EquipmentListTable[Supplier], FilterSpecs!$A$7, $A$2)</f>
        <v>Audible Notification/Queuing</v>
      </c>
      <c r="C4" s="125" t="str">
        <f>[1]!VendorFilteredRows( EquipmentListTable[],EquipmentListTable[Supplier], FilterSpecs!$A$7, $A$2)</f>
        <v>Adafruit</v>
      </c>
      <c r="D4" s="125" t="str">
        <f>[1]!VendorFilteredRows( EquipmentListTable[],EquipmentListTable[Supplier], FilterSpecs!$A$7, $A$2)</f>
        <v>3367</v>
      </c>
      <c r="E4" s="125">
        <f>[1]!VendorFilteredRows( EquipmentListTable[],EquipmentListTable[Supplier], FilterSpecs!$A$7, $A$2)</f>
        <v>0</v>
      </c>
      <c r="F4" s="125">
        <f>[1]!VendorFilteredRows( EquipmentListTable[],EquipmentListTable[Supplier], FilterSpecs!$A$7, $A$2)</f>
        <v>0</v>
      </c>
      <c r="G4" s="125">
        <f>[1]!VendorFilteredRows( EquipmentListTable[],EquipmentListTable[Supplier], FilterSpecs!$A$7, $A$2)</f>
        <v>0</v>
      </c>
      <c r="H4" s="125">
        <f>[1]!VendorFilteredRows( EquipmentListTable[],EquipmentListTable[Supplier], FilterSpecs!$A$7, $A$2)</f>
        <v>0</v>
      </c>
      <c r="I4" s="125">
        <f>[1]!VendorFilteredRows( EquipmentListTable[],EquipmentListTable[Supplier], FilterSpecs!$A$7, $A$2)</f>
        <v>0</v>
      </c>
      <c r="J4" s="125">
        <f>[1]!VendorFilteredRows( EquipmentListTable[],EquipmentListTable[Supplier], FilterSpecs!$A$7, $A$2)</f>
        <v>0</v>
      </c>
      <c r="K4" s="125">
        <f>[1]!VendorFilteredRows( EquipmentListTable[],EquipmentListTable[Supplier], FilterSpecs!$A$7, $A$2)</f>
        <v>0</v>
      </c>
      <c r="L4" s="125">
        <f>[1]!VendorFilteredRows( EquipmentListTable[],EquipmentListTable[Supplier], FilterSpecs!$A$7, $A$2)</f>
        <v>0</v>
      </c>
      <c r="M4" s="125" t="str">
        <f>[1]!VendorFilteredRows( EquipmentListTable[],EquipmentListTable[Supplier], FilterSpecs!$A$7, $A$2)</f>
        <v xml:space="preserve">Mini USB Microphone </v>
      </c>
      <c r="N4" s="125">
        <f>[1]!VendorFilteredRows( EquipmentListTable[],EquipmentListTable[Supplier], FilterSpecs!$A$7, $A$2)</f>
        <v>5.95</v>
      </c>
      <c r="O4" s="125">
        <f>[1]!VendorFilteredRows( EquipmentListTable[],EquipmentListTable[Supplier], FilterSpecs!$A$7, $A$2)</f>
        <v>0</v>
      </c>
      <c r="P4" s="125" t="str">
        <f>[1]!VendorFilteredRows( EquipmentListTable[],EquipmentListTable[Supplier], FilterSpecs!$A$7, $A$2)</f>
        <v>A</v>
      </c>
      <c r="Q4" s="125">
        <f>[1]!VendorFilteredRows( EquipmentListTable[],EquipmentListTable[Supplier], FilterSpecs!$A$7, $A$2)</f>
        <v>15</v>
      </c>
      <c r="R4" s="125" t="str">
        <f>[1]!VendorFilteredRows( EquipmentListTable[],EquipmentListTable[Supplier], FilterSpecs!$A$7, $A$2)</f>
        <v>3367</v>
      </c>
      <c r="S4" s="125">
        <f>[1]!VendorFilteredRows( EquipmentListTable[],EquipmentListTable[Supplier], FilterSpecs!$A$7, $A$2)</f>
        <v>0</v>
      </c>
      <c r="T4" s="125">
        <f>[1]!VendorFilteredRows( EquipmentListTable[],EquipmentListTable[Supplier], FilterSpecs!$A$7, $A$2)</f>
        <v>0</v>
      </c>
      <c r="U4" s="125">
        <f>[1]!VendorFilteredRows( EquipmentListTable[],EquipmentListTable[Supplier], FilterSpecs!$A$7, $A$2)</f>
        <v>0</v>
      </c>
      <c r="V4" s="125">
        <f>[1]!VendorFilteredRows( EquipmentListTable[],EquipmentListTable[Supplier], FilterSpecs!$A$7, $A$2)</f>
        <v>0</v>
      </c>
      <c r="W4" s="125">
        <f>[1]!VendorFilteredRows( EquipmentListTable[],EquipmentListTable[Supplier], FilterSpecs!$A$7, $A$2)</f>
        <v>0</v>
      </c>
      <c r="X4" s="125">
        <f>[1]!VendorFilteredRows( EquipmentListTable[],EquipmentListTable[Supplier], FilterSpecs!$A$7, $A$2)</f>
        <v>0</v>
      </c>
      <c r="Y4" s="125">
        <f>[1]!VendorFilteredRows( EquipmentListTable[],EquipmentListTable[Supplier], FilterSpecs!$A$7, $A$2)</f>
        <v>0</v>
      </c>
      <c r="Z4" s="125" t="str">
        <f>[1]!VendorFilteredRows( EquipmentListTable[],EquipmentListTable[Supplier], FilterSpecs!$A$7, $A$2)</f>
        <v>https://www.adafruit.com/product/3367</v>
      </c>
      <c r="AA4" s="125" t="str">
        <f>[1]!VendorFilteredRows( EquipmentListTable[],EquipmentListTable[Supplier], FilterSpecs!$A$7, $A$2)</f>
        <v>https://www.mouser.com/ProductDetail/485-3367</v>
      </c>
      <c r="AB4" s="125"/>
      <c r="AC4" s="109"/>
    </row>
    <row r="5" spans="1:29" x14ac:dyDescent="0.3">
      <c r="A5" s="125" t="str">
        <f>[1]!VendorFilteredRows( EquipmentListTable[],EquipmentListTable[Supplier], FilterSpecs!$A$7, $A$2)</f>
        <v>Primary Component</v>
      </c>
      <c r="B5" s="125" t="str">
        <f>[1]!VendorFilteredRows( EquipmentListTable[],EquipmentListTable[Supplier], FilterSpecs!$A$7, $A$2)</f>
        <v>Audible Notification/Queuing</v>
      </c>
      <c r="C5" s="125" t="str">
        <f>[1]!VendorFilteredRows( EquipmentListTable[],EquipmentListTable[Supplier], FilterSpecs!$A$7, $A$2)</f>
        <v>Adafruit</v>
      </c>
      <c r="D5" s="125" t="str">
        <f>[1]!VendorFilteredRows( EquipmentListTable[],EquipmentListTable[Supplier], FilterSpecs!$A$7, $A$2)</f>
        <v>3351</v>
      </c>
      <c r="E5" s="125">
        <f>[1]!VendorFilteredRows( EquipmentListTable[],EquipmentListTable[Supplier], FilterSpecs!$A$7, $A$2)</f>
        <v>0</v>
      </c>
      <c r="F5" s="125">
        <f>[1]!VendorFilteredRows( EquipmentListTable[],EquipmentListTable[Supplier], FilterSpecs!$A$7, $A$2)</f>
        <v>0</v>
      </c>
      <c r="G5" s="125">
        <f>[1]!VendorFilteredRows( EquipmentListTable[],EquipmentListTable[Supplier], FilterSpecs!$A$7, $A$2)</f>
        <v>0</v>
      </c>
      <c r="H5" s="125">
        <f>[1]!VendorFilteredRows( EquipmentListTable[],EquipmentListTable[Supplier], FilterSpecs!$A$7, $A$2)</f>
        <v>0</v>
      </c>
      <c r="I5" s="125">
        <f>[1]!VendorFilteredRows( EquipmentListTable[],EquipmentListTable[Supplier], FilterSpecs!$A$7, $A$2)</f>
        <v>0</v>
      </c>
      <c r="J5" s="125">
        <f>[1]!VendorFilteredRows( EquipmentListTable[],EquipmentListTable[Supplier], FilterSpecs!$A$7, $A$2)</f>
        <v>0</v>
      </c>
      <c r="K5" s="125">
        <f>[1]!VendorFilteredRows( EquipmentListTable[],EquipmentListTable[Supplier], FilterSpecs!$A$7, $A$2)</f>
        <v>0</v>
      </c>
      <c r="L5" s="125">
        <f>[1]!VendorFilteredRows( EquipmentListTable[],EquipmentListTable[Supplier], FilterSpecs!$A$7, $A$2)</f>
        <v>0</v>
      </c>
      <c r="M5" s="125" t="str">
        <f>[1]!VendorFilteredRows( EquipmentListTable[],EquipmentListTable[Supplier], FilterSpecs!$A$7, $A$2)</f>
        <v xml:space="preserve">Mono Enclosed Speaker - 3W 4 Ohm </v>
      </c>
      <c r="N5" s="125">
        <f>[1]!VendorFilteredRows( EquipmentListTable[],EquipmentListTable[Supplier], FilterSpecs!$A$7, $A$2)</f>
        <v>3.95</v>
      </c>
      <c r="O5" s="125">
        <f>[1]!VendorFilteredRows( EquipmentListTable[],EquipmentListTable[Supplier], FilterSpecs!$A$7, $A$2)</f>
        <v>0</v>
      </c>
      <c r="P5" s="125" t="str">
        <f>[1]!VendorFilteredRows( EquipmentListTable[],EquipmentListTable[Supplier], FilterSpecs!$A$7, $A$2)</f>
        <v>A</v>
      </c>
      <c r="Q5" s="125">
        <f>[1]!VendorFilteredRows( EquipmentListTable[],EquipmentListTable[Supplier], FilterSpecs!$A$7, $A$2)</f>
        <v>16</v>
      </c>
      <c r="R5" s="125" t="str">
        <f>[1]!VendorFilteredRows( EquipmentListTable[],EquipmentListTable[Supplier], FilterSpecs!$A$7, $A$2)</f>
        <v>3351</v>
      </c>
      <c r="S5" s="125">
        <f>[1]!VendorFilteredRows( EquipmentListTable[],EquipmentListTable[Supplier], FilterSpecs!$A$7, $A$2)</f>
        <v>0</v>
      </c>
      <c r="T5" s="125">
        <f>[1]!VendorFilteredRows( EquipmentListTable[],EquipmentListTable[Supplier], FilterSpecs!$A$7, $A$2)</f>
        <v>0</v>
      </c>
      <c r="U5" s="125">
        <f>[1]!VendorFilteredRows( EquipmentListTable[],EquipmentListTable[Supplier], FilterSpecs!$A$7, $A$2)</f>
        <v>0</v>
      </c>
      <c r="V5" s="125">
        <f>[1]!VendorFilteredRows( EquipmentListTable[],EquipmentListTable[Supplier], FilterSpecs!$A$7, $A$2)</f>
        <v>0</v>
      </c>
      <c r="W5" s="125">
        <f>[1]!VendorFilteredRows( EquipmentListTable[],EquipmentListTable[Supplier], FilterSpecs!$A$7, $A$2)</f>
        <v>0</v>
      </c>
      <c r="X5" s="125">
        <f>[1]!VendorFilteredRows( EquipmentListTable[],EquipmentListTable[Supplier], FilterSpecs!$A$7, $A$2)</f>
        <v>0</v>
      </c>
      <c r="Y5" s="125">
        <f>[1]!VendorFilteredRows( EquipmentListTable[],EquipmentListTable[Supplier], FilterSpecs!$A$7, $A$2)</f>
        <v>0</v>
      </c>
      <c r="Z5" s="125" t="str">
        <f>[1]!VendorFilteredRows( EquipmentListTable[],EquipmentListTable[Supplier], FilterSpecs!$A$7, $A$2)</f>
        <v>https://www.adafruit.com/product/3351</v>
      </c>
      <c r="AA5" s="125" t="str">
        <f>[1]!VendorFilteredRows( EquipmentListTable[],EquipmentListTable[Supplier], FilterSpecs!$A$7, $A$2)</f>
        <v>https://www.mouser.com/ProductDetail/485-3351</v>
      </c>
      <c r="AB5" s="125"/>
      <c r="AC5" s="109"/>
    </row>
    <row r="6" spans="1:29" x14ac:dyDescent="0.3">
      <c r="A6" s="125" t="str">
        <f>[1]!VendorFilteredRows( EquipmentListTable[],EquipmentListTable[Supplier], FilterSpecs!$A$7, $A$2)</f>
        <v>Primary Component</v>
      </c>
      <c r="B6" s="125" t="str">
        <f>[1]!VendorFilteredRows( EquipmentListTable[],EquipmentListTable[Supplier], FilterSpecs!$A$7, $A$2)</f>
        <v>Audible Notification/Queuing</v>
      </c>
      <c r="C6" s="125" t="str">
        <f>[1]!VendorFilteredRows( EquipmentListTable[],EquipmentListTable[Supplier], FilterSpecs!$A$7, $A$2)</f>
        <v>Adafruit</v>
      </c>
      <c r="D6" s="125" t="str">
        <f>[1]!VendorFilteredRows( EquipmentListTable[],EquipmentListTable[Supplier], FilterSpecs!$A$7, $A$2)</f>
        <v>1314</v>
      </c>
      <c r="E6" s="125">
        <f>[1]!VendorFilteredRows( EquipmentListTable[],EquipmentListTable[Supplier], FilterSpecs!$A$7, $A$2)</f>
        <v>0</v>
      </c>
      <c r="F6" s="125">
        <f>[1]!VendorFilteredRows( EquipmentListTable[],EquipmentListTable[Supplier], FilterSpecs!$A$7, $A$2)</f>
        <v>0</v>
      </c>
      <c r="G6" s="125">
        <f>[1]!VendorFilteredRows( EquipmentListTable[],EquipmentListTable[Supplier], FilterSpecs!$A$7, $A$2)</f>
        <v>0</v>
      </c>
      <c r="H6" s="125">
        <f>[1]!VendorFilteredRows( EquipmentListTable[],EquipmentListTable[Supplier], FilterSpecs!$A$7, $A$2)</f>
        <v>0</v>
      </c>
      <c r="I6" s="125">
        <f>[1]!VendorFilteredRows( EquipmentListTable[],EquipmentListTable[Supplier], FilterSpecs!$A$7, $A$2)</f>
        <v>0</v>
      </c>
      <c r="J6" s="125">
        <f>[1]!VendorFilteredRows( EquipmentListTable[],EquipmentListTable[Supplier], FilterSpecs!$A$7, $A$2)</f>
        <v>0</v>
      </c>
      <c r="K6" s="125">
        <f>[1]!VendorFilteredRows( EquipmentListTable[],EquipmentListTable[Supplier], FilterSpecs!$A$7, $A$2)</f>
        <v>0</v>
      </c>
      <c r="L6" s="125">
        <f>[1]!VendorFilteredRows( EquipmentListTable[],EquipmentListTable[Supplier], FilterSpecs!$A$7, $A$2)</f>
        <v>0</v>
      </c>
      <c r="M6" s="125" t="str">
        <f>[1]!VendorFilteredRows( EquipmentListTable[],EquipmentListTable[Supplier], FilterSpecs!$A$7, $A$2)</f>
        <v xml:space="preserve">Speaker - 3" Diameter - 4 Ohm 3 Watt </v>
      </c>
      <c r="N6" s="125">
        <f>[1]!VendorFilteredRows( EquipmentListTable[],EquipmentListTable[Supplier], FilterSpecs!$A$7, $A$2)</f>
        <v>1.95</v>
      </c>
      <c r="O6" s="125">
        <f>[1]!VendorFilteredRows( EquipmentListTable[],EquipmentListTable[Supplier], FilterSpecs!$A$7, $A$2)</f>
        <v>0</v>
      </c>
      <c r="P6" s="125" t="str">
        <f>[1]!VendorFilteredRows( EquipmentListTable[],EquipmentListTable[Supplier], FilterSpecs!$A$7, $A$2)</f>
        <v>A</v>
      </c>
      <c r="Q6" s="125">
        <f>[1]!VendorFilteredRows( EquipmentListTable[],EquipmentListTable[Supplier], FilterSpecs!$A$7, $A$2)</f>
        <v>17</v>
      </c>
      <c r="R6" s="125" t="str">
        <f>[1]!VendorFilteredRows( EquipmentListTable[],EquipmentListTable[Supplier], FilterSpecs!$A$7, $A$2)</f>
        <v>1314</v>
      </c>
      <c r="S6" s="125">
        <f>[1]!VendorFilteredRows( EquipmentListTable[],EquipmentListTable[Supplier], FilterSpecs!$A$7, $A$2)</f>
        <v>0</v>
      </c>
      <c r="T6" s="125">
        <f>[1]!VendorFilteredRows( EquipmentListTable[],EquipmentListTable[Supplier], FilterSpecs!$A$7, $A$2)</f>
        <v>0</v>
      </c>
      <c r="U6" s="125">
        <f>[1]!VendorFilteredRows( EquipmentListTable[],EquipmentListTable[Supplier], FilterSpecs!$A$7, $A$2)</f>
        <v>0</v>
      </c>
      <c r="V6" s="125">
        <f>[1]!VendorFilteredRows( EquipmentListTable[],EquipmentListTable[Supplier], FilterSpecs!$A$7, $A$2)</f>
        <v>0</v>
      </c>
      <c r="W6" s="125">
        <f>[1]!VendorFilteredRows( EquipmentListTable[],EquipmentListTable[Supplier], FilterSpecs!$A$7, $A$2)</f>
        <v>0</v>
      </c>
      <c r="X6" s="125">
        <f>[1]!VendorFilteredRows( EquipmentListTable[],EquipmentListTable[Supplier], FilterSpecs!$A$7, $A$2)</f>
        <v>0</v>
      </c>
      <c r="Y6" s="125">
        <f>[1]!VendorFilteredRows( EquipmentListTable[],EquipmentListTable[Supplier], FilterSpecs!$A$7, $A$2)</f>
        <v>0</v>
      </c>
      <c r="Z6" s="125" t="str">
        <f>[1]!VendorFilteredRows( EquipmentListTable[],EquipmentListTable[Supplier], FilterSpecs!$A$7, $A$2)</f>
        <v>https://www.adafruit.com/product/1314</v>
      </c>
      <c r="AA6" s="125" t="str">
        <f>[1]!VendorFilteredRows( EquipmentListTable[],EquipmentListTable[Supplier], FilterSpecs!$A$7, $A$2)</f>
        <v>https://www.mouser.com/ProductDetail/485-1314</v>
      </c>
      <c r="AB6" s="125"/>
      <c r="AC6" s="109"/>
    </row>
    <row r="7" spans="1:29" x14ac:dyDescent="0.3">
      <c r="A7" s="125" t="str">
        <f>[1]!VendorFilteredRows( EquipmentListTable[],EquipmentListTable[Supplier], FilterSpecs!$A$7, $A$2)</f>
        <v>Primary Component</v>
      </c>
      <c r="B7" s="125" t="str">
        <f>[1]!VendorFilteredRows( EquipmentListTable[],EquipmentListTable[Supplier], FilterSpecs!$A$7, $A$2)</f>
        <v>Audible Notification/Queuing</v>
      </c>
      <c r="C7" s="125" t="str">
        <f>[1]!VendorFilteredRows( EquipmentListTable[],EquipmentListTable[Supplier], FilterSpecs!$A$7, $A$2)</f>
        <v>Adafruit</v>
      </c>
      <c r="D7" s="125" t="str">
        <f>[1]!VendorFilteredRows( EquipmentListTable[],EquipmentListTable[Supplier], FilterSpecs!$A$7, $A$2)</f>
        <v>1313</v>
      </c>
      <c r="E7" s="125">
        <f>[1]!VendorFilteredRows( EquipmentListTable[],EquipmentListTable[Supplier], FilterSpecs!$A$7, $A$2)</f>
        <v>0</v>
      </c>
      <c r="F7" s="125">
        <f>[1]!VendorFilteredRows( EquipmentListTable[],EquipmentListTable[Supplier], FilterSpecs!$A$7, $A$2)</f>
        <v>0</v>
      </c>
      <c r="G7" s="125">
        <f>[1]!VendorFilteredRows( EquipmentListTable[],EquipmentListTable[Supplier], FilterSpecs!$A$7, $A$2)</f>
        <v>0</v>
      </c>
      <c r="H7" s="125">
        <f>[1]!VendorFilteredRows( EquipmentListTable[],EquipmentListTable[Supplier], FilterSpecs!$A$7, $A$2)</f>
        <v>0</v>
      </c>
      <c r="I7" s="125">
        <f>[1]!VendorFilteredRows( EquipmentListTable[],EquipmentListTable[Supplier], FilterSpecs!$A$7, $A$2)</f>
        <v>0</v>
      </c>
      <c r="J7" s="125">
        <f>[1]!VendorFilteredRows( EquipmentListTable[],EquipmentListTable[Supplier], FilterSpecs!$A$7, $A$2)</f>
        <v>0</v>
      </c>
      <c r="K7" s="125">
        <f>[1]!VendorFilteredRows( EquipmentListTable[],EquipmentListTable[Supplier], FilterSpecs!$A$7, $A$2)</f>
        <v>0</v>
      </c>
      <c r="L7" s="125">
        <f>[1]!VendorFilteredRows( EquipmentListTable[],EquipmentListTable[Supplier], FilterSpecs!$A$7, $A$2)</f>
        <v>0</v>
      </c>
      <c r="M7" s="125" t="str">
        <f>[1]!VendorFilteredRows( EquipmentListTable[],EquipmentListTable[Supplier], FilterSpecs!$A$7, $A$2)</f>
        <v xml:space="preserve">Speaker - 3" Diameter - 8 Ohm 1 Watt </v>
      </c>
      <c r="N7" s="125">
        <f>[1]!VendorFilteredRows( EquipmentListTable[],EquipmentListTable[Supplier], FilterSpecs!$A$7, $A$2)</f>
        <v>1.95</v>
      </c>
      <c r="O7" s="125">
        <f>[1]!VendorFilteredRows( EquipmentListTable[],EquipmentListTable[Supplier], FilterSpecs!$A$7, $A$2)</f>
        <v>0</v>
      </c>
      <c r="P7" s="125" t="str">
        <f>[1]!VendorFilteredRows( EquipmentListTable[],EquipmentListTable[Supplier], FilterSpecs!$A$7, $A$2)</f>
        <v>D</v>
      </c>
      <c r="Q7" s="125">
        <f>[1]!VendorFilteredRows( EquipmentListTable[],EquipmentListTable[Supplier], FilterSpecs!$A$7, $A$2)</f>
        <v>18</v>
      </c>
      <c r="R7" s="125" t="str">
        <f>[1]!VendorFilteredRows( EquipmentListTable[],EquipmentListTable[Supplier], FilterSpecs!$A$7, $A$2)</f>
        <v>1313</v>
      </c>
      <c r="S7" s="125">
        <f>[1]!VendorFilteredRows( EquipmentListTable[],EquipmentListTable[Supplier], FilterSpecs!$A$7, $A$2)</f>
        <v>0</v>
      </c>
      <c r="T7" s="125">
        <f>[1]!VendorFilteredRows( EquipmentListTable[],EquipmentListTable[Supplier], FilterSpecs!$A$7, $A$2)</f>
        <v>0</v>
      </c>
      <c r="U7" s="125">
        <f>[1]!VendorFilteredRows( EquipmentListTable[],EquipmentListTable[Supplier], FilterSpecs!$A$7, $A$2)</f>
        <v>0</v>
      </c>
      <c r="V7" s="125">
        <f>[1]!VendorFilteredRows( EquipmentListTable[],EquipmentListTable[Supplier], FilterSpecs!$A$7, $A$2)</f>
        <v>0</v>
      </c>
      <c r="W7" s="125">
        <f>[1]!VendorFilteredRows( EquipmentListTable[],EquipmentListTable[Supplier], FilterSpecs!$A$7, $A$2)</f>
        <v>0</v>
      </c>
      <c r="X7" s="125">
        <f>[1]!VendorFilteredRows( EquipmentListTable[],EquipmentListTable[Supplier], FilterSpecs!$A$7, $A$2)</f>
        <v>0</v>
      </c>
      <c r="Y7" s="125">
        <f>[1]!VendorFilteredRows( EquipmentListTable[],EquipmentListTable[Supplier], FilterSpecs!$A$7, $A$2)</f>
        <v>0</v>
      </c>
      <c r="Z7" s="125" t="str">
        <f>[1]!VendorFilteredRows( EquipmentListTable[],EquipmentListTable[Supplier], FilterSpecs!$A$7, $A$2)</f>
        <v>https://www.adafruit.com/product/1313</v>
      </c>
      <c r="AA7" s="125" t="str">
        <f>[1]!VendorFilteredRows( EquipmentListTable[],EquipmentListTable[Supplier], FilterSpecs!$A$7, $A$2)</f>
        <v>https://www.mouser.com/ProductDetail/485-1313</v>
      </c>
      <c r="AB7" s="125"/>
      <c r="AC7" s="109"/>
    </row>
    <row r="8" spans="1:29" x14ac:dyDescent="0.3">
      <c r="A8" s="125" t="str">
        <f>[1]!VendorFilteredRows( EquipmentListTable[],EquipmentListTable[Supplier], FilterSpecs!$A$7, $A$2)</f>
        <v>Primary Component</v>
      </c>
      <c r="B8" s="125" t="str">
        <f>[1]!VendorFilteredRows( EquipmentListTable[],EquipmentListTable[Supplier], FilterSpecs!$A$7, $A$2)</f>
        <v>Audible Notification/Queuing</v>
      </c>
      <c r="C8" s="125" t="str">
        <f>[1]!VendorFilteredRows( EquipmentListTable[],EquipmentListTable[Supplier], FilterSpecs!$A$7, $A$2)</f>
        <v>Adafruit</v>
      </c>
      <c r="D8" s="125" t="str">
        <f>[1]!VendorFilteredRows( EquipmentListTable[],EquipmentListTable[Supplier], FilterSpecs!$A$7, $A$2)</f>
        <v>1669</v>
      </c>
      <c r="E8" s="125">
        <f>[1]!VendorFilteredRows( EquipmentListTable[],EquipmentListTable[Supplier], FilterSpecs!$A$7, $A$2)</f>
        <v>0</v>
      </c>
      <c r="F8" s="125">
        <f>[1]!VendorFilteredRows( EquipmentListTable[],EquipmentListTable[Supplier], FilterSpecs!$A$7, $A$2)</f>
        <v>0</v>
      </c>
      <c r="G8" s="125">
        <f>[1]!VendorFilteredRows( EquipmentListTable[],EquipmentListTable[Supplier], FilterSpecs!$A$7, $A$2)</f>
        <v>0</v>
      </c>
      <c r="H8" s="125">
        <f>[1]!VendorFilteredRows( EquipmentListTable[],EquipmentListTable[Supplier], FilterSpecs!$A$7, $A$2)</f>
        <v>0</v>
      </c>
      <c r="I8" s="125">
        <f>[1]!VendorFilteredRows( EquipmentListTable[],EquipmentListTable[Supplier], FilterSpecs!$A$7, $A$2)</f>
        <v>0</v>
      </c>
      <c r="J8" s="125">
        <f>[1]!VendorFilteredRows( EquipmentListTable[],EquipmentListTable[Supplier], FilterSpecs!$A$7, $A$2)</f>
        <v>0</v>
      </c>
      <c r="K8" s="125">
        <f>[1]!VendorFilteredRows( EquipmentListTable[],EquipmentListTable[Supplier], FilterSpecs!$A$7, $A$2)</f>
        <v>0</v>
      </c>
      <c r="L8" s="125">
        <f>[1]!VendorFilteredRows( EquipmentListTable[],EquipmentListTable[Supplier], FilterSpecs!$A$7, $A$2)</f>
        <v>0</v>
      </c>
      <c r="M8" s="125" t="str">
        <f>[1]!VendorFilteredRows( EquipmentListTable[],EquipmentListTable[Supplier], FilterSpecs!$A$7, $A$2)</f>
        <v xml:space="preserve">Stereo Enclosed Speaker Set - 3W 4 Ohm </v>
      </c>
      <c r="N8" s="125">
        <f>[1]!VendorFilteredRows( EquipmentListTable[],EquipmentListTable[Supplier], FilterSpecs!$A$7, $A$2)</f>
        <v>7.5</v>
      </c>
      <c r="O8" s="125">
        <f>[1]!VendorFilteredRows( EquipmentListTable[],EquipmentListTable[Supplier], FilterSpecs!$A$7, $A$2)</f>
        <v>0</v>
      </c>
      <c r="P8" s="125" t="str">
        <f>[1]!VendorFilteredRows( EquipmentListTable[],EquipmentListTable[Supplier], FilterSpecs!$A$7, $A$2)</f>
        <v>D</v>
      </c>
      <c r="Q8" s="125">
        <f>[1]!VendorFilteredRows( EquipmentListTable[],EquipmentListTable[Supplier], FilterSpecs!$A$7, $A$2)</f>
        <v>19</v>
      </c>
      <c r="R8" s="125" t="str">
        <f>[1]!VendorFilteredRows( EquipmentListTable[],EquipmentListTable[Supplier], FilterSpecs!$A$7, $A$2)</f>
        <v>1669</v>
      </c>
      <c r="S8" s="125">
        <f>[1]!VendorFilteredRows( EquipmentListTable[],EquipmentListTable[Supplier], FilterSpecs!$A$7, $A$2)</f>
        <v>0</v>
      </c>
      <c r="T8" s="125">
        <f>[1]!VendorFilteredRows( EquipmentListTable[],EquipmentListTable[Supplier], FilterSpecs!$A$7, $A$2)</f>
        <v>0</v>
      </c>
      <c r="U8" s="125">
        <f>[1]!VendorFilteredRows( EquipmentListTable[],EquipmentListTable[Supplier], FilterSpecs!$A$7, $A$2)</f>
        <v>0</v>
      </c>
      <c r="V8" s="125">
        <f>[1]!VendorFilteredRows( EquipmentListTable[],EquipmentListTable[Supplier], FilterSpecs!$A$7, $A$2)</f>
        <v>0</v>
      </c>
      <c r="W8" s="125">
        <f>[1]!VendorFilteredRows( EquipmentListTable[],EquipmentListTable[Supplier], FilterSpecs!$A$7, $A$2)</f>
        <v>0</v>
      </c>
      <c r="X8" s="125">
        <f>[1]!VendorFilteredRows( EquipmentListTable[],EquipmentListTable[Supplier], FilterSpecs!$A$7, $A$2)</f>
        <v>0</v>
      </c>
      <c r="Y8" s="125">
        <f>[1]!VendorFilteredRows( EquipmentListTable[],EquipmentListTable[Supplier], FilterSpecs!$A$7, $A$2)</f>
        <v>0</v>
      </c>
      <c r="Z8" s="125" t="str">
        <f>[1]!VendorFilteredRows( EquipmentListTable[],EquipmentListTable[Supplier], FilterSpecs!$A$7, $A$2)</f>
        <v>https://www.adafruit.com/product/1669</v>
      </c>
      <c r="AA8" s="125" t="str">
        <f>[1]!VendorFilteredRows( EquipmentListTable[],EquipmentListTable[Supplier], FilterSpecs!$A$7, $A$2)</f>
        <v>https://www.mouser.com/ProductDetail/485-1669</v>
      </c>
      <c r="AB8" s="125"/>
      <c r="AC8" s="109"/>
    </row>
    <row r="9" spans="1:29" x14ac:dyDescent="0.3">
      <c r="A9" s="125" t="str">
        <f>[1]!VendorFilteredRows( EquipmentListTable[],EquipmentListTable[Supplier], FilterSpecs!$A$7, $A$2)</f>
        <v>Primary Component</v>
      </c>
      <c r="B9" s="125" t="str">
        <f>[1]!VendorFilteredRows( EquipmentListTable[],EquipmentListTable[Supplier], FilterSpecs!$A$7, $A$2)</f>
        <v>Audible Notification/Queuing</v>
      </c>
      <c r="C9" s="125" t="str">
        <f>[1]!VendorFilteredRows( EquipmentListTable[],EquipmentListTable[Supplier], FilterSpecs!$A$7, $A$2)</f>
        <v>Adafruit</v>
      </c>
      <c r="D9" s="125" t="str">
        <f>[1]!VendorFilteredRows( EquipmentListTable[],EquipmentListTable[Supplier], FilterSpecs!$A$7, $A$2)</f>
        <v>1363</v>
      </c>
      <c r="E9" s="125">
        <f>[1]!VendorFilteredRows( EquipmentListTable[],EquipmentListTable[Supplier], FilterSpecs!$A$7, $A$2)</f>
        <v>0</v>
      </c>
      <c r="F9" s="125">
        <f>[1]!VendorFilteredRows( EquipmentListTable[],EquipmentListTable[Supplier], FilterSpecs!$A$7, $A$2)</f>
        <v>0</v>
      </c>
      <c r="G9" s="125">
        <f>[1]!VendorFilteredRows( EquipmentListTable[],EquipmentListTable[Supplier], FilterSpecs!$A$7, $A$2)</f>
        <v>0</v>
      </c>
      <c r="H9" s="125">
        <f>[1]!VendorFilteredRows( EquipmentListTable[],EquipmentListTable[Supplier], FilterSpecs!$A$7, $A$2)</f>
        <v>0</v>
      </c>
      <c r="I9" s="125">
        <f>[1]!VendorFilteredRows( EquipmentListTable[],EquipmentListTable[Supplier], FilterSpecs!$A$7, $A$2)</f>
        <v>0</v>
      </c>
      <c r="J9" s="125">
        <f>[1]!VendorFilteredRows( EquipmentListTable[],EquipmentListTable[Supplier], FilterSpecs!$A$7, $A$2)</f>
        <v>0</v>
      </c>
      <c r="K9" s="125">
        <f>[1]!VendorFilteredRows( EquipmentListTable[],EquipmentListTable[Supplier], FilterSpecs!$A$7, $A$2)</f>
        <v>0</v>
      </c>
      <c r="L9" s="125">
        <f>[1]!VendorFilteredRows( EquipmentListTable[],EquipmentListTable[Supplier], FilterSpecs!$A$7, $A$2)</f>
        <v>0</v>
      </c>
      <c r="M9" s="125" t="str">
        <f>[1]!VendorFilteredRows( EquipmentListTable[],EquipmentListTable[Supplier], FilterSpecs!$A$7, $A$2)</f>
        <v xml:space="preserve">USB Powered Speakers </v>
      </c>
      <c r="N9" s="125">
        <f>[1]!VendorFilteredRows( EquipmentListTable[],EquipmentListTable[Supplier], FilterSpecs!$A$7, $A$2)</f>
        <v>9.9499999999999993</v>
      </c>
      <c r="O9" s="125">
        <f>[1]!VendorFilteredRows( EquipmentListTable[],EquipmentListTable[Supplier], FilterSpecs!$A$7, $A$2)</f>
        <v>0</v>
      </c>
      <c r="P9" s="125" t="str">
        <f>[1]!VendorFilteredRows( EquipmentListTable[],EquipmentListTable[Supplier], FilterSpecs!$A$7, $A$2)</f>
        <v>A</v>
      </c>
      <c r="Q9" s="125">
        <f>[1]!VendorFilteredRows( EquipmentListTable[],EquipmentListTable[Supplier], FilterSpecs!$A$7, $A$2)</f>
        <v>20</v>
      </c>
      <c r="R9" s="125" t="str">
        <f>[1]!VendorFilteredRows( EquipmentListTable[],EquipmentListTable[Supplier], FilterSpecs!$A$7, $A$2)</f>
        <v>1363</v>
      </c>
      <c r="S9" s="125">
        <f>[1]!VendorFilteredRows( EquipmentListTable[],EquipmentListTable[Supplier], FilterSpecs!$A$7, $A$2)</f>
        <v>0</v>
      </c>
      <c r="T9" s="125">
        <f>[1]!VendorFilteredRows( EquipmentListTable[],EquipmentListTable[Supplier], FilterSpecs!$A$7, $A$2)</f>
        <v>0</v>
      </c>
      <c r="U9" s="125">
        <f>[1]!VendorFilteredRows( EquipmentListTable[],EquipmentListTable[Supplier], FilterSpecs!$A$7, $A$2)</f>
        <v>0</v>
      </c>
      <c r="V9" s="125">
        <f>[1]!VendorFilteredRows( EquipmentListTable[],EquipmentListTable[Supplier], FilterSpecs!$A$7, $A$2)</f>
        <v>0</v>
      </c>
      <c r="W9" s="125">
        <f>[1]!VendorFilteredRows( EquipmentListTable[],EquipmentListTable[Supplier], FilterSpecs!$A$7, $A$2)</f>
        <v>0</v>
      </c>
      <c r="X9" s="125">
        <f>[1]!VendorFilteredRows( EquipmentListTable[],EquipmentListTable[Supplier], FilterSpecs!$A$7, $A$2)</f>
        <v>0</v>
      </c>
      <c r="Y9" s="125">
        <f>[1]!VendorFilteredRows( EquipmentListTable[],EquipmentListTable[Supplier], FilterSpecs!$A$7, $A$2)</f>
        <v>0</v>
      </c>
      <c r="Z9" s="125" t="str">
        <f>[1]!VendorFilteredRows( EquipmentListTable[],EquipmentListTable[Supplier], FilterSpecs!$A$7, $A$2)</f>
        <v>https://www.adafruit.com/product/1363</v>
      </c>
      <c r="AA9" s="125" t="str">
        <f>[1]!VendorFilteredRows( EquipmentListTable[],EquipmentListTable[Supplier], FilterSpecs!$A$7, $A$2)</f>
        <v>https://www.mouser.com/ProductDetail/485-1363</v>
      </c>
      <c r="AB9" s="125"/>
    </row>
    <row r="10" spans="1:29" x14ac:dyDescent="0.3">
      <c r="A10" s="125" t="str">
        <f>[1]!VendorFilteredRows( EquipmentListTable[],EquipmentListTable[Supplier], FilterSpecs!$A$7, $A$2)</f>
        <v>Primary Component</v>
      </c>
      <c r="B10" s="125" t="str">
        <f>[1]!VendorFilteredRows( EquipmentListTable[],EquipmentListTable[Supplier], FilterSpecs!$A$7, $A$2)</f>
        <v>Data &amp; Signal Logging/Monitoring</v>
      </c>
      <c r="C10" s="125" t="str">
        <f>[1]!VendorFilteredRows( EquipmentListTable[],EquipmentListTable[Supplier], FilterSpecs!$A$7, $A$2)</f>
        <v>Adafruit</v>
      </c>
      <c r="D10" s="125" t="str">
        <f>[1]!VendorFilteredRows( EquipmentListTable[],EquipmentListTable[Supplier], FilterSpecs!$A$7, $A$2)</f>
        <v>102</v>
      </c>
      <c r="E10" s="125">
        <f>[1]!VendorFilteredRows( EquipmentListTable[],EquipmentListTable[Supplier], FilterSpecs!$A$7, $A$2)</f>
        <v>0</v>
      </c>
      <c r="F10" s="125">
        <f>[1]!VendorFilteredRows( EquipmentListTable[],EquipmentListTable[Supplier], FilterSpecs!$A$7, $A$2)</f>
        <v>2</v>
      </c>
      <c r="G10" s="125">
        <f>[1]!VendorFilteredRows( EquipmentListTable[],EquipmentListTable[Supplier], FilterSpecs!$A$7, $A$2)</f>
        <v>0</v>
      </c>
      <c r="H10" s="125">
        <f>[1]!VendorFilteredRows( EquipmentListTable[],EquipmentListTable[Supplier], FilterSpecs!$A$7, $A$2)</f>
        <v>2</v>
      </c>
      <c r="I10" s="125">
        <f>[1]!VendorFilteredRows( EquipmentListTable[],EquipmentListTable[Supplier], FilterSpecs!$A$7, $A$2)</f>
        <v>0</v>
      </c>
      <c r="J10" s="125">
        <f>[1]!VendorFilteredRows( EquipmentListTable[],EquipmentListTable[Supplier], FilterSpecs!$A$7, $A$2)</f>
        <v>0</v>
      </c>
      <c r="K10" s="125">
        <f>[1]!VendorFilteredRows( EquipmentListTable[],EquipmentListTable[Supplier], FilterSpecs!$A$7, $A$2)</f>
        <v>2</v>
      </c>
      <c r="L10" s="125">
        <f>[1]!VendorFilteredRows( EquipmentListTable[],EquipmentListTable[Supplier], FilterSpecs!$A$7, $A$2)</f>
        <v>2</v>
      </c>
      <c r="M10" s="125" t="str">
        <f>[1]!VendorFilteredRows( EquipmentListTable[],EquipmentListTable[Supplier], FilterSpecs!$A$7, $A$2)</f>
        <v xml:space="preserve">4GB Blank SD/MicroSD Memory Card </v>
      </c>
      <c r="N10" s="125">
        <f>[1]!VendorFilteredRows( EquipmentListTable[],EquipmentListTable[Supplier], FilterSpecs!$A$7, $A$2)</f>
        <v>7.95</v>
      </c>
      <c r="O10" s="125">
        <f>[1]!VendorFilteredRows( EquipmentListTable[],EquipmentListTable[Supplier], FilterSpecs!$A$7, $A$2)</f>
        <v>15.9</v>
      </c>
      <c r="P10" s="125" t="str">
        <f>[1]!VendorFilteredRows( EquipmentListTable[],EquipmentListTable[Supplier], FilterSpecs!$A$7, $A$2)</f>
        <v>A</v>
      </c>
      <c r="Q10" s="125">
        <f>[1]!VendorFilteredRows( EquipmentListTable[],EquipmentListTable[Supplier], FilterSpecs!$A$7, $A$2)</f>
        <v>33</v>
      </c>
      <c r="R10" s="125" t="str">
        <f>[1]!VendorFilteredRows( EquipmentListTable[],EquipmentListTable[Supplier], FilterSpecs!$A$7, $A$2)</f>
        <v>102</v>
      </c>
      <c r="S10" s="125">
        <f>[1]!VendorFilteredRows( EquipmentListTable[],EquipmentListTable[Supplier], FilterSpecs!$A$7, $A$2)</f>
        <v>0</v>
      </c>
      <c r="T10" s="125">
        <f>[1]!VendorFilteredRows( EquipmentListTable[],EquipmentListTable[Supplier], FilterSpecs!$A$7, $A$2)</f>
        <v>15.9</v>
      </c>
      <c r="U10" s="125">
        <f>[1]!VendorFilteredRows( EquipmentListTable[],EquipmentListTable[Supplier], FilterSpecs!$A$7, $A$2)</f>
        <v>0</v>
      </c>
      <c r="V10" s="125">
        <f>[1]!VendorFilteredRows( EquipmentListTable[],EquipmentListTable[Supplier], FilterSpecs!$A$7, $A$2)</f>
        <v>15.9</v>
      </c>
      <c r="W10" s="125">
        <f>[1]!VendorFilteredRows( EquipmentListTable[],EquipmentListTable[Supplier], FilterSpecs!$A$7, $A$2)</f>
        <v>15.9</v>
      </c>
      <c r="X10" s="125">
        <f>[1]!VendorFilteredRows( EquipmentListTable[],EquipmentListTable[Supplier], FilterSpecs!$A$7, $A$2)</f>
        <v>0</v>
      </c>
      <c r="Y10" s="125">
        <f>[1]!VendorFilteredRows( EquipmentListTable[],EquipmentListTable[Supplier], FilterSpecs!$A$7, $A$2)</f>
        <v>0</v>
      </c>
      <c r="Z10" s="125" t="str">
        <f>[1]!VendorFilteredRows( EquipmentListTable[],EquipmentListTable[Supplier], FilterSpecs!$A$7, $A$2)</f>
        <v>https://www.adafruit.com/product/102</v>
      </c>
      <c r="AA10" s="125" t="str">
        <f>[1]!VendorFilteredRows( EquipmentListTable[],EquipmentListTable[Supplier], FilterSpecs!$A$7, $A$2)</f>
        <v>https://www.mouser.com/ProductDetail/485-102</v>
      </c>
      <c r="AB10" s="125"/>
    </row>
    <row r="11" spans="1:29" x14ac:dyDescent="0.3">
      <c r="A11" s="125" t="str">
        <f>[1]!VendorFilteredRows( EquipmentListTable[],EquipmentListTable[Supplier], FilterSpecs!$A$7, $A$2)</f>
        <v>Primary Component</v>
      </c>
      <c r="B11" s="125" t="str">
        <f>[1]!VendorFilteredRows( EquipmentListTable[],EquipmentListTable[Supplier], FilterSpecs!$A$7, $A$2)</f>
        <v>Data &amp; Signal Logging/Monitoring</v>
      </c>
      <c r="C11" s="125" t="str">
        <f>[1]!VendorFilteredRows( EquipmentListTable[],EquipmentListTable[Supplier], FilterSpecs!$A$7, $A$2)</f>
        <v>Adafruit</v>
      </c>
      <c r="D11" s="125" t="str">
        <f>[1]!VendorFilteredRows( EquipmentListTable[],EquipmentListTable[Supplier], FilterSpecs!$A$7, $A$2)</f>
        <v>2693</v>
      </c>
      <c r="E11" s="125">
        <f>[1]!VendorFilteredRows( EquipmentListTable[],EquipmentListTable[Supplier], FilterSpecs!$A$7, $A$2)</f>
        <v>0</v>
      </c>
      <c r="F11" s="125">
        <f>[1]!VendorFilteredRows( EquipmentListTable[],EquipmentListTable[Supplier], FilterSpecs!$A$7, $A$2)</f>
        <v>0</v>
      </c>
      <c r="G11" s="125">
        <f>[1]!VendorFilteredRows( EquipmentListTable[],EquipmentListTable[Supplier], FilterSpecs!$A$7, $A$2)</f>
        <v>0</v>
      </c>
      <c r="H11" s="125">
        <f>[1]!VendorFilteredRows( EquipmentListTable[],EquipmentListTable[Supplier], FilterSpecs!$A$7, $A$2)</f>
        <v>0</v>
      </c>
      <c r="I11" s="125">
        <f>[1]!VendorFilteredRows( EquipmentListTable[],EquipmentListTable[Supplier], FilterSpecs!$A$7, $A$2)</f>
        <v>0</v>
      </c>
      <c r="J11" s="125">
        <f>[1]!VendorFilteredRows( EquipmentListTable[],EquipmentListTable[Supplier], FilterSpecs!$A$7, $A$2)</f>
        <v>0</v>
      </c>
      <c r="K11" s="125">
        <f>[1]!VendorFilteredRows( EquipmentListTable[],EquipmentListTable[Supplier], FilterSpecs!$A$7, $A$2)</f>
        <v>0</v>
      </c>
      <c r="L11" s="125">
        <f>[1]!VendorFilteredRows( EquipmentListTable[],EquipmentListTable[Supplier], FilterSpecs!$A$7, $A$2)</f>
        <v>0</v>
      </c>
      <c r="M11" s="125" t="str">
        <f>[1]!VendorFilteredRows( EquipmentListTable[],EquipmentListTable[Supplier], FilterSpecs!$A$7, $A$2)</f>
        <v xml:space="preserve">SD/MicroSD Memory Card - 16GB Class 10 - Adapter Included </v>
      </c>
      <c r="N11" s="125">
        <f>[1]!VendorFilteredRows( EquipmentListTable[],EquipmentListTable[Supplier], FilterSpecs!$A$7, $A$2)</f>
        <v>19.95</v>
      </c>
      <c r="O11" s="125">
        <f>[1]!VendorFilteredRows( EquipmentListTable[],EquipmentListTable[Supplier], FilterSpecs!$A$7, $A$2)</f>
        <v>0</v>
      </c>
      <c r="P11" s="125" t="str">
        <f>[1]!VendorFilteredRows( EquipmentListTable[],EquipmentListTable[Supplier], FilterSpecs!$A$7, $A$2)</f>
        <v>D</v>
      </c>
      <c r="Q11" s="125">
        <f>[1]!VendorFilteredRows( EquipmentListTable[],EquipmentListTable[Supplier], FilterSpecs!$A$7, $A$2)</f>
        <v>34</v>
      </c>
      <c r="R11" s="125" t="str">
        <f>[1]!VendorFilteredRows( EquipmentListTable[],EquipmentListTable[Supplier], FilterSpecs!$A$7, $A$2)</f>
        <v>2693</v>
      </c>
      <c r="S11" s="125">
        <f>[1]!VendorFilteredRows( EquipmentListTable[],EquipmentListTable[Supplier], FilterSpecs!$A$7, $A$2)</f>
        <v>0</v>
      </c>
      <c r="T11" s="125">
        <f>[1]!VendorFilteredRows( EquipmentListTable[],EquipmentListTable[Supplier], FilterSpecs!$A$7, $A$2)</f>
        <v>0</v>
      </c>
      <c r="U11" s="125">
        <f>[1]!VendorFilteredRows( EquipmentListTable[],EquipmentListTable[Supplier], FilterSpecs!$A$7, $A$2)</f>
        <v>0</v>
      </c>
      <c r="V11" s="125">
        <f>[1]!VendorFilteredRows( EquipmentListTable[],EquipmentListTable[Supplier], FilterSpecs!$A$7, $A$2)</f>
        <v>0</v>
      </c>
      <c r="W11" s="125">
        <f>[1]!VendorFilteredRows( EquipmentListTable[],EquipmentListTable[Supplier], FilterSpecs!$A$7, $A$2)</f>
        <v>0</v>
      </c>
      <c r="X11" s="125">
        <f>[1]!VendorFilteredRows( EquipmentListTable[],EquipmentListTable[Supplier], FilterSpecs!$A$7, $A$2)</f>
        <v>0</v>
      </c>
      <c r="Y11" s="125">
        <f>[1]!VendorFilteredRows( EquipmentListTable[],EquipmentListTable[Supplier], FilterSpecs!$A$7, $A$2)</f>
        <v>0</v>
      </c>
      <c r="Z11" s="125" t="str">
        <f>[1]!VendorFilteredRows( EquipmentListTable[],EquipmentListTable[Supplier], FilterSpecs!$A$7, $A$2)</f>
        <v>https://www.adafruit.com/product/2693</v>
      </c>
      <c r="AA11" s="125" t="str">
        <f>[1]!VendorFilteredRows( EquipmentListTable[],EquipmentListTable[Supplier], FilterSpecs!$A$7, $A$2)</f>
        <v>https://www.mouser.com/ProductDetail/485-2693</v>
      </c>
      <c r="AB11" s="125"/>
    </row>
    <row r="12" spans="1:29" x14ac:dyDescent="0.3">
      <c r="A12" s="125" t="str">
        <f>[1]!VendorFilteredRows( EquipmentListTable[],EquipmentListTable[Supplier], FilterSpecs!$A$7, $A$2)</f>
        <v>Primary Component</v>
      </c>
      <c r="B12" s="125" t="str">
        <f>[1]!VendorFilteredRows( EquipmentListTable[],EquipmentListTable[Supplier], FilterSpecs!$A$7, $A$2)</f>
        <v>Data &amp; Signal Logging/Monitoring</v>
      </c>
      <c r="C12" s="125" t="str">
        <f>[1]!VendorFilteredRows( EquipmentListTable[],EquipmentListTable[Supplier], FilterSpecs!$A$7, $A$2)</f>
        <v>Adafruit</v>
      </c>
      <c r="D12" s="125" t="str">
        <f>[1]!VendorFilteredRows( EquipmentListTable[],EquipmentListTable[Supplier], FilterSpecs!$A$7, $A$2)</f>
        <v>1294</v>
      </c>
      <c r="E12" s="125">
        <f>[1]!VendorFilteredRows( EquipmentListTable[],EquipmentListTable[Supplier], FilterSpecs!$A$7, $A$2)</f>
        <v>0</v>
      </c>
      <c r="F12" s="125">
        <f>[1]!VendorFilteredRows( EquipmentListTable[],EquipmentListTable[Supplier], FilterSpecs!$A$7, $A$2)</f>
        <v>0</v>
      </c>
      <c r="G12" s="125">
        <f>[1]!VendorFilteredRows( EquipmentListTable[],EquipmentListTable[Supplier], FilterSpecs!$A$7, $A$2)</f>
        <v>0</v>
      </c>
      <c r="H12" s="125">
        <f>[1]!VendorFilteredRows( EquipmentListTable[],EquipmentListTable[Supplier], FilterSpecs!$A$7, $A$2)</f>
        <v>0</v>
      </c>
      <c r="I12" s="125">
        <f>[1]!VendorFilteredRows( EquipmentListTable[],EquipmentListTable[Supplier], FilterSpecs!$A$7, $A$2)</f>
        <v>0</v>
      </c>
      <c r="J12" s="125">
        <f>[1]!VendorFilteredRows( EquipmentListTable[],EquipmentListTable[Supplier], FilterSpecs!$A$7, $A$2)</f>
        <v>0</v>
      </c>
      <c r="K12" s="125">
        <f>[1]!VendorFilteredRows( EquipmentListTable[],EquipmentListTable[Supplier], FilterSpecs!$A$7, $A$2)</f>
        <v>0</v>
      </c>
      <c r="L12" s="125">
        <f>[1]!VendorFilteredRows( EquipmentListTable[],EquipmentListTable[Supplier], FilterSpecs!$A$7, $A$2)</f>
        <v>0</v>
      </c>
      <c r="M12" s="125" t="str">
        <f>[1]!VendorFilteredRows( EquipmentListTable[],EquipmentListTable[Supplier], FilterSpecs!$A$7, $A$2)</f>
        <v xml:space="preserve">SD/MicroSD Memory Card (8 GB SDHC) </v>
      </c>
      <c r="N12" s="125">
        <f>[1]!VendorFilteredRows( EquipmentListTable[],EquipmentListTable[Supplier], FilterSpecs!$A$7, $A$2)</f>
        <v>9.9499999999999993</v>
      </c>
      <c r="O12" s="125">
        <f>[1]!VendorFilteredRows( EquipmentListTable[],EquipmentListTable[Supplier], FilterSpecs!$A$7, $A$2)</f>
        <v>0</v>
      </c>
      <c r="P12" s="125" t="str">
        <f>[1]!VendorFilteredRows( EquipmentListTable[],EquipmentListTable[Supplier], FilterSpecs!$A$7, $A$2)</f>
        <v>A</v>
      </c>
      <c r="Q12" s="125">
        <f>[1]!VendorFilteredRows( EquipmentListTable[],EquipmentListTable[Supplier], FilterSpecs!$A$7, $A$2)</f>
        <v>35</v>
      </c>
      <c r="R12" s="125" t="str">
        <f>[1]!VendorFilteredRows( EquipmentListTable[],EquipmentListTable[Supplier], FilterSpecs!$A$7, $A$2)</f>
        <v>1294</v>
      </c>
      <c r="S12" s="125">
        <f>[1]!VendorFilteredRows( EquipmentListTable[],EquipmentListTable[Supplier], FilterSpecs!$A$7, $A$2)</f>
        <v>0</v>
      </c>
      <c r="T12" s="125">
        <f>[1]!VendorFilteredRows( EquipmentListTable[],EquipmentListTable[Supplier], FilterSpecs!$A$7, $A$2)</f>
        <v>0</v>
      </c>
      <c r="U12" s="125">
        <f>[1]!VendorFilteredRows( EquipmentListTable[],EquipmentListTable[Supplier], FilterSpecs!$A$7, $A$2)</f>
        <v>0</v>
      </c>
      <c r="V12" s="125">
        <f>[1]!VendorFilteredRows( EquipmentListTable[],EquipmentListTable[Supplier], FilterSpecs!$A$7, $A$2)</f>
        <v>0</v>
      </c>
      <c r="W12" s="125">
        <f>[1]!VendorFilteredRows( EquipmentListTable[],EquipmentListTable[Supplier], FilterSpecs!$A$7, $A$2)</f>
        <v>0</v>
      </c>
      <c r="X12" s="125">
        <f>[1]!VendorFilteredRows( EquipmentListTable[],EquipmentListTable[Supplier], FilterSpecs!$A$7, $A$2)</f>
        <v>0</v>
      </c>
      <c r="Y12" s="125">
        <f>[1]!VendorFilteredRows( EquipmentListTable[],EquipmentListTable[Supplier], FilterSpecs!$A$7, $A$2)</f>
        <v>0</v>
      </c>
      <c r="Z12" s="125" t="str">
        <f>[1]!VendorFilteredRows( EquipmentListTable[],EquipmentListTable[Supplier], FilterSpecs!$A$7, $A$2)</f>
        <v>https://www.adafruit.com/product/1294</v>
      </c>
      <c r="AA12" s="125" t="str">
        <f>[1]!VendorFilteredRows( EquipmentListTable[],EquipmentListTable[Supplier], FilterSpecs!$A$7, $A$2)</f>
        <v>https://www.mouser.com/ProductDetail/485-1294</v>
      </c>
      <c r="AB12" s="125"/>
    </row>
    <row r="13" spans="1:29" x14ac:dyDescent="0.3">
      <c r="A13" s="125" t="str">
        <f>[1]!VendorFilteredRows( EquipmentListTable[],EquipmentListTable[Supplier], FilterSpecs!$A$7, $A$2)</f>
        <v>Primary Component</v>
      </c>
      <c r="B13" s="125" t="str">
        <f>[1]!VendorFilteredRows( EquipmentListTable[],EquipmentListTable[Supplier], FilterSpecs!$A$7, $A$2)</f>
        <v>Data &amp; Signal Logging/Monitoring</v>
      </c>
      <c r="C13" s="125" t="str">
        <f>[1]!VendorFilteredRows( EquipmentListTable[],EquipmentListTable[Supplier], FilterSpecs!$A$7, $A$2)</f>
        <v>Adafruit</v>
      </c>
      <c r="D13" s="125" t="str">
        <f>[1]!VendorFilteredRows( EquipmentListTable[],EquipmentListTable[Supplier], FilterSpecs!$A$7, $A$2)</f>
        <v>1969</v>
      </c>
      <c r="E13" s="125">
        <f>[1]!VendorFilteredRows( EquipmentListTable[],EquipmentListTable[Supplier], FilterSpecs!$A$7, $A$2)</f>
        <v>0</v>
      </c>
      <c r="F13" s="125">
        <f>[1]!VendorFilteredRows( EquipmentListTable[],EquipmentListTable[Supplier], FilterSpecs!$A$7, $A$2)</f>
        <v>2</v>
      </c>
      <c r="G13" s="125">
        <f>[1]!VendorFilteredRows( EquipmentListTable[],EquipmentListTable[Supplier], FilterSpecs!$A$7, $A$2)</f>
        <v>1</v>
      </c>
      <c r="H13" s="125">
        <f>[1]!VendorFilteredRows( EquipmentListTable[],EquipmentListTable[Supplier], FilterSpecs!$A$7, $A$2)</f>
        <v>2</v>
      </c>
      <c r="I13" s="125">
        <f>[1]!VendorFilteredRows( EquipmentListTable[],EquipmentListTable[Supplier], FilterSpecs!$A$7, $A$2)</f>
        <v>1</v>
      </c>
      <c r="J13" s="125">
        <f>[1]!VendorFilteredRows( EquipmentListTable[],EquipmentListTable[Supplier], FilterSpecs!$A$7, $A$2)</f>
        <v>1</v>
      </c>
      <c r="K13" s="125">
        <f>[1]!VendorFilteredRows( EquipmentListTable[],EquipmentListTable[Supplier], FilterSpecs!$A$7, $A$2)</f>
        <v>1</v>
      </c>
      <c r="L13" s="125">
        <f>[1]!VendorFilteredRows( EquipmentListTable[],EquipmentListTable[Supplier], FilterSpecs!$A$7, $A$2)</f>
        <v>1</v>
      </c>
      <c r="M13" s="125" t="str">
        <f>[1]!VendorFilteredRows( EquipmentListTable[],EquipmentListTable[Supplier], FilterSpecs!$A$7, $A$2)</f>
        <v>Pogo Pin Probe Clip</v>
      </c>
      <c r="N13" s="125">
        <f>[1]!VendorFilteredRows( EquipmentListTable[],EquipmentListTable[Supplier], FilterSpecs!$A$7, $A$2)</f>
        <v>2.95</v>
      </c>
      <c r="O13" s="125">
        <f>[1]!VendorFilteredRows( EquipmentListTable[],EquipmentListTable[Supplier], FilterSpecs!$A$7, $A$2)</f>
        <v>2.95</v>
      </c>
      <c r="P13" s="125" t="str">
        <f>[1]!VendorFilteredRows( EquipmentListTable[],EquipmentListTable[Supplier], FilterSpecs!$A$7, $A$2)</f>
        <v>A</v>
      </c>
      <c r="Q13" s="125">
        <f>[1]!VendorFilteredRows( EquipmentListTable[],EquipmentListTable[Supplier], FilterSpecs!$A$7, $A$2)</f>
        <v>44</v>
      </c>
      <c r="R13" s="125" t="str">
        <f>[1]!VendorFilteredRows( EquipmentListTable[],EquipmentListTable[Supplier], FilterSpecs!$A$7, $A$2)</f>
        <v>1969</v>
      </c>
      <c r="S13" s="125">
        <f>[1]!VendorFilteredRows( EquipmentListTable[],EquipmentListTable[Supplier], FilterSpecs!$A$7, $A$2)</f>
        <v>0</v>
      </c>
      <c r="T13" s="125">
        <f>[1]!VendorFilteredRows( EquipmentListTable[],EquipmentListTable[Supplier], FilterSpecs!$A$7, $A$2)</f>
        <v>5.9</v>
      </c>
      <c r="U13" s="125">
        <f>[1]!VendorFilteredRows( EquipmentListTable[],EquipmentListTable[Supplier], FilterSpecs!$A$7, $A$2)</f>
        <v>2.95</v>
      </c>
      <c r="V13" s="125">
        <f>[1]!VendorFilteredRows( EquipmentListTable[],EquipmentListTable[Supplier], FilterSpecs!$A$7, $A$2)</f>
        <v>2.95</v>
      </c>
      <c r="W13" s="125">
        <f>[1]!VendorFilteredRows( EquipmentListTable[],EquipmentListTable[Supplier], FilterSpecs!$A$7, $A$2)</f>
        <v>2.95</v>
      </c>
      <c r="X13" s="125">
        <f>[1]!VendorFilteredRows( EquipmentListTable[],EquipmentListTable[Supplier], FilterSpecs!$A$7, $A$2)</f>
        <v>0</v>
      </c>
      <c r="Y13" s="125">
        <f>[1]!VendorFilteredRows( EquipmentListTable[],EquipmentListTable[Supplier], FilterSpecs!$A$7, $A$2)</f>
        <v>0</v>
      </c>
      <c r="Z13" s="125" t="str">
        <f>[1]!VendorFilteredRows( EquipmentListTable[],EquipmentListTable[Supplier], FilterSpecs!$A$7, $A$2)</f>
        <v>https://www.adafruit.com/product/1969</v>
      </c>
      <c r="AA13" s="125" t="str">
        <f>[1]!VendorFilteredRows( EquipmentListTable[],EquipmentListTable[Supplier], FilterSpecs!$A$7, $A$2)</f>
        <v>https://www.mouser.com/ProductDetail/485-1969</v>
      </c>
      <c r="AB13" s="125"/>
    </row>
    <row r="14" spans="1:29" x14ac:dyDescent="0.3">
      <c r="A14" s="125" t="str">
        <f>[1]!VendorFilteredRows( EquipmentListTable[],EquipmentListTable[Supplier], FilterSpecs!$A$7, $A$2)</f>
        <v>Primary Component</v>
      </c>
      <c r="B14" s="125" t="str">
        <f>[1]!VendorFilteredRows( EquipmentListTable[],EquipmentListTable[Supplier], FilterSpecs!$A$7, $A$2)</f>
        <v>LED Indicators/Lighting</v>
      </c>
      <c r="C14" s="125" t="str">
        <f>[1]!VendorFilteredRows( EquipmentListTable[],EquipmentListTable[Supplier], FilterSpecs!$A$7, $A$2)</f>
        <v>Adafruit</v>
      </c>
      <c r="D14" s="125" t="str">
        <f>[1]!VendorFilteredRows( EquipmentListTable[],EquipmentListTable[Supplier], FilterSpecs!$A$7, $A$2)</f>
        <v>1621</v>
      </c>
      <c r="E14" s="125">
        <f>[1]!VendorFilteredRows( EquipmentListTable[],EquipmentListTable[Supplier], FilterSpecs!$A$7, $A$2)</f>
        <v>0</v>
      </c>
      <c r="F14" s="125">
        <f>[1]!VendorFilteredRows( EquipmentListTable[],EquipmentListTable[Supplier], FilterSpecs!$A$7, $A$2)</f>
        <v>0</v>
      </c>
      <c r="G14" s="125">
        <f>[1]!VendorFilteredRows( EquipmentListTable[],EquipmentListTable[Supplier], FilterSpecs!$A$7, $A$2)</f>
        <v>0</v>
      </c>
      <c r="H14" s="125">
        <f>[1]!VendorFilteredRows( EquipmentListTable[],EquipmentListTable[Supplier], FilterSpecs!$A$7, $A$2)</f>
        <v>0</v>
      </c>
      <c r="I14" s="125">
        <f>[1]!VendorFilteredRows( EquipmentListTable[],EquipmentListTable[Supplier], FilterSpecs!$A$7, $A$2)</f>
        <v>0</v>
      </c>
      <c r="J14" s="125">
        <f>[1]!VendorFilteredRows( EquipmentListTable[],EquipmentListTable[Supplier], FilterSpecs!$A$7, $A$2)</f>
        <v>0</v>
      </c>
      <c r="K14" s="125">
        <f>[1]!VendorFilteredRows( EquipmentListTable[],EquipmentListTable[Supplier], FilterSpecs!$A$7, $A$2)</f>
        <v>0</v>
      </c>
      <c r="L14" s="125">
        <f>[1]!VendorFilteredRows( EquipmentListTable[],EquipmentListTable[Supplier], FilterSpecs!$A$7, $A$2)</f>
        <v>0</v>
      </c>
      <c r="M14" s="125" t="str">
        <f>[1]!VendorFilteredRows( EquipmentListTable[],EquipmentListTable[Supplier], FilterSpecs!$A$7, $A$2)</f>
        <v xml:space="preserve">White LED Backlight Module - Large 45mm x 86mm </v>
      </c>
      <c r="N14" s="125">
        <f>[1]!VendorFilteredRows( EquipmentListTable[],EquipmentListTable[Supplier], FilterSpecs!$A$7, $A$2)</f>
        <v>2.95</v>
      </c>
      <c r="O14" s="125">
        <f>[1]!VendorFilteredRows( EquipmentListTable[],EquipmentListTable[Supplier], FilterSpecs!$A$7, $A$2)</f>
        <v>0</v>
      </c>
      <c r="P14" s="125" t="str">
        <f>[1]!VendorFilteredRows( EquipmentListTable[],EquipmentListTable[Supplier], FilterSpecs!$A$7, $A$2)</f>
        <v>A</v>
      </c>
      <c r="Q14" s="125">
        <f>[1]!VendorFilteredRows( EquipmentListTable[],EquipmentListTable[Supplier], FilterSpecs!$A$7, $A$2)</f>
        <v>57</v>
      </c>
      <c r="R14" s="125" t="str">
        <f>[1]!VendorFilteredRows( EquipmentListTable[],EquipmentListTable[Supplier], FilterSpecs!$A$7, $A$2)</f>
        <v>1621</v>
      </c>
      <c r="S14" s="125">
        <f>[1]!VendorFilteredRows( EquipmentListTable[],EquipmentListTable[Supplier], FilterSpecs!$A$7, $A$2)</f>
        <v>0</v>
      </c>
      <c r="T14" s="125">
        <f>[1]!VendorFilteredRows( EquipmentListTable[],EquipmentListTable[Supplier], FilterSpecs!$A$7, $A$2)</f>
        <v>0</v>
      </c>
      <c r="U14" s="125">
        <f>[1]!VendorFilteredRows( EquipmentListTable[],EquipmentListTable[Supplier], FilterSpecs!$A$7, $A$2)</f>
        <v>0</v>
      </c>
      <c r="V14" s="125">
        <f>[1]!VendorFilteredRows( EquipmentListTable[],EquipmentListTable[Supplier], FilterSpecs!$A$7, $A$2)</f>
        <v>0</v>
      </c>
      <c r="W14" s="125">
        <f>[1]!VendorFilteredRows( EquipmentListTable[],EquipmentListTable[Supplier], FilterSpecs!$A$7, $A$2)</f>
        <v>0</v>
      </c>
      <c r="X14" s="125">
        <f>[1]!VendorFilteredRows( EquipmentListTable[],EquipmentListTable[Supplier], FilterSpecs!$A$7, $A$2)</f>
        <v>0</v>
      </c>
      <c r="Y14" s="125">
        <f>[1]!VendorFilteredRows( EquipmentListTable[],EquipmentListTable[Supplier], FilterSpecs!$A$7, $A$2)</f>
        <v>0</v>
      </c>
      <c r="Z14" s="125" t="str">
        <f>[1]!VendorFilteredRows( EquipmentListTable[],EquipmentListTable[Supplier], FilterSpecs!$A$7, $A$2)</f>
        <v>https://www.adafruit.com/product/1621</v>
      </c>
      <c r="AA14" s="125" t="str">
        <f>[1]!VendorFilteredRows( EquipmentListTable[],EquipmentListTable[Supplier], FilterSpecs!$A$7, $A$2)</f>
        <v>https://www.mouser.com/ProductDetail/485-1621</v>
      </c>
      <c r="AB14" s="125"/>
    </row>
    <row r="15" spans="1:29" x14ac:dyDescent="0.3">
      <c r="A15" s="125" t="str">
        <f>[1]!VendorFilteredRows( EquipmentListTable[],EquipmentListTable[Supplier], FilterSpecs!$A$7, $A$2)</f>
        <v>Primary Component</v>
      </c>
      <c r="B15" s="125" t="str">
        <f>[1]!VendorFilteredRows( EquipmentListTable[],EquipmentListTable[Supplier], FilterSpecs!$A$7, $A$2)</f>
        <v>LED Indicators/Lighting</v>
      </c>
      <c r="C15" s="125" t="str">
        <f>[1]!VendorFilteredRows( EquipmentListTable[],EquipmentListTable[Supplier], FilterSpecs!$A$7, $A$2)</f>
        <v>Adafruit</v>
      </c>
      <c r="D15" s="125" t="str">
        <f>[1]!VendorFilteredRows( EquipmentListTable[],EquipmentListTable[Supplier], FilterSpecs!$A$7, $A$2)</f>
        <v>1622</v>
      </c>
      <c r="E15" s="125">
        <f>[1]!VendorFilteredRows( EquipmentListTable[],EquipmentListTable[Supplier], FilterSpecs!$A$7, $A$2)</f>
        <v>0</v>
      </c>
      <c r="F15" s="125">
        <f>[1]!VendorFilteredRows( EquipmentListTable[],EquipmentListTable[Supplier], FilterSpecs!$A$7, $A$2)</f>
        <v>0</v>
      </c>
      <c r="G15" s="125">
        <f>[1]!VendorFilteredRows( EquipmentListTable[],EquipmentListTable[Supplier], FilterSpecs!$A$7, $A$2)</f>
        <v>0</v>
      </c>
      <c r="H15" s="125">
        <f>[1]!VendorFilteredRows( EquipmentListTable[],EquipmentListTable[Supplier], FilterSpecs!$A$7, $A$2)</f>
        <v>0</v>
      </c>
      <c r="I15" s="125">
        <f>[1]!VendorFilteredRows( EquipmentListTable[],EquipmentListTable[Supplier], FilterSpecs!$A$7, $A$2)</f>
        <v>0</v>
      </c>
      <c r="J15" s="125">
        <f>[1]!VendorFilteredRows( EquipmentListTable[],EquipmentListTable[Supplier], FilterSpecs!$A$7, $A$2)</f>
        <v>0</v>
      </c>
      <c r="K15" s="125">
        <f>[1]!VendorFilteredRows( EquipmentListTable[],EquipmentListTable[Supplier], FilterSpecs!$A$7, $A$2)</f>
        <v>0</v>
      </c>
      <c r="L15" s="125">
        <f>[1]!VendorFilteredRows( EquipmentListTable[],EquipmentListTable[Supplier], FilterSpecs!$A$7, $A$2)</f>
        <v>0</v>
      </c>
      <c r="M15" s="125" t="str">
        <f>[1]!VendorFilteredRows( EquipmentListTable[],EquipmentListTable[Supplier], FilterSpecs!$A$7, $A$2)</f>
        <v xml:space="preserve">White LED Backlight Module - Medium 23mm x 75mm </v>
      </c>
      <c r="N15" s="125">
        <f>[1]!VendorFilteredRows( EquipmentListTable[],EquipmentListTable[Supplier], FilterSpecs!$A$7, $A$2)</f>
        <v>2.5</v>
      </c>
      <c r="O15" s="125">
        <f>[1]!VendorFilteredRows( EquipmentListTable[],EquipmentListTable[Supplier], FilterSpecs!$A$7, $A$2)</f>
        <v>0</v>
      </c>
      <c r="P15" s="125" t="str">
        <f>[1]!VendorFilteredRows( EquipmentListTable[],EquipmentListTable[Supplier], FilterSpecs!$A$7, $A$2)</f>
        <v>A</v>
      </c>
      <c r="Q15" s="125">
        <f>[1]!VendorFilteredRows( EquipmentListTable[],EquipmentListTable[Supplier], FilterSpecs!$A$7, $A$2)</f>
        <v>58</v>
      </c>
      <c r="R15" s="125" t="str">
        <f>[1]!VendorFilteredRows( EquipmentListTable[],EquipmentListTable[Supplier], FilterSpecs!$A$7, $A$2)</f>
        <v>1622</v>
      </c>
      <c r="S15" s="125">
        <f>[1]!VendorFilteredRows( EquipmentListTable[],EquipmentListTable[Supplier], FilterSpecs!$A$7, $A$2)</f>
        <v>0</v>
      </c>
      <c r="T15" s="125">
        <f>[1]!VendorFilteredRows( EquipmentListTable[],EquipmentListTable[Supplier], FilterSpecs!$A$7, $A$2)</f>
        <v>0</v>
      </c>
      <c r="U15" s="125">
        <f>[1]!VendorFilteredRows( EquipmentListTable[],EquipmentListTable[Supplier], FilterSpecs!$A$7, $A$2)</f>
        <v>0</v>
      </c>
      <c r="V15" s="125">
        <f>[1]!VendorFilteredRows( EquipmentListTable[],EquipmentListTable[Supplier], FilterSpecs!$A$7, $A$2)</f>
        <v>0</v>
      </c>
      <c r="W15" s="125">
        <f>[1]!VendorFilteredRows( EquipmentListTable[],EquipmentListTable[Supplier], FilterSpecs!$A$7, $A$2)</f>
        <v>0</v>
      </c>
      <c r="X15" s="125">
        <f>[1]!VendorFilteredRows( EquipmentListTable[],EquipmentListTable[Supplier], FilterSpecs!$A$7, $A$2)</f>
        <v>0</v>
      </c>
      <c r="Y15" s="125">
        <f>[1]!VendorFilteredRows( EquipmentListTable[],EquipmentListTable[Supplier], FilterSpecs!$A$7, $A$2)</f>
        <v>0</v>
      </c>
      <c r="Z15" s="125" t="str">
        <f>[1]!VendorFilteredRows( EquipmentListTable[],EquipmentListTable[Supplier], FilterSpecs!$A$7, $A$2)</f>
        <v>https://www.adafruit.com/product/1622</v>
      </c>
      <c r="AA15" s="125" t="str">
        <f>[1]!VendorFilteredRows( EquipmentListTable[],EquipmentListTable[Supplier], FilterSpecs!$A$7, $A$2)</f>
        <v>https://www.mouser.com/ProductDetail/485-1622</v>
      </c>
      <c r="AB15" s="125"/>
    </row>
    <row r="16" spans="1:29" x14ac:dyDescent="0.3">
      <c r="A16" s="125" t="str">
        <f>[1]!VendorFilteredRows( EquipmentListTable[],EquipmentListTable[Supplier], FilterSpecs!$A$7, $A$2)</f>
        <v>Primary Component</v>
      </c>
      <c r="B16" s="125" t="str">
        <f>[1]!VendorFilteredRows( EquipmentListTable[],EquipmentListTable[Supplier], FilterSpecs!$A$7, $A$2)</f>
        <v>Power Supply, Barrel Jack Wall Wart</v>
      </c>
      <c r="C16" s="125" t="str">
        <f>[1]!VendorFilteredRows( EquipmentListTable[],EquipmentListTable[Supplier], FilterSpecs!$A$7, $A$2)</f>
        <v>Adafruit</v>
      </c>
      <c r="D16" s="125" t="str">
        <f>[1]!VendorFilteredRows( EquipmentListTable[],EquipmentListTable[Supplier], FilterSpecs!$A$7, $A$2)</f>
        <v>276</v>
      </c>
      <c r="E16" s="125">
        <f>[1]!VendorFilteredRows( EquipmentListTable[],EquipmentListTable[Supplier], FilterSpecs!$A$7, $A$2)</f>
        <v>0</v>
      </c>
      <c r="F16" s="125">
        <f>[1]!VendorFilteredRows( EquipmentListTable[],EquipmentListTable[Supplier], FilterSpecs!$A$7, $A$2)</f>
        <v>0</v>
      </c>
      <c r="G16" s="125">
        <f>[1]!VendorFilteredRows( EquipmentListTable[],EquipmentListTable[Supplier], FilterSpecs!$A$7, $A$2)</f>
        <v>0</v>
      </c>
      <c r="H16" s="125">
        <f>[1]!VendorFilteredRows( EquipmentListTable[],EquipmentListTable[Supplier], FilterSpecs!$A$7, $A$2)</f>
        <v>0</v>
      </c>
      <c r="I16" s="125">
        <f>[1]!VendorFilteredRows( EquipmentListTable[],EquipmentListTable[Supplier], FilterSpecs!$A$7, $A$2)</f>
        <v>0</v>
      </c>
      <c r="J16" s="125">
        <f>[1]!VendorFilteredRows( EquipmentListTable[],EquipmentListTable[Supplier], FilterSpecs!$A$7, $A$2)</f>
        <v>0</v>
      </c>
      <c r="K16" s="125">
        <f>[1]!VendorFilteredRows( EquipmentListTable[],EquipmentListTable[Supplier], FilterSpecs!$A$7, $A$2)</f>
        <v>0</v>
      </c>
      <c r="L16" s="125">
        <f>[1]!VendorFilteredRows( EquipmentListTable[],EquipmentListTable[Supplier], FilterSpecs!$A$7, $A$2)</f>
        <v>0</v>
      </c>
      <c r="M16" s="125" t="str">
        <f>[1]!VendorFilteredRows( EquipmentListTable[],EquipmentListTable[Supplier], FilterSpecs!$A$7, $A$2)</f>
        <v>5V 2A (2000mA) switching power supply - UL Listed</v>
      </c>
      <c r="N16" s="125">
        <f>[1]!VendorFilteredRows( EquipmentListTable[],EquipmentListTable[Supplier], FilterSpecs!$A$7, $A$2)</f>
        <v>7.95</v>
      </c>
      <c r="O16" s="125">
        <f>[1]!VendorFilteredRows( EquipmentListTable[],EquipmentListTable[Supplier], FilterSpecs!$A$7, $A$2)</f>
        <v>0</v>
      </c>
      <c r="P16" s="125" t="str">
        <f>[1]!VendorFilteredRows( EquipmentListTable[],EquipmentListTable[Supplier], FilterSpecs!$A$7, $A$2)</f>
        <v>A</v>
      </c>
      <c r="Q16" s="125">
        <f>[1]!VendorFilteredRows( EquipmentListTable[],EquipmentListTable[Supplier], FilterSpecs!$A$7, $A$2)</f>
        <v>64</v>
      </c>
      <c r="R16" s="125" t="str">
        <f>[1]!VendorFilteredRows( EquipmentListTable[],EquipmentListTable[Supplier], FilterSpecs!$A$7, $A$2)</f>
        <v>276</v>
      </c>
      <c r="S16" s="125">
        <f>[1]!VendorFilteredRows( EquipmentListTable[],EquipmentListTable[Supplier], FilterSpecs!$A$7, $A$2)</f>
        <v>0</v>
      </c>
      <c r="T16" s="125">
        <f>[1]!VendorFilteredRows( EquipmentListTable[],EquipmentListTable[Supplier], FilterSpecs!$A$7, $A$2)</f>
        <v>0</v>
      </c>
      <c r="U16" s="125">
        <f>[1]!VendorFilteredRows( EquipmentListTable[],EquipmentListTable[Supplier], FilterSpecs!$A$7, $A$2)</f>
        <v>0</v>
      </c>
      <c r="V16" s="125">
        <f>[1]!VendorFilteredRows( EquipmentListTable[],EquipmentListTable[Supplier], FilterSpecs!$A$7, $A$2)</f>
        <v>0</v>
      </c>
      <c r="W16" s="125">
        <f>[1]!VendorFilteredRows( EquipmentListTable[],EquipmentListTable[Supplier], FilterSpecs!$A$7, $A$2)</f>
        <v>0</v>
      </c>
      <c r="X16" s="125">
        <f>[1]!VendorFilteredRows( EquipmentListTable[],EquipmentListTable[Supplier], FilterSpecs!$A$7, $A$2)</f>
        <v>0</v>
      </c>
      <c r="Y16" s="125">
        <f>[1]!VendorFilteredRows( EquipmentListTable[],EquipmentListTable[Supplier], FilterSpecs!$A$7, $A$2)</f>
        <v>0</v>
      </c>
      <c r="Z16" s="125" t="str">
        <f>[1]!VendorFilteredRows( EquipmentListTable[],EquipmentListTable[Supplier], FilterSpecs!$A$7, $A$2)</f>
        <v>https://www.adafruit.com/product/276</v>
      </c>
      <c r="AA16" s="125" t="str">
        <f>[1]!VendorFilteredRows( EquipmentListTable[],EquipmentListTable[Supplier], FilterSpecs!$A$7, $A$2)</f>
        <v>https://www.mouser.com/ProductDetail/485-276</v>
      </c>
      <c r="AB16" s="125"/>
    </row>
    <row r="17" spans="1:28" x14ac:dyDescent="0.3">
      <c r="A17" s="125" t="str">
        <f>[1]!VendorFilteredRows( EquipmentListTable[],EquipmentListTable[Supplier], FilterSpecs!$A$7, $A$2)</f>
        <v>Primary Component</v>
      </c>
      <c r="B17" s="125" t="str">
        <f>[1]!VendorFilteredRows( EquipmentListTable[],EquipmentListTable[Supplier], FilterSpecs!$A$7, $A$2)</f>
        <v>Power Supply, Barrel Jack Wall Wart</v>
      </c>
      <c r="C17" s="125" t="str">
        <f>[1]!VendorFilteredRows( EquipmentListTable[],EquipmentListTable[Supplier], FilterSpecs!$A$7, $A$2)</f>
        <v>Adafruit</v>
      </c>
      <c r="D17" s="125" t="str">
        <f>[1]!VendorFilteredRows( EquipmentListTable[],EquipmentListTable[Supplier], FilterSpecs!$A$7, $A$2)</f>
        <v>1448</v>
      </c>
      <c r="E17" s="125">
        <f>[1]!VendorFilteredRows( EquipmentListTable[],EquipmentListTable[Supplier], FilterSpecs!$A$7, $A$2)</f>
        <v>0</v>
      </c>
      <c r="F17" s="125">
        <f>[1]!VendorFilteredRows( EquipmentListTable[],EquipmentListTable[Supplier], FilterSpecs!$A$7, $A$2)</f>
        <v>0</v>
      </c>
      <c r="G17" s="125">
        <f>[1]!VendorFilteredRows( EquipmentListTable[],EquipmentListTable[Supplier], FilterSpecs!$A$7, $A$2)</f>
        <v>0</v>
      </c>
      <c r="H17" s="125">
        <f>[1]!VendorFilteredRows( EquipmentListTable[],EquipmentListTable[Supplier], FilterSpecs!$A$7, $A$2)</f>
        <v>0</v>
      </c>
      <c r="I17" s="125">
        <f>[1]!VendorFilteredRows( EquipmentListTable[],EquipmentListTable[Supplier], FilterSpecs!$A$7, $A$2)</f>
        <v>0</v>
      </c>
      <c r="J17" s="125">
        <f>[1]!VendorFilteredRows( EquipmentListTable[],EquipmentListTable[Supplier], FilterSpecs!$A$7, $A$2)</f>
        <v>0</v>
      </c>
      <c r="K17" s="125">
        <f>[1]!VendorFilteredRows( EquipmentListTable[],EquipmentListTable[Supplier], FilterSpecs!$A$7, $A$2)</f>
        <v>0</v>
      </c>
      <c r="L17" s="125">
        <f>[1]!VendorFilteredRows( EquipmentListTable[],EquipmentListTable[Supplier], FilterSpecs!$A$7, $A$2)</f>
        <v>0</v>
      </c>
      <c r="M17" s="125" t="str">
        <f>[1]!VendorFilteredRows( EquipmentListTable[],EquipmentListTable[Supplier], FilterSpecs!$A$7, $A$2)</f>
        <v>Compact Switching Power Supply - Selectable Output 3-12VDC</v>
      </c>
      <c r="N17" s="125">
        <f>[1]!VendorFilteredRows( EquipmentListTable[],EquipmentListTable[Supplier], FilterSpecs!$A$7, $A$2)</f>
        <v>14.95</v>
      </c>
      <c r="O17" s="125">
        <f>[1]!VendorFilteredRows( EquipmentListTable[],EquipmentListTable[Supplier], FilterSpecs!$A$7, $A$2)</f>
        <v>0</v>
      </c>
      <c r="P17" s="125" t="str">
        <f>[1]!VendorFilteredRows( EquipmentListTable[],EquipmentListTable[Supplier], FilterSpecs!$A$7, $A$2)</f>
        <v>A</v>
      </c>
      <c r="Q17" s="125">
        <f>[1]!VendorFilteredRows( EquipmentListTable[],EquipmentListTable[Supplier], FilterSpecs!$A$7, $A$2)</f>
        <v>65</v>
      </c>
      <c r="R17" s="125" t="str">
        <f>[1]!VendorFilteredRows( EquipmentListTable[],EquipmentListTable[Supplier], FilterSpecs!$A$7, $A$2)</f>
        <v>1448</v>
      </c>
      <c r="S17" s="125">
        <f>[1]!VendorFilteredRows( EquipmentListTable[],EquipmentListTable[Supplier], FilterSpecs!$A$7, $A$2)</f>
        <v>0</v>
      </c>
      <c r="T17" s="125">
        <f>[1]!VendorFilteredRows( EquipmentListTable[],EquipmentListTable[Supplier], FilterSpecs!$A$7, $A$2)</f>
        <v>0</v>
      </c>
      <c r="U17" s="125">
        <f>[1]!VendorFilteredRows( EquipmentListTable[],EquipmentListTable[Supplier], FilterSpecs!$A$7, $A$2)</f>
        <v>0</v>
      </c>
      <c r="V17" s="125">
        <f>[1]!VendorFilteredRows( EquipmentListTable[],EquipmentListTable[Supplier], FilterSpecs!$A$7, $A$2)</f>
        <v>0</v>
      </c>
      <c r="W17" s="125">
        <f>[1]!VendorFilteredRows( EquipmentListTable[],EquipmentListTable[Supplier], FilterSpecs!$A$7, $A$2)</f>
        <v>0</v>
      </c>
      <c r="X17" s="125">
        <f>[1]!VendorFilteredRows( EquipmentListTable[],EquipmentListTable[Supplier], FilterSpecs!$A$7, $A$2)</f>
        <v>0</v>
      </c>
      <c r="Y17" s="125">
        <f>[1]!VendorFilteredRows( EquipmentListTable[],EquipmentListTable[Supplier], FilterSpecs!$A$7, $A$2)</f>
        <v>0</v>
      </c>
      <c r="Z17" s="125" t="str">
        <f>[1]!VendorFilteredRows( EquipmentListTable[],EquipmentListTable[Supplier], FilterSpecs!$A$7, $A$2)</f>
        <v>https://www.adafruit.com/product/1448</v>
      </c>
      <c r="AA17" s="125" t="str">
        <f>[1]!VendorFilteredRows( EquipmentListTable[],EquipmentListTable[Supplier], FilterSpecs!$A$7, $A$2)</f>
        <v>https://www.mouser.com/ProductDetail/485-1448</v>
      </c>
      <c r="AB17" s="125"/>
    </row>
    <row r="18" spans="1:28" x14ac:dyDescent="0.3">
      <c r="A18" s="125" t="str">
        <f>[1]!VendorFilteredRows( EquipmentListTable[],EquipmentListTable[Supplier], FilterSpecs!$A$7, $A$2)</f>
        <v>Primary Component</v>
      </c>
      <c r="B18" s="125" t="str">
        <f>[1]!VendorFilteredRows( EquipmentListTable[],EquipmentListTable[Supplier], FilterSpecs!$A$7, $A$2)</f>
        <v>Power Supply, Barrel Jack Cables/Adapters</v>
      </c>
      <c r="C18" s="125" t="str">
        <f>[1]!VendorFilteredRows( EquipmentListTable[],EquipmentListTable[Supplier], FilterSpecs!$A$7, $A$2)</f>
        <v>Adafruit</v>
      </c>
      <c r="D18" s="125" t="str">
        <f>[1]!VendorFilteredRows( EquipmentListTable[],EquipmentListTable[Supplier], FilterSpecs!$A$7, $A$2)</f>
        <v>327</v>
      </c>
      <c r="E18" s="125">
        <f>[1]!VendorFilteredRows( EquipmentListTable[],EquipmentListTable[Supplier], FilterSpecs!$A$7, $A$2)</f>
        <v>0</v>
      </c>
      <c r="F18" s="125">
        <f>[1]!VendorFilteredRows( EquipmentListTable[],EquipmentListTable[Supplier], FilterSpecs!$A$7, $A$2)</f>
        <v>0</v>
      </c>
      <c r="G18" s="125">
        <f>[1]!VendorFilteredRows( EquipmentListTable[],EquipmentListTable[Supplier], FilterSpecs!$A$7, $A$2)</f>
        <v>0</v>
      </c>
      <c r="H18" s="125">
        <f>[1]!VendorFilteredRows( EquipmentListTable[],EquipmentListTable[Supplier], FilterSpecs!$A$7, $A$2)</f>
        <v>0</v>
      </c>
      <c r="I18" s="125">
        <f>[1]!VendorFilteredRows( EquipmentListTable[],EquipmentListTable[Supplier], FilterSpecs!$A$7, $A$2)</f>
        <v>0</v>
      </c>
      <c r="J18" s="125">
        <f>[1]!VendorFilteredRows( EquipmentListTable[],EquipmentListTable[Supplier], FilterSpecs!$A$7, $A$2)</f>
        <v>0</v>
      </c>
      <c r="K18" s="125">
        <f>[1]!VendorFilteredRows( EquipmentListTable[],EquipmentListTable[Supplier], FilterSpecs!$A$7, $A$2)</f>
        <v>0</v>
      </c>
      <c r="L18" s="125">
        <f>[1]!VendorFilteredRows( EquipmentListTable[],EquipmentListTable[Supplier], FilterSpecs!$A$7, $A$2)</f>
        <v>0</v>
      </c>
      <c r="M18" s="125" t="str">
        <f>[1]!VendorFilteredRows( EquipmentListTable[],EquipmentListTable[Supplier], FilterSpecs!$A$7, $A$2)</f>
        <v>2.1mm female/male barrel jack extension cable - 1.5m / 5 ft</v>
      </c>
      <c r="N18" s="125">
        <f>[1]!VendorFilteredRows( EquipmentListTable[],EquipmentListTable[Supplier], FilterSpecs!$A$7, $A$2)</f>
        <v>2.95</v>
      </c>
      <c r="O18" s="125">
        <f>[1]!VendorFilteredRows( EquipmentListTable[],EquipmentListTable[Supplier], FilterSpecs!$A$7, $A$2)</f>
        <v>0</v>
      </c>
      <c r="P18" s="125" t="str">
        <f>[1]!VendorFilteredRows( EquipmentListTable[],EquipmentListTable[Supplier], FilterSpecs!$A$7, $A$2)</f>
        <v>A</v>
      </c>
      <c r="Q18" s="125">
        <f>[1]!VendorFilteredRows( EquipmentListTable[],EquipmentListTable[Supplier], FilterSpecs!$A$7, $A$2)</f>
        <v>70</v>
      </c>
      <c r="R18" s="125" t="str">
        <f>[1]!VendorFilteredRows( EquipmentListTable[],EquipmentListTable[Supplier], FilterSpecs!$A$7, $A$2)</f>
        <v>327</v>
      </c>
      <c r="S18" s="125">
        <f>[1]!VendorFilteredRows( EquipmentListTable[],EquipmentListTable[Supplier], FilterSpecs!$A$7, $A$2)</f>
        <v>0</v>
      </c>
      <c r="T18" s="125">
        <f>[1]!VendorFilteredRows( EquipmentListTable[],EquipmentListTable[Supplier], FilterSpecs!$A$7, $A$2)</f>
        <v>0</v>
      </c>
      <c r="U18" s="125">
        <f>[1]!VendorFilteredRows( EquipmentListTable[],EquipmentListTable[Supplier], FilterSpecs!$A$7, $A$2)</f>
        <v>0</v>
      </c>
      <c r="V18" s="125">
        <f>[1]!VendorFilteredRows( EquipmentListTable[],EquipmentListTable[Supplier], FilterSpecs!$A$7, $A$2)</f>
        <v>0</v>
      </c>
      <c r="W18" s="125">
        <f>[1]!VendorFilteredRows( EquipmentListTable[],EquipmentListTable[Supplier], FilterSpecs!$A$7, $A$2)</f>
        <v>0</v>
      </c>
      <c r="X18" s="125">
        <f>[1]!VendorFilteredRows( EquipmentListTable[],EquipmentListTable[Supplier], FilterSpecs!$A$7, $A$2)</f>
        <v>0</v>
      </c>
      <c r="Y18" s="125">
        <f>[1]!VendorFilteredRows( EquipmentListTable[],EquipmentListTable[Supplier], FilterSpecs!$A$7, $A$2)</f>
        <v>0</v>
      </c>
      <c r="Z18" s="125" t="str">
        <f>[1]!VendorFilteredRows( EquipmentListTable[],EquipmentListTable[Supplier], FilterSpecs!$A$7, $A$2)</f>
        <v>https://www.adafruit.com/product/327</v>
      </c>
      <c r="AA18" s="125" t="str">
        <f>[1]!VendorFilteredRows( EquipmentListTable[],EquipmentListTable[Supplier], FilterSpecs!$A$7, $A$2)</f>
        <v>https://www.mouser.com/ProductDetail/485-327</v>
      </c>
      <c r="AB18" s="125"/>
    </row>
    <row r="19" spans="1:28" x14ac:dyDescent="0.3">
      <c r="A19" s="125" t="str">
        <f>[1]!VendorFilteredRows( EquipmentListTable[],EquipmentListTable[Supplier], FilterSpecs!$A$7, $A$2)</f>
        <v>Primary Component</v>
      </c>
      <c r="B19" s="125" t="str">
        <f>[1]!VendorFilteredRows( EquipmentListTable[],EquipmentListTable[Supplier], FilterSpecs!$A$7, $A$2)</f>
        <v>Power Supply, Barrel Jack Cables/Adapters</v>
      </c>
      <c r="C19" s="125" t="str">
        <f>[1]!VendorFilteredRows( EquipmentListTable[],EquipmentListTable[Supplier], FilterSpecs!$A$7, $A$2)</f>
        <v>Adafruit</v>
      </c>
      <c r="D19" s="125" t="str">
        <f>[1]!VendorFilteredRows( EquipmentListTable[],EquipmentListTable[Supplier], FilterSpecs!$A$7, $A$2)</f>
        <v>411</v>
      </c>
      <c r="E19" s="125">
        <f>[1]!VendorFilteredRows( EquipmentListTable[],EquipmentListTable[Supplier], FilterSpecs!$A$7, $A$2)</f>
        <v>0</v>
      </c>
      <c r="F19" s="125">
        <f>[1]!VendorFilteredRows( EquipmentListTable[],EquipmentListTable[Supplier], FilterSpecs!$A$7, $A$2)</f>
        <v>1</v>
      </c>
      <c r="G19" s="125">
        <f>[1]!VendorFilteredRows( EquipmentListTable[],EquipmentListTable[Supplier], FilterSpecs!$A$7, $A$2)</f>
        <v>0</v>
      </c>
      <c r="H19" s="125">
        <f>[1]!VendorFilteredRows( EquipmentListTable[],EquipmentListTable[Supplier], FilterSpecs!$A$7, $A$2)</f>
        <v>1</v>
      </c>
      <c r="I19" s="125">
        <f>[1]!VendorFilteredRows( EquipmentListTable[],EquipmentListTable[Supplier], FilterSpecs!$A$7, $A$2)</f>
        <v>0</v>
      </c>
      <c r="J19" s="125">
        <f>[1]!VendorFilteredRows( EquipmentListTable[],EquipmentListTable[Supplier], FilterSpecs!$A$7, $A$2)</f>
        <v>0</v>
      </c>
      <c r="K19" s="125">
        <f>[1]!VendorFilteredRows( EquipmentListTable[],EquipmentListTable[Supplier], FilterSpecs!$A$7, $A$2)</f>
        <v>1</v>
      </c>
      <c r="L19" s="125">
        <f>[1]!VendorFilteredRows( EquipmentListTable[],EquipmentListTable[Supplier], FilterSpecs!$A$7, $A$2)</f>
        <v>1</v>
      </c>
      <c r="M19" s="125" t="str">
        <f>[1]!VendorFilteredRows( EquipmentListTable[],EquipmentListTable[Supplier], FilterSpecs!$A$7, $A$2)</f>
        <v>2.1mm to 1.7mm DC jack adapter</v>
      </c>
      <c r="N19" s="125">
        <f>[1]!VendorFilteredRows( EquipmentListTable[],EquipmentListTable[Supplier], FilterSpecs!$A$7, $A$2)</f>
        <v>2.5</v>
      </c>
      <c r="O19" s="125">
        <f>[1]!VendorFilteredRows( EquipmentListTable[],EquipmentListTable[Supplier], FilterSpecs!$A$7, $A$2)</f>
        <v>2.5</v>
      </c>
      <c r="P19" s="125" t="str">
        <f>[1]!VendorFilteredRows( EquipmentListTable[],EquipmentListTable[Supplier], FilterSpecs!$A$7, $A$2)</f>
        <v>A</v>
      </c>
      <c r="Q19" s="125">
        <f>[1]!VendorFilteredRows( EquipmentListTable[],EquipmentListTable[Supplier], FilterSpecs!$A$7, $A$2)</f>
        <v>71</v>
      </c>
      <c r="R19" s="125" t="str">
        <f>[1]!VendorFilteredRows( EquipmentListTable[],EquipmentListTable[Supplier], FilterSpecs!$A$7, $A$2)</f>
        <v>411</v>
      </c>
      <c r="S19" s="125">
        <f>[1]!VendorFilteredRows( EquipmentListTable[],EquipmentListTable[Supplier], FilterSpecs!$A$7, $A$2)</f>
        <v>0</v>
      </c>
      <c r="T19" s="125">
        <f>[1]!VendorFilteredRows( EquipmentListTable[],EquipmentListTable[Supplier], FilterSpecs!$A$7, $A$2)</f>
        <v>2.5</v>
      </c>
      <c r="U19" s="125">
        <f>[1]!VendorFilteredRows( EquipmentListTable[],EquipmentListTable[Supplier], FilterSpecs!$A$7, $A$2)</f>
        <v>0</v>
      </c>
      <c r="V19" s="125">
        <f>[1]!VendorFilteredRows( EquipmentListTable[],EquipmentListTable[Supplier], FilterSpecs!$A$7, $A$2)</f>
        <v>2.5</v>
      </c>
      <c r="W19" s="125">
        <f>[1]!VendorFilteredRows( EquipmentListTable[],EquipmentListTable[Supplier], FilterSpecs!$A$7, $A$2)</f>
        <v>2.5</v>
      </c>
      <c r="X19" s="125">
        <f>[1]!VendorFilteredRows( EquipmentListTable[],EquipmentListTable[Supplier], FilterSpecs!$A$7, $A$2)</f>
        <v>0</v>
      </c>
      <c r="Y19" s="125">
        <f>[1]!VendorFilteredRows( EquipmentListTable[],EquipmentListTable[Supplier], FilterSpecs!$A$7, $A$2)</f>
        <v>0</v>
      </c>
      <c r="Z19" s="125" t="str">
        <f>[1]!VendorFilteredRows( EquipmentListTable[],EquipmentListTable[Supplier], FilterSpecs!$A$7, $A$2)</f>
        <v>https://www.adafruit.com/product/411</v>
      </c>
      <c r="AA19" s="125" t="str">
        <f>[1]!VendorFilteredRows( EquipmentListTable[],EquipmentListTable[Supplier], FilterSpecs!$A$7, $A$2)</f>
        <v>https://www.mouser.com/ProductDetail/485-411</v>
      </c>
      <c r="AB19" s="125"/>
    </row>
    <row r="20" spans="1:28" x14ac:dyDescent="0.3">
      <c r="A20" s="125" t="str">
        <f>[1]!VendorFilteredRows( EquipmentListTable[],EquipmentListTable[Supplier], FilterSpecs!$A$7, $A$2)</f>
        <v>Primary Component</v>
      </c>
      <c r="B20" s="125" t="str">
        <f>[1]!VendorFilteredRows( EquipmentListTable[],EquipmentListTable[Supplier], FilterSpecs!$A$7, $A$2)</f>
        <v>Power Supply, Barrel Jack Cables/Adapters</v>
      </c>
      <c r="C20" s="125" t="str">
        <f>[1]!VendorFilteredRows( EquipmentListTable[],EquipmentListTable[Supplier], FilterSpecs!$A$7, $A$2)</f>
        <v>Adafruit</v>
      </c>
      <c r="D20" s="125" t="str">
        <f>[1]!VendorFilteredRows( EquipmentListTable[],EquipmentListTable[Supplier], FilterSpecs!$A$7, $A$2)</f>
        <v>2897</v>
      </c>
      <c r="E20" s="125">
        <f>[1]!VendorFilteredRows( EquipmentListTable[],EquipmentListTable[Supplier], FilterSpecs!$A$7, $A$2)</f>
        <v>0</v>
      </c>
      <c r="F20" s="125">
        <f>[1]!VendorFilteredRows( EquipmentListTable[],EquipmentListTable[Supplier], FilterSpecs!$A$7, $A$2)</f>
        <v>1</v>
      </c>
      <c r="G20" s="125">
        <f>[1]!VendorFilteredRows( EquipmentListTable[],EquipmentListTable[Supplier], FilterSpecs!$A$7, $A$2)</f>
        <v>0</v>
      </c>
      <c r="H20" s="125">
        <f>[1]!VendorFilteredRows( EquipmentListTable[],EquipmentListTable[Supplier], FilterSpecs!$A$7, $A$2)</f>
        <v>1</v>
      </c>
      <c r="I20" s="125">
        <f>[1]!VendorFilteredRows( EquipmentListTable[],EquipmentListTable[Supplier], FilterSpecs!$A$7, $A$2)</f>
        <v>0</v>
      </c>
      <c r="J20" s="125">
        <f>[1]!VendorFilteredRows( EquipmentListTable[],EquipmentListTable[Supplier], FilterSpecs!$A$7, $A$2)</f>
        <v>0</v>
      </c>
      <c r="K20" s="125">
        <f>[1]!VendorFilteredRows( EquipmentListTable[],EquipmentListTable[Supplier], FilterSpecs!$A$7, $A$2)</f>
        <v>1</v>
      </c>
      <c r="L20" s="125">
        <f>[1]!VendorFilteredRows( EquipmentListTable[],EquipmentListTable[Supplier], FilterSpecs!$A$7, $A$2)</f>
        <v>1</v>
      </c>
      <c r="M20" s="125" t="str">
        <f>[1]!VendorFilteredRows( EquipmentListTable[],EquipmentListTable[Supplier], FilterSpecs!$A$7, $A$2)</f>
        <v>2.1mm to 2.5mm DC Barrel Plug Adapter</v>
      </c>
      <c r="N20" s="125">
        <f>[1]!VendorFilteredRows( EquipmentListTable[],EquipmentListTable[Supplier], FilterSpecs!$A$7, $A$2)</f>
        <v>0.95</v>
      </c>
      <c r="O20" s="125">
        <f>[1]!VendorFilteredRows( EquipmentListTable[],EquipmentListTable[Supplier], FilterSpecs!$A$7, $A$2)</f>
        <v>0.95</v>
      </c>
      <c r="P20" s="125" t="str">
        <f>[1]!VendorFilteredRows( EquipmentListTable[],EquipmentListTable[Supplier], FilterSpecs!$A$7, $A$2)</f>
        <v>A</v>
      </c>
      <c r="Q20" s="125">
        <f>[1]!VendorFilteredRows( EquipmentListTable[],EquipmentListTable[Supplier], FilterSpecs!$A$7, $A$2)</f>
        <v>72</v>
      </c>
      <c r="R20" s="125" t="str">
        <f>[1]!VendorFilteredRows( EquipmentListTable[],EquipmentListTable[Supplier], FilterSpecs!$A$7, $A$2)</f>
        <v>2897</v>
      </c>
      <c r="S20" s="125">
        <f>[1]!VendorFilteredRows( EquipmentListTable[],EquipmentListTable[Supplier], FilterSpecs!$A$7, $A$2)</f>
        <v>0</v>
      </c>
      <c r="T20" s="125">
        <f>[1]!VendorFilteredRows( EquipmentListTable[],EquipmentListTable[Supplier], FilterSpecs!$A$7, $A$2)</f>
        <v>0.95</v>
      </c>
      <c r="U20" s="125">
        <f>[1]!VendorFilteredRows( EquipmentListTable[],EquipmentListTable[Supplier], FilterSpecs!$A$7, $A$2)</f>
        <v>0</v>
      </c>
      <c r="V20" s="125">
        <f>[1]!VendorFilteredRows( EquipmentListTable[],EquipmentListTable[Supplier], FilterSpecs!$A$7, $A$2)</f>
        <v>0.95</v>
      </c>
      <c r="W20" s="125">
        <f>[1]!VendorFilteredRows( EquipmentListTable[],EquipmentListTable[Supplier], FilterSpecs!$A$7, $A$2)</f>
        <v>0.95</v>
      </c>
      <c r="X20" s="125">
        <f>[1]!VendorFilteredRows( EquipmentListTable[],EquipmentListTable[Supplier], FilterSpecs!$A$7, $A$2)</f>
        <v>0</v>
      </c>
      <c r="Y20" s="125">
        <f>[1]!VendorFilteredRows( EquipmentListTable[],EquipmentListTable[Supplier], FilterSpecs!$A$7, $A$2)</f>
        <v>0</v>
      </c>
      <c r="Z20" s="125" t="str">
        <f>[1]!VendorFilteredRows( EquipmentListTable[],EquipmentListTable[Supplier], FilterSpecs!$A$7, $A$2)</f>
        <v>https://www.adafruit.com/product/2897</v>
      </c>
      <c r="AA20" s="125" t="str">
        <f>[1]!VendorFilteredRows( EquipmentListTable[],EquipmentListTable[Supplier], FilterSpecs!$A$7, $A$2)</f>
        <v>https://www.mouser.com/ProductDetail/485-2897</v>
      </c>
      <c r="AB20" s="125"/>
    </row>
    <row r="21" spans="1:28" x14ac:dyDescent="0.3">
      <c r="A21" s="125" t="str">
        <f>[1]!VendorFilteredRows( EquipmentListTable[],EquipmentListTable[Supplier], FilterSpecs!$A$7, $A$2)</f>
        <v>Primary Component</v>
      </c>
      <c r="B21" s="125" t="str">
        <f>[1]!VendorFilteredRows( EquipmentListTable[],EquipmentListTable[Supplier], FilterSpecs!$A$7, $A$2)</f>
        <v>Power Supply, Barrel Jack Cables/Adapters</v>
      </c>
      <c r="C21" s="125" t="str">
        <f>[1]!VendorFilteredRows( EquipmentListTable[],EquipmentListTable[Supplier], FilterSpecs!$A$7, $A$2)</f>
        <v>Adafruit</v>
      </c>
      <c r="D21" s="125" t="str">
        <f>[1]!VendorFilteredRows( EquipmentListTable[],EquipmentListTable[Supplier], FilterSpecs!$A$7, $A$2)</f>
        <v>2788</v>
      </c>
      <c r="E21" s="125">
        <f>[1]!VendorFilteredRows( EquipmentListTable[],EquipmentListTable[Supplier], FilterSpecs!$A$7, $A$2)</f>
        <v>0</v>
      </c>
      <c r="F21" s="125">
        <f>[1]!VendorFilteredRows( EquipmentListTable[],EquipmentListTable[Supplier], FilterSpecs!$A$7, $A$2)</f>
        <v>1</v>
      </c>
      <c r="G21" s="125">
        <f>[1]!VendorFilteredRows( EquipmentListTable[],EquipmentListTable[Supplier], FilterSpecs!$A$7, $A$2)</f>
        <v>0</v>
      </c>
      <c r="H21" s="125">
        <f>[1]!VendorFilteredRows( EquipmentListTable[],EquipmentListTable[Supplier], FilterSpecs!$A$7, $A$2)</f>
        <v>1</v>
      </c>
      <c r="I21" s="125">
        <f>[1]!VendorFilteredRows( EquipmentListTable[],EquipmentListTable[Supplier], FilterSpecs!$A$7, $A$2)</f>
        <v>0</v>
      </c>
      <c r="J21" s="125">
        <f>[1]!VendorFilteredRows( EquipmentListTable[],EquipmentListTable[Supplier], FilterSpecs!$A$7, $A$2)</f>
        <v>0</v>
      </c>
      <c r="K21" s="125">
        <f>[1]!VendorFilteredRows( EquipmentListTable[],EquipmentListTable[Supplier], FilterSpecs!$A$7, $A$2)</f>
        <v>1</v>
      </c>
      <c r="L21" s="125">
        <f>[1]!VendorFilteredRows( EquipmentListTable[],EquipmentListTable[Supplier], FilterSpecs!$A$7, $A$2)</f>
        <v>1</v>
      </c>
      <c r="M21" s="125" t="str">
        <f>[1]!VendorFilteredRows( EquipmentListTable[],EquipmentListTable[Supplier], FilterSpecs!$A$7, $A$2)</f>
        <v>3.5 / 1.3mm or 3.8 / 1.1mm to 5.5 / 2.1mm DC Jack Adapter Cable</v>
      </c>
      <c r="N21" s="125">
        <f>[1]!VendorFilteredRows( EquipmentListTable[],EquipmentListTable[Supplier], FilterSpecs!$A$7, $A$2)</f>
        <v>0.95</v>
      </c>
      <c r="O21" s="125">
        <f>[1]!VendorFilteredRows( EquipmentListTable[],EquipmentListTable[Supplier], FilterSpecs!$A$7, $A$2)</f>
        <v>0.95</v>
      </c>
      <c r="P21" s="125" t="str">
        <f>[1]!VendorFilteredRows( EquipmentListTable[],EquipmentListTable[Supplier], FilterSpecs!$A$7, $A$2)</f>
        <v>A</v>
      </c>
      <c r="Q21" s="125">
        <f>[1]!VendorFilteredRows( EquipmentListTable[],EquipmentListTable[Supplier], FilterSpecs!$A$7, $A$2)</f>
        <v>73</v>
      </c>
      <c r="R21" s="125" t="str">
        <f>[1]!VendorFilteredRows( EquipmentListTable[],EquipmentListTable[Supplier], FilterSpecs!$A$7, $A$2)</f>
        <v>2788</v>
      </c>
      <c r="S21" s="125">
        <f>[1]!VendorFilteredRows( EquipmentListTable[],EquipmentListTable[Supplier], FilterSpecs!$A$7, $A$2)</f>
        <v>0</v>
      </c>
      <c r="T21" s="125">
        <f>[1]!VendorFilteredRows( EquipmentListTable[],EquipmentListTable[Supplier], FilterSpecs!$A$7, $A$2)</f>
        <v>0.95</v>
      </c>
      <c r="U21" s="125">
        <f>[1]!VendorFilteredRows( EquipmentListTable[],EquipmentListTable[Supplier], FilterSpecs!$A$7, $A$2)</f>
        <v>0</v>
      </c>
      <c r="V21" s="125">
        <f>[1]!VendorFilteredRows( EquipmentListTable[],EquipmentListTable[Supplier], FilterSpecs!$A$7, $A$2)</f>
        <v>0.95</v>
      </c>
      <c r="W21" s="125">
        <f>[1]!VendorFilteredRows( EquipmentListTable[],EquipmentListTable[Supplier], FilterSpecs!$A$7, $A$2)</f>
        <v>0.95</v>
      </c>
      <c r="X21" s="125">
        <f>[1]!VendorFilteredRows( EquipmentListTable[],EquipmentListTable[Supplier], FilterSpecs!$A$7, $A$2)</f>
        <v>0</v>
      </c>
      <c r="Y21" s="125">
        <f>[1]!VendorFilteredRows( EquipmentListTable[],EquipmentListTable[Supplier], FilterSpecs!$A$7, $A$2)</f>
        <v>0</v>
      </c>
      <c r="Z21" s="125" t="str">
        <f>[1]!VendorFilteredRows( EquipmentListTable[],EquipmentListTable[Supplier], FilterSpecs!$A$7, $A$2)</f>
        <v>https://www.adafruit.com/product/2788</v>
      </c>
      <c r="AA21" s="125" t="str">
        <f>[1]!VendorFilteredRows( EquipmentListTable[],EquipmentListTable[Supplier], FilterSpecs!$A$7, $A$2)</f>
        <v>https://www.mouser.com/ProductDetail/485-2788</v>
      </c>
      <c r="AB21" s="125"/>
    </row>
    <row r="22" spans="1:28" x14ac:dyDescent="0.3">
      <c r="A22" s="125" t="str">
        <f>[1]!VendorFilteredRows( EquipmentListTable[],EquipmentListTable[Supplier], FilterSpecs!$A$7, $A$2)</f>
        <v>Primary Component</v>
      </c>
      <c r="B22" s="125" t="str">
        <f>[1]!VendorFilteredRows( EquipmentListTable[],EquipmentListTable[Supplier], FilterSpecs!$A$7, $A$2)</f>
        <v>Power Supply, USB Wall Wart</v>
      </c>
      <c r="C22" s="125" t="str">
        <f>[1]!VendorFilteredRows( EquipmentListTable[],EquipmentListTable[Supplier], FilterSpecs!$A$7, $A$2)</f>
        <v>Adafruit</v>
      </c>
      <c r="D22" s="125" t="str">
        <f>[1]!VendorFilteredRows( EquipmentListTable[],EquipmentListTable[Supplier], FilterSpecs!$A$7, $A$2)</f>
        <v>501</v>
      </c>
      <c r="E22" s="125">
        <f>[1]!VendorFilteredRows( EquipmentListTable[],EquipmentListTable[Supplier], FilterSpecs!$A$7, $A$2)</f>
        <v>0</v>
      </c>
      <c r="F22" s="125">
        <f>[1]!VendorFilteredRows( EquipmentListTable[],EquipmentListTable[Supplier], FilterSpecs!$A$7, $A$2)</f>
        <v>0</v>
      </c>
      <c r="G22" s="125">
        <f>[1]!VendorFilteredRows( EquipmentListTable[],EquipmentListTable[Supplier], FilterSpecs!$A$7, $A$2)</f>
        <v>0</v>
      </c>
      <c r="H22" s="125">
        <f>[1]!VendorFilteredRows( EquipmentListTable[],EquipmentListTable[Supplier], FilterSpecs!$A$7, $A$2)</f>
        <v>0</v>
      </c>
      <c r="I22" s="125">
        <f>[1]!VendorFilteredRows( EquipmentListTable[],EquipmentListTable[Supplier], FilterSpecs!$A$7, $A$2)</f>
        <v>0</v>
      </c>
      <c r="J22" s="125">
        <f>[1]!VendorFilteredRows( EquipmentListTable[],EquipmentListTable[Supplier], FilterSpecs!$A$7, $A$2)</f>
        <v>0</v>
      </c>
      <c r="K22" s="125">
        <f>[1]!VendorFilteredRows( EquipmentListTable[],EquipmentListTable[Supplier], FilterSpecs!$A$7, $A$2)</f>
        <v>0</v>
      </c>
      <c r="L22" s="125">
        <f>[1]!VendorFilteredRows( EquipmentListTable[],EquipmentListTable[Supplier], FilterSpecs!$A$7, $A$2)</f>
        <v>0</v>
      </c>
      <c r="M22" s="125" t="str">
        <f>[1]!VendorFilteredRows( EquipmentListTable[],EquipmentListTable[Supplier], FilterSpecs!$A$7, $A$2)</f>
        <v>5V 1A (1000mA) USB port power supply - UL Listed</v>
      </c>
      <c r="N22" s="125">
        <f>[1]!VendorFilteredRows( EquipmentListTable[],EquipmentListTable[Supplier], FilterSpecs!$A$7, $A$2)</f>
        <v>5.95</v>
      </c>
      <c r="O22" s="125">
        <f>[1]!VendorFilteredRows( EquipmentListTable[],EquipmentListTable[Supplier], FilterSpecs!$A$7, $A$2)</f>
        <v>0</v>
      </c>
      <c r="P22" s="125" t="str">
        <f>[1]!VendorFilteredRows( EquipmentListTable[],EquipmentListTable[Supplier], FilterSpecs!$A$7, $A$2)</f>
        <v>A</v>
      </c>
      <c r="Q22" s="125">
        <f>[1]!VendorFilteredRows( EquipmentListTable[],EquipmentListTable[Supplier], FilterSpecs!$A$7, $A$2)</f>
        <v>75</v>
      </c>
      <c r="R22" s="125" t="str">
        <f>[1]!VendorFilteredRows( EquipmentListTable[],EquipmentListTable[Supplier], FilterSpecs!$A$7, $A$2)</f>
        <v>501</v>
      </c>
      <c r="S22" s="125">
        <f>[1]!VendorFilteredRows( EquipmentListTable[],EquipmentListTable[Supplier], FilterSpecs!$A$7, $A$2)</f>
        <v>0</v>
      </c>
      <c r="T22" s="125">
        <f>[1]!VendorFilteredRows( EquipmentListTable[],EquipmentListTable[Supplier], FilterSpecs!$A$7, $A$2)</f>
        <v>0</v>
      </c>
      <c r="U22" s="125">
        <f>[1]!VendorFilteredRows( EquipmentListTable[],EquipmentListTable[Supplier], FilterSpecs!$A$7, $A$2)</f>
        <v>0</v>
      </c>
      <c r="V22" s="125">
        <f>[1]!VendorFilteredRows( EquipmentListTable[],EquipmentListTable[Supplier], FilterSpecs!$A$7, $A$2)</f>
        <v>0</v>
      </c>
      <c r="W22" s="125">
        <f>[1]!VendorFilteredRows( EquipmentListTable[],EquipmentListTable[Supplier], FilterSpecs!$A$7, $A$2)</f>
        <v>0</v>
      </c>
      <c r="X22" s="125">
        <f>[1]!VendorFilteredRows( EquipmentListTable[],EquipmentListTable[Supplier], FilterSpecs!$A$7, $A$2)</f>
        <v>0</v>
      </c>
      <c r="Y22" s="125">
        <f>[1]!VendorFilteredRows( EquipmentListTable[],EquipmentListTable[Supplier], FilterSpecs!$A$7, $A$2)</f>
        <v>0</v>
      </c>
      <c r="Z22" s="125" t="str">
        <f>[1]!VendorFilteredRows( EquipmentListTable[],EquipmentListTable[Supplier], FilterSpecs!$A$7, $A$2)</f>
        <v>https://www.adafruit.com/product/501</v>
      </c>
      <c r="AA22" s="125" t="str">
        <f>[1]!VendorFilteredRows( EquipmentListTable[],EquipmentListTable[Supplier], FilterSpecs!$A$7, $A$2)</f>
        <v>https://www.mouser.com/ProductDetail/485-501</v>
      </c>
      <c r="AB22" s="125"/>
    </row>
    <row r="23" spans="1:28" x14ac:dyDescent="0.3">
      <c r="A23" s="125" t="str">
        <f>[1]!VendorFilteredRows( EquipmentListTable[],EquipmentListTable[Supplier], FilterSpecs!$A$7, $A$2)</f>
        <v>Primary Component</v>
      </c>
      <c r="B23" s="125" t="str">
        <f>[1]!VendorFilteredRows( EquipmentListTable[],EquipmentListTable[Supplier], FilterSpecs!$A$7, $A$2)</f>
        <v>Power Supply, USB Wall Wart</v>
      </c>
      <c r="C23" s="125" t="str">
        <f>[1]!VendorFilteredRows( EquipmentListTable[],EquipmentListTable[Supplier], FilterSpecs!$A$7, $A$2)</f>
        <v>Adafruit</v>
      </c>
      <c r="D23" s="125" t="str">
        <f>[1]!VendorFilteredRows( EquipmentListTable[],EquipmentListTable[Supplier], FilterSpecs!$A$7, $A$2)</f>
        <v>1994</v>
      </c>
      <c r="E23" s="125">
        <f>[1]!VendorFilteredRows( EquipmentListTable[],EquipmentListTable[Supplier], FilterSpecs!$A$7, $A$2)</f>
        <v>1</v>
      </c>
      <c r="F23" s="125">
        <f>[1]!VendorFilteredRows( EquipmentListTable[],EquipmentListTable[Supplier], FilterSpecs!$A$7, $A$2)</f>
        <v>0</v>
      </c>
      <c r="G23" s="125">
        <f>[1]!VendorFilteredRows( EquipmentListTable[],EquipmentListTable[Supplier], FilterSpecs!$A$7, $A$2)</f>
        <v>0</v>
      </c>
      <c r="H23" s="125">
        <f>[1]!VendorFilteredRows( EquipmentListTable[],EquipmentListTable[Supplier], FilterSpecs!$A$7, $A$2)</f>
        <v>5</v>
      </c>
      <c r="I23" s="125">
        <f>[1]!VendorFilteredRows( EquipmentListTable[],EquipmentListTable[Supplier], FilterSpecs!$A$7, $A$2)</f>
        <v>5</v>
      </c>
      <c r="J23" s="125">
        <f>[1]!VendorFilteredRows( EquipmentListTable[],EquipmentListTable[Supplier], FilterSpecs!$A$7, $A$2)</f>
        <v>5</v>
      </c>
      <c r="K23" s="125">
        <f>[1]!VendorFilteredRows( EquipmentListTable[],EquipmentListTable[Supplier], FilterSpecs!$A$7, $A$2)</f>
        <v>0</v>
      </c>
      <c r="L23" s="125">
        <f>[1]!VendorFilteredRows( EquipmentListTable[],EquipmentListTable[Supplier], FilterSpecs!$A$7, $A$2)</f>
        <v>0</v>
      </c>
      <c r="M23" s="125" t="str">
        <f>[1]!VendorFilteredRows( EquipmentListTable[],EquipmentListTable[Supplier], FilterSpecs!$A$7, $A$2)</f>
        <v>5V 2A Switching Power Supply w/ USB-A Connector</v>
      </c>
      <c r="N23" s="125">
        <f>[1]!VendorFilteredRows( EquipmentListTable[],EquipmentListTable[Supplier], FilterSpecs!$A$7, $A$2)</f>
        <v>6.95</v>
      </c>
      <c r="O23" s="125">
        <f>[1]!VendorFilteredRows( EquipmentListTable[],EquipmentListTable[Supplier], FilterSpecs!$A$7, $A$2)</f>
        <v>0</v>
      </c>
      <c r="P23" s="125" t="str">
        <f>[1]!VendorFilteredRows( EquipmentListTable[],EquipmentListTable[Supplier], FilterSpecs!$A$7, $A$2)</f>
        <v>B</v>
      </c>
      <c r="Q23" s="125">
        <f>[1]!VendorFilteredRows( EquipmentListTable[],EquipmentListTable[Supplier], FilterSpecs!$A$7, $A$2)</f>
        <v>76</v>
      </c>
      <c r="R23" s="125" t="str">
        <f>[1]!VendorFilteredRows( EquipmentListTable[],EquipmentListTable[Supplier], FilterSpecs!$A$7, $A$2)</f>
        <v>1994</v>
      </c>
      <c r="S23" s="125">
        <f>[1]!VendorFilteredRows( EquipmentListTable[],EquipmentListTable[Supplier], FilterSpecs!$A$7, $A$2)</f>
        <v>6.95</v>
      </c>
      <c r="T23" s="125">
        <f>[1]!VendorFilteredRows( EquipmentListTable[],EquipmentListTable[Supplier], FilterSpecs!$A$7, $A$2)</f>
        <v>34.75</v>
      </c>
      <c r="U23" s="125">
        <f>[1]!VendorFilteredRows( EquipmentListTable[],EquipmentListTable[Supplier], FilterSpecs!$A$7, $A$2)</f>
        <v>34.75</v>
      </c>
      <c r="V23" s="125">
        <f>[1]!VendorFilteredRows( EquipmentListTable[],EquipmentListTable[Supplier], FilterSpecs!$A$7, $A$2)</f>
        <v>0</v>
      </c>
      <c r="W23" s="125">
        <f>[1]!VendorFilteredRows( EquipmentListTable[],EquipmentListTable[Supplier], FilterSpecs!$A$7, $A$2)</f>
        <v>0</v>
      </c>
      <c r="X23" s="125">
        <f>[1]!VendorFilteredRows( EquipmentListTable[],EquipmentListTable[Supplier], FilterSpecs!$A$7, $A$2)</f>
        <v>0</v>
      </c>
      <c r="Y23" s="125">
        <f>[1]!VendorFilteredRows( EquipmentListTable[],EquipmentListTable[Supplier], FilterSpecs!$A$7, $A$2)</f>
        <v>0</v>
      </c>
      <c r="Z23" s="125" t="str">
        <f>[1]!VendorFilteredRows( EquipmentListTable[],EquipmentListTable[Supplier], FilterSpecs!$A$7, $A$2)</f>
        <v>https://www.adafruit.com/product/1994</v>
      </c>
      <c r="AA23" s="125" t="str">
        <f>[1]!VendorFilteredRows( EquipmentListTable[],EquipmentListTable[Supplier], FilterSpecs!$A$7, $A$2)</f>
        <v>https://www.mouser.com/ProductDetail/485-1994</v>
      </c>
      <c r="AB23" s="125"/>
    </row>
    <row r="24" spans="1:28" x14ac:dyDescent="0.3">
      <c r="A24" s="125" t="str">
        <f>[1]!VendorFilteredRows( EquipmentListTable[],EquipmentListTable[Supplier], FilterSpecs!$A$7, $A$2)</f>
        <v>Primary Component</v>
      </c>
      <c r="B24" s="125" t="str">
        <f>[1]!VendorFilteredRows( EquipmentListTable[],EquipmentListTable[Supplier], FilterSpecs!$A$7, $A$2)</f>
        <v>Power Supply, USB + Barrel Jack</v>
      </c>
      <c r="C24" s="125" t="str">
        <f>[1]!VendorFilteredRows( EquipmentListTable[],EquipmentListTable[Supplier], FilterSpecs!$A$7, $A$2)</f>
        <v>Adafruit</v>
      </c>
      <c r="D24" s="125" t="str">
        <f>[1]!VendorFilteredRows( EquipmentListTable[],EquipmentListTable[Supplier], FilterSpecs!$A$7, $A$2)</f>
        <v>2727</v>
      </c>
      <c r="E24" s="125">
        <f>[1]!VendorFilteredRows( EquipmentListTable[],EquipmentListTable[Supplier], FilterSpecs!$A$7, $A$2)</f>
        <v>0</v>
      </c>
      <c r="F24" s="125">
        <f>[1]!VendorFilteredRows( EquipmentListTable[],EquipmentListTable[Supplier], FilterSpecs!$A$7, $A$2)</f>
        <v>0</v>
      </c>
      <c r="G24" s="125">
        <f>[1]!VendorFilteredRows( EquipmentListTable[],EquipmentListTable[Supplier], FilterSpecs!$A$7, $A$2)</f>
        <v>0</v>
      </c>
      <c r="H24" s="125">
        <f>[1]!VendorFilteredRows( EquipmentListTable[],EquipmentListTable[Supplier], FilterSpecs!$A$7, $A$2)</f>
        <v>0</v>
      </c>
      <c r="I24" s="125">
        <f>[1]!VendorFilteredRows( EquipmentListTable[],EquipmentListTable[Supplier], FilterSpecs!$A$7, $A$2)</f>
        <v>0</v>
      </c>
      <c r="J24" s="125">
        <f>[1]!VendorFilteredRows( EquipmentListTable[],EquipmentListTable[Supplier], FilterSpecs!$A$7, $A$2)</f>
        <v>0</v>
      </c>
      <c r="K24" s="125">
        <f>[1]!VendorFilteredRows( EquipmentListTable[],EquipmentListTable[Supplier], FilterSpecs!$A$7, $A$2)</f>
        <v>0</v>
      </c>
      <c r="L24" s="125">
        <f>[1]!VendorFilteredRows( EquipmentListTable[],EquipmentListTable[Supplier], FilterSpecs!$A$7, $A$2)</f>
        <v>0</v>
      </c>
      <c r="M24" s="125" t="str">
        <f>[1]!VendorFilteredRows( EquipmentListTable[],EquipmentListTable[Supplier], FilterSpecs!$A$7, $A$2)</f>
        <v>MicroUSB Plug to 5.5/2.1mm DC Barrel Jack Adapter</v>
      </c>
      <c r="N24" s="125">
        <f>[1]!VendorFilteredRows( EquipmentListTable[],EquipmentListTable[Supplier], FilterSpecs!$A$7, $A$2)</f>
        <v>1.95</v>
      </c>
      <c r="O24" s="125">
        <f>[1]!VendorFilteredRows( EquipmentListTable[],EquipmentListTable[Supplier], FilterSpecs!$A$7, $A$2)</f>
        <v>0</v>
      </c>
      <c r="P24" s="125" t="str">
        <f>[1]!VendorFilteredRows( EquipmentListTable[],EquipmentListTable[Supplier], FilterSpecs!$A$7, $A$2)</f>
        <v>A</v>
      </c>
      <c r="Q24" s="125">
        <f>[1]!VendorFilteredRows( EquipmentListTable[],EquipmentListTable[Supplier], FilterSpecs!$A$7, $A$2)</f>
        <v>84</v>
      </c>
      <c r="R24" s="125" t="str">
        <f>[1]!VendorFilteredRows( EquipmentListTable[],EquipmentListTable[Supplier], FilterSpecs!$A$7, $A$2)</f>
        <v>2727</v>
      </c>
      <c r="S24" s="125">
        <f>[1]!VendorFilteredRows( EquipmentListTable[],EquipmentListTable[Supplier], FilterSpecs!$A$7, $A$2)</f>
        <v>0</v>
      </c>
      <c r="T24" s="125">
        <f>[1]!VendorFilteredRows( EquipmentListTable[],EquipmentListTable[Supplier], FilterSpecs!$A$7, $A$2)</f>
        <v>0</v>
      </c>
      <c r="U24" s="125">
        <f>[1]!VendorFilteredRows( EquipmentListTable[],EquipmentListTable[Supplier], FilterSpecs!$A$7, $A$2)</f>
        <v>0</v>
      </c>
      <c r="V24" s="125">
        <f>[1]!VendorFilteredRows( EquipmentListTable[],EquipmentListTable[Supplier], FilterSpecs!$A$7, $A$2)</f>
        <v>0</v>
      </c>
      <c r="W24" s="125">
        <f>[1]!VendorFilteredRows( EquipmentListTable[],EquipmentListTable[Supplier], FilterSpecs!$A$7, $A$2)</f>
        <v>0</v>
      </c>
      <c r="X24" s="125">
        <f>[1]!VendorFilteredRows( EquipmentListTable[],EquipmentListTable[Supplier], FilterSpecs!$A$7, $A$2)</f>
        <v>0</v>
      </c>
      <c r="Y24" s="125">
        <f>[1]!VendorFilteredRows( EquipmentListTable[],EquipmentListTable[Supplier], FilterSpecs!$A$7, $A$2)</f>
        <v>0</v>
      </c>
      <c r="Z24" s="125" t="str">
        <f>[1]!VendorFilteredRows( EquipmentListTable[],EquipmentListTable[Supplier], FilterSpecs!$A$7, $A$2)</f>
        <v>https://www.adafruit.com/product/2727</v>
      </c>
      <c r="AA24" s="125" t="str">
        <f>[1]!VendorFilteredRows( EquipmentListTable[],EquipmentListTable[Supplier], FilterSpecs!$A$7, $A$2)</f>
        <v>https://www.mouser.com/ProductDetail/485-2727</v>
      </c>
      <c r="AB24" s="125"/>
    </row>
    <row r="25" spans="1:28" x14ac:dyDescent="0.3">
      <c r="A25" s="125" t="str">
        <f>[1]!VendorFilteredRows( EquipmentListTable[],EquipmentListTable[Supplier], FilterSpecs!$A$7, $A$2)</f>
        <v>Primary Component</v>
      </c>
      <c r="B25" s="125" t="str">
        <f>[1]!VendorFilteredRows( EquipmentListTable[],EquipmentListTable[Supplier], FilterSpecs!$A$7, $A$2)</f>
        <v>Power Supply, USB + Barrel Jack</v>
      </c>
      <c r="C25" s="125" t="str">
        <f>[1]!VendorFilteredRows( EquipmentListTable[],EquipmentListTable[Supplier], FilterSpecs!$A$7, $A$2)</f>
        <v>Adafruit</v>
      </c>
      <c r="D25" s="125" t="str">
        <f>[1]!VendorFilteredRows( EquipmentListTable[],EquipmentListTable[Supplier], FilterSpecs!$A$7, $A$2)</f>
        <v>988</v>
      </c>
      <c r="E25" s="125">
        <f>[1]!VendorFilteredRows( EquipmentListTable[],EquipmentListTable[Supplier], FilterSpecs!$A$7, $A$2)</f>
        <v>0</v>
      </c>
      <c r="F25" s="125">
        <f>[1]!VendorFilteredRows( EquipmentListTable[],EquipmentListTable[Supplier], FilterSpecs!$A$7, $A$2)</f>
        <v>0</v>
      </c>
      <c r="G25" s="125">
        <f>[1]!VendorFilteredRows( EquipmentListTable[],EquipmentListTable[Supplier], FilterSpecs!$A$7, $A$2)</f>
        <v>0</v>
      </c>
      <c r="H25" s="125">
        <f>[1]!VendorFilteredRows( EquipmentListTable[],EquipmentListTable[Supplier], FilterSpecs!$A$7, $A$2)</f>
        <v>0</v>
      </c>
      <c r="I25" s="125">
        <f>[1]!VendorFilteredRows( EquipmentListTable[],EquipmentListTable[Supplier], FilterSpecs!$A$7, $A$2)</f>
        <v>0</v>
      </c>
      <c r="J25" s="125">
        <f>[1]!VendorFilteredRows( EquipmentListTable[],EquipmentListTable[Supplier], FilterSpecs!$A$7, $A$2)</f>
        <v>0</v>
      </c>
      <c r="K25" s="125">
        <f>[1]!VendorFilteredRows( EquipmentListTable[],EquipmentListTable[Supplier], FilterSpecs!$A$7, $A$2)</f>
        <v>0</v>
      </c>
      <c r="L25" s="125">
        <f>[1]!VendorFilteredRows( EquipmentListTable[],EquipmentListTable[Supplier], FilterSpecs!$A$7, $A$2)</f>
        <v>0</v>
      </c>
      <c r="M25" s="125" t="str">
        <f>[1]!VendorFilteredRows( EquipmentListTable[],EquipmentListTable[Supplier], FilterSpecs!$A$7, $A$2)</f>
        <v>USB A Jack to 5.5/2.1mm jack adapter</v>
      </c>
      <c r="N25" s="125">
        <f>[1]!VendorFilteredRows( EquipmentListTable[],EquipmentListTable[Supplier], FilterSpecs!$A$7, $A$2)</f>
        <v>2.95</v>
      </c>
      <c r="O25" s="125">
        <f>[1]!VendorFilteredRows( EquipmentListTable[],EquipmentListTable[Supplier], FilterSpecs!$A$7, $A$2)</f>
        <v>0</v>
      </c>
      <c r="P25" s="125" t="str">
        <f>[1]!VendorFilteredRows( EquipmentListTable[],EquipmentListTable[Supplier], FilterSpecs!$A$7, $A$2)</f>
        <v>A</v>
      </c>
      <c r="Q25" s="125">
        <f>[1]!VendorFilteredRows( EquipmentListTable[],EquipmentListTable[Supplier], FilterSpecs!$A$7, $A$2)</f>
        <v>85</v>
      </c>
      <c r="R25" s="125" t="str">
        <f>[1]!VendorFilteredRows( EquipmentListTable[],EquipmentListTable[Supplier], FilterSpecs!$A$7, $A$2)</f>
        <v>988</v>
      </c>
      <c r="S25" s="125">
        <f>[1]!VendorFilteredRows( EquipmentListTable[],EquipmentListTable[Supplier], FilterSpecs!$A$7, $A$2)</f>
        <v>0</v>
      </c>
      <c r="T25" s="125">
        <f>[1]!VendorFilteredRows( EquipmentListTable[],EquipmentListTable[Supplier], FilterSpecs!$A$7, $A$2)</f>
        <v>0</v>
      </c>
      <c r="U25" s="125">
        <f>[1]!VendorFilteredRows( EquipmentListTable[],EquipmentListTable[Supplier], FilterSpecs!$A$7, $A$2)</f>
        <v>0</v>
      </c>
      <c r="V25" s="125">
        <f>[1]!VendorFilteredRows( EquipmentListTable[],EquipmentListTable[Supplier], FilterSpecs!$A$7, $A$2)</f>
        <v>0</v>
      </c>
      <c r="W25" s="125">
        <f>[1]!VendorFilteredRows( EquipmentListTable[],EquipmentListTable[Supplier], FilterSpecs!$A$7, $A$2)</f>
        <v>0</v>
      </c>
      <c r="X25" s="125">
        <f>[1]!VendorFilteredRows( EquipmentListTable[],EquipmentListTable[Supplier], FilterSpecs!$A$7, $A$2)</f>
        <v>0</v>
      </c>
      <c r="Y25" s="125">
        <f>[1]!VendorFilteredRows( EquipmentListTable[],EquipmentListTable[Supplier], FilterSpecs!$A$7, $A$2)</f>
        <v>0</v>
      </c>
      <c r="Z25" s="125" t="str">
        <f>[1]!VendorFilteredRows( EquipmentListTable[],EquipmentListTable[Supplier], FilterSpecs!$A$7, $A$2)</f>
        <v>https://www.adafruit.com/product/988</v>
      </c>
      <c r="AA25" s="125" t="str">
        <f>[1]!VendorFilteredRows( EquipmentListTable[],EquipmentListTable[Supplier], FilterSpecs!$A$7, $A$2)</f>
        <v>https://www.mouser.com/ProductDetail/485-988</v>
      </c>
      <c r="AB25" s="125"/>
    </row>
    <row r="26" spans="1:28" x14ac:dyDescent="0.3">
      <c r="A26" s="125" t="str">
        <f>[1]!VendorFilteredRows( EquipmentListTable[],EquipmentListTable[Supplier], FilterSpecs!$A$7, $A$2)</f>
        <v>Primary Component</v>
      </c>
      <c r="B26" s="125" t="str">
        <f>[1]!VendorFilteredRows( EquipmentListTable[],EquipmentListTable[Supplier], FilterSpecs!$A$7, $A$2)</f>
        <v>Power Supply, USB + Barrel Jack</v>
      </c>
      <c r="C26" s="125" t="str">
        <f>[1]!VendorFilteredRows( EquipmentListTable[],EquipmentListTable[Supplier], FilterSpecs!$A$7, $A$2)</f>
        <v>Adafruit</v>
      </c>
      <c r="D26" s="125" t="str">
        <f>[1]!VendorFilteredRows( EquipmentListTable[],EquipmentListTable[Supplier], FilterSpecs!$A$7, $A$2)</f>
        <v>2778</v>
      </c>
      <c r="E26" s="125">
        <f>[1]!VendorFilteredRows( EquipmentListTable[],EquipmentListTable[Supplier], FilterSpecs!$A$7, $A$2)</f>
        <v>0</v>
      </c>
      <c r="F26" s="125">
        <f>[1]!VendorFilteredRows( EquipmentListTable[],EquipmentListTable[Supplier], FilterSpecs!$A$7, $A$2)</f>
        <v>2</v>
      </c>
      <c r="G26" s="125">
        <f>[1]!VendorFilteredRows( EquipmentListTable[],EquipmentListTable[Supplier], FilterSpecs!$A$7, $A$2)</f>
        <v>0</v>
      </c>
      <c r="H26" s="125">
        <f>[1]!VendorFilteredRows( EquipmentListTable[],EquipmentListTable[Supplier], FilterSpecs!$A$7, $A$2)</f>
        <v>2</v>
      </c>
      <c r="I26" s="125">
        <f>[1]!VendorFilteredRows( EquipmentListTable[],EquipmentListTable[Supplier], FilterSpecs!$A$7, $A$2)</f>
        <v>0</v>
      </c>
      <c r="J26" s="125">
        <f>[1]!VendorFilteredRows( EquipmentListTable[],EquipmentListTable[Supplier], FilterSpecs!$A$7, $A$2)</f>
        <v>0</v>
      </c>
      <c r="K26" s="125">
        <f>[1]!VendorFilteredRows( EquipmentListTable[],EquipmentListTable[Supplier], FilterSpecs!$A$7, $A$2)</f>
        <v>2</v>
      </c>
      <c r="L26" s="125">
        <f>[1]!VendorFilteredRows( EquipmentListTable[],EquipmentListTable[Supplier], FilterSpecs!$A$7, $A$2)</f>
        <v>2</v>
      </c>
      <c r="M26" s="125" t="str">
        <f>[1]!VendorFilteredRows( EquipmentListTable[],EquipmentListTable[Supplier], FilterSpecs!$A$7, $A$2)</f>
        <v>USB to 2.1mm DC Booster Cable - 12V</v>
      </c>
      <c r="N26" s="125">
        <f>[1]!VendorFilteredRows( EquipmentListTable[],EquipmentListTable[Supplier], FilterSpecs!$A$7, $A$2)</f>
        <v>6.5</v>
      </c>
      <c r="O26" s="125">
        <f>[1]!VendorFilteredRows( EquipmentListTable[],EquipmentListTable[Supplier], FilterSpecs!$A$7, $A$2)</f>
        <v>13</v>
      </c>
      <c r="P26" s="125" t="str">
        <f>[1]!VendorFilteredRows( EquipmentListTable[],EquipmentListTable[Supplier], FilterSpecs!$A$7, $A$2)</f>
        <v>A</v>
      </c>
      <c r="Q26" s="125">
        <f>[1]!VendorFilteredRows( EquipmentListTable[],EquipmentListTable[Supplier], FilterSpecs!$A$7, $A$2)</f>
        <v>86</v>
      </c>
      <c r="R26" s="125" t="str">
        <f>[1]!VendorFilteredRows( EquipmentListTable[],EquipmentListTable[Supplier], FilterSpecs!$A$7, $A$2)</f>
        <v>2778</v>
      </c>
      <c r="S26" s="125">
        <f>[1]!VendorFilteredRows( EquipmentListTable[],EquipmentListTable[Supplier], FilterSpecs!$A$7, $A$2)</f>
        <v>0</v>
      </c>
      <c r="T26" s="125">
        <f>[1]!VendorFilteredRows( EquipmentListTable[],EquipmentListTable[Supplier], FilterSpecs!$A$7, $A$2)</f>
        <v>13</v>
      </c>
      <c r="U26" s="125">
        <f>[1]!VendorFilteredRows( EquipmentListTable[],EquipmentListTable[Supplier], FilterSpecs!$A$7, $A$2)</f>
        <v>0</v>
      </c>
      <c r="V26" s="125">
        <f>[1]!VendorFilteredRows( EquipmentListTable[],EquipmentListTable[Supplier], FilterSpecs!$A$7, $A$2)</f>
        <v>13</v>
      </c>
      <c r="W26" s="125">
        <f>[1]!VendorFilteredRows( EquipmentListTable[],EquipmentListTable[Supplier], FilterSpecs!$A$7, $A$2)</f>
        <v>13</v>
      </c>
      <c r="X26" s="125">
        <f>[1]!VendorFilteredRows( EquipmentListTable[],EquipmentListTable[Supplier], FilterSpecs!$A$7, $A$2)</f>
        <v>0</v>
      </c>
      <c r="Y26" s="125">
        <f>[1]!VendorFilteredRows( EquipmentListTable[],EquipmentListTable[Supplier], FilterSpecs!$A$7, $A$2)</f>
        <v>0</v>
      </c>
      <c r="Z26" s="125" t="str">
        <f>[1]!VendorFilteredRows( EquipmentListTable[],EquipmentListTable[Supplier], FilterSpecs!$A$7, $A$2)</f>
        <v>https://www.adafruit.com/product/2778</v>
      </c>
      <c r="AA26" s="125" t="str">
        <f>[1]!VendorFilteredRows( EquipmentListTable[],EquipmentListTable[Supplier], FilterSpecs!$A$7, $A$2)</f>
        <v>https://www.mouser.com/ProductDetail/485-2778</v>
      </c>
      <c r="AB26" s="125"/>
    </row>
    <row r="27" spans="1:28" x14ac:dyDescent="0.3">
      <c r="A27" s="125" t="str">
        <f>[1]!VendorFilteredRows( EquipmentListTable[],EquipmentListTable[Supplier], FilterSpecs!$A$7, $A$2)</f>
        <v>Primary Component</v>
      </c>
      <c r="B27" s="125" t="str">
        <f>[1]!VendorFilteredRows( EquipmentListTable[],EquipmentListTable[Supplier], FilterSpecs!$A$7, $A$2)</f>
        <v>Power Supply, USB + Barrel Jack</v>
      </c>
      <c r="C27" s="125" t="str">
        <f>[1]!VendorFilteredRows( EquipmentListTable[],EquipmentListTable[Supplier], FilterSpecs!$A$7, $A$2)</f>
        <v>Adafruit</v>
      </c>
      <c r="D27" s="125" t="str">
        <f>[1]!VendorFilteredRows( EquipmentListTable[],EquipmentListTable[Supplier], FilterSpecs!$A$7, $A$2)</f>
        <v>2777</v>
      </c>
      <c r="E27" s="125">
        <f>[1]!VendorFilteredRows( EquipmentListTable[],EquipmentListTable[Supplier], FilterSpecs!$A$7, $A$2)</f>
        <v>0</v>
      </c>
      <c r="F27" s="125">
        <f>[1]!VendorFilteredRows( EquipmentListTable[],EquipmentListTable[Supplier], FilterSpecs!$A$7, $A$2)</f>
        <v>0</v>
      </c>
      <c r="G27" s="125">
        <f>[1]!VendorFilteredRows( EquipmentListTable[],EquipmentListTable[Supplier], FilterSpecs!$A$7, $A$2)</f>
        <v>0</v>
      </c>
      <c r="H27" s="125">
        <f>[1]!VendorFilteredRows( EquipmentListTable[],EquipmentListTable[Supplier], FilterSpecs!$A$7, $A$2)</f>
        <v>0</v>
      </c>
      <c r="I27" s="125">
        <f>[1]!VendorFilteredRows( EquipmentListTable[],EquipmentListTable[Supplier], FilterSpecs!$A$7, $A$2)</f>
        <v>0</v>
      </c>
      <c r="J27" s="125">
        <f>[1]!VendorFilteredRows( EquipmentListTable[],EquipmentListTable[Supplier], FilterSpecs!$A$7, $A$2)</f>
        <v>0</v>
      </c>
      <c r="K27" s="125">
        <f>[1]!VendorFilteredRows( EquipmentListTable[],EquipmentListTable[Supplier], FilterSpecs!$A$7, $A$2)</f>
        <v>0</v>
      </c>
      <c r="L27" s="125">
        <f>[1]!VendorFilteredRows( EquipmentListTable[],EquipmentListTable[Supplier], FilterSpecs!$A$7, $A$2)</f>
        <v>0</v>
      </c>
      <c r="M27" s="125" t="str">
        <f>[1]!VendorFilteredRows( EquipmentListTable[],EquipmentListTable[Supplier], FilterSpecs!$A$7, $A$2)</f>
        <v>USB to 2.1mm DC Booster Cable - 9V</v>
      </c>
      <c r="N27" s="125">
        <f>[1]!VendorFilteredRows( EquipmentListTable[],EquipmentListTable[Supplier], FilterSpecs!$A$7, $A$2)</f>
        <v>6.5</v>
      </c>
      <c r="O27" s="125">
        <f>[1]!VendorFilteredRows( EquipmentListTable[],EquipmentListTable[Supplier], FilterSpecs!$A$7, $A$2)</f>
        <v>0</v>
      </c>
      <c r="P27" s="125" t="str">
        <f>[1]!VendorFilteredRows( EquipmentListTable[],EquipmentListTable[Supplier], FilterSpecs!$A$7, $A$2)</f>
        <v>A</v>
      </c>
      <c r="Q27" s="125">
        <f>[1]!VendorFilteredRows( EquipmentListTable[],EquipmentListTable[Supplier], FilterSpecs!$A$7, $A$2)</f>
        <v>87</v>
      </c>
      <c r="R27" s="125" t="str">
        <f>[1]!VendorFilteredRows( EquipmentListTable[],EquipmentListTable[Supplier], FilterSpecs!$A$7, $A$2)</f>
        <v>2777</v>
      </c>
      <c r="S27" s="125">
        <f>[1]!VendorFilteredRows( EquipmentListTable[],EquipmentListTable[Supplier], FilterSpecs!$A$7, $A$2)</f>
        <v>0</v>
      </c>
      <c r="T27" s="125">
        <f>[1]!VendorFilteredRows( EquipmentListTable[],EquipmentListTable[Supplier], FilterSpecs!$A$7, $A$2)</f>
        <v>0</v>
      </c>
      <c r="U27" s="125">
        <f>[1]!VendorFilteredRows( EquipmentListTable[],EquipmentListTable[Supplier], FilterSpecs!$A$7, $A$2)</f>
        <v>0</v>
      </c>
      <c r="V27" s="125">
        <f>[1]!VendorFilteredRows( EquipmentListTable[],EquipmentListTable[Supplier], FilterSpecs!$A$7, $A$2)</f>
        <v>0</v>
      </c>
      <c r="W27" s="125">
        <f>[1]!VendorFilteredRows( EquipmentListTable[],EquipmentListTable[Supplier], FilterSpecs!$A$7, $A$2)</f>
        <v>0</v>
      </c>
      <c r="X27" s="125">
        <f>[1]!VendorFilteredRows( EquipmentListTable[],EquipmentListTable[Supplier], FilterSpecs!$A$7, $A$2)</f>
        <v>0</v>
      </c>
      <c r="Y27" s="125">
        <f>[1]!VendorFilteredRows( EquipmentListTable[],EquipmentListTable[Supplier], FilterSpecs!$A$7, $A$2)</f>
        <v>0</v>
      </c>
      <c r="Z27" s="125" t="str">
        <f>[1]!VendorFilteredRows( EquipmentListTable[],EquipmentListTable[Supplier], FilterSpecs!$A$7, $A$2)</f>
        <v>https://www.adafruit.com/product/2777</v>
      </c>
      <c r="AA27" s="125" t="str">
        <f>[1]!VendorFilteredRows( EquipmentListTable[],EquipmentListTable[Supplier], FilterSpecs!$A$7, $A$2)</f>
        <v>https://www.mouser.com/ProductDetail/485-2777</v>
      </c>
      <c r="AB27" s="125"/>
    </row>
    <row r="28" spans="1:28" x14ac:dyDescent="0.3">
      <c r="A28" s="125" t="str">
        <f>[1]!VendorFilteredRows( EquipmentListTable[],EquipmentListTable[Supplier], FilterSpecs!$A$7, $A$2)</f>
        <v>Primary Component</v>
      </c>
      <c r="B28" s="125" t="str">
        <f>[1]!VendorFilteredRows( EquipmentListTable[],EquipmentListTable[Supplier], FilterSpecs!$A$7, $A$2)</f>
        <v>Power Supply, USB + Barrel Jack</v>
      </c>
      <c r="C28" s="125" t="str">
        <f>[1]!VendorFilteredRows( EquipmentListTable[],EquipmentListTable[Supplier], FilterSpecs!$A$7, $A$2)</f>
        <v>Adafruit</v>
      </c>
      <c r="D28" s="125" t="str">
        <f>[1]!VendorFilteredRows( EquipmentListTable[],EquipmentListTable[Supplier], FilterSpecs!$A$7, $A$2)</f>
        <v>2697</v>
      </c>
      <c r="E28" s="125">
        <f>[1]!VendorFilteredRows( EquipmentListTable[],EquipmentListTable[Supplier], FilterSpecs!$A$7, $A$2)</f>
        <v>0</v>
      </c>
      <c r="F28" s="125">
        <f>[1]!VendorFilteredRows( EquipmentListTable[],EquipmentListTable[Supplier], FilterSpecs!$A$7, $A$2)</f>
        <v>0</v>
      </c>
      <c r="G28" s="125">
        <f>[1]!VendorFilteredRows( EquipmentListTable[],EquipmentListTable[Supplier], FilterSpecs!$A$7, $A$2)</f>
        <v>0</v>
      </c>
      <c r="H28" s="125">
        <f>[1]!VendorFilteredRows( EquipmentListTable[],EquipmentListTable[Supplier], FilterSpecs!$A$7, $A$2)</f>
        <v>0</v>
      </c>
      <c r="I28" s="125">
        <f>[1]!VendorFilteredRows( EquipmentListTable[],EquipmentListTable[Supplier], FilterSpecs!$A$7, $A$2)</f>
        <v>0</v>
      </c>
      <c r="J28" s="125">
        <f>[1]!VendorFilteredRows( EquipmentListTable[],EquipmentListTable[Supplier], FilterSpecs!$A$7, $A$2)</f>
        <v>0</v>
      </c>
      <c r="K28" s="125">
        <f>[1]!VendorFilteredRows( EquipmentListTable[],EquipmentListTable[Supplier], FilterSpecs!$A$7, $A$2)</f>
        <v>0</v>
      </c>
      <c r="L28" s="125">
        <f>[1]!VendorFilteredRows( EquipmentListTable[],EquipmentListTable[Supplier], FilterSpecs!$A$7, $A$2)</f>
        <v>0</v>
      </c>
      <c r="M28" s="125" t="str">
        <f>[1]!VendorFilteredRows( EquipmentListTable[],EquipmentListTable[Supplier], FilterSpecs!$A$7, $A$2)</f>
        <v>USB to 2.1mm Male Barrel Jack Cable - 22AWG &amp; 1 meter</v>
      </c>
      <c r="N28" s="125">
        <f>[1]!VendorFilteredRows( EquipmentListTable[],EquipmentListTable[Supplier], FilterSpecs!$A$7, $A$2)</f>
        <v>2.75</v>
      </c>
      <c r="O28" s="125">
        <f>[1]!VendorFilteredRows( EquipmentListTable[],EquipmentListTable[Supplier], FilterSpecs!$A$7, $A$2)</f>
        <v>0</v>
      </c>
      <c r="P28" s="125" t="str">
        <f>[1]!VendorFilteredRows( EquipmentListTable[],EquipmentListTable[Supplier], FilterSpecs!$A$7, $A$2)</f>
        <v>A</v>
      </c>
      <c r="Q28" s="125">
        <f>[1]!VendorFilteredRows( EquipmentListTable[],EquipmentListTable[Supplier], FilterSpecs!$A$7, $A$2)</f>
        <v>88</v>
      </c>
      <c r="R28" s="125" t="str">
        <f>[1]!VendorFilteredRows( EquipmentListTable[],EquipmentListTable[Supplier], FilterSpecs!$A$7, $A$2)</f>
        <v>2697</v>
      </c>
      <c r="S28" s="125">
        <f>[1]!VendorFilteredRows( EquipmentListTable[],EquipmentListTable[Supplier], FilterSpecs!$A$7, $A$2)</f>
        <v>0</v>
      </c>
      <c r="T28" s="125">
        <f>[1]!VendorFilteredRows( EquipmentListTable[],EquipmentListTable[Supplier], FilterSpecs!$A$7, $A$2)</f>
        <v>0</v>
      </c>
      <c r="U28" s="125">
        <f>[1]!VendorFilteredRows( EquipmentListTable[],EquipmentListTable[Supplier], FilterSpecs!$A$7, $A$2)</f>
        <v>0</v>
      </c>
      <c r="V28" s="125">
        <f>[1]!VendorFilteredRows( EquipmentListTable[],EquipmentListTable[Supplier], FilterSpecs!$A$7, $A$2)</f>
        <v>0</v>
      </c>
      <c r="W28" s="125">
        <f>[1]!VendorFilteredRows( EquipmentListTable[],EquipmentListTable[Supplier], FilterSpecs!$A$7, $A$2)</f>
        <v>0</v>
      </c>
      <c r="X28" s="125">
        <f>[1]!VendorFilteredRows( EquipmentListTable[],EquipmentListTable[Supplier], FilterSpecs!$A$7, $A$2)</f>
        <v>0</v>
      </c>
      <c r="Y28" s="125">
        <f>[1]!VendorFilteredRows( EquipmentListTable[],EquipmentListTable[Supplier], FilterSpecs!$A$7, $A$2)</f>
        <v>0</v>
      </c>
      <c r="Z28" s="125" t="str">
        <f>[1]!VendorFilteredRows( EquipmentListTable[],EquipmentListTable[Supplier], FilterSpecs!$A$7, $A$2)</f>
        <v>https://www.adafruit.com/product/2697</v>
      </c>
      <c r="AA28" s="125" t="str">
        <f>[1]!VendorFilteredRows( EquipmentListTable[],EquipmentListTable[Supplier], FilterSpecs!$A$7, $A$2)</f>
        <v>https://www.mouser.com/ProductDetail/485-2697</v>
      </c>
      <c r="AB28" s="125"/>
    </row>
    <row r="29" spans="1:28" x14ac:dyDescent="0.3">
      <c r="A29" s="125" t="str">
        <f>[1]!VendorFilteredRows( EquipmentListTable[],EquipmentListTable[Supplier], FilterSpecs!$A$7, $A$2)</f>
        <v>Primary Component</v>
      </c>
      <c r="B29" s="125" t="str">
        <f>[1]!VendorFilteredRows( EquipmentListTable[],EquipmentListTable[Supplier], FilterSpecs!$A$7, $A$2)</f>
        <v>Power Supply, USB + Barrel Jack</v>
      </c>
      <c r="C29" s="125" t="str">
        <f>[1]!VendorFilteredRows( EquipmentListTable[],EquipmentListTable[Supplier], FilterSpecs!$A$7, $A$2)</f>
        <v>Adafruit</v>
      </c>
      <c r="D29" s="125" t="str">
        <f>[1]!VendorFilteredRows( EquipmentListTable[],EquipmentListTable[Supplier], FilterSpecs!$A$7, $A$2)</f>
        <v>2789</v>
      </c>
      <c r="E29" s="125">
        <f>[1]!VendorFilteredRows( EquipmentListTable[],EquipmentListTable[Supplier], FilterSpecs!$A$7, $A$2)</f>
        <v>1</v>
      </c>
      <c r="F29" s="125">
        <f>[1]!VendorFilteredRows( EquipmentListTable[],EquipmentListTable[Supplier], FilterSpecs!$A$7, $A$2)</f>
        <v>0</v>
      </c>
      <c r="G29" s="125">
        <f>[1]!VendorFilteredRows( EquipmentListTable[],EquipmentListTable[Supplier], FilterSpecs!$A$7, $A$2)</f>
        <v>0</v>
      </c>
      <c r="H29" s="125">
        <f>[1]!VendorFilteredRows( EquipmentListTable[],EquipmentListTable[Supplier], FilterSpecs!$A$7, $A$2)</f>
        <v>5</v>
      </c>
      <c r="I29" s="125">
        <f>[1]!VendorFilteredRows( EquipmentListTable[],EquipmentListTable[Supplier], FilterSpecs!$A$7, $A$2)</f>
        <v>5</v>
      </c>
      <c r="J29" s="125">
        <f>[1]!VendorFilteredRows( EquipmentListTable[],EquipmentListTable[Supplier], FilterSpecs!$A$7, $A$2)</f>
        <v>5</v>
      </c>
      <c r="K29" s="125">
        <f>[1]!VendorFilteredRows( EquipmentListTable[],EquipmentListTable[Supplier], FilterSpecs!$A$7, $A$2)</f>
        <v>0</v>
      </c>
      <c r="L29" s="125">
        <f>[1]!VendorFilteredRows( EquipmentListTable[],EquipmentListTable[Supplier], FilterSpecs!$A$7, $A$2)</f>
        <v>0</v>
      </c>
      <c r="M29" s="125" t="str">
        <f>[1]!VendorFilteredRows( EquipmentListTable[],EquipmentListTable[Supplier], FilterSpecs!$A$7, $A$2)</f>
        <v>MicroUSB to 5.5/2.1mm DC Barrel Jack Adapter</v>
      </c>
      <c r="N29" s="125">
        <f>[1]!VendorFilteredRows( EquipmentListTable[],EquipmentListTable[Supplier], FilterSpecs!$A$7, $A$2)</f>
        <v>1.95</v>
      </c>
      <c r="O29" s="125">
        <f>[1]!VendorFilteredRows( EquipmentListTable[],EquipmentListTable[Supplier], FilterSpecs!$A$7, $A$2)</f>
        <v>0</v>
      </c>
      <c r="P29" s="125" t="str">
        <f>[1]!VendorFilteredRows( EquipmentListTable[],EquipmentListTable[Supplier], FilterSpecs!$A$7, $A$2)</f>
        <v>B</v>
      </c>
      <c r="Q29" s="125">
        <f>[1]!VendorFilteredRows( EquipmentListTable[],EquipmentListTable[Supplier], FilterSpecs!$A$7, $A$2)</f>
        <v>89</v>
      </c>
      <c r="R29" s="125" t="str">
        <f>[1]!VendorFilteredRows( EquipmentListTable[],EquipmentListTable[Supplier], FilterSpecs!$A$7, $A$2)</f>
        <v>2789</v>
      </c>
      <c r="S29" s="125">
        <f>[1]!VendorFilteredRows( EquipmentListTable[],EquipmentListTable[Supplier], FilterSpecs!$A$7, $A$2)</f>
        <v>1.95</v>
      </c>
      <c r="T29" s="125">
        <f>[1]!VendorFilteredRows( EquipmentListTable[],EquipmentListTable[Supplier], FilterSpecs!$A$7, $A$2)</f>
        <v>9.75</v>
      </c>
      <c r="U29" s="125">
        <f>[1]!VendorFilteredRows( EquipmentListTable[],EquipmentListTable[Supplier], FilterSpecs!$A$7, $A$2)</f>
        <v>9.75</v>
      </c>
      <c r="V29" s="125">
        <f>[1]!VendorFilteredRows( EquipmentListTable[],EquipmentListTable[Supplier], FilterSpecs!$A$7, $A$2)</f>
        <v>0</v>
      </c>
      <c r="W29" s="125">
        <f>[1]!VendorFilteredRows( EquipmentListTable[],EquipmentListTable[Supplier], FilterSpecs!$A$7, $A$2)</f>
        <v>0</v>
      </c>
      <c r="X29" s="125">
        <f>[1]!VendorFilteredRows( EquipmentListTable[],EquipmentListTable[Supplier], FilterSpecs!$A$7, $A$2)</f>
        <v>0</v>
      </c>
      <c r="Y29" s="125">
        <f>[1]!VendorFilteredRows( EquipmentListTable[],EquipmentListTable[Supplier], FilterSpecs!$A$7, $A$2)</f>
        <v>0</v>
      </c>
      <c r="Z29" s="125" t="str">
        <f>[1]!VendorFilteredRows( EquipmentListTable[],EquipmentListTable[Supplier], FilterSpecs!$A$7, $A$2)</f>
        <v>https://www.adafruit.com/product/2789</v>
      </c>
      <c r="AA29" s="125" t="str">
        <f>[1]!VendorFilteredRows( EquipmentListTable[],EquipmentListTable[Supplier], FilterSpecs!$A$7, $A$2)</f>
        <v>https://www.mouser.com/ProductDetail/485-2789</v>
      </c>
      <c r="AB29" s="125"/>
    </row>
    <row r="30" spans="1:28" x14ac:dyDescent="0.3">
      <c r="A30" s="125" t="str">
        <f>[1]!VendorFilteredRows( EquipmentListTable[],EquipmentListTable[Supplier], FilterSpecs!$A$7, $A$2)</f>
        <v>Primary Component</v>
      </c>
      <c r="B30" s="125" t="str">
        <f>[1]!VendorFilteredRows( EquipmentListTable[],EquipmentListTable[Supplier], FilterSpecs!$A$7, $A$2)</f>
        <v>Power Supply, Breadboard</v>
      </c>
      <c r="C30" s="125" t="str">
        <f>[1]!VendorFilteredRows( EquipmentListTable[],EquipmentListTable[Supplier], FilterSpecs!$A$7, $A$2)</f>
        <v>Adafruit</v>
      </c>
      <c r="D30" s="125" t="str">
        <f>[1]!VendorFilteredRows( EquipmentListTable[],EquipmentListTable[Supplier], FilterSpecs!$A$7, $A$2)</f>
        <v>184</v>
      </c>
      <c r="E30" s="125">
        <f>[1]!VendorFilteredRows( EquipmentListTable[],EquipmentListTable[Supplier], FilterSpecs!$A$7, $A$2)</f>
        <v>0</v>
      </c>
      <c r="F30" s="125">
        <f>[1]!VendorFilteredRows( EquipmentListTable[],EquipmentListTable[Supplier], FilterSpecs!$A$7, $A$2)</f>
        <v>0</v>
      </c>
      <c r="G30" s="125">
        <f>[1]!VendorFilteredRows( EquipmentListTable[],EquipmentListTable[Supplier], FilterSpecs!$A$7, $A$2)</f>
        <v>0</v>
      </c>
      <c r="H30" s="125">
        <f>[1]!VendorFilteredRows( EquipmentListTable[],EquipmentListTable[Supplier], FilterSpecs!$A$7, $A$2)</f>
        <v>0</v>
      </c>
      <c r="I30" s="125">
        <f>[1]!VendorFilteredRows( EquipmentListTable[],EquipmentListTable[Supplier], FilterSpecs!$A$7, $A$2)</f>
        <v>0</v>
      </c>
      <c r="J30" s="125">
        <f>[1]!VendorFilteredRows( EquipmentListTable[],EquipmentListTable[Supplier], FilterSpecs!$A$7, $A$2)</f>
        <v>0</v>
      </c>
      <c r="K30" s="125">
        <f>[1]!VendorFilteredRows( EquipmentListTable[],EquipmentListTable[Supplier], FilterSpecs!$A$7, $A$2)</f>
        <v>0</v>
      </c>
      <c r="L30" s="125">
        <f>[1]!VendorFilteredRows( EquipmentListTable[],EquipmentListTable[Supplier], FilterSpecs!$A$7, $A$2)</f>
        <v>0</v>
      </c>
      <c r="M30" s="125" t="str">
        <f>[1]!VendorFilteredRows( EquipmentListTable[],EquipmentListTable[Supplier], FilterSpecs!$A$7, $A$2)</f>
        <v>Adjustable breadboard power supply kit - v1.0</v>
      </c>
      <c r="N30" s="125">
        <f>[1]!VendorFilteredRows( EquipmentListTable[],EquipmentListTable[Supplier], FilterSpecs!$A$7, $A$2)</f>
        <v>14.95</v>
      </c>
      <c r="O30" s="125">
        <f>[1]!VendorFilteredRows( EquipmentListTable[],EquipmentListTable[Supplier], FilterSpecs!$A$7, $A$2)</f>
        <v>0</v>
      </c>
      <c r="P30" s="125" t="str">
        <f>[1]!VendorFilteredRows( EquipmentListTable[],EquipmentListTable[Supplier], FilterSpecs!$A$7, $A$2)</f>
        <v>A</v>
      </c>
      <c r="Q30" s="125">
        <f>[1]!VendorFilteredRows( EquipmentListTable[],EquipmentListTable[Supplier], FilterSpecs!$A$7, $A$2)</f>
        <v>97</v>
      </c>
      <c r="R30" s="125" t="str">
        <f>[1]!VendorFilteredRows( EquipmentListTable[],EquipmentListTable[Supplier], FilterSpecs!$A$7, $A$2)</f>
        <v>184</v>
      </c>
      <c r="S30" s="125">
        <f>[1]!VendorFilteredRows( EquipmentListTable[],EquipmentListTable[Supplier], FilterSpecs!$A$7, $A$2)</f>
        <v>0</v>
      </c>
      <c r="T30" s="125">
        <f>[1]!VendorFilteredRows( EquipmentListTable[],EquipmentListTable[Supplier], FilterSpecs!$A$7, $A$2)</f>
        <v>0</v>
      </c>
      <c r="U30" s="125">
        <f>[1]!VendorFilteredRows( EquipmentListTable[],EquipmentListTable[Supplier], FilterSpecs!$A$7, $A$2)</f>
        <v>0</v>
      </c>
      <c r="V30" s="125">
        <f>[1]!VendorFilteredRows( EquipmentListTable[],EquipmentListTable[Supplier], FilterSpecs!$A$7, $A$2)</f>
        <v>0</v>
      </c>
      <c r="W30" s="125">
        <f>[1]!VendorFilteredRows( EquipmentListTable[],EquipmentListTable[Supplier], FilterSpecs!$A$7, $A$2)</f>
        <v>0</v>
      </c>
      <c r="X30" s="125">
        <f>[1]!VendorFilteredRows( EquipmentListTable[],EquipmentListTable[Supplier], FilterSpecs!$A$7, $A$2)</f>
        <v>0</v>
      </c>
      <c r="Y30" s="125">
        <f>[1]!VendorFilteredRows( EquipmentListTable[],EquipmentListTable[Supplier], FilterSpecs!$A$7, $A$2)</f>
        <v>0</v>
      </c>
      <c r="Z30" s="125" t="str">
        <f>[1]!VendorFilteredRows( EquipmentListTable[],EquipmentListTable[Supplier], FilterSpecs!$A$7, $A$2)</f>
        <v>https://www.adafruit.com/product/184</v>
      </c>
      <c r="AA30" s="125" t="str">
        <f>[1]!VendorFilteredRows( EquipmentListTable[],EquipmentListTable[Supplier], FilterSpecs!$A$7, $A$2)</f>
        <v>https://www.mouser.com/ProductDetail/485-184</v>
      </c>
      <c r="AB30" s="125"/>
    </row>
    <row r="31" spans="1:28" x14ac:dyDescent="0.3">
      <c r="A31" s="125" t="str">
        <f>[1]!VendorFilteredRows( EquipmentListTable[],EquipmentListTable[Supplier], FilterSpecs!$A$7, $A$2)</f>
        <v>Primary Component</v>
      </c>
      <c r="B31" s="125" t="str">
        <f>[1]!VendorFilteredRows( EquipmentListTable[],EquipmentListTable[Supplier], FilterSpecs!$A$7, $A$2)</f>
        <v>Power Supply, Breadboard</v>
      </c>
      <c r="C31" s="125" t="str">
        <f>[1]!VendorFilteredRows( EquipmentListTable[],EquipmentListTable[Supplier], FilterSpecs!$A$7, $A$2)</f>
        <v>Adafruit</v>
      </c>
      <c r="D31" s="125" t="str">
        <f>[1]!VendorFilteredRows( EquipmentListTable[],EquipmentListTable[Supplier], FilterSpecs!$A$7, $A$2)</f>
        <v>373</v>
      </c>
      <c r="E31" s="125">
        <f>[1]!VendorFilteredRows( EquipmentListTable[],EquipmentListTable[Supplier], FilterSpecs!$A$7, $A$2)</f>
        <v>0</v>
      </c>
      <c r="F31" s="125">
        <f>[1]!VendorFilteredRows( EquipmentListTable[],EquipmentListTable[Supplier], FilterSpecs!$A$7, $A$2)</f>
        <v>0</v>
      </c>
      <c r="G31" s="125">
        <f>[1]!VendorFilteredRows( EquipmentListTable[],EquipmentListTable[Supplier], FilterSpecs!$A$7, $A$2)</f>
        <v>0</v>
      </c>
      <c r="H31" s="125">
        <f>[1]!VendorFilteredRows( EquipmentListTable[],EquipmentListTable[Supplier], FilterSpecs!$A$7, $A$2)</f>
        <v>0</v>
      </c>
      <c r="I31" s="125">
        <f>[1]!VendorFilteredRows( EquipmentListTable[],EquipmentListTable[Supplier], FilterSpecs!$A$7, $A$2)</f>
        <v>0</v>
      </c>
      <c r="J31" s="125">
        <f>[1]!VendorFilteredRows( EquipmentListTable[],EquipmentListTable[Supplier], FilterSpecs!$A$7, $A$2)</f>
        <v>0</v>
      </c>
      <c r="K31" s="125">
        <f>[1]!VendorFilteredRows( EquipmentListTable[],EquipmentListTable[Supplier], FilterSpecs!$A$7, $A$2)</f>
        <v>0</v>
      </c>
      <c r="L31" s="125">
        <f>[1]!VendorFilteredRows( EquipmentListTable[],EquipmentListTable[Supplier], FilterSpecs!$A$7, $A$2)</f>
        <v>0</v>
      </c>
      <c r="M31" s="125" t="str">
        <f>[1]!VendorFilteredRows( EquipmentListTable[],EquipmentListTable[Supplier], FilterSpecs!$A$7, $A$2)</f>
        <v xml:space="preserve">Breadboard-friendly 2.1mm DC barrel jack </v>
      </c>
      <c r="N31" s="125">
        <f>[1]!VendorFilteredRows( EquipmentListTable[],EquipmentListTable[Supplier], FilterSpecs!$A$7, $A$2)</f>
        <v>0.95</v>
      </c>
      <c r="O31" s="125">
        <f>[1]!VendorFilteredRows( EquipmentListTable[],EquipmentListTable[Supplier], FilterSpecs!$A$7, $A$2)</f>
        <v>0</v>
      </c>
      <c r="P31" s="125" t="str">
        <f>[1]!VendorFilteredRows( EquipmentListTable[],EquipmentListTable[Supplier], FilterSpecs!$A$7, $A$2)</f>
        <v>A</v>
      </c>
      <c r="Q31" s="125">
        <f>[1]!VendorFilteredRows( EquipmentListTable[],EquipmentListTable[Supplier], FilterSpecs!$A$7, $A$2)</f>
        <v>99</v>
      </c>
      <c r="R31" s="125" t="str">
        <f>[1]!VendorFilteredRows( EquipmentListTable[],EquipmentListTable[Supplier], FilterSpecs!$A$7, $A$2)</f>
        <v>373</v>
      </c>
      <c r="S31" s="125">
        <f>[1]!VendorFilteredRows( EquipmentListTable[],EquipmentListTable[Supplier], FilterSpecs!$A$7, $A$2)</f>
        <v>0</v>
      </c>
      <c r="T31" s="125">
        <f>[1]!VendorFilteredRows( EquipmentListTable[],EquipmentListTable[Supplier], FilterSpecs!$A$7, $A$2)</f>
        <v>0</v>
      </c>
      <c r="U31" s="125">
        <f>[1]!VendorFilteredRows( EquipmentListTable[],EquipmentListTable[Supplier], FilterSpecs!$A$7, $A$2)</f>
        <v>0</v>
      </c>
      <c r="V31" s="125">
        <f>[1]!VendorFilteredRows( EquipmentListTable[],EquipmentListTable[Supplier], FilterSpecs!$A$7, $A$2)</f>
        <v>0</v>
      </c>
      <c r="W31" s="125">
        <f>[1]!VendorFilteredRows( EquipmentListTable[],EquipmentListTable[Supplier], FilterSpecs!$A$7, $A$2)</f>
        <v>0</v>
      </c>
      <c r="X31" s="125">
        <f>[1]!VendorFilteredRows( EquipmentListTable[],EquipmentListTable[Supplier], FilterSpecs!$A$7, $A$2)</f>
        <v>0</v>
      </c>
      <c r="Y31" s="125">
        <f>[1]!VendorFilteredRows( EquipmentListTable[],EquipmentListTable[Supplier], FilterSpecs!$A$7, $A$2)</f>
        <v>0</v>
      </c>
      <c r="Z31" s="125" t="str">
        <f>[1]!VendorFilteredRows( EquipmentListTable[],EquipmentListTable[Supplier], FilterSpecs!$A$7, $A$2)</f>
        <v>https://www.adafruit.com/product/373</v>
      </c>
      <c r="AA31" s="125" t="str">
        <f>[1]!VendorFilteredRows( EquipmentListTable[],EquipmentListTable[Supplier], FilterSpecs!$A$7, $A$2)</f>
        <v>https://www.mouser.com/ProductDetail/485-373</v>
      </c>
      <c r="AB31" s="125"/>
    </row>
    <row r="32" spans="1:28" x14ac:dyDescent="0.3">
      <c r="A32" s="125" t="str">
        <f>[1]!VendorFilteredRows( EquipmentListTable[],EquipmentListTable[Supplier], FilterSpecs!$A$7, $A$2)</f>
        <v>Primary Component</v>
      </c>
      <c r="B32" s="125" t="str">
        <f>[1]!VendorFilteredRows( EquipmentListTable[],EquipmentListTable[Supplier], FilterSpecs!$A$7, $A$2)</f>
        <v>Power Supply, Control/Switch</v>
      </c>
      <c r="C32" s="125" t="str">
        <f>[1]!VendorFilteredRows( EquipmentListTable[],EquipmentListTable[Supplier], FilterSpecs!$A$7, $A$2)</f>
        <v>Adafruit</v>
      </c>
      <c r="D32" s="125" t="str">
        <f>[1]!VendorFilteredRows( EquipmentListTable[],EquipmentListTable[Supplier], FilterSpecs!$A$7, $A$2)</f>
        <v>1125</v>
      </c>
      <c r="E32" s="125">
        <f>[1]!VendorFilteredRows( EquipmentListTable[],EquipmentListTable[Supplier], FilterSpecs!$A$7, $A$2)</f>
        <v>0</v>
      </c>
      <c r="F32" s="125">
        <f>[1]!VendorFilteredRows( EquipmentListTable[],EquipmentListTable[Supplier], FilterSpecs!$A$7, $A$2)</f>
        <v>0</v>
      </c>
      <c r="G32" s="125">
        <f>[1]!VendorFilteredRows( EquipmentListTable[],EquipmentListTable[Supplier], FilterSpecs!$A$7, $A$2)</f>
        <v>0</v>
      </c>
      <c r="H32" s="125">
        <f>[1]!VendorFilteredRows( EquipmentListTable[],EquipmentListTable[Supplier], FilterSpecs!$A$7, $A$2)</f>
        <v>0</v>
      </c>
      <c r="I32" s="125">
        <f>[1]!VendorFilteredRows( EquipmentListTable[],EquipmentListTable[Supplier], FilterSpecs!$A$7, $A$2)</f>
        <v>0</v>
      </c>
      <c r="J32" s="125">
        <f>[1]!VendorFilteredRows( EquipmentListTable[],EquipmentListTable[Supplier], FilterSpecs!$A$7, $A$2)</f>
        <v>0</v>
      </c>
      <c r="K32" s="125">
        <f>[1]!VendorFilteredRows( EquipmentListTable[],EquipmentListTable[Supplier], FilterSpecs!$A$7, $A$2)</f>
        <v>0</v>
      </c>
      <c r="L32" s="125">
        <f>[1]!VendorFilteredRows( EquipmentListTable[],EquipmentListTable[Supplier], FilterSpecs!$A$7, $A$2)</f>
        <v>0</v>
      </c>
      <c r="M32" s="125" t="str">
        <f>[1]!VendorFilteredRows( EquipmentListTable[],EquipmentListTable[Supplier], FilterSpecs!$A$7, $A$2)</f>
        <v>In-line power switch for 2.1mm barrel jack</v>
      </c>
      <c r="N32" s="125">
        <f>[1]!VendorFilteredRows( EquipmentListTable[],EquipmentListTable[Supplier], FilterSpecs!$A$7, $A$2)</f>
        <v>2.5</v>
      </c>
      <c r="O32" s="125">
        <f>[1]!VendorFilteredRows( EquipmentListTable[],EquipmentListTable[Supplier], FilterSpecs!$A$7, $A$2)</f>
        <v>0</v>
      </c>
      <c r="P32" s="125" t="str">
        <f>[1]!VendorFilteredRows( EquipmentListTable[],EquipmentListTable[Supplier], FilterSpecs!$A$7, $A$2)</f>
        <v>A</v>
      </c>
      <c r="Q32" s="125">
        <f>[1]!VendorFilteredRows( EquipmentListTable[],EquipmentListTable[Supplier], FilterSpecs!$A$7, $A$2)</f>
        <v>101</v>
      </c>
      <c r="R32" s="125" t="str">
        <f>[1]!VendorFilteredRows( EquipmentListTable[],EquipmentListTable[Supplier], FilterSpecs!$A$7, $A$2)</f>
        <v>1125</v>
      </c>
      <c r="S32" s="125">
        <f>[1]!VendorFilteredRows( EquipmentListTable[],EquipmentListTable[Supplier], FilterSpecs!$A$7, $A$2)</f>
        <v>0</v>
      </c>
      <c r="T32" s="125">
        <f>[1]!VendorFilteredRows( EquipmentListTable[],EquipmentListTable[Supplier], FilterSpecs!$A$7, $A$2)</f>
        <v>0</v>
      </c>
      <c r="U32" s="125">
        <f>[1]!VendorFilteredRows( EquipmentListTable[],EquipmentListTable[Supplier], FilterSpecs!$A$7, $A$2)</f>
        <v>0</v>
      </c>
      <c r="V32" s="125">
        <f>[1]!VendorFilteredRows( EquipmentListTable[],EquipmentListTable[Supplier], FilterSpecs!$A$7, $A$2)</f>
        <v>0</v>
      </c>
      <c r="W32" s="125">
        <f>[1]!VendorFilteredRows( EquipmentListTable[],EquipmentListTable[Supplier], FilterSpecs!$A$7, $A$2)</f>
        <v>0</v>
      </c>
      <c r="X32" s="125">
        <f>[1]!VendorFilteredRows( EquipmentListTable[],EquipmentListTable[Supplier], FilterSpecs!$A$7, $A$2)</f>
        <v>0</v>
      </c>
      <c r="Y32" s="125">
        <f>[1]!VendorFilteredRows( EquipmentListTable[],EquipmentListTable[Supplier], FilterSpecs!$A$7, $A$2)</f>
        <v>0</v>
      </c>
      <c r="Z32" s="125" t="str">
        <f>[1]!VendorFilteredRows( EquipmentListTable[],EquipmentListTable[Supplier], FilterSpecs!$A$7, $A$2)</f>
        <v>https://www.adafruit.com/product/1125</v>
      </c>
      <c r="AA32" s="125" t="str">
        <f>[1]!VendorFilteredRows( EquipmentListTable[],EquipmentListTable[Supplier], FilterSpecs!$A$7, $A$2)</f>
        <v>https://www.mouser.com/ProductDetail/485-1125</v>
      </c>
      <c r="AB32" s="125"/>
    </row>
    <row r="33" spans="1:28" x14ac:dyDescent="0.3">
      <c r="A33" s="125" t="str">
        <f>[1]!VendorFilteredRows( EquipmentListTable[],EquipmentListTable[Supplier], FilterSpecs!$A$7, $A$2)</f>
        <v>Primary Component</v>
      </c>
      <c r="B33" s="125" t="str">
        <f>[1]!VendorFilteredRows( EquipmentListTable[],EquipmentListTable[Supplier], FilterSpecs!$A$7, $A$2)</f>
        <v>Power Supply, DIY Cables</v>
      </c>
      <c r="C33" s="125" t="str">
        <f>[1]!VendorFilteredRows( EquipmentListTable[],EquipmentListTable[Supplier], FilterSpecs!$A$7, $A$2)</f>
        <v>Adafruit</v>
      </c>
      <c r="D33" s="125" t="str">
        <f>[1]!VendorFilteredRows( EquipmentListTable[],EquipmentListTable[Supplier], FilterSpecs!$A$7, $A$2)</f>
        <v>743</v>
      </c>
      <c r="E33" s="125">
        <f>[1]!VendorFilteredRows( EquipmentListTable[],EquipmentListTable[Supplier], FilterSpecs!$A$7, $A$2)</f>
        <v>1</v>
      </c>
      <c r="F33" s="125">
        <f>[1]!VendorFilteredRows( EquipmentListTable[],EquipmentListTable[Supplier], FilterSpecs!$A$7, $A$2)</f>
        <v>1</v>
      </c>
      <c r="G33" s="125">
        <f>[1]!VendorFilteredRows( EquipmentListTable[],EquipmentListTable[Supplier], FilterSpecs!$A$7, $A$2)</f>
        <v>0</v>
      </c>
      <c r="H33" s="125">
        <f>[1]!VendorFilteredRows( EquipmentListTable[],EquipmentListTable[Supplier], FilterSpecs!$A$7, $A$2)</f>
        <v>6</v>
      </c>
      <c r="I33" s="125">
        <f>[1]!VendorFilteredRows( EquipmentListTable[],EquipmentListTable[Supplier], FilterSpecs!$A$7, $A$2)</f>
        <v>5</v>
      </c>
      <c r="J33" s="125">
        <f>[1]!VendorFilteredRows( EquipmentListTable[],EquipmentListTable[Supplier], FilterSpecs!$A$7, $A$2)</f>
        <v>5</v>
      </c>
      <c r="K33" s="125">
        <f>[1]!VendorFilteredRows( EquipmentListTable[],EquipmentListTable[Supplier], FilterSpecs!$A$7, $A$2)</f>
        <v>1</v>
      </c>
      <c r="L33" s="125">
        <f>[1]!VendorFilteredRows( EquipmentListTable[],EquipmentListTable[Supplier], FilterSpecs!$A$7, $A$2)</f>
        <v>1</v>
      </c>
      <c r="M33" s="125" t="str">
        <f>[1]!VendorFilteredRows( EquipmentListTable[],EquipmentListTable[Supplier], FilterSpecs!$A$7, $A$2)</f>
        <v>Waterproof DC Power Cable Set - 5.5/2.1mm</v>
      </c>
      <c r="N33" s="125">
        <f>[1]!VendorFilteredRows( EquipmentListTable[],EquipmentListTable[Supplier], FilterSpecs!$A$7, $A$2)</f>
        <v>2.5</v>
      </c>
      <c r="O33" s="125">
        <f>[1]!VendorFilteredRows( EquipmentListTable[],EquipmentListTable[Supplier], FilterSpecs!$A$7, $A$2)</f>
        <v>2.5</v>
      </c>
      <c r="P33" s="125" t="str">
        <f>[1]!VendorFilteredRows( EquipmentListTable[],EquipmentListTable[Supplier], FilterSpecs!$A$7, $A$2)</f>
        <v>B</v>
      </c>
      <c r="Q33" s="125">
        <f>[1]!VendorFilteredRows( EquipmentListTable[],EquipmentListTable[Supplier], FilterSpecs!$A$7, $A$2)</f>
        <v>103</v>
      </c>
      <c r="R33" s="125" t="str">
        <f>[1]!VendorFilteredRows( EquipmentListTable[],EquipmentListTable[Supplier], FilterSpecs!$A$7, $A$2)</f>
        <v>743</v>
      </c>
      <c r="S33" s="125">
        <f>[1]!VendorFilteredRows( EquipmentListTable[],EquipmentListTable[Supplier], FilterSpecs!$A$7, $A$2)</f>
        <v>2.5</v>
      </c>
      <c r="T33" s="125">
        <f>[1]!VendorFilteredRows( EquipmentListTable[],EquipmentListTable[Supplier], FilterSpecs!$A$7, $A$2)</f>
        <v>15</v>
      </c>
      <c r="U33" s="125">
        <f>[1]!VendorFilteredRows( EquipmentListTable[],EquipmentListTable[Supplier], FilterSpecs!$A$7, $A$2)</f>
        <v>12.5</v>
      </c>
      <c r="V33" s="125">
        <f>[1]!VendorFilteredRows( EquipmentListTable[],EquipmentListTable[Supplier], FilterSpecs!$A$7, $A$2)</f>
        <v>2.5</v>
      </c>
      <c r="W33" s="125">
        <f>[1]!VendorFilteredRows( EquipmentListTable[],EquipmentListTable[Supplier], FilterSpecs!$A$7, $A$2)</f>
        <v>2.5</v>
      </c>
      <c r="X33" s="125">
        <f>[1]!VendorFilteredRows( EquipmentListTable[],EquipmentListTable[Supplier], FilterSpecs!$A$7, $A$2)</f>
        <v>0</v>
      </c>
      <c r="Y33" s="125">
        <f>[1]!VendorFilteredRows( EquipmentListTable[],EquipmentListTable[Supplier], FilterSpecs!$A$7, $A$2)</f>
        <v>0</v>
      </c>
      <c r="Z33" s="125" t="str">
        <f>[1]!VendorFilteredRows( EquipmentListTable[],EquipmentListTable[Supplier], FilterSpecs!$A$7, $A$2)</f>
        <v>https://www.adafruit.com/product/743</v>
      </c>
      <c r="AA33" s="125" t="str">
        <f>[1]!VendorFilteredRows( EquipmentListTable[],EquipmentListTable[Supplier], FilterSpecs!$A$7, $A$2)</f>
        <v>https://www.mouser.com/ProductDetail/485-743</v>
      </c>
      <c r="AB33" s="125"/>
    </row>
    <row r="34" spans="1:28" x14ac:dyDescent="0.3">
      <c r="A34" s="125" t="str">
        <f>[1]!VendorFilteredRows( EquipmentListTable[],EquipmentListTable[Supplier], FilterSpecs!$A$7, $A$2)</f>
        <v>Primary Component</v>
      </c>
      <c r="B34" s="125" t="str">
        <f>[1]!VendorFilteredRows( EquipmentListTable[],EquipmentListTable[Supplier], FilterSpecs!$A$7, $A$2)</f>
        <v>Power Supply, DIY Cables</v>
      </c>
      <c r="C34" s="125" t="str">
        <f>[1]!VendorFilteredRows( EquipmentListTable[],EquipmentListTable[Supplier], FilterSpecs!$A$7, $A$2)</f>
        <v>Adafruit</v>
      </c>
      <c r="D34" s="125" t="str">
        <f>[1]!VendorFilteredRows( EquipmentListTable[],EquipmentListTable[Supplier], FilterSpecs!$A$7, $A$2)</f>
        <v>368</v>
      </c>
      <c r="E34" s="125">
        <f>[1]!VendorFilteredRows( EquipmentListTable[],EquipmentListTable[Supplier], FilterSpecs!$A$7, $A$2)</f>
        <v>0</v>
      </c>
      <c r="F34" s="125">
        <f>[1]!VendorFilteredRows( EquipmentListTable[],EquipmentListTable[Supplier], FilterSpecs!$A$7, $A$2)</f>
        <v>0</v>
      </c>
      <c r="G34" s="125">
        <f>[1]!VendorFilteredRows( EquipmentListTable[],EquipmentListTable[Supplier], FilterSpecs!$A$7, $A$2)</f>
        <v>0</v>
      </c>
      <c r="H34" s="125">
        <f>[1]!VendorFilteredRows( EquipmentListTable[],EquipmentListTable[Supplier], FilterSpecs!$A$7, $A$2)</f>
        <v>0</v>
      </c>
      <c r="I34" s="125">
        <f>[1]!VendorFilteredRows( EquipmentListTable[],EquipmentListTable[Supplier], FilterSpecs!$A$7, $A$2)</f>
        <v>0</v>
      </c>
      <c r="J34" s="125">
        <f>[1]!VendorFilteredRows( EquipmentListTable[],EquipmentListTable[Supplier], FilterSpecs!$A$7, $A$2)</f>
        <v>0</v>
      </c>
      <c r="K34" s="125">
        <f>[1]!VendorFilteredRows( EquipmentListTable[],EquipmentListTable[Supplier], FilterSpecs!$A$7, $A$2)</f>
        <v>0</v>
      </c>
      <c r="L34" s="125">
        <f>[1]!VendorFilteredRows( EquipmentListTable[],EquipmentListTable[Supplier], FilterSpecs!$A$7, $A$2)</f>
        <v>0</v>
      </c>
      <c r="M34" s="125" t="str">
        <f>[1]!VendorFilteredRows( EquipmentListTable[],EquipmentListTable[Supplier], FilterSpecs!$A$7, $A$2)</f>
        <v>Female DC Power adapter - 2.1mm jack to screw terminal block</v>
      </c>
      <c r="N34" s="125">
        <f>[1]!VendorFilteredRows( EquipmentListTable[],EquipmentListTable[Supplier], FilterSpecs!$A$7, $A$2)</f>
        <v>2</v>
      </c>
      <c r="O34" s="125">
        <f>[1]!VendorFilteredRows( EquipmentListTable[],EquipmentListTable[Supplier], FilterSpecs!$A$7, $A$2)</f>
        <v>0</v>
      </c>
      <c r="P34" s="125" t="str">
        <f>[1]!VendorFilteredRows( EquipmentListTable[],EquipmentListTable[Supplier], FilterSpecs!$A$7, $A$2)</f>
        <v>A</v>
      </c>
      <c r="Q34" s="125">
        <f>[1]!VendorFilteredRows( EquipmentListTable[],EquipmentListTable[Supplier], FilterSpecs!$A$7, $A$2)</f>
        <v>106</v>
      </c>
      <c r="R34" s="125" t="str">
        <f>[1]!VendorFilteredRows( EquipmentListTable[],EquipmentListTable[Supplier], FilterSpecs!$A$7, $A$2)</f>
        <v>368</v>
      </c>
      <c r="S34" s="125">
        <f>[1]!VendorFilteredRows( EquipmentListTable[],EquipmentListTable[Supplier], FilterSpecs!$A$7, $A$2)</f>
        <v>0</v>
      </c>
      <c r="T34" s="125">
        <f>[1]!VendorFilteredRows( EquipmentListTable[],EquipmentListTable[Supplier], FilterSpecs!$A$7, $A$2)</f>
        <v>0</v>
      </c>
      <c r="U34" s="125">
        <f>[1]!VendorFilteredRows( EquipmentListTable[],EquipmentListTable[Supplier], FilterSpecs!$A$7, $A$2)</f>
        <v>0</v>
      </c>
      <c r="V34" s="125">
        <f>[1]!VendorFilteredRows( EquipmentListTable[],EquipmentListTable[Supplier], FilterSpecs!$A$7, $A$2)</f>
        <v>0</v>
      </c>
      <c r="W34" s="125">
        <f>[1]!VendorFilteredRows( EquipmentListTable[],EquipmentListTable[Supplier], FilterSpecs!$A$7, $A$2)</f>
        <v>0</v>
      </c>
      <c r="X34" s="125">
        <f>[1]!VendorFilteredRows( EquipmentListTable[],EquipmentListTable[Supplier], FilterSpecs!$A$7, $A$2)</f>
        <v>0</v>
      </c>
      <c r="Y34" s="125">
        <f>[1]!VendorFilteredRows( EquipmentListTable[],EquipmentListTable[Supplier], FilterSpecs!$A$7, $A$2)</f>
        <v>0</v>
      </c>
      <c r="Z34" s="125" t="str">
        <f>[1]!VendorFilteredRows( EquipmentListTable[],EquipmentListTable[Supplier], FilterSpecs!$A$7, $A$2)</f>
        <v>https://www.adafruit.com/product/368</v>
      </c>
      <c r="AA34" s="125" t="str">
        <f>[1]!VendorFilteredRows( EquipmentListTable[],EquipmentListTable[Supplier], FilterSpecs!$A$7, $A$2)</f>
        <v>https://www.mouser.com/ProductDetail/485-368</v>
      </c>
      <c r="AB34" s="125"/>
    </row>
    <row r="35" spans="1:28" x14ac:dyDescent="0.3">
      <c r="A35" s="125" t="str">
        <f>[1]!VendorFilteredRows( EquipmentListTable[],EquipmentListTable[Supplier], FilterSpecs!$A$7, $A$2)</f>
        <v>Primary Component</v>
      </c>
      <c r="B35" s="125" t="str">
        <f>[1]!VendorFilteredRows( EquipmentListTable[],EquipmentListTable[Supplier], FilterSpecs!$A$7, $A$2)</f>
        <v>Power Supply, DIY Cables</v>
      </c>
      <c r="C35" s="125" t="str">
        <f>[1]!VendorFilteredRows( EquipmentListTable[],EquipmentListTable[Supplier], FilterSpecs!$A$7, $A$2)</f>
        <v>Adafruit</v>
      </c>
      <c r="D35" s="125" t="str">
        <f>[1]!VendorFilteredRows( EquipmentListTable[],EquipmentListTable[Supplier], FilterSpecs!$A$7, $A$2)</f>
        <v>369</v>
      </c>
      <c r="E35" s="125">
        <f>[1]!VendorFilteredRows( EquipmentListTable[],EquipmentListTable[Supplier], FilterSpecs!$A$7, $A$2)</f>
        <v>0</v>
      </c>
      <c r="F35" s="125">
        <f>[1]!VendorFilteredRows( EquipmentListTable[],EquipmentListTable[Supplier], FilterSpecs!$A$7, $A$2)</f>
        <v>0</v>
      </c>
      <c r="G35" s="125">
        <f>[1]!VendorFilteredRows( EquipmentListTable[],EquipmentListTable[Supplier], FilterSpecs!$A$7, $A$2)</f>
        <v>0</v>
      </c>
      <c r="H35" s="125">
        <f>[1]!VendorFilteredRows( EquipmentListTable[],EquipmentListTable[Supplier], FilterSpecs!$A$7, $A$2)</f>
        <v>0</v>
      </c>
      <c r="I35" s="125">
        <f>[1]!VendorFilteredRows( EquipmentListTable[],EquipmentListTable[Supplier], FilterSpecs!$A$7, $A$2)</f>
        <v>0</v>
      </c>
      <c r="J35" s="125">
        <f>[1]!VendorFilteredRows( EquipmentListTable[],EquipmentListTable[Supplier], FilterSpecs!$A$7, $A$2)</f>
        <v>0</v>
      </c>
      <c r="K35" s="125">
        <f>[1]!VendorFilteredRows( EquipmentListTable[],EquipmentListTable[Supplier], FilterSpecs!$A$7, $A$2)</f>
        <v>0</v>
      </c>
      <c r="L35" s="125">
        <f>[1]!VendorFilteredRows( EquipmentListTable[],EquipmentListTable[Supplier], FilterSpecs!$A$7, $A$2)</f>
        <v>0</v>
      </c>
      <c r="M35" s="125" t="str">
        <f>[1]!VendorFilteredRows( EquipmentListTable[],EquipmentListTable[Supplier], FilterSpecs!$A$7, $A$2)</f>
        <v>Male DC Power adapter - 2.1mm plug to screw terminal block</v>
      </c>
      <c r="N35" s="125">
        <f>[1]!VendorFilteredRows( EquipmentListTable[],EquipmentListTable[Supplier], FilterSpecs!$A$7, $A$2)</f>
        <v>2</v>
      </c>
      <c r="O35" s="125">
        <f>[1]!VendorFilteredRows( EquipmentListTable[],EquipmentListTable[Supplier], FilterSpecs!$A$7, $A$2)</f>
        <v>0</v>
      </c>
      <c r="P35" s="125" t="str">
        <f>[1]!VendorFilteredRows( EquipmentListTable[],EquipmentListTable[Supplier], FilterSpecs!$A$7, $A$2)</f>
        <v>A</v>
      </c>
      <c r="Q35" s="125">
        <f>[1]!VendorFilteredRows( EquipmentListTable[],EquipmentListTable[Supplier], FilterSpecs!$A$7, $A$2)</f>
        <v>107</v>
      </c>
      <c r="R35" s="125" t="str">
        <f>[1]!VendorFilteredRows( EquipmentListTable[],EquipmentListTable[Supplier], FilterSpecs!$A$7, $A$2)</f>
        <v>369</v>
      </c>
      <c r="S35" s="125">
        <f>[1]!VendorFilteredRows( EquipmentListTable[],EquipmentListTable[Supplier], FilterSpecs!$A$7, $A$2)</f>
        <v>0</v>
      </c>
      <c r="T35" s="125">
        <f>[1]!VendorFilteredRows( EquipmentListTable[],EquipmentListTable[Supplier], FilterSpecs!$A$7, $A$2)</f>
        <v>0</v>
      </c>
      <c r="U35" s="125">
        <f>[1]!VendorFilteredRows( EquipmentListTable[],EquipmentListTable[Supplier], FilterSpecs!$A$7, $A$2)</f>
        <v>0</v>
      </c>
      <c r="V35" s="125">
        <f>[1]!VendorFilteredRows( EquipmentListTable[],EquipmentListTable[Supplier], FilterSpecs!$A$7, $A$2)</f>
        <v>0</v>
      </c>
      <c r="W35" s="125">
        <f>[1]!VendorFilteredRows( EquipmentListTable[],EquipmentListTable[Supplier], FilterSpecs!$A$7, $A$2)</f>
        <v>0</v>
      </c>
      <c r="X35" s="125">
        <f>[1]!VendorFilteredRows( EquipmentListTable[],EquipmentListTable[Supplier], FilterSpecs!$A$7, $A$2)</f>
        <v>0</v>
      </c>
      <c r="Y35" s="125">
        <f>[1]!VendorFilteredRows( EquipmentListTable[],EquipmentListTable[Supplier], FilterSpecs!$A$7, $A$2)</f>
        <v>0</v>
      </c>
      <c r="Z35" s="125" t="str">
        <f>[1]!VendorFilteredRows( EquipmentListTable[],EquipmentListTable[Supplier], FilterSpecs!$A$7, $A$2)</f>
        <v>https://www.adafruit.com/product/369</v>
      </c>
      <c r="AA35" s="125" t="str">
        <f>[1]!VendorFilteredRows( EquipmentListTable[],EquipmentListTable[Supplier], FilterSpecs!$A$7, $A$2)</f>
        <v>https://www.mouser.com/ProductDetail/485-369</v>
      </c>
      <c r="AB35" s="125"/>
    </row>
    <row r="36" spans="1:28" x14ac:dyDescent="0.3">
      <c r="A36" s="125" t="str">
        <f>[1]!VendorFilteredRows( EquipmentListTable[],EquipmentListTable[Supplier], FilterSpecs!$A$7, $A$2)</f>
        <v>Primary Component</v>
      </c>
      <c r="B36" s="125" t="str">
        <f>[1]!VendorFilteredRows( EquipmentListTable[],EquipmentListTable[Supplier], FilterSpecs!$A$7, $A$2)</f>
        <v>Power Supply, DIY Cables</v>
      </c>
      <c r="C36" s="125" t="str">
        <f>[1]!VendorFilteredRows( EquipmentListTable[],EquipmentListTable[Supplier], FilterSpecs!$A$7, $A$2)</f>
        <v>Adafruit</v>
      </c>
      <c r="D36" s="125" t="str">
        <f>[1]!VendorFilteredRows( EquipmentListTable[],EquipmentListTable[Supplier], FilterSpecs!$A$7, $A$2)</f>
        <v>1829</v>
      </c>
      <c r="E36" s="125">
        <f>[1]!VendorFilteredRows( EquipmentListTable[],EquipmentListTable[Supplier], FilterSpecs!$A$7, $A$2)</f>
        <v>0</v>
      </c>
      <c r="F36" s="125">
        <f>[1]!VendorFilteredRows( EquipmentListTable[],EquipmentListTable[Supplier], FilterSpecs!$A$7, $A$2)</f>
        <v>0</v>
      </c>
      <c r="G36" s="125">
        <f>[1]!VendorFilteredRows( EquipmentListTable[],EquipmentListTable[Supplier], FilterSpecs!$A$7, $A$2)</f>
        <v>0</v>
      </c>
      <c r="H36" s="125">
        <f>[1]!VendorFilteredRows( EquipmentListTable[],EquipmentListTable[Supplier], FilterSpecs!$A$7, $A$2)</f>
        <v>0</v>
      </c>
      <c r="I36" s="125">
        <f>[1]!VendorFilteredRows( EquipmentListTable[],EquipmentListTable[Supplier], FilterSpecs!$A$7, $A$2)</f>
        <v>0</v>
      </c>
      <c r="J36" s="125">
        <f>[1]!VendorFilteredRows( EquipmentListTable[],EquipmentListTable[Supplier], FilterSpecs!$A$7, $A$2)</f>
        <v>0</v>
      </c>
      <c r="K36" s="125">
        <f>[1]!VendorFilteredRows( EquipmentListTable[],EquipmentListTable[Supplier], FilterSpecs!$A$7, $A$2)</f>
        <v>0</v>
      </c>
      <c r="L36" s="125">
        <f>[1]!VendorFilteredRows( EquipmentListTable[],EquipmentListTable[Supplier], FilterSpecs!$A$7, $A$2)</f>
        <v>0</v>
      </c>
      <c r="M36" s="125" t="str">
        <f>[1]!VendorFilteredRows( EquipmentListTable[],EquipmentListTable[Supplier], FilterSpecs!$A$7, $A$2)</f>
        <v>USB DIY Connector - MicroB Female Plug</v>
      </c>
      <c r="N36" s="125">
        <f>[1]!VendorFilteredRows( EquipmentListTable[],EquipmentListTable[Supplier], FilterSpecs!$A$7, $A$2)</f>
        <v>0.95</v>
      </c>
      <c r="O36" s="125">
        <f>[1]!VendorFilteredRows( EquipmentListTable[],EquipmentListTable[Supplier], FilterSpecs!$A$7, $A$2)</f>
        <v>0</v>
      </c>
      <c r="P36" s="125" t="str">
        <f>[1]!VendorFilteredRows( EquipmentListTable[],EquipmentListTable[Supplier], FilterSpecs!$A$7, $A$2)</f>
        <v>A</v>
      </c>
      <c r="Q36" s="125">
        <f>[1]!VendorFilteredRows( EquipmentListTable[],EquipmentListTable[Supplier], FilterSpecs!$A$7, $A$2)</f>
        <v>111</v>
      </c>
      <c r="R36" s="125" t="str">
        <f>[1]!VendorFilteredRows( EquipmentListTable[],EquipmentListTable[Supplier], FilterSpecs!$A$7, $A$2)</f>
        <v>1829</v>
      </c>
      <c r="S36" s="125">
        <f>[1]!VendorFilteredRows( EquipmentListTable[],EquipmentListTable[Supplier], FilterSpecs!$A$7, $A$2)</f>
        <v>0</v>
      </c>
      <c r="T36" s="125">
        <f>[1]!VendorFilteredRows( EquipmentListTable[],EquipmentListTable[Supplier], FilterSpecs!$A$7, $A$2)</f>
        <v>0</v>
      </c>
      <c r="U36" s="125">
        <f>[1]!VendorFilteredRows( EquipmentListTable[],EquipmentListTable[Supplier], FilterSpecs!$A$7, $A$2)</f>
        <v>0</v>
      </c>
      <c r="V36" s="125">
        <f>[1]!VendorFilteredRows( EquipmentListTable[],EquipmentListTable[Supplier], FilterSpecs!$A$7, $A$2)</f>
        <v>0</v>
      </c>
      <c r="W36" s="125">
        <f>[1]!VendorFilteredRows( EquipmentListTable[],EquipmentListTable[Supplier], FilterSpecs!$A$7, $A$2)</f>
        <v>0</v>
      </c>
      <c r="X36" s="125">
        <f>[1]!VendorFilteredRows( EquipmentListTable[],EquipmentListTable[Supplier], FilterSpecs!$A$7, $A$2)</f>
        <v>0</v>
      </c>
      <c r="Y36" s="125">
        <f>[1]!VendorFilteredRows( EquipmentListTable[],EquipmentListTable[Supplier], FilterSpecs!$A$7, $A$2)</f>
        <v>0</v>
      </c>
      <c r="Z36" s="125" t="str">
        <f>[1]!VendorFilteredRows( EquipmentListTable[],EquipmentListTable[Supplier], FilterSpecs!$A$7, $A$2)</f>
        <v>https://www.adafruit.com/product/1829</v>
      </c>
      <c r="AA36" s="125" t="str">
        <f>[1]!VendorFilteredRows( EquipmentListTable[],EquipmentListTable[Supplier], FilterSpecs!$A$7, $A$2)</f>
        <v>https://www.mouser.com/ProductDetail/485-1829</v>
      </c>
      <c r="AB36" s="125"/>
    </row>
    <row r="37" spans="1:28" x14ac:dyDescent="0.3">
      <c r="A37" s="125" t="str">
        <f>[1]!VendorFilteredRows( EquipmentListTable[],EquipmentListTable[Supplier], FilterSpecs!$A$7, $A$2)</f>
        <v>Primary Component</v>
      </c>
      <c r="B37" s="125" t="str">
        <f>[1]!VendorFilteredRows( EquipmentListTable[],EquipmentListTable[Supplier], FilterSpecs!$A$7, $A$2)</f>
        <v>Power Supply, DIY Cables</v>
      </c>
      <c r="C37" s="125" t="str">
        <f>[1]!VendorFilteredRows( EquipmentListTable[],EquipmentListTable[Supplier], FilterSpecs!$A$7, $A$2)</f>
        <v>Adafruit</v>
      </c>
      <c r="D37" s="125" t="str">
        <f>[1]!VendorFilteredRows( EquipmentListTable[],EquipmentListTable[Supplier], FilterSpecs!$A$7, $A$2)</f>
        <v>1388</v>
      </c>
      <c r="E37" s="125">
        <f>[1]!VendorFilteredRows( EquipmentListTable[],EquipmentListTable[Supplier], FilterSpecs!$A$7, $A$2)</f>
        <v>0</v>
      </c>
      <c r="F37" s="125">
        <f>[1]!VendorFilteredRows( EquipmentListTable[],EquipmentListTable[Supplier], FilterSpecs!$A$7, $A$2)</f>
        <v>0</v>
      </c>
      <c r="G37" s="125">
        <f>[1]!VendorFilteredRows( EquipmentListTable[],EquipmentListTable[Supplier], FilterSpecs!$A$7, $A$2)</f>
        <v>0</v>
      </c>
      <c r="H37" s="125">
        <f>[1]!VendorFilteredRows( EquipmentListTable[],EquipmentListTable[Supplier], FilterSpecs!$A$7, $A$2)</f>
        <v>0</v>
      </c>
      <c r="I37" s="125">
        <f>[1]!VendorFilteredRows( EquipmentListTable[],EquipmentListTable[Supplier], FilterSpecs!$A$7, $A$2)</f>
        <v>0</v>
      </c>
      <c r="J37" s="125">
        <f>[1]!VendorFilteredRows( EquipmentListTable[],EquipmentListTable[Supplier], FilterSpecs!$A$7, $A$2)</f>
        <v>0</v>
      </c>
      <c r="K37" s="125">
        <f>[1]!VendorFilteredRows( EquipmentListTable[],EquipmentListTable[Supplier], FilterSpecs!$A$7, $A$2)</f>
        <v>0</v>
      </c>
      <c r="L37" s="125">
        <f>[1]!VendorFilteredRows( EquipmentListTable[],EquipmentListTable[Supplier], FilterSpecs!$A$7, $A$2)</f>
        <v>0</v>
      </c>
      <c r="M37" s="125" t="str">
        <f>[1]!VendorFilteredRows( EquipmentListTable[],EquipmentListTable[Supplier], FilterSpecs!$A$7, $A$2)</f>
        <v>USB DIY Connector Shell - Type A Socket</v>
      </c>
      <c r="N37" s="125">
        <f>[1]!VendorFilteredRows( EquipmentListTable[],EquipmentListTable[Supplier], FilterSpecs!$A$7, $A$2)</f>
        <v>0.95</v>
      </c>
      <c r="O37" s="125">
        <f>[1]!VendorFilteredRows( EquipmentListTable[],EquipmentListTable[Supplier], FilterSpecs!$A$7, $A$2)</f>
        <v>0</v>
      </c>
      <c r="P37" s="125" t="str">
        <f>[1]!VendorFilteredRows( EquipmentListTable[],EquipmentListTable[Supplier], FilterSpecs!$A$7, $A$2)</f>
        <v>A</v>
      </c>
      <c r="Q37" s="125">
        <f>[1]!VendorFilteredRows( EquipmentListTable[],EquipmentListTable[Supplier], FilterSpecs!$A$7, $A$2)</f>
        <v>112</v>
      </c>
      <c r="R37" s="125" t="str">
        <f>[1]!VendorFilteredRows( EquipmentListTable[],EquipmentListTable[Supplier], FilterSpecs!$A$7, $A$2)</f>
        <v>1388</v>
      </c>
      <c r="S37" s="125">
        <f>[1]!VendorFilteredRows( EquipmentListTable[],EquipmentListTable[Supplier], FilterSpecs!$A$7, $A$2)</f>
        <v>0</v>
      </c>
      <c r="T37" s="125">
        <f>[1]!VendorFilteredRows( EquipmentListTable[],EquipmentListTable[Supplier], FilterSpecs!$A$7, $A$2)</f>
        <v>0</v>
      </c>
      <c r="U37" s="125">
        <f>[1]!VendorFilteredRows( EquipmentListTable[],EquipmentListTable[Supplier], FilterSpecs!$A$7, $A$2)</f>
        <v>0</v>
      </c>
      <c r="V37" s="125">
        <f>[1]!VendorFilteredRows( EquipmentListTable[],EquipmentListTable[Supplier], FilterSpecs!$A$7, $A$2)</f>
        <v>0</v>
      </c>
      <c r="W37" s="125">
        <f>[1]!VendorFilteredRows( EquipmentListTable[],EquipmentListTable[Supplier], FilterSpecs!$A$7, $A$2)</f>
        <v>0</v>
      </c>
      <c r="X37" s="125">
        <f>[1]!VendorFilteredRows( EquipmentListTable[],EquipmentListTable[Supplier], FilterSpecs!$A$7, $A$2)</f>
        <v>0</v>
      </c>
      <c r="Y37" s="125">
        <f>[1]!VendorFilteredRows( EquipmentListTable[],EquipmentListTable[Supplier], FilterSpecs!$A$7, $A$2)</f>
        <v>0</v>
      </c>
      <c r="Z37" s="125" t="str">
        <f>[1]!VendorFilteredRows( EquipmentListTable[],EquipmentListTable[Supplier], FilterSpecs!$A$7, $A$2)</f>
        <v>https://www.adafruit.com/product/1388</v>
      </c>
      <c r="AA37" s="125" t="str">
        <f>[1]!VendorFilteredRows( EquipmentListTable[],EquipmentListTable[Supplier], FilterSpecs!$A$7, $A$2)</f>
        <v>https://www.mouser.com/ProductDetail/485-1388</v>
      </c>
      <c r="AB37" s="125"/>
    </row>
    <row r="38" spans="1:28" x14ac:dyDescent="0.3">
      <c r="A38" s="125" t="str">
        <f>[1]!VendorFilteredRows( EquipmentListTable[],EquipmentListTable[Supplier], FilterSpecs!$A$7, $A$2)</f>
        <v>Primary Component</v>
      </c>
      <c r="B38" s="125" t="str">
        <f>[1]!VendorFilteredRows( EquipmentListTable[],EquipmentListTable[Supplier], FilterSpecs!$A$7, $A$2)</f>
        <v>Power Supply, DIY Cables</v>
      </c>
      <c r="C38" s="125" t="str">
        <f>[1]!VendorFilteredRows( EquipmentListTable[],EquipmentListTable[Supplier], FilterSpecs!$A$7, $A$2)</f>
        <v>Adafruit</v>
      </c>
      <c r="D38" s="125" t="str">
        <f>[1]!VendorFilteredRows( EquipmentListTable[],EquipmentListTable[Supplier], FilterSpecs!$A$7, $A$2)</f>
        <v>1390</v>
      </c>
      <c r="E38" s="125">
        <f>[1]!VendorFilteredRows( EquipmentListTable[],EquipmentListTable[Supplier], FilterSpecs!$A$7, $A$2)</f>
        <v>0</v>
      </c>
      <c r="F38" s="125">
        <f>[1]!VendorFilteredRows( EquipmentListTable[],EquipmentListTable[Supplier], FilterSpecs!$A$7, $A$2)</f>
        <v>0</v>
      </c>
      <c r="G38" s="125">
        <f>[1]!VendorFilteredRows( EquipmentListTable[],EquipmentListTable[Supplier], FilterSpecs!$A$7, $A$2)</f>
        <v>0</v>
      </c>
      <c r="H38" s="125">
        <f>[1]!VendorFilteredRows( EquipmentListTable[],EquipmentListTable[Supplier], FilterSpecs!$A$7, $A$2)</f>
        <v>0</v>
      </c>
      <c r="I38" s="125">
        <f>[1]!VendorFilteredRows( EquipmentListTable[],EquipmentListTable[Supplier], FilterSpecs!$A$7, $A$2)</f>
        <v>0</v>
      </c>
      <c r="J38" s="125">
        <f>[1]!VendorFilteredRows( EquipmentListTable[],EquipmentListTable[Supplier], FilterSpecs!$A$7, $A$2)</f>
        <v>0</v>
      </c>
      <c r="K38" s="125">
        <f>[1]!VendorFilteredRows( EquipmentListTable[],EquipmentListTable[Supplier], FilterSpecs!$A$7, $A$2)</f>
        <v>0</v>
      </c>
      <c r="L38" s="125">
        <f>[1]!VendorFilteredRows( EquipmentListTable[],EquipmentListTable[Supplier], FilterSpecs!$A$7, $A$2)</f>
        <v>0</v>
      </c>
      <c r="M38" s="125" t="str">
        <f>[1]!VendorFilteredRows( EquipmentListTable[],EquipmentListTable[Supplier], FilterSpecs!$A$7, $A$2)</f>
        <v>USB DIY Connector Shell - Type Micro-B Plug</v>
      </c>
      <c r="N38" s="125">
        <f>[1]!VendorFilteredRows( EquipmentListTable[],EquipmentListTable[Supplier], FilterSpecs!$A$7, $A$2)</f>
        <v>0.95</v>
      </c>
      <c r="O38" s="125">
        <f>[1]!VendorFilteredRows( EquipmentListTable[],EquipmentListTable[Supplier], FilterSpecs!$A$7, $A$2)</f>
        <v>0</v>
      </c>
      <c r="P38" s="125" t="str">
        <f>[1]!VendorFilteredRows( EquipmentListTable[],EquipmentListTable[Supplier], FilterSpecs!$A$7, $A$2)</f>
        <v>A</v>
      </c>
      <c r="Q38" s="125">
        <f>[1]!VendorFilteredRows( EquipmentListTable[],EquipmentListTable[Supplier], FilterSpecs!$A$7, $A$2)</f>
        <v>113</v>
      </c>
      <c r="R38" s="125" t="str">
        <f>[1]!VendorFilteredRows( EquipmentListTable[],EquipmentListTable[Supplier], FilterSpecs!$A$7, $A$2)</f>
        <v>1390</v>
      </c>
      <c r="S38" s="125">
        <f>[1]!VendorFilteredRows( EquipmentListTable[],EquipmentListTable[Supplier], FilterSpecs!$A$7, $A$2)</f>
        <v>0</v>
      </c>
      <c r="T38" s="125">
        <f>[1]!VendorFilteredRows( EquipmentListTable[],EquipmentListTable[Supplier], FilterSpecs!$A$7, $A$2)</f>
        <v>0</v>
      </c>
      <c r="U38" s="125">
        <f>[1]!VendorFilteredRows( EquipmentListTable[],EquipmentListTable[Supplier], FilterSpecs!$A$7, $A$2)</f>
        <v>0</v>
      </c>
      <c r="V38" s="125">
        <f>[1]!VendorFilteredRows( EquipmentListTable[],EquipmentListTable[Supplier], FilterSpecs!$A$7, $A$2)</f>
        <v>0</v>
      </c>
      <c r="W38" s="125">
        <f>[1]!VendorFilteredRows( EquipmentListTable[],EquipmentListTable[Supplier], FilterSpecs!$A$7, $A$2)</f>
        <v>0</v>
      </c>
      <c r="X38" s="125">
        <f>[1]!VendorFilteredRows( EquipmentListTable[],EquipmentListTable[Supplier], FilterSpecs!$A$7, $A$2)</f>
        <v>0</v>
      </c>
      <c r="Y38" s="125">
        <f>[1]!VendorFilteredRows( EquipmentListTable[],EquipmentListTable[Supplier], FilterSpecs!$A$7, $A$2)</f>
        <v>0</v>
      </c>
      <c r="Z38" s="125" t="str">
        <f>[1]!VendorFilteredRows( EquipmentListTable[],EquipmentListTable[Supplier], FilterSpecs!$A$7, $A$2)</f>
        <v>https://www.adafruit.com/product/1390</v>
      </c>
      <c r="AA38" s="125" t="str">
        <f>[1]!VendorFilteredRows( EquipmentListTable[],EquipmentListTable[Supplier], FilterSpecs!$A$7, $A$2)</f>
        <v>https://www.mouser.com/ProductDetail/485-1390</v>
      </c>
      <c r="AB38" s="125"/>
    </row>
    <row r="39" spans="1:28" x14ac:dyDescent="0.3">
      <c r="A39" s="125" t="str">
        <f>[1]!VendorFilteredRows( EquipmentListTable[],EquipmentListTable[Supplier], FilterSpecs!$A$7, $A$2)</f>
        <v>Primary Component</v>
      </c>
      <c r="B39" s="125" t="str">
        <f>[1]!VendorFilteredRows( EquipmentListTable[],EquipmentListTable[Supplier], FilterSpecs!$A$7, $A$2)</f>
        <v>Power Supply, DIY Cables</v>
      </c>
      <c r="C39" s="125" t="str">
        <f>[1]!VendorFilteredRows( EquipmentListTable[],EquipmentListTable[Supplier], FilterSpecs!$A$7, $A$2)</f>
        <v>Adafruit</v>
      </c>
      <c r="D39" s="125" t="str">
        <f>[1]!VendorFilteredRows( EquipmentListTable[],EquipmentListTable[Supplier], FilterSpecs!$A$7, $A$2)</f>
        <v>1389</v>
      </c>
      <c r="E39" s="125">
        <f>[1]!VendorFilteredRows( EquipmentListTable[],EquipmentListTable[Supplier], FilterSpecs!$A$7, $A$2)</f>
        <v>0</v>
      </c>
      <c r="F39" s="125">
        <f>[1]!VendorFilteredRows( EquipmentListTable[],EquipmentListTable[Supplier], FilterSpecs!$A$7, $A$2)</f>
        <v>0</v>
      </c>
      <c r="G39" s="125">
        <f>[1]!VendorFilteredRows( EquipmentListTable[],EquipmentListTable[Supplier], FilterSpecs!$A$7, $A$2)</f>
        <v>0</v>
      </c>
      <c r="H39" s="125">
        <f>[1]!VendorFilteredRows( EquipmentListTable[],EquipmentListTable[Supplier], FilterSpecs!$A$7, $A$2)</f>
        <v>0</v>
      </c>
      <c r="I39" s="125">
        <f>[1]!VendorFilteredRows( EquipmentListTable[],EquipmentListTable[Supplier], FilterSpecs!$A$7, $A$2)</f>
        <v>0</v>
      </c>
      <c r="J39" s="125">
        <f>[1]!VendorFilteredRows( EquipmentListTable[],EquipmentListTable[Supplier], FilterSpecs!$A$7, $A$2)</f>
        <v>0</v>
      </c>
      <c r="K39" s="125">
        <f>[1]!VendorFilteredRows( EquipmentListTable[],EquipmentListTable[Supplier], FilterSpecs!$A$7, $A$2)</f>
        <v>0</v>
      </c>
      <c r="L39" s="125">
        <f>[1]!VendorFilteredRows( EquipmentListTable[],EquipmentListTable[Supplier], FilterSpecs!$A$7, $A$2)</f>
        <v>0</v>
      </c>
      <c r="M39" s="125" t="str">
        <f>[1]!VendorFilteredRows( EquipmentListTable[],EquipmentListTable[Supplier], FilterSpecs!$A$7, $A$2)</f>
        <v>USB DIY Connector Shell - Type Mini-B Plug</v>
      </c>
      <c r="N39" s="125">
        <f>[1]!VendorFilteredRows( EquipmentListTable[],EquipmentListTable[Supplier], FilterSpecs!$A$7, $A$2)</f>
        <v>0.95</v>
      </c>
      <c r="O39" s="125">
        <f>[1]!VendorFilteredRows( EquipmentListTable[],EquipmentListTable[Supplier], FilterSpecs!$A$7, $A$2)</f>
        <v>0</v>
      </c>
      <c r="P39" s="125" t="str">
        <f>[1]!VendorFilteredRows( EquipmentListTable[],EquipmentListTable[Supplier], FilterSpecs!$A$7, $A$2)</f>
        <v>A</v>
      </c>
      <c r="Q39" s="125">
        <f>[1]!VendorFilteredRows( EquipmentListTable[],EquipmentListTable[Supplier], FilterSpecs!$A$7, $A$2)</f>
        <v>114</v>
      </c>
      <c r="R39" s="125" t="str">
        <f>[1]!VendorFilteredRows( EquipmentListTable[],EquipmentListTable[Supplier], FilterSpecs!$A$7, $A$2)</f>
        <v>1389</v>
      </c>
      <c r="S39" s="125">
        <f>[1]!VendorFilteredRows( EquipmentListTable[],EquipmentListTable[Supplier], FilterSpecs!$A$7, $A$2)</f>
        <v>0</v>
      </c>
      <c r="T39" s="125">
        <f>[1]!VendorFilteredRows( EquipmentListTable[],EquipmentListTable[Supplier], FilterSpecs!$A$7, $A$2)</f>
        <v>0</v>
      </c>
      <c r="U39" s="125">
        <f>[1]!VendorFilteredRows( EquipmentListTable[],EquipmentListTable[Supplier], FilterSpecs!$A$7, $A$2)</f>
        <v>0</v>
      </c>
      <c r="V39" s="125">
        <f>[1]!VendorFilteredRows( EquipmentListTable[],EquipmentListTable[Supplier], FilterSpecs!$A$7, $A$2)</f>
        <v>0</v>
      </c>
      <c r="W39" s="125">
        <f>[1]!VendorFilteredRows( EquipmentListTable[],EquipmentListTable[Supplier], FilterSpecs!$A$7, $A$2)</f>
        <v>0</v>
      </c>
      <c r="X39" s="125">
        <f>[1]!VendorFilteredRows( EquipmentListTable[],EquipmentListTable[Supplier], FilterSpecs!$A$7, $A$2)</f>
        <v>0</v>
      </c>
      <c r="Y39" s="125">
        <f>[1]!VendorFilteredRows( EquipmentListTable[],EquipmentListTable[Supplier], FilterSpecs!$A$7, $A$2)</f>
        <v>0</v>
      </c>
      <c r="Z39" s="125" t="str">
        <f>[1]!VendorFilteredRows( EquipmentListTable[],EquipmentListTable[Supplier], FilterSpecs!$A$7, $A$2)</f>
        <v>https://www.adafruit.com/product/1389</v>
      </c>
      <c r="AA39" s="125" t="str">
        <f>[1]!VendorFilteredRows( EquipmentListTable[],EquipmentListTable[Supplier], FilterSpecs!$A$7, $A$2)</f>
        <v>https://www.mouser.com/ProductDetail/485-1389</v>
      </c>
      <c r="AB39" s="125"/>
    </row>
    <row r="40" spans="1:28" x14ac:dyDescent="0.3">
      <c r="A40" s="125" t="str">
        <f>[1]!VendorFilteredRows( EquipmentListTable[],EquipmentListTable[Supplier], FilterSpecs!$A$7, $A$2)</f>
        <v>Primary Component</v>
      </c>
      <c r="B40" s="125" t="str">
        <f>[1]!VendorFilteredRows( EquipmentListTable[],EquipmentListTable[Supplier], FilterSpecs!$A$7, $A$2)</f>
        <v>Power Supply, DIY Cables</v>
      </c>
      <c r="C40" s="125" t="str">
        <f>[1]!VendorFilteredRows( EquipmentListTable[],EquipmentListTable[Supplier], FilterSpecs!$A$7, $A$2)</f>
        <v>Adafruit</v>
      </c>
      <c r="D40" s="125" t="str">
        <f>[1]!VendorFilteredRows( EquipmentListTable[],EquipmentListTable[Supplier], FilterSpecs!$A$7, $A$2)</f>
        <v>1827</v>
      </c>
      <c r="E40" s="125">
        <f>[1]!VendorFilteredRows( EquipmentListTable[],EquipmentListTable[Supplier], FilterSpecs!$A$7, $A$2)</f>
        <v>0</v>
      </c>
      <c r="F40" s="125">
        <f>[1]!VendorFilteredRows( EquipmentListTable[],EquipmentListTable[Supplier], FilterSpecs!$A$7, $A$2)</f>
        <v>0</v>
      </c>
      <c r="G40" s="125">
        <f>[1]!VendorFilteredRows( EquipmentListTable[],EquipmentListTable[Supplier], FilterSpecs!$A$7, $A$2)</f>
        <v>0</v>
      </c>
      <c r="H40" s="125">
        <f>[1]!VendorFilteredRows( EquipmentListTable[],EquipmentListTable[Supplier], FilterSpecs!$A$7, $A$2)</f>
        <v>0</v>
      </c>
      <c r="I40" s="125">
        <f>[1]!VendorFilteredRows( EquipmentListTable[],EquipmentListTable[Supplier], FilterSpecs!$A$7, $A$2)</f>
        <v>0</v>
      </c>
      <c r="J40" s="125">
        <f>[1]!VendorFilteredRows( EquipmentListTable[],EquipmentListTable[Supplier], FilterSpecs!$A$7, $A$2)</f>
        <v>0</v>
      </c>
      <c r="K40" s="125">
        <f>[1]!VendorFilteredRows( EquipmentListTable[],EquipmentListTable[Supplier], FilterSpecs!$A$7, $A$2)</f>
        <v>0</v>
      </c>
      <c r="L40" s="125">
        <f>[1]!VendorFilteredRows( EquipmentListTable[],EquipmentListTable[Supplier], FilterSpecs!$A$7, $A$2)</f>
        <v>0</v>
      </c>
      <c r="M40" s="125" t="str">
        <f>[1]!VendorFilteredRows( EquipmentListTable[],EquipmentListTable[Supplier], FilterSpecs!$A$7, $A$2)</f>
        <v>USB DIY Slim Connector Shell - A-M Plug</v>
      </c>
      <c r="N40" s="125">
        <f>[1]!VendorFilteredRows( EquipmentListTable[],EquipmentListTable[Supplier], FilterSpecs!$A$7, $A$2)</f>
        <v>0.95</v>
      </c>
      <c r="O40" s="125">
        <f>[1]!VendorFilteredRows( EquipmentListTable[],EquipmentListTable[Supplier], FilterSpecs!$A$7, $A$2)</f>
        <v>0</v>
      </c>
      <c r="P40" s="125" t="str">
        <f>[1]!VendorFilteredRows( EquipmentListTable[],EquipmentListTable[Supplier], FilterSpecs!$A$7, $A$2)</f>
        <v>A</v>
      </c>
      <c r="Q40" s="125">
        <f>[1]!VendorFilteredRows( EquipmentListTable[],EquipmentListTable[Supplier], FilterSpecs!$A$7, $A$2)</f>
        <v>115</v>
      </c>
      <c r="R40" s="125" t="str">
        <f>[1]!VendorFilteredRows( EquipmentListTable[],EquipmentListTable[Supplier], FilterSpecs!$A$7, $A$2)</f>
        <v>1827</v>
      </c>
      <c r="S40" s="125">
        <f>[1]!VendorFilteredRows( EquipmentListTable[],EquipmentListTable[Supplier], FilterSpecs!$A$7, $A$2)</f>
        <v>0</v>
      </c>
      <c r="T40" s="125">
        <f>[1]!VendorFilteredRows( EquipmentListTable[],EquipmentListTable[Supplier], FilterSpecs!$A$7, $A$2)</f>
        <v>0</v>
      </c>
      <c r="U40" s="125">
        <f>[1]!VendorFilteredRows( EquipmentListTable[],EquipmentListTable[Supplier], FilterSpecs!$A$7, $A$2)</f>
        <v>0</v>
      </c>
      <c r="V40" s="125">
        <f>[1]!VendorFilteredRows( EquipmentListTable[],EquipmentListTable[Supplier], FilterSpecs!$A$7, $A$2)</f>
        <v>0</v>
      </c>
      <c r="W40" s="125">
        <f>[1]!VendorFilteredRows( EquipmentListTable[],EquipmentListTable[Supplier], FilterSpecs!$A$7, $A$2)</f>
        <v>0</v>
      </c>
      <c r="X40" s="125">
        <f>[1]!VendorFilteredRows( EquipmentListTable[],EquipmentListTable[Supplier], FilterSpecs!$A$7, $A$2)</f>
        <v>0</v>
      </c>
      <c r="Y40" s="125">
        <f>[1]!VendorFilteredRows( EquipmentListTable[],EquipmentListTable[Supplier], FilterSpecs!$A$7, $A$2)</f>
        <v>0</v>
      </c>
      <c r="Z40" s="125" t="str">
        <f>[1]!VendorFilteredRows( EquipmentListTable[],EquipmentListTable[Supplier], FilterSpecs!$A$7, $A$2)</f>
        <v>https://www.adafruit.com/product/1827</v>
      </c>
      <c r="AA40" s="125" t="str">
        <f>[1]!VendorFilteredRows( EquipmentListTable[],EquipmentListTable[Supplier], FilterSpecs!$A$7, $A$2)</f>
        <v>https://www.mouser.com/ProductDetail/485-1827</v>
      </c>
      <c r="AB40" s="125"/>
    </row>
    <row r="41" spans="1:28" x14ac:dyDescent="0.3">
      <c r="A41" s="125" t="str">
        <f>[1]!VendorFilteredRows( EquipmentListTable[],EquipmentListTable[Supplier], FilterSpecs!$A$7, $A$2)</f>
        <v>Primary Component</v>
      </c>
      <c r="B41" s="125" t="str">
        <f>[1]!VendorFilteredRows( EquipmentListTable[],EquipmentListTable[Supplier], FilterSpecs!$A$7, $A$2)</f>
        <v>Power Supply, DIY Cables</v>
      </c>
      <c r="C41" s="125" t="str">
        <f>[1]!VendorFilteredRows( EquipmentListTable[],EquipmentListTable[Supplier], FilterSpecs!$A$7, $A$2)</f>
        <v>Adafruit</v>
      </c>
      <c r="D41" s="125" t="str">
        <f>[1]!VendorFilteredRows( EquipmentListTable[],EquipmentListTable[Supplier], FilterSpecs!$A$7, $A$2)</f>
        <v>1826</v>
      </c>
      <c r="E41" s="125">
        <f>[1]!VendorFilteredRows( EquipmentListTable[],EquipmentListTable[Supplier], FilterSpecs!$A$7, $A$2)</f>
        <v>0</v>
      </c>
      <c r="F41" s="125">
        <f>[1]!VendorFilteredRows( EquipmentListTable[],EquipmentListTable[Supplier], FilterSpecs!$A$7, $A$2)</f>
        <v>0</v>
      </c>
      <c r="G41" s="125">
        <f>[1]!VendorFilteredRows( EquipmentListTable[],EquipmentListTable[Supplier], FilterSpecs!$A$7, $A$2)</f>
        <v>0</v>
      </c>
      <c r="H41" s="125">
        <f>[1]!VendorFilteredRows( EquipmentListTable[],EquipmentListTable[Supplier], FilterSpecs!$A$7, $A$2)</f>
        <v>0</v>
      </c>
      <c r="I41" s="125">
        <f>[1]!VendorFilteredRows( EquipmentListTable[],EquipmentListTable[Supplier], FilterSpecs!$A$7, $A$2)</f>
        <v>0</v>
      </c>
      <c r="J41" s="125">
        <f>[1]!VendorFilteredRows( EquipmentListTable[],EquipmentListTable[Supplier], FilterSpecs!$A$7, $A$2)</f>
        <v>0</v>
      </c>
      <c r="K41" s="125">
        <f>[1]!VendorFilteredRows( EquipmentListTable[],EquipmentListTable[Supplier], FilterSpecs!$A$7, $A$2)</f>
        <v>0</v>
      </c>
      <c r="L41" s="125">
        <f>[1]!VendorFilteredRows( EquipmentListTable[],EquipmentListTable[Supplier], FilterSpecs!$A$7, $A$2)</f>
        <v>0</v>
      </c>
      <c r="M41" s="125" t="str">
        <f>[1]!VendorFilteredRows( EquipmentListTable[],EquipmentListTable[Supplier], FilterSpecs!$A$7, $A$2)</f>
        <v>USB DIY Slim Connector Shell - MicroB Plug</v>
      </c>
      <c r="N41" s="125">
        <f>[1]!VendorFilteredRows( EquipmentListTable[],EquipmentListTable[Supplier], FilterSpecs!$A$7, $A$2)</f>
        <v>0.95</v>
      </c>
      <c r="O41" s="125">
        <f>[1]!VendorFilteredRows( EquipmentListTable[],EquipmentListTable[Supplier], FilterSpecs!$A$7, $A$2)</f>
        <v>0</v>
      </c>
      <c r="P41" s="125" t="str">
        <f>[1]!VendorFilteredRows( EquipmentListTable[],EquipmentListTable[Supplier], FilterSpecs!$A$7, $A$2)</f>
        <v>A</v>
      </c>
      <c r="Q41" s="125">
        <f>[1]!VendorFilteredRows( EquipmentListTable[],EquipmentListTable[Supplier], FilterSpecs!$A$7, $A$2)</f>
        <v>116</v>
      </c>
      <c r="R41" s="125" t="str">
        <f>[1]!VendorFilteredRows( EquipmentListTable[],EquipmentListTable[Supplier], FilterSpecs!$A$7, $A$2)</f>
        <v>1826</v>
      </c>
      <c r="S41" s="125">
        <f>[1]!VendorFilteredRows( EquipmentListTable[],EquipmentListTable[Supplier], FilterSpecs!$A$7, $A$2)</f>
        <v>0</v>
      </c>
      <c r="T41" s="125">
        <f>[1]!VendorFilteredRows( EquipmentListTable[],EquipmentListTable[Supplier], FilterSpecs!$A$7, $A$2)</f>
        <v>0</v>
      </c>
      <c r="U41" s="125">
        <f>[1]!VendorFilteredRows( EquipmentListTable[],EquipmentListTable[Supplier], FilterSpecs!$A$7, $A$2)</f>
        <v>0</v>
      </c>
      <c r="V41" s="125">
        <f>[1]!VendorFilteredRows( EquipmentListTable[],EquipmentListTable[Supplier], FilterSpecs!$A$7, $A$2)</f>
        <v>0</v>
      </c>
      <c r="W41" s="125">
        <f>[1]!VendorFilteredRows( EquipmentListTable[],EquipmentListTable[Supplier], FilterSpecs!$A$7, $A$2)</f>
        <v>0</v>
      </c>
      <c r="X41" s="125">
        <f>[1]!VendorFilteredRows( EquipmentListTable[],EquipmentListTable[Supplier], FilterSpecs!$A$7, $A$2)</f>
        <v>0</v>
      </c>
      <c r="Y41" s="125">
        <f>[1]!VendorFilteredRows( EquipmentListTable[],EquipmentListTable[Supplier], FilterSpecs!$A$7, $A$2)</f>
        <v>0</v>
      </c>
      <c r="Z41" s="125" t="str">
        <f>[1]!VendorFilteredRows( EquipmentListTable[],EquipmentListTable[Supplier], FilterSpecs!$A$7, $A$2)</f>
        <v>https://www.adafruit.com/product/1826</v>
      </c>
      <c r="AA41" s="125" t="str">
        <f>[1]!VendorFilteredRows( EquipmentListTable[],EquipmentListTable[Supplier], FilterSpecs!$A$7, $A$2)</f>
        <v>https://www.mouser.com/ProductDetail/485-1826</v>
      </c>
      <c r="AB41" s="125"/>
    </row>
    <row r="42" spans="1:28" x14ac:dyDescent="0.3">
      <c r="A42" s="125" t="str">
        <f>[1]!VendorFilteredRows( EquipmentListTable[],EquipmentListTable[Supplier], FilterSpecs!$A$7, $A$2)</f>
        <v>Primary Component</v>
      </c>
      <c r="B42" s="125" t="str">
        <f>[1]!VendorFilteredRows( EquipmentListTable[],EquipmentListTable[Supplier], FilterSpecs!$A$7, $A$2)</f>
        <v>Proximity/Distance</v>
      </c>
      <c r="C42" s="125" t="str">
        <f>[1]!VendorFilteredRows( EquipmentListTable[],EquipmentListTable[Supplier], FilterSpecs!$A$7, $A$2)</f>
        <v>Adafruit</v>
      </c>
      <c r="D42" s="125" t="str">
        <f>[1]!VendorFilteredRows( EquipmentListTable[],EquipmentListTable[Supplier], FilterSpecs!$A$7, $A$2)</f>
        <v>3538</v>
      </c>
      <c r="E42" s="125">
        <f>[1]!VendorFilteredRows( EquipmentListTable[],EquipmentListTable[Supplier], FilterSpecs!$A$7, $A$2)</f>
        <v>0</v>
      </c>
      <c r="F42" s="125">
        <f>[1]!VendorFilteredRows( EquipmentListTable[],EquipmentListTable[Supplier], FilterSpecs!$A$7, $A$2)</f>
        <v>0</v>
      </c>
      <c r="G42" s="125">
        <f>[1]!VendorFilteredRows( EquipmentListTable[],EquipmentListTable[Supplier], FilterSpecs!$A$7, $A$2)</f>
        <v>0</v>
      </c>
      <c r="H42" s="125">
        <f>[1]!VendorFilteredRows( EquipmentListTable[],EquipmentListTable[Supplier], FilterSpecs!$A$7, $A$2)</f>
        <v>0</v>
      </c>
      <c r="I42" s="125">
        <f>[1]!VendorFilteredRows( EquipmentListTable[],EquipmentListTable[Supplier], FilterSpecs!$A$7, $A$2)</f>
        <v>0</v>
      </c>
      <c r="J42" s="125">
        <f>[1]!VendorFilteredRows( EquipmentListTable[],EquipmentListTable[Supplier], FilterSpecs!$A$7, $A$2)</f>
        <v>0</v>
      </c>
      <c r="K42" s="125">
        <f>[1]!VendorFilteredRows( EquipmentListTable[],EquipmentListTable[Supplier], FilterSpecs!$A$7, $A$2)</f>
        <v>0</v>
      </c>
      <c r="L42" s="125">
        <f>[1]!VendorFilteredRows( EquipmentListTable[],EquipmentListTable[Supplier], FilterSpecs!$A$7, $A$2)</f>
        <v>0</v>
      </c>
      <c r="M42" s="125" t="str">
        <f>[1]!VendorFilteredRows( EquipmentListTable[],EquipmentListTable[Supplier], FilterSpecs!$A$7, $A$2)</f>
        <v xml:space="preserve">Adafruit AMG8833 IR Thermal Camera Breakout </v>
      </c>
      <c r="N42" s="125">
        <f>[1]!VendorFilteredRows( EquipmentListTable[],EquipmentListTable[Supplier], FilterSpecs!$A$7, $A$2)</f>
        <v>39.950000000000003</v>
      </c>
      <c r="O42" s="125">
        <f>[1]!VendorFilteredRows( EquipmentListTable[],EquipmentListTable[Supplier], FilterSpecs!$A$7, $A$2)</f>
        <v>0</v>
      </c>
      <c r="P42" s="125" t="str">
        <f>[1]!VendorFilteredRows( EquipmentListTable[],EquipmentListTable[Supplier], FilterSpecs!$A$7, $A$2)</f>
        <v>A</v>
      </c>
      <c r="Q42" s="125">
        <f>[1]!VendorFilteredRows( EquipmentListTable[],EquipmentListTable[Supplier], FilterSpecs!$A$7, $A$2)</f>
        <v>128</v>
      </c>
      <c r="R42" s="125" t="str">
        <f>[1]!VendorFilteredRows( EquipmentListTable[],EquipmentListTable[Supplier], FilterSpecs!$A$7, $A$2)</f>
        <v>3538</v>
      </c>
      <c r="S42" s="125">
        <f>[1]!VendorFilteredRows( EquipmentListTable[],EquipmentListTable[Supplier], FilterSpecs!$A$7, $A$2)</f>
        <v>0</v>
      </c>
      <c r="T42" s="125">
        <f>[1]!VendorFilteredRows( EquipmentListTable[],EquipmentListTable[Supplier], FilterSpecs!$A$7, $A$2)</f>
        <v>0</v>
      </c>
      <c r="U42" s="125">
        <f>[1]!VendorFilteredRows( EquipmentListTable[],EquipmentListTable[Supplier], FilterSpecs!$A$7, $A$2)</f>
        <v>0</v>
      </c>
      <c r="V42" s="125">
        <f>[1]!VendorFilteredRows( EquipmentListTable[],EquipmentListTable[Supplier], FilterSpecs!$A$7, $A$2)</f>
        <v>0</v>
      </c>
      <c r="W42" s="125">
        <f>[1]!VendorFilteredRows( EquipmentListTable[],EquipmentListTable[Supplier], FilterSpecs!$A$7, $A$2)</f>
        <v>0</v>
      </c>
      <c r="X42" s="125">
        <f>[1]!VendorFilteredRows( EquipmentListTable[],EquipmentListTable[Supplier], FilterSpecs!$A$7, $A$2)</f>
        <v>0</v>
      </c>
      <c r="Y42" s="125">
        <f>[1]!VendorFilteredRows( EquipmentListTable[],EquipmentListTable[Supplier], FilterSpecs!$A$7, $A$2)</f>
        <v>0</v>
      </c>
      <c r="Z42" s="125" t="str">
        <f>[1]!VendorFilteredRows( EquipmentListTable[],EquipmentListTable[Supplier], FilterSpecs!$A$7, $A$2)</f>
        <v>https://www.adafruit.com/product/3538</v>
      </c>
      <c r="AA42" s="125" t="str">
        <f>[1]!VendorFilteredRows( EquipmentListTable[],EquipmentListTable[Supplier], FilterSpecs!$A$7, $A$2)</f>
        <v>https://www.mouser.com/ProductDetail/485-3538</v>
      </c>
      <c r="AB42" s="125"/>
    </row>
    <row r="43" spans="1:28" x14ac:dyDescent="0.3">
      <c r="A43" s="125" t="str">
        <f>[1]!VendorFilteredRows( EquipmentListTable[],EquipmentListTable[Supplier], FilterSpecs!$A$7, $A$2)</f>
        <v>Primary Component</v>
      </c>
      <c r="B43" s="125" t="str">
        <f>[1]!VendorFilteredRows( EquipmentListTable[],EquipmentListTable[Supplier], FilterSpecs!$A$7, $A$2)</f>
        <v>Proximity/Distance</v>
      </c>
      <c r="C43" s="125" t="str">
        <f>[1]!VendorFilteredRows( EquipmentListTable[],EquipmentListTable[Supplier], FilterSpecs!$A$7, $A$2)</f>
        <v>Adafruit</v>
      </c>
      <c r="D43" s="125" t="str">
        <f>[1]!VendorFilteredRows( EquipmentListTable[],EquipmentListTable[Supplier], FilterSpecs!$A$7, $A$2)</f>
        <v>3317</v>
      </c>
      <c r="E43" s="125">
        <f>[1]!VendorFilteredRows( EquipmentListTable[],EquipmentListTable[Supplier], FilterSpecs!$A$7, $A$2)</f>
        <v>1</v>
      </c>
      <c r="F43" s="125">
        <f>[1]!VendorFilteredRows( EquipmentListTable[],EquipmentListTable[Supplier], FilterSpecs!$A$7, $A$2)</f>
        <v>0</v>
      </c>
      <c r="G43" s="125">
        <f>[1]!VendorFilteredRows( EquipmentListTable[],EquipmentListTable[Supplier], FilterSpecs!$A$7, $A$2)</f>
        <v>0</v>
      </c>
      <c r="H43" s="125">
        <f>[1]!VendorFilteredRows( EquipmentListTable[],EquipmentListTable[Supplier], FilterSpecs!$A$7, $A$2)</f>
        <v>5</v>
      </c>
      <c r="I43" s="125">
        <f>[1]!VendorFilteredRows( EquipmentListTable[],EquipmentListTable[Supplier], FilterSpecs!$A$7, $A$2)</f>
        <v>5</v>
      </c>
      <c r="J43" s="125">
        <f>[1]!VendorFilteredRows( EquipmentListTable[],EquipmentListTable[Supplier], FilterSpecs!$A$7, $A$2)</f>
        <v>5</v>
      </c>
      <c r="K43" s="125">
        <f>[1]!VendorFilteredRows( EquipmentListTable[],EquipmentListTable[Supplier], FilterSpecs!$A$7, $A$2)</f>
        <v>0</v>
      </c>
      <c r="L43" s="125">
        <f>[1]!VendorFilteredRows( EquipmentListTable[],EquipmentListTable[Supplier], FilterSpecs!$A$7, $A$2)</f>
        <v>0</v>
      </c>
      <c r="M43" s="125" t="str">
        <f>[1]!VendorFilteredRows( EquipmentListTable[],EquipmentListTable[Supplier], FilterSpecs!$A$7, $A$2)</f>
        <v>Adafruit VL53L0X Time of Flight Distance Sensor - ~30 to 1000mm</v>
      </c>
      <c r="N43" s="125">
        <f>[1]!VendorFilteredRows( EquipmentListTable[],EquipmentListTable[Supplier], FilterSpecs!$A$7, $A$2)</f>
        <v>14.95</v>
      </c>
      <c r="O43" s="125">
        <f>[1]!VendorFilteredRows( EquipmentListTable[],EquipmentListTable[Supplier], FilterSpecs!$A$7, $A$2)</f>
        <v>0</v>
      </c>
      <c r="P43" s="125" t="str">
        <f>[1]!VendorFilteredRows( EquipmentListTable[],EquipmentListTable[Supplier], FilterSpecs!$A$7, $A$2)</f>
        <v>B</v>
      </c>
      <c r="Q43" s="125">
        <f>[1]!VendorFilteredRows( EquipmentListTable[],EquipmentListTable[Supplier], FilterSpecs!$A$7, $A$2)</f>
        <v>129</v>
      </c>
      <c r="R43" s="125" t="str">
        <f>[1]!VendorFilteredRows( EquipmentListTable[],EquipmentListTable[Supplier], FilterSpecs!$A$7, $A$2)</f>
        <v>3317</v>
      </c>
      <c r="S43" s="125">
        <f>[1]!VendorFilteredRows( EquipmentListTable[],EquipmentListTable[Supplier], FilterSpecs!$A$7, $A$2)</f>
        <v>14.95</v>
      </c>
      <c r="T43" s="125">
        <f>[1]!VendorFilteredRows( EquipmentListTable[],EquipmentListTable[Supplier], FilterSpecs!$A$7, $A$2)</f>
        <v>74.75</v>
      </c>
      <c r="U43" s="125">
        <f>[1]!VendorFilteredRows( EquipmentListTable[],EquipmentListTable[Supplier], FilterSpecs!$A$7, $A$2)</f>
        <v>74.75</v>
      </c>
      <c r="V43" s="125">
        <f>[1]!VendorFilteredRows( EquipmentListTable[],EquipmentListTable[Supplier], FilterSpecs!$A$7, $A$2)</f>
        <v>0</v>
      </c>
      <c r="W43" s="125">
        <f>[1]!VendorFilteredRows( EquipmentListTable[],EquipmentListTable[Supplier], FilterSpecs!$A$7, $A$2)</f>
        <v>0</v>
      </c>
      <c r="X43" s="125">
        <f>[1]!VendorFilteredRows( EquipmentListTable[],EquipmentListTable[Supplier], FilterSpecs!$A$7, $A$2)</f>
        <v>0</v>
      </c>
      <c r="Y43" s="125">
        <f>[1]!VendorFilteredRows( EquipmentListTable[],EquipmentListTable[Supplier], FilterSpecs!$A$7, $A$2)</f>
        <v>0</v>
      </c>
      <c r="Z43" s="125" t="str">
        <f>[1]!VendorFilteredRows( EquipmentListTable[],EquipmentListTable[Supplier], FilterSpecs!$A$7, $A$2)</f>
        <v>https://www.adafruit.com/product/3317</v>
      </c>
      <c r="AA43" s="125" t="str">
        <f>[1]!VendorFilteredRows( EquipmentListTable[],EquipmentListTable[Supplier], FilterSpecs!$A$7, $A$2)</f>
        <v>https://www.mouser.com/ProductDetail/485-3317</v>
      </c>
      <c r="AB43" s="125"/>
    </row>
    <row r="44" spans="1:28" x14ac:dyDescent="0.3">
      <c r="A44" s="125" t="str">
        <f>[1]!VendorFilteredRows( EquipmentListTable[],EquipmentListTable[Supplier], FilterSpecs!$A$7, $A$2)</f>
        <v>Primary Component</v>
      </c>
      <c r="B44" s="125" t="str">
        <f>[1]!VendorFilteredRows( EquipmentListTable[],EquipmentListTable[Supplier], FilterSpecs!$A$7, $A$2)</f>
        <v>Proximity/Distance</v>
      </c>
      <c r="C44" s="125" t="str">
        <f>[1]!VendorFilteredRows( EquipmentListTable[],EquipmentListTable[Supplier], FilterSpecs!$A$7, $A$2)</f>
        <v>Adafruit</v>
      </c>
      <c r="D44" s="125" t="str">
        <f>[1]!VendorFilteredRows( EquipmentListTable[],EquipmentListTable[Supplier], FilterSpecs!$A$7, $A$2)</f>
        <v>3316</v>
      </c>
      <c r="E44" s="125">
        <f>[1]!VendorFilteredRows( EquipmentListTable[],EquipmentListTable[Supplier], FilterSpecs!$A$7, $A$2)</f>
        <v>0</v>
      </c>
      <c r="F44" s="125">
        <f>[1]!VendorFilteredRows( EquipmentListTable[],EquipmentListTable[Supplier], FilterSpecs!$A$7, $A$2)</f>
        <v>0</v>
      </c>
      <c r="G44" s="125">
        <f>[1]!VendorFilteredRows( EquipmentListTable[],EquipmentListTable[Supplier], FilterSpecs!$A$7, $A$2)</f>
        <v>0</v>
      </c>
      <c r="H44" s="125">
        <f>[1]!VendorFilteredRows( EquipmentListTable[],EquipmentListTable[Supplier], FilterSpecs!$A$7, $A$2)</f>
        <v>0</v>
      </c>
      <c r="I44" s="125">
        <f>[1]!VendorFilteredRows( EquipmentListTable[],EquipmentListTable[Supplier], FilterSpecs!$A$7, $A$2)</f>
        <v>0</v>
      </c>
      <c r="J44" s="125">
        <f>[1]!VendorFilteredRows( EquipmentListTable[],EquipmentListTable[Supplier], FilterSpecs!$A$7, $A$2)</f>
        <v>0</v>
      </c>
      <c r="K44" s="125">
        <f>[1]!VendorFilteredRows( EquipmentListTable[],EquipmentListTable[Supplier], FilterSpecs!$A$7, $A$2)</f>
        <v>0</v>
      </c>
      <c r="L44" s="125">
        <f>[1]!VendorFilteredRows( EquipmentListTable[],EquipmentListTable[Supplier], FilterSpecs!$A$7, $A$2)</f>
        <v>0</v>
      </c>
      <c r="M44" s="125" t="str">
        <f>[1]!VendorFilteredRows( EquipmentListTable[],EquipmentListTable[Supplier], FilterSpecs!$A$7, $A$2)</f>
        <v>Adafruit VL6180X Time of Flight Distance Ranging Sensor (VL6180)</v>
      </c>
      <c r="N44" s="125">
        <f>[1]!VendorFilteredRows( EquipmentListTable[],EquipmentListTable[Supplier], FilterSpecs!$A$7, $A$2)</f>
        <v>13.95</v>
      </c>
      <c r="O44" s="125">
        <f>[1]!VendorFilteredRows( EquipmentListTable[],EquipmentListTable[Supplier], FilterSpecs!$A$7, $A$2)</f>
        <v>0</v>
      </c>
      <c r="P44" s="125" t="str">
        <f>[1]!VendorFilteredRows( EquipmentListTable[],EquipmentListTable[Supplier], FilterSpecs!$A$7, $A$2)</f>
        <v>A</v>
      </c>
      <c r="Q44" s="125">
        <f>[1]!VendorFilteredRows( EquipmentListTable[],EquipmentListTable[Supplier], FilterSpecs!$A$7, $A$2)</f>
        <v>130</v>
      </c>
      <c r="R44" s="125" t="str">
        <f>[1]!VendorFilteredRows( EquipmentListTable[],EquipmentListTable[Supplier], FilterSpecs!$A$7, $A$2)</f>
        <v>3316</v>
      </c>
      <c r="S44" s="125">
        <f>[1]!VendorFilteredRows( EquipmentListTable[],EquipmentListTable[Supplier], FilterSpecs!$A$7, $A$2)</f>
        <v>0</v>
      </c>
      <c r="T44" s="125">
        <f>[1]!VendorFilteredRows( EquipmentListTable[],EquipmentListTable[Supplier], FilterSpecs!$A$7, $A$2)</f>
        <v>0</v>
      </c>
      <c r="U44" s="125">
        <f>[1]!VendorFilteredRows( EquipmentListTable[],EquipmentListTable[Supplier], FilterSpecs!$A$7, $A$2)</f>
        <v>0</v>
      </c>
      <c r="V44" s="125">
        <f>[1]!VendorFilteredRows( EquipmentListTable[],EquipmentListTable[Supplier], FilterSpecs!$A$7, $A$2)</f>
        <v>0</v>
      </c>
      <c r="W44" s="125">
        <f>[1]!VendorFilteredRows( EquipmentListTable[],EquipmentListTable[Supplier], FilterSpecs!$A$7, $A$2)</f>
        <v>0</v>
      </c>
      <c r="X44" s="125">
        <f>[1]!VendorFilteredRows( EquipmentListTable[],EquipmentListTable[Supplier], FilterSpecs!$A$7, $A$2)</f>
        <v>0</v>
      </c>
      <c r="Y44" s="125">
        <f>[1]!VendorFilteredRows( EquipmentListTable[],EquipmentListTable[Supplier], FilterSpecs!$A$7, $A$2)</f>
        <v>0</v>
      </c>
      <c r="Z44" s="125" t="str">
        <f>[1]!VendorFilteredRows( EquipmentListTable[],EquipmentListTable[Supplier], FilterSpecs!$A$7, $A$2)</f>
        <v>https://www.adafruit.com/product/3316</v>
      </c>
      <c r="AA44" s="125" t="str">
        <f>[1]!VendorFilteredRows( EquipmentListTable[],EquipmentListTable[Supplier], FilterSpecs!$A$7, $A$2)</f>
        <v>https://www.mouser.com/ProductDetail/485-3316</v>
      </c>
      <c r="AB44" s="125"/>
    </row>
    <row r="45" spans="1:28" x14ac:dyDescent="0.3">
      <c r="A45" s="125" t="str">
        <f>[1]!VendorFilteredRows( EquipmentListTable[],EquipmentListTable[Supplier], FilterSpecs!$A$7, $A$2)</f>
        <v>Primary Component</v>
      </c>
      <c r="B45" s="125" t="str">
        <f>[1]!VendorFilteredRows( EquipmentListTable[],EquipmentListTable[Supplier], FilterSpecs!$A$7, $A$2)</f>
        <v>Proximity/Distance</v>
      </c>
      <c r="C45" s="125" t="str">
        <f>[1]!VendorFilteredRows( EquipmentListTable[],EquipmentListTable[Supplier], FilterSpecs!$A$7, $A$2)</f>
        <v>Adafruit</v>
      </c>
      <c r="D45" s="125" t="str">
        <f>[1]!VendorFilteredRows( EquipmentListTable[],EquipmentListTable[Supplier], FilterSpecs!$A$7, $A$2)</f>
        <v>1568</v>
      </c>
      <c r="E45" s="125">
        <f>[1]!VendorFilteredRows( EquipmentListTable[],EquipmentListTable[Supplier], FilterSpecs!$A$7, $A$2)</f>
        <v>0</v>
      </c>
      <c r="F45" s="125">
        <f>[1]!VendorFilteredRows( EquipmentListTable[],EquipmentListTable[Supplier], FilterSpecs!$A$7, $A$2)</f>
        <v>0</v>
      </c>
      <c r="G45" s="125">
        <f>[1]!VendorFilteredRows( EquipmentListTable[],EquipmentListTable[Supplier], FilterSpecs!$A$7, $A$2)</f>
        <v>0</v>
      </c>
      <c r="H45" s="125">
        <f>[1]!VendorFilteredRows( EquipmentListTable[],EquipmentListTable[Supplier], FilterSpecs!$A$7, $A$2)</f>
        <v>0</v>
      </c>
      <c r="I45" s="125">
        <f>[1]!VendorFilteredRows( EquipmentListTable[],EquipmentListTable[Supplier], FilterSpecs!$A$7, $A$2)</f>
        <v>0</v>
      </c>
      <c r="J45" s="125">
        <f>[1]!VendorFilteredRows( EquipmentListTable[],EquipmentListTable[Supplier], FilterSpecs!$A$7, $A$2)</f>
        <v>0</v>
      </c>
      <c r="K45" s="125">
        <f>[1]!VendorFilteredRows( EquipmentListTable[],EquipmentListTable[Supplier], FilterSpecs!$A$7, $A$2)</f>
        <v>0</v>
      </c>
      <c r="L45" s="125">
        <f>[1]!VendorFilteredRows( EquipmentListTable[],EquipmentListTable[Supplier], FilterSpecs!$A$7, $A$2)</f>
        <v>0</v>
      </c>
      <c r="M45" s="125" t="str">
        <f>[1]!VendorFilteredRows( EquipmentListTable[],EquipmentListTable[Supplier], FilterSpecs!$A$7, $A$2)</f>
        <v>IR Distance Sensor - Includes Cable (100cm-500cm) - GP2Y0A710K0F</v>
      </c>
      <c r="N45" s="125">
        <f>[1]!VendorFilteredRows( EquipmentListTable[],EquipmentListTable[Supplier], FilterSpecs!$A$7, $A$2)</f>
        <v>24.95</v>
      </c>
      <c r="O45" s="125">
        <f>[1]!VendorFilteredRows( EquipmentListTable[],EquipmentListTable[Supplier], FilterSpecs!$A$7, $A$2)</f>
        <v>0</v>
      </c>
      <c r="P45" s="125" t="str">
        <f>[1]!VendorFilteredRows( EquipmentListTable[],EquipmentListTable[Supplier], FilterSpecs!$A$7, $A$2)</f>
        <v>A</v>
      </c>
      <c r="Q45" s="125">
        <f>[1]!VendorFilteredRows( EquipmentListTable[],EquipmentListTable[Supplier], FilterSpecs!$A$7, $A$2)</f>
        <v>131</v>
      </c>
      <c r="R45" s="125" t="str">
        <f>[1]!VendorFilteredRows( EquipmentListTable[],EquipmentListTable[Supplier], FilterSpecs!$A$7, $A$2)</f>
        <v>1568</v>
      </c>
      <c r="S45" s="125">
        <f>[1]!VendorFilteredRows( EquipmentListTable[],EquipmentListTable[Supplier], FilterSpecs!$A$7, $A$2)</f>
        <v>0</v>
      </c>
      <c r="T45" s="125">
        <f>[1]!VendorFilteredRows( EquipmentListTable[],EquipmentListTable[Supplier], FilterSpecs!$A$7, $A$2)</f>
        <v>0</v>
      </c>
      <c r="U45" s="125">
        <f>[1]!VendorFilteredRows( EquipmentListTable[],EquipmentListTable[Supplier], FilterSpecs!$A$7, $A$2)</f>
        <v>0</v>
      </c>
      <c r="V45" s="125">
        <f>[1]!VendorFilteredRows( EquipmentListTable[],EquipmentListTable[Supplier], FilterSpecs!$A$7, $A$2)</f>
        <v>0</v>
      </c>
      <c r="W45" s="125">
        <f>[1]!VendorFilteredRows( EquipmentListTable[],EquipmentListTable[Supplier], FilterSpecs!$A$7, $A$2)</f>
        <v>0</v>
      </c>
      <c r="X45" s="125">
        <f>[1]!VendorFilteredRows( EquipmentListTable[],EquipmentListTable[Supplier], FilterSpecs!$A$7, $A$2)</f>
        <v>0</v>
      </c>
      <c r="Y45" s="125">
        <f>[1]!VendorFilteredRows( EquipmentListTable[],EquipmentListTable[Supplier], FilterSpecs!$A$7, $A$2)</f>
        <v>0</v>
      </c>
      <c r="Z45" s="125" t="str">
        <f>[1]!VendorFilteredRows( EquipmentListTable[],EquipmentListTable[Supplier], FilterSpecs!$A$7, $A$2)</f>
        <v>https://www.adafruit.com/product/1568</v>
      </c>
      <c r="AA45" s="125" t="str">
        <f>[1]!VendorFilteredRows( EquipmentListTable[],EquipmentListTable[Supplier], FilterSpecs!$A$7, $A$2)</f>
        <v>https://www.mouser.com/ProductDetail/485-1568</v>
      </c>
      <c r="AB45" s="125"/>
    </row>
    <row r="46" spans="1:28" x14ac:dyDescent="0.3">
      <c r="A46" s="125" t="str">
        <f>[1]!VendorFilteredRows( EquipmentListTable[],EquipmentListTable[Supplier], FilterSpecs!$A$7, $A$2)</f>
        <v>Primary Component</v>
      </c>
      <c r="B46" s="125" t="str">
        <f>[1]!VendorFilteredRows( EquipmentListTable[],EquipmentListTable[Supplier], FilterSpecs!$A$7, $A$2)</f>
        <v>Proximity/Distance</v>
      </c>
      <c r="C46" s="125" t="str">
        <f>[1]!VendorFilteredRows( EquipmentListTable[],EquipmentListTable[Supplier], FilterSpecs!$A$7, $A$2)</f>
        <v>Adafruit</v>
      </c>
      <c r="D46" s="125" t="str">
        <f>[1]!VendorFilteredRows( EquipmentListTable[],EquipmentListTable[Supplier], FilterSpecs!$A$7, $A$2)</f>
        <v>164</v>
      </c>
      <c r="E46" s="125">
        <f>[1]!VendorFilteredRows( EquipmentListTable[],EquipmentListTable[Supplier], FilterSpecs!$A$7, $A$2)</f>
        <v>0</v>
      </c>
      <c r="F46" s="125">
        <f>[1]!VendorFilteredRows( EquipmentListTable[],EquipmentListTable[Supplier], FilterSpecs!$A$7, $A$2)</f>
        <v>0</v>
      </c>
      <c r="G46" s="125">
        <f>[1]!VendorFilteredRows( EquipmentListTable[],EquipmentListTable[Supplier], FilterSpecs!$A$7, $A$2)</f>
        <v>0</v>
      </c>
      <c r="H46" s="125">
        <f>[1]!VendorFilteredRows( EquipmentListTable[],EquipmentListTable[Supplier], FilterSpecs!$A$7, $A$2)</f>
        <v>0</v>
      </c>
      <c r="I46" s="125">
        <f>[1]!VendorFilteredRows( EquipmentListTable[],EquipmentListTable[Supplier], FilterSpecs!$A$7, $A$2)</f>
        <v>0</v>
      </c>
      <c r="J46" s="125">
        <f>[1]!VendorFilteredRows( EquipmentListTable[],EquipmentListTable[Supplier], FilterSpecs!$A$7, $A$2)</f>
        <v>0</v>
      </c>
      <c r="K46" s="125">
        <f>[1]!VendorFilteredRows( EquipmentListTable[],EquipmentListTable[Supplier], FilterSpecs!$A$7, $A$2)</f>
        <v>0</v>
      </c>
      <c r="L46" s="125">
        <f>[1]!VendorFilteredRows( EquipmentListTable[],EquipmentListTable[Supplier], FilterSpecs!$A$7, $A$2)</f>
        <v>0</v>
      </c>
      <c r="M46" s="125" t="str">
        <f>[1]!VendorFilteredRows( EquipmentListTable[],EquipmentListTable[Supplier], FilterSpecs!$A$7, $A$2)</f>
        <v>IR distance sensor includes cable (10cm-80cm) - GP2Y0A21YK0F</v>
      </c>
      <c r="N46" s="125">
        <f>[1]!VendorFilteredRows( EquipmentListTable[],EquipmentListTable[Supplier], FilterSpecs!$A$7, $A$2)</f>
        <v>14.95</v>
      </c>
      <c r="O46" s="125">
        <f>[1]!VendorFilteredRows( EquipmentListTable[],EquipmentListTable[Supplier], FilterSpecs!$A$7, $A$2)</f>
        <v>0</v>
      </c>
      <c r="P46" s="125" t="str">
        <f>[1]!VendorFilteredRows( EquipmentListTable[],EquipmentListTable[Supplier], FilterSpecs!$A$7, $A$2)</f>
        <v>A</v>
      </c>
      <c r="Q46" s="125">
        <f>[1]!VendorFilteredRows( EquipmentListTable[],EquipmentListTable[Supplier], FilterSpecs!$A$7, $A$2)</f>
        <v>132</v>
      </c>
      <c r="R46" s="125" t="str">
        <f>[1]!VendorFilteredRows( EquipmentListTable[],EquipmentListTable[Supplier], FilterSpecs!$A$7, $A$2)</f>
        <v>164</v>
      </c>
      <c r="S46" s="125">
        <f>[1]!VendorFilteredRows( EquipmentListTable[],EquipmentListTable[Supplier], FilterSpecs!$A$7, $A$2)</f>
        <v>0</v>
      </c>
      <c r="T46" s="125">
        <f>[1]!VendorFilteredRows( EquipmentListTable[],EquipmentListTable[Supplier], FilterSpecs!$A$7, $A$2)</f>
        <v>0</v>
      </c>
      <c r="U46" s="125">
        <f>[1]!VendorFilteredRows( EquipmentListTable[],EquipmentListTable[Supplier], FilterSpecs!$A$7, $A$2)</f>
        <v>0</v>
      </c>
      <c r="V46" s="125">
        <f>[1]!VendorFilteredRows( EquipmentListTable[],EquipmentListTable[Supplier], FilterSpecs!$A$7, $A$2)</f>
        <v>0</v>
      </c>
      <c r="W46" s="125">
        <f>[1]!VendorFilteredRows( EquipmentListTable[],EquipmentListTable[Supplier], FilterSpecs!$A$7, $A$2)</f>
        <v>0</v>
      </c>
      <c r="X46" s="125">
        <f>[1]!VendorFilteredRows( EquipmentListTable[],EquipmentListTable[Supplier], FilterSpecs!$A$7, $A$2)</f>
        <v>0</v>
      </c>
      <c r="Y46" s="125">
        <f>[1]!VendorFilteredRows( EquipmentListTable[],EquipmentListTable[Supplier], FilterSpecs!$A$7, $A$2)</f>
        <v>0</v>
      </c>
      <c r="Z46" s="125" t="str">
        <f>[1]!VendorFilteredRows( EquipmentListTable[],EquipmentListTable[Supplier], FilterSpecs!$A$7, $A$2)</f>
        <v>https://www.adafruit.com/product/164</v>
      </c>
      <c r="AA46" s="125" t="str">
        <f>[1]!VendorFilteredRows( EquipmentListTable[],EquipmentListTable[Supplier], FilterSpecs!$A$7, $A$2)</f>
        <v>https://www.mouser.com/ProductDetail/485-164</v>
      </c>
      <c r="AB46" s="125"/>
    </row>
    <row r="47" spans="1:28" x14ac:dyDescent="0.3">
      <c r="A47" s="125" t="str">
        <f>[1]!VendorFilteredRows( EquipmentListTable[],EquipmentListTable[Supplier], FilterSpecs!$A$7, $A$2)</f>
        <v>Primary Component</v>
      </c>
      <c r="B47" s="125" t="str">
        <f>[1]!VendorFilteredRows( EquipmentListTable[],EquipmentListTable[Supplier], FilterSpecs!$A$7, $A$2)</f>
        <v>Proximity/Distance</v>
      </c>
      <c r="C47" s="125" t="str">
        <f>[1]!VendorFilteredRows( EquipmentListTable[],EquipmentListTable[Supplier], FilterSpecs!$A$7, $A$2)</f>
        <v>Adafruit</v>
      </c>
      <c r="D47" s="125" t="str">
        <f>[1]!VendorFilteredRows( EquipmentListTable[],EquipmentListTable[Supplier], FilterSpecs!$A$7, $A$2)</f>
        <v>1031</v>
      </c>
      <c r="E47" s="125">
        <f>[1]!VendorFilteredRows( EquipmentListTable[],EquipmentListTable[Supplier], FilterSpecs!$A$7, $A$2)</f>
        <v>0</v>
      </c>
      <c r="F47" s="125">
        <f>[1]!VendorFilteredRows( EquipmentListTable[],EquipmentListTable[Supplier], FilterSpecs!$A$7, $A$2)</f>
        <v>0</v>
      </c>
      <c r="G47" s="125">
        <f>[1]!VendorFilteredRows( EquipmentListTable[],EquipmentListTable[Supplier], FilterSpecs!$A$7, $A$2)</f>
        <v>0</v>
      </c>
      <c r="H47" s="125">
        <f>[1]!VendorFilteredRows( EquipmentListTable[],EquipmentListTable[Supplier], FilterSpecs!$A$7, $A$2)</f>
        <v>0</v>
      </c>
      <c r="I47" s="125">
        <f>[1]!VendorFilteredRows( EquipmentListTable[],EquipmentListTable[Supplier], FilterSpecs!$A$7, $A$2)</f>
        <v>0</v>
      </c>
      <c r="J47" s="125">
        <f>[1]!VendorFilteredRows( EquipmentListTable[],EquipmentListTable[Supplier], FilterSpecs!$A$7, $A$2)</f>
        <v>0</v>
      </c>
      <c r="K47" s="125">
        <f>[1]!VendorFilteredRows( EquipmentListTable[],EquipmentListTable[Supplier], FilterSpecs!$A$7, $A$2)</f>
        <v>0</v>
      </c>
      <c r="L47" s="125">
        <f>[1]!VendorFilteredRows( EquipmentListTable[],EquipmentListTable[Supplier], FilterSpecs!$A$7, $A$2)</f>
        <v>0</v>
      </c>
      <c r="M47" s="125" t="str">
        <f>[1]!VendorFilteredRows( EquipmentListTable[],EquipmentListTable[Supplier], FilterSpecs!$A$7, $A$2)</f>
        <v>IR distance sensor includes cable (20cm-150cm) - GP2Y0A02YK</v>
      </c>
      <c r="N47" s="125">
        <f>[1]!VendorFilteredRows( EquipmentListTable[],EquipmentListTable[Supplier], FilterSpecs!$A$7, $A$2)</f>
        <v>15.95</v>
      </c>
      <c r="O47" s="125">
        <f>[1]!VendorFilteredRows( EquipmentListTable[],EquipmentListTable[Supplier], FilterSpecs!$A$7, $A$2)</f>
        <v>0</v>
      </c>
      <c r="P47" s="125" t="str">
        <f>[1]!VendorFilteredRows( EquipmentListTable[],EquipmentListTable[Supplier], FilterSpecs!$A$7, $A$2)</f>
        <v>A</v>
      </c>
      <c r="Q47" s="125">
        <f>[1]!VendorFilteredRows( EquipmentListTable[],EquipmentListTable[Supplier], FilterSpecs!$A$7, $A$2)</f>
        <v>133</v>
      </c>
      <c r="R47" s="125" t="str">
        <f>[1]!VendorFilteredRows( EquipmentListTable[],EquipmentListTable[Supplier], FilterSpecs!$A$7, $A$2)</f>
        <v>1031</v>
      </c>
      <c r="S47" s="125">
        <f>[1]!VendorFilteredRows( EquipmentListTable[],EquipmentListTable[Supplier], FilterSpecs!$A$7, $A$2)</f>
        <v>0</v>
      </c>
      <c r="T47" s="125">
        <f>[1]!VendorFilteredRows( EquipmentListTable[],EquipmentListTable[Supplier], FilterSpecs!$A$7, $A$2)</f>
        <v>0</v>
      </c>
      <c r="U47" s="125">
        <f>[1]!VendorFilteredRows( EquipmentListTable[],EquipmentListTable[Supplier], FilterSpecs!$A$7, $A$2)</f>
        <v>0</v>
      </c>
      <c r="V47" s="125">
        <f>[1]!VendorFilteredRows( EquipmentListTable[],EquipmentListTable[Supplier], FilterSpecs!$A$7, $A$2)</f>
        <v>0</v>
      </c>
      <c r="W47" s="125">
        <f>[1]!VendorFilteredRows( EquipmentListTable[],EquipmentListTable[Supplier], FilterSpecs!$A$7, $A$2)</f>
        <v>0</v>
      </c>
      <c r="X47" s="125">
        <f>[1]!VendorFilteredRows( EquipmentListTable[],EquipmentListTable[Supplier], FilterSpecs!$A$7, $A$2)</f>
        <v>0</v>
      </c>
      <c r="Y47" s="125">
        <f>[1]!VendorFilteredRows( EquipmentListTable[],EquipmentListTable[Supplier], FilterSpecs!$A$7, $A$2)</f>
        <v>0</v>
      </c>
      <c r="Z47" s="125" t="str">
        <f>[1]!VendorFilteredRows( EquipmentListTable[],EquipmentListTable[Supplier], FilterSpecs!$A$7, $A$2)</f>
        <v>https://www.adafruit.com/product/1031</v>
      </c>
      <c r="AA47" s="125" t="str">
        <f>[1]!VendorFilteredRows( EquipmentListTable[],EquipmentListTable[Supplier], FilterSpecs!$A$7, $A$2)</f>
        <v>https://www.mouser.com/ProductDetail/485-1031</v>
      </c>
      <c r="AB47" s="125"/>
    </row>
    <row r="48" spans="1:28" x14ac:dyDescent="0.3">
      <c r="A48" s="125" t="str">
        <f>[1]!VendorFilteredRows( EquipmentListTable[],EquipmentListTable[Supplier], FilterSpecs!$A$7, $A$2)</f>
        <v>Primary Component</v>
      </c>
      <c r="B48" s="125" t="str">
        <f>[1]!VendorFilteredRows( EquipmentListTable[],EquipmentListTable[Supplier], FilterSpecs!$A$7, $A$2)</f>
        <v>Touch/Vibration</v>
      </c>
      <c r="C48" s="125" t="str">
        <f>[1]!VendorFilteredRows( EquipmentListTable[],EquipmentListTable[Supplier], FilterSpecs!$A$7, $A$2)</f>
        <v>Adafruit</v>
      </c>
      <c r="D48" s="125" t="str">
        <f>[1]!VendorFilteredRows( EquipmentListTable[],EquipmentListTable[Supplier], FilterSpecs!$A$7, $A$2)</f>
        <v>1071</v>
      </c>
      <c r="E48" s="125">
        <f>[1]!VendorFilteredRows( EquipmentListTable[],EquipmentListTable[Supplier], FilterSpecs!$A$7, $A$2)</f>
        <v>0</v>
      </c>
      <c r="F48" s="125">
        <f>[1]!VendorFilteredRows( EquipmentListTable[],EquipmentListTable[Supplier], FilterSpecs!$A$7, $A$2)</f>
        <v>0</v>
      </c>
      <c r="G48" s="125">
        <f>[1]!VendorFilteredRows( EquipmentListTable[],EquipmentListTable[Supplier], FilterSpecs!$A$7, $A$2)</f>
        <v>0</v>
      </c>
      <c r="H48" s="125">
        <f>[1]!VendorFilteredRows( EquipmentListTable[],EquipmentListTable[Supplier], FilterSpecs!$A$7, $A$2)</f>
        <v>0</v>
      </c>
      <c r="I48" s="125">
        <f>[1]!VendorFilteredRows( EquipmentListTable[],EquipmentListTable[Supplier], FilterSpecs!$A$7, $A$2)</f>
        <v>0</v>
      </c>
      <c r="J48" s="125">
        <f>[1]!VendorFilteredRows( EquipmentListTable[],EquipmentListTable[Supplier], FilterSpecs!$A$7, $A$2)</f>
        <v>0</v>
      </c>
      <c r="K48" s="125">
        <f>[1]!VendorFilteredRows( EquipmentListTable[],EquipmentListTable[Supplier], FilterSpecs!$A$7, $A$2)</f>
        <v>0</v>
      </c>
      <c r="L48" s="125">
        <f>[1]!VendorFilteredRows( EquipmentListTable[],EquipmentListTable[Supplier], FilterSpecs!$A$7, $A$2)</f>
        <v>0</v>
      </c>
      <c r="M48" s="125" t="str">
        <f>[1]!VendorFilteredRows( EquipmentListTable[],EquipmentListTable[Supplier], FilterSpecs!$A$7, $A$2)</f>
        <v xml:space="preserve">Extra-long force-sensitive resistor (FSR) - Interlink 408 </v>
      </c>
      <c r="N48" s="125">
        <f>[1]!VendorFilteredRows( EquipmentListTable[],EquipmentListTable[Supplier], FilterSpecs!$A$7, $A$2)</f>
        <v>17.95</v>
      </c>
      <c r="O48" s="125">
        <f>[1]!VendorFilteredRows( EquipmentListTable[],EquipmentListTable[Supplier], FilterSpecs!$A$7, $A$2)</f>
        <v>0</v>
      </c>
      <c r="P48" s="125" t="str">
        <f>[1]!VendorFilteredRows( EquipmentListTable[],EquipmentListTable[Supplier], FilterSpecs!$A$7, $A$2)</f>
        <v>A</v>
      </c>
      <c r="Q48" s="125">
        <f>[1]!VendorFilteredRows( EquipmentListTable[],EquipmentListTable[Supplier], FilterSpecs!$A$7, $A$2)</f>
        <v>139</v>
      </c>
      <c r="R48" s="125" t="str">
        <f>[1]!VendorFilteredRows( EquipmentListTable[],EquipmentListTable[Supplier], FilterSpecs!$A$7, $A$2)</f>
        <v>1071</v>
      </c>
      <c r="S48" s="125">
        <f>[1]!VendorFilteredRows( EquipmentListTable[],EquipmentListTable[Supplier], FilterSpecs!$A$7, $A$2)</f>
        <v>0</v>
      </c>
      <c r="T48" s="125">
        <f>[1]!VendorFilteredRows( EquipmentListTable[],EquipmentListTable[Supplier], FilterSpecs!$A$7, $A$2)</f>
        <v>0</v>
      </c>
      <c r="U48" s="125">
        <f>[1]!VendorFilteredRows( EquipmentListTable[],EquipmentListTable[Supplier], FilterSpecs!$A$7, $A$2)</f>
        <v>0</v>
      </c>
      <c r="V48" s="125">
        <f>[1]!VendorFilteredRows( EquipmentListTable[],EquipmentListTable[Supplier], FilterSpecs!$A$7, $A$2)</f>
        <v>0</v>
      </c>
      <c r="W48" s="125">
        <f>[1]!VendorFilteredRows( EquipmentListTable[],EquipmentListTable[Supplier], FilterSpecs!$A$7, $A$2)</f>
        <v>0</v>
      </c>
      <c r="X48" s="125">
        <f>[1]!VendorFilteredRows( EquipmentListTable[],EquipmentListTable[Supplier], FilterSpecs!$A$7, $A$2)</f>
        <v>0</v>
      </c>
      <c r="Y48" s="125">
        <f>[1]!VendorFilteredRows( EquipmentListTable[],EquipmentListTable[Supplier], FilterSpecs!$A$7, $A$2)</f>
        <v>0</v>
      </c>
      <c r="Z48" s="125" t="str">
        <f>[1]!VendorFilteredRows( EquipmentListTable[],EquipmentListTable[Supplier], FilterSpecs!$A$7, $A$2)</f>
        <v>https://www.adafruit.com/product/1071</v>
      </c>
      <c r="AA48" s="125" t="str">
        <f>[1]!VendorFilteredRows( EquipmentListTable[],EquipmentListTable[Supplier], FilterSpecs!$A$7, $A$2)</f>
        <v>https://www.mouser.com/ProductDetail/485-1071</v>
      </c>
      <c r="AB48" s="125"/>
    </row>
    <row r="49" spans="1:28" x14ac:dyDescent="0.3">
      <c r="A49" s="125" t="str">
        <f>[1]!VendorFilteredRows( EquipmentListTable[],EquipmentListTable[Supplier], FilterSpecs!$A$7, $A$2)</f>
        <v>Primary Component</v>
      </c>
      <c r="B49" s="125" t="str">
        <f>[1]!VendorFilteredRows( EquipmentListTable[],EquipmentListTable[Supplier], FilterSpecs!$A$7, $A$2)</f>
        <v>Touch/Vibration</v>
      </c>
      <c r="C49" s="125" t="str">
        <f>[1]!VendorFilteredRows( EquipmentListTable[],EquipmentListTable[Supplier], FilterSpecs!$A$7, $A$2)</f>
        <v>Adafruit</v>
      </c>
      <c r="D49" s="125" t="str">
        <f>[1]!VendorFilteredRows( EquipmentListTable[],EquipmentListTable[Supplier], FilterSpecs!$A$7, $A$2)</f>
        <v>1075</v>
      </c>
      <c r="E49" s="125">
        <f>[1]!VendorFilteredRows( EquipmentListTable[],EquipmentListTable[Supplier], FilterSpecs!$A$7, $A$2)</f>
        <v>0</v>
      </c>
      <c r="F49" s="125">
        <f>[1]!VendorFilteredRows( EquipmentListTable[],EquipmentListTable[Supplier], FilterSpecs!$A$7, $A$2)</f>
        <v>4</v>
      </c>
      <c r="G49" s="125">
        <f>[1]!VendorFilteredRows( EquipmentListTable[],EquipmentListTable[Supplier], FilterSpecs!$A$7, $A$2)</f>
        <v>0</v>
      </c>
      <c r="H49" s="125">
        <f>[1]!VendorFilteredRows( EquipmentListTable[],EquipmentListTable[Supplier], FilterSpecs!$A$7, $A$2)</f>
        <v>4</v>
      </c>
      <c r="I49" s="125">
        <f>[1]!VendorFilteredRows( EquipmentListTable[],EquipmentListTable[Supplier], FilterSpecs!$A$7, $A$2)</f>
        <v>0</v>
      </c>
      <c r="J49" s="125">
        <f>[1]!VendorFilteredRows( EquipmentListTable[],EquipmentListTable[Supplier], FilterSpecs!$A$7, $A$2)</f>
        <v>0</v>
      </c>
      <c r="K49" s="125">
        <f>[1]!VendorFilteredRows( EquipmentListTable[],EquipmentListTable[Supplier], FilterSpecs!$A$7, $A$2)</f>
        <v>4</v>
      </c>
      <c r="L49" s="125">
        <f>[1]!VendorFilteredRows( EquipmentListTable[],EquipmentListTable[Supplier], FilterSpecs!$A$7, $A$2)</f>
        <v>4</v>
      </c>
      <c r="M49" s="125" t="str">
        <f>[1]!VendorFilteredRows( EquipmentListTable[],EquipmentListTable[Supplier], FilterSpecs!$A$7, $A$2)</f>
        <v>Square Force-Sensitive Resistor (FSR) - Interlink 406</v>
      </c>
      <c r="N49" s="125">
        <f>[1]!VendorFilteredRows( EquipmentListTable[],EquipmentListTable[Supplier], FilterSpecs!$A$7, $A$2)</f>
        <v>7.95</v>
      </c>
      <c r="O49" s="125">
        <f>[1]!VendorFilteredRows( EquipmentListTable[],EquipmentListTable[Supplier], FilterSpecs!$A$7, $A$2)</f>
        <v>31.8</v>
      </c>
      <c r="P49" s="125" t="str">
        <f>[1]!VendorFilteredRows( EquipmentListTable[],EquipmentListTable[Supplier], FilterSpecs!$A$7, $A$2)</f>
        <v>G</v>
      </c>
      <c r="Q49" s="125">
        <f>[1]!VendorFilteredRows( EquipmentListTable[],EquipmentListTable[Supplier], FilterSpecs!$A$7, $A$2)</f>
        <v>143</v>
      </c>
      <c r="R49" s="125" t="str">
        <f>[1]!VendorFilteredRows( EquipmentListTable[],EquipmentListTable[Supplier], FilterSpecs!$A$7, $A$2)</f>
        <v>1075</v>
      </c>
      <c r="S49" s="125">
        <f>[1]!VendorFilteredRows( EquipmentListTable[],EquipmentListTable[Supplier], FilterSpecs!$A$7, $A$2)</f>
        <v>0</v>
      </c>
      <c r="T49" s="125">
        <f>[1]!VendorFilteredRows( EquipmentListTable[],EquipmentListTable[Supplier], FilterSpecs!$A$7, $A$2)</f>
        <v>31.8</v>
      </c>
      <c r="U49" s="125">
        <f>[1]!VendorFilteredRows( EquipmentListTable[],EquipmentListTable[Supplier], FilterSpecs!$A$7, $A$2)</f>
        <v>0</v>
      </c>
      <c r="V49" s="125">
        <f>[1]!VendorFilteredRows( EquipmentListTable[],EquipmentListTable[Supplier], FilterSpecs!$A$7, $A$2)</f>
        <v>31.8</v>
      </c>
      <c r="W49" s="125">
        <f>[1]!VendorFilteredRows( EquipmentListTable[],EquipmentListTable[Supplier], FilterSpecs!$A$7, $A$2)</f>
        <v>31.8</v>
      </c>
      <c r="X49" s="125">
        <f>[1]!VendorFilteredRows( EquipmentListTable[],EquipmentListTable[Supplier], FilterSpecs!$A$7, $A$2)</f>
        <v>0</v>
      </c>
      <c r="Y49" s="125">
        <f>[1]!VendorFilteredRows( EquipmentListTable[],EquipmentListTable[Supplier], FilterSpecs!$A$7, $A$2)</f>
        <v>0</v>
      </c>
      <c r="Z49" s="125" t="str">
        <f>[1]!VendorFilteredRows( EquipmentListTable[],EquipmentListTable[Supplier], FilterSpecs!$A$7, $A$2)</f>
        <v>https://www.adafruit.com/product/1075</v>
      </c>
      <c r="AA49" s="125" t="str">
        <f>[1]!VendorFilteredRows( EquipmentListTable[],EquipmentListTable[Supplier], FilterSpecs!$A$7, $A$2)</f>
        <v>https://www.mouser.com/ProductDetail/485-1075</v>
      </c>
      <c r="AB49" s="125"/>
    </row>
    <row r="50" spans="1:28" x14ac:dyDescent="0.3">
      <c r="A50" s="125" t="str">
        <f>[1]!VendorFilteredRows( EquipmentListTable[],EquipmentListTable[Supplier], FilterSpecs!$A$7, $A$2)</f>
        <v>Primary Component</v>
      </c>
      <c r="B50" s="125" t="str">
        <f>[1]!VendorFilteredRows( EquipmentListTable[],EquipmentListTable[Supplier], FilterSpecs!$A$7, $A$2)</f>
        <v>Touch/Vibration</v>
      </c>
      <c r="C50" s="125" t="str">
        <f>[1]!VendorFilteredRows( EquipmentListTable[],EquipmentListTable[Supplier], FilterSpecs!$A$7, $A$2)</f>
        <v>Adafruit</v>
      </c>
      <c r="D50" s="125" t="str">
        <f>[1]!VendorFilteredRows( EquipmentListTable[],EquipmentListTable[Supplier], FilterSpecs!$A$7, $A$2)</f>
        <v>1739</v>
      </c>
      <c r="E50" s="125">
        <f>[1]!VendorFilteredRows( EquipmentListTable[],EquipmentListTable[Supplier], FilterSpecs!$A$7, $A$2)</f>
        <v>0</v>
      </c>
      <c r="F50" s="125">
        <f>[1]!VendorFilteredRows( EquipmentListTable[],EquipmentListTable[Supplier], FilterSpecs!$A$7, $A$2)</f>
        <v>0</v>
      </c>
      <c r="G50" s="125">
        <f>[1]!VendorFilteredRows( EquipmentListTable[],EquipmentListTable[Supplier], FilterSpecs!$A$7, $A$2)</f>
        <v>0</v>
      </c>
      <c r="H50" s="125">
        <f>[1]!VendorFilteredRows( EquipmentListTable[],EquipmentListTable[Supplier], FilterSpecs!$A$7, $A$2)</f>
        <v>0</v>
      </c>
      <c r="I50" s="125">
        <f>[1]!VendorFilteredRows( EquipmentListTable[],EquipmentListTable[Supplier], FilterSpecs!$A$7, $A$2)</f>
        <v>0</v>
      </c>
      <c r="J50" s="125">
        <f>[1]!VendorFilteredRows( EquipmentListTable[],EquipmentListTable[Supplier], FilterSpecs!$A$7, $A$2)</f>
        <v>0</v>
      </c>
      <c r="K50" s="125">
        <f>[1]!VendorFilteredRows( EquipmentListTable[],EquipmentListTable[Supplier], FilterSpecs!$A$7, $A$2)</f>
        <v>0</v>
      </c>
      <c r="L50" s="125">
        <f>[1]!VendorFilteredRows( EquipmentListTable[],EquipmentListTable[Supplier], FilterSpecs!$A$7, $A$2)</f>
        <v>0</v>
      </c>
      <c r="M50" s="125" t="str">
        <f>[1]!VendorFilteredRows( EquipmentListTable[],EquipmentListTable[Supplier], FilterSpecs!$A$7, $A$2)</f>
        <v xml:space="preserve">Large Enclosed Piezo Element w/Wires </v>
      </c>
      <c r="N50" s="125">
        <f>[1]!VendorFilteredRows( EquipmentListTable[],EquipmentListTable[Supplier], FilterSpecs!$A$7, $A$2)</f>
        <v>0.95</v>
      </c>
      <c r="O50" s="125">
        <f>[1]!VendorFilteredRows( EquipmentListTable[],EquipmentListTable[Supplier], FilterSpecs!$A$7, $A$2)</f>
        <v>0</v>
      </c>
      <c r="P50" s="125" t="str">
        <f>[1]!VendorFilteredRows( EquipmentListTable[],EquipmentListTable[Supplier], FilterSpecs!$A$7, $A$2)</f>
        <v>A</v>
      </c>
      <c r="Q50" s="125">
        <f>[1]!VendorFilteredRows( EquipmentListTable[],EquipmentListTable[Supplier], FilterSpecs!$A$7, $A$2)</f>
        <v>147</v>
      </c>
      <c r="R50" s="125" t="str">
        <f>[1]!VendorFilteredRows( EquipmentListTable[],EquipmentListTable[Supplier], FilterSpecs!$A$7, $A$2)</f>
        <v>1739</v>
      </c>
      <c r="S50" s="125">
        <f>[1]!VendorFilteredRows( EquipmentListTable[],EquipmentListTable[Supplier], FilterSpecs!$A$7, $A$2)</f>
        <v>0</v>
      </c>
      <c r="T50" s="125">
        <f>[1]!VendorFilteredRows( EquipmentListTable[],EquipmentListTable[Supplier], FilterSpecs!$A$7, $A$2)</f>
        <v>0</v>
      </c>
      <c r="U50" s="125">
        <f>[1]!VendorFilteredRows( EquipmentListTable[],EquipmentListTable[Supplier], FilterSpecs!$A$7, $A$2)</f>
        <v>0</v>
      </c>
      <c r="V50" s="125">
        <f>[1]!VendorFilteredRows( EquipmentListTable[],EquipmentListTable[Supplier], FilterSpecs!$A$7, $A$2)</f>
        <v>0</v>
      </c>
      <c r="W50" s="125">
        <f>[1]!VendorFilteredRows( EquipmentListTable[],EquipmentListTable[Supplier], FilterSpecs!$A$7, $A$2)</f>
        <v>0</v>
      </c>
      <c r="X50" s="125">
        <f>[1]!VendorFilteredRows( EquipmentListTable[],EquipmentListTable[Supplier], FilterSpecs!$A$7, $A$2)</f>
        <v>0</v>
      </c>
      <c r="Y50" s="125">
        <f>[1]!VendorFilteredRows( EquipmentListTable[],EquipmentListTable[Supplier], FilterSpecs!$A$7, $A$2)</f>
        <v>0</v>
      </c>
      <c r="Z50" s="125" t="str">
        <f>[1]!VendorFilteredRows( EquipmentListTable[],EquipmentListTable[Supplier], FilterSpecs!$A$7, $A$2)</f>
        <v>https://www.adafruit.com/product/1739</v>
      </c>
      <c r="AA50" s="125" t="str">
        <f>[1]!VendorFilteredRows( EquipmentListTable[],EquipmentListTable[Supplier], FilterSpecs!$A$7, $A$2)</f>
        <v>https://www.mouser.com/ProductDetail/485-1739</v>
      </c>
      <c r="AB50" s="125"/>
    </row>
    <row r="51" spans="1:28" x14ac:dyDescent="0.3">
      <c r="A51" s="125" t="str">
        <f>[1]!VendorFilteredRows( EquipmentListTable[],EquipmentListTable[Supplier], FilterSpecs!$A$7, $A$2)</f>
        <v>Primary Component</v>
      </c>
      <c r="B51" s="125" t="str">
        <f>[1]!VendorFilteredRows( EquipmentListTable[],EquipmentListTable[Supplier], FilterSpecs!$A$7, $A$2)</f>
        <v>Touch/Vibration</v>
      </c>
      <c r="C51" s="125" t="str">
        <f>[1]!VendorFilteredRows( EquipmentListTable[],EquipmentListTable[Supplier], FilterSpecs!$A$7, $A$2)</f>
        <v>Adafruit</v>
      </c>
      <c r="D51" s="125" t="str">
        <f>[1]!VendorFilteredRows( EquipmentListTable[],EquipmentListTable[Supplier], FilterSpecs!$A$7, $A$2)</f>
        <v>1917</v>
      </c>
      <c r="E51" s="125">
        <f>[1]!VendorFilteredRows( EquipmentListTable[],EquipmentListTable[Supplier], FilterSpecs!$A$7, $A$2)</f>
        <v>0</v>
      </c>
      <c r="F51" s="125">
        <f>[1]!VendorFilteredRows( EquipmentListTable[],EquipmentListTable[Supplier], FilterSpecs!$A$7, $A$2)</f>
        <v>0</v>
      </c>
      <c r="G51" s="125">
        <f>[1]!VendorFilteredRows( EquipmentListTable[],EquipmentListTable[Supplier], FilterSpecs!$A$7, $A$2)</f>
        <v>0</v>
      </c>
      <c r="H51" s="125">
        <f>[1]!VendorFilteredRows( EquipmentListTable[],EquipmentListTable[Supplier], FilterSpecs!$A$7, $A$2)</f>
        <v>0</v>
      </c>
      <c r="I51" s="125">
        <f>[1]!VendorFilteredRows( EquipmentListTable[],EquipmentListTable[Supplier], FilterSpecs!$A$7, $A$2)</f>
        <v>0</v>
      </c>
      <c r="J51" s="125">
        <f>[1]!VendorFilteredRows( EquipmentListTable[],EquipmentListTable[Supplier], FilterSpecs!$A$7, $A$2)</f>
        <v>0</v>
      </c>
      <c r="K51" s="125">
        <f>[1]!VendorFilteredRows( EquipmentListTable[],EquipmentListTable[Supplier], FilterSpecs!$A$7, $A$2)</f>
        <v>0</v>
      </c>
      <c r="L51" s="125">
        <f>[1]!VendorFilteredRows( EquipmentListTable[],EquipmentListTable[Supplier], FilterSpecs!$A$7, $A$2)</f>
        <v>0</v>
      </c>
      <c r="M51" s="125" t="str">
        <f>[1]!VendorFilteredRows( EquipmentListTable[],EquipmentListTable[Supplier], FilterSpecs!$A$7, $A$2)</f>
        <v>DIY Sensor Film Kit - 4x6" Small Kit</v>
      </c>
      <c r="N51" s="125">
        <f>[1]!VendorFilteredRows( EquipmentListTable[],EquipmentListTable[Supplier], FilterSpecs!$A$7, $A$2)</f>
        <v>18</v>
      </c>
      <c r="O51" s="125">
        <f>[1]!VendorFilteredRows( EquipmentListTable[],EquipmentListTable[Supplier], FilterSpecs!$A$7, $A$2)</f>
        <v>0</v>
      </c>
      <c r="P51" s="125" t="str">
        <f>[1]!VendorFilteredRows( EquipmentListTable[],EquipmentListTable[Supplier], FilterSpecs!$A$7, $A$2)</f>
        <v>A</v>
      </c>
      <c r="Q51" s="125">
        <f>[1]!VendorFilteredRows( EquipmentListTable[],EquipmentListTable[Supplier], FilterSpecs!$A$7, $A$2)</f>
        <v>149</v>
      </c>
      <c r="R51" s="125" t="str">
        <f>[1]!VendorFilteredRows( EquipmentListTable[],EquipmentListTable[Supplier], FilterSpecs!$A$7, $A$2)</f>
        <v>1917</v>
      </c>
      <c r="S51" s="125">
        <f>[1]!VendorFilteredRows( EquipmentListTable[],EquipmentListTable[Supplier], FilterSpecs!$A$7, $A$2)</f>
        <v>0</v>
      </c>
      <c r="T51" s="125">
        <f>[1]!VendorFilteredRows( EquipmentListTable[],EquipmentListTable[Supplier], FilterSpecs!$A$7, $A$2)</f>
        <v>0</v>
      </c>
      <c r="U51" s="125">
        <f>[1]!VendorFilteredRows( EquipmentListTable[],EquipmentListTable[Supplier], FilterSpecs!$A$7, $A$2)</f>
        <v>0</v>
      </c>
      <c r="V51" s="125">
        <f>[1]!VendorFilteredRows( EquipmentListTable[],EquipmentListTable[Supplier], FilterSpecs!$A$7, $A$2)</f>
        <v>0</v>
      </c>
      <c r="W51" s="125">
        <f>[1]!VendorFilteredRows( EquipmentListTable[],EquipmentListTable[Supplier], FilterSpecs!$A$7, $A$2)</f>
        <v>0</v>
      </c>
      <c r="X51" s="125">
        <f>[1]!VendorFilteredRows( EquipmentListTable[],EquipmentListTable[Supplier], FilterSpecs!$A$7, $A$2)</f>
        <v>0</v>
      </c>
      <c r="Y51" s="125">
        <f>[1]!VendorFilteredRows( EquipmentListTable[],EquipmentListTable[Supplier], FilterSpecs!$A$7, $A$2)</f>
        <v>0</v>
      </c>
      <c r="Z51" s="125" t="str">
        <f>[1]!VendorFilteredRows( EquipmentListTable[],EquipmentListTable[Supplier], FilterSpecs!$A$7, $A$2)</f>
        <v>https://www.adafruit.com/product/1917</v>
      </c>
      <c r="AA51" s="125" t="str">
        <f>[1]!VendorFilteredRows( EquipmentListTable[],EquipmentListTable[Supplier], FilterSpecs!$A$7, $A$2)</f>
        <v>https://www.mouser.com/ProductDetail/485-1917</v>
      </c>
      <c r="AB51" s="125"/>
    </row>
    <row r="52" spans="1:28" x14ac:dyDescent="0.3">
      <c r="A52" s="125" t="str">
        <f>[1]!VendorFilteredRows( EquipmentListTable[],EquipmentListTable[Supplier], FilterSpecs!$A$7, $A$2)</f>
        <v>Primary Component</v>
      </c>
      <c r="B52" s="125" t="str">
        <f>[1]!VendorFilteredRows( EquipmentListTable[],EquipmentListTable[Supplier], FilterSpecs!$A$7, $A$2)</f>
        <v>Touch/Vibration</v>
      </c>
      <c r="C52" s="125" t="str">
        <f>[1]!VendorFilteredRows( EquipmentListTable[],EquipmentListTable[Supplier], FilterSpecs!$A$7, $A$2)</f>
        <v>Adafruit</v>
      </c>
      <c r="D52" s="125" t="str">
        <f>[1]!VendorFilteredRows( EquipmentListTable[],EquipmentListTable[Supplier], FilterSpecs!$A$7, $A$2)</f>
        <v>1361</v>
      </c>
      <c r="E52" s="125">
        <f>[1]!VendorFilteredRows( EquipmentListTable[],EquipmentListTable[Supplier], FilterSpecs!$A$7, $A$2)</f>
        <v>0</v>
      </c>
      <c r="F52" s="125">
        <f>[1]!VendorFilteredRows( EquipmentListTable[],EquipmentListTable[Supplier], FilterSpecs!$A$7, $A$2)</f>
        <v>1</v>
      </c>
      <c r="G52" s="125">
        <f>[1]!VendorFilteredRows( EquipmentListTable[],EquipmentListTable[Supplier], FilterSpecs!$A$7, $A$2)</f>
        <v>1</v>
      </c>
      <c r="H52" s="125">
        <f>[1]!VendorFilteredRows( EquipmentListTable[],EquipmentListTable[Supplier], FilterSpecs!$A$7, $A$2)</f>
        <v>1</v>
      </c>
      <c r="I52" s="125">
        <f>[1]!VendorFilteredRows( EquipmentListTable[],EquipmentListTable[Supplier], FilterSpecs!$A$7, $A$2)</f>
        <v>1</v>
      </c>
      <c r="J52" s="125">
        <f>[1]!VendorFilteredRows( EquipmentListTable[],EquipmentListTable[Supplier], FilterSpecs!$A$7, $A$2)</f>
        <v>1</v>
      </c>
      <c r="K52" s="125">
        <f>[1]!VendorFilteredRows( EquipmentListTable[],EquipmentListTable[Supplier], FilterSpecs!$A$7, $A$2)</f>
        <v>0</v>
      </c>
      <c r="L52" s="125">
        <f>[1]!VendorFilteredRows( EquipmentListTable[],EquipmentListTable[Supplier], FilterSpecs!$A$7, $A$2)</f>
        <v>0</v>
      </c>
      <c r="M52" s="125" t="str">
        <f>[1]!VendorFilteredRows( EquipmentListTable[],EquipmentListTable[Supplier], FilterSpecs!$A$7, $A$2)</f>
        <v>Pressure-Sensitive Conductive Sheet (Velostat/Linqstat)</v>
      </c>
      <c r="N52" s="125">
        <f>[1]!VendorFilteredRows( EquipmentListTable[],EquipmentListTable[Supplier], FilterSpecs!$A$7, $A$2)</f>
        <v>3.95</v>
      </c>
      <c r="O52" s="125">
        <f>[1]!VendorFilteredRows( EquipmentListTable[],EquipmentListTable[Supplier], FilterSpecs!$A$7, $A$2)</f>
        <v>0</v>
      </c>
      <c r="P52" s="125" t="str">
        <f>[1]!VendorFilteredRows( EquipmentListTable[],EquipmentListTable[Supplier], FilterSpecs!$A$7, $A$2)</f>
        <v>A</v>
      </c>
      <c r="Q52" s="125">
        <f>[1]!VendorFilteredRows( EquipmentListTable[],EquipmentListTable[Supplier], FilterSpecs!$A$7, $A$2)</f>
        <v>150</v>
      </c>
      <c r="R52" s="125" t="str">
        <f>[1]!VendorFilteredRows( EquipmentListTable[],EquipmentListTable[Supplier], FilterSpecs!$A$7, $A$2)</f>
        <v>1361</v>
      </c>
      <c r="S52" s="125">
        <f>[1]!VendorFilteredRows( EquipmentListTable[],EquipmentListTable[Supplier], FilterSpecs!$A$7, $A$2)</f>
        <v>0</v>
      </c>
      <c r="T52" s="125">
        <f>[1]!VendorFilteredRows( EquipmentListTable[],EquipmentListTable[Supplier], FilterSpecs!$A$7, $A$2)</f>
        <v>3.95</v>
      </c>
      <c r="U52" s="125">
        <f>[1]!VendorFilteredRows( EquipmentListTable[],EquipmentListTable[Supplier], FilterSpecs!$A$7, $A$2)</f>
        <v>3.95</v>
      </c>
      <c r="V52" s="125">
        <f>[1]!VendorFilteredRows( EquipmentListTable[],EquipmentListTable[Supplier], FilterSpecs!$A$7, $A$2)</f>
        <v>0</v>
      </c>
      <c r="W52" s="125">
        <f>[1]!VendorFilteredRows( EquipmentListTable[],EquipmentListTable[Supplier], FilterSpecs!$A$7, $A$2)</f>
        <v>0</v>
      </c>
      <c r="X52" s="125">
        <f>[1]!VendorFilteredRows( EquipmentListTable[],EquipmentListTable[Supplier], FilterSpecs!$A$7, $A$2)</f>
        <v>0</v>
      </c>
      <c r="Y52" s="125">
        <f>[1]!VendorFilteredRows( EquipmentListTable[],EquipmentListTable[Supplier], FilterSpecs!$A$7, $A$2)</f>
        <v>0</v>
      </c>
      <c r="Z52" s="125" t="str">
        <f>[1]!VendorFilteredRows( EquipmentListTable[],EquipmentListTable[Supplier], FilterSpecs!$A$7, $A$2)</f>
        <v>https://www.adafruit.com/product/1361</v>
      </c>
      <c r="AA52" s="125" t="str">
        <f>[1]!VendorFilteredRows( EquipmentListTable[],EquipmentListTable[Supplier], FilterSpecs!$A$7, $A$2)</f>
        <v>https://www.mouser.com/ProductDetail/485-1361</v>
      </c>
      <c r="AB52" s="125"/>
    </row>
    <row r="53" spans="1:28" x14ac:dyDescent="0.3">
      <c r="A53" s="125" t="str">
        <f>[1]!VendorFilteredRows( EquipmentListTable[],EquipmentListTable[Supplier], FilterSpecs!$A$7, $A$2)</f>
        <v>Primary Component</v>
      </c>
      <c r="B53" s="125" t="str">
        <f>[1]!VendorFilteredRows( EquipmentListTable[],EquipmentListTable[Supplier], FilterSpecs!$A$7, $A$2)</f>
        <v>Touch/Vibration</v>
      </c>
      <c r="C53" s="125" t="str">
        <f>[1]!VendorFilteredRows( EquipmentListTable[],EquipmentListTable[Supplier], FilterSpecs!$A$7, $A$2)</f>
        <v>Adafruit</v>
      </c>
      <c r="D53" s="125" t="str">
        <f>[1]!VendorFilteredRows( EquipmentListTable[],EquipmentListTable[Supplier], FilterSpecs!$A$7, $A$2)</f>
        <v>1168</v>
      </c>
      <c r="E53" s="125">
        <f>[1]!VendorFilteredRows( EquipmentListTable[],EquipmentListTable[Supplier], FilterSpecs!$A$7, $A$2)</f>
        <v>0</v>
      </c>
      <c r="F53" s="125">
        <f>[1]!VendorFilteredRows( EquipmentListTable[],EquipmentListTable[Supplier], FilterSpecs!$A$7, $A$2)</f>
        <v>1</v>
      </c>
      <c r="G53" s="125">
        <f>[1]!VendorFilteredRows( EquipmentListTable[],EquipmentListTable[Supplier], FilterSpecs!$A$7, $A$2)</f>
        <v>1</v>
      </c>
      <c r="H53" s="125">
        <f>[1]!VendorFilteredRows( EquipmentListTable[],EquipmentListTable[Supplier], FilterSpecs!$A$7, $A$2)</f>
        <v>1</v>
      </c>
      <c r="I53" s="125">
        <f>[1]!VendorFilteredRows( EquipmentListTable[],EquipmentListTable[Supplier], FilterSpecs!$A$7, $A$2)</f>
        <v>1</v>
      </c>
      <c r="J53" s="125">
        <f>[1]!VendorFilteredRows( EquipmentListTable[],EquipmentListTable[Supplier], FilterSpecs!$A$7, $A$2)</f>
        <v>1</v>
      </c>
      <c r="K53" s="125">
        <f>[1]!VendorFilteredRows( EquipmentListTable[],EquipmentListTable[Supplier], FilterSpecs!$A$7, $A$2)</f>
        <v>0</v>
      </c>
      <c r="L53" s="125">
        <f>[1]!VendorFilteredRows( EquipmentListTable[],EquipmentListTable[Supplier], FilterSpecs!$A$7, $A$2)</f>
        <v>0</v>
      </c>
      <c r="M53" s="125" t="str">
        <f>[1]!VendorFilteredRows( EquipmentListTable[],EquipmentListTable[Supplier], FilterSpecs!$A$7, $A$2)</f>
        <v>Woven Conductive Fabric - 20cm square</v>
      </c>
      <c r="N53" s="125">
        <f>[1]!VendorFilteredRows( EquipmentListTable[],EquipmentListTable[Supplier], FilterSpecs!$A$7, $A$2)</f>
        <v>4.95</v>
      </c>
      <c r="O53" s="125">
        <f>[1]!VendorFilteredRows( EquipmentListTable[],EquipmentListTable[Supplier], FilterSpecs!$A$7, $A$2)</f>
        <v>0</v>
      </c>
      <c r="P53" s="125" t="str">
        <f>[1]!VendorFilteredRows( EquipmentListTable[],EquipmentListTable[Supplier], FilterSpecs!$A$7, $A$2)</f>
        <v>A</v>
      </c>
      <c r="Q53" s="125">
        <f>[1]!VendorFilteredRows( EquipmentListTable[],EquipmentListTable[Supplier], FilterSpecs!$A$7, $A$2)</f>
        <v>152</v>
      </c>
      <c r="R53" s="125" t="str">
        <f>[1]!VendorFilteredRows( EquipmentListTable[],EquipmentListTable[Supplier], FilterSpecs!$A$7, $A$2)</f>
        <v>1168</v>
      </c>
      <c r="S53" s="125">
        <f>[1]!VendorFilteredRows( EquipmentListTable[],EquipmentListTable[Supplier], FilterSpecs!$A$7, $A$2)</f>
        <v>0</v>
      </c>
      <c r="T53" s="125">
        <f>[1]!VendorFilteredRows( EquipmentListTable[],EquipmentListTable[Supplier], FilterSpecs!$A$7, $A$2)</f>
        <v>4.95</v>
      </c>
      <c r="U53" s="125">
        <f>[1]!VendorFilteredRows( EquipmentListTable[],EquipmentListTable[Supplier], FilterSpecs!$A$7, $A$2)</f>
        <v>4.95</v>
      </c>
      <c r="V53" s="125">
        <f>[1]!VendorFilteredRows( EquipmentListTable[],EquipmentListTable[Supplier], FilterSpecs!$A$7, $A$2)</f>
        <v>0</v>
      </c>
      <c r="W53" s="125">
        <f>[1]!VendorFilteredRows( EquipmentListTable[],EquipmentListTable[Supplier], FilterSpecs!$A$7, $A$2)</f>
        <v>0</v>
      </c>
      <c r="X53" s="125">
        <f>[1]!VendorFilteredRows( EquipmentListTable[],EquipmentListTable[Supplier], FilterSpecs!$A$7, $A$2)</f>
        <v>0</v>
      </c>
      <c r="Y53" s="125">
        <f>[1]!VendorFilteredRows( EquipmentListTable[],EquipmentListTable[Supplier], FilterSpecs!$A$7, $A$2)</f>
        <v>0</v>
      </c>
      <c r="Z53" s="125" t="str">
        <f>[1]!VendorFilteredRows( EquipmentListTable[],EquipmentListTable[Supplier], FilterSpecs!$A$7, $A$2)</f>
        <v>https://www.adafruit.com/product/1168</v>
      </c>
      <c r="AA53" s="125" t="str">
        <f>[1]!VendorFilteredRows( EquipmentListTable[],EquipmentListTable[Supplier], FilterSpecs!$A$7, $A$2)</f>
        <v>https://www.mouser.com/ProductDetail/485-1168</v>
      </c>
      <c r="AB53" s="125"/>
    </row>
    <row r="54" spans="1:28" x14ac:dyDescent="0.3">
      <c r="A54" s="125" t="str">
        <f>[1]!VendorFilteredRows( EquipmentListTable[],EquipmentListTable[Supplier], FilterSpecs!$A$7, $A$2)</f>
        <v>Primary Component</v>
      </c>
      <c r="B54" s="125" t="str">
        <f>[1]!VendorFilteredRows( EquipmentListTable[],EquipmentListTable[Supplier], FilterSpecs!$A$7, $A$2)</f>
        <v>User Interface, IO</v>
      </c>
      <c r="C54" s="125" t="str">
        <f>[1]!VendorFilteredRows( EquipmentListTable[],EquipmentListTable[Supplier], FilterSpecs!$A$7, $A$2)</f>
        <v>Adafruit</v>
      </c>
      <c r="D54" s="125">
        <f>[1]!VendorFilteredRows( EquipmentListTable[],EquipmentListTable[Supplier], FilterSpecs!$A$7, $A$2)</f>
        <v>716</v>
      </c>
      <c r="E54" s="125">
        <f>[1]!VendorFilteredRows( EquipmentListTable[],EquipmentListTable[Supplier], FilterSpecs!$A$7, $A$2)</f>
        <v>1</v>
      </c>
      <c r="F54" s="125">
        <f>[1]!VendorFilteredRows( EquipmentListTable[],EquipmentListTable[Supplier], FilterSpecs!$A$7, $A$2)</f>
        <v>0</v>
      </c>
      <c r="G54" s="125">
        <f>[1]!VendorFilteredRows( EquipmentListTable[],EquipmentListTable[Supplier], FilterSpecs!$A$7, $A$2)</f>
        <v>0</v>
      </c>
      <c r="H54" s="125">
        <f>[1]!VendorFilteredRows( EquipmentListTable[],EquipmentListTable[Supplier], FilterSpecs!$A$7, $A$2)</f>
        <v>5</v>
      </c>
      <c r="I54" s="125">
        <f>[1]!VendorFilteredRows( EquipmentListTable[],EquipmentListTable[Supplier], FilterSpecs!$A$7, $A$2)</f>
        <v>5</v>
      </c>
      <c r="J54" s="125">
        <f>[1]!VendorFilteredRows( EquipmentListTable[],EquipmentListTable[Supplier], FilterSpecs!$A$7, $A$2)</f>
        <v>5</v>
      </c>
      <c r="K54" s="125">
        <f>[1]!VendorFilteredRows( EquipmentListTable[],EquipmentListTable[Supplier], FilterSpecs!$A$7, $A$2)</f>
        <v>0</v>
      </c>
      <c r="L54" s="125">
        <f>[1]!VendorFilteredRows( EquipmentListTable[],EquipmentListTable[Supplier], FilterSpecs!$A$7, $A$2)</f>
        <v>0</v>
      </c>
      <c r="M54" s="125" t="str">
        <f>[1]!VendorFilteredRows( EquipmentListTable[],EquipmentListTable[Supplier], FilterSpecs!$A$7, $A$2)</f>
        <v>RGB LCD Shield Kit w/ 16x2 Character Display - Only 2 pins used! - POSITIVE DISPLAY</v>
      </c>
      <c r="N54" s="125">
        <f>[1]!VendorFilteredRows( EquipmentListTable[],EquipmentListTable[Supplier], FilterSpecs!$A$7, $A$2)</f>
        <v>23.95</v>
      </c>
      <c r="O54" s="125">
        <f>[1]!VendorFilteredRows( EquipmentListTable[],EquipmentListTable[Supplier], FilterSpecs!$A$7, $A$2)</f>
        <v>0</v>
      </c>
      <c r="P54" s="125" t="str">
        <f>[1]!VendorFilteredRows( EquipmentListTable[],EquipmentListTable[Supplier], FilterSpecs!$A$7, $A$2)</f>
        <v>B</v>
      </c>
      <c r="Q54" s="125">
        <f>[1]!VendorFilteredRows( EquipmentListTable[],EquipmentListTable[Supplier], FilterSpecs!$A$7, $A$2)</f>
        <v>157</v>
      </c>
      <c r="R54" s="125">
        <f>[1]!VendorFilteredRows( EquipmentListTable[],EquipmentListTable[Supplier], FilterSpecs!$A$7, $A$2)</f>
        <v>716</v>
      </c>
      <c r="S54" s="125">
        <f>[1]!VendorFilteredRows( EquipmentListTable[],EquipmentListTable[Supplier], FilterSpecs!$A$7, $A$2)</f>
        <v>23.95</v>
      </c>
      <c r="T54" s="125">
        <f>[1]!VendorFilteredRows( EquipmentListTable[],EquipmentListTable[Supplier], FilterSpecs!$A$7, $A$2)</f>
        <v>119.75</v>
      </c>
      <c r="U54" s="125">
        <f>[1]!VendorFilteredRows( EquipmentListTable[],EquipmentListTable[Supplier], FilterSpecs!$A$7, $A$2)</f>
        <v>119.75</v>
      </c>
      <c r="V54" s="125">
        <f>[1]!VendorFilteredRows( EquipmentListTable[],EquipmentListTable[Supplier], FilterSpecs!$A$7, $A$2)</f>
        <v>0</v>
      </c>
      <c r="W54" s="125">
        <f>[1]!VendorFilteredRows( EquipmentListTable[],EquipmentListTable[Supplier], FilterSpecs!$A$7, $A$2)</f>
        <v>0</v>
      </c>
      <c r="X54" s="125">
        <f>[1]!VendorFilteredRows( EquipmentListTable[],EquipmentListTable[Supplier], FilterSpecs!$A$7, $A$2)</f>
        <v>0</v>
      </c>
      <c r="Y54" s="125">
        <f>[1]!VendorFilteredRows( EquipmentListTable[],EquipmentListTable[Supplier], FilterSpecs!$A$7, $A$2)</f>
        <v>0</v>
      </c>
      <c r="Z54" s="125" t="str">
        <f>[1]!VendorFilteredRows( EquipmentListTable[],EquipmentListTable[Supplier], FilterSpecs!$A$7, $A$2)</f>
        <v>https://www.adafruit.com/product/716</v>
      </c>
      <c r="AA54" s="125" t="str">
        <f>[1]!VendorFilteredRows( EquipmentListTable[],EquipmentListTable[Supplier], FilterSpecs!$A$7, $A$2)</f>
        <v>https://www.mouser.com/ProductDetail/485-716</v>
      </c>
      <c r="AB54" s="125"/>
    </row>
    <row r="55" spans="1:28" x14ac:dyDescent="0.3">
      <c r="A55" s="125" t="str">
        <f>[1]!VendorFilteredRows( EquipmentListTable[],EquipmentListTable[Supplier], FilterSpecs!$A$7, $A$2)</f>
        <v>Primary Component</v>
      </c>
      <c r="B55" s="125" t="str">
        <f>[1]!VendorFilteredRows( EquipmentListTable[],EquipmentListTable[Supplier], FilterSpecs!$A$7, $A$2)</f>
        <v>User Interface, IO</v>
      </c>
      <c r="C55" s="125" t="str">
        <f>[1]!VendorFilteredRows( EquipmentListTable[],EquipmentListTable[Supplier], FilterSpecs!$A$7, $A$2)</f>
        <v>Adafruit</v>
      </c>
      <c r="D55" s="125">
        <f>[1]!VendorFilteredRows( EquipmentListTable[],EquipmentListTable[Supplier], FilterSpecs!$A$7, $A$2)</f>
        <v>772</v>
      </c>
      <c r="E55" s="125">
        <f>[1]!VendorFilteredRows( EquipmentListTable[],EquipmentListTable[Supplier], FilterSpecs!$A$7, $A$2)</f>
        <v>0</v>
      </c>
      <c r="F55" s="125">
        <f>[1]!VendorFilteredRows( EquipmentListTable[],EquipmentListTable[Supplier], FilterSpecs!$A$7, $A$2)</f>
        <v>0</v>
      </c>
      <c r="G55" s="125">
        <f>[1]!VendorFilteredRows( EquipmentListTable[],EquipmentListTable[Supplier], FilterSpecs!$A$7, $A$2)</f>
        <v>0</v>
      </c>
      <c r="H55" s="125">
        <f>[1]!VendorFilteredRows( EquipmentListTable[],EquipmentListTable[Supplier], FilterSpecs!$A$7, $A$2)</f>
        <v>0</v>
      </c>
      <c r="I55" s="125">
        <f>[1]!VendorFilteredRows( EquipmentListTable[],EquipmentListTable[Supplier], FilterSpecs!$A$7, $A$2)</f>
        <v>0</v>
      </c>
      <c r="J55" s="125">
        <f>[1]!VendorFilteredRows( EquipmentListTable[],EquipmentListTable[Supplier], FilterSpecs!$A$7, $A$2)</f>
        <v>0</v>
      </c>
      <c r="K55" s="125">
        <f>[1]!VendorFilteredRows( EquipmentListTable[],EquipmentListTable[Supplier], FilterSpecs!$A$7, $A$2)</f>
        <v>0</v>
      </c>
      <c r="L55" s="125">
        <f>[1]!VendorFilteredRows( EquipmentListTable[],EquipmentListTable[Supplier], FilterSpecs!$A$7, $A$2)</f>
        <v>0</v>
      </c>
      <c r="M55" s="125" t="str">
        <f>[1]!VendorFilteredRows( EquipmentListTable[],EquipmentListTable[Supplier], FilterSpecs!$A$7, $A$2)</f>
        <v>LCD Shield Kit w/ 16x2 Character Display - Only 2 pins used! - BLUE AND WHITE</v>
      </c>
      <c r="N55" s="125">
        <f>[1]!VendorFilteredRows( EquipmentListTable[],EquipmentListTable[Supplier], FilterSpecs!$A$7, $A$2)</f>
        <v>19.95</v>
      </c>
      <c r="O55" s="125">
        <f>[1]!VendorFilteredRows( EquipmentListTable[],EquipmentListTable[Supplier], FilterSpecs!$A$7, $A$2)</f>
        <v>0</v>
      </c>
      <c r="P55" s="125" t="str">
        <f>[1]!VendorFilteredRows( EquipmentListTable[],EquipmentListTable[Supplier], FilterSpecs!$A$7, $A$2)</f>
        <v>B</v>
      </c>
      <c r="Q55" s="125">
        <f>[1]!VendorFilteredRows( EquipmentListTable[],EquipmentListTable[Supplier], FilterSpecs!$A$7, $A$2)</f>
        <v>158</v>
      </c>
      <c r="R55" s="125">
        <f>[1]!VendorFilteredRows( EquipmentListTable[],EquipmentListTable[Supplier], FilterSpecs!$A$7, $A$2)</f>
        <v>772</v>
      </c>
      <c r="S55" s="125">
        <f>[1]!VendorFilteredRows( EquipmentListTable[],EquipmentListTable[Supplier], FilterSpecs!$A$7, $A$2)</f>
        <v>0</v>
      </c>
      <c r="T55" s="125">
        <f>[1]!VendorFilteredRows( EquipmentListTable[],EquipmentListTable[Supplier], FilterSpecs!$A$7, $A$2)</f>
        <v>0</v>
      </c>
      <c r="U55" s="125">
        <f>[1]!VendorFilteredRows( EquipmentListTable[],EquipmentListTable[Supplier], FilterSpecs!$A$7, $A$2)</f>
        <v>0</v>
      </c>
      <c r="V55" s="125">
        <f>[1]!VendorFilteredRows( EquipmentListTable[],EquipmentListTable[Supplier], FilterSpecs!$A$7, $A$2)</f>
        <v>0</v>
      </c>
      <c r="W55" s="125">
        <f>[1]!VendorFilteredRows( EquipmentListTable[],EquipmentListTable[Supplier], FilterSpecs!$A$7, $A$2)</f>
        <v>0</v>
      </c>
      <c r="X55" s="125">
        <f>[1]!VendorFilteredRows( EquipmentListTable[],EquipmentListTable[Supplier], FilterSpecs!$A$7, $A$2)</f>
        <v>0</v>
      </c>
      <c r="Y55" s="125">
        <f>[1]!VendorFilteredRows( EquipmentListTable[],EquipmentListTable[Supplier], FilterSpecs!$A$7, $A$2)</f>
        <v>0</v>
      </c>
      <c r="Z55" s="125" t="str">
        <f>[1]!VendorFilteredRows( EquipmentListTable[],EquipmentListTable[Supplier], FilterSpecs!$A$7, $A$2)</f>
        <v>https://www.adafruit.com/product/772</v>
      </c>
      <c r="AA55" s="125" t="str">
        <f>[1]!VendorFilteredRows( EquipmentListTable[],EquipmentListTable[Supplier], FilterSpecs!$A$7, $A$2)</f>
        <v>https://www.mouser.com/ProductDetail/485-772</v>
      </c>
      <c r="AB55" s="125"/>
    </row>
    <row r="56" spans="1:28" x14ac:dyDescent="0.3">
      <c r="A56" s="125" t="str">
        <f>[1]!VendorFilteredRows( EquipmentListTable[],EquipmentListTable[Supplier], FilterSpecs!$A$7, $A$2)</f>
        <v>Primary Component</v>
      </c>
      <c r="B56" s="125" t="str">
        <f>[1]!VendorFilteredRows( EquipmentListTable[],EquipmentListTable[Supplier], FilterSpecs!$A$7, $A$2)</f>
        <v>User Interface, IO</v>
      </c>
      <c r="C56" s="125" t="str">
        <f>[1]!VendorFilteredRows( EquipmentListTable[],EquipmentListTable[Supplier], FilterSpecs!$A$7, $A$2)</f>
        <v>Adafruit</v>
      </c>
      <c r="D56" s="125" t="str">
        <f>[1]!VendorFilteredRows( EquipmentListTable[],EquipmentListTable[Supplier], FilterSpecs!$A$7, $A$2)</f>
        <v>198</v>
      </c>
      <c r="E56" s="125">
        <f>[1]!VendorFilteredRows( EquipmentListTable[],EquipmentListTable[Supplier], FilterSpecs!$A$7, $A$2)</f>
        <v>0</v>
      </c>
      <c r="F56" s="125">
        <f>[1]!VendorFilteredRows( EquipmentListTable[],EquipmentListTable[Supplier], FilterSpecs!$A$7, $A$2)</f>
        <v>0</v>
      </c>
      <c r="G56" s="125">
        <f>[1]!VendorFilteredRows( EquipmentListTable[],EquipmentListTable[Supplier], FilterSpecs!$A$7, $A$2)</f>
        <v>0</v>
      </c>
      <c r="H56" s="125">
        <f>[1]!VendorFilteredRows( EquipmentListTable[],EquipmentListTable[Supplier], FilterSpecs!$A$7, $A$2)</f>
        <v>0</v>
      </c>
      <c r="I56" s="125">
        <f>[1]!VendorFilteredRows( EquipmentListTable[],EquipmentListTable[Supplier], FilterSpecs!$A$7, $A$2)</f>
        <v>0</v>
      </c>
      <c r="J56" s="125">
        <f>[1]!VendorFilteredRows( EquipmentListTable[],EquipmentListTable[Supplier], FilterSpecs!$A$7, $A$2)</f>
        <v>0</v>
      </c>
      <c r="K56" s="125">
        <f>[1]!VendorFilteredRows( EquipmentListTable[],EquipmentListTable[Supplier], FilterSpecs!$A$7, $A$2)</f>
        <v>0</v>
      </c>
      <c r="L56" s="125">
        <f>[1]!VendorFilteredRows( EquipmentListTable[],EquipmentListTable[Supplier], FilterSpecs!$A$7, $A$2)</f>
        <v>0</v>
      </c>
      <c r="M56" s="125" t="str">
        <f>[1]!VendorFilteredRows( EquipmentListTable[],EquipmentListTable[Supplier], FilterSpecs!$A$7, $A$2)</f>
        <v>Standard LCD 20x4 + extras - white on blue</v>
      </c>
      <c r="N56" s="125">
        <f>[1]!VendorFilteredRows( EquipmentListTable[],EquipmentListTable[Supplier], FilterSpecs!$A$7, $A$2)</f>
        <v>17.95</v>
      </c>
      <c r="O56" s="125">
        <f>[1]!VendorFilteredRows( EquipmentListTable[],EquipmentListTable[Supplier], FilterSpecs!$A$7, $A$2)</f>
        <v>0</v>
      </c>
      <c r="P56" s="125" t="str">
        <f>[1]!VendorFilteredRows( EquipmentListTable[],EquipmentListTable[Supplier], FilterSpecs!$A$7, $A$2)</f>
        <v>A</v>
      </c>
      <c r="Q56" s="125">
        <f>[1]!VendorFilteredRows( EquipmentListTable[],EquipmentListTable[Supplier], FilterSpecs!$A$7, $A$2)</f>
        <v>161</v>
      </c>
      <c r="R56" s="125" t="str">
        <f>[1]!VendorFilteredRows( EquipmentListTable[],EquipmentListTable[Supplier], FilterSpecs!$A$7, $A$2)</f>
        <v>198</v>
      </c>
      <c r="S56" s="125">
        <f>[1]!VendorFilteredRows( EquipmentListTable[],EquipmentListTable[Supplier], FilterSpecs!$A$7, $A$2)</f>
        <v>0</v>
      </c>
      <c r="T56" s="125">
        <f>[1]!VendorFilteredRows( EquipmentListTable[],EquipmentListTable[Supplier], FilterSpecs!$A$7, $A$2)</f>
        <v>0</v>
      </c>
      <c r="U56" s="125">
        <f>[1]!VendorFilteredRows( EquipmentListTable[],EquipmentListTable[Supplier], FilterSpecs!$A$7, $A$2)</f>
        <v>0</v>
      </c>
      <c r="V56" s="125">
        <f>[1]!VendorFilteredRows( EquipmentListTable[],EquipmentListTable[Supplier], FilterSpecs!$A$7, $A$2)</f>
        <v>0</v>
      </c>
      <c r="W56" s="125">
        <f>[1]!VendorFilteredRows( EquipmentListTable[],EquipmentListTable[Supplier], FilterSpecs!$A$7, $A$2)</f>
        <v>0</v>
      </c>
      <c r="X56" s="125">
        <f>[1]!VendorFilteredRows( EquipmentListTable[],EquipmentListTable[Supplier], FilterSpecs!$A$7, $A$2)</f>
        <v>0</v>
      </c>
      <c r="Y56" s="125">
        <f>[1]!VendorFilteredRows( EquipmentListTable[],EquipmentListTable[Supplier], FilterSpecs!$A$7, $A$2)</f>
        <v>0</v>
      </c>
      <c r="Z56" s="125" t="str">
        <f>[1]!VendorFilteredRows( EquipmentListTable[],EquipmentListTable[Supplier], FilterSpecs!$A$7, $A$2)</f>
        <v>https://www.adafruit.com/product/198</v>
      </c>
      <c r="AA56" s="125" t="str">
        <f>[1]!VendorFilteredRows( EquipmentListTable[],EquipmentListTable[Supplier], FilterSpecs!$A$7, $A$2)</f>
        <v>https://www.mouser.com/ProductDetail/485-198</v>
      </c>
      <c r="AB56" s="125"/>
    </row>
    <row r="57" spans="1:28" x14ac:dyDescent="0.3">
      <c r="A57" s="125" t="str">
        <f>[1]!VendorFilteredRows( EquipmentListTable[],EquipmentListTable[Supplier], FilterSpecs!$A$7, $A$2)</f>
        <v>Primary Component</v>
      </c>
      <c r="B57" s="125" t="str">
        <f>[1]!VendorFilteredRows( EquipmentListTable[],EquipmentListTable[Supplier], FilterSpecs!$A$7, $A$2)</f>
        <v>User Interface, IO</v>
      </c>
      <c r="C57" s="125" t="str">
        <f>[1]!VendorFilteredRows( EquipmentListTable[],EquipmentListTable[Supplier], FilterSpecs!$A$7, $A$2)</f>
        <v>Adafruit</v>
      </c>
      <c r="D57" s="125" t="str">
        <f>[1]!VendorFilteredRows( EquipmentListTable[],EquipmentListTable[Supplier], FilterSpecs!$A$7, $A$2)</f>
        <v>3330</v>
      </c>
      <c r="E57" s="125">
        <f>[1]!VendorFilteredRows( EquipmentListTable[],EquipmentListTable[Supplier], FilterSpecs!$A$7, $A$2)</f>
        <v>0</v>
      </c>
      <c r="F57" s="125">
        <f>[1]!VendorFilteredRows( EquipmentListTable[],EquipmentListTable[Supplier], FilterSpecs!$A$7, $A$2)</f>
        <v>0</v>
      </c>
      <c r="G57" s="125">
        <f>[1]!VendorFilteredRows( EquipmentListTable[],EquipmentListTable[Supplier], FilterSpecs!$A$7, $A$2)</f>
        <v>0</v>
      </c>
      <c r="H57" s="125">
        <f>[1]!VendorFilteredRows( EquipmentListTable[],EquipmentListTable[Supplier], FilterSpecs!$A$7, $A$2)</f>
        <v>0</v>
      </c>
      <c r="I57" s="125">
        <f>[1]!VendorFilteredRows( EquipmentListTable[],EquipmentListTable[Supplier], FilterSpecs!$A$7, $A$2)</f>
        <v>0</v>
      </c>
      <c r="J57" s="125">
        <f>[1]!VendorFilteredRows( EquipmentListTable[],EquipmentListTable[Supplier], FilterSpecs!$A$7, $A$2)</f>
        <v>0</v>
      </c>
      <c r="K57" s="125">
        <f>[1]!VendorFilteredRows( EquipmentListTable[],EquipmentListTable[Supplier], FilterSpecs!$A$7, $A$2)</f>
        <v>0</v>
      </c>
      <c r="L57" s="125">
        <f>[1]!VendorFilteredRows( EquipmentListTable[],EquipmentListTable[Supplier], FilterSpecs!$A$7, $A$2)</f>
        <v>0</v>
      </c>
      <c r="M57" s="125" t="str">
        <f>[1]!VendorFilteredRows( EquipmentListTable[],EquipmentListTable[Supplier], FilterSpecs!$A$7, $A$2)</f>
        <v xml:space="preserve">Liquid Crystal Light Valve - LCD Controllable Shutter Glass </v>
      </c>
      <c r="N57" s="125">
        <f>[1]!VendorFilteredRows( EquipmentListTable[],EquipmentListTable[Supplier], FilterSpecs!$A$7, $A$2)</f>
        <v>7.5</v>
      </c>
      <c r="O57" s="125">
        <f>[1]!VendorFilteredRows( EquipmentListTable[],EquipmentListTable[Supplier], FilterSpecs!$A$7, $A$2)</f>
        <v>0</v>
      </c>
      <c r="P57" s="125" t="str">
        <f>[1]!VendorFilteredRows( EquipmentListTable[],EquipmentListTable[Supplier], FilterSpecs!$A$7, $A$2)</f>
        <v>A</v>
      </c>
      <c r="Q57" s="125">
        <f>[1]!VendorFilteredRows( EquipmentListTable[],EquipmentListTable[Supplier], FilterSpecs!$A$7, $A$2)</f>
        <v>162</v>
      </c>
      <c r="R57" s="125" t="str">
        <f>[1]!VendorFilteredRows( EquipmentListTable[],EquipmentListTable[Supplier], FilterSpecs!$A$7, $A$2)</f>
        <v>3330</v>
      </c>
      <c r="S57" s="125">
        <f>[1]!VendorFilteredRows( EquipmentListTable[],EquipmentListTable[Supplier], FilterSpecs!$A$7, $A$2)</f>
        <v>0</v>
      </c>
      <c r="T57" s="125">
        <f>[1]!VendorFilteredRows( EquipmentListTable[],EquipmentListTable[Supplier], FilterSpecs!$A$7, $A$2)</f>
        <v>0</v>
      </c>
      <c r="U57" s="125">
        <f>[1]!VendorFilteredRows( EquipmentListTable[],EquipmentListTable[Supplier], FilterSpecs!$A$7, $A$2)</f>
        <v>0</v>
      </c>
      <c r="V57" s="125">
        <f>[1]!VendorFilteredRows( EquipmentListTable[],EquipmentListTable[Supplier], FilterSpecs!$A$7, $A$2)</f>
        <v>0</v>
      </c>
      <c r="W57" s="125">
        <f>[1]!VendorFilteredRows( EquipmentListTable[],EquipmentListTable[Supplier], FilterSpecs!$A$7, $A$2)</f>
        <v>0</v>
      </c>
      <c r="X57" s="125">
        <f>[1]!VendorFilteredRows( EquipmentListTable[],EquipmentListTable[Supplier], FilterSpecs!$A$7, $A$2)</f>
        <v>0</v>
      </c>
      <c r="Y57" s="125">
        <f>[1]!VendorFilteredRows( EquipmentListTable[],EquipmentListTable[Supplier], FilterSpecs!$A$7, $A$2)</f>
        <v>0</v>
      </c>
      <c r="Z57" s="125" t="str">
        <f>[1]!VendorFilteredRows( EquipmentListTable[],EquipmentListTable[Supplier], FilterSpecs!$A$7, $A$2)</f>
        <v>https://www.adafruit.com/product/3330</v>
      </c>
      <c r="AA57" s="125" t="str">
        <f>[1]!VendorFilteredRows( EquipmentListTable[],EquipmentListTable[Supplier], FilterSpecs!$A$7, $A$2)</f>
        <v>https://www.mouser.com/ProductDetail/485-3330</v>
      </c>
      <c r="AB57" s="125"/>
    </row>
    <row r="58" spans="1:28" x14ac:dyDescent="0.3">
      <c r="A58" s="125" t="str">
        <f>[1]!VendorFilteredRows( EquipmentListTable[],EquipmentListTable[Supplier], FilterSpecs!$A$7, $A$2)</f>
        <v>Primary Component</v>
      </c>
      <c r="B58" s="125" t="str">
        <f>[1]!VendorFilteredRows( EquipmentListTable[],EquipmentListTable[Supplier], FilterSpecs!$A$7, $A$2)</f>
        <v>User Interface, IO</v>
      </c>
      <c r="C58" s="125" t="str">
        <f>[1]!VendorFilteredRows( EquipmentListTable[],EquipmentListTable[Supplier], FilterSpecs!$A$7, $A$2)</f>
        <v>Adafruit</v>
      </c>
      <c r="D58" s="125" t="str">
        <f>[1]!VendorFilteredRows( EquipmentListTable[],EquipmentListTable[Supplier], FilterSpecs!$A$7, $A$2)</f>
        <v>1332</v>
      </c>
      <c r="E58" s="125">
        <f>[1]!VendorFilteredRows( EquipmentListTable[],EquipmentListTable[Supplier], FilterSpecs!$A$7, $A$2)</f>
        <v>0</v>
      </c>
      <c r="F58" s="125">
        <f>[1]!VendorFilteredRows( EquipmentListTable[],EquipmentListTable[Supplier], FilterSpecs!$A$7, $A$2)</f>
        <v>0</v>
      </c>
      <c r="G58" s="125">
        <f>[1]!VendorFilteredRows( EquipmentListTable[],EquipmentListTable[Supplier], FilterSpecs!$A$7, $A$2)</f>
        <v>0</v>
      </c>
      <c r="H58" s="125">
        <f>[1]!VendorFilteredRows( EquipmentListTable[],EquipmentListTable[Supplier], FilterSpecs!$A$7, $A$2)</f>
        <v>0</v>
      </c>
      <c r="I58" s="125">
        <f>[1]!VendorFilteredRows( EquipmentListTable[],EquipmentListTable[Supplier], FilterSpecs!$A$7, $A$2)</f>
        <v>0</v>
      </c>
      <c r="J58" s="125">
        <f>[1]!VendorFilteredRows( EquipmentListTable[],EquipmentListTable[Supplier], FilterSpecs!$A$7, $A$2)</f>
        <v>0</v>
      </c>
      <c r="K58" s="125">
        <f>[1]!VendorFilteredRows( EquipmentListTable[],EquipmentListTable[Supplier], FilterSpecs!$A$7, $A$2)</f>
        <v>0</v>
      </c>
      <c r="L58" s="125">
        <f>[1]!VendorFilteredRows( EquipmentListTable[],EquipmentListTable[Supplier], FilterSpecs!$A$7, $A$2)</f>
        <v>0</v>
      </c>
      <c r="M58" s="125" t="str">
        <f>[1]!VendorFilteredRows( EquipmentListTable[],EquipmentListTable[Supplier], FilterSpecs!$A$7, $A$2)</f>
        <v xml:space="preserve">Membrane 1x4 Keypad + Extras </v>
      </c>
      <c r="N58" s="125">
        <f>[1]!VendorFilteredRows( EquipmentListTable[],EquipmentListTable[Supplier], FilterSpecs!$A$7, $A$2)</f>
        <v>2.95</v>
      </c>
      <c r="O58" s="125">
        <f>[1]!VendorFilteredRows( EquipmentListTable[],EquipmentListTable[Supplier], FilterSpecs!$A$7, $A$2)</f>
        <v>0</v>
      </c>
      <c r="P58" s="125" t="str">
        <f>[1]!VendorFilteredRows( EquipmentListTable[],EquipmentListTable[Supplier], FilterSpecs!$A$7, $A$2)</f>
        <v>A</v>
      </c>
      <c r="Q58" s="125">
        <f>[1]!VendorFilteredRows( EquipmentListTable[],EquipmentListTable[Supplier], FilterSpecs!$A$7, $A$2)</f>
        <v>163</v>
      </c>
      <c r="R58" s="125" t="str">
        <f>[1]!VendorFilteredRows( EquipmentListTable[],EquipmentListTable[Supplier], FilterSpecs!$A$7, $A$2)</f>
        <v>1332</v>
      </c>
      <c r="S58" s="125">
        <f>[1]!VendorFilteredRows( EquipmentListTable[],EquipmentListTable[Supplier], FilterSpecs!$A$7, $A$2)</f>
        <v>0</v>
      </c>
      <c r="T58" s="125">
        <f>[1]!VendorFilteredRows( EquipmentListTable[],EquipmentListTable[Supplier], FilterSpecs!$A$7, $A$2)</f>
        <v>0</v>
      </c>
      <c r="U58" s="125">
        <f>[1]!VendorFilteredRows( EquipmentListTable[],EquipmentListTable[Supplier], FilterSpecs!$A$7, $A$2)</f>
        <v>0</v>
      </c>
      <c r="V58" s="125">
        <f>[1]!VendorFilteredRows( EquipmentListTable[],EquipmentListTable[Supplier], FilterSpecs!$A$7, $A$2)</f>
        <v>0</v>
      </c>
      <c r="W58" s="125">
        <f>[1]!VendorFilteredRows( EquipmentListTable[],EquipmentListTable[Supplier], FilterSpecs!$A$7, $A$2)</f>
        <v>0</v>
      </c>
      <c r="X58" s="125">
        <f>[1]!VendorFilteredRows( EquipmentListTable[],EquipmentListTable[Supplier], FilterSpecs!$A$7, $A$2)</f>
        <v>0</v>
      </c>
      <c r="Y58" s="125">
        <f>[1]!VendorFilteredRows( EquipmentListTable[],EquipmentListTable[Supplier], FilterSpecs!$A$7, $A$2)</f>
        <v>0</v>
      </c>
      <c r="Z58" s="125" t="str">
        <f>[1]!VendorFilteredRows( EquipmentListTable[],EquipmentListTable[Supplier], FilterSpecs!$A$7, $A$2)</f>
        <v>https://www.adafruit.com/product/1332</v>
      </c>
      <c r="AA58" s="125" t="str">
        <f>[1]!VendorFilteredRows( EquipmentListTable[],EquipmentListTable[Supplier], FilterSpecs!$A$7, $A$2)</f>
        <v>https://www.mouser.com/ProductDetail/485-1332</v>
      </c>
      <c r="AB58" s="125"/>
    </row>
    <row r="59" spans="1:28" x14ac:dyDescent="0.3">
      <c r="A59" s="125" t="str">
        <f>[1]!VendorFilteredRows( EquipmentListTable[],EquipmentListTable[Supplier], FilterSpecs!$A$7, $A$2)</f>
        <v>Primary Component</v>
      </c>
      <c r="B59" s="125" t="str">
        <f>[1]!VendorFilteredRows( EquipmentListTable[],EquipmentListTable[Supplier], FilterSpecs!$A$7, $A$2)</f>
        <v>User Interface, IO</v>
      </c>
      <c r="C59" s="125" t="str">
        <f>[1]!VendorFilteredRows( EquipmentListTable[],EquipmentListTable[Supplier], FilterSpecs!$A$7, $A$2)</f>
        <v>Adafruit</v>
      </c>
      <c r="D59" s="125" t="str">
        <f>[1]!VendorFilteredRows( EquipmentListTable[],EquipmentListTable[Supplier], FilterSpecs!$A$7, $A$2)</f>
        <v>419</v>
      </c>
      <c r="E59" s="125">
        <f>[1]!VendorFilteredRows( EquipmentListTable[],EquipmentListTable[Supplier], FilterSpecs!$A$7, $A$2)</f>
        <v>1</v>
      </c>
      <c r="F59" s="125">
        <f>[1]!VendorFilteredRows( EquipmentListTable[],EquipmentListTable[Supplier], FilterSpecs!$A$7, $A$2)</f>
        <v>0</v>
      </c>
      <c r="G59" s="125">
        <f>[1]!VendorFilteredRows( EquipmentListTable[],EquipmentListTable[Supplier], FilterSpecs!$A$7, $A$2)</f>
        <v>0</v>
      </c>
      <c r="H59" s="125">
        <f>[1]!VendorFilteredRows( EquipmentListTable[],EquipmentListTable[Supplier], FilterSpecs!$A$7, $A$2)</f>
        <v>5</v>
      </c>
      <c r="I59" s="125">
        <f>[1]!VendorFilteredRows( EquipmentListTable[],EquipmentListTable[Supplier], FilterSpecs!$A$7, $A$2)</f>
        <v>5</v>
      </c>
      <c r="J59" s="125">
        <f>[1]!VendorFilteredRows( EquipmentListTable[],EquipmentListTable[Supplier], FilterSpecs!$A$7, $A$2)</f>
        <v>5</v>
      </c>
      <c r="K59" s="125">
        <f>[1]!VendorFilteredRows( EquipmentListTable[],EquipmentListTable[Supplier], FilterSpecs!$A$7, $A$2)</f>
        <v>0</v>
      </c>
      <c r="L59" s="125">
        <f>[1]!VendorFilteredRows( EquipmentListTable[],EquipmentListTable[Supplier], FilterSpecs!$A$7, $A$2)</f>
        <v>0</v>
      </c>
      <c r="M59" s="125" t="str">
        <f>[1]!VendorFilteredRows( EquipmentListTable[],EquipmentListTable[Supplier], FilterSpecs!$A$7, $A$2)</f>
        <v xml:space="preserve">Membrane 3x4 Matrix Keypad + extras - 3x4 </v>
      </c>
      <c r="N59" s="125">
        <f>[1]!VendorFilteredRows( EquipmentListTable[],EquipmentListTable[Supplier], FilterSpecs!$A$7, $A$2)</f>
        <v>3.95</v>
      </c>
      <c r="O59" s="125">
        <f>[1]!VendorFilteredRows( EquipmentListTable[],EquipmentListTable[Supplier], FilterSpecs!$A$7, $A$2)</f>
        <v>0</v>
      </c>
      <c r="P59" s="125" t="str">
        <f>[1]!VendorFilteredRows( EquipmentListTable[],EquipmentListTable[Supplier], FilterSpecs!$A$7, $A$2)</f>
        <v>B</v>
      </c>
      <c r="Q59" s="125">
        <f>[1]!VendorFilteredRows( EquipmentListTable[],EquipmentListTable[Supplier], FilterSpecs!$A$7, $A$2)</f>
        <v>164</v>
      </c>
      <c r="R59" s="125" t="str">
        <f>[1]!VendorFilteredRows( EquipmentListTable[],EquipmentListTable[Supplier], FilterSpecs!$A$7, $A$2)</f>
        <v>419</v>
      </c>
      <c r="S59" s="125">
        <f>[1]!VendorFilteredRows( EquipmentListTable[],EquipmentListTable[Supplier], FilterSpecs!$A$7, $A$2)</f>
        <v>3.95</v>
      </c>
      <c r="T59" s="125">
        <f>[1]!VendorFilteredRows( EquipmentListTable[],EquipmentListTable[Supplier], FilterSpecs!$A$7, $A$2)</f>
        <v>19.75</v>
      </c>
      <c r="U59" s="125">
        <f>[1]!VendorFilteredRows( EquipmentListTable[],EquipmentListTable[Supplier], FilterSpecs!$A$7, $A$2)</f>
        <v>19.75</v>
      </c>
      <c r="V59" s="125">
        <f>[1]!VendorFilteredRows( EquipmentListTable[],EquipmentListTable[Supplier], FilterSpecs!$A$7, $A$2)</f>
        <v>0</v>
      </c>
      <c r="W59" s="125">
        <f>[1]!VendorFilteredRows( EquipmentListTable[],EquipmentListTable[Supplier], FilterSpecs!$A$7, $A$2)</f>
        <v>0</v>
      </c>
      <c r="X59" s="125">
        <f>[1]!VendorFilteredRows( EquipmentListTable[],EquipmentListTable[Supplier], FilterSpecs!$A$7, $A$2)</f>
        <v>0</v>
      </c>
      <c r="Y59" s="125">
        <f>[1]!VendorFilteredRows( EquipmentListTable[],EquipmentListTable[Supplier], FilterSpecs!$A$7, $A$2)</f>
        <v>0</v>
      </c>
      <c r="Z59" s="125" t="str">
        <f>[1]!VendorFilteredRows( EquipmentListTable[],EquipmentListTable[Supplier], FilterSpecs!$A$7, $A$2)</f>
        <v>https://www.adafruit.com/product/419</v>
      </c>
      <c r="AA59" s="125" t="str">
        <f>[1]!VendorFilteredRows( EquipmentListTable[],EquipmentListTable[Supplier], FilterSpecs!$A$7, $A$2)</f>
        <v>https://www.mouser.com/ProductDetail/485-419</v>
      </c>
      <c r="AB59" s="125"/>
    </row>
    <row r="60" spans="1:28" x14ac:dyDescent="0.3">
      <c r="A60" s="125" t="str">
        <f>[1]!VendorFilteredRows( EquipmentListTable[],EquipmentListTable[Supplier], FilterSpecs!$A$7, $A$2)</f>
        <v>Primary Component</v>
      </c>
      <c r="B60" s="125" t="str">
        <f>[1]!VendorFilteredRows( EquipmentListTable[],EquipmentListTable[Supplier], FilterSpecs!$A$7, $A$2)</f>
        <v>WiFi</v>
      </c>
      <c r="C60" s="125" t="str">
        <f>[1]!VendorFilteredRows( EquipmentListTable[],EquipmentListTable[Supplier], FilterSpecs!$A$7, $A$2)</f>
        <v>Adafruit</v>
      </c>
      <c r="D60" s="125">
        <f>[1]!VendorFilteredRows( EquipmentListTable[],EquipmentListTable[Supplier], FilterSpecs!$A$7, $A$2)</f>
        <v>2810</v>
      </c>
      <c r="E60" s="125">
        <f>[1]!VendorFilteredRows( EquipmentListTable[],EquipmentListTable[Supplier], FilterSpecs!$A$7, $A$2)</f>
        <v>0</v>
      </c>
      <c r="F60" s="125">
        <f>[1]!VendorFilteredRows( EquipmentListTable[],EquipmentListTable[Supplier], FilterSpecs!$A$7, $A$2)</f>
        <v>0</v>
      </c>
      <c r="G60" s="125">
        <f>[1]!VendorFilteredRows( EquipmentListTable[],EquipmentListTable[Supplier], FilterSpecs!$A$7, $A$2)</f>
        <v>0</v>
      </c>
      <c r="H60" s="125">
        <f>[1]!VendorFilteredRows( EquipmentListTable[],EquipmentListTable[Supplier], FilterSpecs!$A$7, $A$2)</f>
        <v>0</v>
      </c>
      <c r="I60" s="125">
        <f>[1]!VendorFilteredRows( EquipmentListTable[],EquipmentListTable[Supplier], FilterSpecs!$A$7, $A$2)</f>
        <v>0</v>
      </c>
      <c r="J60" s="125">
        <f>[1]!VendorFilteredRows( EquipmentListTable[],EquipmentListTable[Supplier], FilterSpecs!$A$7, $A$2)</f>
        <v>0</v>
      </c>
      <c r="K60" s="125">
        <f>[1]!VendorFilteredRows( EquipmentListTable[],EquipmentListTable[Supplier], FilterSpecs!$A$7, $A$2)</f>
        <v>0</v>
      </c>
      <c r="L60" s="125">
        <f>[1]!VendorFilteredRows( EquipmentListTable[],EquipmentListTable[Supplier], FilterSpecs!$A$7, $A$2)</f>
        <v>0</v>
      </c>
      <c r="M60" s="125" t="str">
        <f>[1]!VendorFilteredRows( EquipmentListTable[],EquipmentListTable[Supplier], FilterSpecs!$A$7, $A$2)</f>
        <v>Mini USB WiFi Module - RTL8188eu - 802.11b/g/n</v>
      </c>
      <c r="N60" s="125">
        <f>[1]!VendorFilteredRows( EquipmentListTable[],EquipmentListTable[Supplier], FilterSpecs!$A$7, $A$2)</f>
        <v>11.99</v>
      </c>
      <c r="O60" s="125">
        <f>[1]!VendorFilteredRows( EquipmentListTable[],EquipmentListTable[Supplier], FilterSpecs!$A$7, $A$2)</f>
        <v>0</v>
      </c>
      <c r="P60" s="125" t="str">
        <f>[1]!VendorFilteredRows( EquipmentListTable[],EquipmentListTable[Supplier], FilterSpecs!$A$7, $A$2)</f>
        <v>A</v>
      </c>
      <c r="Q60" s="125">
        <f>[1]!VendorFilteredRows( EquipmentListTable[],EquipmentListTable[Supplier], FilterSpecs!$A$7, $A$2)</f>
        <v>175</v>
      </c>
      <c r="R60" s="125">
        <f>[1]!VendorFilteredRows( EquipmentListTable[],EquipmentListTable[Supplier], FilterSpecs!$A$7, $A$2)</f>
        <v>2810</v>
      </c>
      <c r="S60" s="125">
        <f>[1]!VendorFilteredRows( EquipmentListTable[],EquipmentListTable[Supplier], FilterSpecs!$A$7, $A$2)</f>
        <v>0</v>
      </c>
      <c r="T60" s="125">
        <f>[1]!VendorFilteredRows( EquipmentListTable[],EquipmentListTable[Supplier], FilterSpecs!$A$7, $A$2)</f>
        <v>0</v>
      </c>
      <c r="U60" s="125">
        <f>[1]!VendorFilteredRows( EquipmentListTable[],EquipmentListTable[Supplier], FilterSpecs!$A$7, $A$2)</f>
        <v>0</v>
      </c>
      <c r="V60" s="125">
        <f>[1]!VendorFilteredRows( EquipmentListTable[],EquipmentListTable[Supplier], FilterSpecs!$A$7, $A$2)</f>
        <v>0</v>
      </c>
      <c r="W60" s="125">
        <f>[1]!VendorFilteredRows( EquipmentListTable[],EquipmentListTable[Supplier], FilterSpecs!$A$7, $A$2)</f>
        <v>0</v>
      </c>
      <c r="X60" s="125">
        <f>[1]!VendorFilteredRows( EquipmentListTable[],EquipmentListTable[Supplier], FilterSpecs!$A$7, $A$2)</f>
        <v>0</v>
      </c>
      <c r="Y60" s="125">
        <f>[1]!VendorFilteredRows( EquipmentListTable[],EquipmentListTable[Supplier], FilterSpecs!$A$7, $A$2)</f>
        <v>0</v>
      </c>
      <c r="Z60" s="125" t="str">
        <f>[1]!VendorFilteredRows( EquipmentListTable[],EquipmentListTable[Supplier], FilterSpecs!$A$7, $A$2)</f>
        <v>https://www.adafruit.com/product/2810</v>
      </c>
      <c r="AA60" s="125" t="str">
        <f>[1]!VendorFilteredRows( EquipmentListTable[],EquipmentListTable[Supplier], FilterSpecs!$A$7, $A$2)</f>
        <v>https://www.mouser.com/ProductDetail/485-2810</v>
      </c>
      <c r="AB60" s="125"/>
    </row>
    <row r="61" spans="1:28" x14ac:dyDescent="0.3">
      <c r="A61" s="125" t="str">
        <f>[1]!VendorFilteredRows( EquipmentListTable[],EquipmentListTable[Supplier], FilterSpecs!$A$7, $A$2)</f>
        <v>Primary Component</v>
      </c>
      <c r="B61" s="125" t="str">
        <f>[1]!VendorFilteredRows( EquipmentListTable[],EquipmentListTable[Supplier], FilterSpecs!$A$7, $A$2)</f>
        <v>WiFi</v>
      </c>
      <c r="C61" s="125" t="str">
        <f>[1]!VendorFilteredRows( EquipmentListTable[],EquipmentListTable[Supplier], FilterSpecs!$A$7, $A$2)</f>
        <v>Adafruit</v>
      </c>
      <c r="D61" s="125">
        <f>[1]!VendorFilteredRows( EquipmentListTable[],EquipmentListTable[Supplier], FilterSpecs!$A$7, $A$2)</f>
        <v>2649</v>
      </c>
      <c r="E61" s="125">
        <f>[1]!VendorFilteredRows( EquipmentListTable[],EquipmentListTable[Supplier], FilterSpecs!$A$7, $A$2)</f>
        <v>1</v>
      </c>
      <c r="F61" s="125">
        <f>[1]!VendorFilteredRows( EquipmentListTable[],EquipmentListTable[Supplier], FilterSpecs!$A$7, $A$2)</f>
        <v>0</v>
      </c>
      <c r="G61" s="125">
        <f>[1]!VendorFilteredRows( EquipmentListTable[],EquipmentListTable[Supplier], FilterSpecs!$A$7, $A$2)</f>
        <v>0</v>
      </c>
      <c r="H61" s="125">
        <f>[1]!VendorFilteredRows( EquipmentListTable[],EquipmentListTable[Supplier], FilterSpecs!$A$7, $A$2)</f>
        <v>5</v>
      </c>
      <c r="I61" s="125">
        <f>[1]!VendorFilteredRows( EquipmentListTable[],EquipmentListTable[Supplier], FilterSpecs!$A$7, $A$2)</f>
        <v>5</v>
      </c>
      <c r="J61" s="125">
        <f>[1]!VendorFilteredRows( EquipmentListTable[],EquipmentListTable[Supplier], FilterSpecs!$A$7, $A$2)</f>
        <v>5</v>
      </c>
      <c r="K61" s="125">
        <f>[1]!VendorFilteredRows( EquipmentListTable[],EquipmentListTable[Supplier], FilterSpecs!$A$7, $A$2)</f>
        <v>0</v>
      </c>
      <c r="L61" s="125">
        <f>[1]!VendorFilteredRows( EquipmentListTable[],EquipmentListTable[Supplier], FilterSpecs!$A$7, $A$2)</f>
        <v>0</v>
      </c>
      <c r="M61" s="125" t="str">
        <f>[1]!VendorFilteredRows( EquipmentListTable[],EquipmentListTable[Supplier], FilterSpecs!$A$7, $A$2)</f>
        <v>Bluetooth / WiFi Combination USB Dongle</v>
      </c>
      <c r="N61" s="125">
        <f>[1]!VendorFilteredRows( EquipmentListTable[],EquipmentListTable[Supplier], FilterSpecs!$A$7, $A$2)</f>
        <v>19.95</v>
      </c>
      <c r="O61" s="125">
        <f>[1]!VendorFilteredRows( EquipmentListTable[],EquipmentListTable[Supplier], FilterSpecs!$A$7, $A$2)</f>
        <v>0</v>
      </c>
      <c r="P61" s="125" t="str">
        <f>[1]!VendorFilteredRows( EquipmentListTable[],EquipmentListTable[Supplier], FilterSpecs!$A$7, $A$2)</f>
        <v>B</v>
      </c>
      <c r="Q61" s="125">
        <f>[1]!VendorFilteredRows( EquipmentListTable[],EquipmentListTable[Supplier], FilterSpecs!$A$7, $A$2)</f>
        <v>176</v>
      </c>
      <c r="R61" s="125">
        <f>[1]!VendorFilteredRows( EquipmentListTable[],EquipmentListTable[Supplier], FilterSpecs!$A$7, $A$2)</f>
        <v>2649</v>
      </c>
      <c r="S61" s="125">
        <f>[1]!VendorFilteredRows( EquipmentListTable[],EquipmentListTable[Supplier], FilterSpecs!$A$7, $A$2)</f>
        <v>19.95</v>
      </c>
      <c r="T61" s="125">
        <f>[1]!VendorFilteredRows( EquipmentListTable[],EquipmentListTable[Supplier], FilterSpecs!$A$7, $A$2)</f>
        <v>99.75</v>
      </c>
      <c r="U61" s="125">
        <f>[1]!VendorFilteredRows( EquipmentListTable[],EquipmentListTable[Supplier], FilterSpecs!$A$7, $A$2)</f>
        <v>99.75</v>
      </c>
      <c r="V61" s="125">
        <f>[1]!VendorFilteredRows( EquipmentListTable[],EquipmentListTable[Supplier], FilterSpecs!$A$7, $A$2)</f>
        <v>0</v>
      </c>
      <c r="W61" s="125">
        <f>[1]!VendorFilteredRows( EquipmentListTable[],EquipmentListTable[Supplier], FilterSpecs!$A$7, $A$2)</f>
        <v>0</v>
      </c>
      <c r="X61" s="125">
        <f>[1]!VendorFilteredRows( EquipmentListTable[],EquipmentListTable[Supplier], FilterSpecs!$A$7, $A$2)</f>
        <v>0</v>
      </c>
      <c r="Y61" s="125">
        <f>[1]!VendorFilteredRows( EquipmentListTable[],EquipmentListTable[Supplier], FilterSpecs!$A$7, $A$2)</f>
        <v>0</v>
      </c>
      <c r="Z61" s="125" t="str">
        <f>[1]!VendorFilteredRows( EquipmentListTable[],EquipmentListTable[Supplier], FilterSpecs!$A$7, $A$2)</f>
        <v>https://www.adafruit.com/product/2649</v>
      </c>
      <c r="AA61" s="125" t="str">
        <f>[1]!VendorFilteredRows( EquipmentListTable[],EquipmentListTable[Supplier], FilterSpecs!$A$7, $A$2)</f>
        <v>https://www.mouser.com/ProductDetail/485-2649</v>
      </c>
      <c r="AB61" s="125"/>
    </row>
    <row r="62" spans="1:28" x14ac:dyDescent="0.3">
      <c r="A62" s="125" t="str">
        <f>[1]!VendorFilteredRows( EquipmentListTable[],EquipmentListTable[Supplier], FilterSpecs!$A$7, $A$2)</f>
        <v>Secondary Component</v>
      </c>
      <c r="B62" s="125" t="str">
        <f>[1]!VendorFilteredRows( EquipmentListTable[],EquipmentListTable[Supplier], FilterSpecs!$A$7, $A$2)</f>
        <v>Interface/Level/Logic Conversion</v>
      </c>
      <c r="C62" s="125" t="str">
        <f>[1]!VendorFilteredRows( EquipmentListTable[],EquipmentListTable[Supplier], FilterSpecs!$A$7, $A$2)</f>
        <v>Adafruit</v>
      </c>
      <c r="D62" s="125" t="str">
        <f>[1]!VendorFilteredRows( EquipmentListTable[],EquipmentListTable[Supplier], FilterSpecs!$A$7, $A$2)</f>
        <v>935</v>
      </c>
      <c r="E62" s="125">
        <f>[1]!VendorFilteredRows( EquipmentListTable[],EquipmentListTable[Supplier], FilterSpecs!$A$7, $A$2)</f>
        <v>0</v>
      </c>
      <c r="F62" s="125">
        <f>[1]!VendorFilteredRows( EquipmentListTable[],EquipmentListTable[Supplier], FilterSpecs!$A$7, $A$2)</f>
        <v>0</v>
      </c>
      <c r="G62" s="125">
        <f>[1]!VendorFilteredRows( EquipmentListTable[],EquipmentListTable[Supplier], FilterSpecs!$A$7, $A$2)</f>
        <v>0</v>
      </c>
      <c r="H62" s="125">
        <f>[1]!VendorFilteredRows( EquipmentListTable[],EquipmentListTable[Supplier], FilterSpecs!$A$7, $A$2)</f>
        <v>0</v>
      </c>
      <c r="I62" s="125">
        <f>[1]!VendorFilteredRows( EquipmentListTable[],EquipmentListTable[Supplier], FilterSpecs!$A$7, $A$2)</f>
        <v>0</v>
      </c>
      <c r="J62" s="125">
        <f>[1]!VendorFilteredRows( EquipmentListTable[],EquipmentListTable[Supplier], FilterSpecs!$A$7, $A$2)</f>
        <v>0</v>
      </c>
      <c r="K62" s="125">
        <f>[1]!VendorFilteredRows( EquipmentListTable[],EquipmentListTable[Supplier], FilterSpecs!$A$7, $A$2)</f>
        <v>0</v>
      </c>
      <c r="L62" s="125">
        <f>[1]!VendorFilteredRows( EquipmentListTable[],EquipmentListTable[Supplier], FilterSpecs!$A$7, $A$2)</f>
        <v>0</v>
      </c>
      <c r="M62" s="125" t="str">
        <f>[1]!VendorFilteredRows( EquipmentListTable[],EquipmentListTable[Supplier], FilterSpecs!$A$7, $A$2)</f>
        <v xml:space="preserve">MCP4725 Breakout Board - 12-Bit DAC w/I2C Interface </v>
      </c>
      <c r="N62" s="125">
        <f>[1]!VendorFilteredRows( EquipmentListTable[],EquipmentListTable[Supplier], FilterSpecs!$A$7, $A$2)</f>
        <v>4.95</v>
      </c>
      <c r="O62" s="125">
        <f>[1]!VendorFilteredRows( EquipmentListTable[],EquipmentListTable[Supplier], FilterSpecs!$A$7, $A$2)</f>
        <v>0</v>
      </c>
      <c r="P62" s="125" t="str">
        <f>[1]!VendorFilteredRows( EquipmentListTable[],EquipmentListTable[Supplier], FilterSpecs!$A$7, $A$2)</f>
        <v>A</v>
      </c>
      <c r="Q62" s="125">
        <f>[1]!VendorFilteredRows( EquipmentListTable[],EquipmentListTable[Supplier], FilterSpecs!$A$7, $A$2)</f>
        <v>187</v>
      </c>
      <c r="R62" s="125" t="str">
        <f>[1]!VendorFilteredRows( EquipmentListTable[],EquipmentListTable[Supplier], FilterSpecs!$A$7, $A$2)</f>
        <v>935</v>
      </c>
      <c r="S62" s="125">
        <f>[1]!VendorFilteredRows( EquipmentListTable[],EquipmentListTable[Supplier], FilterSpecs!$A$7, $A$2)</f>
        <v>0</v>
      </c>
      <c r="T62" s="125">
        <f>[1]!VendorFilteredRows( EquipmentListTable[],EquipmentListTable[Supplier], FilterSpecs!$A$7, $A$2)</f>
        <v>0</v>
      </c>
      <c r="U62" s="125">
        <f>[1]!VendorFilteredRows( EquipmentListTable[],EquipmentListTable[Supplier], FilterSpecs!$A$7, $A$2)</f>
        <v>0</v>
      </c>
      <c r="V62" s="125">
        <f>[1]!VendorFilteredRows( EquipmentListTable[],EquipmentListTable[Supplier], FilterSpecs!$A$7, $A$2)</f>
        <v>0</v>
      </c>
      <c r="W62" s="125">
        <f>[1]!VendorFilteredRows( EquipmentListTable[],EquipmentListTable[Supplier], FilterSpecs!$A$7, $A$2)</f>
        <v>0</v>
      </c>
      <c r="X62" s="125">
        <f>[1]!VendorFilteredRows( EquipmentListTable[],EquipmentListTable[Supplier], FilterSpecs!$A$7, $A$2)</f>
        <v>0</v>
      </c>
      <c r="Y62" s="125">
        <f>[1]!VendorFilteredRows( EquipmentListTable[],EquipmentListTable[Supplier], FilterSpecs!$A$7, $A$2)</f>
        <v>0</v>
      </c>
      <c r="Z62" s="125" t="str">
        <f>[1]!VendorFilteredRows( EquipmentListTable[],EquipmentListTable[Supplier], FilterSpecs!$A$7, $A$2)</f>
        <v>https://www.adafruit.com/product/935</v>
      </c>
      <c r="AA62" s="125" t="str">
        <f>[1]!VendorFilteredRows( EquipmentListTable[],EquipmentListTable[Supplier], FilterSpecs!$A$7, $A$2)</f>
        <v>https://www.mouser.com/ProductDetail/485-935</v>
      </c>
      <c r="AB62" s="125"/>
    </row>
    <row r="63" spans="1:28" x14ac:dyDescent="0.3">
      <c r="A63" s="125" t="str">
        <f>[1]!VendorFilteredRows( EquipmentListTable[],EquipmentListTable[Supplier], FilterSpecs!$A$7, $A$2)</f>
        <v>Secondary Component</v>
      </c>
      <c r="B63" s="125" t="str">
        <f>[1]!VendorFilteredRows( EquipmentListTable[],EquipmentListTable[Supplier], FilterSpecs!$A$7, $A$2)</f>
        <v>Interface/Level/Logic Conversion</v>
      </c>
      <c r="C63" s="125" t="str">
        <f>[1]!VendorFilteredRows( EquipmentListTable[],EquipmentListTable[Supplier], FilterSpecs!$A$7, $A$2)</f>
        <v>Adafruit</v>
      </c>
      <c r="D63" s="125" t="str">
        <f>[1]!VendorFilteredRows( EquipmentListTable[],EquipmentListTable[Supplier], FilterSpecs!$A$7, $A$2)</f>
        <v>1895</v>
      </c>
      <c r="E63" s="125">
        <f>[1]!VendorFilteredRows( EquipmentListTable[],EquipmentListTable[Supplier], FilterSpecs!$A$7, $A$2)</f>
        <v>0</v>
      </c>
      <c r="F63" s="125">
        <f>[1]!VendorFilteredRows( EquipmentListTable[],EquipmentListTable[Supplier], FilterSpecs!$A$7, $A$2)</f>
        <v>0</v>
      </c>
      <c r="G63" s="125">
        <f>[1]!VendorFilteredRows( EquipmentListTable[],EquipmentListTable[Supplier], FilterSpecs!$A$7, $A$2)</f>
        <v>0</v>
      </c>
      <c r="H63" s="125">
        <f>[1]!VendorFilteredRows( EquipmentListTable[],EquipmentListTable[Supplier], FilterSpecs!$A$7, $A$2)</f>
        <v>0</v>
      </c>
      <c r="I63" s="125">
        <f>[1]!VendorFilteredRows( EquipmentListTable[],EquipmentListTable[Supplier], FilterSpecs!$A$7, $A$2)</f>
        <v>0</v>
      </c>
      <c r="J63" s="125">
        <f>[1]!VendorFilteredRows( EquipmentListTable[],EquipmentListTable[Supplier], FilterSpecs!$A$7, $A$2)</f>
        <v>0</v>
      </c>
      <c r="K63" s="125">
        <f>[1]!VendorFilteredRows( EquipmentListTable[],EquipmentListTable[Supplier], FilterSpecs!$A$7, $A$2)</f>
        <v>0</v>
      </c>
      <c r="L63" s="125">
        <f>[1]!VendorFilteredRows( EquipmentListTable[],EquipmentListTable[Supplier], FilterSpecs!$A$7, $A$2)</f>
        <v>0</v>
      </c>
      <c r="M63" s="125" t="str">
        <f>[1]!VendorFilteredRows( EquipmentListTable[],EquipmentListTable[Supplier], FilterSpecs!$A$7, $A$2)</f>
        <v xml:space="preserve">Adafruit I2C Non-Volatile FRAM Breakout - 256Kbit / 32KByte </v>
      </c>
      <c r="N63" s="125">
        <f>[1]!VendorFilteredRows( EquipmentListTable[],EquipmentListTable[Supplier], FilterSpecs!$A$7, $A$2)</f>
        <v>9.9499999999999993</v>
      </c>
      <c r="O63" s="125">
        <f>[1]!VendorFilteredRows( EquipmentListTable[],EquipmentListTable[Supplier], FilterSpecs!$A$7, $A$2)</f>
        <v>0</v>
      </c>
      <c r="P63" s="125" t="str">
        <f>[1]!VendorFilteredRows( EquipmentListTable[],EquipmentListTable[Supplier], FilterSpecs!$A$7, $A$2)</f>
        <v>A</v>
      </c>
      <c r="Q63" s="125">
        <f>[1]!VendorFilteredRows( EquipmentListTable[],EquipmentListTable[Supplier], FilterSpecs!$A$7, $A$2)</f>
        <v>188</v>
      </c>
      <c r="R63" s="125" t="str">
        <f>[1]!VendorFilteredRows( EquipmentListTable[],EquipmentListTable[Supplier], FilterSpecs!$A$7, $A$2)</f>
        <v>1895</v>
      </c>
      <c r="S63" s="125">
        <f>[1]!VendorFilteredRows( EquipmentListTable[],EquipmentListTable[Supplier], FilterSpecs!$A$7, $A$2)</f>
        <v>0</v>
      </c>
      <c r="T63" s="125">
        <f>[1]!VendorFilteredRows( EquipmentListTable[],EquipmentListTable[Supplier], FilterSpecs!$A$7, $A$2)</f>
        <v>0</v>
      </c>
      <c r="U63" s="125">
        <f>[1]!VendorFilteredRows( EquipmentListTable[],EquipmentListTable[Supplier], FilterSpecs!$A$7, $A$2)</f>
        <v>0</v>
      </c>
      <c r="V63" s="125">
        <f>[1]!VendorFilteredRows( EquipmentListTable[],EquipmentListTable[Supplier], FilterSpecs!$A$7, $A$2)</f>
        <v>0</v>
      </c>
      <c r="W63" s="125">
        <f>[1]!VendorFilteredRows( EquipmentListTable[],EquipmentListTable[Supplier], FilterSpecs!$A$7, $A$2)</f>
        <v>0</v>
      </c>
      <c r="X63" s="125">
        <f>[1]!VendorFilteredRows( EquipmentListTable[],EquipmentListTable[Supplier], FilterSpecs!$A$7, $A$2)</f>
        <v>0</v>
      </c>
      <c r="Y63" s="125">
        <f>[1]!VendorFilteredRows( EquipmentListTable[],EquipmentListTable[Supplier], FilterSpecs!$A$7, $A$2)</f>
        <v>0</v>
      </c>
      <c r="Z63" s="125" t="str">
        <f>[1]!VendorFilteredRows( EquipmentListTable[],EquipmentListTable[Supplier], FilterSpecs!$A$7, $A$2)</f>
        <v>https://www.adafruit.com/product/1895</v>
      </c>
      <c r="AA63" s="125" t="str">
        <f>[1]!VendorFilteredRows( EquipmentListTable[],EquipmentListTable[Supplier], FilterSpecs!$A$7, $A$2)</f>
        <v>https://www.mouser.com/ProductDetail/485-1895</v>
      </c>
      <c r="AB63" s="125"/>
    </row>
    <row r="64" spans="1:28" x14ac:dyDescent="0.3">
      <c r="A64" s="125" t="str">
        <f>[1]!VendorFilteredRows( EquipmentListTable[],EquipmentListTable[Supplier], FilterSpecs!$A$7, $A$2)</f>
        <v>Secondary Component</v>
      </c>
      <c r="B64" s="125" t="str">
        <f>[1]!VendorFilteredRows( EquipmentListTable[],EquipmentListTable[Supplier], FilterSpecs!$A$7, $A$2)</f>
        <v>Interface/Level/Logic Conversion</v>
      </c>
      <c r="C64" s="125" t="str">
        <f>[1]!VendorFilteredRows( EquipmentListTable[],EquipmentListTable[Supplier], FilterSpecs!$A$7, $A$2)</f>
        <v>Adafruit</v>
      </c>
      <c r="D64" s="125" t="str">
        <f>[1]!VendorFilteredRows( EquipmentListTable[],EquipmentListTable[Supplier], FilterSpecs!$A$7, $A$2)</f>
        <v>1897</v>
      </c>
      <c r="E64" s="125">
        <f>[1]!VendorFilteredRows( EquipmentListTable[],EquipmentListTable[Supplier], FilterSpecs!$A$7, $A$2)</f>
        <v>0</v>
      </c>
      <c r="F64" s="125">
        <f>[1]!VendorFilteredRows( EquipmentListTable[],EquipmentListTable[Supplier], FilterSpecs!$A$7, $A$2)</f>
        <v>0</v>
      </c>
      <c r="G64" s="125">
        <f>[1]!VendorFilteredRows( EquipmentListTable[],EquipmentListTable[Supplier], FilterSpecs!$A$7, $A$2)</f>
        <v>0</v>
      </c>
      <c r="H64" s="125">
        <f>[1]!VendorFilteredRows( EquipmentListTable[],EquipmentListTable[Supplier], FilterSpecs!$A$7, $A$2)</f>
        <v>0</v>
      </c>
      <c r="I64" s="125">
        <f>[1]!VendorFilteredRows( EquipmentListTable[],EquipmentListTable[Supplier], FilterSpecs!$A$7, $A$2)</f>
        <v>0</v>
      </c>
      <c r="J64" s="125">
        <f>[1]!VendorFilteredRows( EquipmentListTable[],EquipmentListTable[Supplier], FilterSpecs!$A$7, $A$2)</f>
        <v>0</v>
      </c>
      <c r="K64" s="125">
        <f>[1]!VendorFilteredRows( EquipmentListTable[],EquipmentListTable[Supplier], FilterSpecs!$A$7, $A$2)</f>
        <v>0</v>
      </c>
      <c r="L64" s="125">
        <f>[1]!VendorFilteredRows( EquipmentListTable[],EquipmentListTable[Supplier], FilterSpecs!$A$7, $A$2)</f>
        <v>0</v>
      </c>
      <c r="M64" s="125" t="str">
        <f>[1]!VendorFilteredRows( EquipmentListTable[],EquipmentListTable[Supplier], FilterSpecs!$A$7, $A$2)</f>
        <v xml:space="preserve">Adafruit SPI Non-Volatile FRAM Breakout - 64Kbit / 8KByte </v>
      </c>
      <c r="N64" s="125">
        <f>[1]!VendorFilteredRows( EquipmentListTable[],EquipmentListTable[Supplier], FilterSpecs!$A$7, $A$2)</f>
        <v>5.95</v>
      </c>
      <c r="O64" s="125">
        <f>[1]!VendorFilteredRows( EquipmentListTable[],EquipmentListTable[Supplier], FilterSpecs!$A$7, $A$2)</f>
        <v>0</v>
      </c>
      <c r="P64" s="125" t="str">
        <f>[1]!VendorFilteredRows( EquipmentListTable[],EquipmentListTable[Supplier], FilterSpecs!$A$7, $A$2)</f>
        <v>A</v>
      </c>
      <c r="Q64" s="125">
        <f>[1]!VendorFilteredRows( EquipmentListTable[],EquipmentListTable[Supplier], FilterSpecs!$A$7, $A$2)</f>
        <v>189</v>
      </c>
      <c r="R64" s="125" t="str">
        <f>[1]!VendorFilteredRows( EquipmentListTable[],EquipmentListTable[Supplier], FilterSpecs!$A$7, $A$2)</f>
        <v>1897</v>
      </c>
      <c r="S64" s="125">
        <f>[1]!VendorFilteredRows( EquipmentListTable[],EquipmentListTable[Supplier], FilterSpecs!$A$7, $A$2)</f>
        <v>0</v>
      </c>
      <c r="T64" s="125">
        <f>[1]!VendorFilteredRows( EquipmentListTable[],EquipmentListTable[Supplier], FilterSpecs!$A$7, $A$2)</f>
        <v>0</v>
      </c>
      <c r="U64" s="125">
        <f>[1]!VendorFilteredRows( EquipmentListTable[],EquipmentListTable[Supplier], FilterSpecs!$A$7, $A$2)</f>
        <v>0</v>
      </c>
      <c r="V64" s="125">
        <f>[1]!VendorFilteredRows( EquipmentListTable[],EquipmentListTable[Supplier], FilterSpecs!$A$7, $A$2)</f>
        <v>0</v>
      </c>
      <c r="W64" s="125">
        <f>[1]!VendorFilteredRows( EquipmentListTable[],EquipmentListTable[Supplier], FilterSpecs!$A$7, $A$2)</f>
        <v>0</v>
      </c>
      <c r="X64" s="125">
        <f>[1]!VendorFilteredRows( EquipmentListTable[],EquipmentListTable[Supplier], FilterSpecs!$A$7, $A$2)</f>
        <v>0</v>
      </c>
      <c r="Y64" s="125">
        <f>[1]!VendorFilteredRows( EquipmentListTable[],EquipmentListTable[Supplier], FilterSpecs!$A$7, $A$2)</f>
        <v>0</v>
      </c>
      <c r="Z64" s="125" t="str">
        <f>[1]!VendorFilteredRows( EquipmentListTable[],EquipmentListTable[Supplier], FilterSpecs!$A$7, $A$2)</f>
        <v>https://www.adafruit.com/product/1897</v>
      </c>
      <c r="AA64" s="125" t="str">
        <f>[1]!VendorFilteredRows( EquipmentListTable[],EquipmentListTable[Supplier], FilterSpecs!$A$7, $A$2)</f>
        <v>https://www.mouser.com/ProductDetail/485-1897</v>
      </c>
      <c r="AB64" s="125"/>
    </row>
    <row r="65" spans="1:28" x14ac:dyDescent="0.3">
      <c r="A65" s="125" t="str">
        <f>[1]!VendorFilteredRows( EquipmentListTable[],EquipmentListTable[Supplier], FilterSpecs!$A$7, $A$2)</f>
        <v>Secondary Component</v>
      </c>
      <c r="B65" s="125" t="str">
        <f>[1]!VendorFilteredRows( EquipmentListTable[],EquipmentListTable[Supplier], FilterSpecs!$A$7, $A$2)</f>
        <v>Signal Multiplexing/Conditioning</v>
      </c>
      <c r="C65" s="125" t="str">
        <f>[1]!VendorFilteredRows( EquipmentListTable[],EquipmentListTable[Supplier], FilterSpecs!$A$7, $A$2)</f>
        <v>Adafruit</v>
      </c>
      <c r="D65" s="125" t="str">
        <f>[1]!VendorFilteredRows( EquipmentListTable[],EquipmentListTable[Supplier], FilterSpecs!$A$7, $A$2)</f>
        <v>2717</v>
      </c>
      <c r="E65" s="125">
        <f>[1]!VendorFilteredRows( EquipmentListTable[],EquipmentListTable[Supplier], FilterSpecs!$A$7, $A$2)</f>
        <v>0</v>
      </c>
      <c r="F65" s="125">
        <f>[1]!VendorFilteredRows( EquipmentListTable[],EquipmentListTable[Supplier], FilterSpecs!$A$7, $A$2)</f>
        <v>0</v>
      </c>
      <c r="G65" s="125">
        <f>[1]!VendorFilteredRows( EquipmentListTable[],EquipmentListTable[Supplier], FilterSpecs!$A$7, $A$2)</f>
        <v>0</v>
      </c>
      <c r="H65" s="125">
        <f>[1]!VendorFilteredRows( EquipmentListTable[],EquipmentListTable[Supplier], FilterSpecs!$A$7, $A$2)</f>
        <v>0</v>
      </c>
      <c r="I65" s="125">
        <f>[1]!VendorFilteredRows( EquipmentListTable[],EquipmentListTable[Supplier], FilterSpecs!$A$7, $A$2)</f>
        <v>0</v>
      </c>
      <c r="J65" s="125">
        <f>[1]!VendorFilteredRows( EquipmentListTable[],EquipmentListTable[Supplier], FilterSpecs!$A$7, $A$2)</f>
        <v>0</v>
      </c>
      <c r="K65" s="125">
        <f>[1]!VendorFilteredRows( EquipmentListTable[],EquipmentListTable[Supplier], FilterSpecs!$A$7, $A$2)</f>
        <v>0</v>
      </c>
      <c r="L65" s="125">
        <f>[1]!VendorFilteredRows( EquipmentListTable[],EquipmentListTable[Supplier], FilterSpecs!$A$7, $A$2)</f>
        <v>0</v>
      </c>
      <c r="M65" s="125" t="str">
        <f>[1]!VendorFilteredRows( EquipmentListTable[],EquipmentListTable[Supplier], FilterSpecs!$A$7, $A$2)</f>
        <v xml:space="preserve">TCA9548A I2C Multiplexer </v>
      </c>
      <c r="N65" s="125">
        <f>[1]!VendorFilteredRows( EquipmentListTable[],EquipmentListTable[Supplier], FilterSpecs!$A$7, $A$2)</f>
        <v>6.95</v>
      </c>
      <c r="O65" s="125">
        <f>[1]!VendorFilteredRows( EquipmentListTable[],EquipmentListTable[Supplier], FilterSpecs!$A$7, $A$2)</f>
        <v>0</v>
      </c>
      <c r="P65" s="125" t="str">
        <f>[1]!VendorFilteredRows( EquipmentListTable[],EquipmentListTable[Supplier], FilterSpecs!$A$7, $A$2)</f>
        <v>A</v>
      </c>
      <c r="Q65" s="125">
        <f>[1]!VendorFilteredRows( EquipmentListTable[],EquipmentListTable[Supplier], FilterSpecs!$A$7, $A$2)</f>
        <v>222</v>
      </c>
      <c r="R65" s="125" t="str">
        <f>[1]!VendorFilteredRows( EquipmentListTable[],EquipmentListTable[Supplier], FilterSpecs!$A$7, $A$2)</f>
        <v>2717</v>
      </c>
      <c r="S65" s="125">
        <f>[1]!VendorFilteredRows( EquipmentListTable[],EquipmentListTable[Supplier], FilterSpecs!$A$7, $A$2)</f>
        <v>0</v>
      </c>
      <c r="T65" s="125">
        <f>[1]!VendorFilteredRows( EquipmentListTable[],EquipmentListTable[Supplier], FilterSpecs!$A$7, $A$2)</f>
        <v>0</v>
      </c>
      <c r="U65" s="125">
        <f>[1]!VendorFilteredRows( EquipmentListTable[],EquipmentListTable[Supplier], FilterSpecs!$A$7, $A$2)</f>
        <v>0</v>
      </c>
      <c r="V65" s="125">
        <f>[1]!VendorFilteredRows( EquipmentListTable[],EquipmentListTable[Supplier], FilterSpecs!$A$7, $A$2)</f>
        <v>0</v>
      </c>
      <c r="W65" s="125">
        <f>[1]!VendorFilteredRows( EquipmentListTable[],EquipmentListTable[Supplier], FilterSpecs!$A$7, $A$2)</f>
        <v>0</v>
      </c>
      <c r="X65" s="125">
        <f>[1]!VendorFilteredRows( EquipmentListTable[],EquipmentListTable[Supplier], FilterSpecs!$A$7, $A$2)</f>
        <v>0</v>
      </c>
      <c r="Y65" s="125">
        <f>[1]!VendorFilteredRows( EquipmentListTable[],EquipmentListTable[Supplier], FilterSpecs!$A$7, $A$2)</f>
        <v>0</v>
      </c>
      <c r="Z65" s="125" t="str">
        <f>[1]!VendorFilteredRows( EquipmentListTable[],EquipmentListTable[Supplier], FilterSpecs!$A$7, $A$2)</f>
        <v>https://www.adafruit.com/product/2717</v>
      </c>
      <c r="AA65" s="125" t="str">
        <f>[1]!VendorFilteredRows( EquipmentListTable[],EquipmentListTable[Supplier], FilterSpecs!$A$7, $A$2)</f>
        <v>https://www.mouser.com/ProductDetail/485-2717</v>
      </c>
      <c r="AB65" s="125"/>
    </row>
    <row r="66" spans="1:28" x14ac:dyDescent="0.3">
      <c r="A66" s="125" t="str">
        <f>[1]!VendorFilteredRows( EquipmentListTable[],EquipmentListTable[Supplier], FilterSpecs!$A$7, $A$2)</f>
        <v>Secondary Component</v>
      </c>
      <c r="B66" s="125" t="str">
        <f>[1]!VendorFilteredRows( EquipmentListTable[],EquipmentListTable[Supplier], FilterSpecs!$A$7, $A$2)</f>
        <v>Signal Multiplexing/Conditioning</v>
      </c>
      <c r="C66" s="125" t="str">
        <f>[1]!VendorFilteredRows( EquipmentListTable[],EquipmentListTable[Supplier], FilterSpecs!$A$7, $A$2)</f>
        <v>Adafruit</v>
      </c>
      <c r="D66" s="125" t="str">
        <f>[1]!VendorFilteredRows( EquipmentListTable[],EquipmentListTable[Supplier], FilterSpecs!$A$7, $A$2)</f>
        <v>1085</v>
      </c>
      <c r="E66" s="125">
        <f>[1]!VendorFilteredRows( EquipmentListTable[],EquipmentListTable[Supplier], FilterSpecs!$A$7, $A$2)</f>
        <v>0</v>
      </c>
      <c r="F66" s="125">
        <f>[1]!VendorFilteredRows( EquipmentListTable[],EquipmentListTable[Supplier], FilterSpecs!$A$7, $A$2)</f>
        <v>0</v>
      </c>
      <c r="G66" s="125">
        <f>[1]!VendorFilteredRows( EquipmentListTable[],EquipmentListTable[Supplier], FilterSpecs!$A$7, $A$2)</f>
        <v>0</v>
      </c>
      <c r="H66" s="125">
        <f>[1]!VendorFilteredRows( EquipmentListTable[],EquipmentListTable[Supplier], FilterSpecs!$A$7, $A$2)</f>
        <v>0</v>
      </c>
      <c r="I66" s="125">
        <f>[1]!VendorFilteredRows( EquipmentListTable[],EquipmentListTable[Supplier], FilterSpecs!$A$7, $A$2)</f>
        <v>0</v>
      </c>
      <c r="J66" s="125">
        <f>[1]!VendorFilteredRows( EquipmentListTable[],EquipmentListTable[Supplier], FilterSpecs!$A$7, $A$2)</f>
        <v>0</v>
      </c>
      <c r="K66" s="125">
        <f>[1]!VendorFilteredRows( EquipmentListTable[],EquipmentListTable[Supplier], FilterSpecs!$A$7, $A$2)</f>
        <v>0</v>
      </c>
      <c r="L66" s="125">
        <f>[1]!VendorFilteredRows( EquipmentListTable[],EquipmentListTable[Supplier], FilterSpecs!$A$7, $A$2)</f>
        <v>0</v>
      </c>
      <c r="M66" s="125" t="str">
        <f>[1]!VendorFilteredRows( EquipmentListTable[],EquipmentListTable[Supplier], FilterSpecs!$A$7, $A$2)</f>
        <v xml:space="preserve">ADS1115 16-Bit ADC - 4 Channel with Programmable Gain Amplifier </v>
      </c>
      <c r="N66" s="125">
        <f>[1]!VendorFilteredRows( EquipmentListTable[],EquipmentListTable[Supplier], FilterSpecs!$A$7, $A$2)</f>
        <v>14.95</v>
      </c>
      <c r="O66" s="125">
        <f>[1]!VendorFilteredRows( EquipmentListTable[],EquipmentListTable[Supplier], FilterSpecs!$A$7, $A$2)</f>
        <v>0</v>
      </c>
      <c r="P66" s="125" t="str">
        <f>[1]!VendorFilteredRows( EquipmentListTable[],EquipmentListTable[Supplier], FilterSpecs!$A$7, $A$2)</f>
        <v>A</v>
      </c>
      <c r="Q66" s="125">
        <f>[1]!VendorFilteredRows( EquipmentListTable[],EquipmentListTable[Supplier], FilterSpecs!$A$7, $A$2)</f>
        <v>224</v>
      </c>
      <c r="R66" s="125" t="str">
        <f>[1]!VendorFilteredRows( EquipmentListTable[],EquipmentListTable[Supplier], FilterSpecs!$A$7, $A$2)</f>
        <v>1085</v>
      </c>
      <c r="S66" s="125">
        <f>[1]!VendorFilteredRows( EquipmentListTable[],EquipmentListTable[Supplier], FilterSpecs!$A$7, $A$2)</f>
        <v>0</v>
      </c>
      <c r="T66" s="125">
        <f>[1]!VendorFilteredRows( EquipmentListTable[],EquipmentListTable[Supplier], FilterSpecs!$A$7, $A$2)</f>
        <v>0</v>
      </c>
      <c r="U66" s="125">
        <f>[1]!VendorFilteredRows( EquipmentListTable[],EquipmentListTable[Supplier], FilterSpecs!$A$7, $A$2)</f>
        <v>0</v>
      </c>
      <c r="V66" s="125">
        <f>[1]!VendorFilteredRows( EquipmentListTable[],EquipmentListTable[Supplier], FilterSpecs!$A$7, $A$2)</f>
        <v>0</v>
      </c>
      <c r="W66" s="125">
        <f>[1]!VendorFilteredRows( EquipmentListTable[],EquipmentListTable[Supplier], FilterSpecs!$A$7, $A$2)</f>
        <v>0</v>
      </c>
      <c r="X66" s="125">
        <f>[1]!VendorFilteredRows( EquipmentListTable[],EquipmentListTable[Supplier], FilterSpecs!$A$7, $A$2)</f>
        <v>0</v>
      </c>
      <c r="Y66" s="125">
        <f>[1]!VendorFilteredRows( EquipmentListTable[],EquipmentListTable[Supplier], FilterSpecs!$A$7, $A$2)</f>
        <v>0</v>
      </c>
      <c r="Z66" s="125" t="str">
        <f>[1]!VendorFilteredRows( EquipmentListTable[],EquipmentListTable[Supplier], FilterSpecs!$A$7, $A$2)</f>
        <v>https://www.adafruit.com/product/1085</v>
      </c>
      <c r="AA66" s="125" t="str">
        <f>[1]!VendorFilteredRows( EquipmentListTable[],EquipmentListTable[Supplier], FilterSpecs!$A$7, $A$2)</f>
        <v>https://www.mouser.com/ProductDetail/485-1085</v>
      </c>
      <c r="AB66" s="125"/>
    </row>
    <row r="67" spans="1:28" x14ac:dyDescent="0.3">
      <c r="A67" s="125" t="str">
        <f>[1]!VendorFilteredRows( EquipmentListTable[],EquipmentListTable[Supplier], FilterSpecs!$A$7, $A$2)</f>
        <v>Secondary Component</v>
      </c>
      <c r="B67" s="125" t="str">
        <f>[1]!VendorFilteredRows( EquipmentListTable[],EquipmentListTable[Supplier], FilterSpecs!$A$7, $A$2)</f>
        <v>Signal Multiplexing/Conditioning</v>
      </c>
      <c r="C67" s="125" t="str">
        <f>[1]!VendorFilteredRows( EquipmentListTable[],EquipmentListTable[Supplier], FilterSpecs!$A$7, $A$2)</f>
        <v>Adafruit</v>
      </c>
      <c r="D67" s="125" t="str">
        <f>[1]!VendorFilteredRows( EquipmentListTable[],EquipmentListTable[Supplier], FilterSpecs!$A$7, $A$2)</f>
        <v>856</v>
      </c>
      <c r="E67" s="125">
        <f>[1]!VendorFilteredRows( EquipmentListTable[],EquipmentListTable[Supplier], FilterSpecs!$A$7, $A$2)</f>
        <v>0</v>
      </c>
      <c r="F67" s="125">
        <f>[1]!VendorFilteredRows( EquipmentListTable[],EquipmentListTable[Supplier], FilterSpecs!$A$7, $A$2)</f>
        <v>0</v>
      </c>
      <c r="G67" s="125">
        <f>[1]!VendorFilteredRows( EquipmentListTable[],EquipmentListTable[Supplier], FilterSpecs!$A$7, $A$2)</f>
        <v>0</v>
      </c>
      <c r="H67" s="125">
        <f>[1]!VendorFilteredRows( EquipmentListTable[],EquipmentListTable[Supplier], FilterSpecs!$A$7, $A$2)</f>
        <v>0</v>
      </c>
      <c r="I67" s="125">
        <f>[1]!VendorFilteredRows( EquipmentListTable[],EquipmentListTable[Supplier], FilterSpecs!$A$7, $A$2)</f>
        <v>0</v>
      </c>
      <c r="J67" s="125">
        <f>[1]!VendorFilteredRows( EquipmentListTable[],EquipmentListTable[Supplier], FilterSpecs!$A$7, $A$2)</f>
        <v>0</v>
      </c>
      <c r="K67" s="125">
        <f>[1]!VendorFilteredRows( EquipmentListTable[],EquipmentListTable[Supplier], FilterSpecs!$A$7, $A$2)</f>
        <v>0</v>
      </c>
      <c r="L67" s="125">
        <f>[1]!VendorFilteredRows( EquipmentListTable[],EquipmentListTable[Supplier], FilterSpecs!$A$7, $A$2)</f>
        <v>0</v>
      </c>
      <c r="M67" s="125" t="str">
        <f>[1]!VendorFilteredRows( EquipmentListTable[],EquipmentListTable[Supplier], FilterSpecs!$A$7, $A$2)</f>
        <v xml:space="preserve">MCP3008 - 8-Channel 10-Bit ADC With SPI Interface </v>
      </c>
      <c r="N67" s="125">
        <f>[1]!VendorFilteredRows( EquipmentListTable[],EquipmentListTable[Supplier], FilterSpecs!$A$7, $A$2)</f>
        <v>3.75</v>
      </c>
      <c r="O67" s="125">
        <f>[1]!VendorFilteredRows( EquipmentListTable[],EquipmentListTable[Supplier], FilterSpecs!$A$7, $A$2)</f>
        <v>0</v>
      </c>
      <c r="P67" s="125" t="str">
        <f>[1]!VendorFilteredRows( EquipmentListTable[],EquipmentListTable[Supplier], FilterSpecs!$A$7, $A$2)</f>
        <v>A</v>
      </c>
      <c r="Q67" s="125">
        <f>[1]!VendorFilteredRows( EquipmentListTable[],EquipmentListTable[Supplier], FilterSpecs!$A$7, $A$2)</f>
        <v>225</v>
      </c>
      <c r="R67" s="125" t="str">
        <f>[1]!VendorFilteredRows( EquipmentListTable[],EquipmentListTable[Supplier], FilterSpecs!$A$7, $A$2)</f>
        <v>856</v>
      </c>
      <c r="S67" s="125">
        <f>[1]!VendorFilteredRows( EquipmentListTable[],EquipmentListTable[Supplier], FilterSpecs!$A$7, $A$2)</f>
        <v>0</v>
      </c>
      <c r="T67" s="125">
        <f>[1]!VendorFilteredRows( EquipmentListTable[],EquipmentListTable[Supplier], FilterSpecs!$A$7, $A$2)</f>
        <v>0</v>
      </c>
      <c r="U67" s="125">
        <f>[1]!VendorFilteredRows( EquipmentListTable[],EquipmentListTable[Supplier], FilterSpecs!$A$7, $A$2)</f>
        <v>0</v>
      </c>
      <c r="V67" s="125">
        <f>[1]!VendorFilteredRows( EquipmentListTable[],EquipmentListTable[Supplier], FilterSpecs!$A$7, $A$2)</f>
        <v>0</v>
      </c>
      <c r="W67" s="125">
        <f>[1]!VendorFilteredRows( EquipmentListTable[],EquipmentListTable[Supplier], FilterSpecs!$A$7, $A$2)</f>
        <v>0</v>
      </c>
      <c r="X67" s="125">
        <f>[1]!VendorFilteredRows( EquipmentListTable[],EquipmentListTable[Supplier], FilterSpecs!$A$7, $A$2)</f>
        <v>0</v>
      </c>
      <c r="Y67" s="125">
        <f>[1]!VendorFilteredRows( EquipmentListTable[],EquipmentListTable[Supplier], FilterSpecs!$A$7, $A$2)</f>
        <v>0</v>
      </c>
      <c r="Z67" s="125" t="str">
        <f>[1]!VendorFilteredRows( EquipmentListTable[],EquipmentListTable[Supplier], FilterSpecs!$A$7, $A$2)</f>
        <v>https://www.adafruit.com/product/856</v>
      </c>
      <c r="AA67" s="125" t="str">
        <f>[1]!VendorFilteredRows( EquipmentListTable[],EquipmentListTable[Supplier], FilterSpecs!$A$7, $A$2)</f>
        <v>https://www.mouser.com/ProductDetail/485-856</v>
      </c>
      <c r="AB67" s="125"/>
    </row>
    <row r="68" spans="1:28" x14ac:dyDescent="0.3">
      <c r="A68" s="125" t="str">
        <f>[1]!VendorFilteredRows( EquipmentListTable[],EquipmentListTable[Supplier], FilterSpecs!$A$7, $A$2)</f>
        <v>Secondary Component</v>
      </c>
      <c r="B68" s="125" t="str">
        <f>[1]!VendorFilteredRows( EquipmentListTable[],EquipmentListTable[Supplier], FilterSpecs!$A$7, $A$2)</f>
        <v>USB Cables/Adapters</v>
      </c>
      <c r="C68" s="125" t="str">
        <f>[1]!VendorFilteredRows( EquipmentListTable[],EquipmentListTable[Supplier], FilterSpecs!$A$7, $A$2)</f>
        <v>Adafruit</v>
      </c>
      <c r="D68" s="125" t="str">
        <f>[1]!VendorFilteredRows( EquipmentListTable[],EquipmentListTable[Supplier], FilterSpecs!$A$7, $A$2)</f>
        <v>1099</v>
      </c>
      <c r="E68" s="125">
        <f>[1]!VendorFilteredRows( EquipmentListTable[],EquipmentListTable[Supplier], FilterSpecs!$A$7, $A$2)</f>
        <v>0</v>
      </c>
      <c r="F68" s="125">
        <f>[1]!VendorFilteredRows( EquipmentListTable[],EquipmentListTable[Supplier], FilterSpecs!$A$7, $A$2)</f>
        <v>0</v>
      </c>
      <c r="G68" s="125">
        <f>[1]!VendorFilteredRows( EquipmentListTable[],EquipmentListTable[Supplier], FilterSpecs!$A$7, $A$2)</f>
        <v>0</v>
      </c>
      <c r="H68" s="125">
        <f>[1]!VendorFilteredRows( EquipmentListTable[],EquipmentListTable[Supplier], FilterSpecs!$A$7, $A$2)</f>
        <v>0</v>
      </c>
      <c r="I68" s="125">
        <f>[1]!VendorFilteredRows( EquipmentListTable[],EquipmentListTable[Supplier], FilterSpecs!$A$7, $A$2)</f>
        <v>0</v>
      </c>
      <c r="J68" s="125">
        <f>[1]!VendorFilteredRows( EquipmentListTable[],EquipmentListTable[Supplier], FilterSpecs!$A$7, $A$2)</f>
        <v>0</v>
      </c>
      <c r="K68" s="125">
        <f>[1]!VendorFilteredRows( EquipmentListTable[],EquipmentListTable[Supplier], FilterSpecs!$A$7, $A$2)</f>
        <v>0</v>
      </c>
      <c r="L68" s="125">
        <f>[1]!VendorFilteredRows( EquipmentListTable[],EquipmentListTable[Supplier], FilterSpecs!$A$7, $A$2)</f>
        <v>0</v>
      </c>
      <c r="M68" s="125" t="str">
        <f>[1]!VendorFilteredRows( EquipmentListTable[],EquipmentListTable[Supplier], FilterSpecs!$A$7, $A$2)</f>
        <v>USB OTG Host Cable - MicroB OTG male to A female</v>
      </c>
      <c r="N68" s="125">
        <f>[1]!VendorFilteredRows( EquipmentListTable[],EquipmentListTable[Supplier], FilterSpecs!$A$7, $A$2)</f>
        <v>2.5</v>
      </c>
      <c r="O68" s="125">
        <f>[1]!VendorFilteredRows( EquipmentListTable[],EquipmentListTable[Supplier], FilterSpecs!$A$7, $A$2)</f>
        <v>0</v>
      </c>
      <c r="P68" s="125" t="str">
        <f>[1]!VendorFilteredRows( EquipmentListTable[],EquipmentListTable[Supplier], FilterSpecs!$A$7, $A$2)</f>
        <v>A</v>
      </c>
      <c r="Q68" s="125">
        <f>[1]!VendorFilteredRows( EquipmentListTable[],EquipmentListTable[Supplier], FilterSpecs!$A$7, $A$2)</f>
        <v>228</v>
      </c>
      <c r="R68" s="125" t="str">
        <f>[1]!VendorFilteredRows( EquipmentListTable[],EquipmentListTable[Supplier], FilterSpecs!$A$7, $A$2)</f>
        <v>1099</v>
      </c>
      <c r="S68" s="125">
        <f>[1]!VendorFilteredRows( EquipmentListTable[],EquipmentListTable[Supplier], FilterSpecs!$A$7, $A$2)</f>
        <v>0</v>
      </c>
      <c r="T68" s="125">
        <f>[1]!VendorFilteredRows( EquipmentListTable[],EquipmentListTable[Supplier], FilterSpecs!$A$7, $A$2)</f>
        <v>0</v>
      </c>
      <c r="U68" s="125">
        <f>[1]!VendorFilteredRows( EquipmentListTable[],EquipmentListTable[Supplier], FilterSpecs!$A$7, $A$2)</f>
        <v>0</v>
      </c>
      <c r="V68" s="125">
        <f>[1]!VendorFilteredRows( EquipmentListTable[],EquipmentListTable[Supplier], FilterSpecs!$A$7, $A$2)</f>
        <v>0</v>
      </c>
      <c r="W68" s="125">
        <f>[1]!VendorFilteredRows( EquipmentListTable[],EquipmentListTable[Supplier], FilterSpecs!$A$7, $A$2)</f>
        <v>0</v>
      </c>
      <c r="X68" s="125">
        <f>[1]!VendorFilteredRows( EquipmentListTable[],EquipmentListTable[Supplier], FilterSpecs!$A$7, $A$2)</f>
        <v>0</v>
      </c>
      <c r="Y68" s="125">
        <f>[1]!VendorFilteredRows( EquipmentListTable[],EquipmentListTable[Supplier], FilterSpecs!$A$7, $A$2)</f>
        <v>0</v>
      </c>
      <c r="Z68" s="125" t="str">
        <f>[1]!VendorFilteredRows( EquipmentListTable[],EquipmentListTable[Supplier], FilterSpecs!$A$7, $A$2)</f>
        <v>https://www.adafruit.com/product/1099</v>
      </c>
      <c r="AA68" s="125" t="str">
        <f>[1]!VendorFilteredRows( EquipmentListTable[],EquipmentListTable[Supplier], FilterSpecs!$A$7, $A$2)</f>
        <v>https://www.mouser.com/ProductDetail/485-1099</v>
      </c>
      <c r="AB68" s="125"/>
    </row>
    <row r="69" spans="1:28" x14ac:dyDescent="0.3">
      <c r="A69" s="125" t="str">
        <f>[1]!VendorFilteredRows( EquipmentListTable[],EquipmentListTable[Supplier], FilterSpecs!$A$7, $A$2)</f>
        <v>Secondary Component</v>
      </c>
      <c r="B69" s="125" t="str">
        <f>[1]!VendorFilteredRows( EquipmentListTable[],EquipmentListTable[Supplier], FilterSpecs!$A$7, $A$2)</f>
        <v>USB Cables/Adapters</v>
      </c>
      <c r="C69" s="125" t="str">
        <f>[1]!VendorFilteredRows( EquipmentListTable[],EquipmentListTable[Supplier], FilterSpecs!$A$7, $A$2)</f>
        <v>Adafruit</v>
      </c>
      <c r="D69" s="125" t="str">
        <f>[1]!VendorFilteredRows( EquipmentListTable[],EquipmentListTable[Supplier], FilterSpecs!$A$7, $A$2)</f>
        <v>2910</v>
      </c>
      <c r="E69" s="125">
        <f>[1]!VendorFilteredRows( EquipmentListTable[],EquipmentListTable[Supplier], FilterSpecs!$A$7, $A$2)</f>
        <v>1</v>
      </c>
      <c r="F69" s="125">
        <f>[1]!VendorFilteredRows( EquipmentListTable[],EquipmentListTable[Supplier], FilterSpecs!$A$7, $A$2)</f>
        <v>0</v>
      </c>
      <c r="G69" s="125">
        <f>[1]!VendorFilteredRows( EquipmentListTable[],EquipmentListTable[Supplier], FilterSpecs!$A$7, $A$2)</f>
        <v>0</v>
      </c>
      <c r="H69" s="125">
        <f>[1]!VendorFilteredRows( EquipmentListTable[],EquipmentListTable[Supplier], FilterSpecs!$A$7, $A$2)</f>
        <v>5</v>
      </c>
      <c r="I69" s="125">
        <f>[1]!VendorFilteredRows( EquipmentListTable[],EquipmentListTable[Supplier], FilterSpecs!$A$7, $A$2)</f>
        <v>5</v>
      </c>
      <c r="J69" s="125">
        <f>[1]!VendorFilteredRows( EquipmentListTable[],EquipmentListTable[Supplier], FilterSpecs!$A$7, $A$2)</f>
        <v>5</v>
      </c>
      <c r="K69" s="125">
        <f>[1]!VendorFilteredRows( EquipmentListTable[],EquipmentListTable[Supplier], FilterSpecs!$A$7, $A$2)</f>
        <v>0</v>
      </c>
      <c r="L69" s="125">
        <f>[1]!VendorFilteredRows( EquipmentListTable[],EquipmentListTable[Supplier], FilterSpecs!$A$7, $A$2)</f>
        <v>0</v>
      </c>
      <c r="M69" s="125" t="str">
        <f>[1]!VendorFilteredRows( EquipmentListTable[],EquipmentListTable[Supplier], FilterSpecs!$A$7, $A$2)</f>
        <v>Tiny OTG Adapter - USB Micro to USB</v>
      </c>
      <c r="N69" s="125">
        <f>[1]!VendorFilteredRows( EquipmentListTable[],EquipmentListTable[Supplier], FilterSpecs!$A$7, $A$2)</f>
        <v>2.95</v>
      </c>
      <c r="O69" s="125">
        <f>[1]!VendorFilteredRows( EquipmentListTable[],EquipmentListTable[Supplier], FilterSpecs!$A$7, $A$2)</f>
        <v>0</v>
      </c>
      <c r="P69" s="125" t="str">
        <f>[1]!VendorFilteredRows( EquipmentListTable[],EquipmentListTable[Supplier], FilterSpecs!$A$7, $A$2)</f>
        <v>B</v>
      </c>
      <c r="Q69" s="125">
        <f>[1]!VendorFilteredRows( EquipmentListTable[],EquipmentListTable[Supplier], FilterSpecs!$A$7, $A$2)</f>
        <v>229</v>
      </c>
      <c r="R69" s="125" t="str">
        <f>[1]!VendorFilteredRows( EquipmentListTable[],EquipmentListTable[Supplier], FilterSpecs!$A$7, $A$2)</f>
        <v>2910</v>
      </c>
      <c r="S69" s="125">
        <f>[1]!VendorFilteredRows( EquipmentListTable[],EquipmentListTable[Supplier], FilterSpecs!$A$7, $A$2)</f>
        <v>2.95</v>
      </c>
      <c r="T69" s="125">
        <f>[1]!VendorFilteredRows( EquipmentListTable[],EquipmentListTable[Supplier], FilterSpecs!$A$7, $A$2)</f>
        <v>14.75</v>
      </c>
      <c r="U69" s="125">
        <f>[1]!VendorFilteredRows( EquipmentListTable[],EquipmentListTable[Supplier], FilterSpecs!$A$7, $A$2)</f>
        <v>14.75</v>
      </c>
      <c r="V69" s="125">
        <f>[1]!VendorFilteredRows( EquipmentListTable[],EquipmentListTable[Supplier], FilterSpecs!$A$7, $A$2)</f>
        <v>0</v>
      </c>
      <c r="W69" s="125">
        <f>[1]!VendorFilteredRows( EquipmentListTable[],EquipmentListTable[Supplier], FilterSpecs!$A$7, $A$2)</f>
        <v>0</v>
      </c>
      <c r="X69" s="125">
        <f>[1]!VendorFilteredRows( EquipmentListTable[],EquipmentListTable[Supplier], FilterSpecs!$A$7, $A$2)</f>
        <v>0</v>
      </c>
      <c r="Y69" s="125">
        <f>[1]!VendorFilteredRows( EquipmentListTable[],EquipmentListTable[Supplier], FilterSpecs!$A$7, $A$2)</f>
        <v>0</v>
      </c>
      <c r="Z69" s="125" t="str">
        <f>[1]!VendorFilteredRows( EquipmentListTable[],EquipmentListTable[Supplier], FilterSpecs!$A$7, $A$2)</f>
        <v>https://www.adafruit.com/product/2910</v>
      </c>
      <c r="AA69" s="125" t="str">
        <f>[1]!VendorFilteredRows( EquipmentListTable[],EquipmentListTable[Supplier], FilterSpecs!$A$7, $A$2)</f>
        <v>https://www.mouser.com/ProductDetail/485-2910</v>
      </c>
      <c r="AB69" s="125"/>
    </row>
    <row r="70" spans="1:28" x14ac:dyDescent="0.3">
      <c r="A70" s="125" t="str">
        <f>[1]!VendorFilteredRows( EquipmentListTable[],EquipmentListTable[Supplier], FilterSpecs!$A$7, $A$2)</f>
        <v>Secondary Component</v>
      </c>
      <c r="B70" s="125" t="str">
        <f>[1]!VendorFilteredRows( EquipmentListTable[],EquipmentListTable[Supplier], FilterSpecs!$A$7, $A$2)</f>
        <v>USB Cables/Adapters</v>
      </c>
      <c r="C70" s="125" t="str">
        <f>[1]!VendorFilteredRows( EquipmentListTable[],EquipmentListTable[Supplier], FilterSpecs!$A$7, $A$2)</f>
        <v>Adafruit</v>
      </c>
      <c r="D70" s="125" t="str">
        <f>[1]!VendorFilteredRows( EquipmentListTable[],EquipmentListTable[Supplier], FilterSpecs!$A$7, $A$2)</f>
        <v>1620</v>
      </c>
      <c r="E70" s="125">
        <f>[1]!VendorFilteredRows( EquipmentListTable[],EquipmentListTable[Supplier], FilterSpecs!$A$7, $A$2)</f>
        <v>0</v>
      </c>
      <c r="F70" s="125">
        <f>[1]!VendorFilteredRows( EquipmentListTable[],EquipmentListTable[Supplier], FilterSpecs!$A$7, $A$2)</f>
        <v>0</v>
      </c>
      <c r="G70" s="125">
        <f>[1]!VendorFilteredRows( EquipmentListTable[],EquipmentListTable[Supplier], FilterSpecs!$A$7, $A$2)</f>
        <v>0</v>
      </c>
      <c r="H70" s="125">
        <f>[1]!VendorFilteredRows( EquipmentListTable[],EquipmentListTable[Supplier], FilterSpecs!$A$7, $A$2)</f>
        <v>0</v>
      </c>
      <c r="I70" s="125">
        <f>[1]!VendorFilteredRows( EquipmentListTable[],EquipmentListTable[Supplier], FilterSpecs!$A$7, $A$2)</f>
        <v>0</v>
      </c>
      <c r="J70" s="125">
        <f>[1]!VendorFilteredRows( EquipmentListTable[],EquipmentListTable[Supplier], FilterSpecs!$A$7, $A$2)</f>
        <v>0</v>
      </c>
      <c r="K70" s="125">
        <f>[1]!VendorFilteredRows( EquipmentListTable[],EquipmentListTable[Supplier], FilterSpecs!$A$7, $A$2)</f>
        <v>0</v>
      </c>
      <c r="L70" s="125">
        <f>[1]!VendorFilteredRows( EquipmentListTable[],EquipmentListTable[Supplier], FilterSpecs!$A$7, $A$2)</f>
        <v>0</v>
      </c>
      <c r="M70" s="125" t="str">
        <f>[1]!VendorFilteredRows( EquipmentListTable[],EquipmentListTable[Supplier], FilterSpecs!$A$7, $A$2)</f>
        <v>USB Cable with Switch</v>
      </c>
      <c r="N70" s="125">
        <f>[1]!VendorFilteredRows( EquipmentListTable[],EquipmentListTable[Supplier], FilterSpecs!$A$7, $A$2)</f>
        <v>2.95</v>
      </c>
      <c r="O70" s="125">
        <f>[1]!VendorFilteredRows( EquipmentListTable[],EquipmentListTable[Supplier], FilterSpecs!$A$7, $A$2)</f>
        <v>0</v>
      </c>
      <c r="P70" s="125" t="str">
        <f>[1]!VendorFilteredRows( EquipmentListTable[],EquipmentListTable[Supplier], FilterSpecs!$A$7, $A$2)</f>
        <v>A</v>
      </c>
      <c r="Q70" s="125">
        <f>[1]!VendorFilteredRows( EquipmentListTable[],EquipmentListTable[Supplier], FilterSpecs!$A$7, $A$2)</f>
        <v>231</v>
      </c>
      <c r="R70" s="125" t="str">
        <f>[1]!VendorFilteredRows( EquipmentListTable[],EquipmentListTable[Supplier], FilterSpecs!$A$7, $A$2)</f>
        <v>1620</v>
      </c>
      <c r="S70" s="125">
        <f>[1]!VendorFilteredRows( EquipmentListTable[],EquipmentListTable[Supplier], FilterSpecs!$A$7, $A$2)</f>
        <v>0</v>
      </c>
      <c r="T70" s="125">
        <f>[1]!VendorFilteredRows( EquipmentListTable[],EquipmentListTable[Supplier], FilterSpecs!$A$7, $A$2)</f>
        <v>0</v>
      </c>
      <c r="U70" s="125">
        <f>[1]!VendorFilteredRows( EquipmentListTable[],EquipmentListTable[Supplier], FilterSpecs!$A$7, $A$2)</f>
        <v>0</v>
      </c>
      <c r="V70" s="125">
        <f>[1]!VendorFilteredRows( EquipmentListTable[],EquipmentListTable[Supplier], FilterSpecs!$A$7, $A$2)</f>
        <v>0</v>
      </c>
      <c r="W70" s="125">
        <f>[1]!VendorFilteredRows( EquipmentListTable[],EquipmentListTable[Supplier], FilterSpecs!$A$7, $A$2)</f>
        <v>0</v>
      </c>
      <c r="X70" s="125">
        <f>[1]!VendorFilteredRows( EquipmentListTable[],EquipmentListTable[Supplier], FilterSpecs!$A$7, $A$2)</f>
        <v>0</v>
      </c>
      <c r="Y70" s="125">
        <f>[1]!VendorFilteredRows( EquipmentListTable[],EquipmentListTable[Supplier], FilterSpecs!$A$7, $A$2)</f>
        <v>0</v>
      </c>
      <c r="Z70" s="125" t="str">
        <f>[1]!VendorFilteredRows( EquipmentListTable[],EquipmentListTable[Supplier], FilterSpecs!$A$7, $A$2)</f>
        <v>https://www.adafruit.com/product/1620</v>
      </c>
      <c r="AA70" s="125" t="str">
        <f>[1]!VendorFilteredRows( EquipmentListTable[],EquipmentListTable[Supplier], FilterSpecs!$A$7, $A$2)</f>
        <v>https://www.mouser.com/ProductDetail/485-1620</v>
      </c>
      <c r="AB70" s="125"/>
    </row>
    <row r="71" spans="1:28" x14ac:dyDescent="0.3">
      <c r="A71" s="125" t="str">
        <f>[1]!VendorFilteredRows( EquipmentListTable[],EquipmentListTable[Supplier], FilterSpecs!$A$7, $A$2)</f>
        <v>Advanced &amp; Optional Components</v>
      </c>
      <c r="B71" s="125" t="str">
        <f>[1]!VendorFilteredRows( EquipmentListTable[],EquipmentListTable[Supplier], FilterSpecs!$A$7, $A$2)</f>
        <v>GPS Logging/Fencing</v>
      </c>
      <c r="C71" s="125" t="str">
        <f>[1]!VendorFilteredRows( EquipmentListTable[],EquipmentListTable[Supplier], FilterSpecs!$A$7, $A$2)</f>
        <v>Adafruit</v>
      </c>
      <c r="D71" s="125" t="str">
        <f>[1]!VendorFilteredRows( EquipmentListTable[],EquipmentListTable[Supplier], FilterSpecs!$A$7, $A$2)</f>
        <v>1272</v>
      </c>
      <c r="E71" s="125">
        <f>[1]!VendorFilteredRows( EquipmentListTable[],EquipmentListTable[Supplier], FilterSpecs!$A$7, $A$2)</f>
        <v>0</v>
      </c>
      <c r="F71" s="125">
        <f>[1]!VendorFilteredRows( EquipmentListTable[],EquipmentListTable[Supplier], FilterSpecs!$A$7, $A$2)</f>
        <v>0</v>
      </c>
      <c r="G71" s="125">
        <f>[1]!VendorFilteredRows( EquipmentListTable[],EquipmentListTable[Supplier], FilterSpecs!$A$7, $A$2)</f>
        <v>0</v>
      </c>
      <c r="H71" s="125">
        <f>[1]!VendorFilteredRows( EquipmentListTable[],EquipmentListTable[Supplier], FilterSpecs!$A$7, $A$2)</f>
        <v>0</v>
      </c>
      <c r="I71" s="125">
        <f>[1]!VendorFilteredRows( EquipmentListTable[],EquipmentListTable[Supplier], FilterSpecs!$A$7, $A$2)</f>
        <v>0</v>
      </c>
      <c r="J71" s="125">
        <f>[1]!VendorFilteredRows( EquipmentListTable[],EquipmentListTable[Supplier], FilterSpecs!$A$7, $A$2)</f>
        <v>0</v>
      </c>
      <c r="K71" s="125">
        <f>[1]!VendorFilteredRows( EquipmentListTable[],EquipmentListTable[Supplier], FilterSpecs!$A$7, $A$2)</f>
        <v>0</v>
      </c>
      <c r="L71" s="125">
        <f>[1]!VendorFilteredRows( EquipmentListTable[],EquipmentListTable[Supplier], FilterSpecs!$A$7, $A$2)</f>
        <v>0</v>
      </c>
      <c r="M71" s="125" t="str">
        <f>[1]!VendorFilteredRows( EquipmentListTable[],EquipmentListTable[Supplier], FilterSpecs!$A$7, $A$2)</f>
        <v>Adafruit Ultimate GPS Logger Shield - Includes GPS Module</v>
      </c>
      <c r="N71" s="125">
        <f>[1]!VendorFilteredRows( EquipmentListTable[],EquipmentListTable[Supplier], FilterSpecs!$A$7, $A$2)</f>
        <v>44.95</v>
      </c>
      <c r="O71" s="125">
        <f>[1]!VendorFilteredRows( EquipmentListTable[],EquipmentListTable[Supplier], FilterSpecs!$A$7, $A$2)</f>
        <v>0</v>
      </c>
      <c r="P71" s="125" t="str">
        <f>[1]!VendorFilteredRows( EquipmentListTable[],EquipmentListTable[Supplier], FilterSpecs!$A$7, $A$2)</f>
        <v>A</v>
      </c>
      <c r="Q71" s="125">
        <f>[1]!VendorFilteredRows( EquipmentListTable[],EquipmentListTable[Supplier], FilterSpecs!$A$7, $A$2)</f>
        <v>243</v>
      </c>
      <c r="R71" s="125" t="str">
        <f>[1]!VendorFilteredRows( EquipmentListTable[],EquipmentListTable[Supplier], FilterSpecs!$A$7, $A$2)</f>
        <v>1272</v>
      </c>
      <c r="S71" s="125">
        <f>[1]!VendorFilteredRows( EquipmentListTable[],EquipmentListTable[Supplier], FilterSpecs!$A$7, $A$2)</f>
        <v>0</v>
      </c>
      <c r="T71" s="125">
        <f>[1]!VendorFilteredRows( EquipmentListTable[],EquipmentListTable[Supplier], FilterSpecs!$A$7, $A$2)</f>
        <v>0</v>
      </c>
      <c r="U71" s="125">
        <f>[1]!VendorFilteredRows( EquipmentListTable[],EquipmentListTable[Supplier], FilterSpecs!$A$7, $A$2)</f>
        <v>0</v>
      </c>
      <c r="V71" s="125">
        <f>[1]!VendorFilteredRows( EquipmentListTable[],EquipmentListTable[Supplier], FilterSpecs!$A$7, $A$2)</f>
        <v>0</v>
      </c>
      <c r="W71" s="125">
        <f>[1]!VendorFilteredRows( EquipmentListTable[],EquipmentListTable[Supplier], FilterSpecs!$A$7, $A$2)</f>
        <v>0</v>
      </c>
      <c r="X71" s="125">
        <f>[1]!VendorFilteredRows( EquipmentListTable[],EquipmentListTable[Supplier], FilterSpecs!$A$7, $A$2)</f>
        <v>0</v>
      </c>
      <c r="Y71" s="125">
        <f>[1]!VendorFilteredRows( EquipmentListTable[],EquipmentListTable[Supplier], FilterSpecs!$A$7, $A$2)</f>
        <v>0</v>
      </c>
      <c r="Z71" s="125" t="str">
        <f>[1]!VendorFilteredRows( EquipmentListTable[],EquipmentListTable[Supplier], FilterSpecs!$A$7, $A$2)</f>
        <v>https://www.adafruit.com/product/1272</v>
      </c>
      <c r="AA71" s="125" t="str">
        <f>[1]!VendorFilteredRows( EquipmentListTable[],EquipmentListTable[Supplier], FilterSpecs!$A$7, $A$2)</f>
        <v>https://www.mouser.com/ProductDetail/485-1272</v>
      </c>
      <c r="AB71" s="125"/>
    </row>
    <row r="72" spans="1:28" x14ac:dyDescent="0.3">
      <c r="A72" s="125" t="str">
        <f>[1]!VendorFilteredRows( EquipmentListTable[],EquipmentListTable[Supplier], FilterSpecs!$A$7, $A$2)</f>
        <v>Advanced &amp; Optional Components</v>
      </c>
      <c r="B72" s="125" t="str">
        <f>[1]!VendorFilteredRows( EquipmentListTable[],EquipmentListTable[Supplier], FilterSpecs!$A$7, $A$2)</f>
        <v>GSM/Cellular Communication</v>
      </c>
      <c r="C72" s="125" t="str">
        <f>[1]!VendorFilteredRows( EquipmentListTable[],EquipmentListTable[Supplier], FilterSpecs!$A$7, $A$2)</f>
        <v>Adafruit</v>
      </c>
      <c r="D72" s="125" t="str">
        <f>[1]!VendorFilteredRows( EquipmentListTable[],EquipmentListTable[Supplier], FilterSpecs!$A$7, $A$2)</f>
        <v>2468</v>
      </c>
      <c r="E72" s="125">
        <f>[1]!VendorFilteredRows( EquipmentListTable[],EquipmentListTable[Supplier], FilterSpecs!$A$7, $A$2)</f>
        <v>0</v>
      </c>
      <c r="F72" s="125">
        <f>[1]!VendorFilteredRows( EquipmentListTable[],EquipmentListTable[Supplier], FilterSpecs!$A$7, $A$2)</f>
        <v>0</v>
      </c>
      <c r="G72" s="125">
        <f>[1]!VendorFilteredRows( EquipmentListTable[],EquipmentListTable[Supplier], FilterSpecs!$A$7, $A$2)</f>
        <v>0</v>
      </c>
      <c r="H72" s="125">
        <f>[1]!VendorFilteredRows( EquipmentListTable[],EquipmentListTable[Supplier], FilterSpecs!$A$7, $A$2)</f>
        <v>0</v>
      </c>
      <c r="I72" s="125">
        <f>[1]!VendorFilteredRows( EquipmentListTable[],EquipmentListTable[Supplier], FilterSpecs!$A$7, $A$2)</f>
        <v>0</v>
      </c>
      <c r="J72" s="125">
        <f>[1]!VendorFilteredRows( EquipmentListTable[],EquipmentListTable[Supplier], FilterSpecs!$A$7, $A$2)</f>
        <v>0</v>
      </c>
      <c r="K72" s="125">
        <f>[1]!VendorFilteredRows( EquipmentListTable[],EquipmentListTable[Supplier], FilterSpecs!$A$7, $A$2)</f>
        <v>0</v>
      </c>
      <c r="L72" s="125">
        <f>[1]!VendorFilteredRows( EquipmentListTable[],EquipmentListTable[Supplier], FilterSpecs!$A$7, $A$2)</f>
        <v>0</v>
      </c>
      <c r="M72" s="125" t="str">
        <f>[1]!VendorFilteredRows( EquipmentListTable[],EquipmentListTable[Supplier], FilterSpecs!$A$7, $A$2)</f>
        <v>Adafruit FONA 800 Shield - Voice/Data Cellular GSM for Arduino</v>
      </c>
      <c r="N72" s="125">
        <f>[1]!VendorFilteredRows( EquipmentListTable[],EquipmentListTable[Supplier], FilterSpecs!$A$7, $A$2)</f>
        <v>39.950000000000003</v>
      </c>
      <c r="O72" s="125">
        <f>[1]!VendorFilteredRows( EquipmentListTable[],EquipmentListTable[Supplier], FilterSpecs!$A$7, $A$2)</f>
        <v>0</v>
      </c>
      <c r="P72" s="125" t="str">
        <f>[1]!VendorFilteredRows( EquipmentListTable[],EquipmentListTable[Supplier], FilterSpecs!$A$7, $A$2)</f>
        <v>A</v>
      </c>
      <c r="Q72" s="125">
        <f>[1]!VendorFilteredRows( EquipmentListTable[],EquipmentListTable[Supplier], FilterSpecs!$A$7, $A$2)</f>
        <v>244</v>
      </c>
      <c r="R72" s="125" t="str">
        <f>[1]!VendorFilteredRows( EquipmentListTable[],EquipmentListTable[Supplier], FilterSpecs!$A$7, $A$2)</f>
        <v>2468</v>
      </c>
      <c r="S72" s="125">
        <f>[1]!VendorFilteredRows( EquipmentListTable[],EquipmentListTable[Supplier], FilterSpecs!$A$7, $A$2)</f>
        <v>0</v>
      </c>
      <c r="T72" s="125">
        <f>[1]!VendorFilteredRows( EquipmentListTable[],EquipmentListTable[Supplier], FilterSpecs!$A$7, $A$2)</f>
        <v>0</v>
      </c>
      <c r="U72" s="125">
        <f>[1]!VendorFilteredRows( EquipmentListTable[],EquipmentListTable[Supplier], FilterSpecs!$A$7, $A$2)</f>
        <v>0</v>
      </c>
      <c r="V72" s="125">
        <f>[1]!VendorFilteredRows( EquipmentListTable[],EquipmentListTable[Supplier], FilterSpecs!$A$7, $A$2)</f>
        <v>0</v>
      </c>
      <c r="W72" s="125">
        <f>[1]!VendorFilteredRows( EquipmentListTable[],EquipmentListTable[Supplier], FilterSpecs!$A$7, $A$2)</f>
        <v>0</v>
      </c>
      <c r="X72" s="125">
        <f>[1]!VendorFilteredRows( EquipmentListTable[],EquipmentListTable[Supplier], FilterSpecs!$A$7, $A$2)</f>
        <v>0</v>
      </c>
      <c r="Y72" s="125">
        <f>[1]!VendorFilteredRows( EquipmentListTable[],EquipmentListTable[Supplier], FilterSpecs!$A$7, $A$2)</f>
        <v>0</v>
      </c>
      <c r="Z72" s="125" t="str">
        <f>[1]!VendorFilteredRows( EquipmentListTable[],EquipmentListTable[Supplier], FilterSpecs!$A$7, $A$2)</f>
        <v>https://www.adafruit.com/product/2468</v>
      </c>
      <c r="AA72" s="125" t="str">
        <f>[1]!VendorFilteredRows( EquipmentListTable[],EquipmentListTable[Supplier], FilterSpecs!$A$7, $A$2)</f>
        <v>https://www.mouser.com/ProductDetail/485-2468</v>
      </c>
      <c r="AB72" s="125"/>
    </row>
    <row r="73" spans="1:28" x14ac:dyDescent="0.3">
      <c r="A73" s="125" t="str">
        <f>[1]!VendorFilteredRows( EquipmentListTable[],EquipmentListTable[Supplier], FilterSpecs!$A$7, $A$2)</f>
        <v>Advanced &amp; Optional Components</v>
      </c>
      <c r="B73" s="125" t="str">
        <f>[1]!VendorFilteredRows( EquipmentListTable[],EquipmentListTable[Supplier], FilterSpecs!$A$7, $A$2)</f>
        <v>GSM/Cellular Communication</v>
      </c>
      <c r="C73" s="125" t="str">
        <f>[1]!VendorFilteredRows( EquipmentListTable[],EquipmentListTable[Supplier], FilterSpecs!$A$7, $A$2)</f>
        <v>Adafruit</v>
      </c>
      <c r="D73" s="125" t="str">
        <f>[1]!VendorFilteredRows( EquipmentListTable[],EquipmentListTable[Supplier], FilterSpecs!$A$7, $A$2)</f>
        <v>2505</v>
      </c>
      <c r="E73" s="125">
        <f>[1]!VendorFilteredRows( EquipmentListTable[],EquipmentListTable[Supplier], FilterSpecs!$A$7, $A$2)</f>
        <v>0</v>
      </c>
      <c r="F73" s="125">
        <f>[1]!VendorFilteredRows( EquipmentListTable[],EquipmentListTable[Supplier], FilterSpecs!$A$7, $A$2)</f>
        <v>0</v>
      </c>
      <c r="G73" s="125">
        <f>[1]!VendorFilteredRows( EquipmentListTable[],EquipmentListTable[Supplier], FilterSpecs!$A$7, $A$2)</f>
        <v>0</v>
      </c>
      <c r="H73" s="125">
        <f>[1]!VendorFilteredRows( EquipmentListTable[],EquipmentListTable[Supplier], FilterSpecs!$A$7, $A$2)</f>
        <v>0</v>
      </c>
      <c r="I73" s="125">
        <f>[1]!VendorFilteredRows( EquipmentListTable[],EquipmentListTable[Supplier], FilterSpecs!$A$7, $A$2)</f>
        <v>0</v>
      </c>
      <c r="J73" s="125">
        <f>[1]!VendorFilteredRows( EquipmentListTable[],EquipmentListTable[Supplier], FilterSpecs!$A$7, $A$2)</f>
        <v>0</v>
      </c>
      <c r="K73" s="125">
        <f>[1]!VendorFilteredRows( EquipmentListTable[],EquipmentListTable[Supplier], FilterSpecs!$A$7, $A$2)</f>
        <v>0</v>
      </c>
      <c r="L73" s="125">
        <f>[1]!VendorFilteredRows( EquipmentListTable[],EquipmentListTable[Supplier], FilterSpecs!$A$7, $A$2)</f>
        <v>0</v>
      </c>
      <c r="M73" s="125" t="str">
        <f>[1]!VendorFilteredRows( EquipmentListTable[],EquipmentListTable[Supplier], FilterSpecs!$A$7, $A$2)</f>
        <v>GSM 2G SIM Card from Ting &amp; Adafruit - Data/Voice/Text USA Only</v>
      </c>
      <c r="N73" s="125">
        <f>[1]!VendorFilteredRows( EquipmentListTable[],EquipmentListTable[Supplier], FilterSpecs!$A$7, $A$2)</f>
        <v>9</v>
      </c>
      <c r="O73" s="125">
        <f>[1]!VendorFilteredRows( EquipmentListTable[],EquipmentListTable[Supplier], FilterSpecs!$A$7, $A$2)</f>
        <v>0</v>
      </c>
      <c r="P73" s="125" t="str">
        <f>[1]!VendorFilteredRows( EquipmentListTable[],EquipmentListTable[Supplier], FilterSpecs!$A$7, $A$2)</f>
        <v>A</v>
      </c>
      <c r="Q73" s="125">
        <f>[1]!VendorFilteredRows( EquipmentListTable[],EquipmentListTable[Supplier], FilterSpecs!$A$7, $A$2)</f>
        <v>245</v>
      </c>
      <c r="R73" s="125" t="str">
        <f>[1]!VendorFilteredRows( EquipmentListTable[],EquipmentListTable[Supplier], FilterSpecs!$A$7, $A$2)</f>
        <v>2505</v>
      </c>
      <c r="S73" s="125">
        <f>[1]!VendorFilteredRows( EquipmentListTable[],EquipmentListTable[Supplier], FilterSpecs!$A$7, $A$2)</f>
        <v>0</v>
      </c>
      <c r="T73" s="125">
        <f>[1]!VendorFilteredRows( EquipmentListTable[],EquipmentListTable[Supplier], FilterSpecs!$A$7, $A$2)</f>
        <v>0</v>
      </c>
      <c r="U73" s="125">
        <f>[1]!VendorFilteredRows( EquipmentListTable[],EquipmentListTable[Supplier], FilterSpecs!$A$7, $A$2)</f>
        <v>0</v>
      </c>
      <c r="V73" s="125">
        <f>[1]!VendorFilteredRows( EquipmentListTable[],EquipmentListTable[Supplier], FilterSpecs!$A$7, $A$2)</f>
        <v>0</v>
      </c>
      <c r="W73" s="125">
        <f>[1]!VendorFilteredRows( EquipmentListTable[],EquipmentListTable[Supplier], FilterSpecs!$A$7, $A$2)</f>
        <v>0</v>
      </c>
      <c r="X73" s="125">
        <f>[1]!VendorFilteredRows( EquipmentListTable[],EquipmentListTable[Supplier], FilterSpecs!$A$7, $A$2)</f>
        <v>0</v>
      </c>
      <c r="Y73" s="125">
        <f>[1]!VendorFilteredRows( EquipmentListTable[],EquipmentListTable[Supplier], FilterSpecs!$A$7, $A$2)</f>
        <v>0</v>
      </c>
      <c r="Z73" s="125" t="str">
        <f>[1]!VendorFilteredRows( EquipmentListTable[],EquipmentListTable[Supplier], FilterSpecs!$A$7, $A$2)</f>
        <v>https://www.adafruit.com/product/2505</v>
      </c>
      <c r="AA73" s="125" t="str">
        <f>[1]!VendorFilteredRows( EquipmentListTable[],EquipmentListTable[Supplier], FilterSpecs!$A$7, $A$2)</f>
        <v>https://www.mouser.com/ProductDetail/485-2505</v>
      </c>
      <c r="AB73" s="125"/>
    </row>
    <row r="74" spans="1:28" x14ac:dyDescent="0.3">
      <c r="A74" s="125" t="str">
        <f>[1]!VendorFilteredRows( EquipmentListTable[],EquipmentListTable[Supplier], FilterSpecs!$A$7, $A$2)</f>
        <v>Advanced &amp; Optional Components</v>
      </c>
      <c r="B74" s="125" t="str">
        <f>[1]!VendorFilteredRows( EquipmentListTable[],EquipmentListTable[Supplier], FilterSpecs!$A$7, $A$2)</f>
        <v>GSM/Cellular Communication</v>
      </c>
      <c r="C74" s="125" t="str">
        <f>[1]!VendorFilteredRows( EquipmentListTable[],EquipmentListTable[Supplier], FilterSpecs!$A$7, $A$2)</f>
        <v>Adafruit</v>
      </c>
      <c r="D74" s="125" t="str">
        <f>[1]!VendorFilteredRows( EquipmentListTable[],EquipmentListTable[Supplier], FilterSpecs!$A$7, $A$2)</f>
        <v>1991</v>
      </c>
      <c r="E74" s="125">
        <f>[1]!VendorFilteredRows( EquipmentListTable[],EquipmentListTable[Supplier], FilterSpecs!$A$7, $A$2)</f>
        <v>0</v>
      </c>
      <c r="F74" s="125">
        <f>[1]!VendorFilteredRows( EquipmentListTable[],EquipmentListTable[Supplier], FilterSpecs!$A$7, $A$2)</f>
        <v>0</v>
      </c>
      <c r="G74" s="125">
        <f>[1]!VendorFilteredRows( EquipmentListTable[],EquipmentListTable[Supplier], FilterSpecs!$A$7, $A$2)</f>
        <v>0</v>
      </c>
      <c r="H74" s="125">
        <f>[1]!VendorFilteredRows( EquipmentListTable[],EquipmentListTable[Supplier], FilterSpecs!$A$7, $A$2)</f>
        <v>0</v>
      </c>
      <c r="I74" s="125">
        <f>[1]!VendorFilteredRows( EquipmentListTable[],EquipmentListTable[Supplier], FilterSpecs!$A$7, $A$2)</f>
        <v>0</v>
      </c>
      <c r="J74" s="125">
        <f>[1]!VendorFilteredRows( EquipmentListTable[],EquipmentListTable[Supplier], FilterSpecs!$A$7, $A$2)</f>
        <v>0</v>
      </c>
      <c r="K74" s="125">
        <f>[1]!VendorFilteredRows( EquipmentListTable[],EquipmentListTable[Supplier], FilterSpecs!$A$7, $A$2)</f>
        <v>0</v>
      </c>
      <c r="L74" s="125">
        <f>[1]!VendorFilteredRows( EquipmentListTable[],EquipmentListTable[Supplier], FilterSpecs!$A$7, $A$2)</f>
        <v>0</v>
      </c>
      <c r="M74" s="125" t="str">
        <f>[1]!VendorFilteredRows( EquipmentListTable[],EquipmentListTable[Supplier], FilterSpecs!$A$7, $A$2)</f>
        <v>Slim Sticker-type GSM/Cellular Quad-Band Antenna - 3dBi uFL</v>
      </c>
      <c r="N74" s="125">
        <f>[1]!VendorFilteredRows( EquipmentListTable[],EquipmentListTable[Supplier], FilterSpecs!$A$7, $A$2)</f>
        <v>2.95</v>
      </c>
      <c r="O74" s="125">
        <f>[1]!VendorFilteredRows( EquipmentListTable[],EquipmentListTable[Supplier], FilterSpecs!$A$7, $A$2)</f>
        <v>0</v>
      </c>
      <c r="P74" s="125" t="str">
        <f>[1]!VendorFilteredRows( EquipmentListTable[],EquipmentListTable[Supplier], FilterSpecs!$A$7, $A$2)</f>
        <v>A</v>
      </c>
      <c r="Q74" s="125">
        <f>[1]!VendorFilteredRows( EquipmentListTable[],EquipmentListTable[Supplier], FilterSpecs!$A$7, $A$2)</f>
        <v>246</v>
      </c>
      <c r="R74" s="125" t="str">
        <f>[1]!VendorFilteredRows( EquipmentListTable[],EquipmentListTable[Supplier], FilterSpecs!$A$7, $A$2)</f>
        <v>1991</v>
      </c>
      <c r="S74" s="125">
        <f>[1]!VendorFilteredRows( EquipmentListTable[],EquipmentListTable[Supplier], FilterSpecs!$A$7, $A$2)</f>
        <v>0</v>
      </c>
      <c r="T74" s="125">
        <f>[1]!VendorFilteredRows( EquipmentListTable[],EquipmentListTable[Supplier], FilterSpecs!$A$7, $A$2)</f>
        <v>0</v>
      </c>
      <c r="U74" s="125">
        <f>[1]!VendorFilteredRows( EquipmentListTable[],EquipmentListTable[Supplier], FilterSpecs!$A$7, $A$2)</f>
        <v>0</v>
      </c>
      <c r="V74" s="125">
        <f>[1]!VendorFilteredRows( EquipmentListTable[],EquipmentListTable[Supplier], FilterSpecs!$A$7, $A$2)</f>
        <v>0</v>
      </c>
      <c r="W74" s="125">
        <f>[1]!VendorFilteredRows( EquipmentListTable[],EquipmentListTable[Supplier], FilterSpecs!$A$7, $A$2)</f>
        <v>0</v>
      </c>
      <c r="X74" s="125">
        <f>[1]!VendorFilteredRows( EquipmentListTable[],EquipmentListTable[Supplier], FilterSpecs!$A$7, $A$2)</f>
        <v>0</v>
      </c>
      <c r="Y74" s="125">
        <f>[1]!VendorFilteredRows( EquipmentListTable[],EquipmentListTable[Supplier], FilterSpecs!$A$7, $A$2)</f>
        <v>0</v>
      </c>
      <c r="Z74" s="125" t="str">
        <f>[1]!VendorFilteredRows( EquipmentListTable[],EquipmentListTable[Supplier], FilterSpecs!$A$7, $A$2)</f>
        <v>https://www.adafruit.com/product/1991</v>
      </c>
      <c r="AA74" s="125" t="str">
        <f>[1]!VendorFilteredRows( EquipmentListTable[],EquipmentListTable[Supplier], FilterSpecs!$A$7, $A$2)</f>
        <v>https://www.mouser.com/ProductDetail/485-1991</v>
      </c>
      <c r="AB74" s="125"/>
    </row>
    <row r="75" spans="1:28" x14ac:dyDescent="0.3">
      <c r="A75" s="125" t="str">
        <f>[1]!VendorFilteredRows( EquipmentListTable[],EquipmentListTable[Supplier], FilterSpecs!$A$7, $A$2)</f>
        <v>Advanced &amp; Optional Components</v>
      </c>
      <c r="B75" s="125" t="str">
        <f>[1]!VendorFilteredRows( EquipmentListTable[],EquipmentListTable[Supplier], FilterSpecs!$A$7, $A$2)</f>
        <v>Lidar</v>
      </c>
      <c r="C75" s="125" t="str">
        <f>[1]!VendorFilteredRows( EquipmentListTable[],EquipmentListTable[Supplier], FilterSpecs!$A$7, $A$2)</f>
        <v>Adafruit</v>
      </c>
      <c r="D75" s="125">
        <f>[1]!VendorFilteredRows( EquipmentListTable[],EquipmentListTable[Supplier], FilterSpecs!$A$7, $A$2)</f>
        <v>736</v>
      </c>
      <c r="E75" s="125">
        <f>[1]!VendorFilteredRows( EquipmentListTable[],EquipmentListTable[Supplier], FilterSpecs!$A$7, $A$2)</f>
        <v>0</v>
      </c>
      <c r="F75" s="125">
        <f>[1]!VendorFilteredRows( EquipmentListTable[],EquipmentListTable[Supplier], FilterSpecs!$A$7, $A$2)</f>
        <v>1</v>
      </c>
      <c r="G75" s="125">
        <f>[1]!VendorFilteredRows( EquipmentListTable[],EquipmentListTable[Supplier], FilterSpecs!$A$7, $A$2)</f>
        <v>0</v>
      </c>
      <c r="H75" s="125">
        <f>[1]!VendorFilteredRows( EquipmentListTable[],EquipmentListTable[Supplier], FilterSpecs!$A$7, $A$2)</f>
        <v>1</v>
      </c>
      <c r="I75" s="125">
        <f>[1]!VendorFilteredRows( EquipmentListTable[],EquipmentListTable[Supplier], FilterSpecs!$A$7, $A$2)</f>
        <v>0</v>
      </c>
      <c r="J75" s="125">
        <f>[1]!VendorFilteredRows( EquipmentListTable[],EquipmentListTable[Supplier], FilterSpecs!$A$7, $A$2)</f>
        <v>0</v>
      </c>
      <c r="K75" s="125">
        <f>[1]!VendorFilteredRows( EquipmentListTable[],EquipmentListTable[Supplier], FilterSpecs!$A$7, $A$2)</f>
        <v>1</v>
      </c>
      <c r="L75" s="125">
        <f>[1]!VendorFilteredRows( EquipmentListTable[],EquipmentListTable[Supplier], FilterSpecs!$A$7, $A$2)</f>
        <v>1</v>
      </c>
      <c r="M75" s="125" t="str">
        <f>[1]!VendorFilteredRows( EquipmentListTable[],EquipmentListTable[Supplier], FilterSpecs!$A$7, $A$2)</f>
        <v>Slip Ring with Flange - 22mm diameter, 6 wires, max 240V @ 2A</v>
      </c>
      <c r="N75" s="125">
        <f>[1]!VendorFilteredRows( EquipmentListTable[],EquipmentListTable[Supplier], FilterSpecs!$A$7, $A$2)</f>
        <v>14.95</v>
      </c>
      <c r="O75" s="125">
        <f>[1]!VendorFilteredRows( EquipmentListTable[],EquipmentListTable[Supplier], FilterSpecs!$A$7, $A$2)</f>
        <v>14.95</v>
      </c>
      <c r="P75" s="125" t="str">
        <f>[1]!VendorFilteredRows( EquipmentListTable[],EquipmentListTable[Supplier], FilterSpecs!$A$7, $A$2)</f>
        <v>E</v>
      </c>
      <c r="Q75" s="125">
        <f>[1]!VendorFilteredRows( EquipmentListTable[],EquipmentListTable[Supplier], FilterSpecs!$A$7, $A$2)</f>
        <v>251</v>
      </c>
      <c r="R75" s="125">
        <f>[1]!VendorFilteredRows( EquipmentListTable[],EquipmentListTable[Supplier], FilterSpecs!$A$7, $A$2)</f>
        <v>736</v>
      </c>
      <c r="S75" s="125">
        <f>[1]!VendorFilteredRows( EquipmentListTable[],EquipmentListTable[Supplier], FilterSpecs!$A$7, $A$2)</f>
        <v>0</v>
      </c>
      <c r="T75" s="125">
        <f>[1]!VendorFilteredRows( EquipmentListTable[],EquipmentListTable[Supplier], FilterSpecs!$A$7, $A$2)</f>
        <v>14.95</v>
      </c>
      <c r="U75" s="125">
        <f>[1]!VendorFilteredRows( EquipmentListTable[],EquipmentListTable[Supplier], FilterSpecs!$A$7, $A$2)</f>
        <v>0</v>
      </c>
      <c r="V75" s="125">
        <f>[1]!VendorFilteredRows( EquipmentListTable[],EquipmentListTable[Supplier], FilterSpecs!$A$7, $A$2)</f>
        <v>14.95</v>
      </c>
      <c r="W75" s="125">
        <f>[1]!VendorFilteredRows( EquipmentListTable[],EquipmentListTable[Supplier], FilterSpecs!$A$7, $A$2)</f>
        <v>14.95</v>
      </c>
      <c r="X75" s="125" t="str">
        <f>[1]!VendorFilteredRows( EquipmentListTable[],EquipmentListTable[Supplier], FilterSpecs!$A$7, $A$2)</f>
        <v>https://www.sparkfun.com/products/13064</v>
      </c>
      <c r="Y75" s="125" t="str">
        <f>[1]!VendorFilteredRows( EquipmentListTable[],EquipmentListTable[Supplier], FilterSpecs!$A$7, $A$2)</f>
        <v>https://cdn.sparkfun.com/r/92-92/assets/parts/1/0/0/9/5/13064-01.jpg</v>
      </c>
      <c r="Z75" s="125" t="str">
        <f>[1]!VendorFilteredRows( EquipmentListTable[],EquipmentListTable[Supplier], FilterSpecs!$A$7, $A$2)</f>
        <v>https://www.adafruit.com/product/736</v>
      </c>
      <c r="AA75" s="125" t="str">
        <f>[1]!VendorFilteredRows( EquipmentListTable[],EquipmentListTable[Supplier], FilterSpecs!$A$7, $A$2)</f>
        <v>https://www.mouser.com/ProductDetail/485-736</v>
      </c>
      <c r="AB75" s="125"/>
    </row>
    <row r="76" spans="1:28" x14ac:dyDescent="0.3">
      <c r="A76" s="125" t="str">
        <f>[1]!VendorFilteredRows( EquipmentListTable[],EquipmentListTable[Supplier], FilterSpecs!$A$7, $A$2)</f>
        <v>Advanced &amp; Optional Components</v>
      </c>
      <c r="B76" s="125" t="str">
        <f>[1]!VendorFilteredRows( EquipmentListTable[],EquipmentListTable[Supplier], FilterSpecs!$A$7, $A$2)</f>
        <v>Lidar</v>
      </c>
      <c r="C76" s="125" t="str">
        <f>[1]!VendorFilteredRows( EquipmentListTable[],EquipmentListTable[Supplier], FilterSpecs!$A$7, $A$2)</f>
        <v>Adafruit</v>
      </c>
      <c r="D76" s="125">
        <f>[1]!VendorFilteredRows( EquipmentListTable[],EquipmentListTable[Supplier], FilterSpecs!$A$7, $A$2)</f>
        <v>775</v>
      </c>
      <c r="E76" s="125">
        <f>[1]!VendorFilteredRows( EquipmentListTable[],EquipmentListTable[Supplier], FilterSpecs!$A$7, $A$2)</f>
        <v>0</v>
      </c>
      <c r="F76" s="125">
        <f>[1]!VendorFilteredRows( EquipmentListTable[],EquipmentListTable[Supplier], FilterSpecs!$A$7, $A$2)</f>
        <v>0</v>
      </c>
      <c r="G76" s="125">
        <f>[1]!VendorFilteredRows( EquipmentListTable[],EquipmentListTable[Supplier], FilterSpecs!$A$7, $A$2)</f>
        <v>0</v>
      </c>
      <c r="H76" s="125">
        <f>[1]!VendorFilteredRows( EquipmentListTable[],EquipmentListTable[Supplier], FilterSpecs!$A$7, $A$2)</f>
        <v>0</v>
      </c>
      <c r="I76" s="125">
        <f>[1]!VendorFilteredRows( EquipmentListTable[],EquipmentListTable[Supplier], FilterSpecs!$A$7, $A$2)</f>
        <v>0</v>
      </c>
      <c r="J76" s="125">
        <f>[1]!VendorFilteredRows( EquipmentListTable[],EquipmentListTable[Supplier], FilterSpecs!$A$7, $A$2)</f>
        <v>0</v>
      </c>
      <c r="K76" s="125">
        <f>[1]!VendorFilteredRows( EquipmentListTable[],EquipmentListTable[Supplier], FilterSpecs!$A$7, $A$2)</f>
        <v>0</v>
      </c>
      <c r="L76" s="125">
        <f>[1]!VendorFilteredRows( EquipmentListTable[],EquipmentListTable[Supplier], FilterSpecs!$A$7, $A$2)</f>
        <v>0</v>
      </c>
      <c r="M76" s="125" t="str">
        <f>[1]!VendorFilteredRows( EquipmentListTable[],EquipmentListTable[Supplier], FilterSpecs!$A$7, $A$2)</f>
        <v>Miniature Slip Ring - 12mm diameter, 6 wires, max 240V @ 2A</v>
      </c>
      <c r="N76" s="125">
        <f>[1]!VendorFilteredRows( EquipmentListTable[],EquipmentListTable[Supplier], FilterSpecs!$A$7, $A$2)</f>
        <v>14.95</v>
      </c>
      <c r="O76" s="125">
        <f>[1]!VendorFilteredRows( EquipmentListTable[],EquipmentListTable[Supplier], FilterSpecs!$A$7, $A$2)</f>
        <v>0</v>
      </c>
      <c r="P76" s="125" t="str">
        <f>[1]!VendorFilteredRows( EquipmentListTable[],EquipmentListTable[Supplier], FilterSpecs!$A$7, $A$2)</f>
        <v>E</v>
      </c>
      <c r="Q76" s="125">
        <f>[1]!VendorFilteredRows( EquipmentListTable[],EquipmentListTable[Supplier], FilterSpecs!$A$7, $A$2)</f>
        <v>252</v>
      </c>
      <c r="R76" s="125">
        <f>[1]!VendorFilteredRows( EquipmentListTable[],EquipmentListTable[Supplier], FilterSpecs!$A$7, $A$2)</f>
        <v>775</v>
      </c>
      <c r="S76" s="125">
        <f>[1]!VendorFilteredRows( EquipmentListTable[],EquipmentListTable[Supplier], FilterSpecs!$A$7, $A$2)</f>
        <v>0</v>
      </c>
      <c r="T76" s="125">
        <f>[1]!VendorFilteredRows( EquipmentListTable[],EquipmentListTable[Supplier], FilterSpecs!$A$7, $A$2)</f>
        <v>0</v>
      </c>
      <c r="U76" s="125">
        <f>[1]!VendorFilteredRows( EquipmentListTable[],EquipmentListTable[Supplier], FilterSpecs!$A$7, $A$2)</f>
        <v>0</v>
      </c>
      <c r="V76" s="125">
        <f>[1]!VendorFilteredRows( EquipmentListTable[],EquipmentListTable[Supplier], FilterSpecs!$A$7, $A$2)</f>
        <v>0</v>
      </c>
      <c r="W76" s="125">
        <f>[1]!VendorFilteredRows( EquipmentListTable[],EquipmentListTable[Supplier], FilterSpecs!$A$7, $A$2)</f>
        <v>0</v>
      </c>
      <c r="X76" s="125" t="str">
        <f>[1]!VendorFilteredRows( EquipmentListTable[],EquipmentListTable[Supplier], FilterSpecs!$A$7, $A$2)</f>
        <v>https://www.sparkfun.com/products/13064</v>
      </c>
      <c r="Y76" s="125" t="str">
        <f>[1]!VendorFilteredRows( EquipmentListTable[],EquipmentListTable[Supplier], FilterSpecs!$A$7, $A$2)</f>
        <v>https://cdn.sparkfun.com/r/92-92/assets/parts/1/0/0/9/5/13064-01.jpg</v>
      </c>
      <c r="Z76" s="125" t="str">
        <f>[1]!VendorFilteredRows( EquipmentListTable[],EquipmentListTable[Supplier], FilterSpecs!$A$7, $A$2)</f>
        <v>https://www.adafruit.com/product/775</v>
      </c>
      <c r="AA76" s="125" t="str">
        <f>[1]!VendorFilteredRows( EquipmentListTable[],EquipmentListTable[Supplier], FilterSpecs!$A$7, $A$2)</f>
        <v>https://www.mouser.com/ProductDetail/485-775</v>
      </c>
      <c r="AB76" s="125"/>
    </row>
    <row r="77" spans="1:28" x14ac:dyDescent="0.3">
      <c r="A77" s="125" t="str">
        <f>[1]!VendorFilteredRows( EquipmentListTable[],EquipmentListTable[Supplier], FilterSpecs!$A$7, $A$2)</f>
        <v>Advanced &amp; Optional Components</v>
      </c>
      <c r="B77" s="125" t="str">
        <f>[1]!VendorFilteredRows( EquipmentListTable[],EquipmentListTable[Supplier], FilterSpecs!$A$7, $A$2)</f>
        <v>User Interface, Touchscreen</v>
      </c>
      <c r="C77" s="125" t="str">
        <f>[1]!VendorFilteredRows( EquipmentListTable[],EquipmentListTable[Supplier], FilterSpecs!$A$7, $A$2)</f>
        <v>Adafruit</v>
      </c>
      <c r="D77" s="125" t="str">
        <f>[1]!VendorFilteredRows( EquipmentListTable[],EquipmentListTable[Supplier], FilterSpecs!$A$7, $A$2)</f>
        <v>2090</v>
      </c>
      <c r="E77" s="125">
        <f>[1]!VendorFilteredRows( EquipmentListTable[],EquipmentListTable[Supplier], FilterSpecs!$A$7, $A$2)</f>
        <v>0</v>
      </c>
      <c r="F77" s="125">
        <f>[1]!VendorFilteredRows( EquipmentListTable[],EquipmentListTable[Supplier], FilterSpecs!$A$7, $A$2)</f>
        <v>0</v>
      </c>
      <c r="G77" s="125">
        <f>[1]!VendorFilteredRows( EquipmentListTable[],EquipmentListTable[Supplier], FilterSpecs!$A$7, $A$2)</f>
        <v>0</v>
      </c>
      <c r="H77" s="125">
        <f>[1]!VendorFilteredRows( EquipmentListTable[],EquipmentListTable[Supplier], FilterSpecs!$A$7, $A$2)</f>
        <v>0</v>
      </c>
      <c r="I77" s="125">
        <f>[1]!VendorFilteredRows( EquipmentListTable[],EquipmentListTable[Supplier], FilterSpecs!$A$7, $A$2)</f>
        <v>0</v>
      </c>
      <c r="J77" s="125">
        <f>[1]!VendorFilteredRows( EquipmentListTable[],EquipmentListTable[Supplier], FilterSpecs!$A$7, $A$2)</f>
        <v>0</v>
      </c>
      <c r="K77" s="125">
        <f>[1]!VendorFilteredRows( EquipmentListTable[],EquipmentListTable[Supplier], FilterSpecs!$A$7, $A$2)</f>
        <v>0</v>
      </c>
      <c r="L77" s="125">
        <f>[1]!VendorFilteredRows( EquipmentListTable[],EquipmentListTable[Supplier], FilterSpecs!$A$7, $A$2)</f>
        <v>0</v>
      </c>
      <c r="M77" s="125" t="str">
        <f>[1]!VendorFilteredRows( EquipmentListTable[],EquipmentListTable[Supplier], FilterSpecs!$A$7, $A$2)</f>
        <v>2.8" TFT LCD with Cap Touch Breakout Board w/MicroSD Socket</v>
      </c>
      <c r="N77" s="125">
        <f>[1]!VendorFilteredRows( EquipmentListTable[],EquipmentListTable[Supplier], FilterSpecs!$A$7, $A$2)</f>
        <v>39.950000000000003</v>
      </c>
      <c r="O77" s="125">
        <f>[1]!VendorFilteredRows( EquipmentListTable[],EquipmentListTable[Supplier], FilterSpecs!$A$7, $A$2)</f>
        <v>0</v>
      </c>
      <c r="P77" s="125" t="str">
        <f>[1]!VendorFilteredRows( EquipmentListTable[],EquipmentListTable[Supplier], FilterSpecs!$A$7, $A$2)</f>
        <v>A</v>
      </c>
      <c r="Q77" s="125">
        <f>[1]!VendorFilteredRows( EquipmentListTable[],EquipmentListTable[Supplier], FilterSpecs!$A$7, $A$2)</f>
        <v>256</v>
      </c>
      <c r="R77" s="125" t="str">
        <f>[1]!VendorFilteredRows( EquipmentListTable[],EquipmentListTable[Supplier], FilterSpecs!$A$7, $A$2)</f>
        <v>2090</v>
      </c>
      <c r="S77" s="125">
        <f>[1]!VendorFilteredRows( EquipmentListTable[],EquipmentListTable[Supplier], FilterSpecs!$A$7, $A$2)</f>
        <v>0</v>
      </c>
      <c r="T77" s="125">
        <f>[1]!VendorFilteredRows( EquipmentListTable[],EquipmentListTable[Supplier], FilterSpecs!$A$7, $A$2)</f>
        <v>0</v>
      </c>
      <c r="U77" s="125">
        <f>[1]!VendorFilteredRows( EquipmentListTable[],EquipmentListTable[Supplier], FilterSpecs!$A$7, $A$2)</f>
        <v>0</v>
      </c>
      <c r="V77" s="125">
        <f>[1]!VendorFilteredRows( EquipmentListTable[],EquipmentListTable[Supplier], FilterSpecs!$A$7, $A$2)</f>
        <v>0</v>
      </c>
      <c r="W77" s="125">
        <f>[1]!VendorFilteredRows( EquipmentListTable[],EquipmentListTable[Supplier], FilterSpecs!$A$7, $A$2)</f>
        <v>0</v>
      </c>
      <c r="X77" s="125">
        <f>[1]!VendorFilteredRows( EquipmentListTable[],EquipmentListTable[Supplier], FilterSpecs!$A$7, $A$2)</f>
        <v>0</v>
      </c>
      <c r="Y77" s="125">
        <f>[1]!VendorFilteredRows( EquipmentListTable[],EquipmentListTable[Supplier], FilterSpecs!$A$7, $A$2)</f>
        <v>0</v>
      </c>
      <c r="Z77" s="125" t="str">
        <f>[1]!VendorFilteredRows( EquipmentListTable[],EquipmentListTable[Supplier], FilterSpecs!$A$7, $A$2)</f>
        <v>https://www.adafruit.com/product/2090</v>
      </c>
      <c r="AA77" s="125" t="str">
        <f>[1]!VendorFilteredRows( EquipmentListTable[],EquipmentListTable[Supplier], FilterSpecs!$A$7, $A$2)</f>
        <v>https://www.mouser.com/ProductDetail/485-2090</v>
      </c>
      <c r="AB77" s="125"/>
    </row>
    <row r="78" spans="1:28" x14ac:dyDescent="0.3">
      <c r="A78" s="125" t="str">
        <f>[1]!VendorFilteredRows( EquipmentListTable[],EquipmentListTable[Supplier], FilterSpecs!$A$7, $A$2)</f>
        <v>Advanced &amp; Optional Components</v>
      </c>
      <c r="B78" s="125" t="str">
        <f>[1]!VendorFilteredRows( EquipmentListTable[],EquipmentListTable[Supplier], FilterSpecs!$A$7, $A$2)</f>
        <v>User Interface, Touchscreen</v>
      </c>
      <c r="C78" s="125" t="str">
        <f>[1]!VendorFilteredRows( EquipmentListTable[],EquipmentListTable[Supplier], FilterSpecs!$A$7, $A$2)</f>
        <v>Adafruit</v>
      </c>
      <c r="D78" s="125" t="str">
        <f>[1]!VendorFilteredRows( EquipmentListTable[],EquipmentListTable[Supplier], FilterSpecs!$A$7, $A$2)</f>
        <v>1947</v>
      </c>
      <c r="E78" s="125">
        <f>[1]!VendorFilteredRows( EquipmentListTable[],EquipmentListTable[Supplier], FilterSpecs!$A$7, $A$2)</f>
        <v>0</v>
      </c>
      <c r="F78" s="125">
        <f>[1]!VendorFilteredRows( EquipmentListTable[],EquipmentListTable[Supplier], FilterSpecs!$A$7, $A$2)</f>
        <v>1</v>
      </c>
      <c r="G78" s="125">
        <f>[1]!VendorFilteredRows( EquipmentListTable[],EquipmentListTable[Supplier], FilterSpecs!$A$7, $A$2)</f>
        <v>0</v>
      </c>
      <c r="H78" s="125">
        <f>[1]!VendorFilteredRows( EquipmentListTable[],EquipmentListTable[Supplier], FilterSpecs!$A$7, $A$2)</f>
        <v>1</v>
      </c>
      <c r="I78" s="125">
        <f>[1]!VendorFilteredRows( EquipmentListTable[],EquipmentListTable[Supplier], FilterSpecs!$A$7, $A$2)</f>
        <v>0</v>
      </c>
      <c r="J78" s="125">
        <f>[1]!VendorFilteredRows( EquipmentListTable[],EquipmentListTable[Supplier], FilterSpecs!$A$7, $A$2)</f>
        <v>0</v>
      </c>
      <c r="K78" s="125">
        <f>[1]!VendorFilteredRows( EquipmentListTable[],EquipmentListTable[Supplier], FilterSpecs!$A$7, $A$2)</f>
        <v>1</v>
      </c>
      <c r="L78" s="125">
        <f>[1]!VendorFilteredRows( EquipmentListTable[],EquipmentListTable[Supplier], FilterSpecs!$A$7, $A$2)</f>
        <v>1</v>
      </c>
      <c r="M78" s="125" t="str">
        <f>[1]!VendorFilteredRows( EquipmentListTable[],EquipmentListTable[Supplier], FilterSpecs!$A$7, $A$2)</f>
        <v>2.8" TFT Touch Shield for Arduino w/Capacitive Touch</v>
      </c>
      <c r="N78" s="125">
        <f>[1]!VendorFilteredRows( EquipmentListTable[],EquipmentListTable[Supplier], FilterSpecs!$A$7, $A$2)</f>
        <v>44.95</v>
      </c>
      <c r="O78" s="125">
        <f>[1]!VendorFilteredRows( EquipmentListTable[],EquipmentListTable[Supplier], FilterSpecs!$A$7, $A$2)</f>
        <v>44.95</v>
      </c>
      <c r="P78" s="125" t="str">
        <f>[1]!VendorFilteredRows( EquipmentListTable[],EquipmentListTable[Supplier], FilterSpecs!$A$7, $A$2)</f>
        <v>A</v>
      </c>
      <c r="Q78" s="125">
        <f>[1]!VendorFilteredRows( EquipmentListTable[],EquipmentListTable[Supplier], FilterSpecs!$A$7, $A$2)</f>
        <v>257</v>
      </c>
      <c r="R78" s="125" t="str">
        <f>[1]!VendorFilteredRows( EquipmentListTable[],EquipmentListTable[Supplier], FilterSpecs!$A$7, $A$2)</f>
        <v>1947</v>
      </c>
      <c r="S78" s="125">
        <f>[1]!VendorFilteredRows( EquipmentListTable[],EquipmentListTable[Supplier], FilterSpecs!$A$7, $A$2)</f>
        <v>0</v>
      </c>
      <c r="T78" s="125">
        <f>[1]!VendorFilteredRows( EquipmentListTable[],EquipmentListTable[Supplier], FilterSpecs!$A$7, $A$2)</f>
        <v>44.95</v>
      </c>
      <c r="U78" s="125">
        <f>[1]!VendorFilteredRows( EquipmentListTable[],EquipmentListTable[Supplier], FilterSpecs!$A$7, $A$2)</f>
        <v>0</v>
      </c>
      <c r="V78" s="125">
        <f>[1]!VendorFilteredRows( EquipmentListTable[],EquipmentListTable[Supplier], FilterSpecs!$A$7, $A$2)</f>
        <v>44.95</v>
      </c>
      <c r="W78" s="125">
        <f>[1]!VendorFilteredRows( EquipmentListTable[],EquipmentListTable[Supplier], FilterSpecs!$A$7, $A$2)</f>
        <v>44.95</v>
      </c>
      <c r="X78" s="125">
        <f>[1]!VendorFilteredRows( EquipmentListTable[],EquipmentListTable[Supplier], FilterSpecs!$A$7, $A$2)</f>
        <v>0</v>
      </c>
      <c r="Y78" s="125">
        <f>[1]!VendorFilteredRows( EquipmentListTable[],EquipmentListTable[Supplier], FilterSpecs!$A$7, $A$2)</f>
        <v>0</v>
      </c>
      <c r="Z78" s="125" t="str">
        <f>[1]!VendorFilteredRows( EquipmentListTable[],EquipmentListTable[Supplier], FilterSpecs!$A$7, $A$2)</f>
        <v>https://www.adafruit.com/product/1947</v>
      </c>
      <c r="AA78" s="125" t="str">
        <f>[1]!VendorFilteredRows( EquipmentListTable[],EquipmentListTable[Supplier], FilterSpecs!$A$7, $A$2)</f>
        <v>https://www.mouser.com/ProductDetail/485-1947</v>
      </c>
      <c r="AB78" s="125"/>
    </row>
    <row r="79" spans="1:28" x14ac:dyDescent="0.3">
      <c r="A79" s="125" t="str">
        <f>[1]!VendorFilteredRows( EquipmentListTable[],EquipmentListTable[Supplier], FilterSpecs!$A$7, $A$2)</f>
        <v>Advanced &amp; Optional Components</v>
      </c>
      <c r="B79" s="125" t="str">
        <f>[1]!VendorFilteredRows( EquipmentListTable[],EquipmentListTable[Supplier], FilterSpecs!$A$7, $A$2)</f>
        <v>Wireless Charging</v>
      </c>
      <c r="C79" s="125" t="str">
        <f>[1]!VendorFilteredRows( EquipmentListTable[],EquipmentListTable[Supplier], FilterSpecs!$A$7, $A$2)</f>
        <v>Adafruit</v>
      </c>
      <c r="D79" s="125" t="str">
        <f>[1]!VendorFilteredRows( EquipmentListTable[],EquipmentListTable[Supplier], FilterSpecs!$A$7, $A$2)</f>
        <v>1407</v>
      </c>
      <c r="E79" s="125">
        <f>[1]!VendorFilteredRows( EquipmentListTable[],EquipmentListTable[Supplier], FilterSpecs!$A$7, $A$2)</f>
        <v>0</v>
      </c>
      <c r="F79" s="125">
        <f>[1]!VendorFilteredRows( EquipmentListTable[],EquipmentListTable[Supplier], FilterSpecs!$A$7, $A$2)</f>
        <v>0</v>
      </c>
      <c r="G79" s="125">
        <f>[1]!VendorFilteredRows( EquipmentListTable[],EquipmentListTable[Supplier], FilterSpecs!$A$7, $A$2)</f>
        <v>0</v>
      </c>
      <c r="H79" s="125">
        <f>[1]!VendorFilteredRows( EquipmentListTable[],EquipmentListTable[Supplier], FilterSpecs!$A$7, $A$2)</f>
        <v>0</v>
      </c>
      <c r="I79" s="125">
        <f>[1]!VendorFilteredRows( EquipmentListTable[],EquipmentListTable[Supplier], FilterSpecs!$A$7, $A$2)</f>
        <v>0</v>
      </c>
      <c r="J79" s="125">
        <f>[1]!VendorFilteredRows( EquipmentListTable[],EquipmentListTable[Supplier], FilterSpecs!$A$7, $A$2)</f>
        <v>0</v>
      </c>
      <c r="K79" s="125">
        <f>[1]!VendorFilteredRows( EquipmentListTable[],EquipmentListTable[Supplier], FilterSpecs!$A$7, $A$2)</f>
        <v>0</v>
      </c>
      <c r="L79" s="125">
        <f>[1]!VendorFilteredRows( EquipmentListTable[],EquipmentListTable[Supplier], FilterSpecs!$A$7, $A$2)</f>
        <v>0</v>
      </c>
      <c r="M79" s="125" t="str">
        <f>[1]!VendorFilteredRows( EquipmentListTable[],EquipmentListTable[Supplier], FilterSpecs!$A$7, $A$2)</f>
        <v>Inductive Charging Set - 5V @ 500mA max</v>
      </c>
      <c r="N79" s="125">
        <f>[1]!VendorFilteredRows( EquipmentListTable[],EquipmentListTable[Supplier], FilterSpecs!$A$7, $A$2)</f>
        <v>9.9499999999999993</v>
      </c>
      <c r="O79" s="125">
        <f>[1]!VendorFilteredRows( EquipmentListTable[],EquipmentListTable[Supplier], FilterSpecs!$A$7, $A$2)</f>
        <v>0</v>
      </c>
      <c r="P79" s="125" t="str">
        <f>[1]!VendorFilteredRows( EquipmentListTable[],EquipmentListTable[Supplier], FilterSpecs!$A$7, $A$2)</f>
        <v>A</v>
      </c>
      <c r="Q79" s="125">
        <f>[1]!VendorFilteredRows( EquipmentListTable[],EquipmentListTable[Supplier], FilterSpecs!$A$7, $A$2)</f>
        <v>261</v>
      </c>
      <c r="R79" s="125" t="str">
        <f>[1]!VendorFilteredRows( EquipmentListTable[],EquipmentListTable[Supplier], FilterSpecs!$A$7, $A$2)</f>
        <v>1407</v>
      </c>
      <c r="S79" s="125">
        <f>[1]!VendorFilteredRows( EquipmentListTable[],EquipmentListTable[Supplier], FilterSpecs!$A$7, $A$2)</f>
        <v>0</v>
      </c>
      <c r="T79" s="125">
        <f>[1]!VendorFilteredRows( EquipmentListTable[],EquipmentListTable[Supplier], FilterSpecs!$A$7, $A$2)</f>
        <v>0</v>
      </c>
      <c r="U79" s="125">
        <f>[1]!VendorFilteredRows( EquipmentListTable[],EquipmentListTable[Supplier], FilterSpecs!$A$7, $A$2)</f>
        <v>0</v>
      </c>
      <c r="V79" s="125">
        <f>[1]!VendorFilteredRows( EquipmentListTable[],EquipmentListTable[Supplier], FilterSpecs!$A$7, $A$2)</f>
        <v>0</v>
      </c>
      <c r="W79" s="125">
        <f>[1]!VendorFilteredRows( EquipmentListTable[],EquipmentListTable[Supplier], FilterSpecs!$A$7, $A$2)</f>
        <v>0</v>
      </c>
      <c r="X79" s="125">
        <f>[1]!VendorFilteredRows( EquipmentListTable[],EquipmentListTable[Supplier], FilterSpecs!$A$7, $A$2)</f>
        <v>0</v>
      </c>
      <c r="Y79" s="125">
        <f>[1]!VendorFilteredRows( EquipmentListTable[],EquipmentListTable[Supplier], FilterSpecs!$A$7, $A$2)</f>
        <v>0</v>
      </c>
      <c r="Z79" s="125" t="str">
        <f>[1]!VendorFilteredRows( EquipmentListTable[],EquipmentListTable[Supplier], FilterSpecs!$A$7, $A$2)</f>
        <v>https://www.adafruit.com/product/1407</v>
      </c>
      <c r="AA79" s="125" t="str">
        <f>[1]!VendorFilteredRows( EquipmentListTable[],EquipmentListTable[Supplier], FilterSpecs!$A$7, $A$2)</f>
        <v>https://www.mouser.com/ProductDetail/485-1407</v>
      </c>
      <c r="AB79" s="125"/>
    </row>
    <row r="80" spans="1:28" x14ac:dyDescent="0.3">
      <c r="A80" s="125" t="str">
        <f>[1]!VendorFilteredRows( EquipmentListTable[],EquipmentListTable[Supplier], FilterSpecs!$A$7, $A$2)</f>
        <v>Advanced &amp; Optional Components</v>
      </c>
      <c r="B80" s="125" t="str">
        <f>[1]!VendorFilteredRows( EquipmentListTable[],EquipmentListTable[Supplier], FilterSpecs!$A$7, $A$2)</f>
        <v>Wireless Charging</v>
      </c>
      <c r="C80" s="125" t="str">
        <f>[1]!VendorFilteredRows( EquipmentListTable[],EquipmentListTable[Supplier], FilterSpecs!$A$7, $A$2)</f>
        <v>Adafruit</v>
      </c>
      <c r="D80" s="125" t="str">
        <f>[1]!VendorFilteredRows( EquipmentListTable[],EquipmentListTable[Supplier], FilterSpecs!$A$7, $A$2)</f>
        <v>2116</v>
      </c>
      <c r="E80" s="125">
        <f>[1]!VendorFilteredRows( EquipmentListTable[],EquipmentListTable[Supplier], FilterSpecs!$A$7, $A$2)</f>
        <v>0</v>
      </c>
      <c r="F80" s="125">
        <f>[1]!VendorFilteredRows( EquipmentListTable[],EquipmentListTable[Supplier], FilterSpecs!$A$7, $A$2)</f>
        <v>0</v>
      </c>
      <c r="G80" s="125">
        <f>[1]!VendorFilteredRows( EquipmentListTable[],EquipmentListTable[Supplier], FilterSpecs!$A$7, $A$2)</f>
        <v>0</v>
      </c>
      <c r="H80" s="125">
        <f>[1]!VendorFilteredRows( EquipmentListTable[],EquipmentListTable[Supplier], FilterSpecs!$A$7, $A$2)</f>
        <v>0</v>
      </c>
      <c r="I80" s="125">
        <f>[1]!VendorFilteredRows( EquipmentListTable[],EquipmentListTable[Supplier], FilterSpecs!$A$7, $A$2)</f>
        <v>0</v>
      </c>
      <c r="J80" s="125">
        <f>[1]!VendorFilteredRows( EquipmentListTable[],EquipmentListTable[Supplier], FilterSpecs!$A$7, $A$2)</f>
        <v>0</v>
      </c>
      <c r="K80" s="125">
        <f>[1]!VendorFilteredRows( EquipmentListTable[],EquipmentListTable[Supplier], FilterSpecs!$A$7, $A$2)</f>
        <v>0</v>
      </c>
      <c r="L80" s="125">
        <f>[1]!VendorFilteredRows( EquipmentListTable[],EquipmentListTable[Supplier], FilterSpecs!$A$7, $A$2)</f>
        <v>0</v>
      </c>
      <c r="M80" s="125" t="str">
        <f>[1]!VendorFilteredRows( EquipmentListTable[],EquipmentListTable[Supplier], FilterSpecs!$A$7, $A$2)</f>
        <v xml:space="preserve">Universal Qi Wireless Charging Module - 20mm Forward MicroUSB </v>
      </c>
      <c r="N80" s="125">
        <f>[1]!VendorFilteredRows( EquipmentListTable[],EquipmentListTable[Supplier], FilterSpecs!$A$7, $A$2)</f>
        <v>24.95</v>
      </c>
      <c r="O80" s="125">
        <f>[1]!VendorFilteredRows( EquipmentListTable[],EquipmentListTable[Supplier], FilterSpecs!$A$7, $A$2)</f>
        <v>0</v>
      </c>
      <c r="P80" s="125" t="str">
        <f>[1]!VendorFilteredRows( EquipmentListTable[],EquipmentListTable[Supplier], FilterSpecs!$A$7, $A$2)</f>
        <v>A</v>
      </c>
      <c r="Q80" s="125">
        <f>[1]!VendorFilteredRows( EquipmentListTable[],EquipmentListTable[Supplier], FilterSpecs!$A$7, $A$2)</f>
        <v>262</v>
      </c>
      <c r="R80" s="125" t="str">
        <f>[1]!VendorFilteredRows( EquipmentListTable[],EquipmentListTable[Supplier], FilterSpecs!$A$7, $A$2)</f>
        <v>2116</v>
      </c>
      <c r="S80" s="125">
        <f>[1]!VendorFilteredRows( EquipmentListTable[],EquipmentListTable[Supplier], FilterSpecs!$A$7, $A$2)</f>
        <v>0</v>
      </c>
      <c r="T80" s="125">
        <f>[1]!VendorFilteredRows( EquipmentListTable[],EquipmentListTable[Supplier], FilterSpecs!$A$7, $A$2)</f>
        <v>0</v>
      </c>
      <c r="U80" s="125">
        <f>[1]!VendorFilteredRows( EquipmentListTable[],EquipmentListTable[Supplier], FilterSpecs!$A$7, $A$2)</f>
        <v>0</v>
      </c>
      <c r="V80" s="125">
        <f>[1]!VendorFilteredRows( EquipmentListTable[],EquipmentListTable[Supplier], FilterSpecs!$A$7, $A$2)</f>
        <v>0</v>
      </c>
      <c r="W80" s="125">
        <f>[1]!VendorFilteredRows( EquipmentListTable[],EquipmentListTable[Supplier], FilterSpecs!$A$7, $A$2)</f>
        <v>0</v>
      </c>
      <c r="X80" s="125">
        <f>[1]!VendorFilteredRows( EquipmentListTable[],EquipmentListTable[Supplier], FilterSpecs!$A$7, $A$2)</f>
        <v>0</v>
      </c>
      <c r="Y80" s="125">
        <f>[1]!VendorFilteredRows( EquipmentListTable[],EquipmentListTable[Supplier], FilterSpecs!$A$7, $A$2)</f>
        <v>0</v>
      </c>
      <c r="Z80" s="125" t="str">
        <f>[1]!VendorFilteredRows( EquipmentListTable[],EquipmentListTable[Supplier], FilterSpecs!$A$7, $A$2)</f>
        <v>https://www.adafruit.com/product/2116</v>
      </c>
      <c r="AA80" s="125" t="str">
        <f>[1]!VendorFilteredRows( EquipmentListTable[],EquipmentListTable[Supplier], FilterSpecs!$A$7, $A$2)</f>
        <v>https://www.mouser.com/ProductDetail/485-2116</v>
      </c>
      <c r="AB80" s="125"/>
    </row>
    <row r="81" spans="1:28" x14ac:dyDescent="0.3">
      <c r="A81" s="125" t="str">
        <f>[1]!VendorFilteredRows( EquipmentListTable[],EquipmentListTable[Supplier], FilterSpecs!$A$7, $A$2)</f>
        <v>Advanced &amp; Optional Components</v>
      </c>
      <c r="B81" s="125" t="str">
        <f>[1]!VendorFilteredRows( EquipmentListTable[],EquipmentListTable[Supplier], FilterSpecs!$A$7, $A$2)</f>
        <v>Wireless Charging</v>
      </c>
      <c r="C81" s="125" t="str">
        <f>[1]!VendorFilteredRows( EquipmentListTable[],EquipmentListTable[Supplier], FilterSpecs!$A$7, $A$2)</f>
        <v>Adafruit</v>
      </c>
      <c r="D81" s="125" t="str">
        <f>[1]!VendorFilteredRows( EquipmentListTable[],EquipmentListTable[Supplier], FilterSpecs!$A$7, $A$2)</f>
        <v>2162</v>
      </c>
      <c r="E81" s="125">
        <f>[1]!VendorFilteredRows( EquipmentListTable[],EquipmentListTable[Supplier], FilterSpecs!$A$7, $A$2)</f>
        <v>0</v>
      </c>
      <c r="F81" s="125">
        <f>[1]!VendorFilteredRows( EquipmentListTable[],EquipmentListTable[Supplier], FilterSpecs!$A$7, $A$2)</f>
        <v>0</v>
      </c>
      <c r="G81" s="125">
        <f>[1]!VendorFilteredRows( EquipmentListTable[],EquipmentListTable[Supplier], FilterSpecs!$A$7, $A$2)</f>
        <v>0</v>
      </c>
      <c r="H81" s="125">
        <f>[1]!VendorFilteredRows( EquipmentListTable[],EquipmentListTable[Supplier], FilterSpecs!$A$7, $A$2)</f>
        <v>0</v>
      </c>
      <c r="I81" s="125">
        <f>[1]!VendorFilteredRows( EquipmentListTable[],EquipmentListTable[Supplier], FilterSpecs!$A$7, $A$2)</f>
        <v>0</v>
      </c>
      <c r="J81" s="125">
        <f>[1]!VendorFilteredRows( EquipmentListTable[],EquipmentListTable[Supplier], FilterSpecs!$A$7, $A$2)</f>
        <v>0</v>
      </c>
      <c r="K81" s="125">
        <f>[1]!VendorFilteredRows( EquipmentListTable[],EquipmentListTable[Supplier], FilterSpecs!$A$7, $A$2)</f>
        <v>0</v>
      </c>
      <c r="L81" s="125">
        <f>[1]!VendorFilteredRows( EquipmentListTable[],EquipmentListTable[Supplier], FilterSpecs!$A$7, $A$2)</f>
        <v>0</v>
      </c>
      <c r="M81" s="125" t="str">
        <f>[1]!VendorFilteredRows( EquipmentListTable[],EquipmentListTable[Supplier], FilterSpecs!$A$7, $A$2)</f>
        <v xml:space="preserve">Universal Qi Wireless Charging Transmitter </v>
      </c>
      <c r="N81" s="125">
        <f>[1]!VendorFilteredRows( EquipmentListTable[],EquipmentListTable[Supplier], FilterSpecs!$A$7, $A$2)</f>
        <v>26.95</v>
      </c>
      <c r="O81" s="125">
        <f>[1]!VendorFilteredRows( EquipmentListTable[],EquipmentListTable[Supplier], FilterSpecs!$A$7, $A$2)</f>
        <v>0</v>
      </c>
      <c r="P81" s="125" t="str">
        <f>[1]!VendorFilteredRows( EquipmentListTable[],EquipmentListTable[Supplier], FilterSpecs!$A$7, $A$2)</f>
        <v>D</v>
      </c>
      <c r="Q81" s="125">
        <f>[1]!VendorFilteredRows( EquipmentListTable[],EquipmentListTable[Supplier], FilterSpecs!$A$7, $A$2)</f>
        <v>263</v>
      </c>
      <c r="R81" s="125" t="str">
        <f>[1]!VendorFilteredRows( EquipmentListTable[],EquipmentListTable[Supplier], FilterSpecs!$A$7, $A$2)</f>
        <v>2162</v>
      </c>
      <c r="S81" s="125">
        <f>[1]!VendorFilteredRows( EquipmentListTable[],EquipmentListTable[Supplier], FilterSpecs!$A$7, $A$2)</f>
        <v>0</v>
      </c>
      <c r="T81" s="125">
        <f>[1]!VendorFilteredRows( EquipmentListTable[],EquipmentListTable[Supplier], FilterSpecs!$A$7, $A$2)</f>
        <v>0</v>
      </c>
      <c r="U81" s="125">
        <f>[1]!VendorFilteredRows( EquipmentListTable[],EquipmentListTable[Supplier], FilterSpecs!$A$7, $A$2)</f>
        <v>0</v>
      </c>
      <c r="V81" s="125">
        <f>[1]!VendorFilteredRows( EquipmentListTable[],EquipmentListTable[Supplier], FilterSpecs!$A$7, $A$2)</f>
        <v>0</v>
      </c>
      <c r="W81" s="125">
        <f>[1]!VendorFilteredRows( EquipmentListTable[],EquipmentListTable[Supplier], FilterSpecs!$A$7, $A$2)</f>
        <v>0</v>
      </c>
      <c r="X81" s="125">
        <f>[1]!VendorFilteredRows( EquipmentListTable[],EquipmentListTable[Supplier], FilterSpecs!$A$7, $A$2)</f>
        <v>0</v>
      </c>
      <c r="Y81" s="125">
        <f>[1]!VendorFilteredRows( EquipmentListTable[],EquipmentListTable[Supplier], FilterSpecs!$A$7, $A$2)</f>
        <v>0</v>
      </c>
      <c r="Z81" s="125" t="str">
        <f>[1]!VendorFilteredRows( EquipmentListTable[],EquipmentListTable[Supplier], FilterSpecs!$A$7, $A$2)</f>
        <v>https://www.adafruit.com/product/2162</v>
      </c>
      <c r="AA81" s="125" t="str">
        <f>[1]!VendorFilteredRows( EquipmentListTable[],EquipmentListTable[Supplier], FilterSpecs!$A$7, $A$2)</f>
        <v>https://www.mouser.com/ProductDetail/485-2162</v>
      </c>
      <c r="AB81" s="125"/>
    </row>
    <row r="82" spans="1:28" x14ac:dyDescent="0.3">
      <c r="A82" s="125" t="str">
        <f>[1]!VendorFilteredRows( EquipmentListTable[],EquipmentListTable[Supplier], FilterSpecs!$A$7, $A$2)</f>
        <v>Advanced &amp; Optional Components</v>
      </c>
      <c r="B82" s="125" t="str">
        <f>[1]!VendorFilteredRows( EquipmentListTable[],EquipmentListTable[Supplier], FilterSpecs!$A$7, $A$2)</f>
        <v>Wireless Charging</v>
      </c>
      <c r="C82" s="125" t="str">
        <f>[1]!VendorFilteredRows( EquipmentListTable[],EquipmentListTable[Supplier], FilterSpecs!$A$7, $A$2)</f>
        <v>Adafruit</v>
      </c>
      <c r="D82" s="125" t="str">
        <f>[1]!VendorFilteredRows( EquipmentListTable[],EquipmentListTable[Supplier], FilterSpecs!$A$7, $A$2)</f>
        <v>1901</v>
      </c>
      <c r="E82" s="125">
        <f>[1]!VendorFilteredRows( EquipmentListTable[],EquipmentListTable[Supplier], FilterSpecs!$A$7, $A$2)</f>
        <v>0</v>
      </c>
      <c r="F82" s="125">
        <f>[1]!VendorFilteredRows( EquipmentListTable[],EquipmentListTable[Supplier], FilterSpecs!$A$7, $A$2)</f>
        <v>0</v>
      </c>
      <c r="G82" s="125">
        <f>[1]!VendorFilteredRows( EquipmentListTable[],EquipmentListTable[Supplier], FilterSpecs!$A$7, $A$2)</f>
        <v>0</v>
      </c>
      <c r="H82" s="125">
        <f>[1]!VendorFilteredRows( EquipmentListTable[],EquipmentListTable[Supplier], FilterSpecs!$A$7, $A$2)</f>
        <v>0</v>
      </c>
      <c r="I82" s="125">
        <f>[1]!VendorFilteredRows( EquipmentListTable[],EquipmentListTable[Supplier], FilterSpecs!$A$7, $A$2)</f>
        <v>0</v>
      </c>
      <c r="J82" s="125">
        <f>[1]!VendorFilteredRows( EquipmentListTable[],EquipmentListTable[Supplier], FilterSpecs!$A$7, $A$2)</f>
        <v>0</v>
      </c>
      <c r="K82" s="125">
        <f>[1]!VendorFilteredRows( EquipmentListTable[],EquipmentListTable[Supplier], FilterSpecs!$A$7, $A$2)</f>
        <v>0</v>
      </c>
      <c r="L82" s="125">
        <f>[1]!VendorFilteredRows( EquipmentListTable[],EquipmentListTable[Supplier], FilterSpecs!$A$7, $A$2)</f>
        <v>0</v>
      </c>
      <c r="M82" s="125" t="str">
        <f>[1]!VendorFilteredRows( EquipmentListTable[],EquipmentListTable[Supplier], FilterSpecs!$A$7, $A$2)</f>
        <v>Universal Qi Wireless Receiver Module</v>
      </c>
      <c r="N82" s="125">
        <f>[1]!VendorFilteredRows( EquipmentListTable[],EquipmentListTable[Supplier], FilterSpecs!$A$7, $A$2)</f>
        <v>14.95</v>
      </c>
      <c r="O82" s="125">
        <f>[1]!VendorFilteredRows( EquipmentListTable[],EquipmentListTable[Supplier], FilterSpecs!$A$7, $A$2)</f>
        <v>0</v>
      </c>
      <c r="P82" s="125" t="str">
        <f>[1]!VendorFilteredRows( EquipmentListTable[],EquipmentListTable[Supplier], FilterSpecs!$A$7, $A$2)</f>
        <v>A</v>
      </c>
      <c r="Q82" s="125">
        <f>[1]!VendorFilteredRows( EquipmentListTable[],EquipmentListTable[Supplier], FilterSpecs!$A$7, $A$2)</f>
        <v>264</v>
      </c>
      <c r="R82" s="125" t="str">
        <f>[1]!VendorFilteredRows( EquipmentListTable[],EquipmentListTable[Supplier], FilterSpecs!$A$7, $A$2)</f>
        <v>1901</v>
      </c>
      <c r="S82" s="125">
        <f>[1]!VendorFilteredRows( EquipmentListTable[],EquipmentListTable[Supplier], FilterSpecs!$A$7, $A$2)</f>
        <v>0</v>
      </c>
      <c r="T82" s="125">
        <f>[1]!VendorFilteredRows( EquipmentListTable[],EquipmentListTable[Supplier], FilterSpecs!$A$7, $A$2)</f>
        <v>0</v>
      </c>
      <c r="U82" s="125">
        <f>[1]!VendorFilteredRows( EquipmentListTable[],EquipmentListTable[Supplier], FilterSpecs!$A$7, $A$2)</f>
        <v>0</v>
      </c>
      <c r="V82" s="125">
        <f>[1]!VendorFilteredRows( EquipmentListTable[],EquipmentListTable[Supplier], FilterSpecs!$A$7, $A$2)</f>
        <v>0</v>
      </c>
      <c r="W82" s="125">
        <f>[1]!VendorFilteredRows( EquipmentListTable[],EquipmentListTable[Supplier], FilterSpecs!$A$7, $A$2)</f>
        <v>0</v>
      </c>
      <c r="X82" s="125">
        <f>[1]!VendorFilteredRows( EquipmentListTable[],EquipmentListTable[Supplier], FilterSpecs!$A$7, $A$2)</f>
        <v>0</v>
      </c>
      <c r="Y82" s="125">
        <f>[1]!VendorFilteredRows( EquipmentListTable[],EquipmentListTable[Supplier], FilterSpecs!$A$7, $A$2)</f>
        <v>0</v>
      </c>
      <c r="Z82" s="125" t="str">
        <f>[1]!VendorFilteredRows( EquipmentListTable[],EquipmentListTable[Supplier], FilterSpecs!$A$7, $A$2)</f>
        <v>https://www.adafruit.com/product/1901</v>
      </c>
      <c r="AA82" s="125" t="str">
        <f>[1]!VendorFilteredRows( EquipmentListTable[],EquipmentListTable[Supplier], FilterSpecs!$A$7, $A$2)</f>
        <v>https://www.mouser.com/ProductDetail/485-1901</v>
      </c>
      <c r="AB82" s="125"/>
    </row>
    <row r="83" spans="1:28" x14ac:dyDescent="0.3">
      <c r="A83" s="125" t="str">
        <f>[1]!VendorFilteredRows( EquipmentListTable[],EquipmentListTable[Supplier], FilterSpecs!$A$7, $A$2)</f>
        <v>Smart-Home/IoT Network Integration (Fixed)</v>
      </c>
      <c r="B83" s="125" t="str">
        <f>[1]!VendorFilteredRows( EquipmentListTable[],EquipmentListTable[Supplier], FilterSpecs!$A$7, $A$2)</f>
        <v>BeagleBone Black Iot/Base Station</v>
      </c>
      <c r="C83" s="125" t="str">
        <f>[1]!VendorFilteredRows( EquipmentListTable[],EquipmentListTable[Supplier], FilterSpecs!$A$7, $A$2)</f>
        <v>Adafruit</v>
      </c>
      <c r="D83" s="125" t="str">
        <f>[1]!VendorFilteredRows( EquipmentListTable[],EquipmentListTable[Supplier], FilterSpecs!$A$7, $A$2)</f>
        <v>3396</v>
      </c>
      <c r="E83" s="125">
        <f>[1]!VendorFilteredRows( EquipmentListTable[],EquipmentListTable[Supplier], FilterSpecs!$A$7, $A$2)</f>
        <v>0</v>
      </c>
      <c r="F83" s="125">
        <f>[1]!VendorFilteredRows( EquipmentListTable[],EquipmentListTable[Supplier], FilterSpecs!$A$7, $A$2)</f>
        <v>1</v>
      </c>
      <c r="G83" s="125">
        <f>[1]!VendorFilteredRows( EquipmentListTable[],EquipmentListTable[Supplier], FilterSpecs!$A$7, $A$2)</f>
        <v>0</v>
      </c>
      <c r="H83" s="125">
        <f>[1]!VendorFilteredRows( EquipmentListTable[],EquipmentListTable[Supplier], FilterSpecs!$A$7, $A$2)</f>
        <v>1</v>
      </c>
      <c r="I83" s="125">
        <f>[1]!VendorFilteredRows( EquipmentListTable[],EquipmentListTable[Supplier], FilterSpecs!$A$7, $A$2)</f>
        <v>0</v>
      </c>
      <c r="J83" s="125">
        <f>[1]!VendorFilteredRows( EquipmentListTable[],EquipmentListTable[Supplier], FilterSpecs!$A$7, $A$2)</f>
        <v>0</v>
      </c>
      <c r="K83" s="125">
        <f>[1]!VendorFilteredRows( EquipmentListTable[],EquipmentListTable[Supplier], FilterSpecs!$A$7, $A$2)</f>
        <v>1</v>
      </c>
      <c r="L83" s="125">
        <f>[1]!VendorFilteredRows( EquipmentListTable[],EquipmentListTable[Supplier], FilterSpecs!$A$7, $A$2)</f>
        <v>1</v>
      </c>
      <c r="M83" s="125" t="str">
        <f>[1]!VendorFilteredRows( EquipmentListTable[],EquipmentListTable[Supplier], FilterSpecs!$A$7, $A$2)</f>
        <v>4.3" LCD Capacitive Touchscreen Display Cape for BeagleBone</v>
      </c>
      <c r="N83" s="125">
        <f>[1]!VendorFilteredRows( EquipmentListTable[],EquipmentListTable[Supplier], FilterSpecs!$A$7, $A$2)</f>
        <v>49.95</v>
      </c>
      <c r="O83" s="125">
        <f>[1]!VendorFilteredRows( EquipmentListTable[],EquipmentListTable[Supplier], FilterSpecs!$A$7, $A$2)</f>
        <v>49.95</v>
      </c>
      <c r="P83" s="125" t="str">
        <f>[1]!VendorFilteredRows( EquipmentListTable[],EquipmentListTable[Supplier], FilterSpecs!$A$7, $A$2)</f>
        <v>E</v>
      </c>
      <c r="Q83" s="125">
        <f>[1]!VendorFilteredRows( EquipmentListTable[],EquipmentListTable[Supplier], FilterSpecs!$A$7, $A$2)</f>
        <v>271</v>
      </c>
      <c r="R83" s="125" t="str">
        <f>[1]!VendorFilteredRows( EquipmentListTable[],EquipmentListTable[Supplier], FilterSpecs!$A$7, $A$2)</f>
        <v>3396</v>
      </c>
      <c r="S83" s="125">
        <f>[1]!VendorFilteredRows( EquipmentListTable[],EquipmentListTable[Supplier], FilterSpecs!$A$7, $A$2)</f>
        <v>0</v>
      </c>
      <c r="T83" s="125">
        <f>[1]!VendorFilteredRows( EquipmentListTable[],EquipmentListTable[Supplier], FilterSpecs!$A$7, $A$2)</f>
        <v>49.95</v>
      </c>
      <c r="U83" s="125">
        <f>[1]!VendorFilteredRows( EquipmentListTable[],EquipmentListTable[Supplier], FilterSpecs!$A$7, $A$2)</f>
        <v>0</v>
      </c>
      <c r="V83" s="125">
        <f>[1]!VendorFilteredRows( EquipmentListTable[],EquipmentListTable[Supplier], FilterSpecs!$A$7, $A$2)</f>
        <v>49.95</v>
      </c>
      <c r="W83" s="125">
        <f>[1]!VendorFilteredRows( EquipmentListTable[],EquipmentListTable[Supplier], FilterSpecs!$A$7, $A$2)</f>
        <v>49.95</v>
      </c>
      <c r="X83" s="125">
        <f>[1]!VendorFilteredRows( EquipmentListTable[],EquipmentListTable[Supplier], FilterSpecs!$A$7, $A$2)</f>
        <v>0</v>
      </c>
      <c r="Y83" s="125">
        <f>[1]!VendorFilteredRows( EquipmentListTable[],EquipmentListTable[Supplier], FilterSpecs!$A$7, $A$2)</f>
        <v>0</v>
      </c>
      <c r="Z83" s="125" t="str">
        <f>[1]!VendorFilteredRows( EquipmentListTable[],EquipmentListTable[Supplier], FilterSpecs!$A$7, $A$2)</f>
        <v>https://www.adafruit.com/product/3396</v>
      </c>
      <c r="AA83" s="125" t="str">
        <f>[1]!VendorFilteredRows( EquipmentListTable[],EquipmentListTable[Supplier], FilterSpecs!$A$7, $A$2)</f>
        <v>https://www.mouser.com/ProductDetail/485-3396</v>
      </c>
      <c r="AB83" s="125"/>
    </row>
    <row r="84" spans="1:28" x14ac:dyDescent="0.3">
      <c r="A84" s="125" t="str">
        <f>[1]!VendorFilteredRows( EquipmentListTable[],EquipmentListTable[Supplier], FilterSpecs!$A$7, $A$2)</f>
        <v>Smart-Home/IoT Network Integration (Fixed)</v>
      </c>
      <c r="B84" s="125" t="str">
        <f>[1]!VendorFilteredRows( EquipmentListTable[],EquipmentListTable[Supplier], FilterSpecs!$A$7, $A$2)</f>
        <v>BeagleBone Black Iot/Base Station</v>
      </c>
      <c r="C84" s="125" t="str">
        <f>[1]!VendorFilteredRows( EquipmentListTable[],EquipmentListTable[Supplier], FilterSpecs!$A$7, $A$2)</f>
        <v>Adafruit</v>
      </c>
      <c r="D84" s="125" t="str">
        <f>[1]!VendorFilteredRows( EquipmentListTable[],EquipmentListTable[Supplier], FilterSpecs!$A$7, $A$2)</f>
        <v>1555</v>
      </c>
      <c r="E84" s="125">
        <f>[1]!VendorFilteredRows( EquipmentListTable[],EquipmentListTable[Supplier], FilterSpecs!$A$7, $A$2)</f>
        <v>0</v>
      </c>
      <c r="F84" s="125">
        <f>[1]!VendorFilteredRows( EquipmentListTable[],EquipmentListTable[Supplier], FilterSpecs!$A$7, $A$2)</f>
        <v>0</v>
      </c>
      <c r="G84" s="125">
        <f>[1]!VendorFilteredRows( EquipmentListTable[],EquipmentListTable[Supplier], FilterSpecs!$A$7, $A$2)</f>
        <v>0</v>
      </c>
      <c r="H84" s="125">
        <f>[1]!VendorFilteredRows( EquipmentListTable[],EquipmentListTable[Supplier], FilterSpecs!$A$7, $A$2)</f>
        <v>0</v>
      </c>
      <c r="I84" s="125">
        <f>[1]!VendorFilteredRows( EquipmentListTable[],EquipmentListTable[Supplier], FilterSpecs!$A$7, $A$2)</f>
        <v>0</v>
      </c>
      <c r="J84" s="125">
        <f>[1]!VendorFilteredRows( EquipmentListTable[],EquipmentListTable[Supplier], FilterSpecs!$A$7, $A$2)</f>
        <v>0</v>
      </c>
      <c r="K84" s="125">
        <f>[1]!VendorFilteredRows( EquipmentListTable[],EquipmentListTable[Supplier], FilterSpecs!$A$7, $A$2)</f>
        <v>0</v>
      </c>
      <c r="L84" s="125">
        <f>[1]!VendorFilteredRows( EquipmentListTable[],EquipmentListTable[Supplier], FilterSpecs!$A$7, $A$2)</f>
        <v>0</v>
      </c>
      <c r="M84" s="125" t="str">
        <f>[1]!VendorFilteredRows( EquipmentListTable[],EquipmentListTable[Supplier], FilterSpecs!$A$7, $A$2)</f>
        <v>Adafruit BBB Case - Enclosure for Beagle Bone Black</v>
      </c>
      <c r="N84" s="125">
        <f>[1]!VendorFilteredRows( EquipmentListTable[],EquipmentListTable[Supplier], FilterSpecs!$A$7, $A$2)</f>
        <v>9.9499999999999993</v>
      </c>
      <c r="O84" s="125">
        <f>[1]!VendorFilteredRows( EquipmentListTable[],EquipmentListTable[Supplier], FilterSpecs!$A$7, $A$2)</f>
        <v>0</v>
      </c>
      <c r="P84" s="125" t="str">
        <f>[1]!VendorFilteredRows( EquipmentListTable[],EquipmentListTable[Supplier], FilterSpecs!$A$7, $A$2)</f>
        <v>E</v>
      </c>
      <c r="Q84" s="125">
        <f>[1]!VendorFilteredRows( EquipmentListTable[],EquipmentListTable[Supplier], FilterSpecs!$A$7, $A$2)</f>
        <v>272</v>
      </c>
      <c r="R84" s="125" t="str">
        <f>[1]!VendorFilteredRows( EquipmentListTable[],EquipmentListTable[Supplier], FilterSpecs!$A$7, $A$2)</f>
        <v>1555</v>
      </c>
      <c r="S84" s="125">
        <f>[1]!VendorFilteredRows( EquipmentListTable[],EquipmentListTable[Supplier], FilterSpecs!$A$7, $A$2)</f>
        <v>0</v>
      </c>
      <c r="T84" s="125">
        <f>[1]!VendorFilteredRows( EquipmentListTable[],EquipmentListTable[Supplier], FilterSpecs!$A$7, $A$2)</f>
        <v>0</v>
      </c>
      <c r="U84" s="125">
        <f>[1]!VendorFilteredRows( EquipmentListTable[],EquipmentListTable[Supplier], FilterSpecs!$A$7, $A$2)</f>
        <v>0</v>
      </c>
      <c r="V84" s="125">
        <f>[1]!VendorFilteredRows( EquipmentListTable[],EquipmentListTable[Supplier], FilterSpecs!$A$7, $A$2)</f>
        <v>0</v>
      </c>
      <c r="W84" s="125">
        <f>[1]!VendorFilteredRows( EquipmentListTable[],EquipmentListTable[Supplier], FilterSpecs!$A$7, $A$2)</f>
        <v>0</v>
      </c>
      <c r="X84" s="125">
        <f>[1]!VendorFilteredRows( EquipmentListTable[],EquipmentListTable[Supplier], FilterSpecs!$A$7, $A$2)</f>
        <v>0</v>
      </c>
      <c r="Y84" s="125">
        <f>[1]!VendorFilteredRows( EquipmentListTable[],EquipmentListTable[Supplier], FilterSpecs!$A$7, $A$2)</f>
        <v>0</v>
      </c>
      <c r="Z84" s="125" t="str">
        <f>[1]!VendorFilteredRows( EquipmentListTable[],EquipmentListTable[Supplier], FilterSpecs!$A$7, $A$2)</f>
        <v>https://www.adafruit.com/product/1555</v>
      </c>
      <c r="AA84" s="125" t="str">
        <f>[1]!VendorFilteredRows( EquipmentListTable[],EquipmentListTable[Supplier], FilterSpecs!$A$7, $A$2)</f>
        <v>https://www.mouser.com/ProductDetail/485-1555</v>
      </c>
      <c r="AB84" s="125"/>
    </row>
    <row r="85" spans="1:28" x14ac:dyDescent="0.3">
      <c r="A85" s="125" t="str">
        <f>[1]!VendorFilteredRows( EquipmentListTable[],EquipmentListTable[Supplier], FilterSpecs!$A$7, $A$2)</f>
        <v>Smart-Home/IoT Network Integration (Fixed)</v>
      </c>
      <c r="B85" s="125" t="str">
        <f>[1]!VendorFilteredRows( EquipmentListTable[],EquipmentListTable[Supplier], FilterSpecs!$A$7, $A$2)</f>
        <v>BeagleBone Black Iot/Base Station</v>
      </c>
      <c r="C85" s="125" t="str">
        <f>[1]!VendorFilteredRows( EquipmentListTable[],EquipmentListTable[Supplier], FilterSpecs!$A$7, $A$2)</f>
        <v>Adafruit</v>
      </c>
      <c r="D85" s="125" t="str">
        <f>[1]!VendorFilteredRows( EquipmentListTable[],EquipmentListTable[Supplier], FilterSpecs!$A$7, $A$2)</f>
        <v>699</v>
      </c>
      <c r="E85" s="125">
        <f>[1]!VendorFilteredRows( EquipmentListTable[],EquipmentListTable[Supplier], FilterSpecs!$A$7, $A$2)</f>
        <v>0</v>
      </c>
      <c r="F85" s="125">
        <f>[1]!VendorFilteredRows( EquipmentListTable[],EquipmentListTable[Supplier], FilterSpecs!$A$7, $A$2)</f>
        <v>0</v>
      </c>
      <c r="G85" s="125">
        <f>[1]!VendorFilteredRows( EquipmentListTable[],EquipmentListTable[Supplier], FilterSpecs!$A$7, $A$2)</f>
        <v>0</v>
      </c>
      <c r="H85" s="125">
        <f>[1]!VendorFilteredRows( EquipmentListTable[],EquipmentListTable[Supplier], FilterSpecs!$A$7, $A$2)</f>
        <v>0</v>
      </c>
      <c r="I85" s="125">
        <f>[1]!VendorFilteredRows( EquipmentListTable[],EquipmentListTable[Supplier], FilterSpecs!$A$7, $A$2)</f>
        <v>0</v>
      </c>
      <c r="J85" s="125">
        <f>[1]!VendorFilteredRows( EquipmentListTable[],EquipmentListTable[Supplier], FilterSpecs!$A$7, $A$2)</f>
        <v>0</v>
      </c>
      <c r="K85" s="125">
        <f>[1]!VendorFilteredRows( EquipmentListTable[],EquipmentListTable[Supplier], FilterSpecs!$A$7, $A$2)</f>
        <v>0</v>
      </c>
      <c r="L85" s="125">
        <f>[1]!VendorFilteredRows( EquipmentListTable[],EquipmentListTable[Supplier], FilterSpecs!$A$7, $A$2)</f>
        <v>0</v>
      </c>
      <c r="M85" s="125" t="str">
        <f>[1]!VendorFilteredRows( EquipmentListTable[],EquipmentListTable[Supplier], FilterSpecs!$A$7, $A$2)</f>
        <v>Adafruit Bone Box - Enclosure for Beagle Bone/Beagle Bone Black</v>
      </c>
      <c r="N85" s="125">
        <f>[1]!VendorFilteredRows( EquipmentListTable[],EquipmentListTable[Supplier], FilterSpecs!$A$7, $A$2)</f>
        <v>19.95</v>
      </c>
      <c r="O85" s="125">
        <f>[1]!VendorFilteredRows( EquipmentListTable[],EquipmentListTable[Supplier], FilterSpecs!$A$7, $A$2)</f>
        <v>0</v>
      </c>
      <c r="P85" s="125" t="str">
        <f>[1]!VendorFilteredRows( EquipmentListTable[],EquipmentListTable[Supplier], FilterSpecs!$A$7, $A$2)</f>
        <v>E</v>
      </c>
      <c r="Q85" s="125">
        <f>[1]!VendorFilteredRows( EquipmentListTable[],EquipmentListTable[Supplier], FilterSpecs!$A$7, $A$2)</f>
        <v>273</v>
      </c>
      <c r="R85" s="125" t="str">
        <f>[1]!VendorFilteredRows( EquipmentListTable[],EquipmentListTable[Supplier], FilterSpecs!$A$7, $A$2)</f>
        <v>699</v>
      </c>
      <c r="S85" s="125">
        <f>[1]!VendorFilteredRows( EquipmentListTable[],EquipmentListTable[Supplier], FilterSpecs!$A$7, $A$2)</f>
        <v>0</v>
      </c>
      <c r="T85" s="125">
        <f>[1]!VendorFilteredRows( EquipmentListTable[],EquipmentListTable[Supplier], FilterSpecs!$A$7, $A$2)</f>
        <v>0</v>
      </c>
      <c r="U85" s="125">
        <f>[1]!VendorFilteredRows( EquipmentListTable[],EquipmentListTable[Supplier], FilterSpecs!$A$7, $A$2)</f>
        <v>0</v>
      </c>
      <c r="V85" s="125">
        <f>[1]!VendorFilteredRows( EquipmentListTable[],EquipmentListTable[Supplier], FilterSpecs!$A$7, $A$2)</f>
        <v>0</v>
      </c>
      <c r="W85" s="125">
        <f>[1]!VendorFilteredRows( EquipmentListTable[],EquipmentListTable[Supplier], FilterSpecs!$A$7, $A$2)</f>
        <v>0</v>
      </c>
      <c r="X85" s="125">
        <f>[1]!VendorFilteredRows( EquipmentListTable[],EquipmentListTable[Supplier], FilterSpecs!$A$7, $A$2)</f>
        <v>0</v>
      </c>
      <c r="Y85" s="125">
        <f>[1]!VendorFilteredRows( EquipmentListTable[],EquipmentListTable[Supplier], FilterSpecs!$A$7, $A$2)</f>
        <v>0</v>
      </c>
      <c r="Z85" s="125" t="str">
        <f>[1]!VendorFilteredRows( EquipmentListTable[],EquipmentListTable[Supplier], FilterSpecs!$A$7, $A$2)</f>
        <v>https://www.adafruit.com/product/699</v>
      </c>
      <c r="AA85" s="125" t="str">
        <f>[1]!VendorFilteredRows( EquipmentListTable[],EquipmentListTable[Supplier], FilterSpecs!$A$7, $A$2)</f>
        <v>https://www.mouser.com/ProductDetail/485-699</v>
      </c>
      <c r="AB85" s="125"/>
    </row>
    <row r="86" spans="1:28" x14ac:dyDescent="0.3">
      <c r="A86" s="125" t="str">
        <f>[1]!VendorFilteredRows( EquipmentListTable[],EquipmentListTable[Supplier], FilterSpecs!$A$7, $A$2)</f>
        <v>Smart-Home/IoT Network Integration (Fixed)</v>
      </c>
      <c r="B86" s="125" t="str">
        <f>[1]!VendorFilteredRows( EquipmentListTable[],EquipmentListTable[Supplier], FilterSpecs!$A$7, $A$2)</f>
        <v>BeagleBone Black Iot/Base Station</v>
      </c>
      <c r="C86" s="125" t="str">
        <f>[1]!VendorFilteredRows( EquipmentListTable[],EquipmentListTable[Supplier], FilterSpecs!$A$7, $A$2)</f>
        <v>Adafruit</v>
      </c>
      <c r="D86" s="125" t="str">
        <f>[1]!VendorFilteredRows( EquipmentListTable[],EquipmentListTable[Supplier], FilterSpecs!$A$7, $A$2)</f>
        <v>572</v>
      </c>
      <c r="E86" s="125">
        <f>[1]!VendorFilteredRows( EquipmentListTable[],EquipmentListTable[Supplier], FilterSpecs!$A$7, $A$2)</f>
        <v>0</v>
      </c>
      <c r="F86" s="125">
        <f>[1]!VendorFilteredRows( EquipmentListTable[],EquipmentListTable[Supplier], FilterSpecs!$A$7, $A$2)</f>
        <v>1</v>
      </c>
      <c r="G86" s="125">
        <f>[1]!VendorFilteredRows( EquipmentListTable[],EquipmentListTable[Supplier], FilterSpecs!$A$7, $A$2)</f>
        <v>0</v>
      </c>
      <c r="H86" s="125">
        <f>[1]!VendorFilteredRows( EquipmentListTable[],EquipmentListTable[Supplier], FilterSpecs!$A$7, $A$2)</f>
        <v>1</v>
      </c>
      <c r="I86" s="125">
        <f>[1]!VendorFilteredRows( EquipmentListTable[],EquipmentListTable[Supplier], FilterSpecs!$A$7, $A$2)</f>
        <v>0</v>
      </c>
      <c r="J86" s="125">
        <f>[1]!VendorFilteredRows( EquipmentListTable[],EquipmentListTable[Supplier], FilterSpecs!$A$7, $A$2)</f>
        <v>0</v>
      </c>
      <c r="K86" s="125">
        <f>[1]!VendorFilteredRows( EquipmentListTable[],EquipmentListTable[Supplier], FilterSpecs!$A$7, $A$2)</f>
        <v>1</v>
      </c>
      <c r="L86" s="125">
        <f>[1]!VendorFilteredRows( EquipmentListTable[],EquipmentListTable[Supplier], FilterSpecs!$A$7, $A$2)</f>
        <v>1</v>
      </c>
      <c r="M86" s="125" t="str">
        <f>[1]!VendorFilteredRows( EquipmentListTable[],EquipmentListTable[Supplier], FilterSpecs!$A$7, $A$2)</f>
        <v>Adafruit Proto Cape Kit for Beagle Bone &amp; Beagle Bone Black</v>
      </c>
      <c r="N86" s="125">
        <f>[1]!VendorFilteredRows( EquipmentListTable[],EquipmentListTable[Supplier], FilterSpecs!$A$7, $A$2)</f>
        <v>9.9499999999999993</v>
      </c>
      <c r="O86" s="125">
        <f>[1]!VendorFilteredRows( EquipmentListTable[],EquipmentListTable[Supplier], FilterSpecs!$A$7, $A$2)</f>
        <v>9.9499999999999993</v>
      </c>
      <c r="P86" s="125" t="str">
        <f>[1]!VendorFilteredRows( EquipmentListTable[],EquipmentListTable[Supplier], FilterSpecs!$A$7, $A$2)</f>
        <v>E</v>
      </c>
      <c r="Q86" s="125">
        <f>[1]!VendorFilteredRows( EquipmentListTable[],EquipmentListTable[Supplier], FilterSpecs!$A$7, $A$2)</f>
        <v>274</v>
      </c>
      <c r="R86" s="125" t="str">
        <f>[1]!VendorFilteredRows( EquipmentListTable[],EquipmentListTable[Supplier], FilterSpecs!$A$7, $A$2)</f>
        <v>572</v>
      </c>
      <c r="S86" s="125">
        <f>[1]!VendorFilteredRows( EquipmentListTable[],EquipmentListTable[Supplier], FilterSpecs!$A$7, $A$2)</f>
        <v>0</v>
      </c>
      <c r="T86" s="125">
        <f>[1]!VendorFilteredRows( EquipmentListTable[],EquipmentListTable[Supplier], FilterSpecs!$A$7, $A$2)</f>
        <v>9.9499999999999993</v>
      </c>
      <c r="U86" s="125">
        <f>[1]!VendorFilteredRows( EquipmentListTable[],EquipmentListTable[Supplier], FilterSpecs!$A$7, $A$2)</f>
        <v>0</v>
      </c>
      <c r="V86" s="125">
        <f>[1]!VendorFilteredRows( EquipmentListTable[],EquipmentListTable[Supplier], FilterSpecs!$A$7, $A$2)</f>
        <v>9.9499999999999993</v>
      </c>
      <c r="W86" s="125">
        <f>[1]!VendorFilteredRows( EquipmentListTable[],EquipmentListTable[Supplier], FilterSpecs!$A$7, $A$2)</f>
        <v>9.9499999999999993</v>
      </c>
      <c r="X86" s="125">
        <f>[1]!VendorFilteredRows( EquipmentListTable[],EquipmentListTable[Supplier], FilterSpecs!$A$7, $A$2)</f>
        <v>0</v>
      </c>
      <c r="Y86" s="125">
        <f>[1]!VendorFilteredRows( EquipmentListTable[],EquipmentListTable[Supplier], FilterSpecs!$A$7, $A$2)</f>
        <v>0</v>
      </c>
      <c r="Z86" s="125" t="str">
        <f>[1]!VendorFilteredRows( EquipmentListTable[],EquipmentListTable[Supplier], FilterSpecs!$A$7, $A$2)</f>
        <v>https://www.adafruit.com/product/572</v>
      </c>
      <c r="AA86" s="125" t="str">
        <f>[1]!VendorFilteredRows( EquipmentListTable[],EquipmentListTable[Supplier], FilterSpecs!$A$7, $A$2)</f>
        <v>https://www.mouser.com/ProductDetail/485-572</v>
      </c>
      <c r="AB86" s="125"/>
    </row>
    <row r="87" spans="1:28" x14ac:dyDescent="0.3">
      <c r="A87" s="125" t="str">
        <f>[1]!VendorFilteredRows( EquipmentListTable[],EquipmentListTable[Supplier], FilterSpecs!$A$7, $A$2)</f>
        <v>Smart-Home/IoT Network Integration (Fixed)</v>
      </c>
      <c r="B87" s="125" t="str">
        <f>[1]!VendorFilteredRows( EquipmentListTable[],EquipmentListTable[Supplier], FilterSpecs!$A$7, $A$2)</f>
        <v>BeagleBone Black Iot/Base Station</v>
      </c>
      <c r="C87" s="125" t="str">
        <f>[1]!VendorFilteredRows( EquipmentListTable[],EquipmentListTable[Supplier], FilterSpecs!$A$7, $A$2)</f>
        <v>Adafruit</v>
      </c>
      <c r="D87" s="125" t="str">
        <f>[1]!VendorFilteredRows( EquipmentListTable[],EquipmentListTable[Supplier], FilterSpecs!$A$7, $A$2)</f>
        <v>702</v>
      </c>
      <c r="E87" s="125">
        <f>[1]!VendorFilteredRows( EquipmentListTable[],EquipmentListTable[Supplier], FilterSpecs!$A$7, $A$2)</f>
        <v>0</v>
      </c>
      <c r="F87" s="125">
        <f>[1]!VendorFilteredRows( EquipmentListTable[],EquipmentListTable[Supplier], FilterSpecs!$A$7, $A$2)</f>
        <v>0</v>
      </c>
      <c r="G87" s="125">
        <f>[1]!VendorFilteredRows( EquipmentListTable[],EquipmentListTable[Supplier], FilterSpecs!$A$7, $A$2)</f>
        <v>0</v>
      </c>
      <c r="H87" s="125">
        <f>[1]!VendorFilteredRows( EquipmentListTable[],EquipmentListTable[Supplier], FilterSpecs!$A$7, $A$2)</f>
        <v>0</v>
      </c>
      <c r="I87" s="125">
        <f>[1]!VendorFilteredRows( EquipmentListTable[],EquipmentListTable[Supplier], FilterSpecs!$A$7, $A$2)</f>
        <v>0</v>
      </c>
      <c r="J87" s="125">
        <f>[1]!VendorFilteredRows( EquipmentListTable[],EquipmentListTable[Supplier], FilterSpecs!$A$7, $A$2)</f>
        <v>0</v>
      </c>
      <c r="K87" s="125">
        <f>[1]!VendorFilteredRows( EquipmentListTable[],EquipmentListTable[Supplier], FilterSpecs!$A$7, $A$2)</f>
        <v>0</v>
      </c>
      <c r="L87" s="125">
        <f>[1]!VendorFilteredRows( EquipmentListTable[],EquipmentListTable[Supplier], FilterSpecs!$A$7, $A$2)</f>
        <v>0</v>
      </c>
      <c r="M87" s="125" t="str">
        <f>[1]!VendorFilteredRows( EquipmentListTable[],EquipmentListTable[Supplier], FilterSpecs!$A$7, $A$2)</f>
        <v>Adafruit Proto Plate for Beagle Bone &amp; Beagle Bone Black</v>
      </c>
      <c r="N87" s="125">
        <f>[1]!VendorFilteredRows( EquipmentListTable[],EquipmentListTable[Supplier], FilterSpecs!$A$7, $A$2)</f>
        <v>7.95</v>
      </c>
      <c r="O87" s="125">
        <f>[1]!VendorFilteredRows( EquipmentListTable[],EquipmentListTable[Supplier], FilterSpecs!$A$7, $A$2)</f>
        <v>0</v>
      </c>
      <c r="P87" s="125" t="str">
        <f>[1]!VendorFilteredRows( EquipmentListTable[],EquipmentListTable[Supplier], FilterSpecs!$A$7, $A$2)</f>
        <v>E</v>
      </c>
      <c r="Q87" s="125">
        <f>[1]!VendorFilteredRows( EquipmentListTable[],EquipmentListTable[Supplier], FilterSpecs!$A$7, $A$2)</f>
        <v>275</v>
      </c>
      <c r="R87" s="125" t="str">
        <f>[1]!VendorFilteredRows( EquipmentListTable[],EquipmentListTable[Supplier], FilterSpecs!$A$7, $A$2)</f>
        <v>702</v>
      </c>
      <c r="S87" s="125">
        <f>[1]!VendorFilteredRows( EquipmentListTable[],EquipmentListTable[Supplier], FilterSpecs!$A$7, $A$2)</f>
        <v>0</v>
      </c>
      <c r="T87" s="125">
        <f>[1]!VendorFilteredRows( EquipmentListTable[],EquipmentListTable[Supplier], FilterSpecs!$A$7, $A$2)</f>
        <v>0</v>
      </c>
      <c r="U87" s="125">
        <f>[1]!VendorFilteredRows( EquipmentListTable[],EquipmentListTable[Supplier], FilterSpecs!$A$7, $A$2)</f>
        <v>0</v>
      </c>
      <c r="V87" s="125">
        <f>[1]!VendorFilteredRows( EquipmentListTable[],EquipmentListTable[Supplier], FilterSpecs!$A$7, $A$2)</f>
        <v>0</v>
      </c>
      <c r="W87" s="125">
        <f>[1]!VendorFilteredRows( EquipmentListTable[],EquipmentListTable[Supplier], FilterSpecs!$A$7, $A$2)</f>
        <v>0</v>
      </c>
      <c r="X87" s="125">
        <f>[1]!VendorFilteredRows( EquipmentListTable[],EquipmentListTable[Supplier], FilterSpecs!$A$7, $A$2)</f>
        <v>0</v>
      </c>
      <c r="Y87" s="125">
        <f>[1]!VendorFilteredRows( EquipmentListTable[],EquipmentListTable[Supplier], FilterSpecs!$A$7, $A$2)</f>
        <v>0</v>
      </c>
      <c r="Z87" s="125" t="str">
        <f>[1]!VendorFilteredRows( EquipmentListTable[],EquipmentListTable[Supplier], FilterSpecs!$A$7, $A$2)</f>
        <v>https://www.adafruit.com/product/702</v>
      </c>
      <c r="AA87" s="125" t="str">
        <f>[1]!VendorFilteredRows( EquipmentListTable[],EquipmentListTable[Supplier], FilterSpecs!$A$7, $A$2)</f>
        <v>https://www.mouser.com/ProductDetail/485-702</v>
      </c>
      <c r="AB87" s="125"/>
    </row>
    <row r="88" spans="1:28" x14ac:dyDescent="0.3">
      <c r="A88" s="125" t="str">
        <f>[1]!VendorFilteredRows( EquipmentListTable[],EquipmentListTable[Supplier], FilterSpecs!$A$7, $A$2)</f>
        <v>Smart-Home/IoT Network Integration (Fixed)</v>
      </c>
      <c r="B88" s="125" t="str">
        <f>[1]!VendorFilteredRows( EquipmentListTable[],EquipmentListTable[Supplier], FilterSpecs!$A$7, $A$2)</f>
        <v>BeagleBone Black Iot/Base Station</v>
      </c>
      <c r="C88" s="125" t="str">
        <f>[1]!VendorFilteredRows( EquipmentListTable[],EquipmentListTable[Supplier], FilterSpecs!$A$7, $A$2)</f>
        <v>Adafruit</v>
      </c>
      <c r="D88" s="125" t="str">
        <f>[1]!VendorFilteredRows( EquipmentListTable[],EquipmentListTable[Supplier], FilterSpecs!$A$7, $A$2)</f>
        <v>2627</v>
      </c>
      <c r="E88" s="125">
        <f>[1]!VendorFilteredRows( EquipmentListTable[],EquipmentListTable[Supplier], FilterSpecs!$A$7, $A$2)</f>
        <v>0</v>
      </c>
      <c r="F88" s="125">
        <f>[1]!VendorFilteredRows( EquipmentListTable[],EquipmentListTable[Supplier], FilterSpecs!$A$7, $A$2)</f>
        <v>1</v>
      </c>
      <c r="G88" s="125">
        <f>[1]!VendorFilteredRows( EquipmentListTable[],EquipmentListTable[Supplier], FilterSpecs!$A$7, $A$2)</f>
        <v>0</v>
      </c>
      <c r="H88" s="125">
        <f>[1]!VendorFilteredRows( EquipmentListTable[],EquipmentListTable[Supplier], FilterSpecs!$A$7, $A$2)</f>
        <v>1</v>
      </c>
      <c r="I88" s="125">
        <f>[1]!VendorFilteredRows( EquipmentListTable[],EquipmentListTable[Supplier], FilterSpecs!$A$7, $A$2)</f>
        <v>0</v>
      </c>
      <c r="J88" s="125">
        <f>[1]!VendorFilteredRows( EquipmentListTable[],EquipmentListTable[Supplier], FilterSpecs!$A$7, $A$2)</f>
        <v>0</v>
      </c>
      <c r="K88" s="125">
        <f>[1]!VendorFilteredRows( EquipmentListTable[],EquipmentListTable[Supplier], FilterSpecs!$A$7, $A$2)</f>
        <v>1</v>
      </c>
      <c r="L88" s="125">
        <f>[1]!VendorFilteredRows( EquipmentListTable[],EquipmentListTable[Supplier], FilterSpecs!$A$7, $A$2)</f>
        <v>1</v>
      </c>
      <c r="M88" s="125" t="str">
        <f>[1]!VendorFilteredRows( EquipmentListTable[],EquipmentListTable[Supplier], FilterSpecs!$A$7, $A$2)</f>
        <v>Anidees Beaglebone Black Case - Black Aluminum with Smoke Top</v>
      </c>
      <c r="N88" s="125">
        <f>[1]!VendorFilteredRows( EquipmentListTable[],EquipmentListTable[Supplier], FilterSpecs!$A$7, $A$2)</f>
        <v>39.950000000000003</v>
      </c>
      <c r="O88" s="125">
        <f>[1]!VendorFilteredRows( EquipmentListTable[],EquipmentListTable[Supplier], FilterSpecs!$A$7, $A$2)</f>
        <v>39.950000000000003</v>
      </c>
      <c r="P88" s="125" t="str">
        <f>[1]!VendorFilteredRows( EquipmentListTable[],EquipmentListTable[Supplier], FilterSpecs!$A$7, $A$2)</f>
        <v>E</v>
      </c>
      <c r="Q88" s="125">
        <f>[1]!VendorFilteredRows( EquipmentListTable[],EquipmentListTable[Supplier], FilterSpecs!$A$7, $A$2)</f>
        <v>276</v>
      </c>
      <c r="R88" s="125" t="str">
        <f>[1]!VendorFilteredRows( EquipmentListTable[],EquipmentListTable[Supplier], FilterSpecs!$A$7, $A$2)</f>
        <v>2627</v>
      </c>
      <c r="S88" s="125">
        <f>[1]!VendorFilteredRows( EquipmentListTable[],EquipmentListTable[Supplier], FilterSpecs!$A$7, $A$2)</f>
        <v>0</v>
      </c>
      <c r="T88" s="125">
        <f>[1]!VendorFilteredRows( EquipmentListTable[],EquipmentListTable[Supplier], FilterSpecs!$A$7, $A$2)</f>
        <v>39.950000000000003</v>
      </c>
      <c r="U88" s="125">
        <f>[1]!VendorFilteredRows( EquipmentListTable[],EquipmentListTable[Supplier], FilterSpecs!$A$7, $A$2)</f>
        <v>0</v>
      </c>
      <c r="V88" s="125">
        <f>[1]!VendorFilteredRows( EquipmentListTable[],EquipmentListTable[Supplier], FilterSpecs!$A$7, $A$2)</f>
        <v>39.950000000000003</v>
      </c>
      <c r="W88" s="125">
        <f>[1]!VendorFilteredRows( EquipmentListTable[],EquipmentListTable[Supplier], FilterSpecs!$A$7, $A$2)</f>
        <v>39.950000000000003</v>
      </c>
      <c r="X88" s="125">
        <f>[1]!VendorFilteredRows( EquipmentListTable[],EquipmentListTable[Supplier], FilterSpecs!$A$7, $A$2)</f>
        <v>0</v>
      </c>
      <c r="Y88" s="125">
        <f>[1]!VendorFilteredRows( EquipmentListTable[],EquipmentListTable[Supplier], FilterSpecs!$A$7, $A$2)</f>
        <v>0</v>
      </c>
      <c r="Z88" s="125" t="str">
        <f>[1]!VendorFilteredRows( EquipmentListTable[],EquipmentListTable[Supplier], FilterSpecs!$A$7, $A$2)</f>
        <v>https://www.adafruit.com/product/2627</v>
      </c>
      <c r="AA88" s="125" t="str">
        <f>[1]!VendorFilteredRows( EquipmentListTable[],EquipmentListTable[Supplier], FilterSpecs!$A$7, $A$2)</f>
        <v>https://www.mouser.com/ProductDetail/485-2627</v>
      </c>
      <c r="AB88" s="125"/>
    </row>
    <row r="89" spans="1:28" x14ac:dyDescent="0.3">
      <c r="A89" s="125" t="str">
        <f>[1]!VendorFilteredRows( EquipmentListTable[],EquipmentListTable[Supplier], FilterSpecs!$A$7, $A$2)</f>
        <v>Smart-Home/IoT Network Integration (Fixed)</v>
      </c>
      <c r="B89" s="125" t="str">
        <f>[1]!VendorFilteredRows( EquipmentListTable[],EquipmentListTable[Supplier], FilterSpecs!$A$7, $A$2)</f>
        <v>BeagleBone Black Iot/Base Station</v>
      </c>
      <c r="C89" s="125" t="str">
        <f>[1]!VendorFilteredRows( EquipmentListTable[],EquipmentListTable[Supplier], FilterSpecs!$A$7, $A$2)</f>
        <v>Adafruit</v>
      </c>
      <c r="D89" s="125" t="str">
        <f>[1]!VendorFilteredRows( EquipmentListTable[],EquipmentListTable[Supplier], FilterSpecs!$A$7, $A$2)</f>
        <v>2628</v>
      </c>
      <c r="E89" s="125">
        <f>[1]!VendorFilteredRows( EquipmentListTable[],EquipmentListTable[Supplier], FilterSpecs!$A$7, $A$2)</f>
        <v>0</v>
      </c>
      <c r="F89" s="125">
        <f>[1]!VendorFilteredRows( EquipmentListTable[],EquipmentListTable[Supplier], FilterSpecs!$A$7, $A$2)</f>
        <v>0</v>
      </c>
      <c r="G89" s="125">
        <f>[1]!VendorFilteredRows( EquipmentListTable[],EquipmentListTable[Supplier], FilterSpecs!$A$7, $A$2)</f>
        <v>0</v>
      </c>
      <c r="H89" s="125">
        <f>[1]!VendorFilteredRows( EquipmentListTable[],EquipmentListTable[Supplier], FilterSpecs!$A$7, $A$2)</f>
        <v>0</v>
      </c>
      <c r="I89" s="125">
        <f>[1]!VendorFilteredRows( EquipmentListTable[],EquipmentListTable[Supplier], FilterSpecs!$A$7, $A$2)</f>
        <v>0</v>
      </c>
      <c r="J89" s="125">
        <f>[1]!VendorFilteredRows( EquipmentListTable[],EquipmentListTable[Supplier], FilterSpecs!$A$7, $A$2)</f>
        <v>0</v>
      </c>
      <c r="K89" s="125">
        <f>[1]!VendorFilteredRows( EquipmentListTable[],EquipmentListTable[Supplier], FilterSpecs!$A$7, $A$2)</f>
        <v>0</v>
      </c>
      <c r="L89" s="125">
        <f>[1]!VendorFilteredRows( EquipmentListTable[],EquipmentListTable[Supplier], FilterSpecs!$A$7, $A$2)</f>
        <v>0</v>
      </c>
      <c r="M89" s="125" t="str">
        <f>[1]!VendorFilteredRows( EquipmentListTable[],EquipmentListTable[Supplier], FilterSpecs!$A$7, $A$2)</f>
        <v>Anidees BeagleBoneBlack Case - Silver Aluminum with Crystal Top</v>
      </c>
      <c r="N89" s="125">
        <f>[1]!VendorFilteredRows( EquipmentListTable[],EquipmentListTable[Supplier], FilterSpecs!$A$7, $A$2)</f>
        <v>39.950000000000003</v>
      </c>
      <c r="O89" s="125">
        <f>[1]!VendorFilteredRows( EquipmentListTable[],EquipmentListTable[Supplier], FilterSpecs!$A$7, $A$2)</f>
        <v>0</v>
      </c>
      <c r="P89" s="125" t="str">
        <f>[1]!VendorFilteredRows( EquipmentListTable[],EquipmentListTable[Supplier], FilterSpecs!$A$7, $A$2)</f>
        <v>E</v>
      </c>
      <c r="Q89" s="125">
        <f>[1]!VendorFilteredRows( EquipmentListTable[],EquipmentListTable[Supplier], FilterSpecs!$A$7, $A$2)</f>
        <v>277</v>
      </c>
      <c r="R89" s="125" t="str">
        <f>[1]!VendorFilteredRows( EquipmentListTable[],EquipmentListTable[Supplier], FilterSpecs!$A$7, $A$2)</f>
        <v>2628</v>
      </c>
      <c r="S89" s="125">
        <f>[1]!VendorFilteredRows( EquipmentListTable[],EquipmentListTable[Supplier], FilterSpecs!$A$7, $A$2)</f>
        <v>0</v>
      </c>
      <c r="T89" s="125">
        <f>[1]!VendorFilteredRows( EquipmentListTable[],EquipmentListTable[Supplier], FilterSpecs!$A$7, $A$2)</f>
        <v>0</v>
      </c>
      <c r="U89" s="125">
        <f>[1]!VendorFilteredRows( EquipmentListTable[],EquipmentListTable[Supplier], FilterSpecs!$A$7, $A$2)</f>
        <v>0</v>
      </c>
      <c r="V89" s="125">
        <f>[1]!VendorFilteredRows( EquipmentListTable[],EquipmentListTable[Supplier], FilterSpecs!$A$7, $A$2)</f>
        <v>0</v>
      </c>
      <c r="W89" s="125">
        <f>[1]!VendorFilteredRows( EquipmentListTable[],EquipmentListTable[Supplier], FilterSpecs!$A$7, $A$2)</f>
        <v>0</v>
      </c>
      <c r="X89" s="125">
        <f>[1]!VendorFilteredRows( EquipmentListTable[],EquipmentListTable[Supplier], FilterSpecs!$A$7, $A$2)</f>
        <v>0</v>
      </c>
      <c r="Y89" s="125">
        <f>[1]!VendorFilteredRows( EquipmentListTable[],EquipmentListTable[Supplier], FilterSpecs!$A$7, $A$2)</f>
        <v>0</v>
      </c>
      <c r="Z89" s="125" t="str">
        <f>[1]!VendorFilteredRows( EquipmentListTable[],EquipmentListTable[Supplier], FilterSpecs!$A$7, $A$2)</f>
        <v>https://www.adafruit.com/product/2628</v>
      </c>
      <c r="AA89" s="125" t="str">
        <f>[1]!VendorFilteredRows( EquipmentListTable[],EquipmentListTable[Supplier], FilterSpecs!$A$7, $A$2)</f>
        <v>https://www.mouser.com/ProductDetail/485-2628</v>
      </c>
      <c r="AB89" s="125"/>
    </row>
    <row r="90" spans="1:28" x14ac:dyDescent="0.3">
      <c r="A90" s="125" t="str">
        <f>[1]!VendorFilteredRows( EquipmentListTable[],EquipmentListTable[Supplier], FilterSpecs!$A$7, $A$2)</f>
        <v>Smart-Home/IoT Network Integration (Fixed)</v>
      </c>
      <c r="B90" s="125" t="str">
        <f>[1]!VendorFilteredRows( EquipmentListTable[],EquipmentListTable[Supplier], FilterSpecs!$A$7, $A$2)</f>
        <v>BeagleBone Black Iot/Base Station</v>
      </c>
      <c r="C90" s="125" t="str">
        <f>[1]!VendorFilteredRows( EquipmentListTable[],EquipmentListTable[Supplier], FilterSpecs!$A$7, $A$2)</f>
        <v>Adafruit</v>
      </c>
      <c r="D90" s="125" t="str">
        <f>[1]!VendorFilteredRows( EquipmentListTable[],EquipmentListTable[Supplier], FilterSpecs!$A$7, $A$2)</f>
        <v>1810</v>
      </c>
      <c r="E90" s="125">
        <f>[1]!VendorFilteredRows( EquipmentListTable[],EquipmentListTable[Supplier], FilterSpecs!$A$7, $A$2)</f>
        <v>0</v>
      </c>
      <c r="F90" s="125">
        <f>[1]!VendorFilteredRows( EquipmentListTable[],EquipmentListTable[Supplier], FilterSpecs!$A$7, $A$2)</f>
        <v>0</v>
      </c>
      <c r="G90" s="125">
        <f>[1]!VendorFilteredRows( EquipmentListTable[],EquipmentListTable[Supplier], FilterSpecs!$A$7, $A$2)</f>
        <v>0</v>
      </c>
      <c r="H90" s="125">
        <f>[1]!VendorFilteredRows( EquipmentListTable[],EquipmentListTable[Supplier], FilterSpecs!$A$7, $A$2)</f>
        <v>0</v>
      </c>
      <c r="I90" s="125">
        <f>[1]!VendorFilteredRows( EquipmentListTable[],EquipmentListTable[Supplier], FilterSpecs!$A$7, $A$2)</f>
        <v>0</v>
      </c>
      <c r="J90" s="125">
        <f>[1]!VendorFilteredRows( EquipmentListTable[],EquipmentListTable[Supplier], FilterSpecs!$A$7, $A$2)</f>
        <v>0</v>
      </c>
      <c r="K90" s="125">
        <f>[1]!VendorFilteredRows( EquipmentListTable[],EquipmentListTable[Supplier], FilterSpecs!$A$7, $A$2)</f>
        <v>0</v>
      </c>
      <c r="L90" s="125">
        <f>[1]!VendorFilteredRows( EquipmentListTable[],EquipmentListTable[Supplier], FilterSpecs!$A$7, $A$2)</f>
        <v>0</v>
      </c>
      <c r="M90" s="125" t="str">
        <f>[1]!VendorFilteredRows( EquipmentListTable[],EquipmentListTable[Supplier], FilterSpecs!$A$7, $A$2)</f>
        <v>uniBBB - Unibody Aluminum Case for BeagleBone Black</v>
      </c>
      <c r="N90" s="125">
        <f>[1]!VendorFilteredRows( EquipmentListTable[],EquipmentListTable[Supplier], FilterSpecs!$A$7, $A$2)</f>
        <v>49.95</v>
      </c>
      <c r="O90" s="125">
        <f>[1]!VendorFilteredRows( EquipmentListTable[],EquipmentListTable[Supplier], FilterSpecs!$A$7, $A$2)</f>
        <v>0</v>
      </c>
      <c r="P90" s="125" t="str">
        <f>[1]!VendorFilteredRows( EquipmentListTable[],EquipmentListTable[Supplier], FilterSpecs!$A$7, $A$2)</f>
        <v>E</v>
      </c>
      <c r="Q90" s="125">
        <f>[1]!VendorFilteredRows( EquipmentListTable[],EquipmentListTable[Supplier], FilterSpecs!$A$7, $A$2)</f>
        <v>278</v>
      </c>
      <c r="R90" s="125" t="str">
        <f>[1]!VendorFilteredRows( EquipmentListTable[],EquipmentListTable[Supplier], FilterSpecs!$A$7, $A$2)</f>
        <v>1810</v>
      </c>
      <c r="S90" s="125">
        <f>[1]!VendorFilteredRows( EquipmentListTable[],EquipmentListTable[Supplier], FilterSpecs!$A$7, $A$2)</f>
        <v>0</v>
      </c>
      <c r="T90" s="125">
        <f>[1]!VendorFilteredRows( EquipmentListTable[],EquipmentListTable[Supplier], FilterSpecs!$A$7, $A$2)</f>
        <v>0</v>
      </c>
      <c r="U90" s="125">
        <f>[1]!VendorFilteredRows( EquipmentListTable[],EquipmentListTable[Supplier], FilterSpecs!$A$7, $A$2)</f>
        <v>0</v>
      </c>
      <c r="V90" s="125">
        <f>[1]!VendorFilteredRows( EquipmentListTable[],EquipmentListTable[Supplier], FilterSpecs!$A$7, $A$2)</f>
        <v>0</v>
      </c>
      <c r="W90" s="125">
        <f>[1]!VendorFilteredRows( EquipmentListTable[],EquipmentListTable[Supplier], FilterSpecs!$A$7, $A$2)</f>
        <v>0</v>
      </c>
      <c r="X90" s="125">
        <f>[1]!VendorFilteredRows( EquipmentListTable[],EquipmentListTable[Supplier], FilterSpecs!$A$7, $A$2)</f>
        <v>0</v>
      </c>
      <c r="Y90" s="125">
        <f>[1]!VendorFilteredRows( EquipmentListTable[],EquipmentListTable[Supplier], FilterSpecs!$A$7, $A$2)</f>
        <v>0</v>
      </c>
      <c r="Z90" s="125" t="str">
        <f>[1]!VendorFilteredRows( EquipmentListTable[],EquipmentListTable[Supplier], FilterSpecs!$A$7, $A$2)</f>
        <v>https://www.adafruit.com/product/1810</v>
      </c>
      <c r="AA90" s="125" t="str">
        <f>[1]!VendorFilteredRows( EquipmentListTable[],EquipmentListTable[Supplier], FilterSpecs!$A$7, $A$2)</f>
        <v>https://www.mouser.com/ProductDetail/485-1810</v>
      </c>
      <c r="AB90" s="125"/>
    </row>
    <row r="91" spans="1:28" x14ac:dyDescent="0.3">
      <c r="A91" s="125" t="str">
        <f>[1]!VendorFilteredRows( EquipmentListTable[],EquipmentListTable[Supplier], FilterSpecs!$A$7, $A$2)</f>
        <v>Hardware Component</v>
      </c>
      <c r="B91" s="125" t="str">
        <f>[1]!VendorFilteredRows( EquipmentListTable[],EquipmentListTable[Supplier], FilterSpecs!$A$7, $A$2)</f>
        <v>Breadboard/Protoboard</v>
      </c>
      <c r="C91" s="125" t="str">
        <f>[1]!VendorFilteredRows( EquipmentListTable[],EquipmentListTable[Supplier], FilterSpecs!$A$7, $A$2)</f>
        <v>Adafruit</v>
      </c>
      <c r="D91" s="125" t="str">
        <f>[1]!VendorFilteredRows( EquipmentListTable[],EquipmentListTable[Supplier], FilterSpecs!$A$7, $A$2)</f>
        <v>65</v>
      </c>
      <c r="E91" s="125">
        <f>[1]!VendorFilteredRows( EquipmentListTable[],EquipmentListTable[Supplier], FilterSpecs!$A$7, $A$2)</f>
        <v>0</v>
      </c>
      <c r="F91" s="125">
        <f>[1]!VendorFilteredRows( EquipmentListTable[],EquipmentListTable[Supplier], FilterSpecs!$A$7, $A$2)</f>
        <v>0</v>
      </c>
      <c r="G91" s="125">
        <f>[1]!VendorFilteredRows( EquipmentListTable[],EquipmentListTable[Supplier], FilterSpecs!$A$7, $A$2)</f>
        <v>0</v>
      </c>
      <c r="H91" s="125">
        <f>[1]!VendorFilteredRows( EquipmentListTable[],EquipmentListTable[Supplier], FilterSpecs!$A$7, $A$2)</f>
        <v>0</v>
      </c>
      <c r="I91" s="125">
        <f>[1]!VendorFilteredRows( EquipmentListTable[],EquipmentListTable[Supplier], FilterSpecs!$A$7, $A$2)</f>
        <v>0</v>
      </c>
      <c r="J91" s="125">
        <f>[1]!VendorFilteredRows( EquipmentListTable[],EquipmentListTable[Supplier], FilterSpecs!$A$7, $A$2)</f>
        <v>0</v>
      </c>
      <c r="K91" s="125">
        <f>[1]!VendorFilteredRows( EquipmentListTable[],EquipmentListTable[Supplier], FilterSpecs!$A$7, $A$2)</f>
        <v>0</v>
      </c>
      <c r="L91" s="125">
        <f>[1]!VendorFilteredRows( EquipmentListTable[],EquipmentListTable[Supplier], FilterSpecs!$A$7, $A$2)</f>
        <v>0</v>
      </c>
      <c r="M91" s="125" t="str">
        <f>[1]!VendorFilteredRows( EquipmentListTable[],EquipmentListTable[Supplier], FilterSpecs!$A$7, $A$2)</f>
        <v>Tiny breadboard</v>
      </c>
      <c r="N91" s="125">
        <f>[1]!VendorFilteredRows( EquipmentListTable[],EquipmentListTable[Supplier], FilterSpecs!$A$7, $A$2)</f>
        <v>4</v>
      </c>
      <c r="O91" s="125">
        <f>[1]!VendorFilteredRows( EquipmentListTable[],EquipmentListTable[Supplier], FilterSpecs!$A$7, $A$2)</f>
        <v>0</v>
      </c>
      <c r="P91" s="125" t="str">
        <f>[1]!VendorFilteredRows( EquipmentListTable[],EquipmentListTable[Supplier], FilterSpecs!$A$7, $A$2)</f>
        <v>A</v>
      </c>
      <c r="Q91" s="125">
        <f>[1]!VendorFilteredRows( EquipmentListTable[],EquipmentListTable[Supplier], FilterSpecs!$A$7, $A$2)</f>
        <v>310</v>
      </c>
      <c r="R91" s="125" t="str">
        <f>[1]!VendorFilteredRows( EquipmentListTable[],EquipmentListTable[Supplier], FilterSpecs!$A$7, $A$2)</f>
        <v>65</v>
      </c>
      <c r="S91" s="125">
        <f>[1]!VendorFilteredRows( EquipmentListTable[],EquipmentListTable[Supplier], FilterSpecs!$A$7, $A$2)</f>
        <v>0</v>
      </c>
      <c r="T91" s="125">
        <f>[1]!VendorFilteredRows( EquipmentListTable[],EquipmentListTable[Supplier], FilterSpecs!$A$7, $A$2)</f>
        <v>0</v>
      </c>
      <c r="U91" s="125">
        <f>[1]!VendorFilteredRows( EquipmentListTable[],EquipmentListTable[Supplier], FilterSpecs!$A$7, $A$2)</f>
        <v>0</v>
      </c>
      <c r="V91" s="125">
        <f>[1]!VendorFilteredRows( EquipmentListTable[],EquipmentListTable[Supplier], FilterSpecs!$A$7, $A$2)</f>
        <v>0</v>
      </c>
      <c r="W91" s="125">
        <f>[1]!VendorFilteredRows( EquipmentListTable[],EquipmentListTable[Supplier], FilterSpecs!$A$7, $A$2)</f>
        <v>0</v>
      </c>
      <c r="X91" s="125">
        <f>[1]!VendorFilteredRows( EquipmentListTable[],EquipmentListTable[Supplier], FilterSpecs!$A$7, $A$2)</f>
        <v>0</v>
      </c>
      <c r="Y91" s="125">
        <f>[1]!VendorFilteredRows( EquipmentListTable[],EquipmentListTable[Supplier], FilterSpecs!$A$7, $A$2)</f>
        <v>0</v>
      </c>
      <c r="Z91" s="125" t="str">
        <f>[1]!VendorFilteredRows( EquipmentListTable[],EquipmentListTable[Supplier], FilterSpecs!$A$7, $A$2)</f>
        <v>https://www.adafruit.com/product/65</v>
      </c>
      <c r="AA91" s="125" t="str">
        <f>[1]!VendorFilteredRows( EquipmentListTable[],EquipmentListTable[Supplier], FilterSpecs!$A$7, $A$2)</f>
        <v>https://www.mouser.com/ProductDetail/485-65</v>
      </c>
      <c r="AB91" s="125"/>
    </row>
    <row r="92" spans="1:28" x14ac:dyDescent="0.3">
      <c r="A92" s="125" t="str">
        <f>[1]!VendorFilteredRows( EquipmentListTable[],EquipmentListTable[Supplier], FilterSpecs!$A$7, $A$2)</f>
        <v>Hardware Component</v>
      </c>
      <c r="B92" s="125" t="str">
        <f>[1]!VendorFilteredRows( EquipmentListTable[],EquipmentListTable[Supplier], FilterSpecs!$A$7, $A$2)</f>
        <v>Breadboard/Protoboard</v>
      </c>
      <c r="C92" s="125" t="str">
        <f>[1]!VendorFilteredRows( EquipmentListTable[],EquipmentListTable[Supplier], FilterSpecs!$A$7, $A$2)</f>
        <v>Adafruit</v>
      </c>
      <c r="D92" s="125" t="str">
        <f>[1]!VendorFilteredRows( EquipmentListTable[],EquipmentListTable[Supplier], FilterSpecs!$A$7, $A$2)</f>
        <v>2077</v>
      </c>
      <c r="E92" s="125">
        <f>[1]!VendorFilteredRows( EquipmentListTable[],EquipmentListTable[Supplier], FilterSpecs!$A$7, $A$2)</f>
        <v>0</v>
      </c>
      <c r="F92" s="125">
        <f>[1]!VendorFilteredRows( EquipmentListTable[],EquipmentListTable[Supplier], FilterSpecs!$A$7, $A$2)</f>
        <v>1</v>
      </c>
      <c r="G92" s="125">
        <f>[1]!VendorFilteredRows( EquipmentListTable[],EquipmentListTable[Supplier], FilterSpecs!$A$7, $A$2)</f>
        <v>0</v>
      </c>
      <c r="H92" s="125">
        <f>[1]!VendorFilteredRows( EquipmentListTable[],EquipmentListTable[Supplier], FilterSpecs!$A$7, $A$2)</f>
        <v>1</v>
      </c>
      <c r="I92" s="125">
        <f>[1]!VendorFilteredRows( EquipmentListTable[],EquipmentListTable[Supplier], FilterSpecs!$A$7, $A$2)</f>
        <v>0</v>
      </c>
      <c r="J92" s="125">
        <f>[1]!VendorFilteredRows( EquipmentListTable[],EquipmentListTable[Supplier], FilterSpecs!$A$7, $A$2)</f>
        <v>0</v>
      </c>
      <c r="K92" s="125">
        <f>[1]!VendorFilteredRows( EquipmentListTable[],EquipmentListTable[Supplier], FilterSpecs!$A$7, $A$2)</f>
        <v>1</v>
      </c>
      <c r="L92" s="125">
        <f>[1]!VendorFilteredRows( EquipmentListTable[],EquipmentListTable[Supplier], FilterSpecs!$A$7, $A$2)</f>
        <v>1</v>
      </c>
      <c r="M92" s="125" t="str">
        <f>[1]!VendorFilteredRows( EquipmentListTable[],EquipmentListTable[Supplier], FilterSpecs!$A$7, $A$2)</f>
        <v>Adafruit Proto Shield for Arduino Kit - Stackable Version R3</v>
      </c>
      <c r="N92" s="125">
        <f>[1]!VendorFilteredRows( EquipmentListTable[],EquipmentListTable[Supplier], FilterSpecs!$A$7, $A$2)</f>
        <v>9.9499999999999993</v>
      </c>
      <c r="O92" s="125">
        <f>[1]!VendorFilteredRows( EquipmentListTable[],EquipmentListTable[Supplier], FilterSpecs!$A$7, $A$2)</f>
        <v>9.9499999999999993</v>
      </c>
      <c r="P92" s="125" t="str">
        <f>[1]!VendorFilteredRows( EquipmentListTable[],EquipmentListTable[Supplier], FilterSpecs!$A$7, $A$2)</f>
        <v>A</v>
      </c>
      <c r="Q92" s="125">
        <f>[1]!VendorFilteredRows( EquipmentListTable[],EquipmentListTable[Supplier], FilterSpecs!$A$7, $A$2)</f>
        <v>315</v>
      </c>
      <c r="R92" s="125" t="str">
        <f>[1]!VendorFilteredRows( EquipmentListTable[],EquipmentListTable[Supplier], FilterSpecs!$A$7, $A$2)</f>
        <v>2077</v>
      </c>
      <c r="S92" s="125">
        <f>[1]!VendorFilteredRows( EquipmentListTable[],EquipmentListTable[Supplier], FilterSpecs!$A$7, $A$2)</f>
        <v>0</v>
      </c>
      <c r="T92" s="125">
        <f>[1]!VendorFilteredRows( EquipmentListTable[],EquipmentListTable[Supplier], FilterSpecs!$A$7, $A$2)</f>
        <v>9.9499999999999993</v>
      </c>
      <c r="U92" s="125">
        <f>[1]!VendorFilteredRows( EquipmentListTable[],EquipmentListTable[Supplier], FilterSpecs!$A$7, $A$2)</f>
        <v>0</v>
      </c>
      <c r="V92" s="125">
        <f>[1]!VendorFilteredRows( EquipmentListTable[],EquipmentListTable[Supplier], FilterSpecs!$A$7, $A$2)</f>
        <v>9.9499999999999993</v>
      </c>
      <c r="W92" s="125">
        <f>[1]!VendorFilteredRows( EquipmentListTable[],EquipmentListTable[Supplier], FilterSpecs!$A$7, $A$2)</f>
        <v>9.9499999999999993</v>
      </c>
      <c r="X92" s="125">
        <f>[1]!VendorFilteredRows( EquipmentListTable[],EquipmentListTable[Supplier], FilterSpecs!$A$7, $A$2)</f>
        <v>0</v>
      </c>
      <c r="Y92" s="125">
        <f>[1]!VendorFilteredRows( EquipmentListTable[],EquipmentListTable[Supplier], FilterSpecs!$A$7, $A$2)</f>
        <v>0</v>
      </c>
      <c r="Z92" s="125" t="str">
        <f>[1]!VendorFilteredRows( EquipmentListTable[],EquipmentListTable[Supplier], FilterSpecs!$A$7, $A$2)</f>
        <v>https://www.adafruit.com/product/2077</v>
      </c>
      <c r="AA92" s="125" t="str">
        <f>[1]!VendorFilteredRows( EquipmentListTable[],EquipmentListTable[Supplier], FilterSpecs!$A$7, $A$2)</f>
        <v>https://www.mouser.com/ProductDetail/485-2077</v>
      </c>
      <c r="AB92" s="125"/>
    </row>
    <row r="93" spans="1:28" x14ac:dyDescent="0.3">
      <c r="A93" s="125" t="str">
        <f>[1]!VendorFilteredRows( EquipmentListTable[],EquipmentListTable[Supplier], FilterSpecs!$A$7, $A$2)</f>
        <v>Hardware Component</v>
      </c>
      <c r="B93" s="125" t="str">
        <f>[1]!VendorFilteredRows( EquipmentListTable[],EquipmentListTable[Supplier], FilterSpecs!$A$7, $A$2)</f>
        <v>Breadboard/Protoboard</v>
      </c>
      <c r="C93" s="125" t="str">
        <f>[1]!VendorFilteredRows( EquipmentListTable[],EquipmentListTable[Supplier], FilterSpecs!$A$7, $A$2)</f>
        <v>Adafruit</v>
      </c>
      <c r="D93" s="125" t="str">
        <f>[1]!VendorFilteredRows( EquipmentListTable[],EquipmentListTable[Supplier], FilterSpecs!$A$7, $A$2)</f>
        <v>196</v>
      </c>
      <c r="E93" s="125">
        <f>[1]!VendorFilteredRows( EquipmentListTable[],EquipmentListTable[Supplier], FilterSpecs!$A$7, $A$2)</f>
        <v>0</v>
      </c>
      <c r="F93" s="125">
        <f>[1]!VendorFilteredRows( EquipmentListTable[],EquipmentListTable[Supplier], FilterSpecs!$A$7, $A$2)</f>
        <v>1</v>
      </c>
      <c r="G93" s="125">
        <f>[1]!VendorFilteredRows( EquipmentListTable[],EquipmentListTable[Supplier], FilterSpecs!$A$7, $A$2)</f>
        <v>0</v>
      </c>
      <c r="H93" s="125">
        <f>[1]!VendorFilteredRows( EquipmentListTable[],EquipmentListTable[Supplier], FilterSpecs!$A$7, $A$2)</f>
        <v>1</v>
      </c>
      <c r="I93" s="125">
        <f>[1]!VendorFilteredRows( EquipmentListTable[],EquipmentListTable[Supplier], FilterSpecs!$A$7, $A$2)</f>
        <v>0</v>
      </c>
      <c r="J93" s="125">
        <f>[1]!VendorFilteredRows( EquipmentListTable[],EquipmentListTable[Supplier], FilterSpecs!$A$7, $A$2)</f>
        <v>0</v>
      </c>
      <c r="K93" s="125">
        <f>[1]!VendorFilteredRows( EquipmentListTable[],EquipmentListTable[Supplier], FilterSpecs!$A$7, $A$2)</f>
        <v>1</v>
      </c>
      <c r="L93" s="125">
        <f>[1]!VendorFilteredRows( EquipmentListTable[],EquipmentListTable[Supplier], FilterSpecs!$A$7, $A$2)</f>
        <v>1</v>
      </c>
      <c r="M93" s="125" t="str">
        <f>[1]!VendorFilteredRows( EquipmentListTable[],EquipmentListTable[Supplier], FilterSpecs!$A$7, $A$2)</f>
        <v>Proto-Screwshield (Wingshield) R3 Kit for Arduino</v>
      </c>
      <c r="N93" s="125">
        <f>[1]!VendorFilteredRows( EquipmentListTable[],EquipmentListTable[Supplier], FilterSpecs!$A$7, $A$2)</f>
        <v>14.95</v>
      </c>
      <c r="O93" s="125">
        <f>[1]!VendorFilteredRows( EquipmentListTable[],EquipmentListTable[Supplier], FilterSpecs!$A$7, $A$2)</f>
        <v>14.95</v>
      </c>
      <c r="P93" s="125" t="str">
        <f>[1]!VendorFilteredRows( EquipmentListTable[],EquipmentListTable[Supplier], FilterSpecs!$A$7, $A$2)</f>
        <v>A</v>
      </c>
      <c r="Q93" s="125">
        <f>[1]!VendorFilteredRows( EquipmentListTable[],EquipmentListTable[Supplier], FilterSpecs!$A$7, $A$2)</f>
        <v>316</v>
      </c>
      <c r="R93" s="125" t="str">
        <f>[1]!VendorFilteredRows( EquipmentListTable[],EquipmentListTable[Supplier], FilterSpecs!$A$7, $A$2)</f>
        <v>196</v>
      </c>
      <c r="S93" s="125">
        <f>[1]!VendorFilteredRows( EquipmentListTable[],EquipmentListTable[Supplier], FilterSpecs!$A$7, $A$2)</f>
        <v>0</v>
      </c>
      <c r="T93" s="125">
        <f>[1]!VendorFilteredRows( EquipmentListTable[],EquipmentListTable[Supplier], FilterSpecs!$A$7, $A$2)</f>
        <v>14.95</v>
      </c>
      <c r="U93" s="125">
        <f>[1]!VendorFilteredRows( EquipmentListTable[],EquipmentListTable[Supplier], FilterSpecs!$A$7, $A$2)</f>
        <v>0</v>
      </c>
      <c r="V93" s="125">
        <f>[1]!VendorFilteredRows( EquipmentListTable[],EquipmentListTable[Supplier], FilterSpecs!$A$7, $A$2)</f>
        <v>14.95</v>
      </c>
      <c r="W93" s="125">
        <f>[1]!VendorFilteredRows( EquipmentListTable[],EquipmentListTable[Supplier], FilterSpecs!$A$7, $A$2)</f>
        <v>14.95</v>
      </c>
      <c r="X93" s="125">
        <f>[1]!VendorFilteredRows( EquipmentListTable[],EquipmentListTable[Supplier], FilterSpecs!$A$7, $A$2)</f>
        <v>0</v>
      </c>
      <c r="Y93" s="125">
        <f>[1]!VendorFilteredRows( EquipmentListTable[],EquipmentListTable[Supplier], FilterSpecs!$A$7, $A$2)</f>
        <v>0</v>
      </c>
      <c r="Z93" s="125" t="str">
        <f>[1]!VendorFilteredRows( EquipmentListTable[],EquipmentListTable[Supplier], FilterSpecs!$A$7, $A$2)</f>
        <v>https://www.adafruit.com/product/196</v>
      </c>
      <c r="AA93" s="125" t="str">
        <f>[1]!VendorFilteredRows( EquipmentListTable[],EquipmentListTable[Supplier], FilterSpecs!$A$7, $A$2)</f>
        <v>https://www.mouser.com/ProductDetail/485-196</v>
      </c>
      <c r="AB93" s="125"/>
    </row>
    <row r="94" spans="1:28" x14ac:dyDescent="0.3">
      <c r="A94" s="125" t="str">
        <f>[1]!VendorFilteredRows( EquipmentListTable[],EquipmentListTable[Supplier], FilterSpecs!$A$7, $A$2)</f>
        <v>Hardware Component</v>
      </c>
      <c r="B94" s="125" t="str">
        <f>[1]!VendorFilteredRows( EquipmentListTable[],EquipmentListTable[Supplier], FilterSpecs!$A$7, $A$2)</f>
        <v>Breadboard/Protoboard</v>
      </c>
      <c r="C94" s="125" t="str">
        <f>[1]!VendorFilteredRows( EquipmentListTable[],EquipmentListTable[Supplier], FilterSpecs!$A$7, $A$2)</f>
        <v>Adafruit</v>
      </c>
      <c r="D94" s="125" t="str">
        <f>[1]!VendorFilteredRows( EquipmentListTable[],EquipmentListTable[Supplier], FilterSpecs!$A$7, $A$2)</f>
        <v>192</v>
      </c>
      <c r="E94" s="125">
        <f>[1]!VendorFilteredRows( EquipmentListTable[],EquipmentListTable[Supplier], FilterSpecs!$A$7, $A$2)</f>
        <v>0</v>
      </c>
      <c r="F94" s="125">
        <f>[1]!VendorFilteredRows( EquipmentListTable[],EquipmentListTable[Supplier], FilterSpecs!$A$7, $A$2)</f>
        <v>1</v>
      </c>
      <c r="G94" s="125">
        <f>[1]!VendorFilteredRows( EquipmentListTable[],EquipmentListTable[Supplier], FilterSpecs!$A$7, $A$2)</f>
        <v>0</v>
      </c>
      <c r="H94" s="125">
        <f>[1]!VendorFilteredRows( EquipmentListTable[],EquipmentListTable[Supplier], FilterSpecs!$A$7, $A$2)</f>
        <v>1</v>
      </c>
      <c r="I94" s="125">
        <f>[1]!VendorFilteredRows( EquipmentListTable[],EquipmentListTable[Supplier], FilterSpecs!$A$7, $A$2)</f>
        <v>0</v>
      </c>
      <c r="J94" s="125">
        <f>[1]!VendorFilteredRows( EquipmentListTable[],EquipmentListTable[Supplier], FilterSpecs!$A$7, $A$2)</f>
        <v>0</v>
      </c>
      <c r="K94" s="125">
        <f>[1]!VendorFilteredRows( EquipmentListTable[],EquipmentListTable[Supplier], FilterSpecs!$A$7, $A$2)</f>
        <v>1</v>
      </c>
      <c r="L94" s="125">
        <f>[1]!VendorFilteredRows( EquipmentListTable[],EquipmentListTable[Supplier], FilterSpecs!$A$7, $A$2)</f>
        <v>1</v>
      </c>
      <c r="M94" s="125" t="str">
        <f>[1]!VendorFilteredRows( EquipmentListTable[],EquipmentListTable[Supplier], FilterSpecs!$A$7, $A$2)</f>
        <v>Mega protoshield for Arduino</v>
      </c>
      <c r="N94" s="125">
        <f>[1]!VendorFilteredRows( EquipmentListTable[],EquipmentListTable[Supplier], FilterSpecs!$A$7, $A$2)</f>
        <v>14.95</v>
      </c>
      <c r="O94" s="125">
        <f>[1]!VendorFilteredRows( EquipmentListTable[],EquipmentListTable[Supplier], FilterSpecs!$A$7, $A$2)</f>
        <v>14.95</v>
      </c>
      <c r="P94" s="125" t="str">
        <f>[1]!VendorFilteredRows( EquipmentListTable[],EquipmentListTable[Supplier], FilterSpecs!$A$7, $A$2)</f>
        <v>A</v>
      </c>
      <c r="Q94" s="125">
        <f>[1]!VendorFilteredRows( EquipmentListTable[],EquipmentListTable[Supplier], FilterSpecs!$A$7, $A$2)</f>
        <v>317</v>
      </c>
      <c r="R94" s="125" t="str">
        <f>[1]!VendorFilteredRows( EquipmentListTable[],EquipmentListTable[Supplier], FilterSpecs!$A$7, $A$2)</f>
        <v>192</v>
      </c>
      <c r="S94" s="125">
        <f>[1]!VendorFilteredRows( EquipmentListTable[],EquipmentListTable[Supplier], FilterSpecs!$A$7, $A$2)</f>
        <v>0</v>
      </c>
      <c r="T94" s="125">
        <f>[1]!VendorFilteredRows( EquipmentListTable[],EquipmentListTable[Supplier], FilterSpecs!$A$7, $A$2)</f>
        <v>14.95</v>
      </c>
      <c r="U94" s="125">
        <f>[1]!VendorFilteredRows( EquipmentListTable[],EquipmentListTable[Supplier], FilterSpecs!$A$7, $A$2)</f>
        <v>0</v>
      </c>
      <c r="V94" s="125">
        <f>[1]!VendorFilteredRows( EquipmentListTable[],EquipmentListTable[Supplier], FilterSpecs!$A$7, $A$2)</f>
        <v>14.95</v>
      </c>
      <c r="W94" s="125">
        <f>[1]!VendorFilteredRows( EquipmentListTable[],EquipmentListTable[Supplier], FilterSpecs!$A$7, $A$2)</f>
        <v>14.95</v>
      </c>
      <c r="X94" s="125">
        <f>[1]!VendorFilteredRows( EquipmentListTable[],EquipmentListTable[Supplier], FilterSpecs!$A$7, $A$2)</f>
        <v>0</v>
      </c>
      <c r="Y94" s="125">
        <f>[1]!VendorFilteredRows( EquipmentListTable[],EquipmentListTable[Supplier], FilterSpecs!$A$7, $A$2)</f>
        <v>0</v>
      </c>
      <c r="Z94" s="125" t="str">
        <f>[1]!VendorFilteredRows( EquipmentListTable[],EquipmentListTable[Supplier], FilterSpecs!$A$7, $A$2)</f>
        <v>https://www.adafruit.com/product/192</v>
      </c>
      <c r="AA94" s="125" t="str">
        <f>[1]!VendorFilteredRows( EquipmentListTable[],EquipmentListTable[Supplier], FilterSpecs!$A$7, $A$2)</f>
        <v>https://www.mouser.com/ProductDetail/485-192</v>
      </c>
      <c r="AB94" s="125"/>
    </row>
    <row r="95" spans="1:28" x14ac:dyDescent="0.3">
      <c r="A95" s="125" t="str">
        <f>[1]!VendorFilteredRows( EquipmentListTable[],EquipmentListTable[Supplier], FilterSpecs!$A$7, $A$2)</f>
        <v>Hardware Component</v>
      </c>
      <c r="B95" s="125" t="str">
        <f>[1]!VendorFilteredRows( EquipmentListTable[],EquipmentListTable[Supplier], FilterSpecs!$A$7, $A$2)</f>
        <v>Breadboard/Protoboard</v>
      </c>
      <c r="C95" s="125" t="str">
        <f>[1]!VendorFilteredRows( EquipmentListTable[],EquipmentListTable[Supplier], FilterSpecs!$A$7, $A$2)</f>
        <v>Adafruit</v>
      </c>
      <c r="D95" s="125" t="str">
        <f>[1]!VendorFilteredRows( EquipmentListTable[],EquipmentListTable[Supplier], FilterSpecs!$A$7, $A$2)</f>
        <v>443</v>
      </c>
      <c r="E95" s="125">
        <f>[1]!VendorFilteredRows( EquipmentListTable[],EquipmentListTable[Supplier], FilterSpecs!$A$7, $A$2)</f>
        <v>0</v>
      </c>
      <c r="F95" s="125">
        <f>[1]!VendorFilteredRows( EquipmentListTable[],EquipmentListTable[Supplier], FilterSpecs!$A$7, $A$2)</f>
        <v>0</v>
      </c>
      <c r="G95" s="125">
        <f>[1]!VendorFilteredRows( EquipmentListTable[],EquipmentListTable[Supplier], FilterSpecs!$A$7, $A$2)</f>
        <v>0</v>
      </c>
      <c r="H95" s="125">
        <f>[1]!VendorFilteredRows( EquipmentListTable[],EquipmentListTable[Supplier], FilterSpecs!$A$7, $A$2)</f>
        <v>0</v>
      </c>
      <c r="I95" s="125">
        <f>[1]!VendorFilteredRows( EquipmentListTable[],EquipmentListTable[Supplier], FilterSpecs!$A$7, $A$2)</f>
        <v>0</v>
      </c>
      <c r="J95" s="125">
        <f>[1]!VendorFilteredRows( EquipmentListTable[],EquipmentListTable[Supplier], FilterSpecs!$A$7, $A$2)</f>
        <v>0</v>
      </c>
      <c r="K95" s="125">
        <f>[1]!VendorFilteredRows( EquipmentListTable[],EquipmentListTable[Supplier], FilterSpecs!$A$7, $A$2)</f>
        <v>0</v>
      </c>
      <c r="L95" s="125">
        <f>[1]!VendorFilteredRows( EquipmentListTable[],EquipmentListTable[Supplier], FilterSpecs!$A$7, $A$2)</f>
        <v>0</v>
      </c>
      <c r="M95" s="125" t="str">
        <f>[1]!VendorFilteredRows( EquipmentListTable[],EquipmentListTable[Supplier], FilterSpecs!$A$7, $A$2)</f>
        <v>Large Solderless Breadboard</v>
      </c>
      <c r="N95" s="125">
        <f>[1]!VendorFilteredRows( EquipmentListTable[],EquipmentListTable[Supplier], FilterSpecs!$A$7, $A$2)</f>
        <v>19.95</v>
      </c>
      <c r="O95" s="125">
        <f>[1]!VendorFilteredRows( EquipmentListTable[],EquipmentListTable[Supplier], FilterSpecs!$A$7, $A$2)</f>
        <v>0</v>
      </c>
      <c r="P95" s="125" t="str">
        <f>[1]!VendorFilteredRows( EquipmentListTable[],EquipmentListTable[Supplier], FilterSpecs!$A$7, $A$2)</f>
        <v>A</v>
      </c>
      <c r="Q95" s="125">
        <f>[1]!VendorFilteredRows( EquipmentListTable[],EquipmentListTable[Supplier], FilterSpecs!$A$7, $A$2)</f>
        <v>318</v>
      </c>
      <c r="R95" s="125" t="str">
        <f>[1]!VendorFilteredRows( EquipmentListTable[],EquipmentListTable[Supplier], FilterSpecs!$A$7, $A$2)</f>
        <v>443</v>
      </c>
      <c r="S95" s="125">
        <f>[1]!VendorFilteredRows( EquipmentListTable[],EquipmentListTable[Supplier], FilterSpecs!$A$7, $A$2)</f>
        <v>0</v>
      </c>
      <c r="T95" s="125">
        <f>[1]!VendorFilteredRows( EquipmentListTable[],EquipmentListTable[Supplier], FilterSpecs!$A$7, $A$2)</f>
        <v>0</v>
      </c>
      <c r="U95" s="125">
        <f>[1]!VendorFilteredRows( EquipmentListTable[],EquipmentListTable[Supplier], FilterSpecs!$A$7, $A$2)</f>
        <v>0</v>
      </c>
      <c r="V95" s="125">
        <f>[1]!VendorFilteredRows( EquipmentListTable[],EquipmentListTable[Supplier], FilterSpecs!$A$7, $A$2)</f>
        <v>0</v>
      </c>
      <c r="W95" s="125">
        <f>[1]!VendorFilteredRows( EquipmentListTable[],EquipmentListTable[Supplier], FilterSpecs!$A$7, $A$2)</f>
        <v>0</v>
      </c>
      <c r="X95" s="125">
        <f>[1]!VendorFilteredRows( EquipmentListTable[],EquipmentListTable[Supplier], FilterSpecs!$A$7, $A$2)</f>
        <v>0</v>
      </c>
      <c r="Y95" s="125">
        <f>[1]!VendorFilteredRows( EquipmentListTable[],EquipmentListTable[Supplier], FilterSpecs!$A$7, $A$2)</f>
        <v>0</v>
      </c>
      <c r="Z95" s="125" t="str">
        <f>[1]!VendorFilteredRows( EquipmentListTable[],EquipmentListTable[Supplier], FilterSpecs!$A$7, $A$2)</f>
        <v>https://www.adafruit.com/product/443</v>
      </c>
      <c r="AA95" s="125" t="str">
        <f>[1]!VendorFilteredRows( EquipmentListTable[],EquipmentListTable[Supplier], FilterSpecs!$A$7, $A$2)</f>
        <v>https://www.mouser.com/ProductDetail/485-443</v>
      </c>
      <c r="AB95" s="125"/>
    </row>
    <row r="96" spans="1:28" x14ac:dyDescent="0.3">
      <c r="A96" s="125" t="str">
        <f>[1]!VendorFilteredRows( EquipmentListTable[],EquipmentListTable[Supplier], FilterSpecs!$A$7, $A$2)</f>
        <v>Hardware Component</v>
      </c>
      <c r="B96" s="125" t="str">
        <f>[1]!VendorFilteredRows( EquipmentListTable[],EquipmentListTable[Supplier], FilterSpecs!$A$7, $A$2)</f>
        <v>Breadboard/Protoboard</v>
      </c>
      <c r="C96" s="125" t="str">
        <f>[1]!VendorFilteredRows( EquipmentListTable[],EquipmentListTable[Supplier], FilterSpecs!$A$7, $A$2)</f>
        <v>Adafruit</v>
      </c>
      <c r="D96" s="125" t="str">
        <f>[1]!VendorFilteredRows( EquipmentListTable[],EquipmentListTable[Supplier], FilterSpecs!$A$7, $A$2)</f>
        <v>2017</v>
      </c>
      <c r="E96" s="125">
        <f>[1]!VendorFilteredRows( EquipmentListTable[],EquipmentListTable[Supplier], FilterSpecs!$A$7, $A$2)</f>
        <v>0</v>
      </c>
      <c r="F96" s="125">
        <f>[1]!VendorFilteredRows( EquipmentListTable[],EquipmentListTable[Supplier], FilterSpecs!$A$7, $A$2)</f>
        <v>0</v>
      </c>
      <c r="G96" s="125">
        <f>[1]!VendorFilteredRows( EquipmentListTable[],EquipmentListTable[Supplier], FilterSpecs!$A$7, $A$2)</f>
        <v>0</v>
      </c>
      <c r="H96" s="125">
        <f>[1]!VendorFilteredRows( EquipmentListTable[],EquipmentListTable[Supplier], FilterSpecs!$A$7, $A$2)</f>
        <v>0</v>
      </c>
      <c r="I96" s="125">
        <f>[1]!VendorFilteredRows( EquipmentListTable[],EquipmentListTable[Supplier], FilterSpecs!$A$7, $A$2)</f>
        <v>0</v>
      </c>
      <c r="J96" s="125">
        <f>[1]!VendorFilteredRows( EquipmentListTable[],EquipmentListTable[Supplier], FilterSpecs!$A$7, $A$2)</f>
        <v>0</v>
      </c>
      <c r="K96" s="125">
        <f>[1]!VendorFilteredRows( EquipmentListTable[],EquipmentListTable[Supplier], FilterSpecs!$A$7, $A$2)</f>
        <v>0</v>
      </c>
      <c r="L96" s="125">
        <f>[1]!VendorFilteredRows( EquipmentListTable[],EquipmentListTable[Supplier], FilterSpecs!$A$7, $A$2)</f>
        <v>0</v>
      </c>
      <c r="M96" s="125" t="str">
        <f>[1]!VendorFilteredRows( EquipmentListTable[],EquipmentListTable[Supplier], FilterSpecs!$A$7, $A$2)</f>
        <v>Mini Solderless Breadboard - 2x4 Points</v>
      </c>
      <c r="N96" s="125">
        <f>[1]!VendorFilteredRows( EquipmentListTable[],EquipmentListTable[Supplier], FilterSpecs!$A$7, $A$2)</f>
        <v>0.75</v>
      </c>
      <c r="O96" s="125">
        <f>[1]!VendorFilteredRows( EquipmentListTable[],EquipmentListTable[Supplier], FilterSpecs!$A$7, $A$2)</f>
        <v>0</v>
      </c>
      <c r="P96" s="125" t="str">
        <f>[1]!VendorFilteredRows( EquipmentListTable[],EquipmentListTable[Supplier], FilterSpecs!$A$7, $A$2)</f>
        <v>A</v>
      </c>
      <c r="Q96" s="125">
        <f>[1]!VendorFilteredRows( EquipmentListTable[],EquipmentListTable[Supplier], FilterSpecs!$A$7, $A$2)</f>
        <v>319</v>
      </c>
      <c r="R96" s="125" t="str">
        <f>[1]!VendorFilteredRows( EquipmentListTable[],EquipmentListTable[Supplier], FilterSpecs!$A$7, $A$2)</f>
        <v>2017</v>
      </c>
      <c r="S96" s="125">
        <f>[1]!VendorFilteredRows( EquipmentListTable[],EquipmentListTable[Supplier], FilterSpecs!$A$7, $A$2)</f>
        <v>0</v>
      </c>
      <c r="T96" s="125">
        <f>[1]!VendorFilteredRows( EquipmentListTable[],EquipmentListTable[Supplier], FilterSpecs!$A$7, $A$2)</f>
        <v>0</v>
      </c>
      <c r="U96" s="125">
        <f>[1]!VendorFilteredRows( EquipmentListTable[],EquipmentListTable[Supplier], FilterSpecs!$A$7, $A$2)</f>
        <v>0</v>
      </c>
      <c r="V96" s="125">
        <f>[1]!VendorFilteredRows( EquipmentListTable[],EquipmentListTable[Supplier], FilterSpecs!$A$7, $A$2)</f>
        <v>0</v>
      </c>
      <c r="W96" s="125">
        <f>[1]!VendorFilteredRows( EquipmentListTable[],EquipmentListTable[Supplier], FilterSpecs!$A$7, $A$2)</f>
        <v>0</v>
      </c>
      <c r="X96" s="125">
        <f>[1]!VendorFilteredRows( EquipmentListTable[],EquipmentListTable[Supplier], FilterSpecs!$A$7, $A$2)</f>
        <v>0</v>
      </c>
      <c r="Y96" s="125">
        <f>[1]!VendorFilteredRows( EquipmentListTable[],EquipmentListTable[Supplier], FilterSpecs!$A$7, $A$2)</f>
        <v>0</v>
      </c>
      <c r="Z96" s="125" t="str">
        <f>[1]!VendorFilteredRows( EquipmentListTable[],EquipmentListTable[Supplier], FilterSpecs!$A$7, $A$2)</f>
        <v>https://www.adafruit.com/product/2017</v>
      </c>
      <c r="AA96" s="125" t="str">
        <f>[1]!VendorFilteredRows( EquipmentListTable[],EquipmentListTable[Supplier], FilterSpecs!$A$7, $A$2)</f>
        <v>https://www.mouser.com/ProductDetail/485-2017</v>
      </c>
      <c r="AB96" s="125"/>
    </row>
    <row r="97" spans="1:28" x14ac:dyDescent="0.3">
      <c r="A97" s="125" t="str">
        <f>[1]!VendorFilteredRows( EquipmentListTable[],EquipmentListTable[Supplier], FilterSpecs!$A$7, $A$2)</f>
        <v>Hardware Component</v>
      </c>
      <c r="B97" s="125" t="str">
        <f>[1]!VendorFilteredRows( EquipmentListTable[],EquipmentListTable[Supplier], FilterSpecs!$A$7, $A$2)</f>
        <v>Breadboard/Protoboard</v>
      </c>
      <c r="C97" s="125" t="str">
        <f>[1]!VendorFilteredRows( EquipmentListTable[],EquipmentListTable[Supplier], FilterSpecs!$A$7, $A$2)</f>
        <v>Adafruit</v>
      </c>
      <c r="D97" s="125" t="str">
        <f>[1]!VendorFilteredRows( EquipmentListTable[],EquipmentListTable[Supplier], FilterSpecs!$A$7, $A$2)</f>
        <v>2018</v>
      </c>
      <c r="E97" s="125">
        <f>[1]!VendorFilteredRows( EquipmentListTable[],EquipmentListTable[Supplier], FilterSpecs!$A$7, $A$2)</f>
        <v>0</v>
      </c>
      <c r="F97" s="125">
        <f>[1]!VendorFilteredRows( EquipmentListTable[],EquipmentListTable[Supplier], FilterSpecs!$A$7, $A$2)</f>
        <v>0</v>
      </c>
      <c r="G97" s="125">
        <f>[1]!VendorFilteredRows( EquipmentListTable[],EquipmentListTable[Supplier], FilterSpecs!$A$7, $A$2)</f>
        <v>0</v>
      </c>
      <c r="H97" s="125">
        <f>[1]!VendorFilteredRows( EquipmentListTable[],EquipmentListTable[Supplier], FilterSpecs!$A$7, $A$2)</f>
        <v>0</v>
      </c>
      <c r="I97" s="125">
        <f>[1]!VendorFilteredRows( EquipmentListTable[],EquipmentListTable[Supplier], FilterSpecs!$A$7, $A$2)</f>
        <v>0</v>
      </c>
      <c r="J97" s="125">
        <f>[1]!VendorFilteredRows( EquipmentListTable[],EquipmentListTable[Supplier], FilterSpecs!$A$7, $A$2)</f>
        <v>0</v>
      </c>
      <c r="K97" s="125">
        <f>[1]!VendorFilteredRows( EquipmentListTable[],EquipmentListTable[Supplier], FilterSpecs!$A$7, $A$2)</f>
        <v>0</v>
      </c>
      <c r="L97" s="125">
        <f>[1]!VendorFilteredRows( EquipmentListTable[],EquipmentListTable[Supplier], FilterSpecs!$A$7, $A$2)</f>
        <v>0</v>
      </c>
      <c r="M97" s="125" t="str">
        <f>[1]!VendorFilteredRows( EquipmentListTable[],EquipmentListTable[Supplier], FilterSpecs!$A$7, $A$2)</f>
        <v>Mini Solderless Breadboard - 2x8 Points</v>
      </c>
      <c r="N97" s="125">
        <f>[1]!VendorFilteredRows( EquipmentListTable[],EquipmentListTable[Supplier], FilterSpecs!$A$7, $A$2)</f>
        <v>0.95</v>
      </c>
      <c r="O97" s="125">
        <f>[1]!VendorFilteredRows( EquipmentListTable[],EquipmentListTable[Supplier], FilterSpecs!$A$7, $A$2)</f>
        <v>0</v>
      </c>
      <c r="P97" s="125" t="str">
        <f>[1]!VendorFilteredRows( EquipmentListTable[],EquipmentListTable[Supplier], FilterSpecs!$A$7, $A$2)</f>
        <v>A</v>
      </c>
      <c r="Q97" s="125">
        <f>[1]!VendorFilteredRows( EquipmentListTable[],EquipmentListTable[Supplier], FilterSpecs!$A$7, $A$2)</f>
        <v>320</v>
      </c>
      <c r="R97" s="125" t="str">
        <f>[1]!VendorFilteredRows( EquipmentListTable[],EquipmentListTable[Supplier], FilterSpecs!$A$7, $A$2)</f>
        <v>2018</v>
      </c>
      <c r="S97" s="125">
        <f>[1]!VendorFilteredRows( EquipmentListTable[],EquipmentListTable[Supplier], FilterSpecs!$A$7, $A$2)</f>
        <v>0</v>
      </c>
      <c r="T97" s="125">
        <f>[1]!VendorFilteredRows( EquipmentListTable[],EquipmentListTable[Supplier], FilterSpecs!$A$7, $A$2)</f>
        <v>0</v>
      </c>
      <c r="U97" s="125">
        <f>[1]!VendorFilteredRows( EquipmentListTable[],EquipmentListTable[Supplier], FilterSpecs!$A$7, $A$2)</f>
        <v>0</v>
      </c>
      <c r="V97" s="125">
        <f>[1]!VendorFilteredRows( EquipmentListTable[],EquipmentListTable[Supplier], FilterSpecs!$A$7, $A$2)</f>
        <v>0</v>
      </c>
      <c r="W97" s="125">
        <f>[1]!VendorFilteredRows( EquipmentListTable[],EquipmentListTable[Supplier], FilterSpecs!$A$7, $A$2)</f>
        <v>0</v>
      </c>
      <c r="X97" s="125">
        <f>[1]!VendorFilteredRows( EquipmentListTable[],EquipmentListTable[Supplier], FilterSpecs!$A$7, $A$2)</f>
        <v>0</v>
      </c>
      <c r="Y97" s="125">
        <f>[1]!VendorFilteredRows( EquipmentListTable[],EquipmentListTable[Supplier], FilterSpecs!$A$7, $A$2)</f>
        <v>0</v>
      </c>
      <c r="Z97" s="125" t="str">
        <f>[1]!VendorFilteredRows( EquipmentListTable[],EquipmentListTable[Supplier], FilterSpecs!$A$7, $A$2)</f>
        <v>https://www.adafruit.com/product/2018</v>
      </c>
      <c r="AA97" s="125" t="str">
        <f>[1]!VendorFilteredRows( EquipmentListTable[],EquipmentListTable[Supplier], FilterSpecs!$A$7, $A$2)</f>
        <v>https://www.mouser.com/ProductDetail/485-2018</v>
      </c>
      <c r="AB97" s="125"/>
    </row>
    <row r="98" spans="1:28" x14ac:dyDescent="0.3">
      <c r="A98" s="125" t="str">
        <f>[1]!VendorFilteredRows( EquipmentListTable[],EquipmentListTable[Supplier], FilterSpecs!$A$7, $A$2)</f>
        <v>Hardware Component</v>
      </c>
      <c r="B98" s="125" t="str">
        <f>[1]!VendorFilteredRows( EquipmentListTable[],EquipmentListTable[Supplier], FilterSpecs!$A$7, $A$2)</f>
        <v>Breadboard/Protoboard</v>
      </c>
      <c r="C98" s="125" t="str">
        <f>[1]!VendorFilteredRows( EquipmentListTable[],EquipmentListTable[Supplier], FilterSpecs!$A$7, $A$2)</f>
        <v>Adafruit</v>
      </c>
      <c r="D98" s="125" t="str">
        <f>[1]!VendorFilteredRows( EquipmentListTable[],EquipmentListTable[Supplier], FilterSpecs!$A$7, $A$2)</f>
        <v>2463</v>
      </c>
      <c r="E98" s="125">
        <f>[1]!VendorFilteredRows( EquipmentListTable[],EquipmentListTable[Supplier], FilterSpecs!$A$7, $A$2)</f>
        <v>0</v>
      </c>
      <c r="F98" s="125">
        <f>[1]!VendorFilteredRows( EquipmentListTable[],EquipmentListTable[Supplier], FilterSpecs!$A$7, $A$2)</f>
        <v>0</v>
      </c>
      <c r="G98" s="125">
        <f>[1]!VendorFilteredRows( EquipmentListTable[],EquipmentListTable[Supplier], FilterSpecs!$A$7, $A$2)</f>
        <v>0</v>
      </c>
      <c r="H98" s="125">
        <f>[1]!VendorFilteredRows( EquipmentListTable[],EquipmentListTable[Supplier], FilterSpecs!$A$7, $A$2)</f>
        <v>0</v>
      </c>
      <c r="I98" s="125">
        <f>[1]!VendorFilteredRows( EquipmentListTable[],EquipmentListTable[Supplier], FilterSpecs!$A$7, $A$2)</f>
        <v>0</v>
      </c>
      <c r="J98" s="125">
        <f>[1]!VendorFilteredRows( EquipmentListTable[],EquipmentListTable[Supplier], FilterSpecs!$A$7, $A$2)</f>
        <v>0</v>
      </c>
      <c r="K98" s="125">
        <f>[1]!VendorFilteredRows( EquipmentListTable[],EquipmentListTable[Supplier], FilterSpecs!$A$7, $A$2)</f>
        <v>0</v>
      </c>
      <c r="L98" s="125">
        <f>[1]!VendorFilteredRows( EquipmentListTable[],EquipmentListTable[Supplier], FilterSpecs!$A$7, $A$2)</f>
        <v>0</v>
      </c>
      <c r="M98" s="125" t="str">
        <f>[1]!VendorFilteredRows( EquipmentListTable[],EquipmentListTable[Supplier], FilterSpecs!$A$7, $A$2)</f>
        <v>Mini Solderless Breadboard - 4x4 Points</v>
      </c>
      <c r="N98" s="125">
        <f>[1]!VendorFilteredRows( EquipmentListTable[],EquipmentListTable[Supplier], FilterSpecs!$A$7, $A$2)</f>
        <v>0.95</v>
      </c>
      <c r="O98" s="125">
        <f>[1]!VendorFilteredRows( EquipmentListTable[],EquipmentListTable[Supplier], FilterSpecs!$A$7, $A$2)</f>
        <v>0</v>
      </c>
      <c r="P98" s="125" t="str">
        <f>[1]!VendorFilteredRows( EquipmentListTable[],EquipmentListTable[Supplier], FilterSpecs!$A$7, $A$2)</f>
        <v>A</v>
      </c>
      <c r="Q98" s="125">
        <f>[1]!VendorFilteredRows( EquipmentListTable[],EquipmentListTable[Supplier], FilterSpecs!$A$7, $A$2)</f>
        <v>321</v>
      </c>
      <c r="R98" s="125" t="str">
        <f>[1]!VendorFilteredRows( EquipmentListTable[],EquipmentListTable[Supplier], FilterSpecs!$A$7, $A$2)</f>
        <v>2463</v>
      </c>
      <c r="S98" s="125">
        <f>[1]!VendorFilteredRows( EquipmentListTable[],EquipmentListTable[Supplier], FilterSpecs!$A$7, $A$2)</f>
        <v>0</v>
      </c>
      <c r="T98" s="125">
        <f>[1]!VendorFilteredRows( EquipmentListTable[],EquipmentListTable[Supplier], FilterSpecs!$A$7, $A$2)</f>
        <v>0</v>
      </c>
      <c r="U98" s="125">
        <f>[1]!VendorFilteredRows( EquipmentListTable[],EquipmentListTable[Supplier], FilterSpecs!$A$7, $A$2)</f>
        <v>0</v>
      </c>
      <c r="V98" s="125">
        <f>[1]!VendorFilteredRows( EquipmentListTable[],EquipmentListTable[Supplier], FilterSpecs!$A$7, $A$2)</f>
        <v>0</v>
      </c>
      <c r="W98" s="125">
        <f>[1]!VendorFilteredRows( EquipmentListTable[],EquipmentListTable[Supplier], FilterSpecs!$A$7, $A$2)</f>
        <v>0</v>
      </c>
      <c r="X98" s="125">
        <f>[1]!VendorFilteredRows( EquipmentListTable[],EquipmentListTable[Supplier], FilterSpecs!$A$7, $A$2)</f>
        <v>0</v>
      </c>
      <c r="Y98" s="125">
        <f>[1]!VendorFilteredRows( EquipmentListTable[],EquipmentListTable[Supplier], FilterSpecs!$A$7, $A$2)</f>
        <v>0</v>
      </c>
      <c r="Z98" s="125" t="str">
        <f>[1]!VendorFilteredRows( EquipmentListTable[],EquipmentListTable[Supplier], FilterSpecs!$A$7, $A$2)</f>
        <v>https://www.adafruit.com/product/2463</v>
      </c>
      <c r="AA98" s="125" t="str">
        <f>[1]!VendorFilteredRows( EquipmentListTable[],EquipmentListTable[Supplier], FilterSpecs!$A$7, $A$2)</f>
        <v>https://www.mouser.com/ProductDetail/485-2463</v>
      </c>
      <c r="AB98" s="125"/>
    </row>
    <row r="99" spans="1:28" x14ac:dyDescent="0.3">
      <c r="A99" s="125" t="str">
        <f>[1]!VendorFilteredRows( EquipmentListTable[],EquipmentListTable[Supplier], FilterSpecs!$A$7, $A$2)</f>
        <v>Hardware Component</v>
      </c>
      <c r="B99" s="125" t="str">
        <f>[1]!VendorFilteredRows( EquipmentListTable[],EquipmentListTable[Supplier], FilterSpecs!$A$7, $A$2)</f>
        <v>Enclosures/Mounts</v>
      </c>
      <c r="C99" s="125" t="str">
        <f>[1]!VendorFilteredRows( EquipmentListTable[],EquipmentListTable[Supplier], FilterSpecs!$A$7, $A$2)</f>
        <v>Adafruit</v>
      </c>
      <c r="D99" s="125" t="str">
        <f>[1]!VendorFilteredRows( EquipmentListTable[],EquipmentListTable[Supplier], FilterSpecs!$A$7, $A$2)</f>
        <v>2229</v>
      </c>
      <c r="E99" s="125">
        <f>[1]!VendorFilteredRows( EquipmentListTable[],EquipmentListTable[Supplier], FilterSpecs!$A$7, $A$2)</f>
        <v>0</v>
      </c>
      <c r="F99" s="125">
        <f>[1]!VendorFilteredRows( EquipmentListTable[],EquipmentListTable[Supplier], FilterSpecs!$A$7, $A$2)</f>
        <v>0</v>
      </c>
      <c r="G99" s="125">
        <f>[1]!VendorFilteredRows( EquipmentListTable[],EquipmentListTable[Supplier], FilterSpecs!$A$7, $A$2)</f>
        <v>0</v>
      </c>
      <c r="H99" s="125">
        <f>[1]!VendorFilteredRows( EquipmentListTable[],EquipmentListTable[Supplier], FilterSpecs!$A$7, $A$2)</f>
        <v>0</v>
      </c>
      <c r="I99" s="125">
        <f>[1]!VendorFilteredRows( EquipmentListTable[],EquipmentListTable[Supplier], FilterSpecs!$A$7, $A$2)</f>
        <v>0</v>
      </c>
      <c r="J99" s="125">
        <f>[1]!VendorFilteredRows( EquipmentListTable[],EquipmentListTable[Supplier], FilterSpecs!$A$7, $A$2)</f>
        <v>0</v>
      </c>
      <c r="K99" s="125">
        <f>[1]!VendorFilteredRows( EquipmentListTable[],EquipmentListTable[Supplier], FilterSpecs!$A$7, $A$2)</f>
        <v>0</v>
      </c>
      <c r="L99" s="125">
        <f>[1]!VendorFilteredRows( EquipmentListTable[],EquipmentListTable[Supplier], FilterSpecs!$A$7, $A$2)</f>
        <v>0</v>
      </c>
      <c r="M99" s="125" t="str">
        <f>[1]!VendorFilteredRows( EquipmentListTable[],EquipmentListTable[Supplier], FilterSpecs!$A$7, $A$2)</f>
        <v>Extruded Aluminum Enclosure Box - 100mm x 67mm x 26mm</v>
      </c>
      <c r="N99" s="125">
        <f>[1]!VendorFilteredRows( EquipmentListTable[],EquipmentListTable[Supplier], FilterSpecs!$A$7, $A$2)</f>
        <v>7.5</v>
      </c>
      <c r="O99" s="125">
        <f>[1]!VendorFilteredRows( EquipmentListTable[],EquipmentListTable[Supplier], FilterSpecs!$A$7, $A$2)</f>
        <v>0</v>
      </c>
      <c r="P99" s="125" t="str">
        <f>[1]!VendorFilteredRows( EquipmentListTable[],EquipmentListTable[Supplier], FilterSpecs!$A$7, $A$2)</f>
        <v>A</v>
      </c>
      <c r="Q99" s="125">
        <f>[1]!VendorFilteredRows( EquipmentListTable[],EquipmentListTable[Supplier], FilterSpecs!$A$7, $A$2)</f>
        <v>327</v>
      </c>
      <c r="R99" s="125" t="str">
        <f>[1]!VendorFilteredRows( EquipmentListTable[],EquipmentListTable[Supplier], FilterSpecs!$A$7, $A$2)</f>
        <v>2229</v>
      </c>
      <c r="S99" s="125">
        <f>[1]!VendorFilteredRows( EquipmentListTable[],EquipmentListTable[Supplier], FilterSpecs!$A$7, $A$2)</f>
        <v>0</v>
      </c>
      <c r="T99" s="125">
        <f>[1]!VendorFilteredRows( EquipmentListTable[],EquipmentListTable[Supplier], FilterSpecs!$A$7, $A$2)</f>
        <v>0</v>
      </c>
      <c r="U99" s="125">
        <f>[1]!VendorFilteredRows( EquipmentListTable[],EquipmentListTable[Supplier], FilterSpecs!$A$7, $A$2)</f>
        <v>0</v>
      </c>
      <c r="V99" s="125">
        <f>[1]!VendorFilteredRows( EquipmentListTable[],EquipmentListTable[Supplier], FilterSpecs!$A$7, $A$2)</f>
        <v>0</v>
      </c>
      <c r="W99" s="125">
        <f>[1]!VendorFilteredRows( EquipmentListTable[],EquipmentListTable[Supplier], FilterSpecs!$A$7, $A$2)</f>
        <v>0</v>
      </c>
      <c r="X99" s="125">
        <f>[1]!VendorFilteredRows( EquipmentListTable[],EquipmentListTable[Supplier], FilterSpecs!$A$7, $A$2)</f>
        <v>0</v>
      </c>
      <c r="Y99" s="125">
        <f>[1]!VendorFilteredRows( EquipmentListTable[],EquipmentListTable[Supplier], FilterSpecs!$A$7, $A$2)</f>
        <v>0</v>
      </c>
      <c r="Z99" s="125" t="str">
        <f>[1]!VendorFilteredRows( EquipmentListTable[],EquipmentListTable[Supplier], FilterSpecs!$A$7, $A$2)</f>
        <v>https://www.adafruit.com/product/2229</v>
      </c>
      <c r="AA99" s="125" t="str">
        <f>[1]!VendorFilteredRows( EquipmentListTable[],EquipmentListTable[Supplier], FilterSpecs!$A$7, $A$2)</f>
        <v>https://www.mouser.com/ProductDetail/485-2229</v>
      </c>
      <c r="AB99" s="125"/>
    </row>
    <row r="100" spans="1:28" x14ac:dyDescent="0.3">
      <c r="A100" s="125" t="str">
        <f>[1]!VendorFilteredRows( EquipmentListTable[],EquipmentListTable[Supplier], FilterSpecs!$A$7, $A$2)</f>
        <v>Hardware Component</v>
      </c>
      <c r="B100" s="125" t="str">
        <f>[1]!VendorFilteredRows( EquipmentListTable[],EquipmentListTable[Supplier], FilterSpecs!$A$7, $A$2)</f>
        <v>Enclosures/Mounts</v>
      </c>
      <c r="C100" s="125" t="str">
        <f>[1]!VendorFilteredRows( EquipmentListTable[],EquipmentListTable[Supplier], FilterSpecs!$A$7, $A$2)</f>
        <v>Adafruit</v>
      </c>
      <c r="D100" s="125" t="str">
        <f>[1]!VendorFilteredRows( EquipmentListTable[],EquipmentListTable[Supplier], FilterSpecs!$A$7, $A$2)</f>
        <v>2230</v>
      </c>
      <c r="E100" s="125">
        <f>[1]!VendorFilteredRows( EquipmentListTable[],EquipmentListTable[Supplier], FilterSpecs!$A$7, $A$2)</f>
        <v>0</v>
      </c>
      <c r="F100" s="125">
        <f>[1]!VendorFilteredRows( EquipmentListTable[],EquipmentListTable[Supplier], FilterSpecs!$A$7, $A$2)</f>
        <v>0</v>
      </c>
      <c r="G100" s="125">
        <f>[1]!VendorFilteredRows( EquipmentListTable[],EquipmentListTable[Supplier], FilterSpecs!$A$7, $A$2)</f>
        <v>0</v>
      </c>
      <c r="H100" s="125">
        <f>[1]!VendorFilteredRows( EquipmentListTable[],EquipmentListTable[Supplier], FilterSpecs!$A$7, $A$2)</f>
        <v>0</v>
      </c>
      <c r="I100" s="125">
        <f>[1]!VendorFilteredRows( EquipmentListTable[],EquipmentListTable[Supplier], FilterSpecs!$A$7, $A$2)</f>
        <v>0</v>
      </c>
      <c r="J100" s="125">
        <f>[1]!VendorFilteredRows( EquipmentListTable[],EquipmentListTable[Supplier], FilterSpecs!$A$7, $A$2)</f>
        <v>0</v>
      </c>
      <c r="K100" s="125">
        <f>[1]!VendorFilteredRows( EquipmentListTable[],EquipmentListTable[Supplier], FilterSpecs!$A$7, $A$2)</f>
        <v>0</v>
      </c>
      <c r="L100" s="125">
        <f>[1]!VendorFilteredRows( EquipmentListTable[],EquipmentListTable[Supplier], FilterSpecs!$A$7, $A$2)</f>
        <v>0</v>
      </c>
      <c r="M100" s="125" t="str">
        <f>[1]!VendorFilteredRows( EquipmentListTable[],EquipmentListTable[Supplier], FilterSpecs!$A$7, $A$2)</f>
        <v>Extruded Aluminum Enclosure Box - 94mm x 83mm x 30mm</v>
      </c>
      <c r="N100" s="125">
        <f>[1]!VendorFilteredRows( EquipmentListTable[],EquipmentListTable[Supplier], FilterSpecs!$A$7, $A$2)</f>
        <v>5.95</v>
      </c>
      <c r="O100" s="125">
        <f>[1]!VendorFilteredRows( EquipmentListTable[],EquipmentListTable[Supplier], FilterSpecs!$A$7, $A$2)</f>
        <v>0</v>
      </c>
      <c r="P100" s="125" t="str">
        <f>[1]!VendorFilteredRows( EquipmentListTable[],EquipmentListTable[Supplier], FilterSpecs!$A$7, $A$2)</f>
        <v>A</v>
      </c>
      <c r="Q100" s="125">
        <f>[1]!VendorFilteredRows( EquipmentListTable[],EquipmentListTable[Supplier], FilterSpecs!$A$7, $A$2)</f>
        <v>328</v>
      </c>
      <c r="R100" s="125" t="str">
        <f>[1]!VendorFilteredRows( EquipmentListTable[],EquipmentListTable[Supplier], FilterSpecs!$A$7, $A$2)</f>
        <v>2230</v>
      </c>
      <c r="S100" s="125">
        <f>[1]!VendorFilteredRows( EquipmentListTable[],EquipmentListTable[Supplier], FilterSpecs!$A$7, $A$2)</f>
        <v>0</v>
      </c>
      <c r="T100" s="125">
        <f>[1]!VendorFilteredRows( EquipmentListTable[],EquipmentListTable[Supplier], FilterSpecs!$A$7, $A$2)</f>
        <v>0</v>
      </c>
      <c r="U100" s="125">
        <f>[1]!VendorFilteredRows( EquipmentListTable[],EquipmentListTable[Supplier], FilterSpecs!$A$7, $A$2)</f>
        <v>0</v>
      </c>
      <c r="V100" s="125">
        <f>[1]!VendorFilteredRows( EquipmentListTable[],EquipmentListTable[Supplier], FilterSpecs!$A$7, $A$2)</f>
        <v>0</v>
      </c>
      <c r="W100" s="125">
        <f>[1]!VendorFilteredRows( EquipmentListTable[],EquipmentListTable[Supplier], FilterSpecs!$A$7, $A$2)</f>
        <v>0</v>
      </c>
      <c r="X100" s="125">
        <f>[1]!VendorFilteredRows( EquipmentListTable[],EquipmentListTable[Supplier], FilterSpecs!$A$7, $A$2)</f>
        <v>0</v>
      </c>
      <c r="Y100" s="125">
        <f>[1]!VendorFilteredRows( EquipmentListTable[],EquipmentListTable[Supplier], FilterSpecs!$A$7, $A$2)</f>
        <v>0</v>
      </c>
      <c r="Z100" s="125" t="str">
        <f>[1]!VendorFilteredRows( EquipmentListTable[],EquipmentListTable[Supplier], FilterSpecs!$A$7, $A$2)</f>
        <v>https://www.adafruit.com/product/2230</v>
      </c>
      <c r="AA100" s="125" t="str">
        <f>[1]!VendorFilteredRows( EquipmentListTable[],EquipmentListTable[Supplier], FilterSpecs!$A$7, $A$2)</f>
        <v>https://www.mouser.com/ProductDetail/485-2230</v>
      </c>
      <c r="AB100" s="125"/>
    </row>
    <row r="101" spans="1:28" x14ac:dyDescent="0.3">
      <c r="A101" s="125" t="str">
        <f>[1]!VendorFilteredRows( EquipmentListTable[],EquipmentListTable[Supplier], FilterSpecs!$A$7, $A$2)</f>
        <v>Hardware Component</v>
      </c>
      <c r="B101" s="125" t="str">
        <f>[1]!VendorFilteredRows( EquipmentListTable[],EquipmentListTable[Supplier], FilterSpecs!$A$7, $A$2)</f>
        <v>Hardware Components/Accessories</v>
      </c>
      <c r="C101" s="125" t="str">
        <f>[1]!VendorFilteredRows( EquipmentListTable[],EquipmentListTable[Supplier], FilterSpecs!$A$7, $A$2)</f>
        <v>Adafruit</v>
      </c>
      <c r="D101" s="125" t="str">
        <f>[1]!VendorFilteredRows( EquipmentListTable[],EquipmentListTable[Supplier], FilterSpecs!$A$7, $A$2)</f>
        <v>550</v>
      </c>
      <c r="E101" s="125">
        <f>[1]!VendorFilteredRows( EquipmentListTable[],EquipmentListTable[Supplier], FilterSpecs!$A$7, $A$2)</f>
        <v>0</v>
      </c>
      <c r="F101" s="125">
        <f>[1]!VendorFilteredRows( EquipmentListTable[],EquipmentListTable[Supplier], FilterSpecs!$A$7, $A$2)</f>
        <v>0</v>
      </c>
      <c r="G101" s="125">
        <f>[1]!VendorFilteredRows( EquipmentListTable[],EquipmentListTable[Supplier], FilterSpecs!$A$7, $A$2)</f>
        <v>0</v>
      </c>
      <c r="H101" s="125">
        <f>[1]!VendorFilteredRows( EquipmentListTable[],EquipmentListTable[Supplier], FilterSpecs!$A$7, $A$2)</f>
        <v>0</v>
      </c>
      <c r="I101" s="125">
        <f>[1]!VendorFilteredRows( EquipmentListTable[],EquipmentListTable[Supplier], FilterSpecs!$A$7, $A$2)</f>
        <v>0</v>
      </c>
      <c r="J101" s="125">
        <f>[1]!VendorFilteredRows( EquipmentListTable[],EquipmentListTable[Supplier], FilterSpecs!$A$7, $A$2)</f>
        <v>0</v>
      </c>
      <c r="K101" s="125">
        <f>[1]!VendorFilteredRows( EquipmentListTable[],EquipmentListTable[Supplier], FilterSpecs!$A$7, $A$2)</f>
        <v>0</v>
      </c>
      <c r="L101" s="125">
        <f>[1]!VendorFilteredRows( EquipmentListTable[],EquipmentListTable[Supplier], FilterSpecs!$A$7, $A$2)</f>
        <v>0</v>
      </c>
      <c r="M101" s="125" t="str">
        <f>[1]!VendorFilteredRows( EquipmentListTable[],EquipmentListTable[Supplier], FilterSpecs!$A$7, $A$2)</f>
        <v xml:space="preserve">Little Rubber Bumper Feet - Pack of 4 </v>
      </c>
      <c r="N101" s="125">
        <f>[1]!VendorFilteredRows( EquipmentListTable[],EquipmentListTable[Supplier], FilterSpecs!$A$7, $A$2)</f>
        <v>0.95</v>
      </c>
      <c r="O101" s="125">
        <f>[1]!VendorFilteredRows( EquipmentListTable[],EquipmentListTable[Supplier], FilterSpecs!$A$7, $A$2)</f>
        <v>0</v>
      </c>
      <c r="P101" s="125" t="str">
        <f>[1]!VendorFilteredRows( EquipmentListTable[],EquipmentListTable[Supplier], FilterSpecs!$A$7, $A$2)</f>
        <v>A</v>
      </c>
      <c r="Q101" s="125">
        <f>[1]!VendorFilteredRows( EquipmentListTable[],EquipmentListTable[Supplier], FilterSpecs!$A$7, $A$2)</f>
        <v>331</v>
      </c>
      <c r="R101" s="125" t="str">
        <f>[1]!VendorFilteredRows( EquipmentListTable[],EquipmentListTable[Supplier], FilterSpecs!$A$7, $A$2)</f>
        <v>550</v>
      </c>
      <c r="S101" s="125">
        <f>[1]!VendorFilteredRows( EquipmentListTable[],EquipmentListTable[Supplier], FilterSpecs!$A$7, $A$2)</f>
        <v>0</v>
      </c>
      <c r="T101" s="125">
        <f>[1]!VendorFilteredRows( EquipmentListTable[],EquipmentListTable[Supplier], FilterSpecs!$A$7, $A$2)</f>
        <v>0</v>
      </c>
      <c r="U101" s="125">
        <f>[1]!VendorFilteredRows( EquipmentListTable[],EquipmentListTable[Supplier], FilterSpecs!$A$7, $A$2)</f>
        <v>0</v>
      </c>
      <c r="V101" s="125">
        <f>[1]!VendorFilteredRows( EquipmentListTable[],EquipmentListTable[Supplier], FilterSpecs!$A$7, $A$2)</f>
        <v>0</v>
      </c>
      <c r="W101" s="125">
        <f>[1]!VendorFilteredRows( EquipmentListTable[],EquipmentListTable[Supplier], FilterSpecs!$A$7, $A$2)</f>
        <v>0</v>
      </c>
      <c r="X101" s="125">
        <f>[1]!VendorFilteredRows( EquipmentListTable[],EquipmentListTable[Supplier], FilterSpecs!$A$7, $A$2)</f>
        <v>0</v>
      </c>
      <c r="Y101" s="125">
        <f>[1]!VendorFilteredRows( EquipmentListTable[],EquipmentListTable[Supplier], FilterSpecs!$A$7, $A$2)</f>
        <v>0</v>
      </c>
      <c r="Z101" s="125" t="str">
        <f>[1]!VendorFilteredRows( EquipmentListTable[],EquipmentListTable[Supplier], FilterSpecs!$A$7, $A$2)</f>
        <v>https://www.adafruit.com/product/550</v>
      </c>
      <c r="AA101" s="125" t="str">
        <f>[1]!VendorFilteredRows( EquipmentListTable[],EquipmentListTable[Supplier], FilterSpecs!$A$7, $A$2)</f>
        <v>https://www.mouser.com/ProductDetail/485-550</v>
      </c>
      <c r="AB101" s="125"/>
    </row>
    <row r="102" spans="1:28" x14ac:dyDescent="0.3">
      <c r="A102" s="125" t="str">
        <f>[1]!VendorFilteredRows( EquipmentListTable[],EquipmentListTable[Supplier], FilterSpecs!$A$7, $A$2)</f>
        <v>Hardware Component</v>
      </c>
      <c r="B102" s="125" t="str">
        <f>[1]!VendorFilteredRows( EquipmentListTable[],EquipmentListTable[Supplier], FilterSpecs!$A$7, $A$2)</f>
        <v>Hardware Components/Accessories</v>
      </c>
      <c r="C102" s="125" t="str">
        <f>[1]!VendorFilteredRows( EquipmentListTable[],EquipmentListTable[Supplier], FilterSpecs!$A$7, $A$2)</f>
        <v>Adafruit</v>
      </c>
      <c r="D102" s="125" t="str">
        <f>[1]!VendorFilteredRows( EquipmentListTable[],EquipmentListTable[Supplier], FilterSpecs!$A$7, $A$2)</f>
        <v>344</v>
      </c>
      <c r="E102" s="125">
        <f>[1]!VendorFilteredRows( EquipmentListTable[],EquipmentListTable[Supplier], FilterSpecs!$A$7, $A$2)</f>
        <v>0</v>
      </c>
      <c r="F102" s="125">
        <f>[1]!VendorFilteredRows( EquipmentListTable[],EquipmentListTable[Supplier], FilterSpecs!$A$7, $A$2)</f>
        <v>0</v>
      </c>
      <c r="G102" s="125">
        <f>[1]!VendorFilteredRows( EquipmentListTable[],EquipmentListTable[Supplier], FilterSpecs!$A$7, $A$2)</f>
        <v>0</v>
      </c>
      <c r="H102" s="125">
        <f>[1]!VendorFilteredRows( EquipmentListTable[],EquipmentListTable[Supplier], FilterSpecs!$A$7, $A$2)</f>
        <v>0</v>
      </c>
      <c r="I102" s="125">
        <f>[1]!VendorFilteredRows( EquipmentListTable[],EquipmentListTable[Supplier], FilterSpecs!$A$7, $A$2)</f>
        <v>0</v>
      </c>
      <c r="J102" s="125">
        <f>[1]!VendorFilteredRows( EquipmentListTable[],EquipmentListTable[Supplier], FilterSpecs!$A$7, $A$2)</f>
        <v>0</v>
      </c>
      <c r="K102" s="125">
        <f>[1]!VendorFilteredRows( EquipmentListTable[],EquipmentListTable[Supplier], FilterSpecs!$A$7, $A$2)</f>
        <v>0</v>
      </c>
      <c r="L102" s="125">
        <f>[1]!VendorFilteredRows( EquipmentListTable[],EquipmentListTable[Supplier], FilterSpecs!$A$7, $A$2)</f>
        <v>0</v>
      </c>
      <c r="M102" s="125" t="str">
        <f>[1]!VendorFilteredRows( EquipmentListTable[],EquipmentListTable[Supplier], FilterSpecs!$A$7, $A$2)</f>
        <v>Heat Shrink Pack</v>
      </c>
      <c r="N102" s="125">
        <f>[1]!VendorFilteredRows( EquipmentListTable[],EquipmentListTable[Supplier], FilterSpecs!$A$7, $A$2)</f>
        <v>4.95</v>
      </c>
      <c r="O102" s="125">
        <f>[1]!VendorFilteredRows( EquipmentListTable[],EquipmentListTable[Supplier], FilterSpecs!$A$7, $A$2)</f>
        <v>0</v>
      </c>
      <c r="P102" s="125" t="str">
        <f>[1]!VendorFilteredRows( EquipmentListTable[],EquipmentListTable[Supplier], FilterSpecs!$A$7, $A$2)</f>
        <v>A</v>
      </c>
      <c r="Q102" s="125">
        <f>[1]!VendorFilteredRows( EquipmentListTable[],EquipmentListTable[Supplier], FilterSpecs!$A$7, $A$2)</f>
        <v>333</v>
      </c>
      <c r="R102" s="125" t="str">
        <f>[1]!VendorFilteredRows( EquipmentListTable[],EquipmentListTable[Supplier], FilterSpecs!$A$7, $A$2)</f>
        <v>344</v>
      </c>
      <c r="S102" s="125">
        <f>[1]!VendorFilteredRows( EquipmentListTable[],EquipmentListTable[Supplier], FilterSpecs!$A$7, $A$2)</f>
        <v>0</v>
      </c>
      <c r="T102" s="125">
        <f>[1]!VendorFilteredRows( EquipmentListTable[],EquipmentListTable[Supplier], FilterSpecs!$A$7, $A$2)</f>
        <v>0</v>
      </c>
      <c r="U102" s="125">
        <f>[1]!VendorFilteredRows( EquipmentListTable[],EquipmentListTable[Supplier], FilterSpecs!$A$7, $A$2)</f>
        <v>0</v>
      </c>
      <c r="V102" s="125">
        <f>[1]!VendorFilteredRows( EquipmentListTable[],EquipmentListTable[Supplier], FilterSpecs!$A$7, $A$2)</f>
        <v>0</v>
      </c>
      <c r="W102" s="125">
        <f>[1]!VendorFilteredRows( EquipmentListTable[],EquipmentListTable[Supplier], FilterSpecs!$A$7, $A$2)</f>
        <v>0</v>
      </c>
      <c r="X102" s="125">
        <f>[1]!VendorFilteredRows( EquipmentListTable[],EquipmentListTable[Supplier], FilterSpecs!$A$7, $A$2)</f>
        <v>0</v>
      </c>
      <c r="Y102" s="125">
        <f>[1]!VendorFilteredRows( EquipmentListTable[],EquipmentListTable[Supplier], FilterSpecs!$A$7, $A$2)</f>
        <v>0</v>
      </c>
      <c r="Z102" s="125" t="str">
        <f>[1]!VendorFilteredRows( EquipmentListTable[],EquipmentListTable[Supplier], FilterSpecs!$A$7, $A$2)</f>
        <v>https://www.adafruit.com/product/344</v>
      </c>
      <c r="AA102" s="125" t="str">
        <f>[1]!VendorFilteredRows( EquipmentListTable[],EquipmentListTable[Supplier], FilterSpecs!$A$7, $A$2)</f>
        <v>https://www.mouser.com/ProductDetail/485-344</v>
      </c>
      <c r="AB102" s="125"/>
    </row>
    <row r="103" spans="1:28" x14ac:dyDescent="0.3">
      <c r="A103" s="125" t="str">
        <f>[1]!VendorFilteredRows( EquipmentListTable[],EquipmentListTable[Supplier], FilterSpecs!$A$7, $A$2)</f>
        <v>Hardware Component</v>
      </c>
      <c r="B103" s="125" t="str">
        <f>[1]!VendorFilteredRows( EquipmentListTable[],EquipmentListTable[Supplier], FilterSpecs!$A$7, $A$2)</f>
        <v>Plastics Fabrication</v>
      </c>
      <c r="C103" s="125" t="str">
        <f>[1]!VendorFilteredRows( EquipmentListTable[],EquipmentListTable[Supplier], FilterSpecs!$A$7, $A$2)</f>
        <v>Adafruit</v>
      </c>
      <c r="D103" s="125" t="str">
        <f>[1]!VendorFilteredRows( EquipmentListTable[],EquipmentListTable[Supplier], FilterSpecs!$A$7, $A$2)</f>
        <v>2504</v>
      </c>
      <c r="E103" s="125">
        <f>[1]!VendorFilteredRows( EquipmentListTable[],EquipmentListTable[Supplier], FilterSpecs!$A$7, $A$2)</f>
        <v>0</v>
      </c>
      <c r="F103" s="125">
        <f>[1]!VendorFilteredRows( EquipmentListTable[],EquipmentListTable[Supplier], FilterSpecs!$A$7, $A$2)</f>
        <v>3</v>
      </c>
      <c r="G103" s="125">
        <f>[1]!VendorFilteredRows( EquipmentListTable[],EquipmentListTable[Supplier], FilterSpecs!$A$7, $A$2)</f>
        <v>3</v>
      </c>
      <c r="H103" s="125">
        <f>[1]!VendorFilteredRows( EquipmentListTable[],EquipmentListTable[Supplier], FilterSpecs!$A$7, $A$2)</f>
        <v>3</v>
      </c>
      <c r="I103" s="125">
        <f>[1]!VendorFilteredRows( EquipmentListTable[],EquipmentListTable[Supplier], FilterSpecs!$A$7, $A$2)</f>
        <v>3</v>
      </c>
      <c r="J103" s="125">
        <f>[1]!VendorFilteredRows( EquipmentListTable[],EquipmentListTable[Supplier], FilterSpecs!$A$7, $A$2)</f>
        <v>3</v>
      </c>
      <c r="K103" s="125">
        <f>[1]!VendorFilteredRows( EquipmentListTable[],EquipmentListTable[Supplier], FilterSpecs!$A$7, $A$2)</f>
        <v>0</v>
      </c>
      <c r="L103" s="125">
        <f>[1]!VendorFilteredRows( EquipmentListTable[],EquipmentListTable[Supplier], FilterSpecs!$A$7, $A$2)</f>
        <v>0</v>
      </c>
      <c r="M103" s="125" t="str">
        <f>[1]!VendorFilteredRows( EquipmentListTable[],EquipmentListTable[Supplier], FilterSpecs!$A$7, $A$2)</f>
        <v>Hand-Moldable Plastic - Low Temperature Thermoplastic - 100g Bag</v>
      </c>
      <c r="N103" s="125">
        <f>[1]!VendorFilteredRows( EquipmentListTable[],EquipmentListTable[Supplier], FilterSpecs!$A$7, $A$2)</f>
        <v>4.95</v>
      </c>
      <c r="O103" s="125">
        <f>[1]!VendorFilteredRows( EquipmentListTable[],EquipmentListTable[Supplier], FilterSpecs!$A$7, $A$2)</f>
        <v>0</v>
      </c>
      <c r="P103" s="125" t="str">
        <f>[1]!VendorFilteredRows( EquipmentListTable[],EquipmentListTable[Supplier], FilterSpecs!$A$7, $A$2)</f>
        <v>A</v>
      </c>
      <c r="Q103" s="125">
        <f>[1]!VendorFilteredRows( EquipmentListTable[],EquipmentListTable[Supplier], FilterSpecs!$A$7, $A$2)</f>
        <v>336</v>
      </c>
      <c r="R103" s="125" t="str">
        <f>[1]!VendorFilteredRows( EquipmentListTable[],EquipmentListTable[Supplier], FilterSpecs!$A$7, $A$2)</f>
        <v>2504</v>
      </c>
      <c r="S103" s="125">
        <f>[1]!VendorFilteredRows( EquipmentListTable[],EquipmentListTable[Supplier], FilterSpecs!$A$7, $A$2)</f>
        <v>0</v>
      </c>
      <c r="T103" s="125">
        <f>[1]!VendorFilteredRows( EquipmentListTable[],EquipmentListTable[Supplier], FilterSpecs!$A$7, $A$2)</f>
        <v>14.850000000000001</v>
      </c>
      <c r="U103" s="125">
        <f>[1]!VendorFilteredRows( EquipmentListTable[],EquipmentListTable[Supplier], FilterSpecs!$A$7, $A$2)</f>
        <v>14.85</v>
      </c>
      <c r="V103" s="125">
        <f>[1]!VendorFilteredRows( EquipmentListTable[],EquipmentListTable[Supplier], FilterSpecs!$A$7, $A$2)</f>
        <v>0</v>
      </c>
      <c r="W103" s="125">
        <f>[1]!VendorFilteredRows( EquipmentListTable[],EquipmentListTable[Supplier], FilterSpecs!$A$7, $A$2)</f>
        <v>0</v>
      </c>
      <c r="X103" s="125">
        <f>[1]!VendorFilteredRows( EquipmentListTable[],EquipmentListTable[Supplier], FilterSpecs!$A$7, $A$2)</f>
        <v>0</v>
      </c>
      <c r="Y103" s="125">
        <f>[1]!VendorFilteredRows( EquipmentListTable[],EquipmentListTable[Supplier], FilterSpecs!$A$7, $A$2)</f>
        <v>0</v>
      </c>
      <c r="Z103" s="125" t="str">
        <f>[1]!VendorFilteredRows( EquipmentListTable[],EquipmentListTable[Supplier], FilterSpecs!$A$7, $A$2)</f>
        <v>https://www.adafruit.com/product/2504</v>
      </c>
      <c r="AA103" s="125" t="str">
        <f>[1]!VendorFilteredRows( EquipmentListTable[],EquipmentListTable[Supplier], FilterSpecs!$A$7, $A$2)</f>
        <v>https://www.mouser.com/ProductDetail/485-2504</v>
      </c>
      <c r="AB103" s="125"/>
    </row>
    <row r="104" spans="1:28" x14ac:dyDescent="0.3">
      <c r="A104" s="125" t="str">
        <f>[1]!VendorFilteredRows( EquipmentListTable[],EquipmentListTable[Supplier], FilterSpecs!$A$7, $A$2)</f>
        <v>Hardware Component</v>
      </c>
      <c r="B104" s="125" t="str">
        <f>[1]!VendorFilteredRows( EquipmentListTable[],EquipmentListTable[Supplier], FilterSpecs!$A$7, $A$2)</f>
        <v>Plastics Fabrication</v>
      </c>
      <c r="C104" s="125" t="str">
        <f>[1]!VendorFilteredRows( EquipmentListTable[],EquipmentListTable[Supplier], FilterSpecs!$A$7, $A$2)</f>
        <v>Adafruit</v>
      </c>
      <c r="D104" s="125" t="str">
        <f>[1]!VendorFilteredRows( EquipmentListTable[],EquipmentListTable[Supplier], FilterSpecs!$A$7, $A$2)</f>
        <v>437</v>
      </c>
      <c r="E104" s="125">
        <f>[1]!VendorFilteredRows( EquipmentListTable[],EquipmentListTable[Supplier], FilterSpecs!$A$7, $A$2)</f>
        <v>0</v>
      </c>
      <c r="F104" s="125">
        <f>[1]!VendorFilteredRows( EquipmentListTable[],EquipmentListTable[Supplier], FilterSpecs!$A$7, $A$2)</f>
        <v>1</v>
      </c>
      <c r="G104" s="125">
        <f>[1]!VendorFilteredRows( EquipmentListTable[],EquipmentListTable[Supplier], FilterSpecs!$A$7, $A$2)</f>
        <v>1</v>
      </c>
      <c r="H104" s="125">
        <f>[1]!VendorFilteredRows( EquipmentListTable[],EquipmentListTable[Supplier], FilterSpecs!$A$7, $A$2)</f>
        <v>1</v>
      </c>
      <c r="I104" s="125">
        <f>[1]!VendorFilteredRows( EquipmentListTable[],EquipmentListTable[Supplier], FilterSpecs!$A$7, $A$2)</f>
        <v>1</v>
      </c>
      <c r="J104" s="125">
        <f>[1]!VendorFilteredRows( EquipmentListTable[],EquipmentListTable[Supplier], FilterSpecs!$A$7, $A$2)</f>
        <v>1</v>
      </c>
      <c r="K104" s="125">
        <f>[1]!VendorFilteredRows( EquipmentListTable[],EquipmentListTable[Supplier], FilterSpecs!$A$7, $A$2)</f>
        <v>0</v>
      </c>
      <c r="L104" s="125">
        <f>[1]!VendorFilteredRows( EquipmentListTable[],EquipmentListTable[Supplier], FilterSpecs!$A$7, $A$2)</f>
        <v>0</v>
      </c>
      <c r="M104" s="125" t="str">
        <f>[1]!VendorFilteredRows( EquipmentListTable[],EquipmentListTable[Supplier], FilterSpecs!$A$7, $A$2)</f>
        <v>Sugru - Black and White Pack</v>
      </c>
      <c r="N104" s="125">
        <f>[1]!VendorFilteredRows( EquipmentListTable[],EquipmentListTable[Supplier], FilterSpecs!$A$7, $A$2)</f>
        <v>20.2</v>
      </c>
      <c r="O104" s="125">
        <f>[1]!VendorFilteredRows( EquipmentListTable[],EquipmentListTable[Supplier], FilterSpecs!$A$7, $A$2)</f>
        <v>0</v>
      </c>
      <c r="P104" s="125" t="str">
        <f>[1]!VendorFilteredRows( EquipmentListTable[],EquipmentListTable[Supplier], FilterSpecs!$A$7, $A$2)</f>
        <v>A</v>
      </c>
      <c r="Q104" s="125">
        <f>[1]!VendorFilteredRows( EquipmentListTable[],EquipmentListTable[Supplier], FilterSpecs!$A$7, $A$2)</f>
        <v>337</v>
      </c>
      <c r="R104" s="125" t="str">
        <f>[1]!VendorFilteredRows( EquipmentListTable[],EquipmentListTable[Supplier], FilterSpecs!$A$7, $A$2)</f>
        <v>437</v>
      </c>
      <c r="S104" s="125">
        <f>[1]!VendorFilteredRows( EquipmentListTable[],EquipmentListTable[Supplier], FilterSpecs!$A$7, $A$2)</f>
        <v>0</v>
      </c>
      <c r="T104" s="125">
        <f>[1]!VendorFilteredRows( EquipmentListTable[],EquipmentListTable[Supplier], FilterSpecs!$A$7, $A$2)</f>
        <v>20.2</v>
      </c>
      <c r="U104" s="125">
        <f>[1]!VendorFilteredRows( EquipmentListTable[],EquipmentListTable[Supplier], FilterSpecs!$A$7, $A$2)</f>
        <v>20.2</v>
      </c>
      <c r="V104" s="125">
        <f>[1]!VendorFilteredRows( EquipmentListTable[],EquipmentListTable[Supplier], FilterSpecs!$A$7, $A$2)</f>
        <v>0</v>
      </c>
      <c r="W104" s="125">
        <f>[1]!VendorFilteredRows( EquipmentListTable[],EquipmentListTable[Supplier], FilterSpecs!$A$7, $A$2)</f>
        <v>0</v>
      </c>
      <c r="X104" s="125">
        <f>[1]!VendorFilteredRows( EquipmentListTable[],EquipmentListTable[Supplier], FilterSpecs!$A$7, $A$2)</f>
        <v>0</v>
      </c>
      <c r="Y104" s="125">
        <f>[1]!VendorFilteredRows( EquipmentListTable[],EquipmentListTable[Supplier], FilterSpecs!$A$7, $A$2)</f>
        <v>0</v>
      </c>
      <c r="Z104" s="125" t="str">
        <f>[1]!VendorFilteredRows( EquipmentListTable[],EquipmentListTable[Supplier], FilterSpecs!$A$7, $A$2)</f>
        <v>https://www.adafruit.com/product/437</v>
      </c>
      <c r="AA104" s="125" t="str">
        <f>[1]!VendorFilteredRows( EquipmentListTable[],EquipmentListTable[Supplier], FilterSpecs!$A$7, $A$2)</f>
        <v>https://www.mouser.com/ProductDetail/485-437</v>
      </c>
      <c r="AB104" s="125"/>
    </row>
    <row r="105" spans="1:28" x14ac:dyDescent="0.3">
      <c r="A105" s="125" t="str">
        <f>[1]!VendorFilteredRows( EquipmentListTable[],EquipmentListTable[Supplier], FilterSpecs!$A$7, $A$2)</f>
        <v>Hardware Component</v>
      </c>
      <c r="B105" s="125" t="str">
        <f>[1]!VendorFilteredRows( EquipmentListTable[],EquipmentListTable[Supplier], FilterSpecs!$A$7, $A$2)</f>
        <v>Heat Insulation/Dissipation</v>
      </c>
      <c r="C105" s="125" t="str">
        <f>[1]!VendorFilteredRows( EquipmentListTable[],EquipmentListTable[Supplier], FilterSpecs!$A$7, $A$2)</f>
        <v>Adafruit</v>
      </c>
      <c r="D105" s="125" t="str">
        <f>[1]!VendorFilteredRows( EquipmentListTable[],EquipmentListTable[Supplier], FilterSpecs!$A$7, $A$2)</f>
        <v>977</v>
      </c>
      <c r="E105" s="125">
        <f>[1]!VendorFilteredRows( EquipmentListTable[],EquipmentListTable[Supplier], FilterSpecs!$A$7, $A$2)</f>
        <v>2</v>
      </c>
      <c r="F105" s="125">
        <f>[1]!VendorFilteredRows( EquipmentListTable[],EquipmentListTable[Supplier], FilterSpecs!$A$7, $A$2)</f>
        <v>0</v>
      </c>
      <c r="G105" s="125">
        <f>[1]!VendorFilteredRows( EquipmentListTable[],EquipmentListTable[Supplier], FilterSpecs!$A$7, $A$2)</f>
        <v>0</v>
      </c>
      <c r="H105" s="125">
        <f>[1]!VendorFilteredRows( EquipmentListTable[],EquipmentListTable[Supplier], FilterSpecs!$A$7, $A$2)</f>
        <v>10</v>
      </c>
      <c r="I105" s="125">
        <f>[1]!VendorFilteredRows( EquipmentListTable[],EquipmentListTable[Supplier], FilterSpecs!$A$7, $A$2)</f>
        <v>10</v>
      </c>
      <c r="J105" s="125">
        <f>[1]!VendorFilteredRows( EquipmentListTable[],EquipmentListTable[Supplier], FilterSpecs!$A$7, $A$2)</f>
        <v>10</v>
      </c>
      <c r="K105" s="125">
        <f>[1]!VendorFilteredRows( EquipmentListTable[],EquipmentListTable[Supplier], FilterSpecs!$A$7, $A$2)</f>
        <v>0</v>
      </c>
      <c r="L105" s="125">
        <f>[1]!VendorFilteredRows( EquipmentListTable[],EquipmentListTable[Supplier], FilterSpecs!$A$7, $A$2)</f>
        <v>0</v>
      </c>
      <c r="M105" s="125" t="str">
        <f>[1]!VendorFilteredRows( EquipmentListTable[],EquipmentListTable[Supplier], FilterSpecs!$A$7, $A$2)</f>
        <v xml:space="preserve">TO-220 Clip-On Heatsink </v>
      </c>
      <c r="N105" s="125">
        <f>[1]!VendorFilteredRows( EquipmentListTable[],EquipmentListTable[Supplier], FilterSpecs!$A$7, $A$2)</f>
        <v>0.75</v>
      </c>
      <c r="O105" s="125">
        <f>[1]!VendorFilteredRows( EquipmentListTable[],EquipmentListTable[Supplier], FilterSpecs!$A$7, $A$2)</f>
        <v>0</v>
      </c>
      <c r="P105" s="125" t="str">
        <f>[1]!VendorFilteredRows( EquipmentListTable[],EquipmentListTable[Supplier], FilterSpecs!$A$7, $A$2)</f>
        <v>B</v>
      </c>
      <c r="Q105" s="125">
        <f>[1]!VendorFilteredRows( EquipmentListTable[],EquipmentListTable[Supplier], FilterSpecs!$A$7, $A$2)</f>
        <v>341</v>
      </c>
      <c r="R105" s="125" t="str">
        <f>[1]!VendorFilteredRows( EquipmentListTable[],EquipmentListTable[Supplier], FilterSpecs!$A$7, $A$2)</f>
        <v>977</v>
      </c>
      <c r="S105" s="125">
        <f>[1]!VendorFilteredRows( EquipmentListTable[],EquipmentListTable[Supplier], FilterSpecs!$A$7, $A$2)</f>
        <v>1.5</v>
      </c>
      <c r="T105" s="125">
        <f>[1]!VendorFilteredRows( EquipmentListTable[],EquipmentListTable[Supplier], FilterSpecs!$A$7, $A$2)</f>
        <v>7.5</v>
      </c>
      <c r="U105" s="125">
        <f>[1]!VendorFilteredRows( EquipmentListTable[],EquipmentListTable[Supplier], FilterSpecs!$A$7, $A$2)</f>
        <v>7.5</v>
      </c>
      <c r="V105" s="125">
        <f>[1]!VendorFilteredRows( EquipmentListTable[],EquipmentListTable[Supplier], FilterSpecs!$A$7, $A$2)</f>
        <v>0</v>
      </c>
      <c r="W105" s="125">
        <f>[1]!VendorFilteredRows( EquipmentListTable[],EquipmentListTable[Supplier], FilterSpecs!$A$7, $A$2)</f>
        <v>0</v>
      </c>
      <c r="X105" s="125">
        <f>[1]!VendorFilteredRows( EquipmentListTable[],EquipmentListTable[Supplier], FilterSpecs!$A$7, $A$2)</f>
        <v>0</v>
      </c>
      <c r="Y105" s="125">
        <f>[1]!VendorFilteredRows( EquipmentListTable[],EquipmentListTable[Supplier], FilterSpecs!$A$7, $A$2)</f>
        <v>0</v>
      </c>
      <c r="Z105" s="125" t="str">
        <f>[1]!VendorFilteredRows( EquipmentListTable[],EquipmentListTable[Supplier], FilterSpecs!$A$7, $A$2)</f>
        <v>https://www.adafruit.com/product/977</v>
      </c>
      <c r="AA105" s="125" t="str">
        <f>[1]!VendorFilteredRows( EquipmentListTable[],EquipmentListTable[Supplier], FilterSpecs!$A$7, $A$2)</f>
        <v>https://www.mouser.com/ProductDetail/485-977</v>
      </c>
      <c r="AB105" s="125"/>
    </row>
    <row r="106" spans="1:28" x14ac:dyDescent="0.3">
      <c r="A106" s="125" t="str">
        <f>[1]!VendorFilteredRows( EquipmentListTable[],EquipmentListTable[Supplier], FilterSpecs!$A$7, $A$2)</f>
        <v>Low-Level Electronics</v>
      </c>
      <c r="B106" s="125" t="str">
        <f>[1]!VendorFilteredRows( EquipmentListTable[],EquipmentListTable[Supplier], FilterSpecs!$A$7, $A$2)</f>
        <v>Buttons/Switches/Knobs</v>
      </c>
      <c r="C106" s="125" t="str">
        <f>[1]!VendorFilteredRows( EquipmentListTable[],EquipmentListTable[Supplier], FilterSpecs!$A$7, $A$2)</f>
        <v>Adafruit</v>
      </c>
      <c r="D106" s="125" t="str">
        <f>[1]!VendorFilteredRows( EquipmentListTable[],EquipmentListTable[Supplier], FilterSpecs!$A$7, $A$2)</f>
        <v>1119</v>
      </c>
      <c r="E106" s="125">
        <f>[1]!VendorFilteredRows( EquipmentListTable[],EquipmentListTable[Supplier], FilterSpecs!$A$7, $A$2)</f>
        <v>0</v>
      </c>
      <c r="F106" s="125">
        <f>[1]!VendorFilteredRows( EquipmentListTable[],EquipmentListTable[Supplier], FilterSpecs!$A$7, $A$2)</f>
        <v>0</v>
      </c>
      <c r="G106" s="125">
        <f>[1]!VendorFilteredRows( EquipmentListTable[],EquipmentListTable[Supplier], FilterSpecs!$A$7, $A$2)</f>
        <v>0</v>
      </c>
      <c r="H106" s="125">
        <f>[1]!VendorFilteredRows( EquipmentListTable[],EquipmentListTable[Supplier], FilterSpecs!$A$7, $A$2)</f>
        <v>0</v>
      </c>
      <c r="I106" s="125">
        <f>[1]!VendorFilteredRows( EquipmentListTable[],EquipmentListTable[Supplier], FilterSpecs!$A$7, $A$2)</f>
        <v>0</v>
      </c>
      <c r="J106" s="125">
        <f>[1]!VendorFilteredRows( EquipmentListTable[],EquipmentListTable[Supplier], FilterSpecs!$A$7, $A$2)</f>
        <v>0</v>
      </c>
      <c r="K106" s="125">
        <f>[1]!VendorFilteredRows( EquipmentListTable[],EquipmentListTable[Supplier], FilterSpecs!$A$7, $A$2)</f>
        <v>0</v>
      </c>
      <c r="L106" s="125">
        <f>[1]!VendorFilteredRows( EquipmentListTable[],EquipmentListTable[Supplier], FilterSpecs!$A$7, $A$2)</f>
        <v>0</v>
      </c>
      <c r="M106" s="125" t="str">
        <f>[1]!VendorFilteredRows( EquipmentListTable[],EquipmentListTable[Supplier], FilterSpecs!$A$7, $A$2)</f>
        <v xml:space="preserve">Tactile Switch Buttons (12mm square, 6mm tall) x 10 pack </v>
      </c>
      <c r="N106" s="125">
        <f>[1]!VendorFilteredRows( EquipmentListTable[],EquipmentListTable[Supplier], FilterSpecs!$A$7, $A$2)</f>
        <v>2.5</v>
      </c>
      <c r="O106" s="125">
        <f>[1]!VendorFilteredRows( EquipmentListTable[],EquipmentListTable[Supplier], FilterSpecs!$A$7, $A$2)</f>
        <v>0</v>
      </c>
      <c r="P106" s="125" t="str">
        <f>[1]!VendorFilteredRows( EquipmentListTable[],EquipmentListTable[Supplier], FilterSpecs!$A$7, $A$2)</f>
        <v>A</v>
      </c>
      <c r="Q106" s="125">
        <f>[1]!VendorFilteredRows( EquipmentListTable[],EquipmentListTable[Supplier], FilterSpecs!$A$7, $A$2)</f>
        <v>364</v>
      </c>
      <c r="R106" s="125" t="str">
        <f>[1]!VendorFilteredRows( EquipmentListTable[],EquipmentListTable[Supplier], FilterSpecs!$A$7, $A$2)</f>
        <v>1119</v>
      </c>
      <c r="S106" s="125">
        <f>[1]!VendorFilteredRows( EquipmentListTable[],EquipmentListTable[Supplier], FilterSpecs!$A$7, $A$2)</f>
        <v>0</v>
      </c>
      <c r="T106" s="125">
        <f>[1]!VendorFilteredRows( EquipmentListTable[],EquipmentListTable[Supplier], FilterSpecs!$A$7, $A$2)</f>
        <v>0</v>
      </c>
      <c r="U106" s="125">
        <f>[1]!VendorFilteredRows( EquipmentListTable[],EquipmentListTable[Supplier], FilterSpecs!$A$7, $A$2)</f>
        <v>0</v>
      </c>
      <c r="V106" s="125">
        <f>[1]!VendorFilteredRows( EquipmentListTable[],EquipmentListTable[Supplier], FilterSpecs!$A$7, $A$2)</f>
        <v>0</v>
      </c>
      <c r="W106" s="125">
        <f>[1]!VendorFilteredRows( EquipmentListTable[],EquipmentListTable[Supplier], FilterSpecs!$A$7, $A$2)</f>
        <v>0</v>
      </c>
      <c r="X106" s="125">
        <f>[1]!VendorFilteredRows( EquipmentListTable[],EquipmentListTable[Supplier], FilterSpecs!$A$7, $A$2)</f>
        <v>0</v>
      </c>
      <c r="Y106" s="125">
        <f>[1]!VendorFilteredRows( EquipmentListTable[],EquipmentListTable[Supplier], FilterSpecs!$A$7, $A$2)</f>
        <v>0</v>
      </c>
      <c r="Z106" s="125" t="str">
        <f>[1]!VendorFilteredRows( EquipmentListTable[],EquipmentListTable[Supplier], FilterSpecs!$A$7, $A$2)</f>
        <v>https://www.adafruit.com/product/1119</v>
      </c>
      <c r="AA106" s="125" t="str">
        <f>[1]!VendorFilteredRows( EquipmentListTable[],EquipmentListTable[Supplier], FilterSpecs!$A$7, $A$2)</f>
        <v>https://www.mouser.com/ProductDetail/485-1119</v>
      </c>
      <c r="AB106" s="125"/>
    </row>
    <row r="107" spans="1:28" x14ac:dyDescent="0.3">
      <c r="A107" s="125" t="str">
        <f>[1]!VendorFilteredRows( EquipmentListTable[],EquipmentListTable[Supplier], FilterSpecs!$A$7, $A$2)</f>
        <v>Low-Level Electronics</v>
      </c>
      <c r="B107" s="125" t="str">
        <f>[1]!VendorFilteredRows( EquipmentListTable[],EquipmentListTable[Supplier], FilterSpecs!$A$7, $A$2)</f>
        <v>Buttons/Switches/Knobs</v>
      </c>
      <c r="C107" s="125" t="str">
        <f>[1]!VendorFilteredRows( EquipmentListTable[],EquipmentListTable[Supplier], FilterSpecs!$A$7, $A$2)</f>
        <v>Adafruit</v>
      </c>
      <c r="D107" s="125" t="str">
        <f>[1]!VendorFilteredRows( EquipmentListTable[],EquipmentListTable[Supplier], FilterSpecs!$A$7, $A$2)</f>
        <v>3105</v>
      </c>
      <c r="E107" s="125">
        <f>[1]!VendorFilteredRows( EquipmentListTable[],EquipmentListTable[Supplier], FilterSpecs!$A$7, $A$2)</f>
        <v>0</v>
      </c>
      <c r="F107" s="125">
        <f>[1]!VendorFilteredRows( EquipmentListTable[],EquipmentListTable[Supplier], FilterSpecs!$A$7, $A$2)</f>
        <v>0</v>
      </c>
      <c r="G107" s="125">
        <f>[1]!VendorFilteredRows( EquipmentListTable[],EquipmentListTable[Supplier], FilterSpecs!$A$7, $A$2)</f>
        <v>0</v>
      </c>
      <c r="H107" s="125">
        <f>[1]!VendorFilteredRows( EquipmentListTable[],EquipmentListTable[Supplier], FilterSpecs!$A$7, $A$2)</f>
        <v>0</v>
      </c>
      <c r="I107" s="125">
        <f>[1]!VendorFilteredRows( EquipmentListTable[],EquipmentListTable[Supplier], FilterSpecs!$A$7, $A$2)</f>
        <v>0</v>
      </c>
      <c r="J107" s="125">
        <f>[1]!VendorFilteredRows( EquipmentListTable[],EquipmentListTable[Supplier], FilterSpecs!$A$7, $A$2)</f>
        <v>0</v>
      </c>
      <c r="K107" s="125">
        <f>[1]!VendorFilteredRows( EquipmentListTable[],EquipmentListTable[Supplier], FilterSpecs!$A$7, $A$2)</f>
        <v>0</v>
      </c>
      <c r="L107" s="125">
        <f>[1]!VendorFilteredRows( EquipmentListTable[],EquipmentListTable[Supplier], FilterSpecs!$A$7, $A$2)</f>
        <v>0</v>
      </c>
      <c r="M107" s="125" t="str">
        <f>[1]!VendorFilteredRows( EquipmentListTable[],EquipmentListTable[Supplier], FilterSpecs!$A$7, $A$2)</f>
        <v xml:space="preserve">Mini Illuminated Momentary Pushbutton - Blue Power Symbol </v>
      </c>
      <c r="N107" s="125">
        <f>[1]!VendorFilteredRows( EquipmentListTable[],EquipmentListTable[Supplier], FilterSpecs!$A$7, $A$2)</f>
        <v>1.95</v>
      </c>
      <c r="O107" s="125">
        <f>[1]!VendorFilteredRows( EquipmentListTable[],EquipmentListTable[Supplier], FilterSpecs!$A$7, $A$2)</f>
        <v>0</v>
      </c>
      <c r="P107" s="125" t="str">
        <f>[1]!VendorFilteredRows( EquipmentListTable[],EquipmentListTable[Supplier], FilterSpecs!$A$7, $A$2)</f>
        <v>A</v>
      </c>
      <c r="Q107" s="125">
        <f>[1]!VendorFilteredRows( EquipmentListTable[],EquipmentListTable[Supplier], FilterSpecs!$A$7, $A$2)</f>
        <v>368</v>
      </c>
      <c r="R107" s="125" t="str">
        <f>[1]!VendorFilteredRows( EquipmentListTable[],EquipmentListTable[Supplier], FilterSpecs!$A$7, $A$2)</f>
        <v>3105</v>
      </c>
      <c r="S107" s="125">
        <f>[1]!VendorFilteredRows( EquipmentListTable[],EquipmentListTable[Supplier], FilterSpecs!$A$7, $A$2)</f>
        <v>0</v>
      </c>
      <c r="T107" s="125">
        <f>[1]!VendorFilteredRows( EquipmentListTable[],EquipmentListTable[Supplier], FilterSpecs!$A$7, $A$2)</f>
        <v>0</v>
      </c>
      <c r="U107" s="125">
        <f>[1]!VendorFilteredRows( EquipmentListTable[],EquipmentListTable[Supplier], FilterSpecs!$A$7, $A$2)</f>
        <v>0</v>
      </c>
      <c r="V107" s="125">
        <f>[1]!VendorFilteredRows( EquipmentListTable[],EquipmentListTable[Supplier], FilterSpecs!$A$7, $A$2)</f>
        <v>0</v>
      </c>
      <c r="W107" s="125">
        <f>[1]!VendorFilteredRows( EquipmentListTable[],EquipmentListTable[Supplier], FilterSpecs!$A$7, $A$2)</f>
        <v>0</v>
      </c>
      <c r="X107" s="125">
        <f>[1]!VendorFilteredRows( EquipmentListTable[],EquipmentListTable[Supplier], FilterSpecs!$A$7, $A$2)</f>
        <v>0</v>
      </c>
      <c r="Y107" s="125">
        <f>[1]!VendorFilteredRows( EquipmentListTable[],EquipmentListTable[Supplier], FilterSpecs!$A$7, $A$2)</f>
        <v>0</v>
      </c>
      <c r="Z107" s="125" t="str">
        <f>[1]!VendorFilteredRows( EquipmentListTable[],EquipmentListTable[Supplier], FilterSpecs!$A$7, $A$2)</f>
        <v>https://www.adafruit.com/product/3105</v>
      </c>
      <c r="AA107" s="125" t="str">
        <f>[1]!VendorFilteredRows( EquipmentListTable[],EquipmentListTable[Supplier], FilterSpecs!$A$7, $A$2)</f>
        <v>https://www.mouser.com/ProductDetail/485-3105</v>
      </c>
      <c r="AB107" s="125"/>
    </row>
    <row r="108" spans="1:28" x14ac:dyDescent="0.3">
      <c r="A108" s="125" t="str">
        <f>[1]!VendorFilteredRows( EquipmentListTable[],EquipmentListTable[Supplier], FilterSpecs!$A$7, $A$2)</f>
        <v>Low-Level Electronics</v>
      </c>
      <c r="B108" s="125" t="str">
        <f>[1]!VendorFilteredRows( EquipmentListTable[],EquipmentListTable[Supplier], FilterSpecs!$A$7, $A$2)</f>
        <v>Buttons/Switches/Knobs</v>
      </c>
      <c r="C108" s="125" t="str">
        <f>[1]!VendorFilteredRows( EquipmentListTable[],EquipmentListTable[Supplier], FilterSpecs!$A$7, $A$2)</f>
        <v>Adafruit</v>
      </c>
      <c r="D108" s="125" t="str">
        <f>[1]!VendorFilteredRows( EquipmentListTable[],EquipmentListTable[Supplier], FilterSpecs!$A$7, $A$2)</f>
        <v>3104</v>
      </c>
      <c r="E108" s="125">
        <f>[1]!VendorFilteredRows( EquipmentListTable[],EquipmentListTable[Supplier], FilterSpecs!$A$7, $A$2)</f>
        <v>0</v>
      </c>
      <c r="F108" s="125">
        <f>[1]!VendorFilteredRows( EquipmentListTable[],EquipmentListTable[Supplier], FilterSpecs!$A$7, $A$2)</f>
        <v>0</v>
      </c>
      <c r="G108" s="125">
        <f>[1]!VendorFilteredRows( EquipmentListTable[],EquipmentListTable[Supplier], FilterSpecs!$A$7, $A$2)</f>
        <v>0</v>
      </c>
      <c r="H108" s="125">
        <f>[1]!VendorFilteredRows( EquipmentListTable[],EquipmentListTable[Supplier], FilterSpecs!$A$7, $A$2)</f>
        <v>0</v>
      </c>
      <c r="I108" s="125">
        <f>[1]!VendorFilteredRows( EquipmentListTable[],EquipmentListTable[Supplier], FilterSpecs!$A$7, $A$2)</f>
        <v>0</v>
      </c>
      <c r="J108" s="125">
        <f>[1]!VendorFilteredRows( EquipmentListTable[],EquipmentListTable[Supplier], FilterSpecs!$A$7, $A$2)</f>
        <v>0</v>
      </c>
      <c r="K108" s="125">
        <f>[1]!VendorFilteredRows( EquipmentListTable[],EquipmentListTable[Supplier], FilterSpecs!$A$7, $A$2)</f>
        <v>0</v>
      </c>
      <c r="L108" s="125">
        <f>[1]!VendorFilteredRows( EquipmentListTable[],EquipmentListTable[Supplier], FilterSpecs!$A$7, $A$2)</f>
        <v>0</v>
      </c>
      <c r="M108" s="125" t="str">
        <f>[1]!VendorFilteredRows( EquipmentListTable[],EquipmentListTable[Supplier], FilterSpecs!$A$7, $A$2)</f>
        <v>Mini Illuminated Momentary Pushbutton - Red Power Symbol</v>
      </c>
      <c r="N108" s="125">
        <f>[1]!VendorFilteredRows( EquipmentListTable[],EquipmentListTable[Supplier], FilterSpecs!$A$7, $A$2)</f>
        <v>1.95</v>
      </c>
      <c r="O108" s="125">
        <f>[1]!VendorFilteredRows( EquipmentListTable[],EquipmentListTable[Supplier], FilterSpecs!$A$7, $A$2)</f>
        <v>0</v>
      </c>
      <c r="P108" s="125" t="str">
        <f>[1]!VendorFilteredRows( EquipmentListTable[],EquipmentListTable[Supplier], FilterSpecs!$A$7, $A$2)</f>
        <v>A</v>
      </c>
      <c r="Q108" s="125">
        <f>[1]!VendorFilteredRows( EquipmentListTable[],EquipmentListTable[Supplier], FilterSpecs!$A$7, $A$2)</f>
        <v>369</v>
      </c>
      <c r="R108" s="125" t="str">
        <f>[1]!VendorFilteredRows( EquipmentListTable[],EquipmentListTable[Supplier], FilterSpecs!$A$7, $A$2)</f>
        <v>3104</v>
      </c>
      <c r="S108" s="125">
        <f>[1]!VendorFilteredRows( EquipmentListTable[],EquipmentListTable[Supplier], FilterSpecs!$A$7, $A$2)</f>
        <v>0</v>
      </c>
      <c r="T108" s="125">
        <f>[1]!VendorFilteredRows( EquipmentListTable[],EquipmentListTable[Supplier], FilterSpecs!$A$7, $A$2)</f>
        <v>0</v>
      </c>
      <c r="U108" s="125">
        <f>[1]!VendorFilteredRows( EquipmentListTable[],EquipmentListTable[Supplier], FilterSpecs!$A$7, $A$2)</f>
        <v>0</v>
      </c>
      <c r="V108" s="125">
        <f>[1]!VendorFilteredRows( EquipmentListTable[],EquipmentListTable[Supplier], FilterSpecs!$A$7, $A$2)</f>
        <v>0</v>
      </c>
      <c r="W108" s="125">
        <f>[1]!VendorFilteredRows( EquipmentListTable[],EquipmentListTable[Supplier], FilterSpecs!$A$7, $A$2)</f>
        <v>0</v>
      </c>
      <c r="X108" s="125">
        <f>[1]!VendorFilteredRows( EquipmentListTable[],EquipmentListTable[Supplier], FilterSpecs!$A$7, $A$2)</f>
        <v>0</v>
      </c>
      <c r="Y108" s="125">
        <f>[1]!VendorFilteredRows( EquipmentListTable[],EquipmentListTable[Supplier], FilterSpecs!$A$7, $A$2)</f>
        <v>0</v>
      </c>
      <c r="Z108" s="125" t="str">
        <f>[1]!VendorFilteredRows( EquipmentListTable[],EquipmentListTable[Supplier], FilterSpecs!$A$7, $A$2)</f>
        <v>https://www.adafruit.com/product/3104</v>
      </c>
      <c r="AA108" s="125" t="str">
        <f>[1]!VendorFilteredRows( EquipmentListTable[],EquipmentListTable[Supplier], FilterSpecs!$A$7, $A$2)</f>
        <v>https://www.mouser.com/ProductDetail/485-3104</v>
      </c>
      <c r="AB108" s="125"/>
    </row>
    <row r="109" spans="1:28" x14ac:dyDescent="0.3">
      <c r="A109" s="125" t="str">
        <f>[1]!VendorFilteredRows( EquipmentListTable[],EquipmentListTable[Supplier], FilterSpecs!$A$7, $A$2)</f>
        <v>Low-Level Electronics</v>
      </c>
      <c r="B109" s="125" t="str">
        <f>[1]!VendorFilteredRows( EquipmentListTable[],EquipmentListTable[Supplier], FilterSpecs!$A$7, $A$2)</f>
        <v>Buttons/Switches/Knobs</v>
      </c>
      <c r="C109" s="125" t="str">
        <f>[1]!VendorFilteredRows( EquipmentListTable[],EquipmentListTable[Supplier], FilterSpecs!$A$7, $A$2)</f>
        <v>Adafruit</v>
      </c>
      <c r="D109" s="125" t="str">
        <f>[1]!VendorFilteredRows( EquipmentListTable[],EquipmentListTable[Supplier], FilterSpecs!$A$7, $A$2)</f>
        <v>2047</v>
      </c>
      <c r="E109" s="125">
        <f>[1]!VendorFilteredRows( EquipmentListTable[],EquipmentListTable[Supplier], FilterSpecs!$A$7, $A$2)</f>
        <v>2</v>
      </c>
      <c r="F109" s="125">
        <f>[1]!VendorFilteredRows( EquipmentListTable[],EquipmentListTable[Supplier], FilterSpecs!$A$7, $A$2)</f>
        <v>0</v>
      </c>
      <c r="G109" s="125">
        <f>[1]!VendorFilteredRows( EquipmentListTable[],EquipmentListTable[Supplier], FilterSpecs!$A$7, $A$2)</f>
        <v>0</v>
      </c>
      <c r="H109" s="125">
        <f>[1]!VendorFilteredRows( EquipmentListTable[],EquipmentListTable[Supplier], FilterSpecs!$A$7, $A$2)</f>
        <v>10</v>
      </c>
      <c r="I109" s="125">
        <f>[1]!VendorFilteredRows( EquipmentListTable[],EquipmentListTable[Supplier], FilterSpecs!$A$7, $A$2)</f>
        <v>10</v>
      </c>
      <c r="J109" s="125">
        <f>[1]!VendorFilteredRows( EquipmentListTable[],EquipmentListTable[Supplier], FilterSpecs!$A$7, $A$2)</f>
        <v>10</v>
      </c>
      <c r="K109" s="125">
        <f>[1]!VendorFilteredRows( EquipmentListTable[],EquipmentListTable[Supplier], FilterSpecs!$A$7, $A$2)</f>
        <v>0</v>
      </c>
      <c r="L109" s="125">
        <f>[1]!VendorFilteredRows( EquipmentListTable[],EquipmentListTable[Supplier], FilterSpecs!$A$7, $A$2)</f>
        <v>0</v>
      </c>
      <c r="M109" s="125" t="str">
        <f>[1]!VendorFilteredRows( EquipmentListTable[],EquipmentListTable[Supplier], FilterSpecs!$A$7, $A$2)</f>
        <v xml:space="preserve">Potentiometer Knob - Soft Touch T18 - White </v>
      </c>
      <c r="N109" s="125">
        <f>[1]!VendorFilteredRows( EquipmentListTable[],EquipmentListTable[Supplier], FilterSpecs!$A$7, $A$2)</f>
        <v>0.5</v>
      </c>
      <c r="O109" s="125">
        <f>[1]!VendorFilteredRows( EquipmentListTable[],EquipmentListTable[Supplier], FilterSpecs!$A$7, $A$2)</f>
        <v>0</v>
      </c>
      <c r="P109" s="125" t="str">
        <f>[1]!VendorFilteredRows( EquipmentListTable[],EquipmentListTable[Supplier], FilterSpecs!$A$7, $A$2)</f>
        <v>B</v>
      </c>
      <c r="Q109" s="125">
        <f>[1]!VendorFilteredRows( EquipmentListTable[],EquipmentListTable[Supplier], FilterSpecs!$A$7, $A$2)</f>
        <v>379</v>
      </c>
      <c r="R109" s="125" t="str">
        <f>[1]!VendorFilteredRows( EquipmentListTable[],EquipmentListTable[Supplier], FilterSpecs!$A$7, $A$2)</f>
        <v>2047</v>
      </c>
      <c r="S109" s="125">
        <f>[1]!VendorFilteredRows( EquipmentListTable[],EquipmentListTable[Supplier], FilterSpecs!$A$7, $A$2)</f>
        <v>1</v>
      </c>
      <c r="T109" s="125">
        <f>[1]!VendorFilteredRows( EquipmentListTable[],EquipmentListTable[Supplier], FilterSpecs!$A$7, $A$2)</f>
        <v>5</v>
      </c>
      <c r="U109" s="125">
        <f>[1]!VendorFilteredRows( EquipmentListTable[],EquipmentListTable[Supplier], FilterSpecs!$A$7, $A$2)</f>
        <v>5</v>
      </c>
      <c r="V109" s="125">
        <f>[1]!VendorFilteredRows( EquipmentListTable[],EquipmentListTable[Supplier], FilterSpecs!$A$7, $A$2)</f>
        <v>0</v>
      </c>
      <c r="W109" s="125">
        <f>[1]!VendorFilteredRows( EquipmentListTable[],EquipmentListTable[Supplier], FilterSpecs!$A$7, $A$2)</f>
        <v>0</v>
      </c>
      <c r="X109" s="125">
        <f>[1]!VendorFilteredRows( EquipmentListTable[],EquipmentListTable[Supplier], FilterSpecs!$A$7, $A$2)</f>
        <v>0</v>
      </c>
      <c r="Y109" s="125">
        <f>[1]!VendorFilteredRows( EquipmentListTable[],EquipmentListTable[Supplier], FilterSpecs!$A$7, $A$2)</f>
        <v>0</v>
      </c>
      <c r="Z109" s="125" t="str">
        <f>[1]!VendorFilteredRows( EquipmentListTable[],EquipmentListTable[Supplier], FilterSpecs!$A$7, $A$2)</f>
        <v>https://www.adafruit.com/product/2047</v>
      </c>
      <c r="AA109" s="125" t="str">
        <f>[1]!VendorFilteredRows( EquipmentListTable[],EquipmentListTable[Supplier], FilterSpecs!$A$7, $A$2)</f>
        <v>https://www.mouser.com/ProductDetail/485-2047</v>
      </c>
      <c r="AB109" s="125"/>
    </row>
    <row r="110" spans="1:28" x14ac:dyDescent="0.3">
      <c r="A110" s="125" t="str">
        <f>[1]!VendorFilteredRows( EquipmentListTable[],EquipmentListTable[Supplier], FilterSpecs!$A$7, $A$2)</f>
        <v>Low-Level Electronics</v>
      </c>
      <c r="B110" s="125" t="str">
        <f>[1]!VendorFilteredRows( EquipmentListTable[],EquipmentListTable[Supplier], FilterSpecs!$A$7, $A$2)</f>
        <v>Buttons/Switches/Knobs</v>
      </c>
      <c r="C110" s="125" t="str">
        <f>[1]!VendorFilteredRows( EquipmentListTable[],EquipmentListTable[Supplier], FilterSpecs!$A$7, $A$2)</f>
        <v>Adafruit</v>
      </c>
      <c r="D110" s="125" t="str">
        <f>[1]!VendorFilteredRows( EquipmentListTable[],EquipmentListTable[Supplier], FilterSpecs!$A$7, $A$2)</f>
        <v>2055</v>
      </c>
      <c r="E110" s="125">
        <f>[1]!VendorFilteredRows( EquipmentListTable[],EquipmentListTable[Supplier], FilterSpecs!$A$7, $A$2)</f>
        <v>0</v>
      </c>
      <c r="F110" s="125">
        <f>[1]!VendorFilteredRows( EquipmentListTable[],EquipmentListTable[Supplier], FilterSpecs!$A$7, $A$2)</f>
        <v>0</v>
      </c>
      <c r="G110" s="125">
        <f>[1]!VendorFilteredRows( EquipmentListTable[],EquipmentListTable[Supplier], FilterSpecs!$A$7, $A$2)</f>
        <v>0</v>
      </c>
      <c r="H110" s="125">
        <f>[1]!VendorFilteredRows( EquipmentListTable[],EquipmentListTable[Supplier], FilterSpecs!$A$7, $A$2)</f>
        <v>0</v>
      </c>
      <c r="I110" s="125">
        <f>[1]!VendorFilteredRows( EquipmentListTable[],EquipmentListTable[Supplier], FilterSpecs!$A$7, $A$2)</f>
        <v>0</v>
      </c>
      <c r="J110" s="125">
        <f>[1]!VendorFilteredRows( EquipmentListTable[],EquipmentListTable[Supplier], FilterSpecs!$A$7, $A$2)</f>
        <v>0</v>
      </c>
      <c r="K110" s="125">
        <f>[1]!VendorFilteredRows( EquipmentListTable[],EquipmentListTable[Supplier], FilterSpecs!$A$7, $A$2)</f>
        <v>0</v>
      </c>
      <c r="L110" s="125">
        <f>[1]!VendorFilteredRows( EquipmentListTable[],EquipmentListTable[Supplier], FilterSpecs!$A$7, $A$2)</f>
        <v>0</v>
      </c>
      <c r="M110" s="125" t="str">
        <f>[1]!VendorFilteredRows( EquipmentListTable[],EquipmentListTable[Supplier], FilterSpecs!$A$7, $A$2)</f>
        <v xml:space="preserve">Scrubber Knob for Rotary Encoder - 35mm </v>
      </c>
      <c r="N110" s="125">
        <f>[1]!VendorFilteredRows( EquipmentListTable[],EquipmentListTable[Supplier], FilterSpecs!$A$7, $A$2)</f>
        <v>0.95</v>
      </c>
      <c r="O110" s="125">
        <f>[1]!VendorFilteredRows( EquipmentListTable[],EquipmentListTable[Supplier], FilterSpecs!$A$7, $A$2)</f>
        <v>0</v>
      </c>
      <c r="P110" s="125" t="str">
        <f>[1]!VendorFilteredRows( EquipmentListTable[],EquipmentListTable[Supplier], FilterSpecs!$A$7, $A$2)</f>
        <v>A</v>
      </c>
      <c r="Q110" s="125">
        <f>[1]!VendorFilteredRows( EquipmentListTable[],EquipmentListTable[Supplier], FilterSpecs!$A$7, $A$2)</f>
        <v>380</v>
      </c>
      <c r="R110" s="125" t="str">
        <f>[1]!VendorFilteredRows( EquipmentListTable[],EquipmentListTable[Supplier], FilterSpecs!$A$7, $A$2)</f>
        <v>2055</v>
      </c>
      <c r="S110" s="125">
        <f>[1]!VendorFilteredRows( EquipmentListTable[],EquipmentListTable[Supplier], FilterSpecs!$A$7, $A$2)</f>
        <v>0</v>
      </c>
      <c r="T110" s="125">
        <f>[1]!VendorFilteredRows( EquipmentListTable[],EquipmentListTable[Supplier], FilterSpecs!$A$7, $A$2)</f>
        <v>0</v>
      </c>
      <c r="U110" s="125">
        <f>[1]!VendorFilteredRows( EquipmentListTable[],EquipmentListTable[Supplier], FilterSpecs!$A$7, $A$2)</f>
        <v>0</v>
      </c>
      <c r="V110" s="125">
        <f>[1]!VendorFilteredRows( EquipmentListTable[],EquipmentListTable[Supplier], FilterSpecs!$A$7, $A$2)</f>
        <v>0</v>
      </c>
      <c r="W110" s="125">
        <f>[1]!VendorFilteredRows( EquipmentListTable[],EquipmentListTable[Supplier], FilterSpecs!$A$7, $A$2)</f>
        <v>0</v>
      </c>
      <c r="X110" s="125">
        <f>[1]!VendorFilteredRows( EquipmentListTable[],EquipmentListTable[Supplier], FilterSpecs!$A$7, $A$2)</f>
        <v>0</v>
      </c>
      <c r="Y110" s="125">
        <f>[1]!VendorFilteredRows( EquipmentListTable[],EquipmentListTable[Supplier], FilterSpecs!$A$7, $A$2)</f>
        <v>0</v>
      </c>
      <c r="Z110" s="125" t="str">
        <f>[1]!VendorFilteredRows( EquipmentListTable[],EquipmentListTable[Supplier], FilterSpecs!$A$7, $A$2)</f>
        <v>https://www.adafruit.com/product/2055</v>
      </c>
      <c r="AA110" s="125" t="str">
        <f>[1]!VendorFilteredRows( EquipmentListTable[],EquipmentListTable[Supplier], FilterSpecs!$A$7, $A$2)</f>
        <v>https://www.mouser.com/ProductDetail/485-2055</v>
      </c>
      <c r="AB110" s="125"/>
    </row>
    <row r="111" spans="1:28" x14ac:dyDescent="0.3">
      <c r="A111" s="125" t="str">
        <f>[1]!VendorFilteredRows( EquipmentListTable[],EquipmentListTable[Supplier], FilterSpecs!$A$7, $A$2)</f>
        <v>Low-Level Electronics</v>
      </c>
      <c r="B111" s="125" t="str">
        <f>[1]!VendorFilteredRows( EquipmentListTable[],EquipmentListTable[Supplier], FilterSpecs!$A$7, $A$2)</f>
        <v>Buttons/Switches/Knobs</v>
      </c>
      <c r="C111" s="125" t="str">
        <f>[1]!VendorFilteredRows( EquipmentListTable[],EquipmentListTable[Supplier], FilterSpecs!$A$7, $A$2)</f>
        <v>Adafruit</v>
      </c>
      <c r="D111" s="125" t="str">
        <f>[1]!VendorFilteredRows( EquipmentListTable[],EquipmentListTable[Supplier], FilterSpecs!$A$7, $A$2)</f>
        <v>2058</v>
      </c>
      <c r="E111" s="125">
        <f>[1]!VendorFilteredRows( EquipmentListTable[],EquipmentListTable[Supplier], FilterSpecs!$A$7, $A$2)</f>
        <v>0</v>
      </c>
      <c r="F111" s="125">
        <f>[1]!VendorFilteredRows( EquipmentListTable[],EquipmentListTable[Supplier], FilterSpecs!$A$7, $A$2)</f>
        <v>0</v>
      </c>
      <c r="G111" s="125">
        <f>[1]!VendorFilteredRows( EquipmentListTable[],EquipmentListTable[Supplier], FilterSpecs!$A$7, $A$2)</f>
        <v>0</v>
      </c>
      <c r="H111" s="125">
        <f>[1]!VendorFilteredRows( EquipmentListTable[],EquipmentListTable[Supplier], FilterSpecs!$A$7, $A$2)</f>
        <v>0</v>
      </c>
      <c r="I111" s="125">
        <f>[1]!VendorFilteredRows( EquipmentListTable[],EquipmentListTable[Supplier], FilterSpecs!$A$7, $A$2)</f>
        <v>0</v>
      </c>
      <c r="J111" s="125">
        <f>[1]!VendorFilteredRows( EquipmentListTable[],EquipmentListTable[Supplier], FilterSpecs!$A$7, $A$2)</f>
        <v>0</v>
      </c>
      <c r="K111" s="125">
        <f>[1]!VendorFilteredRows( EquipmentListTable[],EquipmentListTable[Supplier], FilterSpecs!$A$7, $A$2)</f>
        <v>0</v>
      </c>
      <c r="L111" s="125">
        <f>[1]!VendorFilteredRows( EquipmentListTable[],EquipmentListTable[Supplier], FilterSpecs!$A$7, $A$2)</f>
        <v>0</v>
      </c>
      <c r="M111" s="125" t="str">
        <f>[1]!VendorFilteredRows( EquipmentListTable[],EquipmentListTable[Supplier], FilterSpecs!$A$7, $A$2)</f>
        <v xml:space="preserve">Slim Metal Potentiometer Knob - 10mm Diameter x 10mm - T18 </v>
      </c>
      <c r="N111" s="125">
        <f>[1]!VendorFilteredRows( EquipmentListTable[],EquipmentListTable[Supplier], FilterSpecs!$A$7, $A$2)</f>
        <v>0.95</v>
      </c>
      <c r="O111" s="125">
        <f>[1]!VendorFilteredRows( EquipmentListTable[],EquipmentListTable[Supplier], FilterSpecs!$A$7, $A$2)</f>
        <v>0</v>
      </c>
      <c r="P111" s="125" t="str">
        <f>[1]!VendorFilteredRows( EquipmentListTable[],EquipmentListTable[Supplier], FilterSpecs!$A$7, $A$2)</f>
        <v>A</v>
      </c>
      <c r="Q111" s="125">
        <f>[1]!VendorFilteredRows( EquipmentListTable[],EquipmentListTable[Supplier], FilterSpecs!$A$7, $A$2)</f>
        <v>381</v>
      </c>
      <c r="R111" s="125" t="str">
        <f>[1]!VendorFilteredRows( EquipmentListTable[],EquipmentListTable[Supplier], FilterSpecs!$A$7, $A$2)</f>
        <v>2058</v>
      </c>
      <c r="S111" s="125">
        <f>[1]!VendorFilteredRows( EquipmentListTable[],EquipmentListTable[Supplier], FilterSpecs!$A$7, $A$2)</f>
        <v>0</v>
      </c>
      <c r="T111" s="125">
        <f>[1]!VendorFilteredRows( EquipmentListTable[],EquipmentListTable[Supplier], FilterSpecs!$A$7, $A$2)</f>
        <v>0</v>
      </c>
      <c r="U111" s="125">
        <f>[1]!VendorFilteredRows( EquipmentListTable[],EquipmentListTable[Supplier], FilterSpecs!$A$7, $A$2)</f>
        <v>0</v>
      </c>
      <c r="V111" s="125">
        <f>[1]!VendorFilteredRows( EquipmentListTable[],EquipmentListTable[Supplier], FilterSpecs!$A$7, $A$2)</f>
        <v>0</v>
      </c>
      <c r="W111" s="125">
        <f>[1]!VendorFilteredRows( EquipmentListTable[],EquipmentListTable[Supplier], FilterSpecs!$A$7, $A$2)</f>
        <v>0</v>
      </c>
      <c r="X111" s="125">
        <f>[1]!VendorFilteredRows( EquipmentListTable[],EquipmentListTable[Supplier], FilterSpecs!$A$7, $A$2)</f>
        <v>0</v>
      </c>
      <c r="Y111" s="125">
        <f>[1]!VendorFilteredRows( EquipmentListTable[],EquipmentListTable[Supplier], FilterSpecs!$A$7, $A$2)</f>
        <v>0</v>
      </c>
      <c r="Z111" s="125" t="str">
        <f>[1]!VendorFilteredRows( EquipmentListTable[],EquipmentListTable[Supplier], FilterSpecs!$A$7, $A$2)</f>
        <v>https://www.adafruit.com/product/2058</v>
      </c>
      <c r="AA111" s="125" t="str">
        <f>[1]!VendorFilteredRows( EquipmentListTable[],EquipmentListTable[Supplier], FilterSpecs!$A$7, $A$2)</f>
        <v>https://www.mouser.com/ProductDetail/485-2058</v>
      </c>
      <c r="AB111" s="125"/>
    </row>
    <row r="112" spans="1:28" x14ac:dyDescent="0.3">
      <c r="A112" s="125" t="str">
        <f>[1]!VendorFilteredRows( EquipmentListTable[],EquipmentListTable[Supplier], FilterSpecs!$A$7, $A$2)</f>
        <v>Low-Level Electronics</v>
      </c>
      <c r="B112" s="125" t="str">
        <f>[1]!VendorFilteredRows( EquipmentListTable[],EquipmentListTable[Supplier], FilterSpecs!$A$7, $A$2)</f>
        <v>Buttons/Switches/Knobs</v>
      </c>
      <c r="C112" s="125" t="str">
        <f>[1]!VendorFilteredRows( EquipmentListTable[],EquipmentListTable[Supplier], FilterSpecs!$A$7, $A$2)</f>
        <v>Adafruit</v>
      </c>
      <c r="D112" s="125" t="str">
        <f>[1]!VendorFilteredRows( EquipmentListTable[],EquipmentListTable[Supplier], FilterSpecs!$A$7, $A$2)</f>
        <v>2056</v>
      </c>
      <c r="E112" s="125">
        <f>[1]!VendorFilteredRows( EquipmentListTable[],EquipmentListTable[Supplier], FilterSpecs!$A$7, $A$2)</f>
        <v>0</v>
      </c>
      <c r="F112" s="125">
        <f>[1]!VendorFilteredRows( EquipmentListTable[],EquipmentListTable[Supplier], FilterSpecs!$A$7, $A$2)</f>
        <v>0</v>
      </c>
      <c r="G112" s="125">
        <f>[1]!VendorFilteredRows( EquipmentListTable[],EquipmentListTable[Supplier], FilterSpecs!$A$7, $A$2)</f>
        <v>0</v>
      </c>
      <c r="H112" s="125">
        <f>[1]!VendorFilteredRows( EquipmentListTable[],EquipmentListTable[Supplier], FilterSpecs!$A$7, $A$2)</f>
        <v>0</v>
      </c>
      <c r="I112" s="125">
        <f>[1]!VendorFilteredRows( EquipmentListTable[],EquipmentListTable[Supplier], FilterSpecs!$A$7, $A$2)</f>
        <v>0</v>
      </c>
      <c r="J112" s="125">
        <f>[1]!VendorFilteredRows( EquipmentListTable[],EquipmentListTable[Supplier], FilterSpecs!$A$7, $A$2)</f>
        <v>0</v>
      </c>
      <c r="K112" s="125">
        <f>[1]!VendorFilteredRows( EquipmentListTable[],EquipmentListTable[Supplier], FilterSpecs!$A$7, $A$2)</f>
        <v>0</v>
      </c>
      <c r="L112" s="125">
        <f>[1]!VendorFilteredRows( EquipmentListTable[],EquipmentListTable[Supplier], FilterSpecs!$A$7, $A$2)</f>
        <v>0</v>
      </c>
      <c r="M112" s="125" t="str">
        <f>[1]!VendorFilteredRows( EquipmentListTable[],EquipmentListTable[Supplier], FilterSpecs!$A$7, $A$2)</f>
        <v xml:space="preserve">Solid Machined Metal Knob - 1" Diameter </v>
      </c>
      <c r="N112" s="125">
        <f>[1]!VendorFilteredRows( EquipmentListTable[],EquipmentListTable[Supplier], FilterSpecs!$A$7, $A$2)</f>
        <v>3.95</v>
      </c>
      <c r="O112" s="125">
        <f>[1]!VendorFilteredRows( EquipmentListTable[],EquipmentListTable[Supplier], FilterSpecs!$A$7, $A$2)</f>
        <v>0</v>
      </c>
      <c r="P112" s="125" t="str">
        <f>[1]!VendorFilteredRows( EquipmentListTable[],EquipmentListTable[Supplier], FilterSpecs!$A$7, $A$2)</f>
        <v>A</v>
      </c>
      <c r="Q112" s="125">
        <f>[1]!VendorFilteredRows( EquipmentListTable[],EquipmentListTable[Supplier], FilterSpecs!$A$7, $A$2)</f>
        <v>382</v>
      </c>
      <c r="R112" s="125" t="str">
        <f>[1]!VendorFilteredRows( EquipmentListTable[],EquipmentListTable[Supplier], FilterSpecs!$A$7, $A$2)</f>
        <v>2056</v>
      </c>
      <c r="S112" s="125">
        <f>[1]!VendorFilteredRows( EquipmentListTable[],EquipmentListTable[Supplier], FilterSpecs!$A$7, $A$2)</f>
        <v>0</v>
      </c>
      <c r="T112" s="125">
        <f>[1]!VendorFilteredRows( EquipmentListTable[],EquipmentListTable[Supplier], FilterSpecs!$A$7, $A$2)</f>
        <v>0</v>
      </c>
      <c r="U112" s="125">
        <f>[1]!VendorFilteredRows( EquipmentListTable[],EquipmentListTable[Supplier], FilterSpecs!$A$7, $A$2)</f>
        <v>0</v>
      </c>
      <c r="V112" s="125">
        <f>[1]!VendorFilteredRows( EquipmentListTable[],EquipmentListTable[Supplier], FilterSpecs!$A$7, $A$2)</f>
        <v>0</v>
      </c>
      <c r="W112" s="125">
        <f>[1]!VendorFilteredRows( EquipmentListTable[],EquipmentListTable[Supplier], FilterSpecs!$A$7, $A$2)</f>
        <v>0</v>
      </c>
      <c r="X112" s="125">
        <f>[1]!VendorFilteredRows( EquipmentListTable[],EquipmentListTable[Supplier], FilterSpecs!$A$7, $A$2)</f>
        <v>0</v>
      </c>
      <c r="Y112" s="125">
        <f>[1]!VendorFilteredRows( EquipmentListTable[],EquipmentListTable[Supplier], FilterSpecs!$A$7, $A$2)</f>
        <v>0</v>
      </c>
      <c r="Z112" s="125" t="str">
        <f>[1]!VendorFilteredRows( EquipmentListTable[],EquipmentListTable[Supplier], FilterSpecs!$A$7, $A$2)</f>
        <v>https://www.adafruit.com/product/2056</v>
      </c>
      <c r="AA112" s="125" t="str">
        <f>[1]!VendorFilteredRows( EquipmentListTable[],EquipmentListTable[Supplier], FilterSpecs!$A$7, $A$2)</f>
        <v>https://www.mouser.com/ProductDetail/485-2056</v>
      </c>
      <c r="AB112" s="125"/>
    </row>
    <row r="113" spans="1:28" x14ac:dyDescent="0.3">
      <c r="A113" s="125" t="str">
        <f>[1]!VendorFilteredRows( EquipmentListTable[],EquipmentListTable[Supplier], FilterSpecs!$A$7, $A$2)</f>
        <v>Low-Level Electronics</v>
      </c>
      <c r="B113" s="125" t="str">
        <f>[1]!VendorFilteredRows( EquipmentListTable[],EquipmentListTable[Supplier], FilterSpecs!$A$7, $A$2)</f>
        <v>Connectors, IDC</v>
      </c>
      <c r="C113" s="125" t="str">
        <f>[1]!VendorFilteredRows( EquipmentListTable[],EquipmentListTable[Supplier], FilterSpecs!$A$7, $A$2)</f>
        <v>Adafruit</v>
      </c>
      <c r="D113" s="125" t="str">
        <f>[1]!VendorFilteredRows( EquipmentListTable[],EquipmentListTable[Supplier], FilterSpecs!$A$7, $A$2)</f>
        <v>2103</v>
      </c>
      <c r="E113" s="125">
        <f>[1]!VendorFilteredRows( EquipmentListTable[],EquipmentListTable[Supplier], FilterSpecs!$A$7, $A$2)</f>
        <v>1</v>
      </c>
      <c r="F113" s="125">
        <f>[1]!VendorFilteredRows( EquipmentListTable[],EquipmentListTable[Supplier], FilterSpecs!$A$7, $A$2)</f>
        <v>0</v>
      </c>
      <c r="G113" s="125">
        <f>[1]!VendorFilteredRows( EquipmentListTable[],EquipmentListTable[Supplier], FilterSpecs!$A$7, $A$2)</f>
        <v>0</v>
      </c>
      <c r="H113" s="125">
        <f>[1]!VendorFilteredRows( EquipmentListTable[],EquipmentListTable[Supplier], FilterSpecs!$A$7, $A$2)</f>
        <v>5</v>
      </c>
      <c r="I113" s="125">
        <f>[1]!VendorFilteredRows( EquipmentListTable[],EquipmentListTable[Supplier], FilterSpecs!$A$7, $A$2)</f>
        <v>0</v>
      </c>
      <c r="J113" s="125">
        <f>[1]!VendorFilteredRows( EquipmentListTable[],EquipmentListTable[Supplier], FilterSpecs!$A$7, $A$2)</f>
        <v>5</v>
      </c>
      <c r="K113" s="125">
        <f>[1]!VendorFilteredRows( EquipmentListTable[],EquipmentListTable[Supplier], FilterSpecs!$A$7, $A$2)</f>
        <v>5</v>
      </c>
      <c r="L113" s="125">
        <f>[1]!VendorFilteredRows( EquipmentListTable[],EquipmentListTable[Supplier], FilterSpecs!$A$7, $A$2)</f>
        <v>5</v>
      </c>
      <c r="M113" s="125" t="str">
        <f>[1]!VendorFilteredRows( EquipmentListTable[],EquipmentListTable[Supplier], FilterSpecs!$A$7, $A$2)</f>
        <v xml:space="preserve">IDC Breakout Helper - 2x16 (32 pin) </v>
      </c>
      <c r="N113" s="125">
        <f>[1]!VendorFilteredRows( EquipmentListTable[],EquipmentListTable[Supplier], FilterSpecs!$A$7, $A$2)</f>
        <v>1.95</v>
      </c>
      <c r="O113" s="125">
        <f>[1]!VendorFilteredRows( EquipmentListTable[],EquipmentListTable[Supplier], FilterSpecs!$A$7, $A$2)</f>
        <v>9.75</v>
      </c>
      <c r="P113" s="125" t="str">
        <f>[1]!VendorFilteredRows( EquipmentListTable[],EquipmentListTable[Supplier], FilterSpecs!$A$7, $A$2)</f>
        <v>B</v>
      </c>
      <c r="Q113" s="125">
        <f>[1]!VendorFilteredRows( EquipmentListTable[],EquipmentListTable[Supplier], FilterSpecs!$A$7, $A$2)</f>
        <v>383</v>
      </c>
      <c r="R113" s="125" t="str">
        <f>[1]!VendorFilteredRows( EquipmentListTable[],EquipmentListTable[Supplier], FilterSpecs!$A$7, $A$2)</f>
        <v>2103</v>
      </c>
      <c r="S113" s="125">
        <f>[1]!VendorFilteredRows( EquipmentListTable[],EquipmentListTable[Supplier], FilterSpecs!$A$7, $A$2)</f>
        <v>1.95</v>
      </c>
      <c r="T113" s="125">
        <f>[1]!VendorFilteredRows( EquipmentListTable[],EquipmentListTable[Supplier], FilterSpecs!$A$7, $A$2)</f>
        <v>9.75</v>
      </c>
      <c r="U113" s="125">
        <f>[1]!VendorFilteredRows( EquipmentListTable[],EquipmentListTable[Supplier], FilterSpecs!$A$7, $A$2)</f>
        <v>0</v>
      </c>
      <c r="V113" s="125">
        <f>[1]!VendorFilteredRows( EquipmentListTable[],EquipmentListTable[Supplier], FilterSpecs!$A$7, $A$2)</f>
        <v>9.75</v>
      </c>
      <c r="W113" s="125">
        <f>[1]!VendorFilteredRows( EquipmentListTable[],EquipmentListTable[Supplier], FilterSpecs!$A$7, $A$2)</f>
        <v>9.75</v>
      </c>
      <c r="X113" s="125">
        <f>[1]!VendorFilteredRows( EquipmentListTable[],EquipmentListTable[Supplier], FilterSpecs!$A$7, $A$2)</f>
        <v>0</v>
      </c>
      <c r="Y113" s="125">
        <f>[1]!VendorFilteredRows( EquipmentListTable[],EquipmentListTable[Supplier], FilterSpecs!$A$7, $A$2)</f>
        <v>0</v>
      </c>
      <c r="Z113" s="125" t="str">
        <f>[1]!VendorFilteredRows( EquipmentListTable[],EquipmentListTable[Supplier], FilterSpecs!$A$7, $A$2)</f>
        <v>https://www.adafruit.com/product/2103</v>
      </c>
      <c r="AA113" s="125" t="str">
        <f>[1]!VendorFilteredRows( EquipmentListTable[],EquipmentListTable[Supplier], FilterSpecs!$A$7, $A$2)</f>
        <v>https://www.mouser.com/ProductDetail/485-2103</v>
      </c>
      <c r="AB113" s="125"/>
    </row>
    <row r="114" spans="1:28" x14ac:dyDescent="0.3">
      <c r="A114" s="125" t="str">
        <f>[1]!VendorFilteredRows( EquipmentListTable[],EquipmentListTable[Supplier], FilterSpecs!$A$7, $A$2)</f>
        <v>Low-Level Electronics</v>
      </c>
      <c r="B114" s="125" t="str">
        <f>[1]!VendorFilteredRows( EquipmentListTable[],EquipmentListTable[Supplier], FilterSpecs!$A$7, $A$2)</f>
        <v>Connectors, IDC</v>
      </c>
      <c r="C114" s="125" t="str">
        <f>[1]!VendorFilteredRows( EquipmentListTable[],EquipmentListTable[Supplier], FilterSpecs!$A$7, $A$2)</f>
        <v>Adafruit</v>
      </c>
      <c r="D114" s="125" t="str">
        <f>[1]!VendorFilteredRows( EquipmentListTable[],EquipmentListTable[Supplier], FilterSpecs!$A$7, $A$2)</f>
        <v>2270</v>
      </c>
      <c r="E114" s="125">
        <f>[1]!VendorFilteredRows( EquipmentListTable[],EquipmentListTable[Supplier], FilterSpecs!$A$7, $A$2)</f>
        <v>1</v>
      </c>
      <c r="F114" s="125">
        <f>[1]!VendorFilteredRows( EquipmentListTable[],EquipmentListTable[Supplier], FilterSpecs!$A$7, $A$2)</f>
        <v>0</v>
      </c>
      <c r="G114" s="125">
        <f>[1]!VendorFilteredRows( EquipmentListTable[],EquipmentListTable[Supplier], FilterSpecs!$A$7, $A$2)</f>
        <v>0</v>
      </c>
      <c r="H114" s="125">
        <f>[1]!VendorFilteredRows( EquipmentListTable[],EquipmentListTable[Supplier], FilterSpecs!$A$7, $A$2)</f>
        <v>5</v>
      </c>
      <c r="I114" s="125">
        <f>[1]!VendorFilteredRows( EquipmentListTable[],EquipmentListTable[Supplier], FilterSpecs!$A$7, $A$2)</f>
        <v>0</v>
      </c>
      <c r="J114" s="125">
        <f>[1]!VendorFilteredRows( EquipmentListTable[],EquipmentListTable[Supplier], FilterSpecs!$A$7, $A$2)</f>
        <v>5</v>
      </c>
      <c r="K114" s="125">
        <f>[1]!VendorFilteredRows( EquipmentListTable[],EquipmentListTable[Supplier], FilterSpecs!$A$7, $A$2)</f>
        <v>5</v>
      </c>
      <c r="L114" s="125">
        <f>[1]!VendorFilteredRows( EquipmentListTable[],EquipmentListTable[Supplier], FilterSpecs!$A$7, $A$2)</f>
        <v>5</v>
      </c>
      <c r="M114" s="125" t="str">
        <f>[1]!VendorFilteredRows( EquipmentListTable[],EquipmentListTable[Supplier], FilterSpecs!$A$7, $A$2)</f>
        <v>IDC Breakout Helper - 2x20 (40 pin)</v>
      </c>
      <c r="N114" s="125">
        <f>[1]!VendorFilteredRows( EquipmentListTable[],EquipmentListTable[Supplier], FilterSpecs!$A$7, $A$2)</f>
        <v>2.25</v>
      </c>
      <c r="O114" s="125">
        <f>[1]!VendorFilteredRows( EquipmentListTable[],EquipmentListTable[Supplier], FilterSpecs!$A$7, $A$2)</f>
        <v>11.25</v>
      </c>
      <c r="P114" s="125" t="str">
        <f>[1]!VendorFilteredRows( EquipmentListTable[],EquipmentListTable[Supplier], FilterSpecs!$A$7, $A$2)</f>
        <v>B</v>
      </c>
      <c r="Q114" s="125">
        <f>[1]!VendorFilteredRows( EquipmentListTable[],EquipmentListTable[Supplier], FilterSpecs!$A$7, $A$2)</f>
        <v>384</v>
      </c>
      <c r="R114" s="125" t="str">
        <f>[1]!VendorFilteredRows( EquipmentListTable[],EquipmentListTable[Supplier], FilterSpecs!$A$7, $A$2)</f>
        <v>2270</v>
      </c>
      <c r="S114" s="125">
        <f>[1]!VendorFilteredRows( EquipmentListTable[],EquipmentListTable[Supplier], FilterSpecs!$A$7, $A$2)</f>
        <v>2.25</v>
      </c>
      <c r="T114" s="125">
        <f>[1]!VendorFilteredRows( EquipmentListTable[],EquipmentListTable[Supplier], FilterSpecs!$A$7, $A$2)</f>
        <v>11.25</v>
      </c>
      <c r="U114" s="125">
        <f>[1]!VendorFilteredRows( EquipmentListTable[],EquipmentListTable[Supplier], FilterSpecs!$A$7, $A$2)</f>
        <v>0</v>
      </c>
      <c r="V114" s="125">
        <f>[1]!VendorFilteredRows( EquipmentListTable[],EquipmentListTable[Supplier], FilterSpecs!$A$7, $A$2)</f>
        <v>11.25</v>
      </c>
      <c r="W114" s="125">
        <f>[1]!VendorFilteredRows( EquipmentListTable[],EquipmentListTable[Supplier], FilterSpecs!$A$7, $A$2)</f>
        <v>11.25</v>
      </c>
      <c r="X114" s="125">
        <f>[1]!VendorFilteredRows( EquipmentListTable[],EquipmentListTable[Supplier], FilterSpecs!$A$7, $A$2)</f>
        <v>0</v>
      </c>
      <c r="Y114" s="125">
        <f>[1]!VendorFilteredRows( EquipmentListTable[],EquipmentListTable[Supplier], FilterSpecs!$A$7, $A$2)</f>
        <v>0</v>
      </c>
      <c r="Z114" s="125" t="str">
        <f>[1]!VendorFilteredRows( EquipmentListTable[],EquipmentListTable[Supplier], FilterSpecs!$A$7, $A$2)</f>
        <v>https://www.adafruit.com/product/2270</v>
      </c>
      <c r="AA114" s="125" t="str">
        <f>[1]!VendorFilteredRows( EquipmentListTable[],EquipmentListTable[Supplier], FilterSpecs!$A$7, $A$2)</f>
        <v>https://www.mouser.com/ProductDetail/485-2270</v>
      </c>
      <c r="AB114" s="125"/>
    </row>
    <row r="115" spans="1:28" x14ac:dyDescent="0.3">
      <c r="A115" s="125" t="str">
        <f>[1]!VendorFilteredRows( EquipmentListTable[],EquipmentListTable[Supplier], FilterSpecs!$A$7, $A$2)</f>
        <v>Low-Level Electronics</v>
      </c>
      <c r="B115" s="125" t="str">
        <f>[1]!VendorFilteredRows( EquipmentListTable[],EquipmentListTable[Supplier], FilterSpecs!$A$7, $A$2)</f>
        <v>Connectors, IDC</v>
      </c>
      <c r="C115" s="125" t="str">
        <f>[1]!VendorFilteredRows( EquipmentListTable[],EquipmentListTable[Supplier], FilterSpecs!$A$7, $A$2)</f>
        <v>Adafruit</v>
      </c>
      <c r="D115" s="125" t="str">
        <f>[1]!VendorFilteredRows( EquipmentListTable[],EquipmentListTable[Supplier], FilterSpecs!$A$7, $A$2)</f>
        <v>2102</v>
      </c>
      <c r="E115" s="125">
        <f>[1]!VendorFilteredRows( EquipmentListTable[],EquipmentListTable[Supplier], FilterSpecs!$A$7, $A$2)</f>
        <v>2</v>
      </c>
      <c r="F115" s="125">
        <f>[1]!VendorFilteredRows( EquipmentListTable[],EquipmentListTable[Supplier], FilterSpecs!$A$7, $A$2)</f>
        <v>0</v>
      </c>
      <c r="G115" s="125">
        <f>[1]!VendorFilteredRows( EquipmentListTable[],EquipmentListTable[Supplier], FilterSpecs!$A$7, $A$2)</f>
        <v>0</v>
      </c>
      <c r="H115" s="125">
        <f>[1]!VendorFilteredRows( EquipmentListTable[],EquipmentListTable[Supplier], FilterSpecs!$A$7, $A$2)</f>
        <v>10</v>
      </c>
      <c r="I115" s="125">
        <f>[1]!VendorFilteredRows( EquipmentListTable[],EquipmentListTable[Supplier], FilterSpecs!$A$7, $A$2)</f>
        <v>10</v>
      </c>
      <c r="J115" s="125">
        <f>[1]!VendorFilteredRows( EquipmentListTable[],EquipmentListTable[Supplier], FilterSpecs!$A$7, $A$2)</f>
        <v>10</v>
      </c>
      <c r="K115" s="125">
        <f>[1]!VendorFilteredRows( EquipmentListTable[],EquipmentListTable[Supplier], FilterSpecs!$A$7, $A$2)</f>
        <v>0</v>
      </c>
      <c r="L115" s="125">
        <f>[1]!VendorFilteredRows( EquipmentListTable[],EquipmentListTable[Supplier], FilterSpecs!$A$7, $A$2)</f>
        <v>0</v>
      </c>
      <c r="M115" s="125" t="str">
        <f>[1]!VendorFilteredRows( EquipmentListTable[],EquipmentListTable[Supplier], FilterSpecs!$A$7, $A$2)</f>
        <v>IDC Breakout Helper - 2x5 (10 pin)</v>
      </c>
      <c r="N115" s="125">
        <f>[1]!VendorFilteredRows( EquipmentListTable[],EquipmentListTable[Supplier], FilterSpecs!$A$7, $A$2)</f>
        <v>0.95</v>
      </c>
      <c r="O115" s="125">
        <f>[1]!VendorFilteredRows( EquipmentListTable[],EquipmentListTable[Supplier], FilterSpecs!$A$7, $A$2)</f>
        <v>0</v>
      </c>
      <c r="P115" s="125" t="str">
        <f>[1]!VendorFilteredRows( EquipmentListTable[],EquipmentListTable[Supplier], FilterSpecs!$A$7, $A$2)</f>
        <v>B</v>
      </c>
      <c r="Q115" s="125">
        <f>[1]!VendorFilteredRows( EquipmentListTable[],EquipmentListTable[Supplier], FilterSpecs!$A$7, $A$2)</f>
        <v>385</v>
      </c>
      <c r="R115" s="125" t="str">
        <f>[1]!VendorFilteredRows( EquipmentListTable[],EquipmentListTable[Supplier], FilterSpecs!$A$7, $A$2)</f>
        <v>2102</v>
      </c>
      <c r="S115" s="125">
        <f>[1]!VendorFilteredRows( EquipmentListTable[],EquipmentListTable[Supplier], FilterSpecs!$A$7, $A$2)</f>
        <v>1.9</v>
      </c>
      <c r="T115" s="125">
        <f>[1]!VendorFilteredRows( EquipmentListTable[],EquipmentListTable[Supplier], FilterSpecs!$A$7, $A$2)</f>
        <v>9.5</v>
      </c>
      <c r="U115" s="125">
        <f>[1]!VendorFilteredRows( EquipmentListTable[],EquipmentListTable[Supplier], FilterSpecs!$A$7, $A$2)</f>
        <v>9.5</v>
      </c>
      <c r="V115" s="125">
        <f>[1]!VendorFilteredRows( EquipmentListTable[],EquipmentListTable[Supplier], FilterSpecs!$A$7, $A$2)</f>
        <v>0</v>
      </c>
      <c r="W115" s="125">
        <f>[1]!VendorFilteredRows( EquipmentListTable[],EquipmentListTable[Supplier], FilterSpecs!$A$7, $A$2)</f>
        <v>0</v>
      </c>
      <c r="X115" s="125">
        <f>[1]!VendorFilteredRows( EquipmentListTable[],EquipmentListTable[Supplier], FilterSpecs!$A$7, $A$2)</f>
        <v>0</v>
      </c>
      <c r="Y115" s="125">
        <f>[1]!VendorFilteredRows( EquipmentListTable[],EquipmentListTable[Supplier], FilterSpecs!$A$7, $A$2)</f>
        <v>0</v>
      </c>
      <c r="Z115" s="125" t="str">
        <f>[1]!VendorFilteredRows( EquipmentListTable[],EquipmentListTable[Supplier], FilterSpecs!$A$7, $A$2)</f>
        <v>https://www.adafruit.com/product/2102</v>
      </c>
      <c r="AA115" s="125" t="str">
        <f>[1]!VendorFilteredRows( EquipmentListTable[],EquipmentListTable[Supplier], FilterSpecs!$A$7, $A$2)</f>
        <v>https://www.mouser.com/ProductDetail/485-2102</v>
      </c>
      <c r="AB115" s="125"/>
    </row>
    <row r="116" spans="1:28" x14ac:dyDescent="0.3">
      <c r="A116" s="125" t="str">
        <f>[1]!VendorFilteredRows( EquipmentListTable[],EquipmentListTable[Supplier], FilterSpecs!$A$7, $A$2)</f>
        <v>Low-Level Electronics</v>
      </c>
      <c r="B116" s="125" t="str">
        <f>[1]!VendorFilteredRows( EquipmentListTable[],EquipmentListTable[Supplier], FilterSpecs!$A$7, $A$2)</f>
        <v>Connectors, JST</v>
      </c>
      <c r="C116" s="125" t="str">
        <f>[1]!VendorFilteredRows( EquipmentListTable[],EquipmentListTable[Supplier], FilterSpecs!$A$7, $A$2)</f>
        <v>Adafruit</v>
      </c>
      <c r="D116" s="125" t="str">
        <f>[1]!VendorFilteredRows( EquipmentListTable[],EquipmentListTable[Supplier], FilterSpecs!$A$7, $A$2)</f>
        <v>1862</v>
      </c>
      <c r="E116" s="125">
        <f>[1]!VendorFilteredRows( EquipmentListTable[],EquipmentListTable[Supplier], FilterSpecs!$A$7, $A$2)</f>
        <v>0</v>
      </c>
      <c r="F116" s="125">
        <f>[1]!VendorFilteredRows( EquipmentListTable[],EquipmentListTable[Supplier], FilterSpecs!$A$7, $A$2)</f>
        <v>0</v>
      </c>
      <c r="G116" s="125">
        <f>[1]!VendorFilteredRows( EquipmentListTable[],EquipmentListTable[Supplier], FilterSpecs!$A$7, $A$2)</f>
        <v>0</v>
      </c>
      <c r="H116" s="125">
        <f>[1]!VendorFilteredRows( EquipmentListTable[],EquipmentListTable[Supplier], FilterSpecs!$A$7, $A$2)</f>
        <v>0</v>
      </c>
      <c r="I116" s="125">
        <f>[1]!VendorFilteredRows( EquipmentListTable[],EquipmentListTable[Supplier], FilterSpecs!$A$7, $A$2)</f>
        <v>0</v>
      </c>
      <c r="J116" s="125">
        <f>[1]!VendorFilteredRows( EquipmentListTable[],EquipmentListTable[Supplier], FilterSpecs!$A$7, $A$2)</f>
        <v>0</v>
      </c>
      <c r="K116" s="125">
        <f>[1]!VendorFilteredRows( EquipmentListTable[],EquipmentListTable[Supplier], FilterSpecs!$A$7, $A$2)</f>
        <v>0</v>
      </c>
      <c r="L116" s="125">
        <f>[1]!VendorFilteredRows( EquipmentListTable[],EquipmentListTable[Supplier], FilterSpecs!$A$7, $A$2)</f>
        <v>0</v>
      </c>
      <c r="M116" s="125" t="str">
        <f>[1]!VendorFilteredRows( EquipmentListTable[],EquipmentListTable[Supplier], FilterSpecs!$A$7, $A$2)</f>
        <v xml:space="preserve">JST-PH 2-Pin SMT Right Angle Breakout Board </v>
      </c>
      <c r="N116" s="125">
        <f>[1]!VendorFilteredRows( EquipmentListTable[],EquipmentListTable[Supplier], FilterSpecs!$A$7, $A$2)</f>
        <v>1.5</v>
      </c>
      <c r="O116" s="125">
        <f>[1]!VendorFilteredRows( EquipmentListTable[],EquipmentListTable[Supplier], FilterSpecs!$A$7, $A$2)</f>
        <v>0</v>
      </c>
      <c r="P116" s="125" t="str">
        <f>[1]!VendorFilteredRows( EquipmentListTable[],EquipmentListTable[Supplier], FilterSpecs!$A$7, $A$2)</f>
        <v>A</v>
      </c>
      <c r="Q116" s="125">
        <f>[1]!VendorFilteredRows( EquipmentListTable[],EquipmentListTable[Supplier], FilterSpecs!$A$7, $A$2)</f>
        <v>391</v>
      </c>
      <c r="R116" s="125" t="str">
        <f>[1]!VendorFilteredRows( EquipmentListTable[],EquipmentListTable[Supplier], FilterSpecs!$A$7, $A$2)</f>
        <v>1862</v>
      </c>
      <c r="S116" s="125">
        <f>[1]!VendorFilteredRows( EquipmentListTable[],EquipmentListTable[Supplier], FilterSpecs!$A$7, $A$2)</f>
        <v>0</v>
      </c>
      <c r="T116" s="125">
        <f>[1]!VendorFilteredRows( EquipmentListTable[],EquipmentListTable[Supplier], FilterSpecs!$A$7, $A$2)</f>
        <v>0</v>
      </c>
      <c r="U116" s="125">
        <f>[1]!VendorFilteredRows( EquipmentListTable[],EquipmentListTable[Supplier], FilterSpecs!$A$7, $A$2)</f>
        <v>0</v>
      </c>
      <c r="V116" s="125">
        <f>[1]!VendorFilteredRows( EquipmentListTable[],EquipmentListTable[Supplier], FilterSpecs!$A$7, $A$2)</f>
        <v>0</v>
      </c>
      <c r="W116" s="125">
        <f>[1]!VendorFilteredRows( EquipmentListTable[],EquipmentListTable[Supplier], FilterSpecs!$A$7, $A$2)</f>
        <v>0</v>
      </c>
      <c r="X116" s="125">
        <f>[1]!VendorFilteredRows( EquipmentListTable[],EquipmentListTable[Supplier], FilterSpecs!$A$7, $A$2)</f>
        <v>0</v>
      </c>
      <c r="Y116" s="125">
        <f>[1]!VendorFilteredRows( EquipmentListTable[],EquipmentListTable[Supplier], FilterSpecs!$A$7, $A$2)</f>
        <v>0</v>
      </c>
      <c r="Z116" s="125" t="str">
        <f>[1]!VendorFilteredRows( EquipmentListTable[],EquipmentListTable[Supplier], FilterSpecs!$A$7, $A$2)</f>
        <v>https://www.adafruit.com/product/1862</v>
      </c>
      <c r="AA116" s="125" t="str">
        <f>[1]!VendorFilteredRows( EquipmentListTable[],EquipmentListTable[Supplier], FilterSpecs!$A$7, $A$2)</f>
        <v>https://www.mouser.com/ProductDetail/485-1862</v>
      </c>
      <c r="AB116" s="125"/>
    </row>
    <row r="117" spans="1:28" x14ac:dyDescent="0.3">
      <c r="A117" s="125" t="str">
        <f>[1]!VendorFilteredRows( EquipmentListTable[],EquipmentListTable[Supplier], FilterSpecs!$A$7, $A$2)</f>
        <v>Low-Level Electronics</v>
      </c>
      <c r="B117" s="125" t="str">
        <f>[1]!VendorFilteredRows( EquipmentListTable[],EquipmentListTable[Supplier], FilterSpecs!$A$7, $A$2)</f>
        <v>Connectors, JST</v>
      </c>
      <c r="C117" s="125" t="str">
        <f>[1]!VendorFilteredRows( EquipmentListTable[],EquipmentListTable[Supplier], FilterSpecs!$A$7, $A$2)</f>
        <v>Adafruit</v>
      </c>
      <c r="D117" s="125" t="str">
        <f>[1]!VendorFilteredRows( EquipmentListTable[],EquipmentListTable[Supplier], FilterSpecs!$A$7, $A$2)</f>
        <v>1769</v>
      </c>
      <c r="E117" s="125">
        <f>[1]!VendorFilteredRows( EquipmentListTable[],EquipmentListTable[Supplier], FilterSpecs!$A$7, $A$2)</f>
        <v>0</v>
      </c>
      <c r="F117" s="125">
        <f>[1]!VendorFilteredRows( EquipmentListTable[],EquipmentListTable[Supplier], FilterSpecs!$A$7, $A$2)</f>
        <v>0</v>
      </c>
      <c r="G117" s="125">
        <f>[1]!VendorFilteredRows( EquipmentListTable[],EquipmentListTable[Supplier], FilterSpecs!$A$7, $A$2)</f>
        <v>0</v>
      </c>
      <c r="H117" s="125">
        <f>[1]!VendorFilteredRows( EquipmentListTable[],EquipmentListTable[Supplier], FilterSpecs!$A$7, $A$2)</f>
        <v>0</v>
      </c>
      <c r="I117" s="125">
        <f>[1]!VendorFilteredRows( EquipmentListTable[],EquipmentListTable[Supplier], FilterSpecs!$A$7, $A$2)</f>
        <v>0</v>
      </c>
      <c r="J117" s="125">
        <f>[1]!VendorFilteredRows( EquipmentListTable[],EquipmentListTable[Supplier], FilterSpecs!$A$7, $A$2)</f>
        <v>0</v>
      </c>
      <c r="K117" s="125">
        <f>[1]!VendorFilteredRows( EquipmentListTable[],EquipmentListTable[Supplier], FilterSpecs!$A$7, $A$2)</f>
        <v>0</v>
      </c>
      <c r="L117" s="125">
        <f>[1]!VendorFilteredRows( EquipmentListTable[],EquipmentListTable[Supplier], FilterSpecs!$A$7, $A$2)</f>
        <v>0</v>
      </c>
      <c r="M117" s="125" t="str">
        <f>[1]!VendorFilteredRows( EquipmentListTable[],EquipmentListTable[Supplier], FilterSpecs!$A$7, $A$2)</f>
        <v xml:space="preserve">JST-PH 2-Pin SMT Right Angle Connector </v>
      </c>
      <c r="N117" s="125">
        <f>[1]!VendorFilteredRows( EquipmentListTable[],EquipmentListTable[Supplier], FilterSpecs!$A$7, $A$2)</f>
        <v>0.75</v>
      </c>
      <c r="O117" s="125">
        <f>[1]!VendorFilteredRows( EquipmentListTable[],EquipmentListTable[Supplier], FilterSpecs!$A$7, $A$2)</f>
        <v>0</v>
      </c>
      <c r="P117" s="125" t="str">
        <f>[1]!VendorFilteredRows( EquipmentListTable[],EquipmentListTable[Supplier], FilterSpecs!$A$7, $A$2)</f>
        <v>A</v>
      </c>
      <c r="Q117" s="125">
        <f>[1]!VendorFilteredRows( EquipmentListTable[],EquipmentListTable[Supplier], FilterSpecs!$A$7, $A$2)</f>
        <v>392</v>
      </c>
      <c r="R117" s="125" t="str">
        <f>[1]!VendorFilteredRows( EquipmentListTable[],EquipmentListTable[Supplier], FilterSpecs!$A$7, $A$2)</f>
        <v>1769</v>
      </c>
      <c r="S117" s="125">
        <f>[1]!VendorFilteredRows( EquipmentListTable[],EquipmentListTable[Supplier], FilterSpecs!$A$7, $A$2)</f>
        <v>0</v>
      </c>
      <c r="T117" s="125">
        <f>[1]!VendorFilteredRows( EquipmentListTable[],EquipmentListTable[Supplier], FilterSpecs!$A$7, $A$2)</f>
        <v>0</v>
      </c>
      <c r="U117" s="125">
        <f>[1]!VendorFilteredRows( EquipmentListTable[],EquipmentListTable[Supplier], FilterSpecs!$A$7, $A$2)</f>
        <v>0</v>
      </c>
      <c r="V117" s="125">
        <f>[1]!VendorFilteredRows( EquipmentListTable[],EquipmentListTable[Supplier], FilterSpecs!$A$7, $A$2)</f>
        <v>0</v>
      </c>
      <c r="W117" s="125">
        <f>[1]!VendorFilteredRows( EquipmentListTable[],EquipmentListTable[Supplier], FilterSpecs!$A$7, $A$2)</f>
        <v>0</v>
      </c>
      <c r="X117" s="125">
        <f>[1]!VendorFilteredRows( EquipmentListTable[],EquipmentListTable[Supplier], FilterSpecs!$A$7, $A$2)</f>
        <v>0</v>
      </c>
      <c r="Y117" s="125">
        <f>[1]!VendorFilteredRows( EquipmentListTable[],EquipmentListTable[Supplier], FilterSpecs!$A$7, $A$2)</f>
        <v>0</v>
      </c>
      <c r="Z117" s="125" t="str">
        <f>[1]!VendorFilteredRows( EquipmentListTable[],EquipmentListTable[Supplier], FilterSpecs!$A$7, $A$2)</f>
        <v>https://www.adafruit.com/product/1769</v>
      </c>
      <c r="AA117" s="125" t="str">
        <f>[1]!VendorFilteredRows( EquipmentListTable[],EquipmentListTable[Supplier], FilterSpecs!$A$7, $A$2)</f>
        <v>https://www.mouser.com/ProductDetail/485-1769</v>
      </c>
      <c r="AB117" s="125"/>
    </row>
    <row r="118" spans="1:28" x14ac:dyDescent="0.3">
      <c r="A118" s="125" t="str">
        <f>[1]!VendorFilteredRows( EquipmentListTable[],EquipmentListTable[Supplier], FilterSpecs!$A$7, $A$2)</f>
        <v>Low-Level Electronics</v>
      </c>
      <c r="B118" s="125" t="str">
        <f>[1]!VendorFilteredRows( EquipmentListTable[],EquipmentListTable[Supplier], FilterSpecs!$A$7, $A$2)</f>
        <v>Connectors, JST</v>
      </c>
      <c r="C118" s="125" t="str">
        <f>[1]!VendorFilteredRows( EquipmentListTable[],EquipmentListTable[Supplier], FilterSpecs!$A$7, $A$2)</f>
        <v>Adafruit</v>
      </c>
      <c r="D118" s="125" t="str">
        <f>[1]!VendorFilteredRows( EquipmentListTable[],EquipmentListTable[Supplier], FilterSpecs!$A$7, $A$2)</f>
        <v>1863</v>
      </c>
      <c r="E118" s="125">
        <f>[1]!VendorFilteredRows( EquipmentListTable[],EquipmentListTable[Supplier], FilterSpecs!$A$7, $A$2)</f>
        <v>0</v>
      </c>
      <c r="F118" s="125">
        <f>[1]!VendorFilteredRows( EquipmentListTable[],EquipmentListTable[Supplier], FilterSpecs!$A$7, $A$2)</f>
        <v>0</v>
      </c>
      <c r="G118" s="125">
        <f>[1]!VendorFilteredRows( EquipmentListTable[],EquipmentListTable[Supplier], FilterSpecs!$A$7, $A$2)</f>
        <v>0</v>
      </c>
      <c r="H118" s="125">
        <f>[1]!VendorFilteredRows( EquipmentListTable[],EquipmentListTable[Supplier], FilterSpecs!$A$7, $A$2)</f>
        <v>0</v>
      </c>
      <c r="I118" s="125">
        <f>[1]!VendorFilteredRows( EquipmentListTable[],EquipmentListTable[Supplier], FilterSpecs!$A$7, $A$2)</f>
        <v>0</v>
      </c>
      <c r="J118" s="125">
        <f>[1]!VendorFilteredRows( EquipmentListTable[],EquipmentListTable[Supplier], FilterSpecs!$A$7, $A$2)</f>
        <v>0</v>
      </c>
      <c r="K118" s="125">
        <f>[1]!VendorFilteredRows( EquipmentListTable[],EquipmentListTable[Supplier], FilterSpecs!$A$7, $A$2)</f>
        <v>0</v>
      </c>
      <c r="L118" s="125">
        <f>[1]!VendorFilteredRows( EquipmentListTable[],EquipmentListTable[Supplier], FilterSpecs!$A$7, $A$2)</f>
        <v>0</v>
      </c>
      <c r="M118" s="125" t="str">
        <f>[1]!VendorFilteredRows( EquipmentListTable[],EquipmentListTable[Supplier], FilterSpecs!$A$7, $A$2)</f>
        <v xml:space="preserve">Switched JST-PH 2-Pin SMT Right Angle Breakout Board </v>
      </c>
      <c r="N118" s="125">
        <f>[1]!VendorFilteredRows( EquipmentListTable[],EquipmentListTable[Supplier], FilterSpecs!$A$7, $A$2)</f>
        <v>2.5</v>
      </c>
      <c r="O118" s="125">
        <f>[1]!VendorFilteredRows( EquipmentListTable[],EquipmentListTable[Supplier], FilterSpecs!$A$7, $A$2)</f>
        <v>0</v>
      </c>
      <c r="P118" s="125" t="str">
        <f>[1]!VendorFilteredRows( EquipmentListTable[],EquipmentListTable[Supplier], FilterSpecs!$A$7, $A$2)</f>
        <v>A</v>
      </c>
      <c r="Q118" s="125">
        <f>[1]!VendorFilteredRows( EquipmentListTable[],EquipmentListTable[Supplier], FilterSpecs!$A$7, $A$2)</f>
        <v>393</v>
      </c>
      <c r="R118" s="125" t="str">
        <f>[1]!VendorFilteredRows( EquipmentListTable[],EquipmentListTable[Supplier], FilterSpecs!$A$7, $A$2)</f>
        <v>1863</v>
      </c>
      <c r="S118" s="125">
        <f>[1]!VendorFilteredRows( EquipmentListTable[],EquipmentListTable[Supplier], FilterSpecs!$A$7, $A$2)</f>
        <v>0</v>
      </c>
      <c r="T118" s="125">
        <f>[1]!VendorFilteredRows( EquipmentListTable[],EquipmentListTable[Supplier], FilterSpecs!$A$7, $A$2)</f>
        <v>0</v>
      </c>
      <c r="U118" s="125">
        <f>[1]!VendorFilteredRows( EquipmentListTable[],EquipmentListTable[Supplier], FilterSpecs!$A$7, $A$2)</f>
        <v>0</v>
      </c>
      <c r="V118" s="125">
        <f>[1]!VendorFilteredRows( EquipmentListTable[],EquipmentListTable[Supplier], FilterSpecs!$A$7, $A$2)</f>
        <v>0</v>
      </c>
      <c r="W118" s="125">
        <f>[1]!VendorFilteredRows( EquipmentListTable[],EquipmentListTable[Supplier], FilterSpecs!$A$7, $A$2)</f>
        <v>0</v>
      </c>
      <c r="X118" s="125">
        <f>[1]!VendorFilteredRows( EquipmentListTable[],EquipmentListTable[Supplier], FilterSpecs!$A$7, $A$2)</f>
        <v>0</v>
      </c>
      <c r="Y118" s="125">
        <f>[1]!VendorFilteredRows( EquipmentListTable[],EquipmentListTable[Supplier], FilterSpecs!$A$7, $A$2)</f>
        <v>0</v>
      </c>
      <c r="Z118" s="125" t="str">
        <f>[1]!VendorFilteredRows( EquipmentListTable[],EquipmentListTable[Supplier], FilterSpecs!$A$7, $A$2)</f>
        <v>https://www.adafruit.com/product/1863</v>
      </c>
      <c r="AA118" s="125" t="str">
        <f>[1]!VendorFilteredRows( EquipmentListTable[],EquipmentListTable[Supplier], FilterSpecs!$A$7, $A$2)</f>
        <v>https://www.mouser.com/ProductDetail/485-1863</v>
      </c>
      <c r="AB118" s="125"/>
    </row>
    <row r="119" spans="1:28" x14ac:dyDescent="0.3">
      <c r="A119" s="125" t="str">
        <f>[1]!VendorFilteredRows( EquipmentListTable[],EquipmentListTable[Supplier], FilterSpecs!$A$7, $A$2)</f>
        <v>Low-Level Electronics</v>
      </c>
      <c r="B119" s="125" t="str">
        <f>[1]!VendorFilteredRows( EquipmentListTable[],EquipmentListTable[Supplier], FilterSpecs!$A$7, $A$2)</f>
        <v>Connectors/Sockets/Terminals, Other</v>
      </c>
      <c r="C119" s="125" t="str">
        <f>[1]!VendorFilteredRows( EquipmentListTable[],EquipmentListTable[Supplier], FilterSpecs!$A$7, $A$2)</f>
        <v>Adafruit</v>
      </c>
      <c r="D119" s="125">
        <f>[1]!VendorFilteredRows( EquipmentListTable[],EquipmentListTable[Supplier], FilterSpecs!$A$7, $A$2)</f>
        <v>3525</v>
      </c>
      <c r="E119" s="125">
        <f>[1]!VendorFilteredRows( EquipmentListTable[],EquipmentListTable[Supplier], FilterSpecs!$A$7, $A$2)</f>
        <v>0</v>
      </c>
      <c r="F119" s="125">
        <f>[1]!VendorFilteredRows( EquipmentListTable[],EquipmentListTable[Supplier], FilterSpecs!$A$7, $A$2)</f>
        <v>1</v>
      </c>
      <c r="G119" s="125">
        <f>[1]!VendorFilteredRows( EquipmentListTable[],EquipmentListTable[Supplier], FilterSpecs!$A$7, $A$2)</f>
        <v>1</v>
      </c>
      <c r="H119" s="125">
        <f>[1]!VendorFilteredRows( EquipmentListTable[],EquipmentListTable[Supplier], FilterSpecs!$A$7, $A$2)</f>
        <v>1</v>
      </c>
      <c r="I119" s="125">
        <f>[1]!VendorFilteredRows( EquipmentListTable[],EquipmentListTable[Supplier], FilterSpecs!$A$7, $A$2)</f>
        <v>1</v>
      </c>
      <c r="J119" s="125">
        <f>[1]!VendorFilteredRows( EquipmentListTable[],EquipmentListTable[Supplier], FilterSpecs!$A$7, $A$2)</f>
        <v>1</v>
      </c>
      <c r="K119" s="125">
        <f>[1]!VendorFilteredRows( EquipmentListTable[],EquipmentListTable[Supplier], FilterSpecs!$A$7, $A$2)</f>
        <v>0</v>
      </c>
      <c r="L119" s="125">
        <f>[1]!VendorFilteredRows( EquipmentListTable[],EquipmentListTable[Supplier], FilterSpecs!$A$7, $A$2)</f>
        <v>0</v>
      </c>
      <c r="M119" s="125" t="str">
        <f>[1]!VendorFilteredRows( EquipmentListTable[],EquipmentListTable[Supplier], FilterSpecs!$A$7, $A$2)</f>
        <v xml:space="preserve">Jumper Shunt with Handle (0.1" / 2.54mm) – 10 Pack </v>
      </c>
      <c r="N119" s="125">
        <f>[1]!VendorFilteredRows( EquipmentListTable[],EquipmentListTable[Supplier], FilterSpecs!$A$7, $A$2)</f>
        <v>0.95</v>
      </c>
      <c r="O119" s="125">
        <f>[1]!VendorFilteredRows( EquipmentListTable[],EquipmentListTable[Supplier], FilterSpecs!$A$7, $A$2)</f>
        <v>0</v>
      </c>
      <c r="P119" s="125" t="str">
        <f>[1]!VendorFilteredRows( EquipmentListTable[],EquipmentListTable[Supplier], FilterSpecs!$A$7, $A$2)</f>
        <v>A</v>
      </c>
      <c r="Q119" s="125">
        <f>[1]!VendorFilteredRows( EquipmentListTable[],EquipmentListTable[Supplier], FilterSpecs!$A$7, $A$2)</f>
        <v>419</v>
      </c>
      <c r="R119" s="125">
        <f>[1]!VendorFilteredRows( EquipmentListTable[],EquipmentListTable[Supplier], FilterSpecs!$A$7, $A$2)</f>
        <v>3525</v>
      </c>
      <c r="S119" s="125">
        <f>[1]!VendorFilteredRows( EquipmentListTable[],EquipmentListTable[Supplier], FilterSpecs!$A$7, $A$2)</f>
        <v>0</v>
      </c>
      <c r="T119" s="125">
        <f>[1]!VendorFilteredRows( EquipmentListTable[],EquipmentListTable[Supplier], FilterSpecs!$A$7, $A$2)</f>
        <v>0.95</v>
      </c>
      <c r="U119" s="125">
        <f>[1]!VendorFilteredRows( EquipmentListTable[],EquipmentListTable[Supplier], FilterSpecs!$A$7, $A$2)</f>
        <v>0.95</v>
      </c>
      <c r="V119" s="125">
        <f>[1]!VendorFilteredRows( EquipmentListTable[],EquipmentListTable[Supplier], FilterSpecs!$A$7, $A$2)</f>
        <v>0</v>
      </c>
      <c r="W119" s="125">
        <f>[1]!VendorFilteredRows( EquipmentListTable[],EquipmentListTable[Supplier], FilterSpecs!$A$7, $A$2)</f>
        <v>0</v>
      </c>
      <c r="X119" s="125">
        <f>[1]!VendorFilteredRows( EquipmentListTable[],EquipmentListTable[Supplier], FilterSpecs!$A$7, $A$2)</f>
        <v>0</v>
      </c>
      <c r="Y119" s="125">
        <f>[1]!VendorFilteredRows( EquipmentListTable[],EquipmentListTable[Supplier], FilterSpecs!$A$7, $A$2)</f>
        <v>0</v>
      </c>
      <c r="Z119" s="125" t="str">
        <f>[1]!VendorFilteredRows( EquipmentListTable[],EquipmentListTable[Supplier], FilterSpecs!$A$7, $A$2)</f>
        <v>https://www.adafruit.com/product/3525</v>
      </c>
      <c r="AA119" s="125" t="str">
        <f>[1]!VendorFilteredRows( EquipmentListTable[],EquipmentListTable[Supplier], FilterSpecs!$A$7, $A$2)</f>
        <v>https://www.mouser.com/ProductDetail/485-3525</v>
      </c>
      <c r="AB119" s="125"/>
    </row>
    <row r="120" spans="1:28" x14ac:dyDescent="0.3">
      <c r="A120" s="125" t="str">
        <f>[1]!VendorFilteredRows( EquipmentListTable[],EquipmentListTable[Supplier], FilterSpecs!$A$7, $A$2)</f>
        <v>Low-Level Electronics</v>
      </c>
      <c r="B120" s="125" t="str">
        <f>[1]!VendorFilteredRows( EquipmentListTable[],EquipmentListTable[Supplier], FilterSpecs!$A$7, $A$2)</f>
        <v>DIP/TO-#/SMD Components</v>
      </c>
      <c r="C120" s="125" t="str">
        <f>[1]!VendorFilteredRows( EquipmentListTable[],EquipmentListTable[Supplier], FilterSpecs!$A$7, $A$2)</f>
        <v>Adafruit</v>
      </c>
      <c r="D120" s="125" t="str">
        <f>[1]!VendorFilteredRows( EquipmentListTable[],EquipmentListTable[Supplier], FilterSpecs!$A$7, $A$2)</f>
        <v>2975</v>
      </c>
      <c r="E120" s="125">
        <f>[1]!VendorFilteredRows( EquipmentListTable[],EquipmentListTable[Supplier], FilterSpecs!$A$7, $A$2)</f>
        <v>0</v>
      </c>
      <c r="F120" s="125">
        <f>[1]!VendorFilteredRows( EquipmentListTable[],EquipmentListTable[Supplier], FilterSpecs!$A$7, $A$2)</f>
        <v>1</v>
      </c>
      <c r="G120" s="125">
        <f>[1]!VendorFilteredRows( EquipmentListTable[],EquipmentListTable[Supplier], FilterSpecs!$A$7, $A$2)</f>
        <v>1</v>
      </c>
      <c r="H120" s="125">
        <f>[1]!VendorFilteredRows( EquipmentListTable[],EquipmentListTable[Supplier], FilterSpecs!$A$7, $A$2)</f>
        <v>1</v>
      </c>
      <c r="I120" s="125">
        <f>[1]!VendorFilteredRows( EquipmentListTable[],EquipmentListTable[Supplier], FilterSpecs!$A$7, $A$2)</f>
        <v>1</v>
      </c>
      <c r="J120" s="125">
        <f>[1]!VendorFilteredRows( EquipmentListTable[],EquipmentListTable[Supplier], FilterSpecs!$A$7, $A$2)</f>
        <v>1</v>
      </c>
      <c r="K120" s="125">
        <f>[1]!VendorFilteredRows( EquipmentListTable[],EquipmentListTable[Supplier], FilterSpecs!$A$7, $A$2)</f>
        <v>0</v>
      </c>
      <c r="L120" s="125">
        <f>[1]!VendorFilteredRows( EquipmentListTable[],EquipmentListTable[Supplier], FilterSpecs!$A$7, $A$2)</f>
        <v>0</v>
      </c>
      <c r="M120" s="125" t="str">
        <f>[1]!VendorFilteredRows( EquipmentListTable[],EquipmentListTable[Supplier], FilterSpecs!$A$7, $A$2)</f>
        <v>Adafruit Parts Pal</v>
      </c>
      <c r="N120" s="125">
        <f>[1]!VendorFilteredRows( EquipmentListTable[],EquipmentListTable[Supplier], FilterSpecs!$A$7, $A$2)</f>
        <v>19.95</v>
      </c>
      <c r="O120" s="125">
        <f>[1]!VendorFilteredRows( EquipmentListTable[],EquipmentListTable[Supplier], FilterSpecs!$A$7, $A$2)</f>
        <v>0</v>
      </c>
      <c r="P120" s="125" t="str">
        <f>[1]!VendorFilteredRows( EquipmentListTable[],EquipmentListTable[Supplier], FilterSpecs!$A$7, $A$2)</f>
        <v>A</v>
      </c>
      <c r="Q120" s="125">
        <f>[1]!VendorFilteredRows( EquipmentListTable[],EquipmentListTable[Supplier], FilterSpecs!$A$7, $A$2)</f>
        <v>421</v>
      </c>
      <c r="R120" s="125" t="str">
        <f>[1]!VendorFilteredRows( EquipmentListTable[],EquipmentListTable[Supplier], FilterSpecs!$A$7, $A$2)</f>
        <v>2975</v>
      </c>
      <c r="S120" s="125">
        <f>[1]!VendorFilteredRows( EquipmentListTable[],EquipmentListTable[Supplier], FilterSpecs!$A$7, $A$2)</f>
        <v>0</v>
      </c>
      <c r="T120" s="125">
        <f>[1]!VendorFilteredRows( EquipmentListTable[],EquipmentListTable[Supplier], FilterSpecs!$A$7, $A$2)</f>
        <v>19.95</v>
      </c>
      <c r="U120" s="125">
        <f>[1]!VendorFilteredRows( EquipmentListTable[],EquipmentListTable[Supplier], FilterSpecs!$A$7, $A$2)</f>
        <v>19.95</v>
      </c>
      <c r="V120" s="125">
        <f>[1]!VendorFilteredRows( EquipmentListTable[],EquipmentListTable[Supplier], FilterSpecs!$A$7, $A$2)</f>
        <v>0</v>
      </c>
      <c r="W120" s="125">
        <f>[1]!VendorFilteredRows( EquipmentListTable[],EquipmentListTable[Supplier], FilterSpecs!$A$7, $A$2)</f>
        <v>0</v>
      </c>
      <c r="X120" s="125">
        <f>[1]!VendorFilteredRows( EquipmentListTable[],EquipmentListTable[Supplier], FilterSpecs!$A$7, $A$2)</f>
        <v>0</v>
      </c>
      <c r="Y120" s="125">
        <f>[1]!VendorFilteredRows( EquipmentListTable[],EquipmentListTable[Supplier], FilterSpecs!$A$7, $A$2)</f>
        <v>0</v>
      </c>
      <c r="Z120" s="125" t="str">
        <f>[1]!VendorFilteredRows( EquipmentListTable[],EquipmentListTable[Supplier], FilterSpecs!$A$7, $A$2)</f>
        <v>https://www.adafruit.com/product/2975</v>
      </c>
      <c r="AA120" s="125" t="str">
        <f>[1]!VendorFilteredRows( EquipmentListTable[],EquipmentListTable[Supplier], FilterSpecs!$A$7, $A$2)</f>
        <v>https://www.mouser.com/ProductDetail/485-2975</v>
      </c>
      <c r="AB120" s="125"/>
    </row>
    <row r="121" spans="1:28" x14ac:dyDescent="0.3">
      <c r="A121" s="125" t="str">
        <f>[1]!VendorFilteredRows( EquipmentListTable[],EquipmentListTable[Supplier], FilterSpecs!$A$7, $A$2)</f>
        <v>Low-Level Electronics</v>
      </c>
      <c r="B121" s="125" t="str">
        <f>[1]!VendorFilteredRows( EquipmentListTable[],EquipmentListTable[Supplier], FilterSpecs!$A$7, $A$2)</f>
        <v>DIP/TO-#/SMD Components</v>
      </c>
      <c r="C121" s="125" t="str">
        <f>[1]!VendorFilteredRows( EquipmentListTable[],EquipmentListTable[Supplier], FilterSpecs!$A$7, $A$2)</f>
        <v>Adafruit</v>
      </c>
      <c r="D121" s="125" t="str">
        <f>[1]!VendorFilteredRows( EquipmentListTable[],EquipmentListTable[Supplier], FilterSpecs!$A$7, $A$2)</f>
        <v>2202</v>
      </c>
      <c r="E121" s="125">
        <f>[1]!VendorFilteredRows( EquipmentListTable[],EquipmentListTable[Supplier], FilterSpecs!$A$7, $A$2)</f>
        <v>0</v>
      </c>
      <c r="F121" s="125">
        <f>[1]!VendorFilteredRows( EquipmentListTable[],EquipmentListTable[Supplier], FilterSpecs!$A$7, $A$2)</f>
        <v>0</v>
      </c>
      <c r="G121" s="125">
        <f>[1]!VendorFilteredRows( EquipmentListTable[],EquipmentListTable[Supplier], FilterSpecs!$A$7, $A$2)</f>
        <v>0</v>
      </c>
      <c r="H121" s="125">
        <f>[1]!VendorFilteredRows( EquipmentListTable[],EquipmentListTable[Supplier], FilterSpecs!$A$7, $A$2)</f>
        <v>0</v>
      </c>
      <c r="I121" s="125">
        <f>[1]!VendorFilteredRows( EquipmentListTable[],EquipmentListTable[Supplier], FilterSpecs!$A$7, $A$2)</f>
        <v>0</v>
      </c>
      <c r="J121" s="125">
        <f>[1]!VendorFilteredRows( EquipmentListTable[],EquipmentListTable[Supplier], FilterSpecs!$A$7, $A$2)</f>
        <v>0</v>
      </c>
      <c r="K121" s="125">
        <f>[1]!VendorFilteredRows( EquipmentListTable[],EquipmentListTable[Supplier], FilterSpecs!$A$7, $A$2)</f>
        <v>0</v>
      </c>
      <c r="L121" s="125">
        <f>[1]!VendorFilteredRows( EquipmentListTable[],EquipmentListTable[Supplier], FilterSpecs!$A$7, $A$2)</f>
        <v>0</v>
      </c>
      <c r="M121" s="125" t="str">
        <f>[1]!VendorFilteredRows( EquipmentListTable[],EquipmentListTable[Supplier], FilterSpecs!$A$7, $A$2)</f>
        <v>IC Socket - for 8-pin 0.3" Chips - Pack of 3</v>
      </c>
      <c r="N121" s="125">
        <f>[1]!VendorFilteredRows( EquipmentListTable[],EquipmentListTable[Supplier], FilterSpecs!$A$7, $A$2)</f>
        <v>0.75</v>
      </c>
      <c r="O121" s="125">
        <f>[1]!VendorFilteredRows( EquipmentListTable[],EquipmentListTable[Supplier], FilterSpecs!$A$7, $A$2)</f>
        <v>0</v>
      </c>
      <c r="P121" s="125" t="str">
        <f>[1]!VendorFilteredRows( EquipmentListTable[],EquipmentListTable[Supplier], FilterSpecs!$A$7, $A$2)</f>
        <v>A</v>
      </c>
      <c r="Q121" s="125">
        <f>[1]!VendorFilteredRows( EquipmentListTable[],EquipmentListTable[Supplier], FilterSpecs!$A$7, $A$2)</f>
        <v>434</v>
      </c>
      <c r="R121" s="125" t="str">
        <f>[1]!VendorFilteredRows( EquipmentListTable[],EquipmentListTable[Supplier], FilterSpecs!$A$7, $A$2)</f>
        <v>2202</v>
      </c>
      <c r="S121" s="125">
        <f>[1]!VendorFilteredRows( EquipmentListTable[],EquipmentListTable[Supplier], FilterSpecs!$A$7, $A$2)</f>
        <v>0</v>
      </c>
      <c r="T121" s="125">
        <f>[1]!VendorFilteredRows( EquipmentListTable[],EquipmentListTable[Supplier], FilterSpecs!$A$7, $A$2)</f>
        <v>0</v>
      </c>
      <c r="U121" s="125">
        <f>[1]!VendorFilteredRows( EquipmentListTable[],EquipmentListTable[Supplier], FilterSpecs!$A$7, $A$2)</f>
        <v>0</v>
      </c>
      <c r="V121" s="125">
        <f>[1]!VendorFilteredRows( EquipmentListTable[],EquipmentListTable[Supplier], FilterSpecs!$A$7, $A$2)</f>
        <v>0</v>
      </c>
      <c r="W121" s="125">
        <f>[1]!VendorFilteredRows( EquipmentListTable[],EquipmentListTable[Supplier], FilterSpecs!$A$7, $A$2)</f>
        <v>0</v>
      </c>
      <c r="X121" s="125">
        <f>[1]!VendorFilteredRows( EquipmentListTable[],EquipmentListTable[Supplier], FilterSpecs!$A$7, $A$2)</f>
        <v>0</v>
      </c>
      <c r="Y121" s="125">
        <f>[1]!VendorFilteredRows( EquipmentListTable[],EquipmentListTable[Supplier], FilterSpecs!$A$7, $A$2)</f>
        <v>0</v>
      </c>
      <c r="Z121" s="125" t="str">
        <f>[1]!VendorFilteredRows( EquipmentListTable[],EquipmentListTable[Supplier], FilterSpecs!$A$7, $A$2)</f>
        <v>https://www.adafruit.com/product/2202</v>
      </c>
      <c r="AA121" s="125" t="str">
        <f>[1]!VendorFilteredRows( EquipmentListTable[],EquipmentListTable[Supplier], FilterSpecs!$A$7, $A$2)</f>
        <v>https://www.mouser.com/ProductDetail/485-2202</v>
      </c>
      <c r="AB121" s="125"/>
    </row>
    <row r="122" spans="1:28" x14ac:dyDescent="0.3">
      <c r="A122" s="125" t="str">
        <f>[1]!VendorFilteredRows( EquipmentListTable[],EquipmentListTable[Supplier], FilterSpecs!$A$7, $A$2)</f>
        <v>Low-Level Electronics</v>
      </c>
      <c r="B122" s="125" t="str">
        <f>[1]!VendorFilteredRows( EquipmentListTable[],EquipmentListTable[Supplier], FilterSpecs!$A$7, $A$2)</f>
        <v>DIP/TO-#/SMD Components</v>
      </c>
      <c r="C122" s="125" t="str">
        <f>[1]!VendorFilteredRows( EquipmentListTable[],EquipmentListTable[Supplier], FilterSpecs!$A$7, $A$2)</f>
        <v>Adafruit</v>
      </c>
      <c r="D122" s="125" t="str">
        <f>[1]!VendorFilteredRows( EquipmentListTable[],EquipmentListTable[Supplier], FilterSpecs!$A$7, $A$2)</f>
        <v>1787</v>
      </c>
      <c r="E122" s="125">
        <f>[1]!VendorFilteredRows( EquipmentListTable[],EquipmentListTable[Supplier], FilterSpecs!$A$7, $A$2)</f>
        <v>0</v>
      </c>
      <c r="F122" s="125">
        <f>[1]!VendorFilteredRows( EquipmentListTable[],EquipmentListTable[Supplier], FilterSpecs!$A$7, $A$2)</f>
        <v>0</v>
      </c>
      <c r="G122" s="125">
        <f>[1]!VendorFilteredRows( EquipmentListTable[],EquipmentListTable[Supplier], FilterSpecs!$A$7, $A$2)</f>
        <v>0</v>
      </c>
      <c r="H122" s="125">
        <f>[1]!VendorFilteredRows( EquipmentListTable[],EquipmentListTable[Supplier], FilterSpecs!$A$7, $A$2)</f>
        <v>0</v>
      </c>
      <c r="I122" s="125">
        <f>[1]!VendorFilteredRows( EquipmentListTable[],EquipmentListTable[Supplier], FilterSpecs!$A$7, $A$2)</f>
        <v>0</v>
      </c>
      <c r="J122" s="125">
        <f>[1]!VendorFilteredRows( EquipmentListTable[],EquipmentListTable[Supplier], FilterSpecs!$A$7, $A$2)</f>
        <v>0</v>
      </c>
      <c r="K122" s="125">
        <f>[1]!VendorFilteredRows( EquipmentListTable[],EquipmentListTable[Supplier], FilterSpecs!$A$7, $A$2)</f>
        <v>0</v>
      </c>
      <c r="L122" s="125">
        <f>[1]!VendorFilteredRows( EquipmentListTable[],EquipmentListTable[Supplier], FilterSpecs!$A$7, $A$2)</f>
        <v>0</v>
      </c>
      <c r="M122" s="125" t="str">
        <f>[1]!VendorFilteredRows( EquipmentListTable[],EquipmentListTable[Supplier], FilterSpecs!$A$7, $A$2)</f>
        <v xml:space="preserve">74AHCT125 - Quad Level-Shifter (3V to 5V) - 74AHCT125 </v>
      </c>
      <c r="N122" s="125">
        <f>[1]!VendorFilteredRows( EquipmentListTable[],EquipmentListTable[Supplier], FilterSpecs!$A$7, $A$2)</f>
        <v>1.5</v>
      </c>
      <c r="O122" s="125">
        <f>[1]!VendorFilteredRows( EquipmentListTable[],EquipmentListTable[Supplier], FilterSpecs!$A$7, $A$2)</f>
        <v>0</v>
      </c>
      <c r="P122" s="125" t="str">
        <f>[1]!VendorFilteredRows( EquipmentListTable[],EquipmentListTable[Supplier], FilterSpecs!$A$7, $A$2)</f>
        <v>A</v>
      </c>
      <c r="Q122" s="125">
        <f>[1]!VendorFilteredRows( EquipmentListTable[],EquipmentListTable[Supplier], FilterSpecs!$A$7, $A$2)</f>
        <v>440</v>
      </c>
      <c r="R122" s="125" t="str">
        <f>[1]!VendorFilteredRows( EquipmentListTable[],EquipmentListTable[Supplier], FilterSpecs!$A$7, $A$2)</f>
        <v>1787</v>
      </c>
      <c r="S122" s="125">
        <f>[1]!VendorFilteredRows( EquipmentListTable[],EquipmentListTable[Supplier], FilterSpecs!$A$7, $A$2)</f>
        <v>0</v>
      </c>
      <c r="T122" s="125">
        <f>[1]!VendorFilteredRows( EquipmentListTable[],EquipmentListTable[Supplier], FilterSpecs!$A$7, $A$2)</f>
        <v>0</v>
      </c>
      <c r="U122" s="125">
        <f>[1]!VendorFilteredRows( EquipmentListTable[],EquipmentListTable[Supplier], FilterSpecs!$A$7, $A$2)</f>
        <v>0</v>
      </c>
      <c r="V122" s="125">
        <f>[1]!VendorFilteredRows( EquipmentListTable[],EquipmentListTable[Supplier], FilterSpecs!$A$7, $A$2)</f>
        <v>0</v>
      </c>
      <c r="W122" s="125">
        <f>[1]!VendorFilteredRows( EquipmentListTable[],EquipmentListTable[Supplier], FilterSpecs!$A$7, $A$2)</f>
        <v>0</v>
      </c>
      <c r="X122" s="125">
        <f>[1]!VendorFilteredRows( EquipmentListTable[],EquipmentListTable[Supplier], FilterSpecs!$A$7, $A$2)</f>
        <v>0</v>
      </c>
      <c r="Y122" s="125">
        <f>[1]!VendorFilteredRows( EquipmentListTable[],EquipmentListTable[Supplier], FilterSpecs!$A$7, $A$2)</f>
        <v>0</v>
      </c>
      <c r="Z122" s="125" t="str">
        <f>[1]!VendorFilteredRows( EquipmentListTable[],EquipmentListTable[Supplier], FilterSpecs!$A$7, $A$2)</f>
        <v>https://www.adafruit.com/product/1787</v>
      </c>
      <c r="AA122" s="125" t="str">
        <f>[1]!VendorFilteredRows( EquipmentListTable[],EquipmentListTable[Supplier], FilterSpecs!$A$7, $A$2)</f>
        <v>https://www.mouser.com/ProductDetail/485-1787</v>
      </c>
      <c r="AB122" s="125"/>
    </row>
    <row r="123" spans="1:28" x14ac:dyDescent="0.3">
      <c r="A123" s="125" t="str">
        <f>[1]!VendorFilteredRows( EquipmentListTable[],EquipmentListTable[Supplier], FilterSpecs!$A$7, $A$2)</f>
        <v>Low-Level Electronics</v>
      </c>
      <c r="B123" s="125" t="str">
        <f>[1]!VendorFilteredRows( EquipmentListTable[],EquipmentListTable[Supplier], FilterSpecs!$A$7, $A$2)</f>
        <v>Headers, Stackable</v>
      </c>
      <c r="C123" s="125" t="str">
        <f>[1]!VendorFilteredRows( EquipmentListTable[],EquipmentListTable[Supplier], FilterSpecs!$A$7, $A$2)</f>
        <v>Adafruit</v>
      </c>
      <c r="D123" s="125" t="str">
        <f>[1]!VendorFilteredRows( EquipmentListTable[],EquipmentListTable[Supplier], FilterSpecs!$A$7, $A$2)</f>
        <v>85</v>
      </c>
      <c r="E123" s="125">
        <f>[1]!VendorFilteredRows( EquipmentListTable[],EquipmentListTable[Supplier], FilterSpecs!$A$7, $A$2)</f>
        <v>2</v>
      </c>
      <c r="F123" s="125">
        <f>[1]!VendorFilteredRows( EquipmentListTable[],EquipmentListTable[Supplier], FilterSpecs!$A$7, $A$2)</f>
        <v>0</v>
      </c>
      <c r="G123" s="125">
        <f>[1]!VendorFilteredRows( EquipmentListTable[],EquipmentListTable[Supplier], FilterSpecs!$A$7, $A$2)</f>
        <v>0</v>
      </c>
      <c r="H123" s="125">
        <f>[1]!VendorFilteredRows( EquipmentListTable[],EquipmentListTable[Supplier], FilterSpecs!$A$7, $A$2)</f>
        <v>10</v>
      </c>
      <c r="I123" s="125">
        <f>[1]!VendorFilteredRows( EquipmentListTable[],EquipmentListTable[Supplier], FilterSpecs!$A$7, $A$2)</f>
        <v>10</v>
      </c>
      <c r="J123" s="125">
        <f>[1]!VendorFilteredRows( EquipmentListTable[],EquipmentListTable[Supplier], FilterSpecs!$A$7, $A$2)</f>
        <v>10</v>
      </c>
      <c r="K123" s="125">
        <f>[1]!VendorFilteredRows( EquipmentListTable[],EquipmentListTable[Supplier], FilterSpecs!$A$7, $A$2)</f>
        <v>0</v>
      </c>
      <c r="L123" s="125">
        <f>[1]!VendorFilteredRows( EquipmentListTable[],EquipmentListTable[Supplier], FilterSpecs!$A$7, $A$2)</f>
        <v>0</v>
      </c>
      <c r="M123" s="125" t="str">
        <f>[1]!VendorFilteredRows( EquipmentListTable[],EquipmentListTable[Supplier], FilterSpecs!$A$7, $A$2)</f>
        <v>Shield stacking headers for Arduino (R3 Compatible)</v>
      </c>
      <c r="N123" s="125">
        <f>[1]!VendorFilteredRows( EquipmentListTable[],EquipmentListTable[Supplier], FilterSpecs!$A$7, $A$2)</f>
        <v>1.95</v>
      </c>
      <c r="O123" s="125">
        <f>[1]!VendorFilteredRows( EquipmentListTable[],EquipmentListTable[Supplier], FilterSpecs!$A$7, $A$2)</f>
        <v>0</v>
      </c>
      <c r="P123" s="125" t="str">
        <f>[1]!VendorFilteredRows( EquipmentListTable[],EquipmentListTable[Supplier], FilterSpecs!$A$7, $A$2)</f>
        <v>B</v>
      </c>
      <c r="Q123" s="125">
        <f>[1]!VendorFilteredRows( EquipmentListTable[],EquipmentListTable[Supplier], FilterSpecs!$A$7, $A$2)</f>
        <v>458</v>
      </c>
      <c r="R123" s="125" t="str">
        <f>[1]!VendorFilteredRows( EquipmentListTable[],EquipmentListTable[Supplier], FilterSpecs!$A$7, $A$2)</f>
        <v>85</v>
      </c>
      <c r="S123" s="125">
        <f>[1]!VendorFilteredRows( EquipmentListTable[],EquipmentListTable[Supplier], FilterSpecs!$A$7, $A$2)</f>
        <v>3.9</v>
      </c>
      <c r="T123" s="125">
        <f>[1]!VendorFilteredRows( EquipmentListTable[],EquipmentListTable[Supplier], FilterSpecs!$A$7, $A$2)</f>
        <v>19.5</v>
      </c>
      <c r="U123" s="125">
        <f>[1]!VendorFilteredRows( EquipmentListTable[],EquipmentListTable[Supplier], FilterSpecs!$A$7, $A$2)</f>
        <v>19.5</v>
      </c>
      <c r="V123" s="125">
        <f>[1]!VendorFilteredRows( EquipmentListTable[],EquipmentListTable[Supplier], FilterSpecs!$A$7, $A$2)</f>
        <v>0</v>
      </c>
      <c r="W123" s="125">
        <f>[1]!VendorFilteredRows( EquipmentListTable[],EquipmentListTable[Supplier], FilterSpecs!$A$7, $A$2)</f>
        <v>0</v>
      </c>
      <c r="X123" s="125">
        <f>[1]!VendorFilteredRows( EquipmentListTable[],EquipmentListTable[Supplier], FilterSpecs!$A$7, $A$2)</f>
        <v>0</v>
      </c>
      <c r="Y123" s="125">
        <f>[1]!VendorFilteredRows( EquipmentListTable[],EquipmentListTable[Supplier], FilterSpecs!$A$7, $A$2)</f>
        <v>0</v>
      </c>
      <c r="Z123" s="125" t="str">
        <f>[1]!VendorFilteredRows( EquipmentListTable[],EquipmentListTable[Supplier], FilterSpecs!$A$7, $A$2)</f>
        <v>https://www.adafruit.com/product/85</v>
      </c>
      <c r="AA123" s="125" t="str">
        <f>[1]!VendorFilteredRows( EquipmentListTable[],EquipmentListTable[Supplier], FilterSpecs!$A$7, $A$2)</f>
        <v>https://www.mouser.com/ProductDetail/485-85</v>
      </c>
      <c r="AB123" s="125"/>
    </row>
    <row r="124" spans="1:28" x14ac:dyDescent="0.3">
      <c r="A124" s="125" t="str">
        <f>[1]!VendorFilteredRows( EquipmentListTable[],EquipmentListTable[Supplier], FilterSpecs!$A$7, $A$2)</f>
        <v>Low-Level Electronics</v>
      </c>
      <c r="B124" s="125" t="str">
        <f>[1]!VendorFilteredRows( EquipmentListTable[],EquipmentListTable[Supplier], FilterSpecs!$A$7, $A$2)</f>
        <v>Headers, Stackable</v>
      </c>
      <c r="C124" s="125" t="str">
        <f>[1]!VendorFilteredRows( EquipmentListTable[],EquipmentListTable[Supplier], FilterSpecs!$A$7, $A$2)</f>
        <v>Adafruit</v>
      </c>
      <c r="D124" s="125" t="str">
        <f>[1]!VendorFilteredRows( EquipmentListTable[],EquipmentListTable[Supplier], FilterSpecs!$A$7, $A$2)</f>
        <v>3366</v>
      </c>
      <c r="E124" s="125">
        <f>[1]!VendorFilteredRows( EquipmentListTable[],EquipmentListTable[Supplier], FilterSpecs!$A$7, $A$2)</f>
        <v>1</v>
      </c>
      <c r="F124" s="125">
        <f>[1]!VendorFilteredRows( EquipmentListTable[],EquipmentListTable[Supplier], FilterSpecs!$A$7, $A$2)</f>
        <v>3</v>
      </c>
      <c r="G124" s="125">
        <f>[1]!VendorFilteredRows( EquipmentListTable[],EquipmentListTable[Supplier], FilterSpecs!$A$7, $A$2)</f>
        <v>1</v>
      </c>
      <c r="H124" s="125">
        <f>[1]!VendorFilteredRows( EquipmentListTable[],EquipmentListTable[Supplier], FilterSpecs!$A$7, $A$2)</f>
        <v>8</v>
      </c>
      <c r="I124" s="125">
        <f>[1]!VendorFilteredRows( EquipmentListTable[],EquipmentListTable[Supplier], FilterSpecs!$A$7, $A$2)</f>
        <v>1</v>
      </c>
      <c r="J124" s="125">
        <f>[1]!VendorFilteredRows( EquipmentListTable[],EquipmentListTable[Supplier], FilterSpecs!$A$7, $A$2)</f>
        <v>6</v>
      </c>
      <c r="K124" s="125">
        <f>[1]!VendorFilteredRows( EquipmentListTable[],EquipmentListTable[Supplier], FilterSpecs!$A$7, $A$2)</f>
        <v>7</v>
      </c>
      <c r="L124" s="125">
        <f>[1]!VendorFilteredRows( EquipmentListTable[],EquipmentListTable[Supplier], FilterSpecs!$A$7, $A$2)</f>
        <v>7</v>
      </c>
      <c r="M124" s="125" t="str">
        <f>[1]!VendorFilteredRows( EquipmentListTable[],EquipmentListTable[Supplier], FilterSpecs!$A$7, $A$2)</f>
        <v>36-pin Stacking header - pack of 5!</v>
      </c>
      <c r="N124" s="125">
        <f>[1]!VendorFilteredRows( EquipmentListTable[],EquipmentListTable[Supplier], FilterSpecs!$A$7, $A$2)</f>
        <v>2.95</v>
      </c>
      <c r="O124" s="125">
        <f>[1]!VendorFilteredRows( EquipmentListTable[],EquipmentListTable[Supplier], FilterSpecs!$A$7, $A$2)</f>
        <v>20.65</v>
      </c>
      <c r="P124" s="125" t="str">
        <f>[1]!VendorFilteredRows( EquipmentListTable[],EquipmentListTable[Supplier], FilterSpecs!$A$7, $A$2)</f>
        <v>B</v>
      </c>
      <c r="Q124" s="125">
        <f>[1]!VendorFilteredRows( EquipmentListTable[],EquipmentListTable[Supplier], FilterSpecs!$A$7, $A$2)</f>
        <v>459</v>
      </c>
      <c r="R124" s="125" t="str">
        <f>[1]!VendorFilteredRows( EquipmentListTable[],EquipmentListTable[Supplier], FilterSpecs!$A$7, $A$2)</f>
        <v>3366</v>
      </c>
      <c r="S124" s="125">
        <f>[1]!VendorFilteredRows( EquipmentListTable[],EquipmentListTable[Supplier], FilterSpecs!$A$7, $A$2)</f>
        <v>2.95</v>
      </c>
      <c r="T124" s="125">
        <f>[1]!VendorFilteredRows( EquipmentListTable[],EquipmentListTable[Supplier], FilterSpecs!$A$7, $A$2)</f>
        <v>23.6</v>
      </c>
      <c r="U124" s="125">
        <f>[1]!VendorFilteredRows( EquipmentListTable[],EquipmentListTable[Supplier], FilterSpecs!$A$7, $A$2)</f>
        <v>2.95</v>
      </c>
      <c r="V124" s="125">
        <f>[1]!VendorFilteredRows( EquipmentListTable[],EquipmentListTable[Supplier], FilterSpecs!$A$7, $A$2)</f>
        <v>20.65</v>
      </c>
      <c r="W124" s="125">
        <f>[1]!VendorFilteredRows( EquipmentListTable[],EquipmentListTable[Supplier], FilterSpecs!$A$7, $A$2)</f>
        <v>20.65</v>
      </c>
      <c r="X124" s="125">
        <f>[1]!VendorFilteredRows( EquipmentListTable[],EquipmentListTable[Supplier], FilterSpecs!$A$7, $A$2)</f>
        <v>0</v>
      </c>
      <c r="Y124" s="125">
        <f>[1]!VendorFilteredRows( EquipmentListTable[],EquipmentListTable[Supplier], FilterSpecs!$A$7, $A$2)</f>
        <v>0</v>
      </c>
      <c r="Z124" s="125" t="str">
        <f>[1]!VendorFilteredRows( EquipmentListTable[],EquipmentListTable[Supplier], FilterSpecs!$A$7, $A$2)</f>
        <v>https://www.adafruit.com/product/3366</v>
      </c>
      <c r="AA124" s="125" t="str">
        <f>[1]!VendorFilteredRows( EquipmentListTable[],EquipmentListTable[Supplier], FilterSpecs!$A$7, $A$2)</f>
        <v>https://www.mouser.com/ProductDetail/485-3366</v>
      </c>
      <c r="AB124" s="125"/>
    </row>
    <row r="125" spans="1:28" x14ac:dyDescent="0.3">
      <c r="A125" s="125" t="str">
        <f>[1]!VendorFilteredRows( EquipmentListTable[],EquipmentListTable[Supplier], FilterSpecs!$A$7, $A$2)</f>
        <v>Low-Level Electronics</v>
      </c>
      <c r="B125" s="125" t="str">
        <f>[1]!VendorFilteredRows( EquipmentListTable[],EquipmentListTable[Supplier], FilterSpecs!$A$7, $A$2)</f>
        <v>Headers, Male</v>
      </c>
      <c r="C125" s="125" t="str">
        <f>[1]!VendorFilteredRows( EquipmentListTable[],EquipmentListTable[Supplier], FilterSpecs!$A$7, $A$2)</f>
        <v>Adafruit</v>
      </c>
      <c r="D125" s="125" t="str">
        <f>[1]!VendorFilteredRows( EquipmentListTable[],EquipmentListTable[Supplier], FilterSpecs!$A$7, $A$2)</f>
        <v>392</v>
      </c>
      <c r="E125" s="125">
        <f>[1]!VendorFilteredRows( EquipmentListTable[],EquipmentListTable[Supplier], FilterSpecs!$A$7, $A$2)</f>
        <v>0</v>
      </c>
      <c r="F125" s="125">
        <f>[1]!VendorFilteredRows( EquipmentListTable[],EquipmentListTable[Supplier], FilterSpecs!$A$7, $A$2)</f>
        <v>1</v>
      </c>
      <c r="G125" s="125">
        <f>[1]!VendorFilteredRows( EquipmentListTable[],EquipmentListTable[Supplier], FilterSpecs!$A$7, $A$2)</f>
        <v>1</v>
      </c>
      <c r="H125" s="125">
        <f>[1]!VendorFilteredRows( EquipmentListTable[],EquipmentListTable[Supplier], FilterSpecs!$A$7, $A$2)</f>
        <v>1</v>
      </c>
      <c r="I125" s="125">
        <f>[1]!VendorFilteredRows( EquipmentListTable[],EquipmentListTable[Supplier], FilterSpecs!$A$7, $A$2)</f>
        <v>1</v>
      </c>
      <c r="J125" s="125">
        <f>[1]!VendorFilteredRows( EquipmentListTable[],EquipmentListTable[Supplier], FilterSpecs!$A$7, $A$2)</f>
        <v>1</v>
      </c>
      <c r="K125" s="125">
        <f>[1]!VendorFilteredRows( EquipmentListTable[],EquipmentListTable[Supplier], FilterSpecs!$A$7, $A$2)</f>
        <v>0</v>
      </c>
      <c r="L125" s="125">
        <f>[1]!VendorFilteredRows( EquipmentListTable[],EquipmentListTable[Supplier], FilterSpecs!$A$7, $A$2)</f>
        <v>0</v>
      </c>
      <c r="M125" s="125" t="str">
        <f>[1]!VendorFilteredRows( EquipmentListTable[],EquipmentListTable[Supplier], FilterSpecs!$A$7, $A$2)</f>
        <v>Break-away 0.1" 36-pin strip male header (10 pieces)</v>
      </c>
      <c r="N125" s="125">
        <f>[1]!VendorFilteredRows( EquipmentListTable[],EquipmentListTable[Supplier], FilterSpecs!$A$7, $A$2)</f>
        <v>4.95</v>
      </c>
      <c r="O125" s="125">
        <f>[1]!VendorFilteredRows( EquipmentListTable[],EquipmentListTable[Supplier], FilterSpecs!$A$7, $A$2)</f>
        <v>0</v>
      </c>
      <c r="P125" s="125" t="str">
        <f>[1]!VendorFilteredRows( EquipmentListTable[],EquipmentListTable[Supplier], FilterSpecs!$A$7, $A$2)</f>
        <v>A</v>
      </c>
      <c r="Q125" s="125">
        <f>[1]!VendorFilteredRows( EquipmentListTable[],EquipmentListTable[Supplier], FilterSpecs!$A$7, $A$2)</f>
        <v>464</v>
      </c>
      <c r="R125" s="125" t="str">
        <f>[1]!VendorFilteredRows( EquipmentListTable[],EquipmentListTable[Supplier], FilterSpecs!$A$7, $A$2)</f>
        <v>392</v>
      </c>
      <c r="S125" s="125">
        <f>[1]!VendorFilteredRows( EquipmentListTable[],EquipmentListTable[Supplier], FilterSpecs!$A$7, $A$2)</f>
        <v>0</v>
      </c>
      <c r="T125" s="125">
        <f>[1]!VendorFilteredRows( EquipmentListTable[],EquipmentListTable[Supplier], FilterSpecs!$A$7, $A$2)</f>
        <v>4.95</v>
      </c>
      <c r="U125" s="125">
        <f>[1]!VendorFilteredRows( EquipmentListTable[],EquipmentListTable[Supplier], FilterSpecs!$A$7, $A$2)</f>
        <v>4.95</v>
      </c>
      <c r="V125" s="125">
        <f>[1]!VendorFilteredRows( EquipmentListTable[],EquipmentListTable[Supplier], FilterSpecs!$A$7, $A$2)</f>
        <v>0</v>
      </c>
      <c r="W125" s="125">
        <f>[1]!VendorFilteredRows( EquipmentListTable[],EquipmentListTable[Supplier], FilterSpecs!$A$7, $A$2)</f>
        <v>0</v>
      </c>
      <c r="X125" s="125">
        <f>[1]!VendorFilteredRows( EquipmentListTable[],EquipmentListTable[Supplier], FilterSpecs!$A$7, $A$2)</f>
        <v>0</v>
      </c>
      <c r="Y125" s="125">
        <f>[1]!VendorFilteredRows( EquipmentListTable[],EquipmentListTable[Supplier], FilterSpecs!$A$7, $A$2)</f>
        <v>0</v>
      </c>
      <c r="Z125" s="125" t="str">
        <f>[1]!VendorFilteredRows( EquipmentListTable[],EquipmentListTable[Supplier], FilterSpecs!$A$7, $A$2)</f>
        <v>https://www.adafruit.com/product/392</v>
      </c>
      <c r="AA125" s="125" t="str">
        <f>[1]!VendorFilteredRows( EquipmentListTable[],EquipmentListTable[Supplier], FilterSpecs!$A$7, $A$2)</f>
        <v>https://www.mouser.com/ProductDetail/485-392</v>
      </c>
      <c r="AB125" s="125"/>
    </row>
    <row r="126" spans="1:28" x14ac:dyDescent="0.3">
      <c r="A126" s="125" t="str">
        <f>[1]!VendorFilteredRows( EquipmentListTable[],EquipmentListTable[Supplier], FilterSpecs!$A$7, $A$2)</f>
        <v>Low-Level Electronics</v>
      </c>
      <c r="B126" s="125" t="str">
        <f>[1]!VendorFilteredRows( EquipmentListTable[],EquipmentListTable[Supplier], FilterSpecs!$A$7, $A$2)</f>
        <v>Headers, Male</v>
      </c>
      <c r="C126" s="125" t="str">
        <f>[1]!VendorFilteredRows( EquipmentListTable[],EquipmentListTable[Supplier], FilterSpecs!$A$7, $A$2)</f>
        <v>Adafruit</v>
      </c>
      <c r="D126" s="125" t="str">
        <f>[1]!VendorFilteredRows( EquipmentListTable[],EquipmentListTable[Supplier], FilterSpecs!$A$7, $A$2)</f>
        <v>3009</v>
      </c>
      <c r="E126" s="125">
        <f>[1]!VendorFilteredRows( EquipmentListTable[],EquipmentListTable[Supplier], FilterSpecs!$A$7, $A$2)</f>
        <v>0</v>
      </c>
      <c r="F126" s="125">
        <f>[1]!VendorFilteredRows( EquipmentListTable[],EquipmentListTable[Supplier], FilterSpecs!$A$7, $A$2)</f>
        <v>1</v>
      </c>
      <c r="G126" s="125">
        <f>[1]!VendorFilteredRows( EquipmentListTable[],EquipmentListTable[Supplier], FilterSpecs!$A$7, $A$2)</f>
        <v>1</v>
      </c>
      <c r="H126" s="125">
        <f>[1]!VendorFilteredRows( EquipmentListTable[],EquipmentListTable[Supplier], FilterSpecs!$A$7, $A$2)</f>
        <v>1</v>
      </c>
      <c r="I126" s="125">
        <f>[1]!VendorFilteredRows( EquipmentListTable[],EquipmentListTable[Supplier], FilterSpecs!$A$7, $A$2)</f>
        <v>1</v>
      </c>
      <c r="J126" s="125">
        <f>[1]!VendorFilteredRows( EquipmentListTable[],EquipmentListTable[Supplier], FilterSpecs!$A$7, $A$2)</f>
        <v>1</v>
      </c>
      <c r="K126" s="125">
        <f>[1]!VendorFilteredRows( EquipmentListTable[],EquipmentListTable[Supplier], FilterSpecs!$A$7, $A$2)</f>
        <v>0</v>
      </c>
      <c r="L126" s="125">
        <f>[1]!VendorFilteredRows( EquipmentListTable[],EquipmentListTable[Supplier], FilterSpecs!$A$7, $A$2)</f>
        <v>0</v>
      </c>
      <c r="M126" s="125" t="str">
        <f>[1]!VendorFilteredRows( EquipmentListTable[],EquipmentListTable[Supplier], FilterSpecs!$A$7, $A$2)</f>
        <v xml:space="preserve">36-pin 0.1" Short Break-away Male Header - Pack of 10 </v>
      </c>
      <c r="N126" s="125">
        <f>[1]!VendorFilteredRows( EquipmentListTable[],EquipmentListTable[Supplier], FilterSpecs!$A$7, $A$2)</f>
        <v>4.95</v>
      </c>
      <c r="O126" s="125">
        <f>[1]!VendorFilteredRows( EquipmentListTable[],EquipmentListTable[Supplier], FilterSpecs!$A$7, $A$2)</f>
        <v>0</v>
      </c>
      <c r="P126" s="125" t="str">
        <f>[1]!VendorFilteredRows( EquipmentListTable[],EquipmentListTable[Supplier], FilterSpecs!$A$7, $A$2)</f>
        <v>A</v>
      </c>
      <c r="Q126" s="125">
        <f>[1]!VendorFilteredRows( EquipmentListTable[],EquipmentListTable[Supplier], FilterSpecs!$A$7, $A$2)</f>
        <v>465</v>
      </c>
      <c r="R126" s="125" t="str">
        <f>[1]!VendorFilteredRows( EquipmentListTable[],EquipmentListTable[Supplier], FilterSpecs!$A$7, $A$2)</f>
        <v>3009</v>
      </c>
      <c r="S126" s="125">
        <f>[1]!VendorFilteredRows( EquipmentListTable[],EquipmentListTable[Supplier], FilterSpecs!$A$7, $A$2)</f>
        <v>0</v>
      </c>
      <c r="T126" s="125">
        <f>[1]!VendorFilteredRows( EquipmentListTable[],EquipmentListTable[Supplier], FilterSpecs!$A$7, $A$2)</f>
        <v>4.95</v>
      </c>
      <c r="U126" s="125">
        <f>[1]!VendorFilteredRows( EquipmentListTable[],EquipmentListTable[Supplier], FilterSpecs!$A$7, $A$2)</f>
        <v>4.95</v>
      </c>
      <c r="V126" s="125">
        <f>[1]!VendorFilteredRows( EquipmentListTable[],EquipmentListTable[Supplier], FilterSpecs!$A$7, $A$2)</f>
        <v>0</v>
      </c>
      <c r="W126" s="125">
        <f>[1]!VendorFilteredRows( EquipmentListTable[],EquipmentListTable[Supplier], FilterSpecs!$A$7, $A$2)</f>
        <v>0</v>
      </c>
      <c r="X126" s="125">
        <f>[1]!VendorFilteredRows( EquipmentListTable[],EquipmentListTable[Supplier], FilterSpecs!$A$7, $A$2)</f>
        <v>0</v>
      </c>
      <c r="Y126" s="125">
        <f>[1]!VendorFilteredRows( EquipmentListTable[],EquipmentListTable[Supplier], FilterSpecs!$A$7, $A$2)</f>
        <v>0</v>
      </c>
      <c r="Z126" s="125" t="str">
        <f>[1]!VendorFilteredRows( EquipmentListTable[],EquipmentListTable[Supplier], FilterSpecs!$A$7, $A$2)</f>
        <v>https://www.adafruit.com/product/3009</v>
      </c>
      <c r="AA126" s="125" t="str">
        <f>[1]!VendorFilteredRows( EquipmentListTable[],EquipmentListTable[Supplier], FilterSpecs!$A$7, $A$2)</f>
        <v>https://www.mouser.com/ProductDetail/485-3009</v>
      </c>
      <c r="AB126" s="125"/>
    </row>
    <row r="127" spans="1:28" x14ac:dyDescent="0.3">
      <c r="A127" s="125" t="str">
        <f>[1]!VendorFilteredRows( EquipmentListTable[],EquipmentListTable[Supplier], FilterSpecs!$A$7, $A$2)</f>
        <v>Low-Level Electronics</v>
      </c>
      <c r="B127" s="125" t="str">
        <f>[1]!VendorFilteredRows( EquipmentListTable[],EquipmentListTable[Supplier], FilterSpecs!$A$7, $A$2)</f>
        <v>Headers, Male</v>
      </c>
      <c r="C127" s="125" t="str">
        <f>[1]!VendorFilteredRows( EquipmentListTable[],EquipmentListTable[Supplier], FilterSpecs!$A$7, $A$2)</f>
        <v>Adafruit</v>
      </c>
      <c r="D127" s="125" t="str">
        <f>[1]!VendorFilteredRows( EquipmentListTable[],EquipmentListTable[Supplier], FilterSpecs!$A$7, $A$2)</f>
        <v>400</v>
      </c>
      <c r="E127" s="125">
        <f>[1]!VendorFilteredRows( EquipmentListTable[],EquipmentListTable[Supplier], FilterSpecs!$A$7, $A$2)</f>
        <v>0</v>
      </c>
      <c r="F127" s="125">
        <f>[1]!VendorFilteredRows( EquipmentListTable[],EquipmentListTable[Supplier], FilterSpecs!$A$7, $A$2)</f>
        <v>4</v>
      </c>
      <c r="G127" s="125">
        <f>[1]!VendorFilteredRows( EquipmentListTable[],EquipmentListTable[Supplier], FilterSpecs!$A$7, $A$2)</f>
        <v>1</v>
      </c>
      <c r="H127" s="125">
        <f>[1]!VendorFilteredRows( EquipmentListTable[],EquipmentListTable[Supplier], FilterSpecs!$A$7, $A$2)</f>
        <v>4</v>
      </c>
      <c r="I127" s="125">
        <f>[1]!VendorFilteredRows( EquipmentListTable[],EquipmentListTable[Supplier], FilterSpecs!$A$7, $A$2)</f>
        <v>1</v>
      </c>
      <c r="J127" s="125">
        <f>[1]!VendorFilteredRows( EquipmentListTable[],EquipmentListTable[Supplier], FilterSpecs!$A$7, $A$2)</f>
        <v>1</v>
      </c>
      <c r="K127" s="125">
        <f>[1]!VendorFilteredRows( EquipmentListTable[],EquipmentListTable[Supplier], FilterSpecs!$A$7, $A$2)</f>
        <v>3</v>
      </c>
      <c r="L127" s="125">
        <f>[1]!VendorFilteredRows( EquipmentListTable[],EquipmentListTable[Supplier], FilterSpecs!$A$7, $A$2)</f>
        <v>3</v>
      </c>
      <c r="M127" s="125" t="str">
        <f>[1]!VendorFilteredRows( EquipmentListTable[],EquipmentListTable[Supplier], FilterSpecs!$A$7, $A$2)</f>
        <v>Extra-long break-away 0.1" 16-pin strip male header (5 pieces)</v>
      </c>
      <c r="N127" s="125">
        <f>[1]!VendorFilteredRows( EquipmentListTable[],EquipmentListTable[Supplier], FilterSpecs!$A$7, $A$2)</f>
        <v>3</v>
      </c>
      <c r="O127" s="125">
        <f>[1]!VendorFilteredRows( EquipmentListTable[],EquipmentListTable[Supplier], FilterSpecs!$A$7, $A$2)</f>
        <v>9</v>
      </c>
      <c r="P127" s="125" t="str">
        <f>[1]!VendorFilteredRows( EquipmentListTable[],EquipmentListTable[Supplier], FilterSpecs!$A$7, $A$2)</f>
        <v>A</v>
      </c>
      <c r="Q127" s="125">
        <f>[1]!VendorFilteredRows( EquipmentListTable[],EquipmentListTable[Supplier], FilterSpecs!$A$7, $A$2)</f>
        <v>468</v>
      </c>
      <c r="R127" s="125" t="str">
        <f>[1]!VendorFilteredRows( EquipmentListTable[],EquipmentListTable[Supplier], FilterSpecs!$A$7, $A$2)</f>
        <v>400</v>
      </c>
      <c r="S127" s="125">
        <f>[1]!VendorFilteredRows( EquipmentListTable[],EquipmentListTable[Supplier], FilterSpecs!$A$7, $A$2)</f>
        <v>0</v>
      </c>
      <c r="T127" s="125">
        <f>[1]!VendorFilteredRows( EquipmentListTable[],EquipmentListTable[Supplier], FilterSpecs!$A$7, $A$2)</f>
        <v>12</v>
      </c>
      <c r="U127" s="125">
        <f>[1]!VendorFilteredRows( EquipmentListTable[],EquipmentListTable[Supplier], FilterSpecs!$A$7, $A$2)</f>
        <v>3</v>
      </c>
      <c r="V127" s="125">
        <f>[1]!VendorFilteredRows( EquipmentListTable[],EquipmentListTable[Supplier], FilterSpecs!$A$7, $A$2)</f>
        <v>9</v>
      </c>
      <c r="W127" s="125">
        <f>[1]!VendorFilteredRows( EquipmentListTable[],EquipmentListTable[Supplier], FilterSpecs!$A$7, $A$2)</f>
        <v>9</v>
      </c>
      <c r="X127" s="125">
        <f>[1]!VendorFilteredRows( EquipmentListTable[],EquipmentListTable[Supplier], FilterSpecs!$A$7, $A$2)</f>
        <v>0</v>
      </c>
      <c r="Y127" s="125">
        <f>[1]!VendorFilteredRows( EquipmentListTable[],EquipmentListTable[Supplier], FilterSpecs!$A$7, $A$2)</f>
        <v>0</v>
      </c>
      <c r="Z127" s="125" t="str">
        <f>[1]!VendorFilteredRows( EquipmentListTable[],EquipmentListTable[Supplier], FilterSpecs!$A$7, $A$2)</f>
        <v>https://www.adafruit.com/product/400</v>
      </c>
      <c r="AA127" s="125" t="str">
        <f>[1]!VendorFilteredRows( EquipmentListTable[],EquipmentListTable[Supplier], FilterSpecs!$A$7, $A$2)</f>
        <v>https://www.mouser.com/ProductDetail/485-400</v>
      </c>
      <c r="AB127" s="125"/>
    </row>
    <row r="128" spans="1:28" x14ac:dyDescent="0.3">
      <c r="A128" s="125" t="str">
        <f>[1]!VendorFilteredRows( EquipmentListTable[],EquipmentListTable[Supplier], FilterSpecs!$A$7, $A$2)</f>
        <v>Low-Level Electronics</v>
      </c>
      <c r="B128" s="125" t="str">
        <f>[1]!VendorFilteredRows( EquipmentListTable[],EquipmentListTable[Supplier], FilterSpecs!$A$7, $A$2)</f>
        <v>Headers, Male</v>
      </c>
      <c r="C128" s="125" t="str">
        <f>[1]!VendorFilteredRows( EquipmentListTable[],EquipmentListTable[Supplier], FilterSpecs!$A$7, $A$2)</f>
        <v>Adafruit</v>
      </c>
      <c r="D128" s="125" t="str">
        <f>[1]!VendorFilteredRows( EquipmentListTable[],EquipmentListTable[Supplier], FilterSpecs!$A$7, $A$2)</f>
        <v>1540</v>
      </c>
      <c r="E128" s="125">
        <f>[1]!VendorFilteredRows( EquipmentListTable[],EquipmentListTable[Supplier], FilterSpecs!$A$7, $A$2)</f>
        <v>0</v>
      </c>
      <c r="F128" s="125">
        <f>[1]!VendorFilteredRows( EquipmentListTable[],EquipmentListTable[Supplier], FilterSpecs!$A$7, $A$2)</f>
        <v>1</v>
      </c>
      <c r="G128" s="125">
        <f>[1]!VendorFilteredRows( EquipmentListTable[],EquipmentListTable[Supplier], FilterSpecs!$A$7, $A$2)</f>
        <v>1</v>
      </c>
      <c r="H128" s="125">
        <f>[1]!VendorFilteredRows( EquipmentListTable[],EquipmentListTable[Supplier], FilterSpecs!$A$7, $A$2)</f>
        <v>1</v>
      </c>
      <c r="I128" s="125">
        <f>[1]!VendorFilteredRows( EquipmentListTable[],EquipmentListTable[Supplier], FilterSpecs!$A$7, $A$2)</f>
        <v>0</v>
      </c>
      <c r="J128" s="125">
        <f>[1]!VendorFilteredRows( EquipmentListTable[],EquipmentListTable[Supplier], FilterSpecs!$A$7, $A$2)</f>
        <v>1</v>
      </c>
      <c r="K128" s="125">
        <f>[1]!VendorFilteredRows( EquipmentListTable[],EquipmentListTable[Supplier], FilterSpecs!$A$7, $A$2)</f>
        <v>1</v>
      </c>
      <c r="L128" s="125">
        <f>[1]!VendorFilteredRows( EquipmentListTable[],EquipmentListTable[Supplier], FilterSpecs!$A$7, $A$2)</f>
        <v>1</v>
      </c>
      <c r="M128" s="125" t="str">
        <f>[1]!VendorFilteredRows( EquipmentListTable[],EquipmentListTable[Supplier], FilterSpecs!$A$7, $A$2)</f>
        <v xml:space="preserve">Break-away 0.1" 36-pin strip right-angle male header (10 pack) </v>
      </c>
      <c r="N128" s="125">
        <f>[1]!VendorFilteredRows( EquipmentListTable[],EquipmentListTable[Supplier], FilterSpecs!$A$7, $A$2)</f>
        <v>5.95</v>
      </c>
      <c r="O128" s="125">
        <f>[1]!VendorFilteredRows( EquipmentListTable[],EquipmentListTable[Supplier], FilterSpecs!$A$7, $A$2)</f>
        <v>5.95</v>
      </c>
      <c r="P128" s="125" t="str">
        <f>[1]!VendorFilteredRows( EquipmentListTable[],EquipmentListTable[Supplier], FilterSpecs!$A$7, $A$2)</f>
        <v>A</v>
      </c>
      <c r="Q128" s="125">
        <f>[1]!VendorFilteredRows( EquipmentListTable[],EquipmentListTable[Supplier], FilterSpecs!$A$7, $A$2)</f>
        <v>470</v>
      </c>
      <c r="R128" s="125" t="str">
        <f>[1]!VendorFilteredRows( EquipmentListTable[],EquipmentListTable[Supplier], FilterSpecs!$A$7, $A$2)</f>
        <v>1540</v>
      </c>
      <c r="S128" s="125">
        <f>[1]!VendorFilteredRows( EquipmentListTable[],EquipmentListTable[Supplier], FilterSpecs!$A$7, $A$2)</f>
        <v>0</v>
      </c>
      <c r="T128" s="125">
        <f>[1]!VendorFilteredRows( EquipmentListTable[],EquipmentListTable[Supplier], FilterSpecs!$A$7, $A$2)</f>
        <v>5.95</v>
      </c>
      <c r="U128" s="125">
        <f>[1]!VendorFilteredRows( EquipmentListTable[],EquipmentListTable[Supplier], FilterSpecs!$A$7, $A$2)</f>
        <v>0</v>
      </c>
      <c r="V128" s="125">
        <f>[1]!VendorFilteredRows( EquipmentListTable[],EquipmentListTable[Supplier], FilterSpecs!$A$7, $A$2)</f>
        <v>5.95</v>
      </c>
      <c r="W128" s="125">
        <f>[1]!VendorFilteredRows( EquipmentListTable[],EquipmentListTable[Supplier], FilterSpecs!$A$7, $A$2)</f>
        <v>5.95</v>
      </c>
      <c r="X128" s="125">
        <f>[1]!VendorFilteredRows( EquipmentListTable[],EquipmentListTable[Supplier], FilterSpecs!$A$7, $A$2)</f>
        <v>0</v>
      </c>
      <c r="Y128" s="125">
        <f>[1]!VendorFilteredRows( EquipmentListTable[],EquipmentListTable[Supplier], FilterSpecs!$A$7, $A$2)</f>
        <v>0</v>
      </c>
      <c r="Z128" s="125" t="str">
        <f>[1]!VendorFilteredRows( EquipmentListTable[],EquipmentListTable[Supplier], FilterSpecs!$A$7, $A$2)</f>
        <v>https://www.adafruit.com/product/1540</v>
      </c>
      <c r="AA128" s="125" t="str">
        <f>[1]!VendorFilteredRows( EquipmentListTable[],EquipmentListTable[Supplier], FilterSpecs!$A$7, $A$2)</f>
        <v>https://www.mouser.com/ProductDetail/485-1540</v>
      </c>
      <c r="AB128" s="125"/>
    </row>
    <row r="129" spans="1:28" x14ac:dyDescent="0.3">
      <c r="A129" s="125" t="str">
        <f>[1]!VendorFilteredRows( EquipmentListTable[],EquipmentListTable[Supplier], FilterSpecs!$A$7, $A$2)</f>
        <v>Low-Level Electronics</v>
      </c>
      <c r="B129" s="125" t="str">
        <f>[1]!VendorFilteredRows( EquipmentListTable[],EquipmentListTable[Supplier], FilterSpecs!$A$7, $A$2)</f>
        <v>Headers, Male</v>
      </c>
      <c r="C129" s="125" t="str">
        <f>[1]!VendorFilteredRows( EquipmentListTable[],EquipmentListTable[Supplier], FilterSpecs!$A$7, $A$2)</f>
        <v>Adafruit</v>
      </c>
      <c r="D129" s="125" t="str">
        <f>[1]!VendorFilteredRows( EquipmentListTable[],EquipmentListTable[Supplier], FilterSpecs!$A$7, $A$2)</f>
        <v>2822</v>
      </c>
      <c r="E129" s="125">
        <f>[1]!VendorFilteredRows( EquipmentListTable[],EquipmentListTable[Supplier], FilterSpecs!$A$7, $A$2)</f>
        <v>0</v>
      </c>
      <c r="F129" s="125">
        <f>[1]!VendorFilteredRows( EquipmentListTable[],EquipmentListTable[Supplier], FilterSpecs!$A$7, $A$2)</f>
        <v>0</v>
      </c>
      <c r="G129" s="125">
        <f>[1]!VendorFilteredRows( EquipmentListTable[],EquipmentListTable[Supplier], FilterSpecs!$A$7, $A$2)</f>
        <v>0</v>
      </c>
      <c r="H129" s="125">
        <f>[1]!VendorFilteredRows( EquipmentListTable[],EquipmentListTable[Supplier], FilterSpecs!$A$7, $A$2)</f>
        <v>0</v>
      </c>
      <c r="I129" s="125">
        <f>[1]!VendorFilteredRows( EquipmentListTable[],EquipmentListTable[Supplier], FilterSpecs!$A$7, $A$2)</f>
        <v>0</v>
      </c>
      <c r="J129" s="125">
        <f>[1]!VendorFilteredRows( EquipmentListTable[],EquipmentListTable[Supplier], FilterSpecs!$A$7, $A$2)</f>
        <v>0</v>
      </c>
      <c r="K129" s="125">
        <f>[1]!VendorFilteredRows( EquipmentListTable[],EquipmentListTable[Supplier], FilterSpecs!$A$7, $A$2)</f>
        <v>0</v>
      </c>
      <c r="L129" s="125">
        <f>[1]!VendorFilteredRows( EquipmentListTable[],EquipmentListTable[Supplier], FilterSpecs!$A$7, $A$2)</f>
        <v>0</v>
      </c>
      <c r="M129" s="125" t="str">
        <f>[1]!VendorFilteredRows( EquipmentListTable[],EquipmentListTable[Supplier], FilterSpecs!$A$7, $A$2)</f>
        <v>Break-away 0.1" 2x20-pin Strip Dual Male Header</v>
      </c>
      <c r="N129" s="125">
        <f>[1]!VendorFilteredRows( EquipmentListTable[],EquipmentListTable[Supplier], FilterSpecs!$A$7, $A$2)</f>
        <v>0.95</v>
      </c>
      <c r="O129" s="125">
        <f>[1]!VendorFilteredRows( EquipmentListTable[],EquipmentListTable[Supplier], FilterSpecs!$A$7, $A$2)</f>
        <v>0</v>
      </c>
      <c r="P129" s="125" t="str">
        <f>[1]!VendorFilteredRows( EquipmentListTable[],EquipmentListTable[Supplier], FilterSpecs!$A$7, $A$2)</f>
        <v>A</v>
      </c>
      <c r="Q129" s="125">
        <f>[1]!VendorFilteredRows( EquipmentListTable[],EquipmentListTable[Supplier], FilterSpecs!$A$7, $A$2)</f>
        <v>471</v>
      </c>
      <c r="R129" s="125" t="str">
        <f>[1]!VendorFilteredRows( EquipmentListTable[],EquipmentListTable[Supplier], FilterSpecs!$A$7, $A$2)</f>
        <v>2822</v>
      </c>
      <c r="S129" s="125">
        <f>[1]!VendorFilteredRows( EquipmentListTable[],EquipmentListTable[Supplier], FilterSpecs!$A$7, $A$2)</f>
        <v>0</v>
      </c>
      <c r="T129" s="125">
        <f>[1]!VendorFilteredRows( EquipmentListTable[],EquipmentListTable[Supplier], FilterSpecs!$A$7, $A$2)</f>
        <v>0</v>
      </c>
      <c r="U129" s="125">
        <f>[1]!VendorFilteredRows( EquipmentListTable[],EquipmentListTable[Supplier], FilterSpecs!$A$7, $A$2)</f>
        <v>0</v>
      </c>
      <c r="V129" s="125">
        <f>[1]!VendorFilteredRows( EquipmentListTable[],EquipmentListTable[Supplier], FilterSpecs!$A$7, $A$2)</f>
        <v>0</v>
      </c>
      <c r="W129" s="125">
        <f>[1]!VendorFilteredRows( EquipmentListTable[],EquipmentListTable[Supplier], FilterSpecs!$A$7, $A$2)</f>
        <v>0</v>
      </c>
      <c r="X129" s="125">
        <f>[1]!VendorFilteredRows( EquipmentListTable[],EquipmentListTable[Supplier], FilterSpecs!$A$7, $A$2)</f>
        <v>0</v>
      </c>
      <c r="Y129" s="125">
        <f>[1]!VendorFilteredRows( EquipmentListTable[],EquipmentListTable[Supplier], FilterSpecs!$A$7, $A$2)</f>
        <v>0</v>
      </c>
      <c r="Z129" s="125" t="str">
        <f>[1]!VendorFilteredRows( EquipmentListTable[],EquipmentListTable[Supplier], FilterSpecs!$A$7, $A$2)</f>
        <v>https://www.adafruit.com/product/2822</v>
      </c>
      <c r="AA129" s="125" t="str">
        <f>[1]!VendorFilteredRows( EquipmentListTable[],EquipmentListTable[Supplier], FilterSpecs!$A$7, $A$2)</f>
        <v>https://www.mouser.com/ProductDetail/485-2822</v>
      </c>
      <c r="AB129" s="125"/>
    </row>
    <row r="130" spans="1:28" x14ac:dyDescent="0.3">
      <c r="A130" s="125" t="str">
        <f>[1]!VendorFilteredRows( EquipmentListTable[],EquipmentListTable[Supplier], FilterSpecs!$A$7, $A$2)</f>
        <v>Low-Level Electronics</v>
      </c>
      <c r="B130" s="125" t="str">
        <f>[1]!VendorFilteredRows( EquipmentListTable[],EquipmentListTable[Supplier], FilterSpecs!$A$7, $A$2)</f>
        <v>Headers, Male</v>
      </c>
      <c r="C130" s="125" t="str">
        <f>[1]!VendorFilteredRows( EquipmentListTable[],EquipmentListTable[Supplier], FilterSpecs!$A$7, $A$2)</f>
        <v>Adafruit</v>
      </c>
      <c r="D130" s="125" t="str">
        <f>[1]!VendorFilteredRows( EquipmentListTable[],EquipmentListTable[Supplier], FilterSpecs!$A$7, $A$2)</f>
        <v>1539</v>
      </c>
      <c r="E130" s="125">
        <f>[1]!VendorFilteredRows( EquipmentListTable[],EquipmentListTable[Supplier], FilterSpecs!$A$7, $A$2)</f>
        <v>0</v>
      </c>
      <c r="F130" s="125">
        <f>[1]!VendorFilteredRows( EquipmentListTable[],EquipmentListTable[Supplier], FilterSpecs!$A$7, $A$2)</f>
        <v>1</v>
      </c>
      <c r="G130" s="125">
        <f>[1]!VendorFilteredRows( EquipmentListTable[],EquipmentListTable[Supplier], FilterSpecs!$A$7, $A$2)</f>
        <v>1</v>
      </c>
      <c r="H130" s="125">
        <f>[1]!VendorFilteredRows( EquipmentListTable[],EquipmentListTable[Supplier], FilterSpecs!$A$7, $A$2)</f>
        <v>1</v>
      </c>
      <c r="I130" s="125">
        <f>[1]!VendorFilteredRows( EquipmentListTable[],EquipmentListTable[Supplier], FilterSpecs!$A$7, $A$2)</f>
        <v>1</v>
      </c>
      <c r="J130" s="125">
        <f>[1]!VendorFilteredRows( EquipmentListTable[],EquipmentListTable[Supplier], FilterSpecs!$A$7, $A$2)</f>
        <v>1</v>
      </c>
      <c r="K130" s="125">
        <f>[1]!VendorFilteredRows( EquipmentListTable[],EquipmentListTable[Supplier], FilterSpecs!$A$7, $A$2)</f>
        <v>0</v>
      </c>
      <c r="L130" s="125">
        <f>[1]!VendorFilteredRows( EquipmentListTable[],EquipmentListTable[Supplier], FilterSpecs!$A$7, $A$2)</f>
        <v>0</v>
      </c>
      <c r="M130" s="125" t="str">
        <f>[1]!VendorFilteredRows( EquipmentListTable[],EquipmentListTable[Supplier], FilterSpecs!$A$7, $A$2)</f>
        <v>Break-away 0.1" 2x36-pin strip dual male header (10 pieces)</v>
      </c>
      <c r="N130" s="125">
        <f>[1]!VendorFilteredRows( EquipmentListTable[],EquipmentListTable[Supplier], FilterSpecs!$A$7, $A$2)</f>
        <v>7.5</v>
      </c>
      <c r="O130" s="125">
        <f>[1]!VendorFilteredRows( EquipmentListTable[],EquipmentListTable[Supplier], FilterSpecs!$A$7, $A$2)</f>
        <v>0</v>
      </c>
      <c r="P130" s="125" t="str">
        <f>[1]!VendorFilteredRows( EquipmentListTable[],EquipmentListTable[Supplier], FilterSpecs!$A$7, $A$2)</f>
        <v>A</v>
      </c>
      <c r="Q130" s="125">
        <f>[1]!VendorFilteredRows( EquipmentListTable[],EquipmentListTable[Supplier], FilterSpecs!$A$7, $A$2)</f>
        <v>472</v>
      </c>
      <c r="R130" s="125" t="str">
        <f>[1]!VendorFilteredRows( EquipmentListTable[],EquipmentListTable[Supplier], FilterSpecs!$A$7, $A$2)</f>
        <v>1539</v>
      </c>
      <c r="S130" s="125">
        <f>[1]!VendorFilteredRows( EquipmentListTable[],EquipmentListTable[Supplier], FilterSpecs!$A$7, $A$2)</f>
        <v>0</v>
      </c>
      <c r="T130" s="125">
        <f>[1]!VendorFilteredRows( EquipmentListTable[],EquipmentListTable[Supplier], FilterSpecs!$A$7, $A$2)</f>
        <v>7.5</v>
      </c>
      <c r="U130" s="125">
        <f>[1]!VendorFilteredRows( EquipmentListTable[],EquipmentListTable[Supplier], FilterSpecs!$A$7, $A$2)</f>
        <v>7.5</v>
      </c>
      <c r="V130" s="125">
        <f>[1]!VendorFilteredRows( EquipmentListTable[],EquipmentListTable[Supplier], FilterSpecs!$A$7, $A$2)</f>
        <v>0</v>
      </c>
      <c r="W130" s="125">
        <f>[1]!VendorFilteredRows( EquipmentListTable[],EquipmentListTable[Supplier], FilterSpecs!$A$7, $A$2)</f>
        <v>0</v>
      </c>
      <c r="X130" s="125">
        <f>[1]!VendorFilteredRows( EquipmentListTable[],EquipmentListTable[Supplier], FilterSpecs!$A$7, $A$2)</f>
        <v>0</v>
      </c>
      <c r="Y130" s="125">
        <f>[1]!VendorFilteredRows( EquipmentListTable[],EquipmentListTable[Supplier], FilterSpecs!$A$7, $A$2)</f>
        <v>0</v>
      </c>
      <c r="Z130" s="125" t="str">
        <f>[1]!VendorFilteredRows( EquipmentListTable[],EquipmentListTable[Supplier], FilterSpecs!$A$7, $A$2)</f>
        <v>https://www.adafruit.com/product/1539</v>
      </c>
      <c r="AA130" s="125" t="str">
        <f>[1]!VendorFilteredRows( EquipmentListTable[],EquipmentListTable[Supplier], FilterSpecs!$A$7, $A$2)</f>
        <v>https://www.mouser.com/ProductDetail/485-1539</v>
      </c>
      <c r="AB130" s="125"/>
    </row>
    <row r="131" spans="1:28" x14ac:dyDescent="0.3">
      <c r="A131" s="125" t="str">
        <f>[1]!VendorFilteredRows( EquipmentListTable[],EquipmentListTable[Supplier], FilterSpecs!$A$7, $A$2)</f>
        <v>Low-Level Electronics</v>
      </c>
      <c r="B131" s="125" t="str">
        <f>[1]!VendorFilteredRows( EquipmentListTable[],EquipmentListTable[Supplier], FilterSpecs!$A$7, $A$2)</f>
        <v>Headers, Male</v>
      </c>
      <c r="C131" s="125" t="str">
        <f>[1]!VendorFilteredRows( EquipmentListTable[],EquipmentListTable[Supplier], FilterSpecs!$A$7, $A$2)</f>
        <v>Adafruit</v>
      </c>
      <c r="D131" s="125" t="str">
        <f>[1]!VendorFilteredRows( EquipmentListTable[],EquipmentListTable[Supplier], FilterSpecs!$A$7, $A$2)</f>
        <v>1541</v>
      </c>
      <c r="E131" s="125">
        <f>[1]!VendorFilteredRows( EquipmentListTable[],EquipmentListTable[Supplier], FilterSpecs!$A$7, $A$2)</f>
        <v>0</v>
      </c>
      <c r="F131" s="125">
        <f>[1]!VendorFilteredRows( EquipmentListTable[],EquipmentListTable[Supplier], FilterSpecs!$A$7, $A$2)</f>
        <v>1</v>
      </c>
      <c r="G131" s="125">
        <f>[1]!VendorFilteredRows( EquipmentListTable[],EquipmentListTable[Supplier], FilterSpecs!$A$7, $A$2)</f>
        <v>1</v>
      </c>
      <c r="H131" s="125">
        <f>[1]!VendorFilteredRows( EquipmentListTable[],EquipmentListTable[Supplier], FilterSpecs!$A$7, $A$2)</f>
        <v>1</v>
      </c>
      <c r="I131" s="125">
        <f>[1]!VendorFilteredRows( EquipmentListTable[],EquipmentListTable[Supplier], FilterSpecs!$A$7, $A$2)</f>
        <v>1</v>
      </c>
      <c r="J131" s="125">
        <f>[1]!VendorFilteredRows( EquipmentListTable[],EquipmentListTable[Supplier], FilterSpecs!$A$7, $A$2)</f>
        <v>1</v>
      </c>
      <c r="K131" s="125">
        <f>[1]!VendorFilteredRows( EquipmentListTable[],EquipmentListTable[Supplier], FilterSpecs!$A$7, $A$2)</f>
        <v>0</v>
      </c>
      <c r="L131" s="125">
        <f>[1]!VendorFilteredRows( EquipmentListTable[],EquipmentListTable[Supplier], FilterSpecs!$A$7, $A$2)</f>
        <v>0</v>
      </c>
      <c r="M131" s="125" t="str">
        <f>[1]!VendorFilteredRows( EquipmentListTable[],EquipmentListTable[Supplier], FilterSpecs!$A$7, $A$2)</f>
        <v xml:space="preserve">Break-away 0.1" 2x36-pin strip right-angle male header (5 pack) </v>
      </c>
      <c r="N131" s="125">
        <f>[1]!VendorFilteredRows( EquipmentListTable[],EquipmentListTable[Supplier], FilterSpecs!$A$7, $A$2)</f>
        <v>5.95</v>
      </c>
      <c r="O131" s="125">
        <f>[1]!VendorFilteredRows( EquipmentListTable[],EquipmentListTable[Supplier], FilterSpecs!$A$7, $A$2)</f>
        <v>0</v>
      </c>
      <c r="P131" s="125" t="str">
        <f>[1]!VendorFilteredRows( EquipmentListTable[],EquipmentListTable[Supplier], FilterSpecs!$A$7, $A$2)</f>
        <v>A</v>
      </c>
      <c r="Q131" s="125">
        <f>[1]!VendorFilteredRows( EquipmentListTable[],EquipmentListTable[Supplier], FilterSpecs!$A$7, $A$2)</f>
        <v>473</v>
      </c>
      <c r="R131" s="125" t="str">
        <f>[1]!VendorFilteredRows( EquipmentListTable[],EquipmentListTable[Supplier], FilterSpecs!$A$7, $A$2)</f>
        <v>1541</v>
      </c>
      <c r="S131" s="125">
        <f>[1]!VendorFilteredRows( EquipmentListTable[],EquipmentListTable[Supplier], FilterSpecs!$A$7, $A$2)</f>
        <v>0</v>
      </c>
      <c r="T131" s="125">
        <f>[1]!VendorFilteredRows( EquipmentListTable[],EquipmentListTable[Supplier], FilterSpecs!$A$7, $A$2)</f>
        <v>5.95</v>
      </c>
      <c r="U131" s="125">
        <f>[1]!VendorFilteredRows( EquipmentListTable[],EquipmentListTable[Supplier], FilterSpecs!$A$7, $A$2)</f>
        <v>5.95</v>
      </c>
      <c r="V131" s="125">
        <f>[1]!VendorFilteredRows( EquipmentListTable[],EquipmentListTable[Supplier], FilterSpecs!$A$7, $A$2)</f>
        <v>0</v>
      </c>
      <c r="W131" s="125">
        <f>[1]!VendorFilteredRows( EquipmentListTable[],EquipmentListTable[Supplier], FilterSpecs!$A$7, $A$2)</f>
        <v>0</v>
      </c>
      <c r="X131" s="125">
        <f>[1]!VendorFilteredRows( EquipmentListTable[],EquipmentListTable[Supplier], FilterSpecs!$A$7, $A$2)</f>
        <v>0</v>
      </c>
      <c r="Y131" s="125">
        <f>[1]!VendorFilteredRows( EquipmentListTable[],EquipmentListTable[Supplier], FilterSpecs!$A$7, $A$2)</f>
        <v>0</v>
      </c>
      <c r="Z131" s="125" t="str">
        <f>[1]!VendorFilteredRows( EquipmentListTable[],EquipmentListTable[Supplier], FilterSpecs!$A$7, $A$2)</f>
        <v>https://www.adafruit.com/product/1541</v>
      </c>
      <c r="AA131" s="125" t="str">
        <f>[1]!VendorFilteredRows( EquipmentListTable[],EquipmentListTable[Supplier], FilterSpecs!$A$7, $A$2)</f>
        <v>https://www.mouser.com/ProductDetail/485-1541</v>
      </c>
      <c r="AB131" s="125"/>
    </row>
    <row r="132" spans="1:28" x14ac:dyDescent="0.3">
      <c r="A132" s="125" t="str">
        <f>[1]!VendorFilteredRows( EquipmentListTable[],EquipmentListTable[Supplier], FilterSpecs!$A$7, $A$2)</f>
        <v>Low-Level Electronics</v>
      </c>
      <c r="B132" s="125" t="str">
        <f>[1]!VendorFilteredRows( EquipmentListTable[],EquipmentListTable[Supplier], FilterSpecs!$A$7, $A$2)</f>
        <v>Headers, Male</v>
      </c>
      <c r="C132" s="125" t="str">
        <f>[1]!VendorFilteredRows( EquipmentListTable[],EquipmentListTable[Supplier], FilterSpecs!$A$7, $A$2)</f>
        <v>Adafruit</v>
      </c>
      <c r="D132" s="125" t="str">
        <f>[1]!VendorFilteredRows( EquipmentListTable[],EquipmentListTable[Supplier], FilterSpecs!$A$7, $A$2)</f>
        <v>2671</v>
      </c>
      <c r="E132" s="125">
        <f>[1]!VendorFilteredRows( EquipmentListTable[],EquipmentListTable[Supplier], FilterSpecs!$A$7, $A$2)</f>
        <v>0</v>
      </c>
      <c r="F132" s="125">
        <f>[1]!VendorFilteredRows( EquipmentListTable[],EquipmentListTable[Supplier], FilterSpecs!$A$7, $A$2)</f>
        <v>1</v>
      </c>
      <c r="G132" s="125">
        <f>[1]!VendorFilteredRows( EquipmentListTable[],EquipmentListTable[Supplier], FilterSpecs!$A$7, $A$2)</f>
        <v>1</v>
      </c>
      <c r="H132" s="125">
        <f>[1]!VendorFilteredRows( EquipmentListTable[],EquipmentListTable[Supplier], FilterSpecs!$A$7, $A$2)</f>
        <v>1</v>
      </c>
      <c r="I132" s="125">
        <f>[1]!VendorFilteredRows( EquipmentListTable[],EquipmentListTable[Supplier], FilterSpecs!$A$7, $A$2)</f>
        <v>1</v>
      </c>
      <c r="J132" s="125">
        <f>[1]!VendorFilteredRows( EquipmentListTable[],EquipmentListTable[Supplier], FilterSpecs!$A$7, $A$2)</f>
        <v>1</v>
      </c>
      <c r="K132" s="125">
        <f>[1]!VendorFilteredRows( EquipmentListTable[],EquipmentListTable[Supplier], FilterSpecs!$A$7, $A$2)</f>
        <v>0</v>
      </c>
      <c r="L132" s="125">
        <f>[1]!VendorFilteredRows( EquipmentListTable[],EquipmentListTable[Supplier], FilterSpecs!$A$7, $A$2)</f>
        <v>0</v>
      </c>
      <c r="M132" s="125" t="str">
        <f>[1]!VendorFilteredRows( EquipmentListTable[],EquipmentListTable[Supplier], FilterSpecs!$A$7, $A$2)</f>
        <v>2mm Pitch 40-Pin Break-apart Male Headers - Pack of 5</v>
      </c>
      <c r="N132" s="125">
        <f>[1]!VendorFilteredRows( EquipmentListTable[],EquipmentListTable[Supplier], FilterSpecs!$A$7, $A$2)</f>
        <v>2.95</v>
      </c>
      <c r="O132" s="125">
        <f>[1]!VendorFilteredRows( EquipmentListTable[],EquipmentListTable[Supplier], FilterSpecs!$A$7, $A$2)</f>
        <v>0</v>
      </c>
      <c r="P132" s="125" t="str">
        <f>[1]!VendorFilteredRows( EquipmentListTable[],EquipmentListTable[Supplier], FilterSpecs!$A$7, $A$2)</f>
        <v>A</v>
      </c>
      <c r="Q132" s="125">
        <f>[1]!VendorFilteredRows( EquipmentListTable[],EquipmentListTable[Supplier], FilterSpecs!$A$7, $A$2)</f>
        <v>477</v>
      </c>
      <c r="R132" s="125" t="str">
        <f>[1]!VendorFilteredRows( EquipmentListTable[],EquipmentListTable[Supplier], FilterSpecs!$A$7, $A$2)</f>
        <v>2671</v>
      </c>
      <c r="S132" s="125">
        <f>[1]!VendorFilteredRows( EquipmentListTable[],EquipmentListTable[Supplier], FilterSpecs!$A$7, $A$2)</f>
        <v>0</v>
      </c>
      <c r="T132" s="125">
        <f>[1]!VendorFilteredRows( EquipmentListTable[],EquipmentListTable[Supplier], FilterSpecs!$A$7, $A$2)</f>
        <v>2.95</v>
      </c>
      <c r="U132" s="125">
        <f>[1]!VendorFilteredRows( EquipmentListTable[],EquipmentListTable[Supplier], FilterSpecs!$A$7, $A$2)</f>
        <v>2.95</v>
      </c>
      <c r="V132" s="125">
        <f>[1]!VendorFilteredRows( EquipmentListTable[],EquipmentListTable[Supplier], FilterSpecs!$A$7, $A$2)</f>
        <v>0</v>
      </c>
      <c r="W132" s="125">
        <f>[1]!VendorFilteredRows( EquipmentListTable[],EquipmentListTable[Supplier], FilterSpecs!$A$7, $A$2)</f>
        <v>0</v>
      </c>
      <c r="X132" s="125">
        <f>[1]!VendorFilteredRows( EquipmentListTable[],EquipmentListTable[Supplier], FilterSpecs!$A$7, $A$2)</f>
        <v>0</v>
      </c>
      <c r="Y132" s="125">
        <f>[1]!VendorFilteredRows( EquipmentListTable[],EquipmentListTable[Supplier], FilterSpecs!$A$7, $A$2)</f>
        <v>0</v>
      </c>
      <c r="Z132" s="125" t="str">
        <f>[1]!VendorFilteredRows( EquipmentListTable[],EquipmentListTable[Supplier], FilterSpecs!$A$7, $A$2)</f>
        <v>https://www.adafruit.com/product/2671</v>
      </c>
      <c r="AA132" s="125" t="str">
        <f>[1]!VendorFilteredRows( EquipmentListTable[],EquipmentListTable[Supplier], FilterSpecs!$A$7, $A$2)</f>
        <v>https://www.mouser.com/ProductDetail/485-2671</v>
      </c>
      <c r="AB132" s="125"/>
    </row>
    <row r="133" spans="1:28" x14ac:dyDescent="0.3">
      <c r="A133" s="125" t="str">
        <f>[1]!VendorFilteredRows( EquipmentListTable[],EquipmentListTable[Supplier], FilterSpecs!$A$7, $A$2)</f>
        <v>Low-Level Electronics</v>
      </c>
      <c r="B133" s="125" t="str">
        <f>[1]!VendorFilteredRows( EquipmentListTable[],EquipmentListTable[Supplier], FilterSpecs!$A$7, $A$2)</f>
        <v>Headers, Female</v>
      </c>
      <c r="C133" s="125" t="str">
        <f>[1]!VendorFilteredRows( EquipmentListTable[],EquipmentListTable[Supplier], FilterSpecs!$A$7, $A$2)</f>
        <v>Adafruit</v>
      </c>
      <c r="D133" s="125" t="str">
        <f>[1]!VendorFilteredRows( EquipmentListTable[],EquipmentListTable[Supplier], FilterSpecs!$A$7, $A$2)</f>
        <v>2886</v>
      </c>
      <c r="E133" s="125">
        <f>[1]!VendorFilteredRows( EquipmentListTable[],EquipmentListTable[Supplier], FilterSpecs!$A$7, $A$2)</f>
        <v>0</v>
      </c>
      <c r="F133" s="125">
        <f>[1]!VendorFilteredRows( EquipmentListTable[],EquipmentListTable[Supplier], FilterSpecs!$A$7, $A$2)</f>
        <v>0</v>
      </c>
      <c r="G133" s="125">
        <f>[1]!VendorFilteredRows( EquipmentListTable[],EquipmentListTable[Supplier], FilterSpecs!$A$7, $A$2)</f>
        <v>0</v>
      </c>
      <c r="H133" s="125">
        <f>[1]!VendorFilteredRows( EquipmentListTable[],EquipmentListTable[Supplier], FilterSpecs!$A$7, $A$2)</f>
        <v>0</v>
      </c>
      <c r="I133" s="125">
        <f>[1]!VendorFilteredRows( EquipmentListTable[],EquipmentListTable[Supplier], FilterSpecs!$A$7, $A$2)</f>
        <v>0</v>
      </c>
      <c r="J133" s="125">
        <f>[1]!VendorFilteredRows( EquipmentListTable[],EquipmentListTable[Supplier], FilterSpecs!$A$7, $A$2)</f>
        <v>0</v>
      </c>
      <c r="K133" s="125">
        <f>[1]!VendorFilteredRows( EquipmentListTable[],EquipmentListTable[Supplier], FilterSpecs!$A$7, $A$2)</f>
        <v>0</v>
      </c>
      <c r="L133" s="125">
        <f>[1]!VendorFilteredRows( EquipmentListTable[],EquipmentListTable[Supplier], FilterSpecs!$A$7, $A$2)</f>
        <v>0</v>
      </c>
      <c r="M133" s="125" t="str">
        <f>[1]!VendorFilteredRows( EquipmentListTable[],EquipmentListTable[Supplier], FilterSpecs!$A$7, $A$2)</f>
        <v xml:space="preserve">Feather Header Kit - 12-pin and 16-pin Female Header Set </v>
      </c>
      <c r="N133" s="125">
        <f>[1]!VendorFilteredRows( EquipmentListTable[],EquipmentListTable[Supplier], FilterSpecs!$A$7, $A$2)</f>
        <v>0.95</v>
      </c>
      <c r="O133" s="125">
        <f>[1]!VendorFilteredRows( EquipmentListTable[],EquipmentListTable[Supplier], FilterSpecs!$A$7, $A$2)</f>
        <v>0</v>
      </c>
      <c r="P133" s="125" t="str">
        <f>[1]!VendorFilteredRows( EquipmentListTable[],EquipmentListTable[Supplier], FilterSpecs!$A$7, $A$2)</f>
        <v>A</v>
      </c>
      <c r="Q133" s="125">
        <f>[1]!VendorFilteredRows( EquipmentListTable[],EquipmentListTable[Supplier], FilterSpecs!$A$7, $A$2)</f>
        <v>478</v>
      </c>
      <c r="R133" s="125" t="str">
        <f>[1]!VendorFilteredRows( EquipmentListTable[],EquipmentListTable[Supplier], FilterSpecs!$A$7, $A$2)</f>
        <v>2886</v>
      </c>
      <c r="S133" s="125">
        <f>[1]!VendorFilteredRows( EquipmentListTable[],EquipmentListTable[Supplier], FilterSpecs!$A$7, $A$2)</f>
        <v>0</v>
      </c>
      <c r="T133" s="125">
        <f>[1]!VendorFilteredRows( EquipmentListTable[],EquipmentListTable[Supplier], FilterSpecs!$A$7, $A$2)</f>
        <v>0</v>
      </c>
      <c r="U133" s="125">
        <f>[1]!VendorFilteredRows( EquipmentListTable[],EquipmentListTable[Supplier], FilterSpecs!$A$7, $A$2)</f>
        <v>0</v>
      </c>
      <c r="V133" s="125">
        <f>[1]!VendorFilteredRows( EquipmentListTable[],EquipmentListTable[Supplier], FilterSpecs!$A$7, $A$2)</f>
        <v>0</v>
      </c>
      <c r="W133" s="125">
        <f>[1]!VendorFilteredRows( EquipmentListTable[],EquipmentListTable[Supplier], FilterSpecs!$A$7, $A$2)</f>
        <v>0</v>
      </c>
      <c r="X133" s="125">
        <f>[1]!VendorFilteredRows( EquipmentListTable[],EquipmentListTable[Supplier], FilterSpecs!$A$7, $A$2)</f>
        <v>0</v>
      </c>
      <c r="Y133" s="125">
        <f>[1]!VendorFilteredRows( EquipmentListTable[],EquipmentListTable[Supplier], FilterSpecs!$A$7, $A$2)</f>
        <v>0</v>
      </c>
      <c r="Z133" s="125" t="str">
        <f>[1]!VendorFilteredRows( EquipmentListTable[],EquipmentListTable[Supplier], FilterSpecs!$A$7, $A$2)</f>
        <v>https://www.adafruit.com/product/2886</v>
      </c>
      <c r="AA133" s="125" t="str">
        <f>[1]!VendorFilteredRows( EquipmentListTable[],EquipmentListTable[Supplier], FilterSpecs!$A$7, $A$2)</f>
        <v>https://www.mouser.com/ProductDetail/485-2886</v>
      </c>
      <c r="AB133" s="125"/>
    </row>
    <row r="134" spans="1:28" x14ac:dyDescent="0.3">
      <c r="A134" s="125" t="str">
        <f>[1]!VendorFilteredRows( EquipmentListTable[],EquipmentListTable[Supplier], FilterSpecs!$A$7, $A$2)</f>
        <v>Low-Level Electronics</v>
      </c>
      <c r="B134" s="125" t="str">
        <f>[1]!VendorFilteredRows( EquipmentListTable[],EquipmentListTable[Supplier], FilterSpecs!$A$7, $A$2)</f>
        <v>Headers, Female</v>
      </c>
      <c r="C134" s="125" t="str">
        <f>[1]!VendorFilteredRows( EquipmentListTable[],EquipmentListTable[Supplier], FilterSpecs!$A$7, $A$2)</f>
        <v>Adafruit</v>
      </c>
      <c r="D134" s="125" t="str">
        <f>[1]!VendorFilteredRows( EquipmentListTable[],EquipmentListTable[Supplier], FilterSpecs!$A$7, $A$2)</f>
        <v>598</v>
      </c>
      <c r="E134" s="125">
        <f>[1]!VendorFilteredRows( EquipmentListTable[],EquipmentListTable[Supplier], FilterSpecs!$A$7, $A$2)</f>
        <v>0</v>
      </c>
      <c r="F134" s="125">
        <f>[1]!VendorFilteredRows( EquipmentListTable[],EquipmentListTable[Supplier], FilterSpecs!$A$7, $A$2)</f>
        <v>1</v>
      </c>
      <c r="G134" s="125">
        <f>[1]!VendorFilteredRows( EquipmentListTable[],EquipmentListTable[Supplier], FilterSpecs!$A$7, $A$2)</f>
        <v>1</v>
      </c>
      <c r="H134" s="125">
        <f>[1]!VendorFilteredRows( EquipmentListTable[],EquipmentListTable[Supplier], FilterSpecs!$A$7, $A$2)</f>
        <v>1</v>
      </c>
      <c r="I134" s="125">
        <f>[1]!VendorFilteredRows( EquipmentListTable[],EquipmentListTable[Supplier], FilterSpecs!$A$7, $A$2)</f>
        <v>1</v>
      </c>
      <c r="J134" s="125">
        <f>[1]!VendorFilteredRows( EquipmentListTable[],EquipmentListTable[Supplier], FilterSpecs!$A$7, $A$2)</f>
        <v>1</v>
      </c>
      <c r="K134" s="125">
        <f>[1]!VendorFilteredRows( EquipmentListTable[],EquipmentListTable[Supplier], FilterSpecs!$A$7, $A$2)</f>
        <v>0</v>
      </c>
      <c r="L134" s="125">
        <f>[1]!VendorFilteredRows( EquipmentListTable[],EquipmentListTable[Supplier], FilterSpecs!$A$7, $A$2)</f>
        <v>0</v>
      </c>
      <c r="M134" s="125" t="str">
        <f>[1]!VendorFilteredRows( EquipmentListTable[],EquipmentListTable[Supplier], FilterSpecs!$A$7, $A$2)</f>
        <v>36-pin 0.1" Female header - pack of 5!</v>
      </c>
      <c r="N134" s="125">
        <f>[1]!VendorFilteredRows( EquipmentListTable[],EquipmentListTable[Supplier], FilterSpecs!$A$7, $A$2)</f>
        <v>2.95</v>
      </c>
      <c r="O134" s="125">
        <f>[1]!VendorFilteredRows( EquipmentListTable[],EquipmentListTable[Supplier], FilterSpecs!$A$7, $A$2)</f>
        <v>0</v>
      </c>
      <c r="P134" s="125" t="str">
        <f>[1]!VendorFilteredRows( EquipmentListTable[],EquipmentListTable[Supplier], FilterSpecs!$A$7, $A$2)</f>
        <v>A</v>
      </c>
      <c r="Q134" s="125">
        <f>[1]!VendorFilteredRows( EquipmentListTable[],EquipmentListTable[Supplier], FilterSpecs!$A$7, $A$2)</f>
        <v>479</v>
      </c>
      <c r="R134" s="125" t="str">
        <f>[1]!VendorFilteredRows( EquipmentListTable[],EquipmentListTable[Supplier], FilterSpecs!$A$7, $A$2)</f>
        <v>598</v>
      </c>
      <c r="S134" s="125">
        <f>[1]!VendorFilteredRows( EquipmentListTable[],EquipmentListTable[Supplier], FilterSpecs!$A$7, $A$2)</f>
        <v>0</v>
      </c>
      <c r="T134" s="125">
        <f>[1]!VendorFilteredRows( EquipmentListTable[],EquipmentListTable[Supplier], FilterSpecs!$A$7, $A$2)</f>
        <v>2.95</v>
      </c>
      <c r="U134" s="125">
        <f>[1]!VendorFilteredRows( EquipmentListTable[],EquipmentListTable[Supplier], FilterSpecs!$A$7, $A$2)</f>
        <v>2.95</v>
      </c>
      <c r="V134" s="125">
        <f>[1]!VendorFilteredRows( EquipmentListTable[],EquipmentListTable[Supplier], FilterSpecs!$A$7, $A$2)</f>
        <v>0</v>
      </c>
      <c r="W134" s="125">
        <f>[1]!VendorFilteredRows( EquipmentListTable[],EquipmentListTable[Supplier], FilterSpecs!$A$7, $A$2)</f>
        <v>0</v>
      </c>
      <c r="X134" s="125">
        <f>[1]!VendorFilteredRows( EquipmentListTable[],EquipmentListTable[Supplier], FilterSpecs!$A$7, $A$2)</f>
        <v>0</v>
      </c>
      <c r="Y134" s="125">
        <f>[1]!VendorFilteredRows( EquipmentListTable[],EquipmentListTable[Supplier], FilterSpecs!$A$7, $A$2)</f>
        <v>0</v>
      </c>
      <c r="Z134" s="125" t="str">
        <f>[1]!VendorFilteredRows( EquipmentListTable[],EquipmentListTable[Supplier], FilterSpecs!$A$7, $A$2)</f>
        <v>https://www.adafruit.com/product/598</v>
      </c>
      <c r="AA134" s="125" t="str">
        <f>[1]!VendorFilteredRows( EquipmentListTable[],EquipmentListTable[Supplier], FilterSpecs!$A$7, $A$2)</f>
        <v>https://www.mouser.com/ProductDetail/485-598</v>
      </c>
      <c r="AB134" s="125"/>
    </row>
    <row r="135" spans="1:28" x14ac:dyDescent="0.3">
      <c r="A135" s="125" t="str">
        <f>[1]!VendorFilteredRows( EquipmentListTable[],EquipmentListTable[Supplier], FilterSpecs!$A$7, $A$2)</f>
        <v>Low-Level Electronics</v>
      </c>
      <c r="B135" s="125" t="str">
        <f>[1]!VendorFilteredRows( EquipmentListTable[],EquipmentListTable[Supplier], FilterSpecs!$A$7, $A$2)</f>
        <v>Headers, Female</v>
      </c>
      <c r="C135" s="125" t="str">
        <f>[1]!VendorFilteredRows( EquipmentListTable[],EquipmentListTable[Supplier], FilterSpecs!$A$7, $A$2)</f>
        <v>Adafruit</v>
      </c>
      <c r="D135" s="125" t="str">
        <f>[1]!VendorFilteredRows( EquipmentListTable[],EquipmentListTable[Supplier], FilterSpecs!$A$7, $A$2)</f>
        <v>3008</v>
      </c>
      <c r="E135" s="125">
        <f>[1]!VendorFilteredRows( EquipmentListTable[],EquipmentListTable[Supplier], FilterSpecs!$A$7, $A$2)</f>
        <v>0</v>
      </c>
      <c r="F135" s="125">
        <f>[1]!VendorFilteredRows( EquipmentListTable[],EquipmentListTable[Supplier], FilterSpecs!$A$7, $A$2)</f>
        <v>1</v>
      </c>
      <c r="G135" s="125">
        <f>[1]!VendorFilteredRows( EquipmentListTable[],EquipmentListTable[Supplier], FilterSpecs!$A$7, $A$2)</f>
        <v>1</v>
      </c>
      <c r="H135" s="125">
        <f>[1]!VendorFilteredRows( EquipmentListTable[],EquipmentListTable[Supplier], FilterSpecs!$A$7, $A$2)</f>
        <v>1</v>
      </c>
      <c r="I135" s="125">
        <f>[1]!VendorFilteredRows( EquipmentListTable[],EquipmentListTable[Supplier], FilterSpecs!$A$7, $A$2)</f>
        <v>1</v>
      </c>
      <c r="J135" s="125">
        <f>[1]!VendorFilteredRows( EquipmentListTable[],EquipmentListTable[Supplier], FilterSpecs!$A$7, $A$2)</f>
        <v>1</v>
      </c>
      <c r="K135" s="125">
        <f>[1]!VendorFilteredRows( EquipmentListTable[],EquipmentListTable[Supplier], FilterSpecs!$A$7, $A$2)</f>
        <v>0</v>
      </c>
      <c r="L135" s="125">
        <f>[1]!VendorFilteredRows( EquipmentListTable[],EquipmentListTable[Supplier], FilterSpecs!$A$7, $A$2)</f>
        <v>0</v>
      </c>
      <c r="M135" s="125" t="str">
        <f>[1]!VendorFilteredRows( EquipmentListTable[],EquipmentListTable[Supplier], FilterSpecs!$A$7, $A$2)</f>
        <v xml:space="preserve">36-pin 0.1" Short Female Header - Pack of 5 </v>
      </c>
      <c r="N135" s="125">
        <f>[1]!VendorFilteredRows( EquipmentListTable[],EquipmentListTable[Supplier], FilterSpecs!$A$7, $A$2)</f>
        <v>7.95</v>
      </c>
      <c r="O135" s="125">
        <f>[1]!VendorFilteredRows( EquipmentListTable[],EquipmentListTable[Supplier], FilterSpecs!$A$7, $A$2)</f>
        <v>0</v>
      </c>
      <c r="P135" s="125" t="str">
        <f>[1]!VendorFilteredRows( EquipmentListTable[],EquipmentListTable[Supplier], FilterSpecs!$A$7, $A$2)</f>
        <v>A</v>
      </c>
      <c r="Q135" s="125">
        <f>[1]!VendorFilteredRows( EquipmentListTable[],EquipmentListTable[Supplier], FilterSpecs!$A$7, $A$2)</f>
        <v>480</v>
      </c>
      <c r="R135" s="125" t="str">
        <f>[1]!VendorFilteredRows( EquipmentListTable[],EquipmentListTable[Supplier], FilterSpecs!$A$7, $A$2)</f>
        <v>3008</v>
      </c>
      <c r="S135" s="125">
        <f>[1]!VendorFilteredRows( EquipmentListTable[],EquipmentListTable[Supplier], FilterSpecs!$A$7, $A$2)</f>
        <v>0</v>
      </c>
      <c r="T135" s="125">
        <f>[1]!VendorFilteredRows( EquipmentListTable[],EquipmentListTable[Supplier], FilterSpecs!$A$7, $A$2)</f>
        <v>7.95</v>
      </c>
      <c r="U135" s="125">
        <f>[1]!VendorFilteredRows( EquipmentListTable[],EquipmentListTable[Supplier], FilterSpecs!$A$7, $A$2)</f>
        <v>7.95</v>
      </c>
      <c r="V135" s="125">
        <f>[1]!VendorFilteredRows( EquipmentListTable[],EquipmentListTable[Supplier], FilterSpecs!$A$7, $A$2)</f>
        <v>0</v>
      </c>
      <c r="W135" s="125">
        <f>[1]!VendorFilteredRows( EquipmentListTable[],EquipmentListTable[Supplier], FilterSpecs!$A$7, $A$2)</f>
        <v>0</v>
      </c>
      <c r="X135" s="125">
        <f>[1]!VendorFilteredRows( EquipmentListTable[],EquipmentListTable[Supplier], FilterSpecs!$A$7, $A$2)</f>
        <v>0</v>
      </c>
      <c r="Y135" s="125">
        <f>[1]!VendorFilteredRows( EquipmentListTable[],EquipmentListTable[Supplier], FilterSpecs!$A$7, $A$2)</f>
        <v>0</v>
      </c>
      <c r="Z135" s="125" t="str">
        <f>[1]!VendorFilteredRows( EquipmentListTable[],EquipmentListTable[Supplier], FilterSpecs!$A$7, $A$2)</f>
        <v>https://www.adafruit.com/product/3008</v>
      </c>
      <c r="AA135" s="125" t="str">
        <f>[1]!VendorFilteredRows( EquipmentListTable[],EquipmentListTable[Supplier], FilterSpecs!$A$7, $A$2)</f>
        <v>https://www.mouser.com/ProductDetail/485-3008</v>
      </c>
      <c r="AB135" s="125"/>
    </row>
    <row r="136" spans="1:28" x14ac:dyDescent="0.3">
      <c r="A136" s="125" t="str">
        <f>[1]!VendorFilteredRows( EquipmentListTable[],EquipmentListTable[Supplier], FilterSpecs!$A$7, $A$2)</f>
        <v>Low-Level Electronics</v>
      </c>
      <c r="B136" s="125" t="str">
        <f>[1]!VendorFilteredRows( EquipmentListTable[],EquipmentListTable[Supplier], FilterSpecs!$A$7, $A$2)</f>
        <v>Headers, Female</v>
      </c>
      <c r="C136" s="125" t="str">
        <f>[1]!VendorFilteredRows( EquipmentListTable[],EquipmentListTable[Supplier], FilterSpecs!$A$7, $A$2)</f>
        <v>Adafruit</v>
      </c>
      <c r="D136" s="125" t="str">
        <f>[1]!VendorFilteredRows( EquipmentListTable[],EquipmentListTable[Supplier], FilterSpecs!$A$7, $A$2)</f>
        <v>1542</v>
      </c>
      <c r="E136" s="125">
        <f>[1]!VendorFilteredRows( EquipmentListTable[],EquipmentListTable[Supplier], FilterSpecs!$A$7, $A$2)</f>
        <v>0</v>
      </c>
      <c r="F136" s="125">
        <f>[1]!VendorFilteredRows( EquipmentListTable[],EquipmentListTable[Supplier], FilterSpecs!$A$7, $A$2)</f>
        <v>3</v>
      </c>
      <c r="G136" s="125">
        <f>[1]!VendorFilteredRows( EquipmentListTable[],EquipmentListTable[Supplier], FilterSpecs!$A$7, $A$2)</f>
        <v>1</v>
      </c>
      <c r="H136" s="125">
        <f>[1]!VendorFilteredRows( EquipmentListTable[],EquipmentListTable[Supplier], FilterSpecs!$A$7, $A$2)</f>
        <v>3</v>
      </c>
      <c r="I136" s="125">
        <f>[1]!VendorFilteredRows( EquipmentListTable[],EquipmentListTable[Supplier], FilterSpecs!$A$7, $A$2)</f>
        <v>1</v>
      </c>
      <c r="J136" s="125">
        <f>[1]!VendorFilteredRows( EquipmentListTable[],EquipmentListTable[Supplier], FilterSpecs!$A$7, $A$2)</f>
        <v>1</v>
      </c>
      <c r="K136" s="125">
        <f>[1]!VendorFilteredRows( EquipmentListTable[],EquipmentListTable[Supplier], FilterSpecs!$A$7, $A$2)</f>
        <v>2</v>
      </c>
      <c r="L136" s="125">
        <f>[1]!VendorFilteredRows( EquipmentListTable[],EquipmentListTable[Supplier], FilterSpecs!$A$7, $A$2)</f>
        <v>2</v>
      </c>
      <c r="M136" s="125" t="str">
        <f>[1]!VendorFilteredRows( EquipmentListTable[],EquipmentListTable[Supplier], FilterSpecs!$A$7, $A$2)</f>
        <v>0.1" 36-pin Strip Right-Angle Female/Socket Header (5 pack)</v>
      </c>
      <c r="N136" s="125">
        <f>[1]!VendorFilteredRows( EquipmentListTable[],EquipmentListTable[Supplier], FilterSpecs!$A$7, $A$2)</f>
        <v>4.95</v>
      </c>
      <c r="O136" s="125">
        <f>[1]!VendorFilteredRows( EquipmentListTable[],EquipmentListTable[Supplier], FilterSpecs!$A$7, $A$2)</f>
        <v>9.9</v>
      </c>
      <c r="P136" s="125" t="str">
        <f>[1]!VendorFilteredRows( EquipmentListTable[],EquipmentListTable[Supplier], FilterSpecs!$A$7, $A$2)</f>
        <v>A</v>
      </c>
      <c r="Q136" s="125">
        <f>[1]!VendorFilteredRows( EquipmentListTable[],EquipmentListTable[Supplier], FilterSpecs!$A$7, $A$2)</f>
        <v>481</v>
      </c>
      <c r="R136" s="125" t="str">
        <f>[1]!VendorFilteredRows( EquipmentListTable[],EquipmentListTable[Supplier], FilterSpecs!$A$7, $A$2)</f>
        <v>1542</v>
      </c>
      <c r="S136" s="125">
        <f>[1]!VendorFilteredRows( EquipmentListTable[],EquipmentListTable[Supplier], FilterSpecs!$A$7, $A$2)</f>
        <v>0</v>
      </c>
      <c r="T136" s="125">
        <f>[1]!VendorFilteredRows( EquipmentListTable[],EquipmentListTable[Supplier], FilterSpecs!$A$7, $A$2)</f>
        <v>14.850000000000001</v>
      </c>
      <c r="U136" s="125">
        <f>[1]!VendorFilteredRows( EquipmentListTable[],EquipmentListTable[Supplier], FilterSpecs!$A$7, $A$2)</f>
        <v>4.95</v>
      </c>
      <c r="V136" s="125">
        <f>[1]!VendorFilteredRows( EquipmentListTable[],EquipmentListTable[Supplier], FilterSpecs!$A$7, $A$2)</f>
        <v>9.9</v>
      </c>
      <c r="W136" s="125">
        <f>[1]!VendorFilteredRows( EquipmentListTable[],EquipmentListTable[Supplier], FilterSpecs!$A$7, $A$2)</f>
        <v>9.9</v>
      </c>
      <c r="X136" s="125">
        <f>[1]!VendorFilteredRows( EquipmentListTable[],EquipmentListTable[Supplier], FilterSpecs!$A$7, $A$2)</f>
        <v>0</v>
      </c>
      <c r="Y136" s="125">
        <f>[1]!VendorFilteredRows( EquipmentListTable[],EquipmentListTable[Supplier], FilterSpecs!$A$7, $A$2)</f>
        <v>0</v>
      </c>
      <c r="Z136" s="125" t="str">
        <f>[1]!VendorFilteredRows( EquipmentListTable[],EquipmentListTable[Supplier], FilterSpecs!$A$7, $A$2)</f>
        <v>https://www.adafruit.com/product/1542</v>
      </c>
      <c r="AA136" s="125" t="str">
        <f>[1]!VendorFilteredRows( EquipmentListTable[],EquipmentListTable[Supplier], FilterSpecs!$A$7, $A$2)</f>
        <v>https://www.mouser.com/ProductDetail/485-1542</v>
      </c>
      <c r="AB136" s="125"/>
    </row>
    <row r="137" spans="1:28" x14ac:dyDescent="0.3">
      <c r="A137" s="125" t="str">
        <f>[1]!VendorFilteredRows( EquipmentListTable[],EquipmentListTable[Supplier], FilterSpecs!$A$7, $A$2)</f>
        <v>Low-Level Electronics</v>
      </c>
      <c r="B137" s="125" t="str">
        <f>[1]!VendorFilteredRows( EquipmentListTable[],EquipmentListTable[Supplier], FilterSpecs!$A$7, $A$2)</f>
        <v>Headers, Female</v>
      </c>
      <c r="C137" s="125" t="str">
        <f>[1]!VendorFilteredRows( EquipmentListTable[],EquipmentListTable[Supplier], FilterSpecs!$A$7, $A$2)</f>
        <v>Adafruit</v>
      </c>
      <c r="D137" s="125" t="str">
        <f>[1]!VendorFilteredRows( EquipmentListTable[],EquipmentListTable[Supplier], FilterSpecs!$A$7, $A$2)</f>
        <v>1544</v>
      </c>
      <c r="E137" s="125">
        <f>[1]!VendorFilteredRows( EquipmentListTable[],EquipmentListTable[Supplier], FilterSpecs!$A$7, $A$2)</f>
        <v>0</v>
      </c>
      <c r="F137" s="125">
        <f>[1]!VendorFilteredRows( EquipmentListTable[],EquipmentListTable[Supplier], FilterSpecs!$A$7, $A$2)</f>
        <v>1</v>
      </c>
      <c r="G137" s="125">
        <f>[1]!VendorFilteredRows( EquipmentListTable[],EquipmentListTable[Supplier], FilterSpecs!$A$7, $A$2)</f>
        <v>1</v>
      </c>
      <c r="H137" s="125">
        <f>[1]!VendorFilteredRows( EquipmentListTable[],EquipmentListTable[Supplier], FilterSpecs!$A$7, $A$2)</f>
        <v>1</v>
      </c>
      <c r="I137" s="125">
        <f>[1]!VendorFilteredRows( EquipmentListTable[],EquipmentListTable[Supplier], FilterSpecs!$A$7, $A$2)</f>
        <v>1</v>
      </c>
      <c r="J137" s="125">
        <f>[1]!VendorFilteredRows( EquipmentListTable[],EquipmentListTable[Supplier], FilterSpecs!$A$7, $A$2)</f>
        <v>1</v>
      </c>
      <c r="K137" s="125">
        <f>[1]!VendorFilteredRows( EquipmentListTable[],EquipmentListTable[Supplier], FilterSpecs!$A$7, $A$2)</f>
        <v>0</v>
      </c>
      <c r="L137" s="125">
        <f>[1]!VendorFilteredRows( EquipmentListTable[],EquipmentListTable[Supplier], FilterSpecs!$A$7, $A$2)</f>
        <v>0</v>
      </c>
      <c r="M137" s="125" t="str">
        <f>[1]!VendorFilteredRows( EquipmentListTable[],EquipmentListTable[Supplier], FilterSpecs!$A$7, $A$2)</f>
        <v>0.1" 2x36-pin Strip Straight Socket (Female) Header (5 pack)</v>
      </c>
      <c r="N137" s="125">
        <f>[1]!VendorFilteredRows( EquipmentListTable[],EquipmentListTable[Supplier], FilterSpecs!$A$7, $A$2)</f>
        <v>5.95</v>
      </c>
      <c r="O137" s="125">
        <f>[1]!VendorFilteredRows( EquipmentListTable[],EquipmentListTable[Supplier], FilterSpecs!$A$7, $A$2)</f>
        <v>0</v>
      </c>
      <c r="P137" s="125" t="str">
        <f>[1]!VendorFilteredRows( EquipmentListTable[],EquipmentListTable[Supplier], FilterSpecs!$A$7, $A$2)</f>
        <v>A</v>
      </c>
      <c r="Q137" s="125">
        <f>[1]!VendorFilteredRows( EquipmentListTable[],EquipmentListTable[Supplier], FilterSpecs!$A$7, $A$2)</f>
        <v>482</v>
      </c>
      <c r="R137" s="125" t="str">
        <f>[1]!VendorFilteredRows( EquipmentListTable[],EquipmentListTable[Supplier], FilterSpecs!$A$7, $A$2)</f>
        <v>1544</v>
      </c>
      <c r="S137" s="125">
        <f>[1]!VendorFilteredRows( EquipmentListTable[],EquipmentListTable[Supplier], FilterSpecs!$A$7, $A$2)</f>
        <v>0</v>
      </c>
      <c r="T137" s="125">
        <f>[1]!VendorFilteredRows( EquipmentListTable[],EquipmentListTable[Supplier], FilterSpecs!$A$7, $A$2)</f>
        <v>5.95</v>
      </c>
      <c r="U137" s="125">
        <f>[1]!VendorFilteredRows( EquipmentListTable[],EquipmentListTable[Supplier], FilterSpecs!$A$7, $A$2)</f>
        <v>5.95</v>
      </c>
      <c r="V137" s="125">
        <f>[1]!VendorFilteredRows( EquipmentListTable[],EquipmentListTable[Supplier], FilterSpecs!$A$7, $A$2)</f>
        <v>0</v>
      </c>
      <c r="W137" s="125">
        <f>[1]!VendorFilteredRows( EquipmentListTable[],EquipmentListTable[Supplier], FilterSpecs!$A$7, $A$2)</f>
        <v>0</v>
      </c>
      <c r="X137" s="125">
        <f>[1]!VendorFilteredRows( EquipmentListTable[],EquipmentListTable[Supplier], FilterSpecs!$A$7, $A$2)</f>
        <v>0</v>
      </c>
      <c r="Y137" s="125">
        <f>[1]!VendorFilteredRows( EquipmentListTable[],EquipmentListTable[Supplier], FilterSpecs!$A$7, $A$2)</f>
        <v>0</v>
      </c>
      <c r="Z137" s="125" t="str">
        <f>[1]!VendorFilteredRows( EquipmentListTable[],EquipmentListTable[Supplier], FilterSpecs!$A$7, $A$2)</f>
        <v>https://www.adafruit.com/product/1544</v>
      </c>
      <c r="AA137" s="125" t="str">
        <f>[1]!VendorFilteredRows( EquipmentListTable[],EquipmentListTable[Supplier], FilterSpecs!$A$7, $A$2)</f>
        <v>https://www.mouser.com/ProductDetail/485-1544</v>
      </c>
      <c r="AB137" s="125"/>
    </row>
    <row r="138" spans="1:28" x14ac:dyDescent="0.3">
      <c r="A138" s="125" t="str">
        <f>[1]!VendorFilteredRows( EquipmentListTable[],EquipmentListTable[Supplier], FilterSpecs!$A$7, $A$2)</f>
        <v>Low-Level Electronics</v>
      </c>
      <c r="B138" s="125" t="str">
        <f>[1]!VendorFilteredRows( EquipmentListTable[],EquipmentListTable[Supplier], FilterSpecs!$A$7, $A$2)</f>
        <v>Headers, Female</v>
      </c>
      <c r="C138" s="125" t="str">
        <f>[1]!VendorFilteredRows( EquipmentListTable[],EquipmentListTable[Supplier], FilterSpecs!$A$7, $A$2)</f>
        <v>Adafruit</v>
      </c>
      <c r="D138" s="125" t="str">
        <f>[1]!VendorFilteredRows( EquipmentListTable[],EquipmentListTable[Supplier], FilterSpecs!$A$7, $A$2)</f>
        <v>2823</v>
      </c>
      <c r="E138" s="125">
        <f>[1]!VendorFilteredRows( EquipmentListTable[],EquipmentListTable[Supplier], FilterSpecs!$A$7, $A$2)</f>
        <v>0</v>
      </c>
      <c r="F138" s="125">
        <f>[1]!VendorFilteredRows( EquipmentListTable[],EquipmentListTable[Supplier], FilterSpecs!$A$7, $A$2)</f>
        <v>0</v>
      </c>
      <c r="G138" s="125">
        <f>[1]!VendorFilteredRows( EquipmentListTable[],EquipmentListTable[Supplier], FilterSpecs!$A$7, $A$2)</f>
        <v>0</v>
      </c>
      <c r="H138" s="125">
        <f>[1]!VendorFilteredRows( EquipmentListTable[],EquipmentListTable[Supplier], FilterSpecs!$A$7, $A$2)</f>
        <v>0</v>
      </c>
      <c r="I138" s="125">
        <f>[1]!VendorFilteredRows( EquipmentListTable[],EquipmentListTable[Supplier], FilterSpecs!$A$7, $A$2)</f>
        <v>0</v>
      </c>
      <c r="J138" s="125">
        <f>[1]!VendorFilteredRows( EquipmentListTable[],EquipmentListTable[Supplier], FilterSpecs!$A$7, $A$2)</f>
        <v>0</v>
      </c>
      <c r="K138" s="125">
        <f>[1]!VendorFilteredRows( EquipmentListTable[],EquipmentListTable[Supplier], FilterSpecs!$A$7, $A$2)</f>
        <v>0</v>
      </c>
      <c r="L138" s="125">
        <f>[1]!VendorFilteredRows( EquipmentListTable[],EquipmentListTable[Supplier], FilterSpecs!$A$7, $A$2)</f>
        <v>0</v>
      </c>
      <c r="M138" s="125" t="str">
        <f>[1]!VendorFilteredRows( EquipmentListTable[],EquipmentListTable[Supplier], FilterSpecs!$A$7, $A$2)</f>
        <v xml:space="preserve">0.1" 2x20-pin Strip Right Angle Female Header </v>
      </c>
      <c r="N138" s="125">
        <f>[1]!VendorFilteredRows( EquipmentListTable[],EquipmentListTable[Supplier], FilterSpecs!$A$7, $A$2)</f>
        <v>1.5</v>
      </c>
      <c r="O138" s="125">
        <f>[1]!VendorFilteredRows( EquipmentListTable[],EquipmentListTable[Supplier], FilterSpecs!$A$7, $A$2)</f>
        <v>0</v>
      </c>
      <c r="P138" s="125" t="str">
        <f>[1]!VendorFilteredRows( EquipmentListTable[],EquipmentListTable[Supplier], FilterSpecs!$A$7, $A$2)</f>
        <v>A</v>
      </c>
      <c r="Q138" s="125">
        <f>[1]!VendorFilteredRows( EquipmentListTable[],EquipmentListTable[Supplier], FilterSpecs!$A$7, $A$2)</f>
        <v>483</v>
      </c>
      <c r="R138" s="125" t="str">
        <f>[1]!VendorFilteredRows( EquipmentListTable[],EquipmentListTable[Supplier], FilterSpecs!$A$7, $A$2)</f>
        <v>2823</v>
      </c>
      <c r="S138" s="125">
        <f>[1]!VendorFilteredRows( EquipmentListTable[],EquipmentListTable[Supplier], FilterSpecs!$A$7, $A$2)</f>
        <v>0</v>
      </c>
      <c r="T138" s="125">
        <f>[1]!VendorFilteredRows( EquipmentListTable[],EquipmentListTable[Supplier], FilterSpecs!$A$7, $A$2)</f>
        <v>0</v>
      </c>
      <c r="U138" s="125">
        <f>[1]!VendorFilteredRows( EquipmentListTable[],EquipmentListTable[Supplier], FilterSpecs!$A$7, $A$2)</f>
        <v>0</v>
      </c>
      <c r="V138" s="125">
        <f>[1]!VendorFilteredRows( EquipmentListTable[],EquipmentListTable[Supplier], FilterSpecs!$A$7, $A$2)</f>
        <v>0</v>
      </c>
      <c r="W138" s="125">
        <f>[1]!VendorFilteredRows( EquipmentListTable[],EquipmentListTable[Supplier], FilterSpecs!$A$7, $A$2)</f>
        <v>0</v>
      </c>
      <c r="X138" s="125">
        <f>[1]!VendorFilteredRows( EquipmentListTable[],EquipmentListTable[Supplier], FilterSpecs!$A$7, $A$2)</f>
        <v>0</v>
      </c>
      <c r="Y138" s="125">
        <f>[1]!VendorFilteredRows( EquipmentListTable[],EquipmentListTable[Supplier], FilterSpecs!$A$7, $A$2)</f>
        <v>0</v>
      </c>
      <c r="Z138" s="125" t="str">
        <f>[1]!VendorFilteredRows( EquipmentListTable[],EquipmentListTable[Supplier], FilterSpecs!$A$7, $A$2)</f>
        <v>https://www.adafruit.com/product/2823</v>
      </c>
      <c r="AA138" s="125" t="str">
        <f>[1]!VendorFilteredRows( EquipmentListTable[],EquipmentListTable[Supplier], FilterSpecs!$A$7, $A$2)</f>
        <v>https://www.mouser.com/ProductDetail/485-2823</v>
      </c>
      <c r="AB138" s="125"/>
    </row>
    <row r="139" spans="1:28" x14ac:dyDescent="0.3">
      <c r="A139" s="125" t="str">
        <f>[1]!VendorFilteredRows( EquipmentListTable[],EquipmentListTable[Supplier], FilterSpecs!$A$7, $A$2)</f>
        <v>Low-Level Electronics</v>
      </c>
      <c r="B139" s="125" t="str">
        <f>[1]!VendorFilteredRows( EquipmentListTable[],EquipmentListTable[Supplier], FilterSpecs!$A$7, $A$2)</f>
        <v>Headers, Female</v>
      </c>
      <c r="C139" s="125" t="str">
        <f>[1]!VendorFilteredRows( EquipmentListTable[],EquipmentListTable[Supplier], FilterSpecs!$A$7, $A$2)</f>
        <v>Adafruit</v>
      </c>
      <c r="D139" s="125" t="str">
        <f>[1]!VendorFilteredRows( EquipmentListTable[],EquipmentListTable[Supplier], FilterSpecs!$A$7, $A$2)</f>
        <v>1543</v>
      </c>
      <c r="E139" s="125">
        <f>[1]!VendorFilteredRows( EquipmentListTable[],EquipmentListTable[Supplier], FilterSpecs!$A$7, $A$2)</f>
        <v>0</v>
      </c>
      <c r="F139" s="125">
        <f>[1]!VendorFilteredRows( EquipmentListTable[],EquipmentListTable[Supplier], FilterSpecs!$A$7, $A$2)</f>
        <v>1</v>
      </c>
      <c r="G139" s="125">
        <f>[1]!VendorFilteredRows( EquipmentListTable[],EquipmentListTable[Supplier], FilterSpecs!$A$7, $A$2)</f>
        <v>1</v>
      </c>
      <c r="H139" s="125">
        <f>[1]!VendorFilteredRows( EquipmentListTable[],EquipmentListTable[Supplier], FilterSpecs!$A$7, $A$2)</f>
        <v>1</v>
      </c>
      <c r="I139" s="125">
        <f>[1]!VendorFilteredRows( EquipmentListTable[],EquipmentListTable[Supplier], FilterSpecs!$A$7, $A$2)</f>
        <v>1</v>
      </c>
      <c r="J139" s="125">
        <f>[1]!VendorFilteredRows( EquipmentListTable[],EquipmentListTable[Supplier], FilterSpecs!$A$7, $A$2)</f>
        <v>1</v>
      </c>
      <c r="K139" s="125">
        <f>[1]!VendorFilteredRows( EquipmentListTable[],EquipmentListTable[Supplier], FilterSpecs!$A$7, $A$2)</f>
        <v>0</v>
      </c>
      <c r="L139" s="125">
        <f>[1]!VendorFilteredRows( EquipmentListTable[],EquipmentListTable[Supplier], FilterSpecs!$A$7, $A$2)</f>
        <v>0</v>
      </c>
      <c r="M139" s="125" t="str">
        <f>[1]!VendorFilteredRows( EquipmentListTable[],EquipmentListTable[Supplier], FilterSpecs!$A$7, $A$2)</f>
        <v>0.1" 2x36-pin Strip Right-Angle Socket (Female) Header (5 pack)</v>
      </c>
      <c r="N139" s="125">
        <f>[1]!VendorFilteredRows( EquipmentListTable[],EquipmentListTable[Supplier], FilterSpecs!$A$7, $A$2)</f>
        <v>7.95</v>
      </c>
      <c r="O139" s="125">
        <f>[1]!VendorFilteredRows( EquipmentListTable[],EquipmentListTable[Supplier], FilterSpecs!$A$7, $A$2)</f>
        <v>0</v>
      </c>
      <c r="P139" s="125" t="str">
        <f>[1]!VendorFilteredRows( EquipmentListTable[],EquipmentListTable[Supplier], FilterSpecs!$A$7, $A$2)</f>
        <v>A</v>
      </c>
      <c r="Q139" s="125">
        <f>[1]!VendorFilteredRows( EquipmentListTable[],EquipmentListTable[Supplier], FilterSpecs!$A$7, $A$2)</f>
        <v>484</v>
      </c>
      <c r="R139" s="125" t="str">
        <f>[1]!VendorFilteredRows( EquipmentListTable[],EquipmentListTable[Supplier], FilterSpecs!$A$7, $A$2)</f>
        <v>1543</v>
      </c>
      <c r="S139" s="125">
        <f>[1]!VendorFilteredRows( EquipmentListTable[],EquipmentListTable[Supplier], FilterSpecs!$A$7, $A$2)</f>
        <v>0</v>
      </c>
      <c r="T139" s="125">
        <f>[1]!VendorFilteredRows( EquipmentListTable[],EquipmentListTable[Supplier], FilterSpecs!$A$7, $A$2)</f>
        <v>7.95</v>
      </c>
      <c r="U139" s="125">
        <f>[1]!VendorFilteredRows( EquipmentListTable[],EquipmentListTable[Supplier], FilterSpecs!$A$7, $A$2)</f>
        <v>7.95</v>
      </c>
      <c r="V139" s="125">
        <f>[1]!VendorFilteredRows( EquipmentListTable[],EquipmentListTable[Supplier], FilterSpecs!$A$7, $A$2)</f>
        <v>0</v>
      </c>
      <c r="W139" s="125">
        <f>[1]!VendorFilteredRows( EquipmentListTable[],EquipmentListTable[Supplier], FilterSpecs!$A$7, $A$2)</f>
        <v>0</v>
      </c>
      <c r="X139" s="125">
        <f>[1]!VendorFilteredRows( EquipmentListTable[],EquipmentListTable[Supplier], FilterSpecs!$A$7, $A$2)</f>
        <v>0</v>
      </c>
      <c r="Y139" s="125">
        <f>[1]!VendorFilteredRows( EquipmentListTable[],EquipmentListTable[Supplier], FilterSpecs!$A$7, $A$2)</f>
        <v>0</v>
      </c>
      <c r="Z139" s="125" t="str">
        <f>[1]!VendorFilteredRows( EquipmentListTable[],EquipmentListTable[Supplier], FilterSpecs!$A$7, $A$2)</f>
        <v>https://www.adafruit.com/product/1543</v>
      </c>
      <c r="AA139" s="125" t="str">
        <f>[1]!VendorFilteredRows( EquipmentListTable[],EquipmentListTable[Supplier], FilterSpecs!$A$7, $A$2)</f>
        <v>https://www.mouser.com/ProductDetail/485-1543</v>
      </c>
      <c r="AB139" s="125"/>
    </row>
    <row r="140" spans="1:28" x14ac:dyDescent="0.3">
      <c r="A140" s="125" t="str">
        <f>[1]!VendorFilteredRows( EquipmentListTable[],EquipmentListTable[Supplier], FilterSpecs!$A$7, $A$2)</f>
        <v>Low-Level Electronics</v>
      </c>
      <c r="B140" s="125" t="str">
        <f>[1]!VendorFilteredRows( EquipmentListTable[],EquipmentListTable[Supplier], FilterSpecs!$A$7, $A$2)</f>
        <v>Headers, Female</v>
      </c>
      <c r="C140" s="125" t="str">
        <f>[1]!VendorFilteredRows( EquipmentListTable[],EquipmentListTable[Supplier], FilterSpecs!$A$7, $A$2)</f>
        <v>Adafruit</v>
      </c>
      <c r="D140" s="125" t="str">
        <f>[1]!VendorFilteredRows( EquipmentListTable[],EquipmentListTable[Supplier], FilterSpecs!$A$7, $A$2)</f>
        <v>3342</v>
      </c>
      <c r="E140" s="125">
        <f>[1]!VendorFilteredRows( EquipmentListTable[],EquipmentListTable[Supplier], FilterSpecs!$A$7, $A$2)</f>
        <v>0</v>
      </c>
      <c r="F140" s="125">
        <f>[1]!VendorFilteredRows( EquipmentListTable[],EquipmentListTable[Supplier], FilterSpecs!$A$7, $A$2)</f>
        <v>0</v>
      </c>
      <c r="G140" s="125">
        <f>[1]!VendorFilteredRows( EquipmentListTable[],EquipmentListTable[Supplier], FilterSpecs!$A$7, $A$2)</f>
        <v>0</v>
      </c>
      <c r="H140" s="125">
        <f>[1]!VendorFilteredRows( EquipmentListTable[],EquipmentListTable[Supplier], FilterSpecs!$A$7, $A$2)</f>
        <v>0</v>
      </c>
      <c r="I140" s="125">
        <f>[1]!VendorFilteredRows( EquipmentListTable[],EquipmentListTable[Supplier], FilterSpecs!$A$7, $A$2)</f>
        <v>0</v>
      </c>
      <c r="J140" s="125">
        <f>[1]!VendorFilteredRows( EquipmentListTable[],EquipmentListTable[Supplier], FilterSpecs!$A$7, $A$2)</f>
        <v>0</v>
      </c>
      <c r="K140" s="125">
        <f>[1]!VendorFilteredRows( EquipmentListTable[],EquipmentListTable[Supplier], FilterSpecs!$A$7, $A$2)</f>
        <v>0</v>
      </c>
      <c r="L140" s="125">
        <f>[1]!VendorFilteredRows( EquipmentListTable[],EquipmentListTable[Supplier], FilterSpecs!$A$7, $A$2)</f>
        <v>0</v>
      </c>
      <c r="M140" s="125" t="str">
        <f>[1]!VendorFilteredRows( EquipmentListTable[],EquipmentListTable[Supplier], FilterSpecs!$A$7, $A$2)</f>
        <v xml:space="preserve">2x40 Right Angle Edge Connector for micro:bit </v>
      </c>
      <c r="N140" s="125">
        <f>[1]!VendorFilteredRows( EquipmentListTable[],EquipmentListTable[Supplier], FilterSpecs!$A$7, $A$2)</f>
        <v>0</v>
      </c>
      <c r="O140" s="125">
        <f>[1]!VendorFilteredRows( EquipmentListTable[],EquipmentListTable[Supplier], FilterSpecs!$A$7, $A$2)</f>
        <v>0</v>
      </c>
      <c r="P140" s="125" t="str">
        <f>[1]!VendorFilteredRows( EquipmentListTable[],EquipmentListTable[Supplier], FilterSpecs!$A$7, $A$2)</f>
        <v>A</v>
      </c>
      <c r="Q140" s="125">
        <f>[1]!VendorFilteredRows( EquipmentListTable[],EquipmentListTable[Supplier], FilterSpecs!$A$7, $A$2)</f>
        <v>485</v>
      </c>
      <c r="R140" s="125" t="str">
        <f>[1]!VendorFilteredRows( EquipmentListTable[],EquipmentListTable[Supplier], FilterSpecs!$A$7, $A$2)</f>
        <v>3342</v>
      </c>
      <c r="S140" s="125">
        <f>[1]!VendorFilteredRows( EquipmentListTable[],EquipmentListTable[Supplier], FilterSpecs!$A$7, $A$2)</f>
        <v>0</v>
      </c>
      <c r="T140" s="125">
        <f>[1]!VendorFilteredRows( EquipmentListTable[],EquipmentListTable[Supplier], FilterSpecs!$A$7, $A$2)</f>
        <v>0</v>
      </c>
      <c r="U140" s="125">
        <f>[1]!VendorFilteredRows( EquipmentListTable[],EquipmentListTable[Supplier], FilterSpecs!$A$7, $A$2)</f>
        <v>0</v>
      </c>
      <c r="V140" s="125">
        <f>[1]!VendorFilteredRows( EquipmentListTable[],EquipmentListTable[Supplier], FilterSpecs!$A$7, $A$2)</f>
        <v>0</v>
      </c>
      <c r="W140" s="125">
        <f>[1]!VendorFilteredRows( EquipmentListTable[],EquipmentListTable[Supplier], FilterSpecs!$A$7, $A$2)</f>
        <v>0</v>
      </c>
      <c r="X140" s="125">
        <f>[1]!VendorFilteredRows( EquipmentListTable[],EquipmentListTable[Supplier], FilterSpecs!$A$7, $A$2)</f>
        <v>0</v>
      </c>
      <c r="Y140" s="125">
        <f>[1]!VendorFilteredRows( EquipmentListTable[],EquipmentListTable[Supplier], FilterSpecs!$A$7, $A$2)</f>
        <v>0</v>
      </c>
      <c r="Z140" s="125" t="str">
        <f>[1]!VendorFilteredRows( EquipmentListTable[],EquipmentListTable[Supplier], FilterSpecs!$A$7, $A$2)</f>
        <v>https://www.adafruit.com/product/3342</v>
      </c>
      <c r="AA140" s="125" t="str">
        <f>[1]!VendorFilteredRows( EquipmentListTable[],EquipmentListTable[Supplier], FilterSpecs!$A$7, $A$2)</f>
        <v>https://www.mouser.com/ProductDetail/485-3342</v>
      </c>
      <c r="AB140" s="125"/>
    </row>
    <row r="141" spans="1:28" x14ac:dyDescent="0.3">
      <c r="A141" s="125" t="str">
        <f>[1]!VendorFilteredRows( EquipmentListTable[],EquipmentListTable[Supplier], FilterSpecs!$A$7, $A$2)</f>
        <v>Low-Level Electronics</v>
      </c>
      <c r="B141" s="125" t="str">
        <f>[1]!VendorFilteredRows( EquipmentListTable[],EquipmentListTable[Supplier], FilterSpecs!$A$7, $A$2)</f>
        <v>Headers, Female</v>
      </c>
      <c r="C141" s="125" t="str">
        <f>[1]!VendorFilteredRows( EquipmentListTable[],EquipmentListTable[Supplier], FilterSpecs!$A$7, $A$2)</f>
        <v>Adafruit</v>
      </c>
      <c r="D141" s="125" t="str">
        <f>[1]!VendorFilteredRows( EquipmentListTable[],EquipmentListTable[Supplier], FilterSpecs!$A$7, $A$2)</f>
        <v>1465</v>
      </c>
      <c r="E141" s="125">
        <f>[1]!VendorFilteredRows( EquipmentListTable[],EquipmentListTable[Supplier], FilterSpecs!$A$7, $A$2)</f>
        <v>0</v>
      </c>
      <c r="F141" s="125">
        <f>[1]!VendorFilteredRows( EquipmentListTable[],EquipmentListTable[Supplier], FilterSpecs!$A$7, $A$2)</f>
        <v>0</v>
      </c>
      <c r="G141" s="125">
        <f>[1]!VendorFilteredRows( EquipmentListTable[],EquipmentListTable[Supplier], FilterSpecs!$A$7, $A$2)</f>
        <v>0</v>
      </c>
      <c r="H141" s="125">
        <f>[1]!VendorFilteredRows( EquipmentListTable[],EquipmentListTable[Supplier], FilterSpecs!$A$7, $A$2)</f>
        <v>0</v>
      </c>
      <c r="I141" s="125">
        <f>[1]!VendorFilteredRows( EquipmentListTable[],EquipmentListTable[Supplier], FilterSpecs!$A$7, $A$2)</f>
        <v>0</v>
      </c>
      <c r="J141" s="125">
        <f>[1]!VendorFilteredRows( EquipmentListTable[],EquipmentListTable[Supplier], FilterSpecs!$A$7, $A$2)</f>
        <v>0</v>
      </c>
      <c r="K141" s="125">
        <f>[1]!VendorFilteredRows( EquipmentListTable[],EquipmentListTable[Supplier], FilterSpecs!$A$7, $A$2)</f>
        <v>0</v>
      </c>
      <c r="L141" s="125">
        <f>[1]!VendorFilteredRows( EquipmentListTable[],EquipmentListTable[Supplier], FilterSpecs!$A$7, $A$2)</f>
        <v>0</v>
      </c>
      <c r="M141" s="125" t="str">
        <f>[1]!VendorFilteredRows( EquipmentListTable[],EquipmentListTable[Supplier], FilterSpecs!$A$7, $A$2)</f>
        <v>Adafruit 6-pin AVR ISP Breadboard Adapter Mini Kit</v>
      </c>
      <c r="N141" s="125">
        <f>[1]!VendorFilteredRows( EquipmentListTable[],EquipmentListTable[Supplier], FilterSpecs!$A$7, $A$2)</f>
        <v>0.95</v>
      </c>
      <c r="O141" s="125">
        <f>[1]!VendorFilteredRows( EquipmentListTable[],EquipmentListTable[Supplier], FilterSpecs!$A$7, $A$2)</f>
        <v>0</v>
      </c>
      <c r="P141" s="125" t="str">
        <f>[1]!VendorFilteredRows( EquipmentListTable[],EquipmentListTable[Supplier], FilterSpecs!$A$7, $A$2)</f>
        <v>A</v>
      </c>
      <c r="Q141" s="125">
        <f>[1]!VendorFilteredRows( EquipmentListTable[],EquipmentListTable[Supplier], FilterSpecs!$A$7, $A$2)</f>
        <v>489</v>
      </c>
      <c r="R141" s="125" t="str">
        <f>[1]!VendorFilteredRows( EquipmentListTable[],EquipmentListTable[Supplier], FilterSpecs!$A$7, $A$2)</f>
        <v>1465</v>
      </c>
      <c r="S141" s="125">
        <f>[1]!VendorFilteredRows( EquipmentListTable[],EquipmentListTable[Supplier], FilterSpecs!$A$7, $A$2)</f>
        <v>0</v>
      </c>
      <c r="T141" s="125">
        <f>[1]!VendorFilteredRows( EquipmentListTable[],EquipmentListTable[Supplier], FilterSpecs!$A$7, $A$2)</f>
        <v>0</v>
      </c>
      <c r="U141" s="125">
        <f>[1]!VendorFilteredRows( EquipmentListTable[],EquipmentListTable[Supplier], FilterSpecs!$A$7, $A$2)</f>
        <v>0</v>
      </c>
      <c r="V141" s="125">
        <f>[1]!VendorFilteredRows( EquipmentListTable[],EquipmentListTable[Supplier], FilterSpecs!$A$7, $A$2)</f>
        <v>0</v>
      </c>
      <c r="W141" s="125">
        <f>[1]!VendorFilteredRows( EquipmentListTable[],EquipmentListTable[Supplier], FilterSpecs!$A$7, $A$2)</f>
        <v>0</v>
      </c>
      <c r="X141" s="125">
        <f>[1]!VendorFilteredRows( EquipmentListTable[],EquipmentListTable[Supplier], FilterSpecs!$A$7, $A$2)</f>
        <v>0</v>
      </c>
      <c r="Y141" s="125">
        <f>[1]!VendorFilteredRows( EquipmentListTable[],EquipmentListTable[Supplier], FilterSpecs!$A$7, $A$2)</f>
        <v>0</v>
      </c>
      <c r="Z141" s="125" t="str">
        <f>[1]!VendorFilteredRows( EquipmentListTable[],EquipmentListTable[Supplier], FilterSpecs!$A$7, $A$2)</f>
        <v>https://www.adafruit.com/product/1465</v>
      </c>
      <c r="AA141" s="125" t="str">
        <f>[1]!VendorFilteredRows( EquipmentListTable[],EquipmentListTable[Supplier], FilterSpecs!$A$7, $A$2)</f>
        <v>https://www.mouser.com/ProductDetail/485-1465</v>
      </c>
      <c r="AB141" s="125"/>
    </row>
    <row r="142" spans="1:28" x14ac:dyDescent="0.3">
      <c r="A142" s="125" t="str">
        <f>[1]!VendorFilteredRows( EquipmentListTable[],EquipmentListTable[Supplier], FilterSpecs!$A$7, $A$2)</f>
        <v>Low-Level Electronics</v>
      </c>
      <c r="B142" s="125" t="str">
        <f>[1]!VendorFilteredRows( EquipmentListTable[],EquipmentListTable[Supplier], FilterSpecs!$A$7, $A$2)</f>
        <v>Headers, Female</v>
      </c>
      <c r="C142" s="125" t="str">
        <f>[1]!VendorFilteredRows( EquipmentListTable[],EquipmentListTable[Supplier], FilterSpecs!$A$7, $A$2)</f>
        <v>Adafruit</v>
      </c>
      <c r="D142" s="125" t="str">
        <f>[1]!VendorFilteredRows( EquipmentListTable[],EquipmentListTable[Supplier], FilterSpecs!$A$7, $A$2)</f>
        <v>366</v>
      </c>
      <c r="E142" s="125">
        <f>[1]!VendorFilteredRows( EquipmentListTable[],EquipmentListTable[Supplier], FilterSpecs!$A$7, $A$2)</f>
        <v>2</v>
      </c>
      <c r="F142" s="125">
        <f>[1]!VendorFilteredRows( EquipmentListTable[],EquipmentListTable[Supplier], FilterSpecs!$A$7, $A$2)</f>
        <v>0</v>
      </c>
      <c r="G142" s="125">
        <f>[1]!VendorFilteredRows( EquipmentListTable[],EquipmentListTable[Supplier], FilterSpecs!$A$7, $A$2)</f>
        <v>0</v>
      </c>
      <c r="H142" s="125">
        <f>[1]!VendorFilteredRows( EquipmentListTable[],EquipmentListTable[Supplier], FilterSpecs!$A$7, $A$2)</f>
        <v>10</v>
      </c>
      <c r="I142" s="125">
        <f>[1]!VendorFilteredRows( EquipmentListTable[],EquipmentListTable[Supplier], FilterSpecs!$A$7, $A$2)</f>
        <v>10</v>
      </c>
      <c r="J142" s="125">
        <f>[1]!VendorFilteredRows( EquipmentListTable[],EquipmentListTable[Supplier], FilterSpecs!$A$7, $A$2)</f>
        <v>10</v>
      </c>
      <c r="K142" s="125">
        <f>[1]!VendorFilteredRows( EquipmentListTable[],EquipmentListTable[Supplier], FilterSpecs!$A$7, $A$2)</f>
        <v>0</v>
      </c>
      <c r="L142" s="125">
        <f>[1]!VendorFilteredRows( EquipmentListTable[],EquipmentListTable[Supplier], FilterSpecs!$A$7, $A$2)</f>
        <v>0</v>
      </c>
      <c r="M142" s="125" t="str">
        <f>[1]!VendorFilteredRows( EquipmentListTable[],EquipmentListTable[Supplier], FilterSpecs!$A$7, $A$2)</f>
        <v>2mm 10 pin Socket Headers (for XBee) - Pack of 2</v>
      </c>
      <c r="N142" s="125">
        <f>[1]!VendorFilteredRows( EquipmentListTable[],EquipmentListTable[Supplier], FilterSpecs!$A$7, $A$2)</f>
        <v>0.95</v>
      </c>
      <c r="O142" s="125">
        <f>[1]!VendorFilteredRows( EquipmentListTable[],EquipmentListTable[Supplier], FilterSpecs!$A$7, $A$2)</f>
        <v>0</v>
      </c>
      <c r="P142" s="125" t="str">
        <f>[1]!VendorFilteredRows( EquipmentListTable[],EquipmentListTable[Supplier], FilterSpecs!$A$7, $A$2)</f>
        <v>A</v>
      </c>
      <c r="Q142" s="125">
        <f>[1]!VendorFilteredRows( EquipmentListTable[],EquipmentListTable[Supplier], FilterSpecs!$A$7, $A$2)</f>
        <v>491</v>
      </c>
      <c r="R142" s="125" t="str">
        <f>[1]!VendorFilteredRows( EquipmentListTable[],EquipmentListTable[Supplier], FilterSpecs!$A$7, $A$2)</f>
        <v>366</v>
      </c>
      <c r="S142" s="125">
        <f>[1]!VendorFilteredRows( EquipmentListTable[],EquipmentListTable[Supplier], FilterSpecs!$A$7, $A$2)</f>
        <v>0</v>
      </c>
      <c r="T142" s="125">
        <f>[1]!VendorFilteredRows( EquipmentListTable[],EquipmentListTable[Supplier], FilterSpecs!$A$7, $A$2)</f>
        <v>9.5</v>
      </c>
      <c r="U142" s="125">
        <f>[1]!VendorFilteredRows( EquipmentListTable[],EquipmentListTable[Supplier], FilterSpecs!$A$7, $A$2)</f>
        <v>9.5</v>
      </c>
      <c r="V142" s="125">
        <f>[1]!VendorFilteredRows( EquipmentListTable[],EquipmentListTable[Supplier], FilterSpecs!$A$7, $A$2)</f>
        <v>0</v>
      </c>
      <c r="W142" s="125">
        <f>[1]!VendorFilteredRows( EquipmentListTable[],EquipmentListTable[Supplier], FilterSpecs!$A$7, $A$2)</f>
        <v>0</v>
      </c>
      <c r="X142" s="125">
        <f>[1]!VendorFilteredRows( EquipmentListTable[],EquipmentListTable[Supplier], FilterSpecs!$A$7, $A$2)</f>
        <v>0</v>
      </c>
      <c r="Y142" s="125">
        <f>[1]!VendorFilteredRows( EquipmentListTable[],EquipmentListTable[Supplier], FilterSpecs!$A$7, $A$2)</f>
        <v>0</v>
      </c>
      <c r="Z142" s="125" t="str">
        <f>[1]!VendorFilteredRows( EquipmentListTable[],EquipmentListTable[Supplier], FilterSpecs!$A$7, $A$2)</f>
        <v>https://www.adafruit.com/product/366</v>
      </c>
      <c r="AA142" s="125" t="str">
        <f>[1]!VendorFilteredRows( EquipmentListTable[],EquipmentListTable[Supplier], FilterSpecs!$A$7, $A$2)</f>
        <v>https://www.mouser.com/ProductDetail/485-366</v>
      </c>
      <c r="AB142" s="125"/>
    </row>
    <row r="143" spans="1:28" x14ac:dyDescent="0.3">
      <c r="A143" s="125" t="str">
        <f>[1]!VendorFilteredRows( EquipmentListTable[],EquipmentListTable[Supplier], FilterSpecs!$A$7, $A$2)</f>
        <v>Low-Level Electronics</v>
      </c>
      <c r="B143" s="125" t="str">
        <f>[1]!VendorFilteredRows( EquipmentListTable[],EquipmentListTable[Supplier], FilterSpecs!$A$7, $A$2)</f>
        <v>Headers, Female</v>
      </c>
      <c r="C143" s="125" t="str">
        <f>[1]!VendorFilteredRows( EquipmentListTable[],EquipmentListTable[Supplier], FilterSpecs!$A$7, $A$2)</f>
        <v>Adafruit</v>
      </c>
      <c r="D143" s="125" t="str">
        <f>[1]!VendorFilteredRows( EquipmentListTable[],EquipmentListTable[Supplier], FilterSpecs!$A$7, $A$2)</f>
        <v>2672</v>
      </c>
      <c r="E143" s="125">
        <f>[1]!VendorFilteredRows( EquipmentListTable[],EquipmentListTable[Supplier], FilterSpecs!$A$7, $A$2)</f>
        <v>0</v>
      </c>
      <c r="F143" s="125">
        <f>[1]!VendorFilteredRows( EquipmentListTable[],EquipmentListTable[Supplier], FilterSpecs!$A$7, $A$2)</f>
        <v>1</v>
      </c>
      <c r="G143" s="125">
        <f>[1]!VendorFilteredRows( EquipmentListTable[],EquipmentListTable[Supplier], FilterSpecs!$A$7, $A$2)</f>
        <v>1</v>
      </c>
      <c r="H143" s="125">
        <f>[1]!VendorFilteredRows( EquipmentListTable[],EquipmentListTable[Supplier], FilterSpecs!$A$7, $A$2)</f>
        <v>1</v>
      </c>
      <c r="I143" s="125">
        <f>[1]!VendorFilteredRows( EquipmentListTable[],EquipmentListTable[Supplier], FilterSpecs!$A$7, $A$2)</f>
        <v>1</v>
      </c>
      <c r="J143" s="125">
        <f>[1]!VendorFilteredRows( EquipmentListTable[],EquipmentListTable[Supplier], FilterSpecs!$A$7, $A$2)</f>
        <v>1</v>
      </c>
      <c r="K143" s="125">
        <f>[1]!VendorFilteredRows( EquipmentListTable[],EquipmentListTable[Supplier], FilterSpecs!$A$7, $A$2)</f>
        <v>0</v>
      </c>
      <c r="L143" s="125">
        <f>[1]!VendorFilteredRows( EquipmentListTable[],EquipmentListTable[Supplier], FilterSpecs!$A$7, $A$2)</f>
        <v>0</v>
      </c>
      <c r="M143" s="125" t="str">
        <f>[1]!VendorFilteredRows( EquipmentListTable[],EquipmentListTable[Supplier], FilterSpecs!$A$7, $A$2)</f>
        <v>2mm Pitch 25-Pin Female Socket Headers - Pack of 5</v>
      </c>
      <c r="N143" s="125">
        <f>[1]!VendorFilteredRows( EquipmentListTable[],EquipmentListTable[Supplier], FilterSpecs!$A$7, $A$2)</f>
        <v>3.95</v>
      </c>
      <c r="O143" s="125">
        <f>[1]!VendorFilteredRows( EquipmentListTable[],EquipmentListTable[Supplier], FilterSpecs!$A$7, $A$2)</f>
        <v>0</v>
      </c>
      <c r="P143" s="125" t="str">
        <f>[1]!VendorFilteredRows( EquipmentListTable[],EquipmentListTable[Supplier], FilterSpecs!$A$7, $A$2)</f>
        <v>A</v>
      </c>
      <c r="Q143" s="125">
        <f>[1]!VendorFilteredRows( EquipmentListTable[],EquipmentListTable[Supplier], FilterSpecs!$A$7, $A$2)</f>
        <v>492</v>
      </c>
      <c r="R143" s="125" t="str">
        <f>[1]!VendorFilteredRows( EquipmentListTable[],EquipmentListTable[Supplier], FilterSpecs!$A$7, $A$2)</f>
        <v>2672</v>
      </c>
      <c r="S143" s="125">
        <f>[1]!VendorFilteredRows( EquipmentListTable[],EquipmentListTable[Supplier], FilterSpecs!$A$7, $A$2)</f>
        <v>0</v>
      </c>
      <c r="T143" s="125">
        <f>[1]!VendorFilteredRows( EquipmentListTable[],EquipmentListTable[Supplier], FilterSpecs!$A$7, $A$2)</f>
        <v>3.95</v>
      </c>
      <c r="U143" s="125">
        <f>[1]!VendorFilteredRows( EquipmentListTable[],EquipmentListTable[Supplier], FilterSpecs!$A$7, $A$2)</f>
        <v>3.95</v>
      </c>
      <c r="V143" s="125">
        <f>[1]!VendorFilteredRows( EquipmentListTable[],EquipmentListTable[Supplier], FilterSpecs!$A$7, $A$2)</f>
        <v>0</v>
      </c>
      <c r="W143" s="125">
        <f>[1]!VendorFilteredRows( EquipmentListTable[],EquipmentListTable[Supplier], FilterSpecs!$A$7, $A$2)</f>
        <v>0</v>
      </c>
      <c r="X143" s="125">
        <f>[1]!VendorFilteredRows( EquipmentListTable[],EquipmentListTable[Supplier], FilterSpecs!$A$7, $A$2)</f>
        <v>0</v>
      </c>
      <c r="Y143" s="125">
        <f>[1]!VendorFilteredRows( EquipmentListTable[],EquipmentListTable[Supplier], FilterSpecs!$A$7, $A$2)</f>
        <v>0</v>
      </c>
      <c r="Z143" s="125" t="str">
        <f>[1]!VendorFilteredRows( EquipmentListTable[],EquipmentListTable[Supplier], FilterSpecs!$A$7, $A$2)</f>
        <v>https://www.adafruit.com/product/2672</v>
      </c>
      <c r="AA143" s="125" t="str">
        <f>[1]!VendorFilteredRows( EquipmentListTable[],EquipmentListTable[Supplier], FilterSpecs!$A$7, $A$2)</f>
        <v>https://www.mouser.com/ProductDetail/485-2672</v>
      </c>
      <c r="AB143" s="125"/>
    </row>
    <row r="144" spans="1:28" x14ac:dyDescent="0.3">
      <c r="A144" s="125" t="str">
        <f>[1]!VendorFilteredRows( EquipmentListTable[],EquipmentListTable[Supplier], FilterSpecs!$A$7, $A$2)</f>
        <v>Low-Level Electronics</v>
      </c>
      <c r="B144" s="125" t="str">
        <f>[1]!VendorFilteredRows( EquipmentListTable[],EquipmentListTable[Supplier], FilterSpecs!$A$7, $A$2)</f>
        <v>Jumper Wires, DIY</v>
      </c>
      <c r="C144" s="125" t="str">
        <f>[1]!VendorFilteredRows( EquipmentListTable[],EquipmentListTable[Supplier], FilterSpecs!$A$7, $A$2)</f>
        <v>Adafruit</v>
      </c>
      <c r="D144" s="125" t="str">
        <f>[1]!VendorFilteredRows( EquipmentListTable[],EquipmentListTable[Supplier], FilterSpecs!$A$7, $A$2)</f>
        <v>3145</v>
      </c>
      <c r="E144" s="125">
        <f>[1]!VendorFilteredRows( EquipmentListTable[],EquipmentListTable[Supplier], FilterSpecs!$A$7, $A$2)</f>
        <v>0</v>
      </c>
      <c r="F144" s="125">
        <f>[1]!VendorFilteredRows( EquipmentListTable[],EquipmentListTable[Supplier], FilterSpecs!$A$7, $A$2)</f>
        <v>6</v>
      </c>
      <c r="G144" s="125">
        <f>[1]!VendorFilteredRows( EquipmentListTable[],EquipmentListTable[Supplier], FilterSpecs!$A$7, $A$2)</f>
        <v>3</v>
      </c>
      <c r="H144" s="125">
        <f>[1]!VendorFilteredRows( EquipmentListTable[],EquipmentListTable[Supplier], FilterSpecs!$A$7, $A$2)</f>
        <v>6</v>
      </c>
      <c r="I144" s="125">
        <f>[1]!VendorFilteredRows( EquipmentListTable[],EquipmentListTable[Supplier], FilterSpecs!$A$7, $A$2)</f>
        <v>3</v>
      </c>
      <c r="J144" s="125">
        <f>[1]!VendorFilteredRows( EquipmentListTable[],EquipmentListTable[Supplier], FilterSpecs!$A$7, $A$2)</f>
        <v>3</v>
      </c>
      <c r="K144" s="125">
        <f>[1]!VendorFilteredRows( EquipmentListTable[],EquipmentListTable[Supplier], FilterSpecs!$A$7, $A$2)</f>
        <v>3</v>
      </c>
      <c r="L144" s="125">
        <f>[1]!VendorFilteredRows( EquipmentListTable[],EquipmentListTable[Supplier], FilterSpecs!$A$7, $A$2)</f>
        <v>3</v>
      </c>
      <c r="M144" s="125" t="str">
        <f>[1]!VendorFilteredRows( EquipmentListTable[],EquipmentListTable[Supplier], FilterSpecs!$A$7, $A$2)</f>
        <v>Small Single Row Wire Housing Pack for DIY Jumper Cables</v>
      </c>
      <c r="N144" s="125">
        <f>[1]!VendorFilteredRows( EquipmentListTable[],EquipmentListTable[Supplier], FilterSpecs!$A$7, $A$2)</f>
        <v>1.95</v>
      </c>
      <c r="O144" s="125">
        <f>[1]!VendorFilteredRows( EquipmentListTable[],EquipmentListTable[Supplier], FilterSpecs!$A$7, $A$2)</f>
        <v>5.85</v>
      </c>
      <c r="P144" s="125" t="str">
        <f>[1]!VendorFilteredRows( EquipmentListTable[],EquipmentListTable[Supplier], FilterSpecs!$A$7, $A$2)</f>
        <v>A</v>
      </c>
      <c r="Q144" s="125">
        <f>[1]!VendorFilteredRows( EquipmentListTable[],EquipmentListTable[Supplier], FilterSpecs!$A$7, $A$2)</f>
        <v>496</v>
      </c>
      <c r="R144" s="125" t="str">
        <f>[1]!VendorFilteredRows( EquipmentListTable[],EquipmentListTable[Supplier], FilterSpecs!$A$7, $A$2)</f>
        <v>3145</v>
      </c>
      <c r="S144" s="125">
        <f>[1]!VendorFilteredRows( EquipmentListTable[],EquipmentListTable[Supplier], FilterSpecs!$A$7, $A$2)</f>
        <v>0</v>
      </c>
      <c r="T144" s="125">
        <f>[1]!VendorFilteredRows( EquipmentListTable[],EquipmentListTable[Supplier], FilterSpecs!$A$7, $A$2)</f>
        <v>11.7</v>
      </c>
      <c r="U144" s="125">
        <f>[1]!VendorFilteredRows( EquipmentListTable[],EquipmentListTable[Supplier], FilterSpecs!$A$7, $A$2)</f>
        <v>5.85</v>
      </c>
      <c r="V144" s="125">
        <f>[1]!VendorFilteredRows( EquipmentListTable[],EquipmentListTable[Supplier], FilterSpecs!$A$7, $A$2)</f>
        <v>5.85</v>
      </c>
      <c r="W144" s="125">
        <f>[1]!VendorFilteredRows( EquipmentListTable[],EquipmentListTable[Supplier], FilterSpecs!$A$7, $A$2)</f>
        <v>5.85</v>
      </c>
      <c r="X144" s="125">
        <f>[1]!VendorFilteredRows( EquipmentListTable[],EquipmentListTable[Supplier], FilterSpecs!$A$7, $A$2)</f>
        <v>0</v>
      </c>
      <c r="Y144" s="125">
        <f>[1]!VendorFilteredRows( EquipmentListTable[],EquipmentListTable[Supplier], FilterSpecs!$A$7, $A$2)</f>
        <v>0</v>
      </c>
      <c r="Z144" s="125" t="str">
        <f>[1]!VendorFilteredRows( EquipmentListTable[],EquipmentListTable[Supplier], FilterSpecs!$A$7, $A$2)</f>
        <v>https://www.adafruit.com/product/3145</v>
      </c>
      <c r="AA144" s="125" t="str">
        <f>[1]!VendorFilteredRows( EquipmentListTable[],EquipmentListTable[Supplier], FilterSpecs!$A$7, $A$2)</f>
        <v>https://www.mouser.com/ProductDetail/485-3145</v>
      </c>
      <c r="AB144" s="125"/>
    </row>
    <row r="145" spans="1:28" x14ac:dyDescent="0.3">
      <c r="A145" s="125" t="str">
        <f>[1]!VendorFilteredRows( EquipmentListTable[],EquipmentListTable[Supplier], FilterSpecs!$A$7, $A$2)</f>
        <v>Low-Level Electronics</v>
      </c>
      <c r="B145" s="125" t="str">
        <f>[1]!VendorFilteredRows( EquipmentListTable[],EquipmentListTable[Supplier], FilterSpecs!$A$7, $A$2)</f>
        <v>Jumper Wires, DIY</v>
      </c>
      <c r="C145" s="125" t="str">
        <f>[1]!VendorFilteredRows( EquipmentListTable[],EquipmentListTable[Supplier], FilterSpecs!$A$7, $A$2)</f>
        <v>Adafruit</v>
      </c>
      <c r="D145" s="125" t="str">
        <f>[1]!VendorFilteredRows( EquipmentListTable[],EquipmentListTable[Supplier], FilterSpecs!$A$7, $A$2)</f>
        <v>3144</v>
      </c>
      <c r="E145" s="125">
        <f>[1]!VendorFilteredRows( EquipmentListTable[],EquipmentListTable[Supplier], FilterSpecs!$A$7, $A$2)</f>
        <v>0</v>
      </c>
      <c r="F145" s="125">
        <f>[1]!VendorFilteredRows( EquipmentListTable[],EquipmentListTable[Supplier], FilterSpecs!$A$7, $A$2)</f>
        <v>1</v>
      </c>
      <c r="G145" s="125">
        <f>[1]!VendorFilteredRows( EquipmentListTable[],EquipmentListTable[Supplier], FilterSpecs!$A$7, $A$2)</f>
        <v>1</v>
      </c>
      <c r="H145" s="125">
        <f>[1]!VendorFilteredRows( EquipmentListTable[],EquipmentListTable[Supplier], FilterSpecs!$A$7, $A$2)</f>
        <v>1</v>
      </c>
      <c r="I145" s="125">
        <f>[1]!VendorFilteredRows( EquipmentListTable[],EquipmentListTable[Supplier], FilterSpecs!$A$7, $A$2)</f>
        <v>1</v>
      </c>
      <c r="J145" s="125">
        <f>[1]!VendorFilteredRows( EquipmentListTable[],EquipmentListTable[Supplier], FilterSpecs!$A$7, $A$2)</f>
        <v>1</v>
      </c>
      <c r="K145" s="125">
        <f>[1]!VendorFilteredRows( EquipmentListTable[],EquipmentListTable[Supplier], FilterSpecs!$A$7, $A$2)</f>
        <v>0</v>
      </c>
      <c r="L145" s="125">
        <f>[1]!VendorFilteredRows( EquipmentListTable[],EquipmentListTable[Supplier], FilterSpecs!$A$7, $A$2)</f>
        <v>0</v>
      </c>
      <c r="M145" s="125" t="str">
        <f>[1]!VendorFilteredRows( EquipmentListTable[],EquipmentListTable[Supplier], FilterSpecs!$A$7, $A$2)</f>
        <v>Large Dual Row Wire Housing Pack for DIY Jumper Cables</v>
      </c>
      <c r="N145" s="125">
        <f>[1]!VendorFilteredRows( EquipmentListTable[],EquipmentListTable[Supplier], FilterSpecs!$A$7, $A$2)</f>
        <v>3.95</v>
      </c>
      <c r="O145" s="125">
        <f>[1]!VendorFilteredRows( EquipmentListTable[],EquipmentListTable[Supplier], FilterSpecs!$A$7, $A$2)</f>
        <v>0</v>
      </c>
      <c r="P145" s="125" t="str">
        <f>[1]!VendorFilteredRows( EquipmentListTable[],EquipmentListTable[Supplier], FilterSpecs!$A$7, $A$2)</f>
        <v>A</v>
      </c>
      <c r="Q145" s="125">
        <f>[1]!VendorFilteredRows( EquipmentListTable[],EquipmentListTable[Supplier], FilterSpecs!$A$7, $A$2)</f>
        <v>497</v>
      </c>
      <c r="R145" s="125" t="str">
        <f>[1]!VendorFilteredRows( EquipmentListTable[],EquipmentListTable[Supplier], FilterSpecs!$A$7, $A$2)</f>
        <v>3144</v>
      </c>
      <c r="S145" s="125">
        <f>[1]!VendorFilteredRows( EquipmentListTable[],EquipmentListTable[Supplier], FilterSpecs!$A$7, $A$2)</f>
        <v>0</v>
      </c>
      <c r="T145" s="125">
        <f>[1]!VendorFilteredRows( EquipmentListTable[],EquipmentListTable[Supplier], FilterSpecs!$A$7, $A$2)</f>
        <v>3.95</v>
      </c>
      <c r="U145" s="125">
        <f>[1]!VendorFilteredRows( EquipmentListTable[],EquipmentListTable[Supplier], FilterSpecs!$A$7, $A$2)</f>
        <v>3.95</v>
      </c>
      <c r="V145" s="125">
        <f>[1]!VendorFilteredRows( EquipmentListTable[],EquipmentListTable[Supplier], FilterSpecs!$A$7, $A$2)</f>
        <v>0</v>
      </c>
      <c r="W145" s="125">
        <f>[1]!VendorFilteredRows( EquipmentListTable[],EquipmentListTable[Supplier], FilterSpecs!$A$7, $A$2)</f>
        <v>0</v>
      </c>
      <c r="X145" s="125">
        <f>[1]!VendorFilteredRows( EquipmentListTable[],EquipmentListTable[Supplier], FilterSpecs!$A$7, $A$2)</f>
        <v>0</v>
      </c>
      <c r="Y145" s="125">
        <f>[1]!VendorFilteredRows( EquipmentListTable[],EquipmentListTable[Supplier], FilterSpecs!$A$7, $A$2)</f>
        <v>0</v>
      </c>
      <c r="Z145" s="125" t="str">
        <f>[1]!VendorFilteredRows( EquipmentListTable[],EquipmentListTable[Supplier], FilterSpecs!$A$7, $A$2)</f>
        <v>https://www.adafruit.com/product/3144</v>
      </c>
      <c r="AA145" s="125" t="str">
        <f>[1]!VendorFilteredRows( EquipmentListTable[],EquipmentListTable[Supplier], FilterSpecs!$A$7, $A$2)</f>
        <v>https://www.mouser.com/ProductDetail/485-3144</v>
      </c>
      <c r="AB145" s="125"/>
    </row>
    <row r="146" spans="1:28" x14ac:dyDescent="0.3">
      <c r="A146" s="125" t="str">
        <f>[1]!VendorFilteredRows( EquipmentListTable[],EquipmentListTable[Supplier], FilterSpecs!$A$7, $A$2)</f>
        <v>Low-Level Electronics</v>
      </c>
      <c r="B146" s="125" t="str">
        <f>[1]!VendorFilteredRows( EquipmentListTable[],EquipmentListTable[Supplier], FilterSpecs!$A$7, $A$2)</f>
        <v>Jumper Wires, DIY</v>
      </c>
      <c r="C146" s="125" t="str">
        <f>[1]!VendorFilteredRows( EquipmentListTable[],EquipmentListTable[Supplier], FilterSpecs!$A$7, $A$2)</f>
        <v>Adafruit</v>
      </c>
      <c r="D146" s="125" t="str">
        <f>[1]!VendorFilteredRows( EquipmentListTable[],EquipmentListTable[Supplier], FilterSpecs!$A$7, $A$2)</f>
        <v>3143</v>
      </c>
      <c r="E146" s="125">
        <f>[1]!VendorFilteredRows( EquipmentListTable[],EquipmentListTable[Supplier], FilterSpecs!$A$7, $A$2)</f>
        <v>0</v>
      </c>
      <c r="F146" s="125">
        <f>[1]!VendorFilteredRows( EquipmentListTable[],EquipmentListTable[Supplier], FilterSpecs!$A$7, $A$2)</f>
        <v>4</v>
      </c>
      <c r="G146" s="125">
        <f>[1]!VendorFilteredRows( EquipmentListTable[],EquipmentListTable[Supplier], FilterSpecs!$A$7, $A$2)</f>
        <v>2</v>
      </c>
      <c r="H146" s="125">
        <f>[1]!VendorFilteredRows( EquipmentListTable[],EquipmentListTable[Supplier], FilterSpecs!$A$7, $A$2)</f>
        <v>4</v>
      </c>
      <c r="I146" s="125">
        <f>[1]!VendorFilteredRows( EquipmentListTable[],EquipmentListTable[Supplier], FilterSpecs!$A$7, $A$2)</f>
        <v>2</v>
      </c>
      <c r="J146" s="125">
        <f>[1]!VendorFilteredRows( EquipmentListTable[],EquipmentListTable[Supplier], FilterSpecs!$A$7, $A$2)</f>
        <v>0</v>
      </c>
      <c r="K146" s="125">
        <f>[1]!VendorFilteredRows( EquipmentListTable[],EquipmentListTable[Supplier], FilterSpecs!$A$7, $A$2)</f>
        <v>2</v>
      </c>
      <c r="L146" s="125">
        <f>[1]!VendorFilteredRows( EquipmentListTable[],EquipmentListTable[Supplier], FilterSpecs!$A$7, $A$2)</f>
        <v>2</v>
      </c>
      <c r="M146" s="125" t="str">
        <f>[1]!VendorFilteredRows( EquipmentListTable[],EquipmentListTable[Supplier], FilterSpecs!$A$7, $A$2)</f>
        <v>Small Dual Row Wire Housing Pack for DIY Jumper Cables</v>
      </c>
      <c r="N146" s="125">
        <f>[1]!VendorFilteredRows( EquipmentListTable[],EquipmentListTable[Supplier], FilterSpecs!$A$7, $A$2)</f>
        <v>1.95</v>
      </c>
      <c r="O146" s="125">
        <f>[1]!VendorFilteredRows( EquipmentListTable[],EquipmentListTable[Supplier], FilterSpecs!$A$7, $A$2)</f>
        <v>3.9</v>
      </c>
      <c r="P146" s="125" t="str">
        <f>[1]!VendorFilteredRows( EquipmentListTable[],EquipmentListTable[Supplier], FilterSpecs!$A$7, $A$2)</f>
        <v>G</v>
      </c>
      <c r="Q146" s="125">
        <f>[1]!VendorFilteredRows( EquipmentListTable[],EquipmentListTable[Supplier], FilterSpecs!$A$7, $A$2)</f>
        <v>498</v>
      </c>
      <c r="R146" s="125" t="str">
        <f>[1]!VendorFilteredRows( EquipmentListTable[],EquipmentListTable[Supplier], FilterSpecs!$A$7, $A$2)</f>
        <v>3143</v>
      </c>
      <c r="S146" s="125">
        <f>[1]!VendorFilteredRows( EquipmentListTable[],EquipmentListTable[Supplier], FilterSpecs!$A$7, $A$2)</f>
        <v>0</v>
      </c>
      <c r="T146" s="125">
        <f>[1]!VendorFilteredRows( EquipmentListTable[],EquipmentListTable[Supplier], FilterSpecs!$A$7, $A$2)</f>
        <v>7.8</v>
      </c>
      <c r="U146" s="125">
        <f>[1]!VendorFilteredRows( EquipmentListTable[],EquipmentListTable[Supplier], FilterSpecs!$A$7, $A$2)</f>
        <v>3.9</v>
      </c>
      <c r="V146" s="125">
        <f>[1]!VendorFilteredRows( EquipmentListTable[],EquipmentListTable[Supplier], FilterSpecs!$A$7, $A$2)</f>
        <v>3.9</v>
      </c>
      <c r="W146" s="125">
        <f>[1]!VendorFilteredRows( EquipmentListTable[],EquipmentListTable[Supplier], FilterSpecs!$A$7, $A$2)</f>
        <v>3.9</v>
      </c>
      <c r="X146" s="125">
        <f>[1]!VendorFilteredRows( EquipmentListTable[],EquipmentListTable[Supplier], FilterSpecs!$A$7, $A$2)</f>
        <v>0</v>
      </c>
      <c r="Y146" s="125">
        <f>[1]!VendorFilteredRows( EquipmentListTable[],EquipmentListTable[Supplier], FilterSpecs!$A$7, $A$2)</f>
        <v>0</v>
      </c>
      <c r="Z146" s="125" t="str">
        <f>[1]!VendorFilteredRows( EquipmentListTable[],EquipmentListTable[Supplier], FilterSpecs!$A$7, $A$2)</f>
        <v>https://www.adafruit.com/product/3143</v>
      </c>
      <c r="AA146" s="125" t="str">
        <f>[1]!VendorFilteredRows( EquipmentListTable[],EquipmentListTable[Supplier], FilterSpecs!$A$7, $A$2)</f>
        <v>https://www.mouser.com/ProductDetail/485-3143</v>
      </c>
      <c r="AB146" s="125"/>
    </row>
    <row r="147" spans="1:28" x14ac:dyDescent="0.3">
      <c r="A147" s="125" t="str">
        <f>[1]!VendorFilteredRows( EquipmentListTable[],EquipmentListTable[Supplier], FilterSpecs!$A$7, $A$2)</f>
        <v>Low-Level Electronics</v>
      </c>
      <c r="B147" s="125" t="str">
        <f>[1]!VendorFilteredRows( EquipmentListTable[],EquipmentListTable[Supplier], FilterSpecs!$A$7, $A$2)</f>
        <v>Jumper Wires, DIY</v>
      </c>
      <c r="C147" s="125" t="str">
        <f>[1]!VendorFilteredRows( EquipmentListTable[],EquipmentListTable[Supplier], FilterSpecs!$A$7, $A$2)</f>
        <v>Adafruit</v>
      </c>
      <c r="D147" s="125" t="str">
        <f>[1]!VendorFilteredRows( EquipmentListTable[],EquipmentListTable[Supplier], FilterSpecs!$A$7, $A$2)</f>
        <v>3146</v>
      </c>
      <c r="E147" s="125">
        <f>[1]!VendorFilteredRows( EquipmentListTable[],EquipmentListTable[Supplier], FilterSpecs!$A$7, $A$2)</f>
        <v>0</v>
      </c>
      <c r="F147" s="125">
        <f>[1]!VendorFilteredRows( EquipmentListTable[],EquipmentListTable[Supplier], FilterSpecs!$A$7, $A$2)</f>
        <v>3</v>
      </c>
      <c r="G147" s="125">
        <f>[1]!VendorFilteredRows( EquipmentListTable[],EquipmentListTable[Supplier], FilterSpecs!$A$7, $A$2)</f>
        <v>1</v>
      </c>
      <c r="H147" s="125">
        <f>[1]!VendorFilteredRows( EquipmentListTable[],EquipmentListTable[Supplier], FilterSpecs!$A$7, $A$2)</f>
        <v>3</v>
      </c>
      <c r="I147" s="125">
        <f>[1]!VendorFilteredRows( EquipmentListTable[],EquipmentListTable[Supplier], FilterSpecs!$A$7, $A$2)</f>
        <v>1</v>
      </c>
      <c r="J147" s="125">
        <f>[1]!VendorFilteredRows( EquipmentListTable[],EquipmentListTable[Supplier], FilterSpecs!$A$7, $A$2)</f>
        <v>0</v>
      </c>
      <c r="K147" s="125">
        <f>[1]!VendorFilteredRows( EquipmentListTable[],EquipmentListTable[Supplier], FilterSpecs!$A$7, $A$2)</f>
        <v>2</v>
      </c>
      <c r="L147" s="125">
        <f>[1]!VendorFilteredRows( EquipmentListTable[],EquipmentListTable[Supplier], FilterSpecs!$A$7, $A$2)</f>
        <v>2</v>
      </c>
      <c r="M147" s="125" t="str">
        <f>[1]!VendorFilteredRows( EquipmentListTable[],EquipmentListTable[Supplier], FilterSpecs!$A$7, $A$2)</f>
        <v>Large Single Row Housing Pack for DIY Jumper Cables</v>
      </c>
      <c r="N147" s="125">
        <f>[1]!VendorFilteredRows( EquipmentListTable[],EquipmentListTable[Supplier], FilterSpecs!$A$7, $A$2)</f>
        <v>2.95</v>
      </c>
      <c r="O147" s="125">
        <f>[1]!VendorFilteredRows( EquipmentListTable[],EquipmentListTable[Supplier], FilterSpecs!$A$7, $A$2)</f>
        <v>5.9</v>
      </c>
      <c r="P147" s="125" t="str">
        <f>[1]!VendorFilteredRows( EquipmentListTable[],EquipmentListTable[Supplier], FilterSpecs!$A$7, $A$2)</f>
        <v>G</v>
      </c>
      <c r="Q147" s="125">
        <f>[1]!VendorFilteredRows( EquipmentListTable[],EquipmentListTable[Supplier], FilterSpecs!$A$7, $A$2)</f>
        <v>499</v>
      </c>
      <c r="R147" s="125" t="str">
        <f>[1]!VendorFilteredRows( EquipmentListTable[],EquipmentListTable[Supplier], FilterSpecs!$A$7, $A$2)</f>
        <v>3146</v>
      </c>
      <c r="S147" s="125">
        <f>[1]!VendorFilteredRows( EquipmentListTable[],EquipmentListTable[Supplier], FilterSpecs!$A$7, $A$2)</f>
        <v>0</v>
      </c>
      <c r="T147" s="125">
        <f>[1]!VendorFilteredRows( EquipmentListTable[],EquipmentListTable[Supplier], FilterSpecs!$A$7, $A$2)</f>
        <v>8.8500000000000014</v>
      </c>
      <c r="U147" s="125">
        <f>[1]!VendorFilteredRows( EquipmentListTable[],EquipmentListTable[Supplier], FilterSpecs!$A$7, $A$2)</f>
        <v>2.95</v>
      </c>
      <c r="V147" s="125">
        <f>[1]!VendorFilteredRows( EquipmentListTable[],EquipmentListTable[Supplier], FilterSpecs!$A$7, $A$2)</f>
        <v>5.9</v>
      </c>
      <c r="W147" s="125">
        <f>[1]!VendorFilteredRows( EquipmentListTable[],EquipmentListTable[Supplier], FilterSpecs!$A$7, $A$2)</f>
        <v>5.9</v>
      </c>
      <c r="X147" s="125">
        <f>[1]!VendorFilteredRows( EquipmentListTable[],EquipmentListTable[Supplier], FilterSpecs!$A$7, $A$2)</f>
        <v>0</v>
      </c>
      <c r="Y147" s="125">
        <f>[1]!VendorFilteredRows( EquipmentListTable[],EquipmentListTable[Supplier], FilterSpecs!$A$7, $A$2)</f>
        <v>0</v>
      </c>
      <c r="Z147" s="125" t="str">
        <f>[1]!VendorFilteredRows( EquipmentListTable[],EquipmentListTable[Supplier], FilterSpecs!$A$7, $A$2)</f>
        <v>https://www.adafruit.com/product/3146</v>
      </c>
      <c r="AA147" s="125" t="str">
        <f>[1]!VendorFilteredRows( EquipmentListTable[],EquipmentListTable[Supplier], FilterSpecs!$A$7, $A$2)</f>
        <v>https://www.mouser.com/ProductDetail/485-3146</v>
      </c>
      <c r="AB147" s="125"/>
    </row>
    <row r="148" spans="1:28" x14ac:dyDescent="0.3">
      <c r="A148" s="125" t="str">
        <f>[1]!VendorFilteredRows( EquipmentListTable[],EquipmentListTable[Supplier], FilterSpecs!$A$7, $A$2)</f>
        <v>Low-Level Electronics</v>
      </c>
      <c r="B148" s="125" t="str">
        <f>[1]!VendorFilteredRows( EquipmentListTable[],EquipmentListTable[Supplier], FilterSpecs!$A$7, $A$2)</f>
        <v>Jumper Wires, DIY</v>
      </c>
      <c r="C148" s="125" t="str">
        <f>[1]!VendorFilteredRows( EquipmentListTable[],EquipmentListTable[Supplier], FilterSpecs!$A$7, $A$2)</f>
        <v>Adafruit</v>
      </c>
      <c r="D148" s="125" t="str">
        <f>[1]!VendorFilteredRows( EquipmentListTable[],EquipmentListTable[Supplier], FilterSpecs!$A$7, $A$2)</f>
        <v>3141</v>
      </c>
      <c r="E148" s="125">
        <f>[1]!VendorFilteredRows( EquipmentListTable[],EquipmentListTable[Supplier], FilterSpecs!$A$7, $A$2)</f>
        <v>2</v>
      </c>
      <c r="F148" s="125">
        <f>[1]!VendorFilteredRows( EquipmentListTable[],EquipmentListTable[Supplier], FilterSpecs!$A$7, $A$2)</f>
        <v>0</v>
      </c>
      <c r="G148" s="125">
        <f>[1]!VendorFilteredRows( EquipmentListTable[],EquipmentListTable[Supplier], FilterSpecs!$A$7, $A$2)</f>
        <v>0</v>
      </c>
      <c r="H148" s="125">
        <f>[1]!VendorFilteredRows( EquipmentListTable[],EquipmentListTable[Supplier], FilterSpecs!$A$7, $A$2)</f>
        <v>10</v>
      </c>
      <c r="I148" s="125">
        <f>[1]!VendorFilteredRows( EquipmentListTable[],EquipmentListTable[Supplier], FilterSpecs!$A$7, $A$2)</f>
        <v>5</v>
      </c>
      <c r="J148" s="125">
        <f>[1]!VendorFilteredRows( EquipmentListTable[],EquipmentListTable[Supplier], FilterSpecs!$A$7, $A$2)</f>
        <v>0</v>
      </c>
      <c r="K148" s="125">
        <f>[1]!VendorFilteredRows( EquipmentListTable[],EquipmentListTable[Supplier], FilterSpecs!$A$7, $A$2)</f>
        <v>5</v>
      </c>
      <c r="L148" s="125">
        <f>[1]!VendorFilteredRows( EquipmentListTable[],EquipmentListTable[Supplier], FilterSpecs!$A$7, $A$2)</f>
        <v>5</v>
      </c>
      <c r="M148" s="125" t="str">
        <f>[1]!VendorFilteredRows( EquipmentListTable[],EquipmentListTable[Supplier], FilterSpecs!$A$7, $A$2)</f>
        <v>Premium Female/Female Raw Custom Jumper Wires - 40 x 6" (150mm)</v>
      </c>
      <c r="N148" s="125">
        <f>[1]!VendorFilteredRows( EquipmentListTable[],EquipmentListTable[Supplier], FilterSpecs!$A$7, $A$2)</f>
        <v>2.95</v>
      </c>
      <c r="O148" s="125">
        <f>[1]!VendorFilteredRows( EquipmentListTable[],EquipmentListTable[Supplier], FilterSpecs!$A$7, $A$2)</f>
        <v>14.75</v>
      </c>
      <c r="P148" s="125" t="str">
        <f>[1]!VendorFilteredRows( EquipmentListTable[],EquipmentListTable[Supplier], FilterSpecs!$A$7, $A$2)</f>
        <v>G</v>
      </c>
      <c r="Q148" s="125">
        <f>[1]!VendorFilteredRows( EquipmentListTable[],EquipmentListTable[Supplier], FilterSpecs!$A$7, $A$2)</f>
        <v>500</v>
      </c>
      <c r="R148" s="125" t="str">
        <f>[1]!VendorFilteredRows( EquipmentListTable[],EquipmentListTable[Supplier], FilterSpecs!$A$7, $A$2)</f>
        <v>3141</v>
      </c>
      <c r="S148" s="125">
        <f>[1]!VendorFilteredRows( EquipmentListTable[],EquipmentListTable[Supplier], FilterSpecs!$A$7, $A$2)</f>
        <v>0</v>
      </c>
      <c r="T148" s="125">
        <f>[1]!VendorFilteredRows( EquipmentListTable[],EquipmentListTable[Supplier], FilterSpecs!$A$7, $A$2)</f>
        <v>29.5</v>
      </c>
      <c r="U148" s="125">
        <f>[1]!VendorFilteredRows( EquipmentListTable[],EquipmentListTable[Supplier], FilterSpecs!$A$7, $A$2)</f>
        <v>14.75</v>
      </c>
      <c r="V148" s="125">
        <f>[1]!VendorFilteredRows( EquipmentListTable[],EquipmentListTable[Supplier], FilterSpecs!$A$7, $A$2)</f>
        <v>14.75</v>
      </c>
      <c r="W148" s="125">
        <f>[1]!VendorFilteredRows( EquipmentListTable[],EquipmentListTable[Supplier], FilterSpecs!$A$7, $A$2)</f>
        <v>14.75</v>
      </c>
      <c r="X148" s="125">
        <f>[1]!VendorFilteredRows( EquipmentListTable[],EquipmentListTable[Supplier], FilterSpecs!$A$7, $A$2)</f>
        <v>0</v>
      </c>
      <c r="Y148" s="125">
        <f>[1]!VendorFilteredRows( EquipmentListTable[],EquipmentListTable[Supplier], FilterSpecs!$A$7, $A$2)</f>
        <v>0</v>
      </c>
      <c r="Z148" s="125" t="str">
        <f>[1]!VendorFilteredRows( EquipmentListTable[],EquipmentListTable[Supplier], FilterSpecs!$A$7, $A$2)</f>
        <v>https://www.adafruit.com/product/3141</v>
      </c>
      <c r="AA148" s="125" t="str">
        <f>[1]!VendorFilteredRows( EquipmentListTable[],EquipmentListTable[Supplier], FilterSpecs!$A$7, $A$2)</f>
        <v>https://www.mouser.com/ProductDetail/485-3141</v>
      </c>
      <c r="AB148" s="125"/>
    </row>
    <row r="149" spans="1:28" x14ac:dyDescent="0.3">
      <c r="A149" s="125" t="str">
        <f>[1]!VendorFilteredRows( EquipmentListTable[],EquipmentListTable[Supplier], FilterSpecs!$A$7, $A$2)</f>
        <v>Low-Level Electronics</v>
      </c>
      <c r="B149" s="125" t="str">
        <f>[1]!VendorFilteredRows( EquipmentListTable[],EquipmentListTable[Supplier], FilterSpecs!$A$7, $A$2)</f>
        <v>Jumper Wires, DIY</v>
      </c>
      <c r="C149" s="125" t="str">
        <f>[1]!VendorFilteredRows( EquipmentListTable[],EquipmentListTable[Supplier], FilterSpecs!$A$7, $A$2)</f>
        <v>Adafruit</v>
      </c>
      <c r="D149" s="125" t="str">
        <f>[1]!VendorFilteredRows( EquipmentListTable[],EquipmentListTable[Supplier], FilterSpecs!$A$7, $A$2)</f>
        <v>3142</v>
      </c>
      <c r="E149" s="125">
        <f>[1]!VendorFilteredRows( EquipmentListTable[],EquipmentListTable[Supplier], FilterSpecs!$A$7, $A$2)</f>
        <v>2</v>
      </c>
      <c r="F149" s="125">
        <f>[1]!VendorFilteredRows( EquipmentListTable[],EquipmentListTable[Supplier], FilterSpecs!$A$7, $A$2)</f>
        <v>0</v>
      </c>
      <c r="G149" s="125">
        <f>[1]!VendorFilteredRows( EquipmentListTable[],EquipmentListTable[Supplier], FilterSpecs!$A$7, $A$2)</f>
        <v>0</v>
      </c>
      <c r="H149" s="125">
        <f>[1]!VendorFilteredRows( EquipmentListTable[],EquipmentListTable[Supplier], FilterSpecs!$A$7, $A$2)</f>
        <v>10</v>
      </c>
      <c r="I149" s="125">
        <f>[1]!VendorFilteredRows( EquipmentListTable[],EquipmentListTable[Supplier], FilterSpecs!$A$7, $A$2)</f>
        <v>5</v>
      </c>
      <c r="J149" s="125">
        <f>[1]!VendorFilteredRows( EquipmentListTable[],EquipmentListTable[Supplier], FilterSpecs!$A$7, $A$2)</f>
        <v>10</v>
      </c>
      <c r="K149" s="125">
        <f>[1]!VendorFilteredRows( EquipmentListTable[],EquipmentListTable[Supplier], FilterSpecs!$A$7, $A$2)</f>
        <v>5</v>
      </c>
      <c r="L149" s="125">
        <f>[1]!VendorFilteredRows( EquipmentListTable[],EquipmentListTable[Supplier], FilterSpecs!$A$7, $A$2)</f>
        <v>5</v>
      </c>
      <c r="M149" s="125" t="str">
        <f>[1]!VendorFilteredRows( EquipmentListTable[],EquipmentListTable[Supplier], FilterSpecs!$A$7, $A$2)</f>
        <v>Premium Male/Male Raw Jumper Wires - 40 x 6" (150mm)</v>
      </c>
      <c r="N149" s="125">
        <f>[1]!VendorFilteredRows( EquipmentListTable[],EquipmentListTable[Supplier], FilterSpecs!$A$7, $A$2)</f>
        <v>3.95</v>
      </c>
      <c r="O149" s="125">
        <f>[1]!VendorFilteredRows( EquipmentListTable[],EquipmentListTable[Supplier], FilterSpecs!$A$7, $A$2)</f>
        <v>19.75</v>
      </c>
      <c r="P149" s="125" t="str">
        <f>[1]!VendorFilteredRows( EquipmentListTable[],EquipmentListTable[Supplier], FilterSpecs!$A$7, $A$2)</f>
        <v>B</v>
      </c>
      <c r="Q149" s="125">
        <f>[1]!VendorFilteredRows( EquipmentListTable[],EquipmentListTable[Supplier], FilterSpecs!$A$7, $A$2)</f>
        <v>501</v>
      </c>
      <c r="R149" s="125" t="str">
        <f>[1]!VendorFilteredRows( EquipmentListTable[],EquipmentListTable[Supplier], FilterSpecs!$A$7, $A$2)</f>
        <v>3142</v>
      </c>
      <c r="S149" s="125">
        <f>[1]!VendorFilteredRows( EquipmentListTable[],EquipmentListTable[Supplier], FilterSpecs!$A$7, $A$2)</f>
        <v>7.9</v>
      </c>
      <c r="T149" s="125">
        <f>[1]!VendorFilteredRows( EquipmentListTable[],EquipmentListTable[Supplier], FilterSpecs!$A$7, $A$2)</f>
        <v>39.5</v>
      </c>
      <c r="U149" s="125">
        <f>[1]!VendorFilteredRows( EquipmentListTable[],EquipmentListTable[Supplier], FilterSpecs!$A$7, $A$2)</f>
        <v>19.75</v>
      </c>
      <c r="V149" s="125">
        <f>[1]!VendorFilteredRows( EquipmentListTable[],EquipmentListTable[Supplier], FilterSpecs!$A$7, $A$2)</f>
        <v>19.75</v>
      </c>
      <c r="W149" s="125">
        <f>[1]!VendorFilteredRows( EquipmentListTable[],EquipmentListTable[Supplier], FilterSpecs!$A$7, $A$2)</f>
        <v>19.75</v>
      </c>
      <c r="X149" s="125">
        <f>[1]!VendorFilteredRows( EquipmentListTable[],EquipmentListTable[Supplier], FilterSpecs!$A$7, $A$2)</f>
        <v>0</v>
      </c>
      <c r="Y149" s="125">
        <f>[1]!VendorFilteredRows( EquipmentListTable[],EquipmentListTable[Supplier], FilterSpecs!$A$7, $A$2)</f>
        <v>0</v>
      </c>
      <c r="Z149" s="125" t="str">
        <f>[1]!VendorFilteredRows( EquipmentListTable[],EquipmentListTable[Supplier], FilterSpecs!$A$7, $A$2)</f>
        <v>https://www.adafruit.com/product/3142</v>
      </c>
      <c r="AA149" s="125" t="str">
        <f>[1]!VendorFilteredRows( EquipmentListTable[],EquipmentListTable[Supplier], FilterSpecs!$A$7, $A$2)</f>
        <v>https://www.mouser.com/ProductDetail/485-3142</v>
      </c>
      <c r="AB149" s="125"/>
    </row>
    <row r="150" spans="1:28" x14ac:dyDescent="0.3">
      <c r="A150" s="125" t="str">
        <f>[1]!VendorFilteredRows( EquipmentListTable[],EquipmentListTable[Supplier], FilterSpecs!$A$7, $A$2)</f>
        <v>Low-Level Electronics</v>
      </c>
      <c r="B150" s="125" t="str">
        <f>[1]!VendorFilteredRows( EquipmentListTable[],EquipmentListTable[Supplier], FilterSpecs!$A$7, $A$2)</f>
        <v>Jumper Wires, JST-PH</v>
      </c>
      <c r="C150" s="125" t="str">
        <f>[1]!VendorFilteredRows( EquipmentListTable[],EquipmentListTable[Supplier], FilterSpecs!$A$7, $A$2)</f>
        <v>Adafruit</v>
      </c>
      <c r="D150" s="125" t="str">
        <f>[1]!VendorFilteredRows( EquipmentListTable[],EquipmentListTable[Supplier], FilterSpecs!$A$7, $A$2)</f>
        <v>3064</v>
      </c>
      <c r="E150" s="125">
        <f>[1]!VendorFilteredRows( EquipmentListTable[],EquipmentListTable[Supplier], FilterSpecs!$A$7, $A$2)</f>
        <v>1</v>
      </c>
      <c r="F150" s="125">
        <f>[1]!VendorFilteredRows( EquipmentListTable[],EquipmentListTable[Supplier], FilterSpecs!$A$7, $A$2)</f>
        <v>0</v>
      </c>
      <c r="G150" s="125">
        <f>[1]!VendorFilteredRows( EquipmentListTable[],EquipmentListTable[Supplier], FilterSpecs!$A$7, $A$2)</f>
        <v>0</v>
      </c>
      <c r="H150" s="125">
        <f>[1]!VendorFilteredRows( EquipmentListTable[],EquipmentListTable[Supplier], FilterSpecs!$A$7, $A$2)</f>
        <v>5</v>
      </c>
      <c r="I150" s="125">
        <f>[1]!VendorFilteredRows( EquipmentListTable[],EquipmentListTable[Supplier], FilterSpecs!$A$7, $A$2)</f>
        <v>5</v>
      </c>
      <c r="J150" s="125">
        <f>[1]!VendorFilteredRows( EquipmentListTable[],EquipmentListTable[Supplier], FilterSpecs!$A$7, $A$2)</f>
        <v>5</v>
      </c>
      <c r="K150" s="125">
        <f>[1]!VendorFilteredRows( EquipmentListTable[],EquipmentListTable[Supplier], FilterSpecs!$A$7, $A$2)</f>
        <v>0</v>
      </c>
      <c r="L150" s="125">
        <f>[1]!VendorFilteredRows( EquipmentListTable[],EquipmentListTable[Supplier], FilterSpecs!$A$7, $A$2)</f>
        <v>0</v>
      </c>
      <c r="M150" s="125" t="str">
        <f>[1]!VendorFilteredRows( EquipmentListTable[],EquipmentListTable[Supplier], FilterSpecs!$A$7, $A$2)</f>
        <v xml:space="preserve">JST 2-pin Extension Cable with On/Off Switch - JST PH2 </v>
      </c>
      <c r="N150" s="125">
        <f>[1]!VendorFilteredRows( EquipmentListTable[],EquipmentListTable[Supplier], FilterSpecs!$A$7, $A$2)</f>
        <v>2.95</v>
      </c>
      <c r="O150" s="125">
        <f>[1]!VendorFilteredRows( EquipmentListTable[],EquipmentListTable[Supplier], FilterSpecs!$A$7, $A$2)</f>
        <v>0</v>
      </c>
      <c r="P150" s="125" t="str">
        <f>[1]!VendorFilteredRows( EquipmentListTable[],EquipmentListTable[Supplier], FilterSpecs!$A$7, $A$2)</f>
        <v>B</v>
      </c>
      <c r="Q150" s="125">
        <f>[1]!VendorFilteredRows( EquipmentListTable[],EquipmentListTable[Supplier], FilterSpecs!$A$7, $A$2)</f>
        <v>507</v>
      </c>
      <c r="R150" s="125" t="str">
        <f>[1]!VendorFilteredRows( EquipmentListTable[],EquipmentListTable[Supplier], FilterSpecs!$A$7, $A$2)</f>
        <v>3064</v>
      </c>
      <c r="S150" s="125">
        <f>[1]!VendorFilteredRows( EquipmentListTable[],EquipmentListTable[Supplier], FilterSpecs!$A$7, $A$2)</f>
        <v>2.95</v>
      </c>
      <c r="T150" s="125">
        <f>[1]!VendorFilteredRows( EquipmentListTable[],EquipmentListTable[Supplier], FilterSpecs!$A$7, $A$2)</f>
        <v>14.75</v>
      </c>
      <c r="U150" s="125">
        <f>[1]!VendorFilteredRows( EquipmentListTable[],EquipmentListTable[Supplier], FilterSpecs!$A$7, $A$2)</f>
        <v>14.75</v>
      </c>
      <c r="V150" s="125">
        <f>[1]!VendorFilteredRows( EquipmentListTable[],EquipmentListTable[Supplier], FilterSpecs!$A$7, $A$2)</f>
        <v>0</v>
      </c>
      <c r="W150" s="125">
        <f>[1]!VendorFilteredRows( EquipmentListTable[],EquipmentListTable[Supplier], FilterSpecs!$A$7, $A$2)</f>
        <v>0</v>
      </c>
      <c r="X150" s="125">
        <f>[1]!VendorFilteredRows( EquipmentListTable[],EquipmentListTable[Supplier], FilterSpecs!$A$7, $A$2)</f>
        <v>0</v>
      </c>
      <c r="Y150" s="125">
        <f>[1]!VendorFilteredRows( EquipmentListTable[],EquipmentListTable[Supplier], FilterSpecs!$A$7, $A$2)</f>
        <v>0</v>
      </c>
      <c r="Z150" s="125" t="str">
        <f>[1]!VendorFilteredRows( EquipmentListTable[],EquipmentListTable[Supplier], FilterSpecs!$A$7, $A$2)</f>
        <v>https://www.adafruit.com/product/3064</v>
      </c>
      <c r="AA150" s="125" t="str">
        <f>[1]!VendorFilteredRows( EquipmentListTable[],EquipmentListTable[Supplier], FilterSpecs!$A$7, $A$2)</f>
        <v>https://www.mouser.com/ProductDetail/485-3064</v>
      </c>
      <c r="AB150" s="125"/>
    </row>
    <row r="151" spans="1:28" x14ac:dyDescent="0.3">
      <c r="A151" s="125" t="str">
        <f>[1]!VendorFilteredRows( EquipmentListTable[],EquipmentListTable[Supplier], FilterSpecs!$A$7, $A$2)</f>
        <v>Low-Level Electronics</v>
      </c>
      <c r="B151" s="125" t="str">
        <f>[1]!VendorFilteredRows( EquipmentListTable[],EquipmentListTable[Supplier], FilterSpecs!$A$7, $A$2)</f>
        <v>Jumper Wires, JST-PH</v>
      </c>
      <c r="C151" s="125" t="str">
        <f>[1]!VendorFilteredRows( EquipmentListTable[],EquipmentListTable[Supplier], FilterSpecs!$A$7, $A$2)</f>
        <v>Adafruit</v>
      </c>
      <c r="D151" s="125" t="str">
        <f>[1]!VendorFilteredRows( EquipmentListTable[],EquipmentListTable[Supplier], FilterSpecs!$A$7, $A$2)</f>
        <v>3568</v>
      </c>
      <c r="E151" s="125">
        <f>[1]!VendorFilteredRows( EquipmentListTable[],EquipmentListTable[Supplier], FilterSpecs!$A$7, $A$2)</f>
        <v>0</v>
      </c>
      <c r="F151" s="125">
        <f>[1]!VendorFilteredRows( EquipmentListTable[],EquipmentListTable[Supplier], FilterSpecs!$A$7, $A$2)</f>
        <v>0</v>
      </c>
      <c r="G151" s="125">
        <f>[1]!VendorFilteredRows( EquipmentListTable[],EquipmentListTable[Supplier], FilterSpecs!$A$7, $A$2)</f>
        <v>0</v>
      </c>
      <c r="H151" s="125">
        <f>[1]!VendorFilteredRows( EquipmentListTable[],EquipmentListTable[Supplier], FilterSpecs!$A$7, $A$2)</f>
        <v>0</v>
      </c>
      <c r="I151" s="125">
        <f>[1]!VendorFilteredRows( EquipmentListTable[],EquipmentListTable[Supplier], FilterSpecs!$A$7, $A$2)</f>
        <v>0</v>
      </c>
      <c r="J151" s="125">
        <f>[1]!VendorFilteredRows( EquipmentListTable[],EquipmentListTable[Supplier], FilterSpecs!$A$7, $A$2)</f>
        <v>0</v>
      </c>
      <c r="K151" s="125">
        <f>[1]!VendorFilteredRows( EquipmentListTable[],EquipmentListTable[Supplier], FilterSpecs!$A$7, $A$2)</f>
        <v>0</v>
      </c>
      <c r="L151" s="125">
        <f>[1]!VendorFilteredRows( EquipmentListTable[],EquipmentListTable[Supplier], FilterSpecs!$A$7, $A$2)</f>
        <v>0</v>
      </c>
      <c r="M151" s="125" t="str">
        <f>[1]!VendorFilteredRows( EquipmentListTable[],EquipmentListTable[Supplier], FilterSpecs!$A$7, $A$2)</f>
        <v>STEMMA Cable - 150mm/6" Long 4 Pin JST-PH Cable–Female/Female</v>
      </c>
      <c r="N151" s="125">
        <f>[1]!VendorFilteredRows( EquipmentListTable[],EquipmentListTable[Supplier], FilterSpecs!$A$7, $A$2)</f>
        <v>0.75</v>
      </c>
      <c r="O151" s="125">
        <f>[1]!VendorFilteredRows( EquipmentListTable[],EquipmentListTable[Supplier], FilterSpecs!$A$7, $A$2)</f>
        <v>0</v>
      </c>
      <c r="P151" s="125" t="str">
        <f>[1]!VendorFilteredRows( EquipmentListTable[],EquipmentListTable[Supplier], FilterSpecs!$A$7, $A$2)</f>
        <v>A</v>
      </c>
      <c r="Q151" s="125">
        <f>[1]!VendorFilteredRows( EquipmentListTable[],EquipmentListTable[Supplier], FilterSpecs!$A$7, $A$2)</f>
        <v>508</v>
      </c>
      <c r="R151" s="125" t="str">
        <f>[1]!VendorFilteredRows( EquipmentListTable[],EquipmentListTable[Supplier], FilterSpecs!$A$7, $A$2)</f>
        <v>3568</v>
      </c>
      <c r="S151" s="125">
        <f>[1]!VendorFilteredRows( EquipmentListTable[],EquipmentListTable[Supplier], FilterSpecs!$A$7, $A$2)</f>
        <v>0</v>
      </c>
      <c r="T151" s="125">
        <f>[1]!VendorFilteredRows( EquipmentListTable[],EquipmentListTable[Supplier], FilterSpecs!$A$7, $A$2)</f>
        <v>0</v>
      </c>
      <c r="U151" s="125">
        <f>[1]!VendorFilteredRows( EquipmentListTable[],EquipmentListTable[Supplier], FilterSpecs!$A$7, $A$2)</f>
        <v>0</v>
      </c>
      <c r="V151" s="125">
        <f>[1]!VendorFilteredRows( EquipmentListTable[],EquipmentListTable[Supplier], FilterSpecs!$A$7, $A$2)</f>
        <v>0</v>
      </c>
      <c r="W151" s="125">
        <f>[1]!VendorFilteredRows( EquipmentListTable[],EquipmentListTable[Supplier], FilterSpecs!$A$7, $A$2)</f>
        <v>0</v>
      </c>
      <c r="X151" s="125">
        <f>[1]!VendorFilteredRows( EquipmentListTable[],EquipmentListTable[Supplier], FilterSpecs!$A$7, $A$2)</f>
        <v>0</v>
      </c>
      <c r="Y151" s="125">
        <f>[1]!VendorFilteredRows( EquipmentListTable[],EquipmentListTable[Supplier], FilterSpecs!$A$7, $A$2)</f>
        <v>0</v>
      </c>
      <c r="Z151" s="125" t="str">
        <f>[1]!VendorFilteredRows( EquipmentListTable[],EquipmentListTable[Supplier], FilterSpecs!$A$7, $A$2)</f>
        <v>https://www.adafruit.com/product/3568</v>
      </c>
      <c r="AA151" s="125" t="str">
        <f>[1]!VendorFilteredRows( EquipmentListTable[],EquipmentListTable[Supplier], FilterSpecs!$A$7, $A$2)</f>
        <v>https://www.mouser.com/ProductDetail/485-3568</v>
      </c>
      <c r="AB151" s="125"/>
    </row>
    <row r="152" spans="1:28" x14ac:dyDescent="0.3">
      <c r="A152" s="125" t="str">
        <f>[1]!VendorFilteredRows( EquipmentListTable[],EquipmentListTable[Supplier], FilterSpecs!$A$7, $A$2)</f>
        <v>Low-Level Electronics</v>
      </c>
      <c r="B152" s="125" t="str">
        <f>[1]!VendorFilteredRows( EquipmentListTable[],EquipmentListTable[Supplier], FilterSpecs!$A$7, $A$2)</f>
        <v>Jumper Wires, JST-SM</v>
      </c>
      <c r="C152" s="125" t="str">
        <f>[1]!VendorFilteredRows( EquipmentListTable[],EquipmentListTable[Supplier], FilterSpecs!$A$7, $A$2)</f>
        <v>Adafruit</v>
      </c>
      <c r="D152" s="125" t="str">
        <f>[1]!VendorFilteredRows( EquipmentListTable[],EquipmentListTable[Supplier], FilterSpecs!$A$7, $A$2)</f>
        <v>578</v>
      </c>
      <c r="E152" s="125">
        <f>[1]!VendorFilteredRows( EquipmentListTable[],EquipmentListTable[Supplier], FilterSpecs!$A$7, $A$2)</f>
        <v>0</v>
      </c>
      <c r="F152" s="125">
        <f>[1]!VendorFilteredRows( EquipmentListTable[],EquipmentListTable[Supplier], FilterSpecs!$A$7, $A$2)</f>
        <v>0</v>
      </c>
      <c r="G152" s="125">
        <f>[1]!VendorFilteredRows( EquipmentListTable[],EquipmentListTable[Supplier], FilterSpecs!$A$7, $A$2)</f>
        <v>0</v>
      </c>
      <c r="H152" s="125">
        <f>[1]!VendorFilteredRows( EquipmentListTable[],EquipmentListTable[Supplier], FilterSpecs!$A$7, $A$2)</f>
        <v>0</v>
      </c>
      <c r="I152" s="125">
        <f>[1]!VendorFilteredRows( EquipmentListTable[],EquipmentListTable[Supplier], FilterSpecs!$A$7, $A$2)</f>
        <v>0</v>
      </c>
      <c r="J152" s="125">
        <f>[1]!VendorFilteredRows( EquipmentListTable[],EquipmentListTable[Supplier], FilterSpecs!$A$7, $A$2)</f>
        <v>0</v>
      </c>
      <c r="K152" s="125">
        <f>[1]!VendorFilteredRows( EquipmentListTable[],EquipmentListTable[Supplier], FilterSpecs!$A$7, $A$2)</f>
        <v>0</v>
      </c>
      <c r="L152" s="125">
        <f>[1]!VendorFilteredRows( EquipmentListTable[],EquipmentListTable[Supplier], FilterSpecs!$A$7, $A$2)</f>
        <v>0</v>
      </c>
      <c r="M152" s="125" t="str">
        <f>[1]!VendorFilteredRows( EquipmentListTable[],EquipmentListTable[Supplier], FilterSpecs!$A$7, $A$2)</f>
        <v xml:space="preserve">4-pin JST SM Plug + Receptacle Cable Set </v>
      </c>
      <c r="N152" s="125">
        <f>[1]!VendorFilteredRows( EquipmentListTable[],EquipmentListTable[Supplier], FilterSpecs!$A$7, $A$2)</f>
        <v>1.5</v>
      </c>
      <c r="O152" s="125">
        <f>[1]!VendorFilteredRows( EquipmentListTable[],EquipmentListTable[Supplier], FilterSpecs!$A$7, $A$2)</f>
        <v>0</v>
      </c>
      <c r="P152" s="125" t="str">
        <f>[1]!VendorFilteredRows( EquipmentListTable[],EquipmentListTable[Supplier], FilterSpecs!$A$7, $A$2)</f>
        <v>D</v>
      </c>
      <c r="Q152" s="125">
        <f>[1]!VendorFilteredRows( EquipmentListTable[],EquipmentListTable[Supplier], FilterSpecs!$A$7, $A$2)</f>
        <v>514</v>
      </c>
      <c r="R152" s="125" t="str">
        <f>[1]!VendorFilteredRows( EquipmentListTable[],EquipmentListTable[Supplier], FilterSpecs!$A$7, $A$2)</f>
        <v>578</v>
      </c>
      <c r="S152" s="125">
        <f>[1]!VendorFilteredRows( EquipmentListTable[],EquipmentListTable[Supplier], FilterSpecs!$A$7, $A$2)</f>
        <v>0</v>
      </c>
      <c r="T152" s="125">
        <f>[1]!VendorFilteredRows( EquipmentListTable[],EquipmentListTable[Supplier], FilterSpecs!$A$7, $A$2)</f>
        <v>0</v>
      </c>
      <c r="U152" s="125">
        <f>[1]!VendorFilteredRows( EquipmentListTable[],EquipmentListTable[Supplier], FilterSpecs!$A$7, $A$2)</f>
        <v>0</v>
      </c>
      <c r="V152" s="125">
        <f>[1]!VendorFilteredRows( EquipmentListTable[],EquipmentListTable[Supplier], FilterSpecs!$A$7, $A$2)</f>
        <v>0</v>
      </c>
      <c r="W152" s="125">
        <f>[1]!VendorFilteredRows( EquipmentListTable[],EquipmentListTable[Supplier], FilterSpecs!$A$7, $A$2)</f>
        <v>0</v>
      </c>
      <c r="X152" s="125">
        <f>[1]!VendorFilteredRows( EquipmentListTable[],EquipmentListTable[Supplier], FilterSpecs!$A$7, $A$2)</f>
        <v>0</v>
      </c>
      <c r="Y152" s="125">
        <f>[1]!VendorFilteredRows( EquipmentListTable[],EquipmentListTable[Supplier], FilterSpecs!$A$7, $A$2)</f>
        <v>0</v>
      </c>
      <c r="Z152" s="125" t="str">
        <f>[1]!VendorFilteredRows( EquipmentListTable[],EquipmentListTable[Supplier], FilterSpecs!$A$7, $A$2)</f>
        <v>https://www.adafruit.com/product/578</v>
      </c>
      <c r="AA152" s="125" t="str">
        <f>[1]!VendorFilteredRows( EquipmentListTable[],EquipmentListTable[Supplier], FilterSpecs!$A$7, $A$2)</f>
        <v>https://www.mouser.com/ProductDetail/485-578</v>
      </c>
      <c r="AB152" s="125"/>
    </row>
    <row r="153" spans="1:28" x14ac:dyDescent="0.3">
      <c r="A153" s="125" t="str">
        <f>[1]!VendorFilteredRows( EquipmentListTable[],EquipmentListTable[Supplier], FilterSpecs!$A$7, $A$2)</f>
        <v>Low-Level Electronics</v>
      </c>
      <c r="B153" s="125" t="str">
        <f>[1]!VendorFilteredRows( EquipmentListTable[],EquipmentListTable[Supplier], FilterSpecs!$A$7, $A$2)</f>
        <v>Jumper Wires, Mixed</v>
      </c>
      <c r="C153" s="125" t="str">
        <f>[1]!VendorFilteredRows( EquipmentListTable[],EquipmentListTable[Supplier], FilterSpecs!$A$7, $A$2)</f>
        <v>Adafruit</v>
      </c>
      <c r="D153" s="125" t="str">
        <f>[1]!VendorFilteredRows( EquipmentListTable[],EquipmentListTable[Supplier], FilterSpecs!$A$7, $A$2)</f>
        <v>425</v>
      </c>
      <c r="E153" s="125">
        <f>[1]!VendorFilteredRows( EquipmentListTable[],EquipmentListTable[Supplier], FilterSpecs!$A$7, $A$2)</f>
        <v>0</v>
      </c>
      <c r="F153" s="125">
        <f>[1]!VendorFilteredRows( EquipmentListTable[],EquipmentListTable[Supplier], FilterSpecs!$A$7, $A$2)</f>
        <v>0</v>
      </c>
      <c r="G153" s="125">
        <f>[1]!VendorFilteredRows( EquipmentListTable[],EquipmentListTable[Supplier], FilterSpecs!$A$7, $A$2)</f>
        <v>0</v>
      </c>
      <c r="H153" s="125">
        <f>[1]!VendorFilteredRows( EquipmentListTable[],EquipmentListTable[Supplier], FilterSpecs!$A$7, $A$2)</f>
        <v>0</v>
      </c>
      <c r="I153" s="125">
        <f>[1]!VendorFilteredRows( EquipmentListTable[],EquipmentListTable[Supplier], FilterSpecs!$A$7, $A$2)</f>
        <v>0</v>
      </c>
      <c r="J153" s="125">
        <f>[1]!VendorFilteredRows( EquipmentListTable[],EquipmentListTable[Supplier], FilterSpecs!$A$7, $A$2)</f>
        <v>0</v>
      </c>
      <c r="K153" s="125">
        <f>[1]!VendorFilteredRows( EquipmentListTable[],EquipmentListTable[Supplier], FilterSpecs!$A$7, $A$2)</f>
        <v>0</v>
      </c>
      <c r="L153" s="125">
        <f>[1]!VendorFilteredRows( EquipmentListTable[],EquipmentListTable[Supplier], FilterSpecs!$A$7, $A$2)</f>
        <v>0</v>
      </c>
      <c r="M153" s="125" t="str">
        <f>[1]!VendorFilteredRows( EquipmentListTable[],EquipmentListTable[Supplier], FilterSpecs!$A$7, $A$2)</f>
        <v>4-pin AT/ATX/IDE power cable</v>
      </c>
      <c r="N153" s="125">
        <f>[1]!VendorFilteredRows( EquipmentListTable[],EquipmentListTable[Supplier], FilterSpecs!$A$7, $A$2)</f>
        <v>1.95</v>
      </c>
      <c r="O153" s="125">
        <f>[1]!VendorFilteredRows( EquipmentListTable[],EquipmentListTable[Supplier], FilterSpecs!$A$7, $A$2)</f>
        <v>0</v>
      </c>
      <c r="P153" s="125" t="str">
        <f>[1]!VendorFilteredRows( EquipmentListTable[],EquipmentListTable[Supplier], FilterSpecs!$A$7, $A$2)</f>
        <v>A</v>
      </c>
      <c r="Q153" s="125">
        <f>[1]!VendorFilteredRows( EquipmentListTable[],EquipmentListTable[Supplier], FilterSpecs!$A$7, $A$2)</f>
        <v>518</v>
      </c>
      <c r="R153" s="125" t="str">
        <f>[1]!VendorFilteredRows( EquipmentListTable[],EquipmentListTable[Supplier], FilterSpecs!$A$7, $A$2)</f>
        <v>425</v>
      </c>
      <c r="S153" s="125">
        <f>[1]!VendorFilteredRows( EquipmentListTable[],EquipmentListTable[Supplier], FilterSpecs!$A$7, $A$2)</f>
        <v>0</v>
      </c>
      <c r="T153" s="125">
        <f>[1]!VendorFilteredRows( EquipmentListTable[],EquipmentListTable[Supplier], FilterSpecs!$A$7, $A$2)</f>
        <v>0</v>
      </c>
      <c r="U153" s="125">
        <f>[1]!VendorFilteredRows( EquipmentListTable[],EquipmentListTable[Supplier], FilterSpecs!$A$7, $A$2)</f>
        <v>0</v>
      </c>
      <c r="V153" s="125">
        <f>[1]!VendorFilteredRows( EquipmentListTable[],EquipmentListTable[Supplier], FilterSpecs!$A$7, $A$2)</f>
        <v>0</v>
      </c>
      <c r="W153" s="125">
        <f>[1]!VendorFilteredRows( EquipmentListTable[],EquipmentListTable[Supplier], FilterSpecs!$A$7, $A$2)</f>
        <v>0</v>
      </c>
      <c r="X153" s="125">
        <f>[1]!VendorFilteredRows( EquipmentListTable[],EquipmentListTable[Supplier], FilterSpecs!$A$7, $A$2)</f>
        <v>0</v>
      </c>
      <c r="Y153" s="125">
        <f>[1]!VendorFilteredRows( EquipmentListTable[],EquipmentListTable[Supplier], FilterSpecs!$A$7, $A$2)</f>
        <v>0</v>
      </c>
      <c r="Z153" s="125" t="str">
        <f>[1]!VendorFilteredRows( EquipmentListTable[],EquipmentListTable[Supplier], FilterSpecs!$A$7, $A$2)</f>
        <v>https://www.adafruit.com/product/425</v>
      </c>
      <c r="AA153" s="125" t="str">
        <f>[1]!VendorFilteredRows( EquipmentListTable[],EquipmentListTable[Supplier], FilterSpecs!$A$7, $A$2)</f>
        <v>https://www.mouser.com/ProductDetail/485-425</v>
      </c>
      <c r="AB153" s="125"/>
    </row>
    <row r="154" spans="1:28" x14ac:dyDescent="0.3">
      <c r="A154" s="125" t="str">
        <f>[1]!VendorFilteredRows( EquipmentListTable[],EquipmentListTable[Supplier], FilterSpecs!$A$7, $A$2)</f>
        <v>Low-Level Electronics</v>
      </c>
      <c r="B154" s="125" t="str">
        <f>[1]!VendorFilteredRows( EquipmentListTable[],EquipmentListTable[Supplier], FilterSpecs!$A$7, $A$2)</f>
        <v>Jumper Wires, JST-SM</v>
      </c>
      <c r="C154" s="125" t="str">
        <f>[1]!VendorFilteredRows( EquipmentListTable[],EquipmentListTable[Supplier], FilterSpecs!$A$7, $A$2)</f>
        <v>Adafruit</v>
      </c>
      <c r="D154" s="125" t="str">
        <f>[1]!VendorFilteredRows( EquipmentListTable[],EquipmentListTable[Supplier], FilterSpecs!$A$7, $A$2)</f>
        <v>2880</v>
      </c>
      <c r="E154" s="125">
        <f>[1]!VendorFilteredRows( EquipmentListTable[],EquipmentListTable[Supplier], FilterSpecs!$A$7, $A$2)</f>
        <v>0</v>
      </c>
      <c r="F154" s="125">
        <f>[1]!VendorFilteredRows( EquipmentListTable[],EquipmentListTable[Supplier], FilterSpecs!$A$7, $A$2)</f>
        <v>0</v>
      </c>
      <c r="G154" s="125">
        <f>[1]!VendorFilteredRows( EquipmentListTable[],EquipmentListTable[Supplier], FilterSpecs!$A$7, $A$2)</f>
        <v>0</v>
      </c>
      <c r="H154" s="125">
        <f>[1]!VendorFilteredRows( EquipmentListTable[],EquipmentListTable[Supplier], FilterSpecs!$A$7, $A$2)</f>
        <v>0</v>
      </c>
      <c r="I154" s="125">
        <f>[1]!VendorFilteredRows( EquipmentListTable[],EquipmentListTable[Supplier], FilterSpecs!$A$7, $A$2)</f>
        <v>0</v>
      </c>
      <c r="J154" s="125">
        <f>[1]!VendorFilteredRows( EquipmentListTable[],EquipmentListTable[Supplier], FilterSpecs!$A$7, $A$2)</f>
        <v>0</v>
      </c>
      <c r="K154" s="125">
        <f>[1]!VendorFilteredRows( EquipmentListTable[],EquipmentListTable[Supplier], FilterSpecs!$A$7, $A$2)</f>
        <v>0</v>
      </c>
      <c r="L154" s="125">
        <f>[1]!VendorFilteredRows( EquipmentListTable[],EquipmentListTable[Supplier], FilterSpecs!$A$7, $A$2)</f>
        <v>0</v>
      </c>
      <c r="M154" s="125" t="str">
        <f>[1]!VendorFilteredRows( EquipmentListTable[],EquipmentListTable[Supplier], FilterSpecs!$A$7, $A$2)</f>
        <v>2-pin JST SM Plug + Receptacle Cable Set</v>
      </c>
      <c r="N154" s="125">
        <f>[1]!VendorFilteredRows( EquipmentListTable[],EquipmentListTable[Supplier], FilterSpecs!$A$7, $A$2)</f>
        <v>0.75</v>
      </c>
      <c r="O154" s="125">
        <f>[1]!VendorFilteredRows( EquipmentListTable[],EquipmentListTable[Supplier], FilterSpecs!$A$7, $A$2)</f>
        <v>0</v>
      </c>
      <c r="P154" s="125" t="str">
        <f>[1]!VendorFilteredRows( EquipmentListTable[],EquipmentListTable[Supplier], FilterSpecs!$A$7, $A$2)</f>
        <v>A</v>
      </c>
      <c r="Q154" s="125">
        <f>[1]!VendorFilteredRows( EquipmentListTable[],EquipmentListTable[Supplier], FilterSpecs!$A$7, $A$2)</f>
        <v>519</v>
      </c>
      <c r="R154" s="125" t="str">
        <f>[1]!VendorFilteredRows( EquipmentListTable[],EquipmentListTable[Supplier], FilterSpecs!$A$7, $A$2)</f>
        <v>2880</v>
      </c>
      <c r="S154" s="125">
        <f>[1]!VendorFilteredRows( EquipmentListTable[],EquipmentListTable[Supplier], FilterSpecs!$A$7, $A$2)</f>
        <v>0</v>
      </c>
      <c r="T154" s="125">
        <f>[1]!VendorFilteredRows( EquipmentListTable[],EquipmentListTable[Supplier], FilterSpecs!$A$7, $A$2)</f>
        <v>0</v>
      </c>
      <c r="U154" s="125">
        <f>[1]!VendorFilteredRows( EquipmentListTable[],EquipmentListTable[Supplier], FilterSpecs!$A$7, $A$2)</f>
        <v>0</v>
      </c>
      <c r="V154" s="125">
        <f>[1]!VendorFilteredRows( EquipmentListTable[],EquipmentListTable[Supplier], FilterSpecs!$A$7, $A$2)</f>
        <v>0</v>
      </c>
      <c r="W154" s="125">
        <f>[1]!VendorFilteredRows( EquipmentListTable[],EquipmentListTable[Supplier], FilterSpecs!$A$7, $A$2)</f>
        <v>0</v>
      </c>
      <c r="X154" s="125">
        <f>[1]!VendorFilteredRows( EquipmentListTable[],EquipmentListTable[Supplier], FilterSpecs!$A$7, $A$2)</f>
        <v>0</v>
      </c>
      <c r="Y154" s="125">
        <f>[1]!VendorFilteredRows( EquipmentListTable[],EquipmentListTable[Supplier], FilterSpecs!$A$7, $A$2)</f>
        <v>0</v>
      </c>
      <c r="Z154" s="125" t="str">
        <f>[1]!VendorFilteredRows( EquipmentListTable[],EquipmentListTable[Supplier], FilterSpecs!$A$7, $A$2)</f>
        <v>https://www.adafruit.com/product/2880</v>
      </c>
      <c r="AA154" s="125" t="str">
        <f>[1]!VendorFilteredRows( EquipmentListTable[],EquipmentListTable[Supplier], FilterSpecs!$A$7, $A$2)</f>
        <v>https://www.mouser.com/ProductDetail/485-2880</v>
      </c>
      <c r="AB154" s="125"/>
    </row>
    <row r="155" spans="1:28" x14ac:dyDescent="0.3">
      <c r="A155" s="125" t="str">
        <f>[1]!VendorFilteredRows( EquipmentListTable[],EquipmentListTable[Supplier], FilterSpecs!$A$7, $A$2)</f>
        <v>Low-Level Electronics</v>
      </c>
      <c r="B155" s="125" t="str">
        <f>[1]!VendorFilteredRows( EquipmentListTable[],EquipmentListTable[Supplier], FilterSpecs!$A$7, $A$2)</f>
        <v>Jumper Wires, JST-PH</v>
      </c>
      <c r="C155" s="125" t="str">
        <f>[1]!VendorFilteredRows( EquipmentListTable[],EquipmentListTable[Supplier], FilterSpecs!$A$7, $A$2)</f>
        <v>Adafruit</v>
      </c>
      <c r="D155" s="125" t="str">
        <f>[1]!VendorFilteredRows( EquipmentListTable[],EquipmentListTable[Supplier], FilterSpecs!$A$7, $A$2)</f>
        <v>261</v>
      </c>
      <c r="E155" s="125">
        <f>[1]!VendorFilteredRows( EquipmentListTable[],EquipmentListTable[Supplier], FilterSpecs!$A$7, $A$2)</f>
        <v>0</v>
      </c>
      <c r="F155" s="125">
        <f>[1]!VendorFilteredRows( EquipmentListTable[],EquipmentListTable[Supplier], FilterSpecs!$A$7, $A$2)</f>
        <v>0</v>
      </c>
      <c r="G155" s="125">
        <f>[1]!VendorFilteredRows( EquipmentListTable[],EquipmentListTable[Supplier], FilterSpecs!$A$7, $A$2)</f>
        <v>0</v>
      </c>
      <c r="H155" s="125">
        <f>[1]!VendorFilteredRows( EquipmentListTable[],EquipmentListTable[Supplier], FilterSpecs!$A$7, $A$2)</f>
        <v>0</v>
      </c>
      <c r="I155" s="125">
        <f>[1]!VendorFilteredRows( EquipmentListTable[],EquipmentListTable[Supplier], FilterSpecs!$A$7, $A$2)</f>
        <v>0</v>
      </c>
      <c r="J155" s="125">
        <f>[1]!VendorFilteredRows( EquipmentListTable[],EquipmentListTable[Supplier], FilterSpecs!$A$7, $A$2)</f>
        <v>0</v>
      </c>
      <c r="K155" s="125">
        <f>[1]!VendorFilteredRows( EquipmentListTable[],EquipmentListTable[Supplier], FilterSpecs!$A$7, $A$2)</f>
        <v>0</v>
      </c>
      <c r="L155" s="125">
        <f>[1]!VendorFilteredRows( EquipmentListTable[],EquipmentListTable[Supplier], FilterSpecs!$A$7, $A$2)</f>
        <v>0</v>
      </c>
      <c r="M155" s="125" t="str">
        <f>[1]!VendorFilteredRows( EquipmentListTable[],EquipmentListTable[Supplier], FilterSpecs!$A$7, $A$2)</f>
        <v>JST 2-pin cable</v>
      </c>
      <c r="N155" s="125">
        <f>[1]!VendorFilteredRows( EquipmentListTable[],EquipmentListTable[Supplier], FilterSpecs!$A$7, $A$2)</f>
        <v>0.75</v>
      </c>
      <c r="O155" s="125">
        <f>[1]!VendorFilteredRows( EquipmentListTable[],EquipmentListTable[Supplier], FilterSpecs!$A$7, $A$2)</f>
        <v>0</v>
      </c>
      <c r="P155" s="125" t="str">
        <f>[1]!VendorFilteredRows( EquipmentListTable[],EquipmentListTable[Supplier], FilterSpecs!$A$7, $A$2)</f>
        <v>A</v>
      </c>
      <c r="Q155" s="125">
        <f>[1]!VendorFilteredRows( EquipmentListTable[],EquipmentListTable[Supplier], FilterSpecs!$A$7, $A$2)</f>
        <v>520</v>
      </c>
      <c r="R155" s="125" t="str">
        <f>[1]!VendorFilteredRows( EquipmentListTable[],EquipmentListTable[Supplier], FilterSpecs!$A$7, $A$2)</f>
        <v>261</v>
      </c>
      <c r="S155" s="125">
        <f>[1]!VendorFilteredRows( EquipmentListTable[],EquipmentListTable[Supplier], FilterSpecs!$A$7, $A$2)</f>
        <v>0</v>
      </c>
      <c r="T155" s="125">
        <f>[1]!VendorFilteredRows( EquipmentListTable[],EquipmentListTable[Supplier], FilterSpecs!$A$7, $A$2)</f>
        <v>0</v>
      </c>
      <c r="U155" s="125">
        <f>[1]!VendorFilteredRows( EquipmentListTable[],EquipmentListTable[Supplier], FilterSpecs!$A$7, $A$2)</f>
        <v>0</v>
      </c>
      <c r="V155" s="125">
        <f>[1]!VendorFilteredRows( EquipmentListTable[],EquipmentListTable[Supplier], FilterSpecs!$A$7, $A$2)</f>
        <v>0</v>
      </c>
      <c r="W155" s="125">
        <f>[1]!VendorFilteredRows( EquipmentListTable[],EquipmentListTable[Supplier], FilterSpecs!$A$7, $A$2)</f>
        <v>0</v>
      </c>
      <c r="X155" s="125">
        <f>[1]!VendorFilteredRows( EquipmentListTable[],EquipmentListTable[Supplier], FilterSpecs!$A$7, $A$2)</f>
        <v>0</v>
      </c>
      <c r="Y155" s="125">
        <f>[1]!VendorFilteredRows( EquipmentListTable[],EquipmentListTable[Supplier], FilterSpecs!$A$7, $A$2)</f>
        <v>0</v>
      </c>
      <c r="Z155" s="125" t="str">
        <f>[1]!VendorFilteredRows( EquipmentListTable[],EquipmentListTable[Supplier], FilterSpecs!$A$7, $A$2)</f>
        <v>https://www.adafruit.com/product/261</v>
      </c>
      <c r="AA155" s="125" t="str">
        <f>[1]!VendorFilteredRows( EquipmentListTable[],EquipmentListTable[Supplier], FilterSpecs!$A$7, $A$2)</f>
        <v>https://www.mouser.com/ProductDetail/485-261</v>
      </c>
      <c r="AB155" s="125"/>
    </row>
    <row r="156" spans="1:28" x14ac:dyDescent="0.3">
      <c r="A156" s="125" t="str">
        <f>[1]!VendorFilteredRows( EquipmentListTable[],EquipmentListTable[Supplier], FilterSpecs!$A$7, $A$2)</f>
        <v>Low-Level Electronics</v>
      </c>
      <c r="B156" s="125" t="str">
        <f>[1]!VendorFilteredRows( EquipmentListTable[],EquipmentListTable[Supplier], FilterSpecs!$A$7, $A$2)</f>
        <v>Jumper Wires, JST-PH</v>
      </c>
      <c r="C156" s="125" t="str">
        <f>[1]!VendorFilteredRows( EquipmentListTable[],EquipmentListTable[Supplier], FilterSpecs!$A$7, $A$2)</f>
        <v>Adafruit</v>
      </c>
      <c r="D156" s="125" t="str">
        <f>[1]!VendorFilteredRows( EquipmentListTable[],EquipmentListTable[Supplier], FilterSpecs!$A$7, $A$2)</f>
        <v>1769</v>
      </c>
      <c r="E156" s="125">
        <f>[1]!VendorFilteredRows( EquipmentListTable[],EquipmentListTable[Supplier], FilterSpecs!$A$7, $A$2)</f>
        <v>0</v>
      </c>
      <c r="F156" s="125">
        <f>[1]!VendorFilteredRows( EquipmentListTable[],EquipmentListTable[Supplier], FilterSpecs!$A$7, $A$2)</f>
        <v>0</v>
      </c>
      <c r="G156" s="125">
        <f>[1]!VendorFilteredRows( EquipmentListTable[],EquipmentListTable[Supplier], FilterSpecs!$A$7, $A$2)</f>
        <v>0</v>
      </c>
      <c r="H156" s="125">
        <f>[1]!VendorFilteredRows( EquipmentListTable[],EquipmentListTable[Supplier], FilterSpecs!$A$7, $A$2)</f>
        <v>0</v>
      </c>
      <c r="I156" s="125">
        <f>[1]!VendorFilteredRows( EquipmentListTable[],EquipmentListTable[Supplier], FilterSpecs!$A$7, $A$2)</f>
        <v>0</v>
      </c>
      <c r="J156" s="125">
        <f>[1]!VendorFilteredRows( EquipmentListTable[],EquipmentListTable[Supplier], FilterSpecs!$A$7, $A$2)</f>
        <v>0</v>
      </c>
      <c r="K156" s="125">
        <f>[1]!VendorFilteredRows( EquipmentListTable[],EquipmentListTable[Supplier], FilterSpecs!$A$7, $A$2)</f>
        <v>0</v>
      </c>
      <c r="L156" s="125">
        <f>[1]!VendorFilteredRows( EquipmentListTable[],EquipmentListTable[Supplier], FilterSpecs!$A$7, $A$2)</f>
        <v>0</v>
      </c>
      <c r="M156" s="125" t="str">
        <f>[1]!VendorFilteredRows( EquipmentListTable[],EquipmentListTable[Supplier], FilterSpecs!$A$7, $A$2)</f>
        <v>JST-PH 2-Pin SMT Right Angle Connector</v>
      </c>
      <c r="N156" s="125">
        <f>[1]!VendorFilteredRows( EquipmentListTable[],EquipmentListTable[Supplier], FilterSpecs!$A$7, $A$2)</f>
        <v>0.75</v>
      </c>
      <c r="O156" s="125">
        <f>[1]!VendorFilteredRows( EquipmentListTable[],EquipmentListTable[Supplier], FilterSpecs!$A$7, $A$2)</f>
        <v>0</v>
      </c>
      <c r="P156" s="125" t="str">
        <f>[1]!VendorFilteredRows( EquipmentListTable[],EquipmentListTable[Supplier], FilterSpecs!$A$7, $A$2)</f>
        <v>A</v>
      </c>
      <c r="Q156" s="125">
        <f>[1]!VendorFilteredRows( EquipmentListTable[],EquipmentListTable[Supplier], FilterSpecs!$A$7, $A$2)</f>
        <v>521</v>
      </c>
      <c r="R156" s="125" t="str">
        <f>[1]!VendorFilteredRows( EquipmentListTable[],EquipmentListTable[Supplier], FilterSpecs!$A$7, $A$2)</f>
        <v>1769</v>
      </c>
      <c r="S156" s="125">
        <f>[1]!VendorFilteredRows( EquipmentListTable[],EquipmentListTable[Supplier], FilterSpecs!$A$7, $A$2)</f>
        <v>0</v>
      </c>
      <c r="T156" s="125">
        <f>[1]!VendorFilteredRows( EquipmentListTable[],EquipmentListTable[Supplier], FilterSpecs!$A$7, $A$2)</f>
        <v>0</v>
      </c>
      <c r="U156" s="125">
        <f>[1]!VendorFilteredRows( EquipmentListTable[],EquipmentListTable[Supplier], FilterSpecs!$A$7, $A$2)</f>
        <v>0</v>
      </c>
      <c r="V156" s="125">
        <f>[1]!VendorFilteredRows( EquipmentListTable[],EquipmentListTable[Supplier], FilterSpecs!$A$7, $A$2)</f>
        <v>0</v>
      </c>
      <c r="W156" s="125">
        <f>[1]!VendorFilteredRows( EquipmentListTable[],EquipmentListTable[Supplier], FilterSpecs!$A$7, $A$2)</f>
        <v>0</v>
      </c>
      <c r="X156" s="125">
        <f>[1]!VendorFilteredRows( EquipmentListTable[],EquipmentListTable[Supplier], FilterSpecs!$A$7, $A$2)</f>
        <v>0</v>
      </c>
      <c r="Y156" s="125">
        <f>[1]!VendorFilteredRows( EquipmentListTable[],EquipmentListTable[Supplier], FilterSpecs!$A$7, $A$2)</f>
        <v>0</v>
      </c>
      <c r="Z156" s="125" t="str">
        <f>[1]!VendorFilteredRows( EquipmentListTable[],EquipmentListTable[Supplier], FilterSpecs!$A$7, $A$2)</f>
        <v>https://www.adafruit.com/product/1769</v>
      </c>
      <c r="AA156" s="125" t="str">
        <f>[1]!VendorFilteredRows( EquipmentListTable[],EquipmentListTable[Supplier], FilterSpecs!$A$7, $A$2)</f>
        <v>https://www.mouser.com/ProductDetail/485-1769</v>
      </c>
      <c r="AB156" s="125"/>
    </row>
    <row r="157" spans="1:28" x14ac:dyDescent="0.3">
      <c r="A157" s="125" t="str">
        <f>[1]!VendorFilteredRows( EquipmentListTable[],EquipmentListTable[Supplier], FilterSpecs!$A$7, $A$2)</f>
        <v>Low-Level Electronics</v>
      </c>
      <c r="B157" s="125" t="str">
        <f>[1]!VendorFilteredRows( EquipmentListTable[],EquipmentListTable[Supplier], FilterSpecs!$A$7, $A$2)</f>
        <v>Plugs/Jacks/Adapters, Audio</v>
      </c>
      <c r="C157" s="125" t="str">
        <f>[1]!VendorFilteredRows( EquipmentListTable[],EquipmentListTable[Supplier], FilterSpecs!$A$7, $A$2)</f>
        <v>Adafruit</v>
      </c>
      <c r="D157" s="125" t="str">
        <f>[1]!VendorFilteredRows( EquipmentListTable[],EquipmentListTable[Supplier], FilterSpecs!$A$7, $A$2)</f>
        <v>2911</v>
      </c>
      <c r="E157" s="125">
        <f>[1]!VendorFilteredRows( EquipmentListTable[],EquipmentListTable[Supplier], FilterSpecs!$A$7, $A$2)</f>
        <v>0</v>
      </c>
      <c r="F157" s="125">
        <f>[1]!VendorFilteredRows( EquipmentListTable[],EquipmentListTable[Supplier], FilterSpecs!$A$7, $A$2)</f>
        <v>0</v>
      </c>
      <c r="G157" s="125">
        <f>[1]!VendorFilteredRows( EquipmentListTable[],EquipmentListTable[Supplier], FilterSpecs!$A$7, $A$2)</f>
        <v>0</v>
      </c>
      <c r="H157" s="125">
        <f>[1]!VendorFilteredRows( EquipmentListTable[],EquipmentListTable[Supplier], FilterSpecs!$A$7, $A$2)</f>
        <v>0</v>
      </c>
      <c r="I157" s="125">
        <f>[1]!VendorFilteredRows( EquipmentListTable[],EquipmentListTable[Supplier], FilterSpecs!$A$7, $A$2)</f>
        <v>0</v>
      </c>
      <c r="J157" s="125">
        <f>[1]!VendorFilteredRows( EquipmentListTable[],EquipmentListTable[Supplier], FilterSpecs!$A$7, $A$2)</f>
        <v>0</v>
      </c>
      <c r="K157" s="125">
        <f>[1]!VendorFilteredRows( EquipmentListTable[],EquipmentListTable[Supplier], FilterSpecs!$A$7, $A$2)</f>
        <v>0</v>
      </c>
      <c r="L157" s="125">
        <f>[1]!VendorFilteredRows( EquipmentListTable[],EquipmentListTable[Supplier], FilterSpecs!$A$7, $A$2)</f>
        <v>0</v>
      </c>
      <c r="M157" s="125" t="str">
        <f>[1]!VendorFilteredRows( EquipmentListTable[],EquipmentListTable[Supplier], FilterSpecs!$A$7, $A$2)</f>
        <v xml:space="preserve">1/4" (6.35mm) Stereo Plug Terminal Block </v>
      </c>
      <c r="N157" s="125">
        <f>[1]!VendorFilteredRows( EquipmentListTable[],EquipmentListTable[Supplier], FilterSpecs!$A$7, $A$2)</f>
        <v>1.95</v>
      </c>
      <c r="O157" s="125">
        <f>[1]!VendorFilteredRows( EquipmentListTable[],EquipmentListTable[Supplier], FilterSpecs!$A$7, $A$2)</f>
        <v>0</v>
      </c>
      <c r="P157" s="125" t="str">
        <f>[1]!VendorFilteredRows( EquipmentListTable[],EquipmentListTable[Supplier], FilterSpecs!$A$7, $A$2)</f>
        <v>A</v>
      </c>
      <c r="Q157" s="125">
        <f>[1]!VendorFilteredRows( EquipmentListTable[],EquipmentListTable[Supplier], FilterSpecs!$A$7, $A$2)</f>
        <v>563</v>
      </c>
      <c r="R157" s="125" t="str">
        <f>[1]!VendorFilteredRows( EquipmentListTable[],EquipmentListTable[Supplier], FilterSpecs!$A$7, $A$2)</f>
        <v>2911</v>
      </c>
      <c r="S157" s="125">
        <f>[1]!VendorFilteredRows( EquipmentListTable[],EquipmentListTable[Supplier], FilterSpecs!$A$7, $A$2)</f>
        <v>0</v>
      </c>
      <c r="T157" s="125">
        <f>[1]!VendorFilteredRows( EquipmentListTable[],EquipmentListTable[Supplier], FilterSpecs!$A$7, $A$2)</f>
        <v>0</v>
      </c>
      <c r="U157" s="125">
        <f>[1]!VendorFilteredRows( EquipmentListTable[],EquipmentListTable[Supplier], FilterSpecs!$A$7, $A$2)</f>
        <v>0</v>
      </c>
      <c r="V157" s="125">
        <f>[1]!VendorFilteredRows( EquipmentListTable[],EquipmentListTable[Supplier], FilterSpecs!$A$7, $A$2)</f>
        <v>0</v>
      </c>
      <c r="W157" s="125">
        <f>[1]!VendorFilteredRows( EquipmentListTable[],EquipmentListTable[Supplier], FilterSpecs!$A$7, $A$2)</f>
        <v>0</v>
      </c>
      <c r="X157" s="125">
        <f>[1]!VendorFilteredRows( EquipmentListTable[],EquipmentListTable[Supplier], FilterSpecs!$A$7, $A$2)</f>
        <v>0</v>
      </c>
      <c r="Y157" s="125">
        <f>[1]!VendorFilteredRows( EquipmentListTable[],EquipmentListTable[Supplier], FilterSpecs!$A$7, $A$2)</f>
        <v>0</v>
      </c>
      <c r="Z157" s="125" t="str">
        <f>[1]!VendorFilteredRows( EquipmentListTable[],EquipmentListTable[Supplier], FilterSpecs!$A$7, $A$2)</f>
        <v>https://www.adafruit.com/product/2911</v>
      </c>
      <c r="AA157" s="125" t="str">
        <f>[1]!VendorFilteredRows( EquipmentListTable[],EquipmentListTable[Supplier], FilterSpecs!$A$7, $A$2)</f>
        <v>https://www.mouser.com/ProductDetail/485-2911</v>
      </c>
      <c r="AB157" s="125"/>
    </row>
    <row r="158" spans="1:28" x14ac:dyDescent="0.3">
      <c r="A158" s="125" t="str">
        <f>[1]!VendorFilteredRows( EquipmentListTable[],EquipmentListTable[Supplier], FilterSpecs!$A$7, $A$2)</f>
        <v>Low-Level Electronics</v>
      </c>
      <c r="B158" s="125" t="str">
        <f>[1]!VendorFilteredRows( EquipmentListTable[],EquipmentListTable[Supplier], FilterSpecs!$A$7, $A$2)</f>
        <v>Plugs/Jacks/Adapters, Audio</v>
      </c>
      <c r="C158" s="125" t="str">
        <f>[1]!VendorFilteredRows( EquipmentListTable[],EquipmentListTable[Supplier], FilterSpecs!$A$7, $A$2)</f>
        <v>Adafruit</v>
      </c>
      <c r="D158" s="125" t="str">
        <f>[1]!VendorFilteredRows( EquipmentListTable[],EquipmentListTable[Supplier], FilterSpecs!$A$7, $A$2)</f>
        <v>2791</v>
      </c>
      <c r="E158" s="125">
        <f>[1]!VendorFilteredRows( EquipmentListTable[],EquipmentListTable[Supplier], FilterSpecs!$A$7, $A$2)</f>
        <v>0</v>
      </c>
      <c r="F158" s="125">
        <f>[1]!VendorFilteredRows( EquipmentListTable[],EquipmentListTable[Supplier], FilterSpecs!$A$7, $A$2)</f>
        <v>0</v>
      </c>
      <c r="G158" s="125">
        <f>[1]!VendorFilteredRows( EquipmentListTable[],EquipmentListTable[Supplier], FilterSpecs!$A$7, $A$2)</f>
        <v>0</v>
      </c>
      <c r="H158" s="125">
        <f>[1]!VendorFilteredRows( EquipmentListTable[],EquipmentListTable[Supplier], FilterSpecs!$A$7, $A$2)</f>
        <v>0</v>
      </c>
      <c r="I158" s="125">
        <f>[1]!VendorFilteredRows( EquipmentListTable[],EquipmentListTable[Supplier], FilterSpecs!$A$7, $A$2)</f>
        <v>0</v>
      </c>
      <c r="J158" s="125">
        <f>[1]!VendorFilteredRows( EquipmentListTable[],EquipmentListTable[Supplier], FilterSpecs!$A$7, $A$2)</f>
        <v>0</v>
      </c>
      <c r="K158" s="125">
        <f>[1]!VendorFilteredRows( EquipmentListTable[],EquipmentListTable[Supplier], FilterSpecs!$A$7, $A$2)</f>
        <v>0</v>
      </c>
      <c r="L158" s="125">
        <f>[1]!VendorFilteredRows( EquipmentListTable[],EquipmentListTable[Supplier], FilterSpecs!$A$7, $A$2)</f>
        <v>0</v>
      </c>
      <c r="M158" s="125" t="str">
        <f>[1]!VendorFilteredRows( EquipmentListTable[],EquipmentListTable[Supplier], FilterSpecs!$A$7, $A$2)</f>
        <v xml:space="preserve">3.5mm (1/8") Stereo Audio Jack Terminal Block </v>
      </c>
      <c r="N158" s="125">
        <f>[1]!VendorFilteredRows( EquipmentListTable[],EquipmentListTable[Supplier], FilterSpecs!$A$7, $A$2)</f>
        <v>2.5</v>
      </c>
      <c r="O158" s="125">
        <f>[1]!VendorFilteredRows( EquipmentListTable[],EquipmentListTable[Supplier], FilterSpecs!$A$7, $A$2)</f>
        <v>0</v>
      </c>
      <c r="P158" s="125" t="str">
        <f>[1]!VendorFilteredRows( EquipmentListTable[],EquipmentListTable[Supplier], FilterSpecs!$A$7, $A$2)</f>
        <v>A</v>
      </c>
      <c r="Q158" s="125">
        <f>[1]!VendorFilteredRows( EquipmentListTable[],EquipmentListTable[Supplier], FilterSpecs!$A$7, $A$2)</f>
        <v>564</v>
      </c>
      <c r="R158" s="125" t="str">
        <f>[1]!VendorFilteredRows( EquipmentListTable[],EquipmentListTable[Supplier], FilterSpecs!$A$7, $A$2)</f>
        <v>2791</v>
      </c>
      <c r="S158" s="125">
        <f>[1]!VendorFilteredRows( EquipmentListTable[],EquipmentListTable[Supplier], FilterSpecs!$A$7, $A$2)</f>
        <v>0</v>
      </c>
      <c r="T158" s="125">
        <f>[1]!VendorFilteredRows( EquipmentListTable[],EquipmentListTable[Supplier], FilterSpecs!$A$7, $A$2)</f>
        <v>0</v>
      </c>
      <c r="U158" s="125">
        <f>[1]!VendorFilteredRows( EquipmentListTable[],EquipmentListTable[Supplier], FilterSpecs!$A$7, $A$2)</f>
        <v>0</v>
      </c>
      <c r="V158" s="125">
        <f>[1]!VendorFilteredRows( EquipmentListTable[],EquipmentListTable[Supplier], FilterSpecs!$A$7, $A$2)</f>
        <v>0</v>
      </c>
      <c r="W158" s="125">
        <f>[1]!VendorFilteredRows( EquipmentListTable[],EquipmentListTable[Supplier], FilterSpecs!$A$7, $A$2)</f>
        <v>0</v>
      </c>
      <c r="X158" s="125">
        <f>[1]!VendorFilteredRows( EquipmentListTable[],EquipmentListTable[Supplier], FilterSpecs!$A$7, $A$2)</f>
        <v>0</v>
      </c>
      <c r="Y158" s="125">
        <f>[1]!VendorFilteredRows( EquipmentListTable[],EquipmentListTable[Supplier], FilterSpecs!$A$7, $A$2)</f>
        <v>0</v>
      </c>
      <c r="Z158" s="125" t="str">
        <f>[1]!VendorFilteredRows( EquipmentListTable[],EquipmentListTable[Supplier], FilterSpecs!$A$7, $A$2)</f>
        <v>https://www.adafruit.com/product/2791</v>
      </c>
      <c r="AA158" s="125" t="str">
        <f>[1]!VendorFilteredRows( EquipmentListTable[],EquipmentListTable[Supplier], FilterSpecs!$A$7, $A$2)</f>
        <v>https://www.mouser.com/ProductDetail/485-2791</v>
      </c>
      <c r="AB158" s="125"/>
    </row>
    <row r="159" spans="1:28" x14ac:dyDescent="0.3">
      <c r="A159" s="125" t="str">
        <f>[1]!VendorFilteredRows( EquipmentListTable[],EquipmentListTable[Supplier], FilterSpecs!$A$7, $A$2)</f>
        <v>Low-Level Electronics</v>
      </c>
      <c r="B159" s="125" t="str">
        <f>[1]!VendorFilteredRows( EquipmentListTable[],EquipmentListTable[Supplier], FilterSpecs!$A$7, $A$2)</f>
        <v>Plugs/Jacks/Adapters, Audio</v>
      </c>
      <c r="C159" s="125" t="str">
        <f>[1]!VendorFilteredRows( EquipmentListTable[],EquipmentListTable[Supplier], FilterSpecs!$A$7, $A$2)</f>
        <v>Adafruit</v>
      </c>
      <c r="D159" s="125" t="str">
        <f>[1]!VendorFilteredRows( EquipmentListTable[],EquipmentListTable[Supplier], FilterSpecs!$A$7, $A$2)</f>
        <v>2790</v>
      </c>
      <c r="E159" s="125">
        <f>[1]!VendorFilteredRows( EquipmentListTable[],EquipmentListTable[Supplier], FilterSpecs!$A$7, $A$2)</f>
        <v>0</v>
      </c>
      <c r="F159" s="125">
        <f>[1]!VendorFilteredRows( EquipmentListTable[],EquipmentListTable[Supplier], FilterSpecs!$A$7, $A$2)</f>
        <v>0</v>
      </c>
      <c r="G159" s="125">
        <f>[1]!VendorFilteredRows( EquipmentListTable[],EquipmentListTable[Supplier], FilterSpecs!$A$7, $A$2)</f>
        <v>0</v>
      </c>
      <c r="H159" s="125">
        <f>[1]!VendorFilteredRows( EquipmentListTable[],EquipmentListTable[Supplier], FilterSpecs!$A$7, $A$2)</f>
        <v>0</v>
      </c>
      <c r="I159" s="125">
        <f>[1]!VendorFilteredRows( EquipmentListTable[],EquipmentListTable[Supplier], FilterSpecs!$A$7, $A$2)</f>
        <v>0</v>
      </c>
      <c r="J159" s="125">
        <f>[1]!VendorFilteredRows( EquipmentListTable[],EquipmentListTable[Supplier], FilterSpecs!$A$7, $A$2)</f>
        <v>0</v>
      </c>
      <c r="K159" s="125">
        <f>[1]!VendorFilteredRows( EquipmentListTable[],EquipmentListTable[Supplier], FilterSpecs!$A$7, $A$2)</f>
        <v>0</v>
      </c>
      <c r="L159" s="125">
        <f>[1]!VendorFilteredRows( EquipmentListTable[],EquipmentListTable[Supplier], FilterSpecs!$A$7, $A$2)</f>
        <v>0</v>
      </c>
      <c r="M159" s="125" t="str">
        <f>[1]!VendorFilteredRows( EquipmentListTable[],EquipmentListTable[Supplier], FilterSpecs!$A$7, $A$2)</f>
        <v xml:space="preserve">3.5mm (1/8") Stereo Audio Plug Terminal Block </v>
      </c>
      <c r="N159" s="125">
        <f>[1]!VendorFilteredRows( EquipmentListTable[],EquipmentListTable[Supplier], FilterSpecs!$A$7, $A$2)</f>
        <v>2.5</v>
      </c>
      <c r="O159" s="125">
        <f>[1]!VendorFilteredRows( EquipmentListTable[],EquipmentListTable[Supplier], FilterSpecs!$A$7, $A$2)</f>
        <v>0</v>
      </c>
      <c r="P159" s="125" t="str">
        <f>[1]!VendorFilteredRows( EquipmentListTable[],EquipmentListTable[Supplier], FilterSpecs!$A$7, $A$2)</f>
        <v>A</v>
      </c>
      <c r="Q159" s="125">
        <f>[1]!VendorFilteredRows( EquipmentListTable[],EquipmentListTable[Supplier], FilterSpecs!$A$7, $A$2)</f>
        <v>565</v>
      </c>
      <c r="R159" s="125" t="str">
        <f>[1]!VendorFilteredRows( EquipmentListTable[],EquipmentListTable[Supplier], FilterSpecs!$A$7, $A$2)</f>
        <v>2790</v>
      </c>
      <c r="S159" s="125">
        <f>[1]!VendorFilteredRows( EquipmentListTable[],EquipmentListTable[Supplier], FilterSpecs!$A$7, $A$2)</f>
        <v>0</v>
      </c>
      <c r="T159" s="125">
        <f>[1]!VendorFilteredRows( EquipmentListTable[],EquipmentListTable[Supplier], FilterSpecs!$A$7, $A$2)</f>
        <v>0</v>
      </c>
      <c r="U159" s="125">
        <f>[1]!VendorFilteredRows( EquipmentListTable[],EquipmentListTable[Supplier], FilterSpecs!$A$7, $A$2)</f>
        <v>0</v>
      </c>
      <c r="V159" s="125">
        <f>[1]!VendorFilteredRows( EquipmentListTable[],EquipmentListTable[Supplier], FilterSpecs!$A$7, $A$2)</f>
        <v>0</v>
      </c>
      <c r="W159" s="125">
        <f>[1]!VendorFilteredRows( EquipmentListTable[],EquipmentListTable[Supplier], FilterSpecs!$A$7, $A$2)</f>
        <v>0</v>
      </c>
      <c r="X159" s="125">
        <f>[1]!VendorFilteredRows( EquipmentListTable[],EquipmentListTable[Supplier], FilterSpecs!$A$7, $A$2)</f>
        <v>0</v>
      </c>
      <c r="Y159" s="125">
        <f>[1]!VendorFilteredRows( EquipmentListTable[],EquipmentListTable[Supplier], FilterSpecs!$A$7, $A$2)</f>
        <v>0</v>
      </c>
      <c r="Z159" s="125" t="str">
        <f>[1]!VendorFilteredRows( EquipmentListTable[],EquipmentListTable[Supplier], FilterSpecs!$A$7, $A$2)</f>
        <v>https://www.adafruit.com/product/2790</v>
      </c>
      <c r="AA159" s="125" t="str">
        <f>[1]!VendorFilteredRows( EquipmentListTable[],EquipmentListTable[Supplier], FilterSpecs!$A$7, $A$2)</f>
        <v>https://www.mouser.com/ProductDetail/485-2790</v>
      </c>
      <c r="AB159" s="125"/>
    </row>
    <row r="160" spans="1:28" x14ac:dyDescent="0.3">
      <c r="A160" s="125" t="str">
        <f>[1]!VendorFilteredRows( EquipmentListTable[],EquipmentListTable[Supplier], FilterSpecs!$A$7, $A$2)</f>
        <v>Low-Level Electronics</v>
      </c>
      <c r="B160" s="125" t="str">
        <f>[1]!VendorFilteredRows( EquipmentListTable[],EquipmentListTable[Supplier], FilterSpecs!$A$7, $A$2)</f>
        <v>Plugs/Jacks/Adapters, Audio</v>
      </c>
      <c r="C160" s="125" t="str">
        <f>[1]!VendorFilteredRows( EquipmentListTable[],EquipmentListTable[Supplier], FilterSpecs!$A$7, $A$2)</f>
        <v>Adafruit</v>
      </c>
      <c r="D160" s="125" t="str">
        <f>[1]!VendorFilteredRows( EquipmentListTable[],EquipmentListTable[Supplier], FilterSpecs!$A$7, $A$2)</f>
        <v>1699</v>
      </c>
      <c r="E160" s="125">
        <f>[1]!VendorFilteredRows( EquipmentListTable[],EquipmentListTable[Supplier], FilterSpecs!$A$7, $A$2)</f>
        <v>0</v>
      </c>
      <c r="F160" s="125">
        <f>[1]!VendorFilteredRows( EquipmentListTable[],EquipmentListTable[Supplier], FilterSpecs!$A$7, $A$2)</f>
        <v>0</v>
      </c>
      <c r="G160" s="125">
        <f>[1]!VendorFilteredRows( EquipmentListTable[],EquipmentListTable[Supplier], FilterSpecs!$A$7, $A$2)</f>
        <v>0</v>
      </c>
      <c r="H160" s="125">
        <f>[1]!VendorFilteredRows( EquipmentListTable[],EquipmentListTable[Supplier], FilterSpecs!$A$7, $A$2)</f>
        <v>0</v>
      </c>
      <c r="I160" s="125">
        <f>[1]!VendorFilteredRows( EquipmentListTable[],EquipmentListTable[Supplier], FilterSpecs!$A$7, $A$2)</f>
        <v>0</v>
      </c>
      <c r="J160" s="125">
        <f>[1]!VendorFilteredRows( EquipmentListTable[],EquipmentListTable[Supplier], FilterSpecs!$A$7, $A$2)</f>
        <v>0</v>
      </c>
      <c r="K160" s="125">
        <f>[1]!VendorFilteredRows( EquipmentListTable[],EquipmentListTable[Supplier], FilterSpecs!$A$7, $A$2)</f>
        <v>0</v>
      </c>
      <c r="L160" s="125">
        <f>[1]!VendorFilteredRows( EquipmentListTable[],EquipmentListTable[Supplier], FilterSpecs!$A$7, $A$2)</f>
        <v>0</v>
      </c>
      <c r="M160" s="125" t="str">
        <f>[1]!VendorFilteredRows( EquipmentListTable[],EquipmentListTable[Supplier], FilterSpecs!$A$7, $A$2)</f>
        <v xml:space="preserve">Breadboard-Friendly 3.5mm Stereo Headphone Jack </v>
      </c>
      <c r="N160" s="125">
        <f>[1]!VendorFilteredRows( EquipmentListTable[],EquipmentListTable[Supplier], FilterSpecs!$A$7, $A$2)</f>
        <v>0.95</v>
      </c>
      <c r="O160" s="125">
        <f>[1]!VendorFilteredRows( EquipmentListTable[],EquipmentListTable[Supplier], FilterSpecs!$A$7, $A$2)</f>
        <v>0</v>
      </c>
      <c r="P160" s="125" t="str">
        <f>[1]!VendorFilteredRows( EquipmentListTable[],EquipmentListTable[Supplier], FilterSpecs!$A$7, $A$2)</f>
        <v>A</v>
      </c>
      <c r="Q160" s="125">
        <f>[1]!VendorFilteredRows( EquipmentListTable[],EquipmentListTable[Supplier], FilterSpecs!$A$7, $A$2)</f>
        <v>566</v>
      </c>
      <c r="R160" s="125" t="str">
        <f>[1]!VendorFilteredRows( EquipmentListTable[],EquipmentListTable[Supplier], FilterSpecs!$A$7, $A$2)</f>
        <v>1699</v>
      </c>
      <c r="S160" s="125">
        <f>[1]!VendorFilteredRows( EquipmentListTable[],EquipmentListTable[Supplier], FilterSpecs!$A$7, $A$2)</f>
        <v>0</v>
      </c>
      <c r="T160" s="125">
        <f>[1]!VendorFilteredRows( EquipmentListTable[],EquipmentListTable[Supplier], FilterSpecs!$A$7, $A$2)</f>
        <v>0</v>
      </c>
      <c r="U160" s="125">
        <f>[1]!VendorFilteredRows( EquipmentListTable[],EquipmentListTable[Supplier], FilterSpecs!$A$7, $A$2)</f>
        <v>0</v>
      </c>
      <c r="V160" s="125">
        <f>[1]!VendorFilteredRows( EquipmentListTable[],EquipmentListTable[Supplier], FilterSpecs!$A$7, $A$2)</f>
        <v>0</v>
      </c>
      <c r="W160" s="125">
        <f>[1]!VendorFilteredRows( EquipmentListTable[],EquipmentListTable[Supplier], FilterSpecs!$A$7, $A$2)</f>
        <v>0</v>
      </c>
      <c r="X160" s="125">
        <f>[1]!VendorFilteredRows( EquipmentListTable[],EquipmentListTable[Supplier], FilterSpecs!$A$7, $A$2)</f>
        <v>0</v>
      </c>
      <c r="Y160" s="125">
        <f>[1]!VendorFilteredRows( EquipmentListTable[],EquipmentListTable[Supplier], FilterSpecs!$A$7, $A$2)</f>
        <v>0</v>
      </c>
      <c r="Z160" s="125" t="str">
        <f>[1]!VendorFilteredRows( EquipmentListTable[],EquipmentListTable[Supplier], FilterSpecs!$A$7, $A$2)</f>
        <v>https://www.adafruit.com/product/1699</v>
      </c>
      <c r="AA160" s="125" t="str">
        <f>[1]!VendorFilteredRows( EquipmentListTable[],EquipmentListTable[Supplier], FilterSpecs!$A$7, $A$2)</f>
        <v>https://www.mouser.com/ProductDetail/485-1699</v>
      </c>
      <c r="AB160" s="125"/>
    </row>
    <row r="161" spans="1:28" x14ac:dyDescent="0.3">
      <c r="A161" s="125" t="str">
        <f>[1]!VendorFilteredRows( EquipmentListTable[],EquipmentListTable[Supplier], FilterSpecs!$A$7, $A$2)</f>
        <v>Low-Level Electronics</v>
      </c>
      <c r="B161" s="125" t="str">
        <f>[1]!VendorFilteredRows( EquipmentListTable[],EquipmentListTable[Supplier], FilterSpecs!$A$7, $A$2)</f>
        <v>PogoPins</v>
      </c>
      <c r="C161" s="125" t="str">
        <f>[1]!VendorFilteredRows( EquipmentListTable[],EquipmentListTable[Supplier], FilterSpecs!$A$7, $A$2)</f>
        <v>Adafruit</v>
      </c>
      <c r="D161" s="125" t="str">
        <f>[1]!VendorFilteredRows( EquipmentListTable[],EquipmentListTable[Supplier], FilterSpecs!$A$7, $A$2)</f>
        <v>2429</v>
      </c>
      <c r="E161" s="125">
        <f>[1]!VendorFilteredRows( EquipmentListTable[],EquipmentListTable[Supplier], FilterSpecs!$A$7, $A$2)</f>
        <v>0</v>
      </c>
      <c r="F161" s="125">
        <f>[1]!VendorFilteredRows( EquipmentListTable[],EquipmentListTable[Supplier], FilterSpecs!$A$7, $A$2)</f>
        <v>2</v>
      </c>
      <c r="G161" s="125">
        <f>[1]!VendorFilteredRows( EquipmentListTable[],EquipmentListTable[Supplier], FilterSpecs!$A$7, $A$2)</f>
        <v>1</v>
      </c>
      <c r="H161" s="125">
        <f>[1]!VendorFilteredRows( EquipmentListTable[],EquipmentListTable[Supplier], FilterSpecs!$A$7, $A$2)</f>
        <v>2</v>
      </c>
      <c r="I161" s="125">
        <f>[1]!VendorFilteredRows( EquipmentListTable[],EquipmentListTable[Supplier], FilterSpecs!$A$7, $A$2)</f>
        <v>1</v>
      </c>
      <c r="J161" s="125">
        <f>[1]!VendorFilteredRows( EquipmentListTable[],EquipmentListTable[Supplier], FilterSpecs!$A$7, $A$2)</f>
        <v>1</v>
      </c>
      <c r="K161" s="125">
        <f>[1]!VendorFilteredRows( EquipmentListTable[],EquipmentListTable[Supplier], FilterSpecs!$A$7, $A$2)</f>
        <v>1</v>
      </c>
      <c r="L161" s="125">
        <f>[1]!VendorFilteredRows( EquipmentListTable[],EquipmentListTable[Supplier], FilterSpecs!$A$7, $A$2)</f>
        <v>1</v>
      </c>
      <c r="M161" s="125" t="str">
        <f>[1]!VendorFilteredRows( EquipmentListTable[],EquipmentListTable[Supplier], FilterSpecs!$A$7, $A$2)</f>
        <v xml:space="preserve">Pogo Pins "Crown Head" (10 pack) - P75-H2 </v>
      </c>
      <c r="N161" s="125">
        <f>[1]!VendorFilteredRows( EquipmentListTable[],EquipmentListTable[Supplier], FilterSpecs!$A$7, $A$2)</f>
        <v>4.95</v>
      </c>
      <c r="O161" s="125">
        <f>[1]!VendorFilteredRows( EquipmentListTable[],EquipmentListTable[Supplier], FilterSpecs!$A$7, $A$2)</f>
        <v>4.95</v>
      </c>
      <c r="P161" s="125" t="str">
        <f>[1]!VendorFilteredRows( EquipmentListTable[],EquipmentListTable[Supplier], FilterSpecs!$A$7, $A$2)</f>
        <v>A</v>
      </c>
      <c r="Q161" s="125">
        <f>[1]!VendorFilteredRows( EquipmentListTable[],EquipmentListTable[Supplier], FilterSpecs!$A$7, $A$2)</f>
        <v>567</v>
      </c>
      <c r="R161" s="125" t="str">
        <f>[1]!VendorFilteredRows( EquipmentListTable[],EquipmentListTable[Supplier], FilterSpecs!$A$7, $A$2)</f>
        <v>2429</v>
      </c>
      <c r="S161" s="125">
        <f>[1]!VendorFilteredRows( EquipmentListTable[],EquipmentListTable[Supplier], FilterSpecs!$A$7, $A$2)</f>
        <v>0</v>
      </c>
      <c r="T161" s="125">
        <f>[1]!VendorFilteredRows( EquipmentListTable[],EquipmentListTable[Supplier], FilterSpecs!$A$7, $A$2)</f>
        <v>9.9</v>
      </c>
      <c r="U161" s="125">
        <f>[1]!VendorFilteredRows( EquipmentListTable[],EquipmentListTable[Supplier], FilterSpecs!$A$7, $A$2)</f>
        <v>4.95</v>
      </c>
      <c r="V161" s="125">
        <f>[1]!VendorFilteredRows( EquipmentListTable[],EquipmentListTable[Supplier], FilterSpecs!$A$7, $A$2)</f>
        <v>4.95</v>
      </c>
      <c r="W161" s="125">
        <f>[1]!VendorFilteredRows( EquipmentListTable[],EquipmentListTable[Supplier], FilterSpecs!$A$7, $A$2)</f>
        <v>4.95</v>
      </c>
      <c r="X161" s="125">
        <f>[1]!VendorFilteredRows( EquipmentListTable[],EquipmentListTable[Supplier], FilterSpecs!$A$7, $A$2)</f>
        <v>0</v>
      </c>
      <c r="Y161" s="125">
        <f>[1]!VendorFilteredRows( EquipmentListTable[],EquipmentListTable[Supplier], FilterSpecs!$A$7, $A$2)</f>
        <v>0</v>
      </c>
      <c r="Z161" s="125" t="str">
        <f>[1]!VendorFilteredRows( EquipmentListTable[],EquipmentListTable[Supplier], FilterSpecs!$A$7, $A$2)</f>
        <v>https://www.adafruit.com/product/2429</v>
      </c>
      <c r="AA161" s="125" t="str">
        <f>[1]!VendorFilteredRows( EquipmentListTable[],EquipmentListTable[Supplier], FilterSpecs!$A$7, $A$2)</f>
        <v>https://www.mouser.com/ProductDetail/485-2429</v>
      </c>
      <c r="AB161" s="125"/>
    </row>
    <row r="162" spans="1:28" x14ac:dyDescent="0.3">
      <c r="A162" s="125" t="str">
        <f>[1]!VendorFilteredRows( EquipmentListTable[],EquipmentListTable[Supplier], FilterSpecs!$A$7, $A$2)</f>
        <v>Low-Level Electronics</v>
      </c>
      <c r="B162" s="125" t="str">
        <f>[1]!VendorFilteredRows( EquipmentListTable[],EquipmentListTable[Supplier], FilterSpecs!$A$7, $A$2)</f>
        <v>PogoPins</v>
      </c>
      <c r="C162" s="125" t="str">
        <f>[1]!VendorFilteredRows( EquipmentListTable[],EquipmentListTable[Supplier], FilterSpecs!$A$7, $A$2)</f>
        <v>Adafruit</v>
      </c>
      <c r="D162" s="125" t="str">
        <f>[1]!VendorFilteredRows( EquipmentListTable[],EquipmentListTable[Supplier], FilterSpecs!$A$7, $A$2)</f>
        <v>2428</v>
      </c>
      <c r="E162" s="125">
        <f>[1]!VendorFilteredRows( EquipmentListTable[],EquipmentListTable[Supplier], FilterSpecs!$A$7, $A$2)</f>
        <v>0</v>
      </c>
      <c r="F162" s="125">
        <f>[1]!VendorFilteredRows( EquipmentListTable[],EquipmentListTable[Supplier], FilterSpecs!$A$7, $A$2)</f>
        <v>2</v>
      </c>
      <c r="G162" s="125">
        <f>[1]!VendorFilteredRows( EquipmentListTable[],EquipmentListTable[Supplier], FilterSpecs!$A$7, $A$2)</f>
        <v>1</v>
      </c>
      <c r="H162" s="125">
        <f>[1]!VendorFilteredRows( EquipmentListTable[],EquipmentListTable[Supplier], FilterSpecs!$A$7, $A$2)</f>
        <v>2</v>
      </c>
      <c r="I162" s="125">
        <f>[1]!VendorFilteredRows( EquipmentListTable[],EquipmentListTable[Supplier], FilterSpecs!$A$7, $A$2)</f>
        <v>1</v>
      </c>
      <c r="J162" s="125">
        <f>[1]!VendorFilteredRows( EquipmentListTable[],EquipmentListTable[Supplier], FilterSpecs!$A$7, $A$2)</f>
        <v>0</v>
      </c>
      <c r="K162" s="125">
        <f>[1]!VendorFilteredRows( EquipmentListTable[],EquipmentListTable[Supplier], FilterSpecs!$A$7, $A$2)</f>
        <v>1</v>
      </c>
      <c r="L162" s="125">
        <f>[1]!VendorFilteredRows( EquipmentListTable[],EquipmentListTable[Supplier], FilterSpecs!$A$7, $A$2)</f>
        <v>1</v>
      </c>
      <c r="M162" s="125" t="str">
        <f>[1]!VendorFilteredRows( EquipmentListTable[],EquipmentListTable[Supplier], FilterSpecs!$A$7, $A$2)</f>
        <v xml:space="preserve">Pogo Pins "Cupped Head" (10 pack) - P75-A2 </v>
      </c>
      <c r="N162" s="125">
        <f>[1]!VendorFilteredRows( EquipmentListTable[],EquipmentListTable[Supplier], FilterSpecs!$A$7, $A$2)</f>
        <v>4.95</v>
      </c>
      <c r="O162" s="125">
        <f>[1]!VendorFilteredRows( EquipmentListTable[],EquipmentListTable[Supplier], FilterSpecs!$A$7, $A$2)</f>
        <v>4.95</v>
      </c>
      <c r="P162" s="125" t="str">
        <f>[1]!VendorFilteredRows( EquipmentListTable[],EquipmentListTable[Supplier], FilterSpecs!$A$7, $A$2)</f>
        <v>G</v>
      </c>
      <c r="Q162" s="125">
        <f>[1]!VendorFilteredRows( EquipmentListTable[],EquipmentListTable[Supplier], FilterSpecs!$A$7, $A$2)</f>
        <v>568</v>
      </c>
      <c r="R162" s="125" t="str">
        <f>[1]!VendorFilteredRows( EquipmentListTable[],EquipmentListTable[Supplier], FilterSpecs!$A$7, $A$2)</f>
        <v>2428</v>
      </c>
      <c r="S162" s="125">
        <f>[1]!VendorFilteredRows( EquipmentListTable[],EquipmentListTable[Supplier], FilterSpecs!$A$7, $A$2)</f>
        <v>0</v>
      </c>
      <c r="T162" s="125">
        <f>[1]!VendorFilteredRows( EquipmentListTable[],EquipmentListTable[Supplier], FilterSpecs!$A$7, $A$2)</f>
        <v>9.9</v>
      </c>
      <c r="U162" s="125">
        <f>[1]!VendorFilteredRows( EquipmentListTable[],EquipmentListTable[Supplier], FilterSpecs!$A$7, $A$2)</f>
        <v>4.95</v>
      </c>
      <c r="V162" s="125">
        <f>[1]!VendorFilteredRows( EquipmentListTable[],EquipmentListTable[Supplier], FilterSpecs!$A$7, $A$2)</f>
        <v>4.95</v>
      </c>
      <c r="W162" s="125">
        <f>[1]!VendorFilteredRows( EquipmentListTable[],EquipmentListTable[Supplier], FilterSpecs!$A$7, $A$2)</f>
        <v>4.95</v>
      </c>
      <c r="X162" s="125">
        <f>[1]!VendorFilteredRows( EquipmentListTable[],EquipmentListTable[Supplier], FilterSpecs!$A$7, $A$2)</f>
        <v>0</v>
      </c>
      <c r="Y162" s="125">
        <f>[1]!VendorFilteredRows( EquipmentListTable[],EquipmentListTable[Supplier], FilterSpecs!$A$7, $A$2)</f>
        <v>0</v>
      </c>
      <c r="Z162" s="125" t="str">
        <f>[1]!VendorFilteredRows( EquipmentListTable[],EquipmentListTable[Supplier], FilterSpecs!$A$7, $A$2)</f>
        <v>https://www.adafruit.com/product/2428</v>
      </c>
      <c r="AA162" s="125" t="str">
        <f>[1]!VendorFilteredRows( EquipmentListTable[],EquipmentListTable[Supplier], FilterSpecs!$A$7, $A$2)</f>
        <v>https://www.mouser.com/ProductDetail/485-2428</v>
      </c>
      <c r="AB162" s="125"/>
    </row>
    <row r="163" spans="1:28" x14ac:dyDescent="0.3">
      <c r="A163" s="125" t="str">
        <f>[1]!VendorFilteredRows( EquipmentListTable[],EquipmentListTable[Supplier], FilterSpecs!$A$7, $A$2)</f>
        <v>Low-Level Electronics</v>
      </c>
      <c r="B163" s="125" t="str">
        <f>[1]!VendorFilteredRows( EquipmentListTable[],EquipmentListTable[Supplier], FilterSpecs!$A$7, $A$2)</f>
        <v>PogoPins</v>
      </c>
      <c r="C163" s="125" t="str">
        <f>[1]!VendorFilteredRows( EquipmentListTable[],EquipmentListTable[Supplier], FilterSpecs!$A$7, $A$2)</f>
        <v>Adafruit</v>
      </c>
      <c r="D163" s="125" t="str">
        <f>[1]!VendorFilteredRows( EquipmentListTable[],EquipmentListTable[Supplier], FilterSpecs!$A$7, $A$2)</f>
        <v>2430</v>
      </c>
      <c r="E163" s="125">
        <f>[1]!VendorFilteredRows( EquipmentListTable[],EquipmentListTable[Supplier], FilterSpecs!$A$7, $A$2)</f>
        <v>0</v>
      </c>
      <c r="F163" s="125">
        <f>[1]!VendorFilteredRows( EquipmentListTable[],EquipmentListTable[Supplier], FilterSpecs!$A$7, $A$2)</f>
        <v>2</v>
      </c>
      <c r="G163" s="125">
        <f>[1]!VendorFilteredRows( EquipmentListTable[],EquipmentListTable[Supplier], FilterSpecs!$A$7, $A$2)</f>
        <v>1</v>
      </c>
      <c r="H163" s="125">
        <f>[1]!VendorFilteredRows( EquipmentListTable[],EquipmentListTable[Supplier], FilterSpecs!$A$7, $A$2)</f>
        <v>2</v>
      </c>
      <c r="I163" s="125">
        <f>[1]!VendorFilteredRows( EquipmentListTable[],EquipmentListTable[Supplier], FilterSpecs!$A$7, $A$2)</f>
        <v>1</v>
      </c>
      <c r="J163" s="125">
        <f>[1]!VendorFilteredRows( EquipmentListTable[],EquipmentListTable[Supplier], FilterSpecs!$A$7, $A$2)</f>
        <v>1</v>
      </c>
      <c r="K163" s="125">
        <f>[1]!VendorFilteredRows( EquipmentListTable[],EquipmentListTable[Supplier], FilterSpecs!$A$7, $A$2)</f>
        <v>1</v>
      </c>
      <c r="L163" s="125">
        <f>[1]!VendorFilteredRows( EquipmentListTable[],EquipmentListTable[Supplier], FilterSpecs!$A$7, $A$2)</f>
        <v>1</v>
      </c>
      <c r="M163" s="125" t="str">
        <f>[1]!VendorFilteredRows( EquipmentListTable[],EquipmentListTable[Supplier], FilterSpecs!$A$7, $A$2)</f>
        <v>Pogo Pins "Needle Head" (10 pack) - P75-B1</v>
      </c>
      <c r="N163" s="125">
        <f>[1]!VendorFilteredRows( EquipmentListTable[],EquipmentListTable[Supplier], FilterSpecs!$A$7, $A$2)</f>
        <v>4.95</v>
      </c>
      <c r="O163" s="125">
        <f>[1]!VendorFilteredRows( EquipmentListTable[],EquipmentListTable[Supplier], FilterSpecs!$A$7, $A$2)</f>
        <v>4.95</v>
      </c>
      <c r="P163" s="125" t="str">
        <f>[1]!VendorFilteredRows( EquipmentListTable[],EquipmentListTable[Supplier], FilterSpecs!$A$7, $A$2)</f>
        <v>A</v>
      </c>
      <c r="Q163" s="125">
        <f>[1]!VendorFilteredRows( EquipmentListTable[],EquipmentListTable[Supplier], FilterSpecs!$A$7, $A$2)</f>
        <v>569</v>
      </c>
      <c r="R163" s="125" t="str">
        <f>[1]!VendorFilteredRows( EquipmentListTable[],EquipmentListTable[Supplier], FilterSpecs!$A$7, $A$2)</f>
        <v>2430</v>
      </c>
      <c r="S163" s="125">
        <f>[1]!VendorFilteredRows( EquipmentListTable[],EquipmentListTable[Supplier], FilterSpecs!$A$7, $A$2)</f>
        <v>0</v>
      </c>
      <c r="T163" s="125">
        <f>[1]!VendorFilteredRows( EquipmentListTable[],EquipmentListTable[Supplier], FilterSpecs!$A$7, $A$2)</f>
        <v>9.9</v>
      </c>
      <c r="U163" s="125">
        <f>[1]!VendorFilteredRows( EquipmentListTable[],EquipmentListTable[Supplier], FilterSpecs!$A$7, $A$2)</f>
        <v>4.95</v>
      </c>
      <c r="V163" s="125">
        <f>[1]!VendorFilteredRows( EquipmentListTable[],EquipmentListTable[Supplier], FilterSpecs!$A$7, $A$2)</f>
        <v>4.95</v>
      </c>
      <c r="W163" s="125">
        <f>[1]!VendorFilteredRows( EquipmentListTable[],EquipmentListTable[Supplier], FilterSpecs!$A$7, $A$2)</f>
        <v>4.95</v>
      </c>
      <c r="X163" s="125">
        <f>[1]!VendorFilteredRows( EquipmentListTable[],EquipmentListTable[Supplier], FilterSpecs!$A$7, $A$2)</f>
        <v>0</v>
      </c>
      <c r="Y163" s="125">
        <f>[1]!VendorFilteredRows( EquipmentListTable[],EquipmentListTable[Supplier], FilterSpecs!$A$7, $A$2)</f>
        <v>0</v>
      </c>
      <c r="Z163" s="125" t="str">
        <f>[1]!VendorFilteredRows( EquipmentListTable[],EquipmentListTable[Supplier], FilterSpecs!$A$7, $A$2)</f>
        <v>https://www.adafruit.com/product/2430</v>
      </c>
      <c r="AA163" s="125" t="str">
        <f>[1]!VendorFilteredRows( EquipmentListTable[],EquipmentListTable[Supplier], FilterSpecs!$A$7, $A$2)</f>
        <v>https://www.mouser.com/ProductDetail/485-2430</v>
      </c>
      <c r="AB163" s="125"/>
    </row>
    <row r="164" spans="1:28" x14ac:dyDescent="0.3">
      <c r="A164" s="125" t="str">
        <f>[1]!VendorFilteredRows( EquipmentListTable[],EquipmentListTable[Supplier], FilterSpecs!$A$7, $A$2)</f>
        <v>Low-Level Electronics</v>
      </c>
      <c r="B164" s="125" t="str">
        <f>[1]!VendorFilteredRows( EquipmentListTable[],EquipmentListTable[Supplier], FilterSpecs!$A$7, $A$2)</f>
        <v>PogoPins</v>
      </c>
      <c r="C164" s="125" t="str">
        <f>[1]!VendorFilteredRows( EquipmentListTable[],EquipmentListTable[Supplier], FilterSpecs!$A$7, $A$2)</f>
        <v>Adafruit</v>
      </c>
      <c r="D164" s="125" t="str">
        <f>[1]!VendorFilteredRows( EquipmentListTable[],EquipmentListTable[Supplier], FilterSpecs!$A$7, $A$2)</f>
        <v>394</v>
      </c>
      <c r="E164" s="125">
        <f>[1]!VendorFilteredRows( EquipmentListTable[],EquipmentListTable[Supplier], FilterSpecs!$A$7, $A$2)</f>
        <v>0</v>
      </c>
      <c r="F164" s="125">
        <f>[1]!VendorFilteredRows( EquipmentListTable[],EquipmentListTable[Supplier], FilterSpecs!$A$7, $A$2)</f>
        <v>2</v>
      </c>
      <c r="G164" s="125">
        <f>[1]!VendorFilteredRows( EquipmentListTable[],EquipmentListTable[Supplier], FilterSpecs!$A$7, $A$2)</f>
        <v>1</v>
      </c>
      <c r="H164" s="125">
        <f>[1]!VendorFilteredRows( EquipmentListTable[],EquipmentListTable[Supplier], FilterSpecs!$A$7, $A$2)</f>
        <v>2</v>
      </c>
      <c r="I164" s="125">
        <f>[1]!VendorFilteredRows( EquipmentListTable[],EquipmentListTable[Supplier], FilterSpecs!$A$7, $A$2)</f>
        <v>1</v>
      </c>
      <c r="J164" s="125">
        <f>[1]!VendorFilteredRows( EquipmentListTable[],EquipmentListTable[Supplier], FilterSpecs!$A$7, $A$2)</f>
        <v>1</v>
      </c>
      <c r="K164" s="125">
        <f>[1]!VendorFilteredRows( EquipmentListTable[],EquipmentListTable[Supplier], FilterSpecs!$A$7, $A$2)</f>
        <v>1</v>
      </c>
      <c r="L164" s="125">
        <f>[1]!VendorFilteredRows( EquipmentListTable[],EquipmentListTable[Supplier], FilterSpecs!$A$7, $A$2)</f>
        <v>1</v>
      </c>
      <c r="M164" s="125" t="str">
        <f>[1]!VendorFilteredRows( EquipmentListTable[],EquipmentListTable[Supplier], FilterSpecs!$A$7, $A$2)</f>
        <v xml:space="preserve">Pogo Pins "Spear Head" (10 pack) - P75-LM3 </v>
      </c>
      <c r="N164" s="125">
        <f>[1]!VendorFilteredRows( EquipmentListTable[],EquipmentListTable[Supplier], FilterSpecs!$A$7, $A$2)</f>
        <v>7.5</v>
      </c>
      <c r="O164" s="125">
        <f>[1]!VendorFilteredRows( EquipmentListTable[],EquipmentListTable[Supplier], FilterSpecs!$A$7, $A$2)</f>
        <v>7.5</v>
      </c>
      <c r="P164" s="125" t="str">
        <f>[1]!VendorFilteredRows( EquipmentListTable[],EquipmentListTable[Supplier], FilterSpecs!$A$7, $A$2)</f>
        <v>A</v>
      </c>
      <c r="Q164" s="125">
        <f>[1]!VendorFilteredRows( EquipmentListTable[],EquipmentListTable[Supplier], FilterSpecs!$A$7, $A$2)</f>
        <v>570</v>
      </c>
      <c r="R164" s="125" t="str">
        <f>[1]!VendorFilteredRows( EquipmentListTable[],EquipmentListTable[Supplier], FilterSpecs!$A$7, $A$2)</f>
        <v>394</v>
      </c>
      <c r="S164" s="125">
        <f>[1]!VendorFilteredRows( EquipmentListTable[],EquipmentListTable[Supplier], FilterSpecs!$A$7, $A$2)</f>
        <v>0</v>
      </c>
      <c r="T164" s="125">
        <f>[1]!VendorFilteredRows( EquipmentListTable[],EquipmentListTable[Supplier], FilterSpecs!$A$7, $A$2)</f>
        <v>15</v>
      </c>
      <c r="U164" s="125">
        <f>[1]!VendorFilteredRows( EquipmentListTable[],EquipmentListTable[Supplier], FilterSpecs!$A$7, $A$2)</f>
        <v>7.5</v>
      </c>
      <c r="V164" s="125">
        <f>[1]!VendorFilteredRows( EquipmentListTable[],EquipmentListTable[Supplier], FilterSpecs!$A$7, $A$2)</f>
        <v>7.5</v>
      </c>
      <c r="W164" s="125">
        <f>[1]!VendorFilteredRows( EquipmentListTable[],EquipmentListTable[Supplier], FilterSpecs!$A$7, $A$2)</f>
        <v>7.5</v>
      </c>
      <c r="X164" s="125">
        <f>[1]!VendorFilteredRows( EquipmentListTable[],EquipmentListTable[Supplier], FilterSpecs!$A$7, $A$2)</f>
        <v>0</v>
      </c>
      <c r="Y164" s="125">
        <f>[1]!VendorFilteredRows( EquipmentListTable[],EquipmentListTable[Supplier], FilterSpecs!$A$7, $A$2)</f>
        <v>0</v>
      </c>
      <c r="Z164" s="125" t="str">
        <f>[1]!VendorFilteredRows( EquipmentListTable[],EquipmentListTable[Supplier], FilterSpecs!$A$7, $A$2)</f>
        <v>https://www.adafruit.com/product/394</v>
      </c>
      <c r="AA164" s="125" t="str">
        <f>[1]!VendorFilteredRows( EquipmentListTable[],EquipmentListTable[Supplier], FilterSpecs!$A$7, $A$2)</f>
        <v>https://www.mouser.com/ProductDetail/485-394</v>
      </c>
      <c r="AB164" s="125"/>
    </row>
    <row r="165" spans="1:28" x14ac:dyDescent="0.3">
      <c r="A165" s="125" t="str">
        <f>[1]!VendorFilteredRows( EquipmentListTable[],EquipmentListTable[Supplier], FilterSpecs!$A$7, $A$2)</f>
        <v>Low-Level Electronics</v>
      </c>
      <c r="B165" s="125" t="str">
        <f>[1]!VendorFilteredRows( EquipmentListTable[],EquipmentListTable[Supplier], FilterSpecs!$A$7, $A$2)</f>
        <v>Ribbon/IDC Cables</v>
      </c>
      <c r="C165" s="125" t="str">
        <f>[1]!VendorFilteredRows( EquipmentListTable[],EquipmentListTable[Supplier], FilterSpecs!$A$7, $A$2)</f>
        <v>Adafruit</v>
      </c>
      <c r="D165" s="125" t="str">
        <f>[1]!VendorFilteredRows( EquipmentListTable[],EquipmentListTable[Supplier], FilterSpecs!$A$7, $A$2)</f>
        <v>371</v>
      </c>
      <c r="E165" s="125">
        <f>[1]!VendorFilteredRows( EquipmentListTable[],EquipmentListTable[Supplier], FilterSpecs!$A$7, $A$2)</f>
        <v>0</v>
      </c>
      <c r="F165" s="125">
        <f>[1]!VendorFilteredRows( EquipmentListTable[],EquipmentListTable[Supplier], FilterSpecs!$A$7, $A$2)</f>
        <v>0</v>
      </c>
      <c r="G165" s="125">
        <f>[1]!VendorFilteredRows( EquipmentListTable[],EquipmentListTable[Supplier], FilterSpecs!$A$7, $A$2)</f>
        <v>0</v>
      </c>
      <c r="H165" s="125">
        <f>[1]!VendorFilteredRows( EquipmentListTable[],EquipmentListTable[Supplier], FilterSpecs!$A$7, $A$2)</f>
        <v>0</v>
      </c>
      <c r="I165" s="125">
        <f>[1]!VendorFilteredRows( EquipmentListTable[],EquipmentListTable[Supplier], FilterSpecs!$A$7, $A$2)</f>
        <v>0</v>
      </c>
      <c r="J165" s="125">
        <f>[1]!VendorFilteredRows( EquipmentListTable[],EquipmentListTable[Supplier], FilterSpecs!$A$7, $A$2)</f>
        <v>0</v>
      </c>
      <c r="K165" s="125">
        <f>[1]!VendorFilteredRows( EquipmentListTable[],EquipmentListTable[Supplier], FilterSpecs!$A$7, $A$2)</f>
        <v>0</v>
      </c>
      <c r="L165" s="125">
        <f>[1]!VendorFilteredRows( EquipmentListTable[],EquipmentListTable[Supplier], FilterSpecs!$A$7, $A$2)</f>
        <v>0</v>
      </c>
      <c r="M165" s="125" t="str">
        <f>[1]!VendorFilteredRows( EquipmentListTable[],EquipmentListTable[Supplier], FilterSpecs!$A$7, $A$2)</f>
        <v>6-pin Socket/Socket IDC cable - 6"</v>
      </c>
      <c r="N165" s="125">
        <f>[1]!VendorFilteredRows( EquipmentListTable[],EquipmentListTable[Supplier], FilterSpecs!$A$7, $A$2)</f>
        <v>2</v>
      </c>
      <c r="O165" s="125">
        <f>[1]!VendorFilteredRows( EquipmentListTable[],EquipmentListTable[Supplier], FilterSpecs!$A$7, $A$2)</f>
        <v>0</v>
      </c>
      <c r="P165" s="125" t="str">
        <f>[1]!VendorFilteredRows( EquipmentListTable[],EquipmentListTable[Supplier], FilterSpecs!$A$7, $A$2)</f>
        <v>A</v>
      </c>
      <c r="Q165" s="125">
        <f>[1]!VendorFilteredRows( EquipmentListTable[],EquipmentListTable[Supplier], FilterSpecs!$A$7, $A$2)</f>
        <v>572</v>
      </c>
      <c r="R165" s="125" t="str">
        <f>[1]!VendorFilteredRows( EquipmentListTable[],EquipmentListTable[Supplier], FilterSpecs!$A$7, $A$2)</f>
        <v>371</v>
      </c>
      <c r="S165" s="125">
        <f>[1]!VendorFilteredRows( EquipmentListTable[],EquipmentListTable[Supplier], FilterSpecs!$A$7, $A$2)</f>
        <v>0</v>
      </c>
      <c r="T165" s="125">
        <f>[1]!VendorFilteredRows( EquipmentListTable[],EquipmentListTable[Supplier], FilterSpecs!$A$7, $A$2)</f>
        <v>0</v>
      </c>
      <c r="U165" s="125">
        <f>[1]!VendorFilteredRows( EquipmentListTable[],EquipmentListTable[Supplier], FilterSpecs!$A$7, $A$2)</f>
        <v>0</v>
      </c>
      <c r="V165" s="125">
        <f>[1]!VendorFilteredRows( EquipmentListTable[],EquipmentListTable[Supplier], FilterSpecs!$A$7, $A$2)</f>
        <v>0</v>
      </c>
      <c r="W165" s="125">
        <f>[1]!VendorFilteredRows( EquipmentListTable[],EquipmentListTable[Supplier], FilterSpecs!$A$7, $A$2)</f>
        <v>0</v>
      </c>
      <c r="X165" s="125">
        <f>[1]!VendorFilteredRows( EquipmentListTable[],EquipmentListTable[Supplier], FilterSpecs!$A$7, $A$2)</f>
        <v>0</v>
      </c>
      <c r="Y165" s="125">
        <f>[1]!VendorFilteredRows( EquipmentListTable[],EquipmentListTable[Supplier], FilterSpecs!$A$7, $A$2)</f>
        <v>0</v>
      </c>
      <c r="Z165" s="125" t="str">
        <f>[1]!VendorFilteredRows( EquipmentListTable[],EquipmentListTable[Supplier], FilterSpecs!$A$7, $A$2)</f>
        <v>https://www.adafruit.com/product/371</v>
      </c>
      <c r="AA165" s="125" t="str">
        <f>[1]!VendorFilteredRows( EquipmentListTable[],EquipmentListTable[Supplier], FilterSpecs!$A$7, $A$2)</f>
        <v>https://www.mouser.com/ProductDetail/485-371</v>
      </c>
      <c r="AB165" s="125"/>
    </row>
    <row r="166" spans="1:28" x14ac:dyDescent="0.3">
      <c r="A166" s="125" t="str">
        <f>[1]!VendorFilteredRows( EquipmentListTable[],EquipmentListTable[Supplier], FilterSpecs!$A$7, $A$2)</f>
        <v>Low-Level Electronics</v>
      </c>
      <c r="B166" s="125" t="str">
        <f>[1]!VendorFilteredRows( EquipmentListTable[],EquipmentListTable[Supplier], FilterSpecs!$A$7, $A$2)</f>
        <v>Ribbon/IDC Cables</v>
      </c>
      <c r="C166" s="125" t="str">
        <f>[1]!VendorFilteredRows( EquipmentListTable[],EquipmentListTable[Supplier], FilterSpecs!$A$7, $A$2)</f>
        <v>Adafruit</v>
      </c>
      <c r="D166" s="125" t="str">
        <f>[1]!VendorFilteredRows( EquipmentListTable[],EquipmentListTable[Supplier], FilterSpecs!$A$7, $A$2)</f>
        <v>556</v>
      </c>
      <c r="E166" s="125">
        <f>[1]!VendorFilteredRows( EquipmentListTable[],EquipmentListTable[Supplier], FilterSpecs!$A$7, $A$2)</f>
        <v>0</v>
      </c>
      <c r="F166" s="125">
        <f>[1]!VendorFilteredRows( EquipmentListTable[],EquipmentListTable[Supplier], FilterSpecs!$A$7, $A$2)</f>
        <v>0</v>
      </c>
      <c r="G166" s="125">
        <f>[1]!VendorFilteredRows( EquipmentListTable[],EquipmentListTable[Supplier], FilterSpecs!$A$7, $A$2)</f>
        <v>0</v>
      </c>
      <c r="H166" s="125">
        <f>[1]!VendorFilteredRows( EquipmentListTable[],EquipmentListTable[Supplier], FilterSpecs!$A$7, $A$2)</f>
        <v>0</v>
      </c>
      <c r="I166" s="125">
        <f>[1]!VendorFilteredRows( EquipmentListTable[],EquipmentListTable[Supplier], FilterSpecs!$A$7, $A$2)</f>
        <v>0</v>
      </c>
      <c r="J166" s="125">
        <f>[1]!VendorFilteredRows( EquipmentListTable[],EquipmentListTable[Supplier], FilterSpecs!$A$7, $A$2)</f>
        <v>0</v>
      </c>
      <c r="K166" s="125">
        <f>[1]!VendorFilteredRows( EquipmentListTable[],EquipmentListTable[Supplier], FilterSpecs!$A$7, $A$2)</f>
        <v>0</v>
      </c>
      <c r="L166" s="125">
        <f>[1]!VendorFilteredRows( EquipmentListTable[],EquipmentListTable[Supplier], FilterSpecs!$A$7, $A$2)</f>
        <v>0</v>
      </c>
      <c r="M166" s="125" t="str">
        <f>[1]!VendorFilteredRows( EquipmentListTable[],EquipmentListTable[Supplier], FilterSpecs!$A$7, $A$2)</f>
        <v>10-pin Socket/Socket IDC cable - Short 1.5"</v>
      </c>
      <c r="N166" s="125">
        <f>[1]!VendorFilteredRows( EquipmentListTable[],EquipmentListTable[Supplier], FilterSpecs!$A$7, $A$2)</f>
        <v>1.5</v>
      </c>
      <c r="O166" s="125">
        <f>[1]!VendorFilteredRows( EquipmentListTable[],EquipmentListTable[Supplier], FilterSpecs!$A$7, $A$2)</f>
        <v>0</v>
      </c>
      <c r="P166" s="125" t="str">
        <f>[1]!VendorFilteredRows( EquipmentListTable[],EquipmentListTable[Supplier], FilterSpecs!$A$7, $A$2)</f>
        <v>A</v>
      </c>
      <c r="Q166" s="125">
        <f>[1]!VendorFilteredRows( EquipmentListTable[],EquipmentListTable[Supplier], FilterSpecs!$A$7, $A$2)</f>
        <v>575</v>
      </c>
      <c r="R166" s="125" t="str">
        <f>[1]!VendorFilteredRows( EquipmentListTable[],EquipmentListTable[Supplier], FilterSpecs!$A$7, $A$2)</f>
        <v>556</v>
      </c>
      <c r="S166" s="125">
        <f>[1]!VendorFilteredRows( EquipmentListTable[],EquipmentListTable[Supplier], FilterSpecs!$A$7, $A$2)</f>
        <v>0</v>
      </c>
      <c r="T166" s="125">
        <f>[1]!VendorFilteredRows( EquipmentListTable[],EquipmentListTable[Supplier], FilterSpecs!$A$7, $A$2)</f>
        <v>0</v>
      </c>
      <c r="U166" s="125">
        <f>[1]!VendorFilteredRows( EquipmentListTable[],EquipmentListTable[Supplier], FilterSpecs!$A$7, $A$2)</f>
        <v>0</v>
      </c>
      <c r="V166" s="125">
        <f>[1]!VendorFilteredRows( EquipmentListTable[],EquipmentListTable[Supplier], FilterSpecs!$A$7, $A$2)</f>
        <v>0</v>
      </c>
      <c r="W166" s="125">
        <f>[1]!VendorFilteredRows( EquipmentListTable[],EquipmentListTable[Supplier], FilterSpecs!$A$7, $A$2)</f>
        <v>0</v>
      </c>
      <c r="X166" s="125">
        <f>[1]!VendorFilteredRows( EquipmentListTable[],EquipmentListTable[Supplier], FilterSpecs!$A$7, $A$2)</f>
        <v>0</v>
      </c>
      <c r="Y166" s="125">
        <f>[1]!VendorFilteredRows( EquipmentListTable[],EquipmentListTable[Supplier], FilterSpecs!$A$7, $A$2)</f>
        <v>0</v>
      </c>
      <c r="Z166" s="125" t="str">
        <f>[1]!VendorFilteredRows( EquipmentListTable[],EquipmentListTable[Supplier], FilterSpecs!$A$7, $A$2)</f>
        <v>https://www.adafruit.com/product/556</v>
      </c>
      <c r="AA166" s="125" t="str">
        <f>[1]!VendorFilteredRows( EquipmentListTable[],EquipmentListTable[Supplier], FilterSpecs!$A$7, $A$2)</f>
        <v>https://www.mouser.com/ProductDetail/485-556</v>
      </c>
      <c r="AB166" s="125"/>
    </row>
    <row r="167" spans="1:28" x14ac:dyDescent="0.3">
      <c r="A167" s="125" t="str">
        <f>[1]!VendorFilteredRows( EquipmentListTable[],EquipmentListTable[Supplier], FilterSpecs!$A$7, $A$2)</f>
        <v>Low-Level Electronics</v>
      </c>
      <c r="B167" s="125" t="str">
        <f>[1]!VendorFilteredRows( EquipmentListTable[],EquipmentListTable[Supplier], FilterSpecs!$A$7, $A$2)</f>
        <v>Ribbon/IDC Cables</v>
      </c>
      <c r="C167" s="125" t="str">
        <f>[1]!VendorFilteredRows( EquipmentListTable[],EquipmentListTable[Supplier], FilterSpecs!$A$7, $A$2)</f>
        <v>Adafruit</v>
      </c>
      <c r="D167" s="125" t="str">
        <f>[1]!VendorFilteredRows( EquipmentListTable[],EquipmentListTable[Supplier], FilterSpecs!$A$7, $A$2)</f>
        <v>370</v>
      </c>
      <c r="E167" s="125">
        <f>[1]!VendorFilteredRows( EquipmentListTable[],EquipmentListTable[Supplier], FilterSpecs!$A$7, $A$2)</f>
        <v>0</v>
      </c>
      <c r="F167" s="125">
        <f>[1]!VendorFilteredRows( EquipmentListTable[],EquipmentListTable[Supplier], FilterSpecs!$A$7, $A$2)</f>
        <v>0</v>
      </c>
      <c r="G167" s="125">
        <f>[1]!VendorFilteredRows( EquipmentListTable[],EquipmentListTable[Supplier], FilterSpecs!$A$7, $A$2)</f>
        <v>0</v>
      </c>
      <c r="H167" s="125">
        <f>[1]!VendorFilteredRows( EquipmentListTable[],EquipmentListTable[Supplier], FilterSpecs!$A$7, $A$2)</f>
        <v>0</v>
      </c>
      <c r="I167" s="125">
        <f>[1]!VendorFilteredRows( EquipmentListTable[],EquipmentListTable[Supplier], FilterSpecs!$A$7, $A$2)</f>
        <v>0</v>
      </c>
      <c r="J167" s="125">
        <f>[1]!VendorFilteredRows( EquipmentListTable[],EquipmentListTable[Supplier], FilterSpecs!$A$7, $A$2)</f>
        <v>0</v>
      </c>
      <c r="K167" s="125">
        <f>[1]!VendorFilteredRows( EquipmentListTable[],EquipmentListTable[Supplier], FilterSpecs!$A$7, $A$2)</f>
        <v>0</v>
      </c>
      <c r="L167" s="125">
        <f>[1]!VendorFilteredRows( EquipmentListTable[],EquipmentListTable[Supplier], FilterSpecs!$A$7, $A$2)</f>
        <v>0</v>
      </c>
      <c r="M167" s="125" t="str">
        <f>[1]!VendorFilteredRows( EquipmentListTable[],EquipmentListTable[Supplier], FilterSpecs!$A$7, $A$2)</f>
        <v xml:space="preserve">10-pin Socket/Socket IDC cable - 6" </v>
      </c>
      <c r="N167" s="125">
        <f>[1]!VendorFilteredRows( EquipmentListTable[],EquipmentListTable[Supplier], FilterSpecs!$A$7, $A$2)</f>
        <v>2</v>
      </c>
      <c r="O167" s="125">
        <f>[1]!VendorFilteredRows( EquipmentListTable[],EquipmentListTable[Supplier], FilterSpecs!$A$7, $A$2)</f>
        <v>0</v>
      </c>
      <c r="P167" s="125" t="str">
        <f>[1]!VendorFilteredRows( EquipmentListTable[],EquipmentListTable[Supplier], FilterSpecs!$A$7, $A$2)</f>
        <v>A</v>
      </c>
      <c r="Q167" s="125">
        <f>[1]!VendorFilteredRows( EquipmentListTable[],EquipmentListTable[Supplier], FilterSpecs!$A$7, $A$2)</f>
        <v>576</v>
      </c>
      <c r="R167" s="125" t="str">
        <f>[1]!VendorFilteredRows( EquipmentListTable[],EquipmentListTable[Supplier], FilterSpecs!$A$7, $A$2)</f>
        <v>370</v>
      </c>
      <c r="S167" s="125">
        <f>[1]!VendorFilteredRows( EquipmentListTable[],EquipmentListTable[Supplier], FilterSpecs!$A$7, $A$2)</f>
        <v>0</v>
      </c>
      <c r="T167" s="125">
        <f>[1]!VendorFilteredRows( EquipmentListTable[],EquipmentListTable[Supplier], FilterSpecs!$A$7, $A$2)</f>
        <v>0</v>
      </c>
      <c r="U167" s="125">
        <f>[1]!VendorFilteredRows( EquipmentListTable[],EquipmentListTable[Supplier], FilterSpecs!$A$7, $A$2)</f>
        <v>0</v>
      </c>
      <c r="V167" s="125">
        <f>[1]!VendorFilteredRows( EquipmentListTable[],EquipmentListTable[Supplier], FilterSpecs!$A$7, $A$2)</f>
        <v>0</v>
      </c>
      <c r="W167" s="125">
        <f>[1]!VendorFilteredRows( EquipmentListTable[],EquipmentListTable[Supplier], FilterSpecs!$A$7, $A$2)</f>
        <v>0</v>
      </c>
      <c r="X167" s="125">
        <f>[1]!VendorFilteredRows( EquipmentListTable[],EquipmentListTable[Supplier], FilterSpecs!$A$7, $A$2)</f>
        <v>0</v>
      </c>
      <c r="Y167" s="125">
        <f>[1]!VendorFilteredRows( EquipmentListTable[],EquipmentListTable[Supplier], FilterSpecs!$A$7, $A$2)</f>
        <v>0</v>
      </c>
      <c r="Z167" s="125" t="str">
        <f>[1]!VendorFilteredRows( EquipmentListTable[],EquipmentListTable[Supplier], FilterSpecs!$A$7, $A$2)</f>
        <v>https://www.adafruit.com/product/370</v>
      </c>
      <c r="AA167" s="125" t="str">
        <f>[1]!VendorFilteredRows( EquipmentListTable[],EquipmentListTable[Supplier], FilterSpecs!$A$7, $A$2)</f>
        <v>https://www.mouser.com/ProductDetail/485-370</v>
      </c>
      <c r="AB167" s="125"/>
    </row>
    <row r="168" spans="1:28" x14ac:dyDescent="0.3">
      <c r="A168" s="125" t="str">
        <f>[1]!VendorFilteredRows( EquipmentListTable[],EquipmentListTable[Supplier], FilterSpecs!$A$7, $A$2)</f>
        <v>Low-Level Electronics</v>
      </c>
      <c r="B168" s="125" t="str">
        <f>[1]!VendorFilteredRows( EquipmentListTable[],EquipmentListTable[Supplier], FilterSpecs!$A$7, $A$2)</f>
        <v>Ribbon/IDC Cables</v>
      </c>
      <c r="C168" s="125" t="str">
        <f>[1]!VendorFilteredRows( EquipmentListTable[],EquipmentListTable[Supplier], FilterSpecs!$A$7, $A$2)</f>
        <v>Adafruit</v>
      </c>
      <c r="D168" s="125" t="str">
        <f>[1]!VendorFilteredRows( EquipmentListTable[],EquipmentListTable[Supplier], FilterSpecs!$A$7, $A$2)</f>
        <v>1199</v>
      </c>
      <c r="E168" s="125">
        <f>[1]!VendorFilteredRows( EquipmentListTable[],EquipmentListTable[Supplier], FilterSpecs!$A$7, $A$2)</f>
        <v>0</v>
      </c>
      <c r="F168" s="125">
        <f>[1]!VendorFilteredRows( EquipmentListTable[],EquipmentListTable[Supplier], FilterSpecs!$A$7, $A$2)</f>
        <v>0</v>
      </c>
      <c r="G168" s="125">
        <f>[1]!VendorFilteredRows( EquipmentListTable[],EquipmentListTable[Supplier], FilterSpecs!$A$7, $A$2)</f>
        <v>0</v>
      </c>
      <c r="H168" s="125">
        <f>[1]!VendorFilteredRows( EquipmentListTable[],EquipmentListTable[Supplier], FilterSpecs!$A$7, $A$2)</f>
        <v>0</v>
      </c>
      <c r="I168" s="125">
        <f>[1]!VendorFilteredRows( EquipmentListTable[],EquipmentListTable[Supplier], FilterSpecs!$A$7, $A$2)</f>
        <v>0</v>
      </c>
      <c r="J168" s="125">
        <f>[1]!VendorFilteredRows( EquipmentListTable[],EquipmentListTable[Supplier], FilterSpecs!$A$7, $A$2)</f>
        <v>0</v>
      </c>
      <c r="K168" s="125">
        <f>[1]!VendorFilteredRows( EquipmentListTable[],EquipmentListTable[Supplier], FilterSpecs!$A$7, $A$2)</f>
        <v>0</v>
      </c>
      <c r="L168" s="125">
        <f>[1]!VendorFilteredRows( EquipmentListTable[],EquipmentListTable[Supplier], FilterSpecs!$A$7, $A$2)</f>
        <v>0</v>
      </c>
      <c r="M168" s="125" t="str">
        <f>[1]!VendorFilteredRows( EquipmentListTable[],EquipmentListTable[Supplier], FilterSpecs!$A$7, $A$2)</f>
        <v>10-pin IDC Socket Rainbow Breakout Cable</v>
      </c>
      <c r="N168" s="125">
        <f>[1]!VendorFilteredRows( EquipmentListTable[],EquipmentListTable[Supplier], FilterSpecs!$A$7, $A$2)</f>
        <v>3.95</v>
      </c>
      <c r="O168" s="125">
        <f>[1]!VendorFilteredRows( EquipmentListTable[],EquipmentListTable[Supplier], FilterSpecs!$A$7, $A$2)</f>
        <v>0</v>
      </c>
      <c r="P168" s="125" t="str">
        <f>[1]!VendorFilteredRows( EquipmentListTable[],EquipmentListTable[Supplier], FilterSpecs!$A$7, $A$2)</f>
        <v>A</v>
      </c>
      <c r="Q168" s="125">
        <f>[1]!VendorFilteredRows( EquipmentListTable[],EquipmentListTable[Supplier], FilterSpecs!$A$7, $A$2)</f>
        <v>577</v>
      </c>
      <c r="R168" s="125" t="str">
        <f>[1]!VendorFilteredRows( EquipmentListTable[],EquipmentListTable[Supplier], FilterSpecs!$A$7, $A$2)</f>
        <v>1199</v>
      </c>
      <c r="S168" s="125">
        <f>[1]!VendorFilteredRows( EquipmentListTable[],EquipmentListTable[Supplier], FilterSpecs!$A$7, $A$2)</f>
        <v>0</v>
      </c>
      <c r="T168" s="125">
        <f>[1]!VendorFilteredRows( EquipmentListTable[],EquipmentListTable[Supplier], FilterSpecs!$A$7, $A$2)</f>
        <v>0</v>
      </c>
      <c r="U168" s="125">
        <f>[1]!VendorFilteredRows( EquipmentListTable[],EquipmentListTable[Supplier], FilterSpecs!$A$7, $A$2)</f>
        <v>0</v>
      </c>
      <c r="V168" s="125">
        <f>[1]!VendorFilteredRows( EquipmentListTable[],EquipmentListTable[Supplier], FilterSpecs!$A$7, $A$2)</f>
        <v>0</v>
      </c>
      <c r="W168" s="125">
        <f>[1]!VendorFilteredRows( EquipmentListTable[],EquipmentListTable[Supplier], FilterSpecs!$A$7, $A$2)</f>
        <v>0</v>
      </c>
      <c r="X168" s="125">
        <f>[1]!VendorFilteredRows( EquipmentListTable[],EquipmentListTable[Supplier], FilterSpecs!$A$7, $A$2)</f>
        <v>0</v>
      </c>
      <c r="Y168" s="125">
        <f>[1]!VendorFilteredRows( EquipmentListTable[],EquipmentListTable[Supplier], FilterSpecs!$A$7, $A$2)</f>
        <v>0</v>
      </c>
      <c r="Z168" s="125" t="str">
        <f>[1]!VendorFilteredRows( EquipmentListTable[],EquipmentListTable[Supplier], FilterSpecs!$A$7, $A$2)</f>
        <v>https://www.adafruit.com/product/1199</v>
      </c>
      <c r="AA168" s="125" t="str">
        <f>[1]!VendorFilteredRows( EquipmentListTable[],EquipmentListTable[Supplier], FilterSpecs!$A$7, $A$2)</f>
        <v>https://www.mouser.com/ProductDetail/485-1199</v>
      </c>
      <c r="AB168" s="125"/>
    </row>
    <row r="169" spans="1:28" x14ac:dyDescent="0.3">
      <c r="A169" s="125" t="str">
        <f>[1]!VendorFilteredRows( EquipmentListTable[],EquipmentListTable[Supplier], FilterSpecs!$A$7, $A$2)</f>
        <v>Low-Level Electronics</v>
      </c>
      <c r="B169" s="125" t="str">
        <f>[1]!VendorFilteredRows( EquipmentListTable[],EquipmentListTable[Supplier], FilterSpecs!$A$7, $A$2)</f>
        <v>Ribbon/IDC Cables</v>
      </c>
      <c r="C169" s="125" t="str">
        <f>[1]!VendorFilteredRows( EquipmentListTable[],EquipmentListTable[Supplier], FilterSpecs!$A$7, $A$2)</f>
        <v>Adafruit</v>
      </c>
      <c r="D169" s="125" t="str">
        <f>[1]!VendorFilteredRows( EquipmentListTable[],EquipmentListTable[Supplier], FilterSpecs!$A$7, $A$2)</f>
        <v>1675</v>
      </c>
      <c r="E169" s="125">
        <f>[1]!VendorFilteredRows( EquipmentListTable[],EquipmentListTable[Supplier], FilterSpecs!$A$7, $A$2)</f>
        <v>0</v>
      </c>
      <c r="F169" s="125">
        <f>[1]!VendorFilteredRows( EquipmentListTable[],EquipmentListTable[Supplier], FilterSpecs!$A$7, $A$2)</f>
        <v>0</v>
      </c>
      <c r="G169" s="125">
        <f>[1]!VendorFilteredRows( EquipmentListTable[],EquipmentListTable[Supplier], FilterSpecs!$A$7, $A$2)</f>
        <v>0</v>
      </c>
      <c r="H169" s="125">
        <f>[1]!VendorFilteredRows( EquipmentListTable[],EquipmentListTable[Supplier], FilterSpecs!$A$7, $A$2)</f>
        <v>0</v>
      </c>
      <c r="I169" s="125">
        <f>[1]!VendorFilteredRows( EquipmentListTable[],EquipmentListTable[Supplier], FilterSpecs!$A$7, $A$2)</f>
        <v>0</v>
      </c>
      <c r="J169" s="125">
        <f>[1]!VendorFilteredRows( EquipmentListTable[],EquipmentListTable[Supplier], FilterSpecs!$A$7, $A$2)</f>
        <v>0</v>
      </c>
      <c r="K169" s="125">
        <f>[1]!VendorFilteredRows( EquipmentListTable[],EquipmentListTable[Supplier], FilterSpecs!$A$7, $A$2)</f>
        <v>0</v>
      </c>
      <c r="L169" s="125">
        <f>[1]!VendorFilteredRows( EquipmentListTable[],EquipmentListTable[Supplier], FilterSpecs!$A$7, $A$2)</f>
        <v>0</v>
      </c>
      <c r="M169" s="125" t="str">
        <f>[1]!VendorFilteredRows( EquipmentListTable[],EquipmentListTable[Supplier], FilterSpecs!$A$7, $A$2)</f>
        <v>10-pin 2x5 Socket-Socket 1.27mm IDC (SWD) Cable - 150mm long</v>
      </c>
      <c r="N169" s="125">
        <f>[1]!VendorFilteredRows( EquipmentListTable[],EquipmentListTable[Supplier], FilterSpecs!$A$7, $A$2)</f>
        <v>2.95</v>
      </c>
      <c r="O169" s="125">
        <f>[1]!VendorFilteredRows( EquipmentListTable[],EquipmentListTable[Supplier], FilterSpecs!$A$7, $A$2)</f>
        <v>0</v>
      </c>
      <c r="P169" s="125" t="str">
        <f>[1]!VendorFilteredRows( EquipmentListTable[],EquipmentListTable[Supplier], FilterSpecs!$A$7, $A$2)</f>
        <v>A</v>
      </c>
      <c r="Q169" s="125">
        <f>[1]!VendorFilteredRows( EquipmentListTable[],EquipmentListTable[Supplier], FilterSpecs!$A$7, $A$2)</f>
        <v>579</v>
      </c>
      <c r="R169" s="125" t="str">
        <f>[1]!VendorFilteredRows( EquipmentListTable[],EquipmentListTable[Supplier], FilterSpecs!$A$7, $A$2)</f>
        <v>1675</v>
      </c>
      <c r="S169" s="125">
        <f>[1]!VendorFilteredRows( EquipmentListTable[],EquipmentListTable[Supplier], FilterSpecs!$A$7, $A$2)</f>
        <v>0</v>
      </c>
      <c r="T169" s="125">
        <f>[1]!VendorFilteredRows( EquipmentListTable[],EquipmentListTable[Supplier], FilterSpecs!$A$7, $A$2)</f>
        <v>0</v>
      </c>
      <c r="U169" s="125">
        <f>[1]!VendorFilteredRows( EquipmentListTable[],EquipmentListTable[Supplier], FilterSpecs!$A$7, $A$2)</f>
        <v>0</v>
      </c>
      <c r="V169" s="125">
        <f>[1]!VendorFilteredRows( EquipmentListTable[],EquipmentListTable[Supplier], FilterSpecs!$A$7, $A$2)</f>
        <v>0</v>
      </c>
      <c r="W169" s="125">
        <f>[1]!VendorFilteredRows( EquipmentListTable[],EquipmentListTable[Supplier], FilterSpecs!$A$7, $A$2)</f>
        <v>0</v>
      </c>
      <c r="X169" s="125">
        <f>[1]!VendorFilteredRows( EquipmentListTable[],EquipmentListTable[Supplier], FilterSpecs!$A$7, $A$2)</f>
        <v>0</v>
      </c>
      <c r="Y169" s="125">
        <f>[1]!VendorFilteredRows( EquipmentListTable[],EquipmentListTable[Supplier], FilterSpecs!$A$7, $A$2)</f>
        <v>0</v>
      </c>
      <c r="Z169" s="125" t="str">
        <f>[1]!VendorFilteredRows( EquipmentListTable[],EquipmentListTable[Supplier], FilterSpecs!$A$7, $A$2)</f>
        <v>https://www.adafruit.com/product/1675</v>
      </c>
      <c r="AA169" s="125" t="str">
        <f>[1]!VendorFilteredRows( EquipmentListTable[],EquipmentListTable[Supplier], FilterSpecs!$A$7, $A$2)</f>
        <v>https://www.mouser.com/ProductDetail/485-1675</v>
      </c>
      <c r="AB169" s="125"/>
    </row>
    <row r="170" spans="1:28" x14ac:dyDescent="0.3">
      <c r="A170" s="125" t="str">
        <f>[1]!VendorFilteredRows( EquipmentListTable[],EquipmentListTable[Supplier], FilterSpecs!$A$7, $A$2)</f>
        <v>Low-Level Electronics</v>
      </c>
      <c r="B170" s="125" t="str">
        <f>[1]!VendorFilteredRows( EquipmentListTable[],EquipmentListTable[Supplier], FilterSpecs!$A$7, $A$2)</f>
        <v>Rotary Potentiometers/Encoders/Switches</v>
      </c>
      <c r="C170" s="125" t="str">
        <f>[1]!VendorFilteredRows( EquipmentListTable[],EquipmentListTable[Supplier], FilterSpecs!$A$7, $A$2)</f>
        <v>Adafruit</v>
      </c>
      <c r="D170" s="125" t="str">
        <f>[1]!VendorFilteredRows( EquipmentListTable[],EquipmentListTable[Supplier], FilterSpecs!$A$7, $A$2)</f>
        <v>3392</v>
      </c>
      <c r="E170" s="125">
        <f>[1]!VendorFilteredRows( EquipmentListTable[],EquipmentListTable[Supplier], FilterSpecs!$A$7, $A$2)</f>
        <v>0</v>
      </c>
      <c r="F170" s="125">
        <f>[1]!VendorFilteredRows( EquipmentListTable[],EquipmentListTable[Supplier], FilterSpecs!$A$7, $A$2)</f>
        <v>0</v>
      </c>
      <c r="G170" s="125">
        <f>[1]!VendorFilteredRows( EquipmentListTable[],EquipmentListTable[Supplier], FilterSpecs!$A$7, $A$2)</f>
        <v>0</v>
      </c>
      <c r="H170" s="125">
        <f>[1]!VendorFilteredRows( EquipmentListTable[],EquipmentListTable[Supplier], FilterSpecs!$A$7, $A$2)</f>
        <v>0</v>
      </c>
      <c r="I170" s="125">
        <f>[1]!VendorFilteredRows( EquipmentListTable[],EquipmentListTable[Supplier], FilterSpecs!$A$7, $A$2)</f>
        <v>0</v>
      </c>
      <c r="J170" s="125">
        <f>[1]!VendorFilteredRows( EquipmentListTable[],EquipmentListTable[Supplier], FilterSpecs!$A$7, $A$2)</f>
        <v>0</v>
      </c>
      <c r="K170" s="125">
        <f>[1]!VendorFilteredRows( EquipmentListTable[],EquipmentListTable[Supplier], FilterSpecs!$A$7, $A$2)</f>
        <v>0</v>
      </c>
      <c r="L170" s="125">
        <f>[1]!VendorFilteredRows( EquipmentListTable[],EquipmentListTable[Supplier], FilterSpecs!$A$7, $A$2)</f>
        <v>0</v>
      </c>
      <c r="M170" s="125" t="str">
        <f>[1]!VendorFilteredRows( EquipmentListTable[],EquipmentListTable[Supplier], FilterSpecs!$A$7, $A$2)</f>
        <v xml:space="preserve">Panel Mount 10K Dual Linear Potentiometer - 10K Dual Linear </v>
      </c>
      <c r="N170" s="125">
        <f>[1]!VendorFilteredRows( EquipmentListTable[],EquipmentListTable[Supplier], FilterSpecs!$A$7, $A$2)</f>
        <v>1.5</v>
      </c>
      <c r="O170" s="125">
        <f>[1]!VendorFilteredRows( EquipmentListTable[],EquipmentListTable[Supplier], FilterSpecs!$A$7, $A$2)</f>
        <v>0</v>
      </c>
      <c r="P170" s="125" t="str">
        <f>[1]!VendorFilteredRows( EquipmentListTable[],EquipmentListTable[Supplier], FilterSpecs!$A$7, $A$2)</f>
        <v>A</v>
      </c>
      <c r="Q170" s="125">
        <f>[1]!VendorFilteredRows( EquipmentListTable[],EquipmentListTable[Supplier], FilterSpecs!$A$7, $A$2)</f>
        <v>583</v>
      </c>
      <c r="R170" s="125" t="str">
        <f>[1]!VendorFilteredRows( EquipmentListTable[],EquipmentListTable[Supplier], FilterSpecs!$A$7, $A$2)</f>
        <v>3392</v>
      </c>
      <c r="S170" s="125">
        <f>[1]!VendorFilteredRows( EquipmentListTable[],EquipmentListTable[Supplier], FilterSpecs!$A$7, $A$2)</f>
        <v>0</v>
      </c>
      <c r="T170" s="125">
        <f>[1]!VendorFilteredRows( EquipmentListTable[],EquipmentListTable[Supplier], FilterSpecs!$A$7, $A$2)</f>
        <v>0</v>
      </c>
      <c r="U170" s="125">
        <f>[1]!VendorFilteredRows( EquipmentListTable[],EquipmentListTable[Supplier], FilterSpecs!$A$7, $A$2)</f>
        <v>0</v>
      </c>
      <c r="V170" s="125">
        <f>[1]!VendorFilteredRows( EquipmentListTable[],EquipmentListTable[Supplier], FilterSpecs!$A$7, $A$2)</f>
        <v>0</v>
      </c>
      <c r="W170" s="125">
        <f>[1]!VendorFilteredRows( EquipmentListTable[],EquipmentListTable[Supplier], FilterSpecs!$A$7, $A$2)</f>
        <v>0</v>
      </c>
      <c r="X170" s="125">
        <f>[1]!VendorFilteredRows( EquipmentListTable[],EquipmentListTable[Supplier], FilterSpecs!$A$7, $A$2)</f>
        <v>0</v>
      </c>
      <c r="Y170" s="125">
        <f>[1]!VendorFilteredRows( EquipmentListTable[],EquipmentListTable[Supplier], FilterSpecs!$A$7, $A$2)</f>
        <v>0</v>
      </c>
      <c r="Z170" s="125" t="str">
        <f>[1]!VendorFilteredRows( EquipmentListTable[],EquipmentListTable[Supplier], FilterSpecs!$A$7, $A$2)</f>
        <v>https://www.adafruit.com/product/3392</v>
      </c>
      <c r="AA170" s="125" t="str">
        <f>[1]!VendorFilteredRows( EquipmentListTable[],EquipmentListTable[Supplier], FilterSpecs!$A$7, $A$2)</f>
        <v>https://www.mouser.com/ProductDetail/485-3392</v>
      </c>
      <c r="AB170" s="125"/>
    </row>
    <row r="171" spans="1:28" x14ac:dyDescent="0.3">
      <c r="A171" s="125" t="str">
        <f>[1]!VendorFilteredRows( EquipmentListTable[],EquipmentListTable[Supplier], FilterSpecs!$A$7, $A$2)</f>
        <v>Low-Level Electronics</v>
      </c>
      <c r="B171" s="125" t="str">
        <f>[1]!VendorFilteredRows( EquipmentListTable[],EquipmentListTable[Supplier], FilterSpecs!$A$7, $A$2)</f>
        <v>Rotary Potentiometers/Encoders/Switches</v>
      </c>
      <c r="C171" s="125" t="str">
        <f>[1]!VendorFilteredRows( EquipmentListTable[],EquipmentListTable[Supplier], FilterSpecs!$A$7, $A$2)</f>
        <v>Adafruit</v>
      </c>
      <c r="D171" s="125" t="str">
        <f>[1]!VendorFilteredRows( EquipmentListTable[],EquipmentListTable[Supplier], FilterSpecs!$A$7, $A$2)</f>
        <v>3393</v>
      </c>
      <c r="E171" s="125">
        <f>[1]!VendorFilteredRows( EquipmentListTable[],EquipmentListTable[Supplier], FilterSpecs!$A$7, $A$2)</f>
        <v>0</v>
      </c>
      <c r="F171" s="125">
        <f>[1]!VendorFilteredRows( EquipmentListTable[],EquipmentListTable[Supplier], FilterSpecs!$A$7, $A$2)</f>
        <v>0</v>
      </c>
      <c r="G171" s="125">
        <f>[1]!VendorFilteredRows( EquipmentListTable[],EquipmentListTable[Supplier], FilterSpecs!$A$7, $A$2)</f>
        <v>0</v>
      </c>
      <c r="H171" s="125">
        <f>[1]!VendorFilteredRows( EquipmentListTable[],EquipmentListTable[Supplier], FilterSpecs!$A$7, $A$2)</f>
        <v>0</v>
      </c>
      <c r="I171" s="125">
        <f>[1]!VendorFilteredRows( EquipmentListTable[],EquipmentListTable[Supplier], FilterSpecs!$A$7, $A$2)</f>
        <v>0</v>
      </c>
      <c r="J171" s="125">
        <f>[1]!VendorFilteredRows( EquipmentListTable[],EquipmentListTable[Supplier], FilterSpecs!$A$7, $A$2)</f>
        <v>0</v>
      </c>
      <c r="K171" s="125">
        <f>[1]!VendorFilteredRows( EquipmentListTable[],EquipmentListTable[Supplier], FilterSpecs!$A$7, $A$2)</f>
        <v>0</v>
      </c>
      <c r="L171" s="125">
        <f>[1]!VendorFilteredRows( EquipmentListTable[],EquipmentListTable[Supplier], FilterSpecs!$A$7, $A$2)</f>
        <v>0</v>
      </c>
      <c r="M171" s="125" t="str">
        <f>[1]!VendorFilteredRows( EquipmentListTable[],EquipmentListTable[Supplier], FilterSpecs!$A$7, $A$2)</f>
        <v xml:space="preserve">Panel Mount 10K Dual Linear Potentiometer w/ On-Off Switch - 10K Dual Linear w/ Switch </v>
      </c>
      <c r="N171" s="125">
        <f>[1]!VendorFilteredRows( EquipmentListTable[],EquipmentListTable[Supplier], FilterSpecs!$A$7, $A$2)</f>
        <v>1.75</v>
      </c>
      <c r="O171" s="125">
        <f>[1]!VendorFilteredRows( EquipmentListTable[],EquipmentListTable[Supplier], FilterSpecs!$A$7, $A$2)</f>
        <v>0</v>
      </c>
      <c r="P171" s="125" t="str">
        <f>[1]!VendorFilteredRows( EquipmentListTable[],EquipmentListTable[Supplier], FilterSpecs!$A$7, $A$2)</f>
        <v>A</v>
      </c>
      <c r="Q171" s="125">
        <f>[1]!VendorFilteredRows( EquipmentListTable[],EquipmentListTable[Supplier], FilterSpecs!$A$7, $A$2)</f>
        <v>584</v>
      </c>
      <c r="R171" s="125" t="str">
        <f>[1]!VendorFilteredRows( EquipmentListTable[],EquipmentListTable[Supplier], FilterSpecs!$A$7, $A$2)</f>
        <v>3393</v>
      </c>
      <c r="S171" s="125">
        <f>[1]!VendorFilteredRows( EquipmentListTable[],EquipmentListTable[Supplier], FilterSpecs!$A$7, $A$2)</f>
        <v>0</v>
      </c>
      <c r="T171" s="125">
        <f>[1]!VendorFilteredRows( EquipmentListTable[],EquipmentListTable[Supplier], FilterSpecs!$A$7, $A$2)</f>
        <v>0</v>
      </c>
      <c r="U171" s="125">
        <f>[1]!VendorFilteredRows( EquipmentListTable[],EquipmentListTable[Supplier], FilterSpecs!$A$7, $A$2)</f>
        <v>0</v>
      </c>
      <c r="V171" s="125">
        <f>[1]!VendorFilteredRows( EquipmentListTable[],EquipmentListTable[Supplier], FilterSpecs!$A$7, $A$2)</f>
        <v>0</v>
      </c>
      <c r="W171" s="125">
        <f>[1]!VendorFilteredRows( EquipmentListTable[],EquipmentListTable[Supplier], FilterSpecs!$A$7, $A$2)</f>
        <v>0</v>
      </c>
      <c r="X171" s="125">
        <f>[1]!VendorFilteredRows( EquipmentListTable[],EquipmentListTable[Supplier], FilterSpecs!$A$7, $A$2)</f>
        <v>0</v>
      </c>
      <c r="Y171" s="125">
        <f>[1]!VendorFilteredRows( EquipmentListTable[],EquipmentListTable[Supplier], FilterSpecs!$A$7, $A$2)</f>
        <v>0</v>
      </c>
      <c r="Z171" s="125" t="str">
        <f>[1]!VendorFilteredRows( EquipmentListTable[],EquipmentListTable[Supplier], FilterSpecs!$A$7, $A$2)</f>
        <v>https://www.adafruit.com/product/3393</v>
      </c>
      <c r="AA171" s="125" t="str">
        <f>[1]!VendorFilteredRows( EquipmentListTable[],EquipmentListTable[Supplier], FilterSpecs!$A$7, $A$2)</f>
        <v>https://www.mouser.com/ProductDetail/485-3393</v>
      </c>
      <c r="AB171" s="125"/>
    </row>
    <row r="172" spans="1:28" x14ac:dyDescent="0.3">
      <c r="A172" s="125" t="str">
        <f>[1]!VendorFilteredRows( EquipmentListTable[],EquipmentListTable[Supplier], FilterSpecs!$A$7, $A$2)</f>
        <v>Low-Level Electronics</v>
      </c>
      <c r="B172" s="125" t="str">
        <f>[1]!VendorFilteredRows( EquipmentListTable[],EquipmentListTable[Supplier], FilterSpecs!$A$7, $A$2)</f>
        <v>Rotary Potentiometers/Encoders/Switches</v>
      </c>
      <c r="C172" s="125" t="str">
        <f>[1]!VendorFilteredRows( EquipmentListTable[],EquipmentListTable[Supplier], FilterSpecs!$A$7, $A$2)</f>
        <v>Adafruit</v>
      </c>
      <c r="D172" s="125" t="str">
        <f>[1]!VendorFilteredRows( EquipmentListTable[],EquipmentListTable[Supplier], FilterSpecs!$A$7, $A$2)</f>
        <v>562</v>
      </c>
      <c r="E172" s="125">
        <f>[1]!VendorFilteredRows( EquipmentListTable[],EquipmentListTable[Supplier], FilterSpecs!$A$7, $A$2)</f>
        <v>0</v>
      </c>
      <c r="F172" s="125">
        <f>[1]!VendorFilteredRows( EquipmentListTable[],EquipmentListTable[Supplier], FilterSpecs!$A$7, $A$2)</f>
        <v>0</v>
      </c>
      <c r="G172" s="125">
        <f>[1]!VendorFilteredRows( EquipmentListTable[],EquipmentListTable[Supplier], FilterSpecs!$A$7, $A$2)</f>
        <v>0</v>
      </c>
      <c r="H172" s="125">
        <f>[1]!VendorFilteredRows( EquipmentListTable[],EquipmentListTable[Supplier], FilterSpecs!$A$7, $A$2)</f>
        <v>0</v>
      </c>
      <c r="I172" s="125">
        <f>[1]!VendorFilteredRows( EquipmentListTable[],EquipmentListTable[Supplier], FilterSpecs!$A$7, $A$2)</f>
        <v>0</v>
      </c>
      <c r="J172" s="125">
        <f>[1]!VendorFilteredRows( EquipmentListTable[],EquipmentListTable[Supplier], FilterSpecs!$A$7, $A$2)</f>
        <v>0</v>
      </c>
      <c r="K172" s="125">
        <f>[1]!VendorFilteredRows( EquipmentListTable[],EquipmentListTable[Supplier], FilterSpecs!$A$7, $A$2)</f>
        <v>0</v>
      </c>
      <c r="L172" s="125">
        <f>[1]!VendorFilteredRows( EquipmentListTable[],EquipmentListTable[Supplier], FilterSpecs!$A$7, $A$2)</f>
        <v>0</v>
      </c>
      <c r="M172" s="125" t="str">
        <f>[1]!VendorFilteredRows( EquipmentListTable[],EquipmentListTable[Supplier], FilterSpecs!$A$7, $A$2)</f>
        <v xml:space="preserve">Panel Mount 10K potentiometer (Breadboard Friendly) - 10K Linear </v>
      </c>
      <c r="N172" s="125">
        <f>[1]!VendorFilteredRows( EquipmentListTable[],EquipmentListTable[Supplier], FilterSpecs!$A$7, $A$2)</f>
        <v>0.95</v>
      </c>
      <c r="O172" s="125">
        <f>[1]!VendorFilteredRows( EquipmentListTable[],EquipmentListTable[Supplier], FilterSpecs!$A$7, $A$2)</f>
        <v>0</v>
      </c>
      <c r="P172" s="125" t="str">
        <f>[1]!VendorFilteredRows( EquipmentListTable[],EquipmentListTable[Supplier], FilterSpecs!$A$7, $A$2)</f>
        <v>A</v>
      </c>
      <c r="Q172" s="125">
        <f>[1]!VendorFilteredRows( EquipmentListTable[],EquipmentListTable[Supplier], FilterSpecs!$A$7, $A$2)</f>
        <v>585</v>
      </c>
      <c r="R172" s="125" t="str">
        <f>[1]!VendorFilteredRows( EquipmentListTable[],EquipmentListTable[Supplier], FilterSpecs!$A$7, $A$2)</f>
        <v>562</v>
      </c>
      <c r="S172" s="125">
        <f>[1]!VendorFilteredRows( EquipmentListTable[],EquipmentListTable[Supplier], FilterSpecs!$A$7, $A$2)</f>
        <v>0</v>
      </c>
      <c r="T172" s="125">
        <f>[1]!VendorFilteredRows( EquipmentListTable[],EquipmentListTable[Supplier], FilterSpecs!$A$7, $A$2)</f>
        <v>0</v>
      </c>
      <c r="U172" s="125">
        <f>[1]!VendorFilteredRows( EquipmentListTable[],EquipmentListTable[Supplier], FilterSpecs!$A$7, $A$2)</f>
        <v>0</v>
      </c>
      <c r="V172" s="125">
        <f>[1]!VendorFilteredRows( EquipmentListTable[],EquipmentListTable[Supplier], FilterSpecs!$A$7, $A$2)</f>
        <v>0</v>
      </c>
      <c r="W172" s="125">
        <f>[1]!VendorFilteredRows( EquipmentListTable[],EquipmentListTable[Supplier], FilterSpecs!$A$7, $A$2)</f>
        <v>0</v>
      </c>
      <c r="X172" s="125">
        <f>[1]!VendorFilteredRows( EquipmentListTable[],EquipmentListTable[Supplier], FilterSpecs!$A$7, $A$2)</f>
        <v>0</v>
      </c>
      <c r="Y172" s="125">
        <f>[1]!VendorFilteredRows( EquipmentListTable[],EquipmentListTable[Supplier], FilterSpecs!$A$7, $A$2)</f>
        <v>0</v>
      </c>
      <c r="Z172" s="125" t="str">
        <f>[1]!VendorFilteredRows( EquipmentListTable[],EquipmentListTable[Supplier], FilterSpecs!$A$7, $A$2)</f>
        <v>https://www.adafruit.com/product/562</v>
      </c>
      <c r="AA172" s="125" t="str">
        <f>[1]!VendorFilteredRows( EquipmentListTable[],EquipmentListTable[Supplier], FilterSpecs!$A$7, $A$2)</f>
        <v>https://www.mouser.com/ProductDetail/485-562</v>
      </c>
      <c r="AB172" s="125"/>
    </row>
    <row r="173" spans="1:28" x14ac:dyDescent="0.3">
      <c r="A173" s="125" t="str">
        <f>[1]!VendorFilteredRows( EquipmentListTable[],EquipmentListTable[Supplier], FilterSpecs!$A$7, $A$2)</f>
        <v>Low-Level Electronics</v>
      </c>
      <c r="B173" s="125" t="str">
        <f>[1]!VendorFilteredRows( EquipmentListTable[],EquipmentListTable[Supplier], FilterSpecs!$A$7, $A$2)</f>
        <v>Rotary Potentiometers/Encoders/Switches</v>
      </c>
      <c r="C173" s="125" t="str">
        <f>[1]!VendorFilteredRows( EquipmentListTable[],EquipmentListTable[Supplier], FilterSpecs!$A$7, $A$2)</f>
        <v>Adafruit</v>
      </c>
      <c r="D173" s="125" t="str">
        <f>[1]!VendorFilteredRows( EquipmentListTable[],EquipmentListTable[Supplier], FilterSpecs!$A$7, $A$2)</f>
        <v>1789</v>
      </c>
      <c r="E173" s="125">
        <f>[1]!VendorFilteredRows( EquipmentListTable[],EquipmentListTable[Supplier], FilterSpecs!$A$7, $A$2)</f>
        <v>0</v>
      </c>
      <c r="F173" s="125">
        <f>[1]!VendorFilteredRows( EquipmentListTable[],EquipmentListTable[Supplier], FilterSpecs!$A$7, $A$2)</f>
        <v>0</v>
      </c>
      <c r="G173" s="125">
        <f>[1]!VendorFilteredRows( EquipmentListTable[],EquipmentListTable[Supplier], FilterSpecs!$A$7, $A$2)</f>
        <v>0</v>
      </c>
      <c r="H173" s="125">
        <f>[1]!VendorFilteredRows( EquipmentListTable[],EquipmentListTable[Supplier], FilterSpecs!$A$7, $A$2)</f>
        <v>0</v>
      </c>
      <c r="I173" s="125">
        <f>[1]!VendorFilteredRows( EquipmentListTable[],EquipmentListTable[Supplier], FilterSpecs!$A$7, $A$2)</f>
        <v>0</v>
      </c>
      <c r="J173" s="125">
        <f>[1]!VendorFilteredRows( EquipmentListTable[],EquipmentListTable[Supplier], FilterSpecs!$A$7, $A$2)</f>
        <v>0</v>
      </c>
      <c r="K173" s="125">
        <f>[1]!VendorFilteredRows( EquipmentListTable[],EquipmentListTable[Supplier], FilterSpecs!$A$7, $A$2)</f>
        <v>0</v>
      </c>
      <c r="L173" s="125">
        <f>[1]!VendorFilteredRows( EquipmentListTable[],EquipmentListTable[Supplier], FilterSpecs!$A$7, $A$2)</f>
        <v>0</v>
      </c>
      <c r="M173" s="125" t="str">
        <f>[1]!VendorFilteredRows( EquipmentListTable[],EquipmentListTable[Supplier], FilterSpecs!$A$7, $A$2)</f>
        <v xml:space="preserve">Panel Mount 1K potentiometer (Breadboard Friendly) - 1K Linear </v>
      </c>
      <c r="N173" s="125">
        <f>[1]!VendorFilteredRows( EquipmentListTable[],EquipmentListTable[Supplier], FilterSpecs!$A$7, $A$2)</f>
        <v>0.95</v>
      </c>
      <c r="O173" s="125">
        <f>[1]!VendorFilteredRows( EquipmentListTable[],EquipmentListTable[Supplier], FilterSpecs!$A$7, $A$2)</f>
        <v>0</v>
      </c>
      <c r="P173" s="125" t="str">
        <f>[1]!VendorFilteredRows( EquipmentListTable[],EquipmentListTable[Supplier], FilterSpecs!$A$7, $A$2)</f>
        <v>A</v>
      </c>
      <c r="Q173" s="125">
        <f>[1]!VendorFilteredRows( EquipmentListTable[],EquipmentListTable[Supplier], FilterSpecs!$A$7, $A$2)</f>
        <v>586</v>
      </c>
      <c r="R173" s="125" t="str">
        <f>[1]!VendorFilteredRows( EquipmentListTable[],EquipmentListTable[Supplier], FilterSpecs!$A$7, $A$2)</f>
        <v>1789</v>
      </c>
      <c r="S173" s="125">
        <f>[1]!VendorFilteredRows( EquipmentListTable[],EquipmentListTable[Supplier], FilterSpecs!$A$7, $A$2)</f>
        <v>0</v>
      </c>
      <c r="T173" s="125">
        <f>[1]!VendorFilteredRows( EquipmentListTable[],EquipmentListTable[Supplier], FilterSpecs!$A$7, $A$2)</f>
        <v>0</v>
      </c>
      <c r="U173" s="125">
        <f>[1]!VendorFilteredRows( EquipmentListTable[],EquipmentListTable[Supplier], FilterSpecs!$A$7, $A$2)</f>
        <v>0</v>
      </c>
      <c r="V173" s="125">
        <f>[1]!VendorFilteredRows( EquipmentListTable[],EquipmentListTable[Supplier], FilterSpecs!$A$7, $A$2)</f>
        <v>0</v>
      </c>
      <c r="W173" s="125">
        <f>[1]!VendorFilteredRows( EquipmentListTable[],EquipmentListTable[Supplier], FilterSpecs!$A$7, $A$2)</f>
        <v>0</v>
      </c>
      <c r="X173" s="125">
        <f>[1]!VendorFilteredRows( EquipmentListTable[],EquipmentListTable[Supplier], FilterSpecs!$A$7, $A$2)</f>
        <v>0</v>
      </c>
      <c r="Y173" s="125">
        <f>[1]!VendorFilteredRows( EquipmentListTable[],EquipmentListTable[Supplier], FilterSpecs!$A$7, $A$2)</f>
        <v>0</v>
      </c>
      <c r="Z173" s="125" t="str">
        <f>[1]!VendorFilteredRows( EquipmentListTable[],EquipmentListTable[Supplier], FilterSpecs!$A$7, $A$2)</f>
        <v>https://www.adafruit.com/product/1789</v>
      </c>
      <c r="AA173" s="125" t="str">
        <f>[1]!VendorFilteredRows( EquipmentListTable[],EquipmentListTable[Supplier], FilterSpecs!$A$7, $A$2)</f>
        <v>https://www.mouser.com/ProductDetail/485-1789</v>
      </c>
      <c r="AB173" s="125"/>
    </row>
    <row r="174" spans="1:28" x14ac:dyDescent="0.3">
      <c r="A174" s="125" t="str">
        <f>[1]!VendorFilteredRows( EquipmentListTable[],EquipmentListTable[Supplier], FilterSpecs!$A$7, $A$2)</f>
        <v>Low-Level Electronics</v>
      </c>
      <c r="B174" s="125" t="str">
        <f>[1]!VendorFilteredRows( EquipmentListTable[],EquipmentListTable[Supplier], FilterSpecs!$A$7, $A$2)</f>
        <v>Rotary Potentiometers/Encoders/Switches</v>
      </c>
      <c r="C174" s="125" t="str">
        <f>[1]!VendorFilteredRows( EquipmentListTable[],EquipmentListTable[Supplier], FilterSpecs!$A$7, $A$2)</f>
        <v>Adafruit</v>
      </c>
      <c r="D174" s="125" t="str">
        <f>[1]!VendorFilteredRows( EquipmentListTable[],EquipmentListTable[Supplier], FilterSpecs!$A$7, $A$2)</f>
        <v>3395</v>
      </c>
      <c r="E174" s="125">
        <f>[1]!VendorFilteredRows( EquipmentListTable[],EquipmentListTable[Supplier], FilterSpecs!$A$7, $A$2)</f>
        <v>1</v>
      </c>
      <c r="F174" s="125">
        <f>[1]!VendorFilteredRows( EquipmentListTable[],EquipmentListTable[Supplier], FilterSpecs!$A$7, $A$2)</f>
        <v>0</v>
      </c>
      <c r="G174" s="125">
        <f>[1]!VendorFilteredRows( EquipmentListTable[],EquipmentListTable[Supplier], FilterSpecs!$A$7, $A$2)</f>
        <v>0</v>
      </c>
      <c r="H174" s="125">
        <f>[1]!VendorFilteredRows( EquipmentListTable[],EquipmentListTable[Supplier], FilterSpecs!$A$7, $A$2)</f>
        <v>5</v>
      </c>
      <c r="I174" s="125">
        <f>[1]!VendorFilteredRows( EquipmentListTable[],EquipmentListTable[Supplier], FilterSpecs!$A$7, $A$2)</f>
        <v>5</v>
      </c>
      <c r="J174" s="125">
        <f>[1]!VendorFilteredRows( EquipmentListTable[],EquipmentListTable[Supplier], FilterSpecs!$A$7, $A$2)</f>
        <v>5</v>
      </c>
      <c r="K174" s="125">
        <f>[1]!VendorFilteredRows( EquipmentListTable[],EquipmentListTable[Supplier], FilterSpecs!$A$7, $A$2)</f>
        <v>0</v>
      </c>
      <c r="L174" s="125">
        <f>[1]!VendorFilteredRows( EquipmentListTable[],EquipmentListTable[Supplier], FilterSpecs!$A$7, $A$2)</f>
        <v>0</v>
      </c>
      <c r="M174" s="125" t="str">
        <f>[1]!VendorFilteredRows( EquipmentListTable[],EquipmentListTable[Supplier], FilterSpecs!$A$7, $A$2)</f>
        <v xml:space="preserve">Panel Mount Right Angle 10K Linear Potentiometer w/On-Off Switch - 10K Linear w/ Switch </v>
      </c>
      <c r="N174" s="125">
        <f>[1]!VendorFilteredRows( EquipmentListTable[],EquipmentListTable[Supplier], FilterSpecs!$A$7, $A$2)</f>
        <v>1.5</v>
      </c>
      <c r="O174" s="125">
        <f>[1]!VendorFilteredRows( EquipmentListTable[],EquipmentListTable[Supplier], FilterSpecs!$A$7, $A$2)</f>
        <v>0</v>
      </c>
      <c r="P174" s="125" t="str">
        <f>[1]!VendorFilteredRows( EquipmentListTable[],EquipmentListTable[Supplier], FilterSpecs!$A$7, $A$2)</f>
        <v>B</v>
      </c>
      <c r="Q174" s="125">
        <f>[1]!VendorFilteredRows( EquipmentListTable[],EquipmentListTable[Supplier], FilterSpecs!$A$7, $A$2)</f>
        <v>587</v>
      </c>
      <c r="R174" s="125" t="str">
        <f>[1]!VendorFilteredRows( EquipmentListTable[],EquipmentListTable[Supplier], FilterSpecs!$A$7, $A$2)</f>
        <v>3395</v>
      </c>
      <c r="S174" s="125">
        <f>[1]!VendorFilteredRows( EquipmentListTable[],EquipmentListTable[Supplier], FilterSpecs!$A$7, $A$2)</f>
        <v>1.5</v>
      </c>
      <c r="T174" s="125">
        <f>[1]!VendorFilteredRows( EquipmentListTable[],EquipmentListTable[Supplier], FilterSpecs!$A$7, $A$2)</f>
        <v>7.5</v>
      </c>
      <c r="U174" s="125">
        <f>[1]!VendorFilteredRows( EquipmentListTable[],EquipmentListTable[Supplier], FilterSpecs!$A$7, $A$2)</f>
        <v>7.5</v>
      </c>
      <c r="V174" s="125">
        <f>[1]!VendorFilteredRows( EquipmentListTable[],EquipmentListTable[Supplier], FilterSpecs!$A$7, $A$2)</f>
        <v>0</v>
      </c>
      <c r="W174" s="125">
        <f>[1]!VendorFilteredRows( EquipmentListTable[],EquipmentListTable[Supplier], FilterSpecs!$A$7, $A$2)</f>
        <v>0</v>
      </c>
      <c r="X174" s="125">
        <f>[1]!VendorFilteredRows( EquipmentListTable[],EquipmentListTable[Supplier], FilterSpecs!$A$7, $A$2)</f>
        <v>0</v>
      </c>
      <c r="Y174" s="125">
        <f>[1]!VendorFilteredRows( EquipmentListTable[],EquipmentListTable[Supplier], FilterSpecs!$A$7, $A$2)</f>
        <v>0</v>
      </c>
      <c r="Z174" s="125" t="str">
        <f>[1]!VendorFilteredRows( EquipmentListTable[],EquipmentListTable[Supplier], FilterSpecs!$A$7, $A$2)</f>
        <v>https://www.adafruit.com/product/3395</v>
      </c>
      <c r="AA174" s="125" t="str">
        <f>[1]!VendorFilteredRows( EquipmentListTable[],EquipmentListTable[Supplier], FilterSpecs!$A$7, $A$2)</f>
        <v>https://www.mouser.com/ProductDetail/485-3395</v>
      </c>
      <c r="AB174" s="125"/>
    </row>
    <row r="175" spans="1:28" x14ac:dyDescent="0.3">
      <c r="A175" s="125" t="str">
        <f>[1]!VendorFilteredRows( EquipmentListTable[],EquipmentListTable[Supplier], FilterSpecs!$A$7, $A$2)</f>
        <v>Low-Level Electronics</v>
      </c>
      <c r="B175" s="125" t="str">
        <f>[1]!VendorFilteredRows( EquipmentListTable[],EquipmentListTable[Supplier], FilterSpecs!$A$7, $A$2)</f>
        <v>Rotary Potentiometers/Encoders/Switches</v>
      </c>
      <c r="C175" s="125" t="str">
        <f>[1]!VendorFilteredRows( EquipmentListTable[],EquipmentListTable[Supplier], FilterSpecs!$A$7, $A$2)</f>
        <v>Adafruit</v>
      </c>
      <c r="D175" s="125" t="str">
        <f>[1]!VendorFilteredRows( EquipmentListTable[],EquipmentListTable[Supplier], FilterSpecs!$A$7, $A$2)</f>
        <v>377</v>
      </c>
      <c r="E175" s="125">
        <f>[1]!VendorFilteredRows( EquipmentListTable[],EquipmentListTable[Supplier], FilterSpecs!$A$7, $A$2)</f>
        <v>0</v>
      </c>
      <c r="F175" s="125">
        <f>[1]!VendorFilteredRows( EquipmentListTable[],EquipmentListTable[Supplier], FilterSpecs!$A$7, $A$2)</f>
        <v>0</v>
      </c>
      <c r="G175" s="125">
        <f>[1]!VendorFilteredRows( EquipmentListTable[],EquipmentListTable[Supplier], FilterSpecs!$A$7, $A$2)</f>
        <v>0</v>
      </c>
      <c r="H175" s="125">
        <f>[1]!VendorFilteredRows( EquipmentListTable[],EquipmentListTable[Supplier], FilterSpecs!$A$7, $A$2)</f>
        <v>0</v>
      </c>
      <c r="I175" s="125">
        <f>[1]!VendorFilteredRows( EquipmentListTable[],EquipmentListTable[Supplier], FilterSpecs!$A$7, $A$2)</f>
        <v>0</v>
      </c>
      <c r="J175" s="125">
        <f>[1]!VendorFilteredRows( EquipmentListTable[],EquipmentListTable[Supplier], FilterSpecs!$A$7, $A$2)</f>
        <v>0</v>
      </c>
      <c r="K175" s="125">
        <f>[1]!VendorFilteredRows( EquipmentListTable[],EquipmentListTable[Supplier], FilterSpecs!$A$7, $A$2)</f>
        <v>0</v>
      </c>
      <c r="L175" s="125">
        <f>[1]!VendorFilteredRows( EquipmentListTable[],EquipmentListTable[Supplier], FilterSpecs!$A$7, $A$2)</f>
        <v>0</v>
      </c>
      <c r="M175" s="125" t="str">
        <f>[1]!VendorFilteredRows( EquipmentListTable[],EquipmentListTable[Supplier], FilterSpecs!$A$7, $A$2)</f>
        <v xml:space="preserve">Rotary Encoder + Extras </v>
      </c>
      <c r="N175" s="125">
        <f>[1]!VendorFilteredRows( EquipmentListTable[],EquipmentListTable[Supplier], FilterSpecs!$A$7, $A$2)</f>
        <v>4.5</v>
      </c>
      <c r="O175" s="125">
        <f>[1]!VendorFilteredRows( EquipmentListTable[],EquipmentListTable[Supplier], FilterSpecs!$A$7, $A$2)</f>
        <v>0</v>
      </c>
      <c r="P175" s="125" t="str">
        <f>[1]!VendorFilteredRows( EquipmentListTable[],EquipmentListTable[Supplier], FilterSpecs!$A$7, $A$2)</f>
        <v>C</v>
      </c>
      <c r="Q175" s="125">
        <f>[1]!VendorFilteredRows( EquipmentListTable[],EquipmentListTable[Supplier], FilterSpecs!$A$7, $A$2)</f>
        <v>592</v>
      </c>
      <c r="R175" s="125" t="str">
        <f>[1]!VendorFilteredRows( EquipmentListTable[],EquipmentListTable[Supplier], FilterSpecs!$A$7, $A$2)</f>
        <v>377</v>
      </c>
      <c r="S175" s="125">
        <f>[1]!VendorFilteredRows( EquipmentListTable[],EquipmentListTable[Supplier], FilterSpecs!$A$7, $A$2)</f>
        <v>0</v>
      </c>
      <c r="T175" s="125">
        <f>[1]!VendorFilteredRows( EquipmentListTable[],EquipmentListTable[Supplier], FilterSpecs!$A$7, $A$2)</f>
        <v>0</v>
      </c>
      <c r="U175" s="125">
        <f>[1]!VendorFilteredRows( EquipmentListTable[],EquipmentListTable[Supplier], FilterSpecs!$A$7, $A$2)</f>
        <v>0</v>
      </c>
      <c r="V175" s="125">
        <f>[1]!VendorFilteredRows( EquipmentListTable[],EquipmentListTable[Supplier], FilterSpecs!$A$7, $A$2)</f>
        <v>0</v>
      </c>
      <c r="W175" s="125">
        <f>[1]!VendorFilteredRows( EquipmentListTable[],EquipmentListTable[Supplier], FilterSpecs!$A$7, $A$2)</f>
        <v>0</v>
      </c>
      <c r="X175" s="125">
        <f>[1]!VendorFilteredRows( EquipmentListTable[],EquipmentListTable[Supplier], FilterSpecs!$A$7, $A$2)</f>
        <v>0</v>
      </c>
      <c r="Y175" s="125">
        <f>[1]!VendorFilteredRows( EquipmentListTable[],EquipmentListTable[Supplier], FilterSpecs!$A$7, $A$2)</f>
        <v>0</v>
      </c>
      <c r="Z175" s="125" t="str">
        <f>[1]!VendorFilteredRows( EquipmentListTable[],EquipmentListTable[Supplier], FilterSpecs!$A$7, $A$2)</f>
        <v>https://www.adafruit.com/product/377</v>
      </c>
      <c r="AA175" s="125" t="str">
        <f>[1]!VendorFilteredRows( EquipmentListTable[],EquipmentListTable[Supplier], FilterSpecs!$A$7, $A$2)</f>
        <v>https://www.mouser.com/ProductDetail/485-377</v>
      </c>
      <c r="AB175" s="125"/>
    </row>
    <row r="176" spans="1:28" x14ac:dyDescent="0.3">
      <c r="A176" s="125" t="str">
        <f>[1]!VendorFilteredRows( EquipmentListTable[],EquipmentListTable[Supplier], FilterSpecs!$A$7, $A$2)</f>
        <v>Low-Level Electronics</v>
      </c>
      <c r="B176" s="125" t="str">
        <f>[1]!VendorFilteredRows( EquipmentListTable[],EquipmentListTable[Supplier], FilterSpecs!$A$7, $A$2)</f>
        <v>Rotary Potentiometers/Encoders/Switches</v>
      </c>
      <c r="C176" s="125" t="str">
        <f>[1]!VendorFilteredRows( EquipmentListTable[],EquipmentListTable[Supplier], FilterSpecs!$A$7, $A$2)</f>
        <v>Adafruit</v>
      </c>
      <c r="D176" s="125" t="str">
        <f>[1]!VendorFilteredRows( EquipmentListTable[],EquipmentListTable[Supplier], FilterSpecs!$A$7, $A$2)</f>
        <v>2925</v>
      </c>
      <c r="E176" s="125">
        <f>[1]!VendorFilteredRows( EquipmentListTable[],EquipmentListTable[Supplier], FilterSpecs!$A$7, $A$2)</f>
        <v>0</v>
      </c>
      <c r="F176" s="125">
        <f>[1]!VendorFilteredRows( EquipmentListTable[],EquipmentListTable[Supplier], FilterSpecs!$A$7, $A$2)</f>
        <v>0</v>
      </c>
      <c r="G176" s="125">
        <f>[1]!VendorFilteredRows( EquipmentListTable[],EquipmentListTable[Supplier], FilterSpecs!$A$7, $A$2)</f>
        <v>0</v>
      </c>
      <c r="H176" s="125">
        <f>[1]!VendorFilteredRows( EquipmentListTable[],EquipmentListTable[Supplier], FilterSpecs!$A$7, $A$2)</f>
        <v>0</v>
      </c>
      <c r="I176" s="125">
        <f>[1]!VendorFilteredRows( EquipmentListTable[],EquipmentListTable[Supplier], FilterSpecs!$A$7, $A$2)</f>
        <v>0</v>
      </c>
      <c r="J176" s="125">
        <f>[1]!VendorFilteredRows( EquipmentListTable[],EquipmentListTable[Supplier], FilterSpecs!$A$7, $A$2)</f>
        <v>0</v>
      </c>
      <c r="K176" s="125">
        <f>[1]!VendorFilteredRows( EquipmentListTable[],EquipmentListTable[Supplier], FilterSpecs!$A$7, $A$2)</f>
        <v>0</v>
      </c>
      <c r="L176" s="125">
        <f>[1]!VendorFilteredRows( EquipmentListTable[],EquipmentListTable[Supplier], FilterSpecs!$A$7, $A$2)</f>
        <v>0</v>
      </c>
      <c r="M176" s="125" t="str">
        <f>[1]!VendorFilteredRows( EquipmentListTable[],EquipmentListTable[Supplier], FilterSpecs!$A$7, $A$2)</f>
        <v xml:space="preserve">Mini 8-Way Rotary Selector Switch - SP8T </v>
      </c>
      <c r="N176" s="125">
        <f>[1]!VendorFilteredRows( EquipmentListTable[],EquipmentListTable[Supplier], FilterSpecs!$A$7, $A$2)</f>
        <v>1.95</v>
      </c>
      <c r="O176" s="125">
        <f>[1]!VendorFilteredRows( EquipmentListTable[],EquipmentListTable[Supplier], FilterSpecs!$A$7, $A$2)</f>
        <v>0</v>
      </c>
      <c r="P176" s="125" t="str">
        <f>[1]!VendorFilteredRows( EquipmentListTable[],EquipmentListTable[Supplier], FilterSpecs!$A$7, $A$2)</f>
        <v>A</v>
      </c>
      <c r="Q176" s="125">
        <f>[1]!VendorFilteredRows( EquipmentListTable[],EquipmentListTable[Supplier], FilterSpecs!$A$7, $A$2)</f>
        <v>596</v>
      </c>
      <c r="R176" s="125" t="str">
        <f>[1]!VendorFilteredRows( EquipmentListTable[],EquipmentListTable[Supplier], FilterSpecs!$A$7, $A$2)</f>
        <v>2925</v>
      </c>
      <c r="S176" s="125">
        <f>[1]!VendorFilteredRows( EquipmentListTable[],EquipmentListTable[Supplier], FilterSpecs!$A$7, $A$2)</f>
        <v>0</v>
      </c>
      <c r="T176" s="125">
        <f>[1]!VendorFilteredRows( EquipmentListTable[],EquipmentListTable[Supplier], FilterSpecs!$A$7, $A$2)</f>
        <v>0</v>
      </c>
      <c r="U176" s="125">
        <f>[1]!VendorFilteredRows( EquipmentListTable[],EquipmentListTable[Supplier], FilterSpecs!$A$7, $A$2)</f>
        <v>0</v>
      </c>
      <c r="V176" s="125">
        <f>[1]!VendorFilteredRows( EquipmentListTable[],EquipmentListTable[Supplier], FilterSpecs!$A$7, $A$2)</f>
        <v>0</v>
      </c>
      <c r="W176" s="125">
        <f>[1]!VendorFilteredRows( EquipmentListTable[],EquipmentListTable[Supplier], FilterSpecs!$A$7, $A$2)</f>
        <v>0</v>
      </c>
      <c r="X176" s="125">
        <f>[1]!VendorFilteredRows( EquipmentListTable[],EquipmentListTable[Supplier], FilterSpecs!$A$7, $A$2)</f>
        <v>0</v>
      </c>
      <c r="Y176" s="125">
        <f>[1]!VendorFilteredRows( EquipmentListTable[],EquipmentListTable[Supplier], FilterSpecs!$A$7, $A$2)</f>
        <v>0</v>
      </c>
      <c r="Z176" s="125" t="str">
        <f>[1]!VendorFilteredRows( EquipmentListTable[],EquipmentListTable[Supplier], FilterSpecs!$A$7, $A$2)</f>
        <v>https://www.adafruit.com/product/2925</v>
      </c>
      <c r="AA176" s="125" t="str">
        <f>[1]!VendorFilteredRows( EquipmentListTable[],EquipmentListTable[Supplier], FilterSpecs!$A$7, $A$2)</f>
        <v>https://www.mouser.com/ProductDetail/485-2925</v>
      </c>
      <c r="AB176" s="125"/>
    </row>
    <row r="177" spans="1:28" x14ac:dyDescent="0.3">
      <c r="A177" s="125" t="str">
        <f>[1]!VendorFilteredRows( EquipmentListTable[],EquipmentListTable[Supplier], FilterSpecs!$A$7, $A$2)</f>
        <v>Low-Level Electronics</v>
      </c>
      <c r="B177" s="125" t="str">
        <f>[1]!VendorFilteredRows( EquipmentListTable[],EquipmentListTable[Supplier], FilterSpecs!$A$7, $A$2)</f>
        <v>Solid/Stranded Hookup Wire</v>
      </c>
      <c r="C177" s="125" t="str">
        <f>[1]!VendorFilteredRows( EquipmentListTable[],EquipmentListTable[Supplier], FilterSpecs!$A$7, $A$2)</f>
        <v>Adafruit</v>
      </c>
      <c r="D177" s="125" t="str">
        <f>[1]!VendorFilteredRows( EquipmentListTable[],EquipmentListTable[Supplier], FilterSpecs!$A$7, $A$2)</f>
        <v>3174</v>
      </c>
      <c r="E177" s="125">
        <f>[1]!VendorFilteredRows( EquipmentListTable[],EquipmentListTable[Supplier], FilterSpecs!$A$7, $A$2)</f>
        <v>0</v>
      </c>
      <c r="F177" s="125">
        <f>[1]!VendorFilteredRows( EquipmentListTable[],EquipmentListTable[Supplier], FilterSpecs!$A$7, $A$2)</f>
        <v>1</v>
      </c>
      <c r="G177" s="125">
        <f>[1]!VendorFilteredRows( EquipmentListTable[],EquipmentListTable[Supplier], FilterSpecs!$A$7, $A$2)</f>
        <v>1</v>
      </c>
      <c r="H177" s="125">
        <f>[1]!VendorFilteredRows( EquipmentListTable[],EquipmentListTable[Supplier], FilterSpecs!$A$7, $A$2)</f>
        <v>1</v>
      </c>
      <c r="I177" s="125">
        <f>[1]!VendorFilteredRows( EquipmentListTable[],EquipmentListTable[Supplier], FilterSpecs!$A$7, $A$2)</f>
        <v>1</v>
      </c>
      <c r="J177" s="125">
        <f>[1]!VendorFilteredRows( EquipmentListTable[],EquipmentListTable[Supplier], FilterSpecs!$A$7, $A$2)</f>
        <v>1</v>
      </c>
      <c r="K177" s="125">
        <f>[1]!VendorFilteredRows( EquipmentListTable[],EquipmentListTable[Supplier], FilterSpecs!$A$7, $A$2)</f>
        <v>0</v>
      </c>
      <c r="L177" s="125">
        <f>[1]!VendorFilteredRows( EquipmentListTable[],EquipmentListTable[Supplier], FilterSpecs!$A$7, $A$2)</f>
        <v>0</v>
      </c>
      <c r="M177" s="125" t="str">
        <f>[1]!VendorFilteredRows( EquipmentListTable[],EquipmentListTable[Supplier], FilterSpecs!$A$7, $A$2)</f>
        <v>Hook-up Wire Spool Set - 22AWG Solid Core - 10 x 25ft</v>
      </c>
      <c r="N177" s="125">
        <f>[1]!VendorFilteredRows( EquipmentListTable[],EquipmentListTable[Supplier], FilterSpecs!$A$7, $A$2)</f>
        <v>27.5</v>
      </c>
      <c r="O177" s="125">
        <f>[1]!VendorFilteredRows( EquipmentListTable[],EquipmentListTable[Supplier], FilterSpecs!$A$7, $A$2)</f>
        <v>0</v>
      </c>
      <c r="P177" s="125" t="str">
        <f>[1]!VendorFilteredRows( EquipmentListTable[],EquipmentListTable[Supplier], FilterSpecs!$A$7, $A$2)</f>
        <v>A</v>
      </c>
      <c r="Q177" s="125">
        <f>[1]!VendorFilteredRows( EquipmentListTable[],EquipmentListTable[Supplier], FilterSpecs!$A$7, $A$2)</f>
        <v>598</v>
      </c>
      <c r="R177" s="125" t="str">
        <f>[1]!VendorFilteredRows( EquipmentListTable[],EquipmentListTable[Supplier], FilterSpecs!$A$7, $A$2)</f>
        <v>3174</v>
      </c>
      <c r="S177" s="125">
        <f>[1]!VendorFilteredRows( EquipmentListTable[],EquipmentListTable[Supplier], FilterSpecs!$A$7, $A$2)</f>
        <v>0</v>
      </c>
      <c r="T177" s="125">
        <f>[1]!VendorFilteredRows( EquipmentListTable[],EquipmentListTable[Supplier], FilterSpecs!$A$7, $A$2)</f>
        <v>27.5</v>
      </c>
      <c r="U177" s="125">
        <f>[1]!VendorFilteredRows( EquipmentListTable[],EquipmentListTable[Supplier], FilterSpecs!$A$7, $A$2)</f>
        <v>27.5</v>
      </c>
      <c r="V177" s="125">
        <f>[1]!VendorFilteredRows( EquipmentListTable[],EquipmentListTable[Supplier], FilterSpecs!$A$7, $A$2)</f>
        <v>0</v>
      </c>
      <c r="W177" s="125">
        <f>[1]!VendorFilteredRows( EquipmentListTable[],EquipmentListTable[Supplier], FilterSpecs!$A$7, $A$2)</f>
        <v>0</v>
      </c>
      <c r="X177" s="125">
        <f>[1]!VendorFilteredRows( EquipmentListTable[],EquipmentListTable[Supplier], FilterSpecs!$A$7, $A$2)</f>
        <v>0</v>
      </c>
      <c r="Y177" s="125">
        <f>[1]!VendorFilteredRows( EquipmentListTable[],EquipmentListTable[Supplier], FilterSpecs!$A$7, $A$2)</f>
        <v>0</v>
      </c>
      <c r="Z177" s="125" t="str">
        <f>[1]!VendorFilteredRows( EquipmentListTable[],EquipmentListTable[Supplier], FilterSpecs!$A$7, $A$2)</f>
        <v>https://www.adafruit.com/product/3174</v>
      </c>
      <c r="AA177" s="125" t="str">
        <f>[1]!VendorFilteredRows( EquipmentListTable[],EquipmentListTable[Supplier], FilterSpecs!$A$7, $A$2)</f>
        <v>https://www.mouser.com/ProductDetail/485-3174</v>
      </c>
      <c r="AB177" s="125"/>
    </row>
    <row r="178" spans="1:28" x14ac:dyDescent="0.3">
      <c r="A178" s="125" t="str">
        <f>[1]!VendorFilteredRows( EquipmentListTable[],EquipmentListTable[Supplier], FilterSpecs!$A$7, $A$2)</f>
        <v>Low-Level Electronics</v>
      </c>
      <c r="B178" s="125" t="str">
        <f>[1]!VendorFilteredRows( EquipmentListTable[],EquipmentListTable[Supplier], FilterSpecs!$A$7, $A$2)</f>
        <v>Solid/Stranded Hookup Wire</v>
      </c>
      <c r="C178" s="125" t="str">
        <f>[1]!VendorFilteredRows( EquipmentListTable[],EquipmentListTable[Supplier], FilterSpecs!$A$7, $A$2)</f>
        <v>Adafruit</v>
      </c>
      <c r="D178" s="125" t="str">
        <f>[1]!VendorFilteredRows( EquipmentListTable[],EquipmentListTable[Supplier], FilterSpecs!$A$7, $A$2)</f>
        <v>3314</v>
      </c>
      <c r="E178" s="125">
        <f>[1]!VendorFilteredRows( EquipmentListTable[],EquipmentListTable[Supplier], FilterSpecs!$A$7, $A$2)</f>
        <v>0</v>
      </c>
      <c r="F178" s="125">
        <f>[1]!VendorFilteredRows( EquipmentListTable[],EquipmentListTable[Supplier], FilterSpecs!$A$7, $A$2)</f>
        <v>0</v>
      </c>
      <c r="G178" s="125">
        <f>[1]!VendorFilteredRows( EquipmentListTable[],EquipmentListTable[Supplier], FilterSpecs!$A$7, $A$2)</f>
        <v>0</v>
      </c>
      <c r="H178" s="125">
        <f>[1]!VendorFilteredRows( EquipmentListTable[],EquipmentListTable[Supplier], FilterSpecs!$A$7, $A$2)</f>
        <v>0</v>
      </c>
      <c r="I178" s="125">
        <f>[1]!VendorFilteredRows( EquipmentListTable[],EquipmentListTable[Supplier], FilterSpecs!$A$7, $A$2)</f>
        <v>0</v>
      </c>
      <c r="J178" s="125">
        <f>[1]!VendorFilteredRows( EquipmentListTable[],EquipmentListTable[Supplier], FilterSpecs!$A$7, $A$2)</f>
        <v>0</v>
      </c>
      <c r="K178" s="125">
        <f>[1]!VendorFilteredRows( EquipmentListTable[],EquipmentListTable[Supplier], FilterSpecs!$A$7, $A$2)</f>
        <v>0</v>
      </c>
      <c r="L178" s="125">
        <f>[1]!VendorFilteredRows( EquipmentListTable[],EquipmentListTable[Supplier], FilterSpecs!$A$7, $A$2)</f>
        <v>0</v>
      </c>
      <c r="M178" s="125" t="str">
        <f>[1]!VendorFilteredRows( EquipmentListTable[],EquipmentListTable[Supplier], FilterSpecs!$A$7, $A$2)</f>
        <v>Half Size Breadboard + 78 Piece 22AWG Jumper Wire Bundle</v>
      </c>
      <c r="N178" s="125">
        <f>[1]!VendorFilteredRows( EquipmentListTable[],EquipmentListTable[Supplier], FilterSpecs!$A$7, $A$2)</f>
        <v>7.95</v>
      </c>
      <c r="O178" s="125">
        <f>[1]!VendorFilteredRows( EquipmentListTable[],EquipmentListTable[Supplier], FilterSpecs!$A$7, $A$2)</f>
        <v>0</v>
      </c>
      <c r="P178" s="125" t="str">
        <f>[1]!VendorFilteredRows( EquipmentListTable[],EquipmentListTable[Supplier], FilterSpecs!$A$7, $A$2)</f>
        <v>A</v>
      </c>
      <c r="Q178" s="125">
        <f>[1]!VendorFilteredRows( EquipmentListTable[],EquipmentListTable[Supplier], FilterSpecs!$A$7, $A$2)</f>
        <v>606</v>
      </c>
      <c r="R178" s="125" t="str">
        <f>[1]!VendorFilteredRows( EquipmentListTable[],EquipmentListTable[Supplier], FilterSpecs!$A$7, $A$2)</f>
        <v>3314</v>
      </c>
      <c r="S178" s="125">
        <f>[1]!VendorFilteredRows( EquipmentListTable[],EquipmentListTable[Supplier], FilterSpecs!$A$7, $A$2)</f>
        <v>0</v>
      </c>
      <c r="T178" s="125">
        <f>[1]!VendorFilteredRows( EquipmentListTable[],EquipmentListTable[Supplier], FilterSpecs!$A$7, $A$2)</f>
        <v>0</v>
      </c>
      <c r="U178" s="125">
        <f>[1]!VendorFilteredRows( EquipmentListTable[],EquipmentListTable[Supplier], FilterSpecs!$A$7, $A$2)</f>
        <v>0</v>
      </c>
      <c r="V178" s="125">
        <f>[1]!VendorFilteredRows( EquipmentListTable[],EquipmentListTable[Supplier], FilterSpecs!$A$7, $A$2)</f>
        <v>0</v>
      </c>
      <c r="W178" s="125">
        <f>[1]!VendorFilteredRows( EquipmentListTable[],EquipmentListTable[Supplier], FilterSpecs!$A$7, $A$2)</f>
        <v>0</v>
      </c>
      <c r="X178" s="125">
        <f>[1]!VendorFilteredRows( EquipmentListTable[],EquipmentListTable[Supplier], FilterSpecs!$A$7, $A$2)</f>
        <v>0</v>
      </c>
      <c r="Y178" s="125">
        <f>[1]!VendorFilteredRows( EquipmentListTable[],EquipmentListTable[Supplier], FilterSpecs!$A$7, $A$2)</f>
        <v>0</v>
      </c>
      <c r="Z178" s="125" t="str">
        <f>[1]!VendorFilteredRows( EquipmentListTable[],EquipmentListTable[Supplier], FilterSpecs!$A$7, $A$2)</f>
        <v>https://www.adafruit.com/product/3314</v>
      </c>
      <c r="AA178" s="125" t="str">
        <f>[1]!VendorFilteredRows( EquipmentListTable[],EquipmentListTable[Supplier], FilterSpecs!$A$7, $A$2)</f>
        <v>https://www.mouser.com/ProductDetail/485-3314</v>
      </c>
      <c r="AB178" s="125"/>
    </row>
    <row r="179" spans="1:28" x14ac:dyDescent="0.3">
      <c r="A179" s="125" t="str">
        <f>[1]!VendorFilteredRows( EquipmentListTable[],EquipmentListTable[Supplier], FilterSpecs!$A$7, $A$2)</f>
        <v>Tools</v>
      </c>
      <c r="B179" s="125" t="str">
        <f>[1]!VendorFilteredRows( EquipmentListTable[],EquipmentListTable[Supplier], FilterSpecs!$A$7, $A$2)</f>
        <v>Solder/SMD Rework Tools</v>
      </c>
      <c r="C179" s="125" t="str">
        <f>[1]!VendorFilteredRows( EquipmentListTable[],EquipmentListTable[Supplier], FilterSpecs!$A$7, $A$2)</f>
        <v>Adafruit</v>
      </c>
      <c r="D179" s="125" t="str">
        <f>[1]!VendorFilteredRows( EquipmentListTable[],EquipmentListTable[Supplier], FilterSpecs!$A$7, $A$2)</f>
        <v>136</v>
      </c>
      <c r="E179" s="125">
        <f>[1]!VendorFilteredRows( EquipmentListTable[],EquipmentListTable[Supplier], FilterSpecs!$A$7, $A$2)</f>
        <v>0</v>
      </c>
      <c r="F179" s="125">
        <f>[1]!VendorFilteredRows( EquipmentListTable[],EquipmentListTable[Supplier], FilterSpecs!$A$7, $A$2)</f>
        <v>0</v>
      </c>
      <c r="G179" s="125">
        <f>[1]!VendorFilteredRows( EquipmentListTable[],EquipmentListTable[Supplier], FilterSpecs!$A$7, $A$2)</f>
        <v>0</v>
      </c>
      <c r="H179" s="125">
        <f>[1]!VendorFilteredRows( EquipmentListTable[],EquipmentListTable[Supplier], FilterSpecs!$A$7, $A$2)</f>
        <v>0</v>
      </c>
      <c r="I179" s="125">
        <f>[1]!VendorFilteredRows( EquipmentListTable[],EquipmentListTable[Supplier], FilterSpecs!$A$7, $A$2)</f>
        <v>0</v>
      </c>
      <c r="J179" s="125">
        <f>[1]!VendorFilteredRows( EquipmentListTable[],EquipmentListTable[Supplier], FilterSpecs!$A$7, $A$2)</f>
        <v>0</v>
      </c>
      <c r="K179" s="125">
        <f>[1]!VendorFilteredRows( EquipmentListTable[],EquipmentListTable[Supplier], FilterSpecs!$A$7, $A$2)</f>
        <v>0</v>
      </c>
      <c r="L179" s="125">
        <f>[1]!VendorFilteredRows( EquipmentListTable[],EquipmentListTable[Supplier], FilterSpecs!$A$7, $A$2)</f>
        <v>0</v>
      </c>
      <c r="M179" s="125" t="str">
        <f>[1]!VendorFilteredRows( EquipmentListTable[],EquipmentListTable[Supplier], FilterSpecs!$A$7, $A$2)</f>
        <v>Ladyada's Electronics Toolkit</v>
      </c>
      <c r="N179" s="125">
        <f>[1]!VendorFilteredRows( EquipmentListTable[],EquipmentListTable[Supplier], FilterSpecs!$A$7, $A$2)</f>
        <v>100</v>
      </c>
      <c r="O179" s="125">
        <f>[1]!VendorFilteredRows( EquipmentListTable[],EquipmentListTable[Supplier], FilterSpecs!$A$7, $A$2)</f>
        <v>0</v>
      </c>
      <c r="P179" s="125" t="str">
        <f>[1]!VendorFilteredRows( EquipmentListTable[],EquipmentListTable[Supplier], FilterSpecs!$A$7, $A$2)</f>
        <v>A</v>
      </c>
      <c r="Q179" s="125">
        <f>[1]!VendorFilteredRows( EquipmentListTable[],EquipmentListTable[Supplier], FilterSpecs!$A$7, $A$2)</f>
        <v>608</v>
      </c>
      <c r="R179" s="125" t="str">
        <f>[1]!VendorFilteredRows( EquipmentListTable[],EquipmentListTable[Supplier], FilterSpecs!$A$7, $A$2)</f>
        <v>136</v>
      </c>
      <c r="S179" s="125">
        <f>[1]!VendorFilteredRows( EquipmentListTable[],EquipmentListTable[Supplier], FilterSpecs!$A$7, $A$2)</f>
        <v>0</v>
      </c>
      <c r="T179" s="125">
        <f>[1]!VendorFilteredRows( EquipmentListTable[],EquipmentListTable[Supplier], FilterSpecs!$A$7, $A$2)</f>
        <v>0</v>
      </c>
      <c r="U179" s="125">
        <f>[1]!VendorFilteredRows( EquipmentListTable[],EquipmentListTable[Supplier], FilterSpecs!$A$7, $A$2)</f>
        <v>0</v>
      </c>
      <c r="V179" s="125">
        <f>[1]!VendorFilteredRows( EquipmentListTable[],EquipmentListTable[Supplier], FilterSpecs!$A$7, $A$2)</f>
        <v>0</v>
      </c>
      <c r="W179" s="125">
        <f>[1]!VendorFilteredRows( EquipmentListTable[],EquipmentListTable[Supplier], FilterSpecs!$A$7, $A$2)</f>
        <v>0</v>
      </c>
      <c r="X179" s="125">
        <f>[1]!VendorFilteredRows( EquipmentListTable[],EquipmentListTable[Supplier], FilterSpecs!$A$7, $A$2)</f>
        <v>0</v>
      </c>
      <c r="Y179" s="125">
        <f>[1]!VendorFilteredRows( EquipmentListTable[],EquipmentListTable[Supplier], FilterSpecs!$A$7, $A$2)</f>
        <v>0</v>
      </c>
      <c r="Z179" s="125" t="str">
        <f>[1]!VendorFilteredRows( EquipmentListTable[],EquipmentListTable[Supplier], FilterSpecs!$A$7, $A$2)</f>
        <v>https://www.adafruit.com/product/136</v>
      </c>
      <c r="AA179" s="125" t="str">
        <f>[1]!VendorFilteredRows( EquipmentListTable[],EquipmentListTable[Supplier], FilterSpecs!$A$7, $A$2)</f>
        <v>https://www.mouser.com/ProductDetail/485-136</v>
      </c>
      <c r="AB179" s="125"/>
    </row>
    <row r="180" spans="1:28" x14ac:dyDescent="0.3">
      <c r="A180" s="125" t="str">
        <f>[1]!VendorFilteredRows( EquipmentListTable[],EquipmentListTable[Supplier], FilterSpecs!$A$7, $A$2)</f>
        <v>Tools</v>
      </c>
      <c r="B180" s="125" t="str">
        <f>[1]!VendorFilteredRows( EquipmentListTable[],EquipmentListTable[Supplier], FilterSpecs!$A$7, $A$2)</f>
        <v>Solder/SMD Rework Tools</v>
      </c>
      <c r="C180" s="125" t="str">
        <f>[1]!VendorFilteredRows( EquipmentListTable[],EquipmentListTable[Supplier], FilterSpecs!$A$7, $A$2)</f>
        <v>Adafruit</v>
      </c>
      <c r="D180" s="125" t="str">
        <f>[1]!VendorFilteredRows( EquipmentListTable[],EquipmentListTable[Supplier], FilterSpecs!$A$7, $A$2)</f>
        <v>1869</v>
      </c>
      <c r="E180" s="125">
        <f>[1]!VendorFilteredRows( EquipmentListTable[],EquipmentListTable[Supplier], FilterSpecs!$A$7, $A$2)</f>
        <v>0</v>
      </c>
      <c r="F180" s="125">
        <f>[1]!VendorFilteredRows( EquipmentListTable[],EquipmentListTable[Supplier], FilterSpecs!$A$7, $A$2)</f>
        <v>0</v>
      </c>
      <c r="G180" s="125">
        <f>[1]!VendorFilteredRows( EquipmentListTable[],EquipmentListTable[Supplier], FilterSpecs!$A$7, $A$2)</f>
        <v>0</v>
      </c>
      <c r="H180" s="125">
        <f>[1]!VendorFilteredRows( EquipmentListTable[],EquipmentListTable[Supplier], FilterSpecs!$A$7, $A$2)</f>
        <v>0</v>
      </c>
      <c r="I180" s="125">
        <f>[1]!VendorFilteredRows( EquipmentListTable[],EquipmentListTable[Supplier], FilterSpecs!$A$7, $A$2)</f>
        <v>0</v>
      </c>
      <c r="J180" s="125">
        <f>[1]!VendorFilteredRows( EquipmentListTable[],EquipmentListTable[Supplier], FilterSpecs!$A$7, $A$2)</f>
        <v>0</v>
      </c>
      <c r="K180" s="125">
        <f>[1]!VendorFilteredRows( EquipmentListTable[],EquipmentListTable[Supplier], FilterSpecs!$A$7, $A$2)</f>
        <v>0</v>
      </c>
      <c r="L180" s="125">
        <f>[1]!VendorFilteredRows( EquipmentListTable[],EquipmentListTable[Supplier], FilterSpecs!$A$7, $A$2)</f>
        <v>0</v>
      </c>
      <c r="M180" s="125" t="str">
        <f>[1]!VendorFilteredRows( EquipmentListTable[],EquipmentListTable[Supplier], FilterSpecs!$A$7, $A$2)</f>
        <v xml:space="preserve">Hot Air Soldering Rework Station w/ Three Nozzles - Quick 957D </v>
      </c>
      <c r="N180" s="125">
        <f>[1]!VendorFilteredRows( EquipmentListTable[],EquipmentListTable[Supplier], FilterSpecs!$A$7, $A$2)</f>
        <v>97.5</v>
      </c>
      <c r="O180" s="125">
        <f>[1]!VendorFilteredRows( EquipmentListTable[],EquipmentListTable[Supplier], FilterSpecs!$A$7, $A$2)</f>
        <v>0</v>
      </c>
      <c r="P180" s="125" t="str">
        <f>[1]!VendorFilteredRows( EquipmentListTable[],EquipmentListTable[Supplier], FilterSpecs!$A$7, $A$2)</f>
        <v>D</v>
      </c>
      <c r="Q180" s="125">
        <f>[1]!VendorFilteredRows( EquipmentListTable[],EquipmentListTable[Supplier], FilterSpecs!$A$7, $A$2)</f>
        <v>614</v>
      </c>
      <c r="R180" s="125" t="str">
        <f>[1]!VendorFilteredRows( EquipmentListTable[],EquipmentListTable[Supplier], FilterSpecs!$A$7, $A$2)</f>
        <v>1869</v>
      </c>
      <c r="S180" s="125">
        <f>[1]!VendorFilteredRows( EquipmentListTable[],EquipmentListTable[Supplier], FilterSpecs!$A$7, $A$2)</f>
        <v>0</v>
      </c>
      <c r="T180" s="125">
        <f>[1]!VendorFilteredRows( EquipmentListTable[],EquipmentListTable[Supplier], FilterSpecs!$A$7, $A$2)</f>
        <v>0</v>
      </c>
      <c r="U180" s="125">
        <f>[1]!VendorFilteredRows( EquipmentListTable[],EquipmentListTable[Supplier], FilterSpecs!$A$7, $A$2)</f>
        <v>0</v>
      </c>
      <c r="V180" s="125">
        <f>[1]!VendorFilteredRows( EquipmentListTable[],EquipmentListTable[Supplier], FilterSpecs!$A$7, $A$2)</f>
        <v>0</v>
      </c>
      <c r="W180" s="125">
        <f>[1]!VendorFilteredRows( EquipmentListTable[],EquipmentListTable[Supplier], FilterSpecs!$A$7, $A$2)</f>
        <v>0</v>
      </c>
      <c r="X180" s="125">
        <f>[1]!VendorFilteredRows( EquipmentListTable[],EquipmentListTable[Supplier], FilterSpecs!$A$7, $A$2)</f>
        <v>0</v>
      </c>
      <c r="Y180" s="125">
        <f>[1]!VendorFilteredRows( EquipmentListTable[],EquipmentListTable[Supplier], FilterSpecs!$A$7, $A$2)</f>
        <v>0</v>
      </c>
      <c r="Z180" s="125" t="str">
        <f>[1]!VendorFilteredRows( EquipmentListTable[],EquipmentListTable[Supplier], FilterSpecs!$A$7, $A$2)</f>
        <v>https://www.adafruit.com/product/1869</v>
      </c>
      <c r="AA180" s="125" t="str">
        <f>[1]!VendorFilteredRows( EquipmentListTable[],EquipmentListTable[Supplier], FilterSpecs!$A$7, $A$2)</f>
        <v>https://www.mouser.com/ProductDetail/485-1869</v>
      </c>
      <c r="AB180" s="125"/>
    </row>
    <row r="181" spans="1:28" x14ac:dyDescent="0.3">
      <c r="A181" s="125" t="str">
        <f>[1]!VendorFilteredRows( EquipmentListTable[],EquipmentListTable[Supplier], FilterSpecs!$A$7, $A$2)</f>
        <v>Tools</v>
      </c>
      <c r="B181" s="125" t="str">
        <f>[1]!VendorFilteredRows( EquipmentListTable[],EquipmentListTable[Supplier], FilterSpecs!$A$7, $A$2)</f>
        <v>Solder/SMD Rework Tools</v>
      </c>
      <c r="C181" s="125" t="str">
        <f>[1]!VendorFilteredRows( EquipmentListTable[],EquipmentListTable[Supplier], FilterSpecs!$A$7, $A$2)</f>
        <v>Adafruit</v>
      </c>
      <c r="D181" s="125" t="str">
        <f>[1]!VendorFilteredRows( EquipmentListTable[],EquipmentListTable[Supplier], FilterSpecs!$A$7, $A$2)</f>
        <v>3536</v>
      </c>
      <c r="E181" s="125">
        <f>[1]!VendorFilteredRows( EquipmentListTable[],EquipmentListTable[Supplier], FilterSpecs!$A$7, $A$2)</f>
        <v>0</v>
      </c>
      <c r="F181" s="125">
        <f>[1]!VendorFilteredRows( EquipmentListTable[],EquipmentListTable[Supplier], FilterSpecs!$A$7, $A$2)</f>
        <v>0</v>
      </c>
      <c r="G181" s="125">
        <f>[1]!VendorFilteredRows( EquipmentListTable[],EquipmentListTable[Supplier], FilterSpecs!$A$7, $A$2)</f>
        <v>0</v>
      </c>
      <c r="H181" s="125">
        <f>[1]!VendorFilteredRows( EquipmentListTable[],EquipmentListTable[Supplier], FilterSpecs!$A$7, $A$2)</f>
        <v>0</v>
      </c>
      <c r="I181" s="125">
        <f>[1]!VendorFilteredRows( EquipmentListTable[],EquipmentListTable[Supplier], FilterSpecs!$A$7, $A$2)</f>
        <v>0</v>
      </c>
      <c r="J181" s="125">
        <f>[1]!VendorFilteredRows( EquipmentListTable[],EquipmentListTable[Supplier], FilterSpecs!$A$7, $A$2)</f>
        <v>0</v>
      </c>
      <c r="K181" s="125">
        <f>[1]!VendorFilteredRows( EquipmentListTable[],EquipmentListTable[Supplier], FilterSpecs!$A$7, $A$2)</f>
        <v>0</v>
      </c>
      <c r="L181" s="125">
        <f>[1]!VendorFilteredRows( EquipmentListTable[],EquipmentListTable[Supplier], FilterSpecs!$A$7, $A$2)</f>
        <v>0</v>
      </c>
      <c r="M181" s="125" t="str">
        <f>[1]!VendorFilteredRows( EquipmentListTable[],EquipmentListTable[Supplier], FilterSpecs!$A$7, $A$2)</f>
        <v>Insulated Silicone Rework Mat - 34cm x 23cm x 4mm Work Surface</v>
      </c>
      <c r="N181" s="125">
        <f>[1]!VendorFilteredRows( EquipmentListTable[],EquipmentListTable[Supplier], FilterSpecs!$A$7, $A$2)</f>
        <v>9.9499999999999993</v>
      </c>
      <c r="O181" s="125">
        <f>[1]!VendorFilteredRows( EquipmentListTable[],EquipmentListTable[Supplier], FilterSpecs!$A$7, $A$2)</f>
        <v>0</v>
      </c>
      <c r="P181" s="125" t="str">
        <f>[1]!VendorFilteredRows( EquipmentListTable[],EquipmentListTable[Supplier], FilterSpecs!$A$7, $A$2)</f>
        <v>A</v>
      </c>
      <c r="Q181" s="125">
        <f>[1]!VendorFilteredRows( EquipmentListTable[],EquipmentListTable[Supplier], FilterSpecs!$A$7, $A$2)</f>
        <v>617</v>
      </c>
      <c r="R181" s="125" t="str">
        <f>[1]!VendorFilteredRows( EquipmentListTable[],EquipmentListTable[Supplier], FilterSpecs!$A$7, $A$2)</f>
        <v>3536</v>
      </c>
      <c r="S181" s="125">
        <f>[1]!VendorFilteredRows( EquipmentListTable[],EquipmentListTable[Supplier], FilterSpecs!$A$7, $A$2)</f>
        <v>0</v>
      </c>
      <c r="T181" s="125">
        <f>[1]!VendorFilteredRows( EquipmentListTable[],EquipmentListTable[Supplier], FilterSpecs!$A$7, $A$2)</f>
        <v>0</v>
      </c>
      <c r="U181" s="125">
        <f>[1]!VendorFilteredRows( EquipmentListTable[],EquipmentListTable[Supplier], FilterSpecs!$A$7, $A$2)</f>
        <v>0</v>
      </c>
      <c r="V181" s="125">
        <f>[1]!VendorFilteredRows( EquipmentListTable[],EquipmentListTable[Supplier], FilterSpecs!$A$7, $A$2)</f>
        <v>0</v>
      </c>
      <c r="W181" s="125">
        <f>[1]!VendorFilteredRows( EquipmentListTable[],EquipmentListTable[Supplier], FilterSpecs!$A$7, $A$2)</f>
        <v>0</v>
      </c>
      <c r="X181" s="125">
        <f>[1]!VendorFilteredRows( EquipmentListTable[],EquipmentListTable[Supplier], FilterSpecs!$A$7, $A$2)</f>
        <v>0</v>
      </c>
      <c r="Y181" s="125">
        <f>[1]!VendorFilteredRows( EquipmentListTable[],EquipmentListTable[Supplier], FilterSpecs!$A$7, $A$2)</f>
        <v>0</v>
      </c>
      <c r="Z181" s="125" t="str">
        <f>[1]!VendorFilteredRows( EquipmentListTable[],EquipmentListTable[Supplier], FilterSpecs!$A$7, $A$2)</f>
        <v>https://www.adafruit.com/product/3536</v>
      </c>
      <c r="AA181" s="125" t="str">
        <f>[1]!VendorFilteredRows( EquipmentListTable[],EquipmentListTable[Supplier], FilterSpecs!$A$7, $A$2)</f>
        <v>https://www.mouser.com/ProductDetail/485-3536</v>
      </c>
      <c r="AB181" s="125"/>
    </row>
    <row r="182" spans="1:28" x14ac:dyDescent="0.3">
      <c r="A182" s="125" t="str">
        <f>[1]!VendorFilteredRows( EquipmentListTable[],EquipmentListTable[Supplier], FilterSpecs!$A$7, $A$2)</f>
        <v>Tools</v>
      </c>
      <c r="B182" s="125" t="str">
        <f>[1]!VendorFilteredRows( EquipmentListTable[],EquipmentListTable[Supplier], FilterSpecs!$A$7, $A$2)</f>
        <v>PCB/Breadboard Work Tools</v>
      </c>
      <c r="C182" s="125" t="str">
        <f>[1]!VendorFilteredRows( EquipmentListTable[],EquipmentListTable[Supplier], FilterSpecs!$A$7, $A$2)</f>
        <v>Adafruit</v>
      </c>
      <c r="D182" s="125">
        <f>[1]!VendorFilteredRows( EquipmentListTable[],EquipmentListTable[Supplier], FilterSpecs!$A$7, $A$2)</f>
        <v>151</v>
      </c>
      <c r="E182" s="125">
        <f>[1]!VendorFilteredRows( EquipmentListTable[],EquipmentListTable[Supplier], FilterSpecs!$A$7, $A$2)</f>
        <v>0</v>
      </c>
      <c r="F182" s="125">
        <f>[1]!VendorFilteredRows( EquipmentListTable[],EquipmentListTable[Supplier], FilterSpecs!$A$7, $A$2)</f>
        <v>1</v>
      </c>
      <c r="G182" s="125">
        <f>[1]!VendorFilteredRows( EquipmentListTable[],EquipmentListTable[Supplier], FilterSpecs!$A$7, $A$2)</f>
        <v>1</v>
      </c>
      <c r="H182" s="125">
        <f>[1]!VendorFilteredRows( EquipmentListTable[],EquipmentListTable[Supplier], FilterSpecs!$A$7, $A$2)</f>
        <v>1</v>
      </c>
      <c r="I182" s="125">
        <f>[1]!VendorFilteredRows( EquipmentListTable[],EquipmentListTable[Supplier], FilterSpecs!$A$7, $A$2)</f>
        <v>0</v>
      </c>
      <c r="J182" s="125">
        <f>[1]!VendorFilteredRows( EquipmentListTable[],EquipmentListTable[Supplier], FilterSpecs!$A$7, $A$2)</f>
        <v>1</v>
      </c>
      <c r="K182" s="125">
        <f>[1]!VendorFilteredRows( EquipmentListTable[],EquipmentListTable[Supplier], FilterSpecs!$A$7, $A$2)</f>
        <v>1</v>
      </c>
      <c r="L182" s="125">
        <f>[1]!VendorFilteredRows( EquipmentListTable[],EquipmentListTable[Supplier], FilterSpecs!$A$7, $A$2)</f>
        <v>1</v>
      </c>
      <c r="M182" s="125" t="str">
        <f>[1]!VendorFilteredRows( EquipmentListTable[],EquipmentListTable[Supplier], FilterSpecs!$A$7, $A$2)</f>
        <v xml:space="preserve">Panavise Jr. </v>
      </c>
      <c r="N182" s="125">
        <f>[1]!VendorFilteredRows( EquipmentListTable[],EquipmentListTable[Supplier], FilterSpecs!$A$7, $A$2)</f>
        <v>31.25</v>
      </c>
      <c r="O182" s="125">
        <f>[1]!VendorFilteredRows( EquipmentListTable[],EquipmentListTable[Supplier], FilterSpecs!$A$7, $A$2)</f>
        <v>31.25</v>
      </c>
      <c r="P182" s="125" t="str">
        <f>[1]!VendorFilteredRows( EquipmentListTable[],EquipmentListTable[Supplier], FilterSpecs!$A$7, $A$2)</f>
        <v>E</v>
      </c>
      <c r="Q182" s="125">
        <f>[1]!VendorFilteredRows( EquipmentListTable[],EquipmentListTable[Supplier], FilterSpecs!$A$7, $A$2)</f>
        <v>620</v>
      </c>
      <c r="R182" s="125">
        <f>[1]!VendorFilteredRows( EquipmentListTable[],EquipmentListTable[Supplier], FilterSpecs!$A$7, $A$2)</f>
        <v>151</v>
      </c>
      <c r="S182" s="125">
        <f>[1]!VendorFilteredRows( EquipmentListTable[],EquipmentListTable[Supplier], FilterSpecs!$A$7, $A$2)</f>
        <v>0</v>
      </c>
      <c r="T182" s="125">
        <f>[1]!VendorFilteredRows( EquipmentListTable[],EquipmentListTable[Supplier], FilterSpecs!$A$7, $A$2)</f>
        <v>31.25</v>
      </c>
      <c r="U182" s="125">
        <f>[1]!VendorFilteredRows( EquipmentListTable[],EquipmentListTable[Supplier], FilterSpecs!$A$7, $A$2)</f>
        <v>0</v>
      </c>
      <c r="V182" s="125">
        <f>[1]!VendorFilteredRows( EquipmentListTable[],EquipmentListTable[Supplier], FilterSpecs!$A$7, $A$2)</f>
        <v>31.25</v>
      </c>
      <c r="W182" s="125">
        <f>[1]!VendorFilteredRows( EquipmentListTable[],EquipmentListTable[Supplier], FilterSpecs!$A$7, $A$2)</f>
        <v>31.25</v>
      </c>
      <c r="X182" s="125" t="str">
        <f>[1]!VendorFilteredRows( EquipmentListTable[],EquipmentListTable[Supplier], FilterSpecs!$A$7, $A$2)</f>
        <v>https://www.sparkfun.com/products/10410</v>
      </c>
      <c r="Y182" s="125" t="str">
        <f>[1]!VendorFilteredRows( EquipmentListTable[],EquipmentListTable[Supplier], FilterSpecs!$A$7, $A$2)</f>
        <v>https://cdn.sparkfun.com/r/92-92/assets/parts/4/8/8/1/10410-01.jpg</v>
      </c>
      <c r="Z182" s="125" t="str">
        <f>[1]!VendorFilteredRows( EquipmentListTable[],EquipmentListTable[Supplier], FilterSpecs!$A$7, $A$2)</f>
        <v>https://www.adafruit.com/product/151</v>
      </c>
      <c r="AA182" s="125" t="str">
        <f>[1]!VendorFilteredRows( EquipmentListTable[],EquipmentListTable[Supplier], FilterSpecs!$A$7, $A$2)</f>
        <v>https://www.mouser.com/ProductDetail/485-151</v>
      </c>
      <c r="AB182" s="125"/>
    </row>
    <row r="183" spans="1:28" x14ac:dyDescent="0.3">
      <c r="A183" s="125" t="str">
        <f>[1]!VendorFilteredRows( EquipmentListTable[],EquipmentListTable[Supplier], FilterSpecs!$A$7, $A$2)</f>
        <v>Tools</v>
      </c>
      <c r="B183" s="125" t="str">
        <f>[1]!VendorFilteredRows( EquipmentListTable[],EquipmentListTable[Supplier], FilterSpecs!$A$7, $A$2)</f>
        <v>PCB/Breadboard Work Tools</v>
      </c>
      <c r="C183" s="125" t="str">
        <f>[1]!VendorFilteredRows( EquipmentListTable[],EquipmentListTable[Supplier], FilterSpecs!$A$7, $A$2)</f>
        <v>Adafruit</v>
      </c>
      <c r="D183" s="125" t="str">
        <f>[1]!VendorFilteredRows( EquipmentListTable[],EquipmentListTable[Supplier], FilterSpecs!$A$7, $A$2)</f>
        <v>3019</v>
      </c>
      <c r="E183" s="125">
        <f>[1]!VendorFilteredRows( EquipmentListTable[],EquipmentListTable[Supplier], FilterSpecs!$A$7, $A$2)</f>
        <v>0</v>
      </c>
      <c r="F183" s="125">
        <f>[1]!VendorFilteredRows( EquipmentListTable[],EquipmentListTable[Supplier], FilterSpecs!$A$7, $A$2)</f>
        <v>1</v>
      </c>
      <c r="G183" s="125">
        <f>[1]!VendorFilteredRows( EquipmentListTable[],EquipmentListTable[Supplier], FilterSpecs!$A$7, $A$2)</f>
        <v>1</v>
      </c>
      <c r="H183" s="125">
        <f>[1]!VendorFilteredRows( EquipmentListTable[],EquipmentListTable[Supplier], FilterSpecs!$A$7, $A$2)</f>
        <v>1</v>
      </c>
      <c r="I183" s="125">
        <f>[1]!VendorFilteredRows( EquipmentListTable[],EquipmentListTable[Supplier], FilterSpecs!$A$7, $A$2)</f>
        <v>1</v>
      </c>
      <c r="J183" s="125">
        <f>[1]!VendorFilteredRows( EquipmentListTable[],EquipmentListTable[Supplier], FilterSpecs!$A$7, $A$2)</f>
        <v>1</v>
      </c>
      <c r="K183" s="125">
        <f>[1]!VendorFilteredRows( EquipmentListTable[],EquipmentListTable[Supplier], FilterSpecs!$A$7, $A$2)</f>
        <v>0</v>
      </c>
      <c r="L183" s="125">
        <f>[1]!VendorFilteredRows( EquipmentListTable[],EquipmentListTable[Supplier], FilterSpecs!$A$7, $A$2)</f>
        <v>0</v>
      </c>
      <c r="M183" s="125" t="str">
        <f>[1]!VendorFilteredRows( EquipmentListTable[],EquipmentListTable[Supplier], FilterSpecs!$A$7, $A$2)</f>
        <v>Third Hand Pana Hand Workstation Add-On for Panavise</v>
      </c>
      <c r="N183" s="125">
        <f>[1]!VendorFilteredRows( EquipmentListTable[],EquipmentListTable[Supplier], FilterSpecs!$A$7, $A$2)</f>
        <v>68.69</v>
      </c>
      <c r="O183" s="125">
        <f>[1]!VendorFilteredRows( EquipmentListTable[],EquipmentListTable[Supplier], FilterSpecs!$A$7, $A$2)</f>
        <v>0</v>
      </c>
      <c r="P183" s="125" t="str">
        <f>[1]!VendorFilteredRows( EquipmentListTable[],EquipmentListTable[Supplier], FilterSpecs!$A$7, $A$2)</f>
        <v>E</v>
      </c>
      <c r="Q183" s="125">
        <f>[1]!VendorFilteredRows( EquipmentListTable[],EquipmentListTable[Supplier], FilterSpecs!$A$7, $A$2)</f>
        <v>623</v>
      </c>
      <c r="R183" s="125" t="str">
        <f>[1]!VendorFilteredRows( EquipmentListTable[],EquipmentListTable[Supplier], FilterSpecs!$A$7, $A$2)</f>
        <v>3019</v>
      </c>
      <c r="S183" s="125">
        <f>[1]!VendorFilteredRows( EquipmentListTable[],EquipmentListTable[Supplier], FilterSpecs!$A$7, $A$2)</f>
        <v>0</v>
      </c>
      <c r="T183" s="125">
        <f>[1]!VendorFilteredRows( EquipmentListTable[],EquipmentListTable[Supplier], FilterSpecs!$A$7, $A$2)</f>
        <v>68.69</v>
      </c>
      <c r="U183" s="125">
        <f>[1]!VendorFilteredRows( EquipmentListTable[],EquipmentListTable[Supplier], FilterSpecs!$A$7, $A$2)</f>
        <v>68.69</v>
      </c>
      <c r="V183" s="125">
        <f>[1]!VendorFilteredRows( EquipmentListTable[],EquipmentListTable[Supplier], FilterSpecs!$A$7, $A$2)</f>
        <v>0</v>
      </c>
      <c r="W183" s="125">
        <f>[1]!VendorFilteredRows( EquipmentListTable[],EquipmentListTable[Supplier], FilterSpecs!$A$7, $A$2)</f>
        <v>0</v>
      </c>
      <c r="X183" s="125">
        <f>[1]!VendorFilteredRows( EquipmentListTable[],EquipmentListTable[Supplier], FilterSpecs!$A$7, $A$2)</f>
        <v>0</v>
      </c>
      <c r="Y183" s="125">
        <f>[1]!VendorFilteredRows( EquipmentListTable[],EquipmentListTable[Supplier], FilterSpecs!$A$7, $A$2)</f>
        <v>0</v>
      </c>
      <c r="Z183" s="125" t="str">
        <f>[1]!VendorFilteredRows( EquipmentListTable[],EquipmentListTable[Supplier], FilterSpecs!$A$7, $A$2)</f>
        <v>https://www.adafruit.com/product/3019</v>
      </c>
      <c r="AA183" s="125" t="str">
        <f>[1]!VendorFilteredRows( EquipmentListTable[],EquipmentListTable[Supplier], FilterSpecs!$A$7, $A$2)</f>
        <v>https://www.mouser.com/ProductDetail/485-3019</v>
      </c>
      <c r="AB183" s="125"/>
    </row>
    <row r="184" spans="1:28" x14ac:dyDescent="0.3">
      <c r="A184" s="125" t="str">
        <f>[1]!VendorFilteredRows( EquipmentListTable[],EquipmentListTable[Supplier], FilterSpecs!$A$7, $A$2)</f>
        <v>Tools</v>
      </c>
      <c r="B184" s="125" t="str">
        <f>[1]!VendorFilteredRows( EquipmentListTable[],EquipmentListTable[Supplier], FilterSpecs!$A$7, $A$2)</f>
        <v>Hand Tools</v>
      </c>
      <c r="C184" s="125" t="str">
        <f>[1]!VendorFilteredRows( EquipmentListTable[],EquipmentListTable[Supplier], FilterSpecs!$A$7, $A$2)</f>
        <v>Adafruit</v>
      </c>
      <c r="D184" s="125" t="str">
        <f>[1]!VendorFilteredRows( EquipmentListTable[],EquipmentListTable[Supplier], FilterSpecs!$A$7, $A$2)</f>
        <v>1368</v>
      </c>
      <c r="E184" s="125">
        <f>[1]!VendorFilteredRows( EquipmentListTable[],EquipmentListTable[Supplier], FilterSpecs!$A$7, $A$2)</f>
        <v>0</v>
      </c>
      <c r="F184" s="125">
        <f>[1]!VendorFilteredRows( EquipmentListTable[],EquipmentListTable[Supplier], FilterSpecs!$A$7, $A$2)</f>
        <v>0</v>
      </c>
      <c r="G184" s="125">
        <f>[1]!VendorFilteredRows( EquipmentListTable[],EquipmentListTable[Supplier], FilterSpecs!$A$7, $A$2)</f>
        <v>0</v>
      </c>
      <c r="H184" s="125">
        <f>[1]!VendorFilteredRows( EquipmentListTable[],EquipmentListTable[Supplier], FilterSpecs!$A$7, $A$2)</f>
        <v>0</v>
      </c>
      <c r="I184" s="125">
        <f>[1]!VendorFilteredRows( EquipmentListTable[],EquipmentListTable[Supplier], FilterSpecs!$A$7, $A$2)</f>
        <v>0</v>
      </c>
      <c r="J184" s="125">
        <f>[1]!VendorFilteredRows( EquipmentListTable[],EquipmentListTable[Supplier], FilterSpecs!$A$7, $A$2)</f>
        <v>0</v>
      </c>
      <c r="K184" s="125">
        <f>[1]!VendorFilteredRows( EquipmentListTable[],EquipmentListTable[Supplier], FilterSpecs!$A$7, $A$2)</f>
        <v>0</v>
      </c>
      <c r="L184" s="125">
        <f>[1]!VendorFilteredRows( EquipmentListTable[],EquipmentListTable[Supplier], FilterSpecs!$A$7, $A$2)</f>
        <v>0</v>
      </c>
      <c r="M184" s="125" t="str">
        <f>[1]!VendorFilteredRows( EquipmentListTable[],EquipmentListTable[Supplier], FilterSpecs!$A$7, $A$2)</f>
        <v>Hakko Precision Flat Pliers</v>
      </c>
      <c r="N184" s="125">
        <f>[1]!VendorFilteredRows( EquipmentListTable[],EquipmentListTable[Supplier], FilterSpecs!$A$7, $A$2)</f>
        <v>11.95</v>
      </c>
      <c r="O184" s="125">
        <f>[1]!VendorFilteredRows( EquipmentListTable[],EquipmentListTable[Supplier], FilterSpecs!$A$7, $A$2)</f>
        <v>0</v>
      </c>
      <c r="P184" s="125" t="str">
        <f>[1]!VendorFilteredRows( EquipmentListTable[],EquipmentListTable[Supplier], FilterSpecs!$A$7, $A$2)</f>
        <v>A</v>
      </c>
      <c r="Q184" s="125">
        <f>[1]!VendorFilteredRows( EquipmentListTable[],EquipmentListTable[Supplier], FilterSpecs!$A$7, $A$2)</f>
        <v>631</v>
      </c>
      <c r="R184" s="125" t="str">
        <f>[1]!VendorFilteredRows( EquipmentListTable[],EquipmentListTable[Supplier], FilterSpecs!$A$7, $A$2)</f>
        <v>1368</v>
      </c>
      <c r="S184" s="125">
        <f>[1]!VendorFilteredRows( EquipmentListTable[],EquipmentListTable[Supplier], FilterSpecs!$A$7, $A$2)</f>
        <v>0</v>
      </c>
      <c r="T184" s="125">
        <f>[1]!VendorFilteredRows( EquipmentListTable[],EquipmentListTable[Supplier], FilterSpecs!$A$7, $A$2)</f>
        <v>0</v>
      </c>
      <c r="U184" s="125">
        <f>[1]!VendorFilteredRows( EquipmentListTable[],EquipmentListTable[Supplier], FilterSpecs!$A$7, $A$2)</f>
        <v>0</v>
      </c>
      <c r="V184" s="125">
        <f>[1]!VendorFilteredRows( EquipmentListTable[],EquipmentListTable[Supplier], FilterSpecs!$A$7, $A$2)</f>
        <v>0</v>
      </c>
      <c r="W184" s="125">
        <f>[1]!VendorFilteredRows( EquipmentListTable[],EquipmentListTable[Supplier], FilterSpecs!$A$7, $A$2)</f>
        <v>0</v>
      </c>
      <c r="X184" s="125">
        <f>[1]!VendorFilteredRows( EquipmentListTable[],EquipmentListTable[Supplier], FilterSpecs!$A$7, $A$2)</f>
        <v>0</v>
      </c>
      <c r="Y184" s="125">
        <f>[1]!VendorFilteredRows( EquipmentListTable[],EquipmentListTable[Supplier], FilterSpecs!$A$7, $A$2)</f>
        <v>0</v>
      </c>
      <c r="Z184" s="125" t="str">
        <f>[1]!VendorFilteredRows( EquipmentListTable[],EquipmentListTable[Supplier], FilterSpecs!$A$7, $A$2)</f>
        <v>https://www.adafruit.com/product/1368</v>
      </c>
      <c r="AA184" s="125" t="str">
        <f>[1]!VendorFilteredRows( EquipmentListTable[],EquipmentListTable[Supplier], FilterSpecs!$A$7, $A$2)</f>
        <v>https://www.mouser.com/ProductDetail/485-1368</v>
      </c>
      <c r="AB184" s="125"/>
    </row>
    <row r="185" spans="1:28" x14ac:dyDescent="0.3">
      <c r="A185" s="125" t="str">
        <f>[1]!VendorFilteredRows( EquipmentListTable[],EquipmentListTable[Supplier], FilterSpecs!$A$7, $A$2)</f>
        <v>Tools</v>
      </c>
      <c r="B185" s="125" t="str">
        <f>[1]!VendorFilteredRows( EquipmentListTable[],EquipmentListTable[Supplier], FilterSpecs!$A$7, $A$2)</f>
        <v>Hand Tools</v>
      </c>
      <c r="C185" s="125" t="str">
        <f>[1]!VendorFilteredRows( EquipmentListTable[],EquipmentListTable[Supplier], FilterSpecs!$A$7, $A$2)</f>
        <v>Adafruit</v>
      </c>
      <c r="D185" s="125" t="str">
        <f>[1]!VendorFilteredRows( EquipmentListTable[],EquipmentListTable[Supplier], FilterSpecs!$A$7, $A$2)</f>
        <v>1598</v>
      </c>
      <c r="E185" s="125">
        <f>[1]!VendorFilteredRows( EquipmentListTable[],EquipmentListTable[Supplier], FilterSpecs!$A$7, $A$2)</f>
        <v>0</v>
      </c>
      <c r="F185" s="125">
        <f>[1]!VendorFilteredRows( EquipmentListTable[],EquipmentListTable[Supplier], FilterSpecs!$A$7, $A$2)</f>
        <v>0</v>
      </c>
      <c r="G185" s="125">
        <f>[1]!VendorFilteredRows( EquipmentListTable[],EquipmentListTable[Supplier], FilterSpecs!$A$7, $A$2)</f>
        <v>0</v>
      </c>
      <c r="H185" s="125">
        <f>[1]!VendorFilteredRows( EquipmentListTable[],EquipmentListTable[Supplier], FilterSpecs!$A$7, $A$2)</f>
        <v>0</v>
      </c>
      <c r="I185" s="125">
        <f>[1]!VendorFilteredRows( EquipmentListTable[],EquipmentListTable[Supplier], FilterSpecs!$A$7, $A$2)</f>
        <v>0</v>
      </c>
      <c r="J185" s="125">
        <f>[1]!VendorFilteredRows( EquipmentListTable[],EquipmentListTable[Supplier], FilterSpecs!$A$7, $A$2)</f>
        <v>0</v>
      </c>
      <c r="K185" s="125">
        <f>[1]!VendorFilteredRows( EquipmentListTable[],EquipmentListTable[Supplier], FilterSpecs!$A$7, $A$2)</f>
        <v>0</v>
      </c>
      <c r="L185" s="125">
        <f>[1]!VendorFilteredRows( EquipmentListTable[],EquipmentListTable[Supplier], FilterSpecs!$A$7, $A$2)</f>
        <v>0</v>
      </c>
      <c r="M185" s="125" t="str">
        <f>[1]!VendorFilteredRows( EquipmentListTable[],EquipmentListTable[Supplier], FilterSpecs!$A$7, $A$2)</f>
        <v>Professional IC Extraction Tool</v>
      </c>
      <c r="N185" s="125">
        <f>[1]!VendorFilteredRows( EquipmentListTable[],EquipmentListTable[Supplier], FilterSpecs!$A$7, $A$2)</f>
        <v>14.95</v>
      </c>
      <c r="O185" s="125">
        <f>[1]!VendorFilteredRows( EquipmentListTable[],EquipmentListTable[Supplier], FilterSpecs!$A$7, $A$2)</f>
        <v>0</v>
      </c>
      <c r="P185" s="125" t="str">
        <f>[1]!VendorFilteredRows( EquipmentListTable[],EquipmentListTable[Supplier], FilterSpecs!$A$7, $A$2)</f>
        <v>A</v>
      </c>
      <c r="Q185" s="125">
        <f>[1]!VendorFilteredRows( EquipmentListTable[],EquipmentListTable[Supplier], FilterSpecs!$A$7, $A$2)</f>
        <v>632</v>
      </c>
      <c r="R185" s="125" t="str">
        <f>[1]!VendorFilteredRows( EquipmentListTable[],EquipmentListTable[Supplier], FilterSpecs!$A$7, $A$2)</f>
        <v>1598</v>
      </c>
      <c r="S185" s="125">
        <f>[1]!VendorFilteredRows( EquipmentListTable[],EquipmentListTable[Supplier], FilterSpecs!$A$7, $A$2)</f>
        <v>0</v>
      </c>
      <c r="T185" s="125">
        <f>[1]!VendorFilteredRows( EquipmentListTable[],EquipmentListTable[Supplier], FilterSpecs!$A$7, $A$2)</f>
        <v>0</v>
      </c>
      <c r="U185" s="125">
        <f>[1]!VendorFilteredRows( EquipmentListTable[],EquipmentListTable[Supplier], FilterSpecs!$A$7, $A$2)</f>
        <v>0</v>
      </c>
      <c r="V185" s="125">
        <f>[1]!VendorFilteredRows( EquipmentListTable[],EquipmentListTable[Supplier], FilterSpecs!$A$7, $A$2)</f>
        <v>0</v>
      </c>
      <c r="W185" s="125">
        <f>[1]!VendorFilteredRows( EquipmentListTable[],EquipmentListTable[Supplier], FilterSpecs!$A$7, $A$2)</f>
        <v>0</v>
      </c>
      <c r="X185" s="125">
        <f>[1]!VendorFilteredRows( EquipmentListTable[],EquipmentListTable[Supplier], FilterSpecs!$A$7, $A$2)</f>
        <v>0</v>
      </c>
      <c r="Y185" s="125">
        <f>[1]!VendorFilteredRows( EquipmentListTable[],EquipmentListTable[Supplier], FilterSpecs!$A$7, $A$2)</f>
        <v>0</v>
      </c>
      <c r="Z185" s="125" t="str">
        <f>[1]!VendorFilteredRows( EquipmentListTable[],EquipmentListTable[Supplier], FilterSpecs!$A$7, $A$2)</f>
        <v>https://www.adafruit.com/product/1598</v>
      </c>
      <c r="AA185" s="125" t="str">
        <f>[1]!VendorFilteredRows( EquipmentListTable[],EquipmentListTable[Supplier], FilterSpecs!$A$7, $A$2)</f>
        <v>https://www.mouser.com/ProductDetail/485-1598</v>
      </c>
      <c r="AB185" s="125"/>
    </row>
    <row r="186" spans="1:28" x14ac:dyDescent="0.3">
      <c r="A186" s="125" t="str">
        <f>[1]!VendorFilteredRows( EquipmentListTable[],EquipmentListTable[Supplier], FilterSpecs!$A$7, $A$2)</f>
        <v>Tools</v>
      </c>
      <c r="B186" s="125" t="str">
        <f>[1]!VendorFilteredRows( EquipmentListTable[],EquipmentListTable[Supplier], FilterSpecs!$A$7, $A$2)</f>
        <v>Hand Tools</v>
      </c>
      <c r="C186" s="125" t="str">
        <f>[1]!VendorFilteredRows( EquipmentListTable[],EquipmentListTable[Supplier], FilterSpecs!$A$7, $A$2)</f>
        <v>Adafruit</v>
      </c>
      <c r="D186" s="125" t="str">
        <f>[1]!VendorFilteredRows( EquipmentListTable[],EquipmentListTable[Supplier], FilterSpecs!$A$7, $A$2)</f>
        <v>527</v>
      </c>
      <c r="E186" s="125">
        <f>[1]!VendorFilteredRows( EquipmentListTable[],EquipmentListTable[Supplier], FilterSpecs!$A$7, $A$2)</f>
        <v>0</v>
      </c>
      <c r="F186" s="125">
        <f>[1]!VendorFilteredRows( EquipmentListTable[],EquipmentListTable[Supplier], FilterSpecs!$A$7, $A$2)</f>
        <v>0</v>
      </c>
      <c r="G186" s="125">
        <f>[1]!VendorFilteredRows( EquipmentListTable[],EquipmentListTable[Supplier], FilterSpecs!$A$7, $A$2)</f>
        <v>0</v>
      </c>
      <c r="H186" s="125">
        <f>[1]!VendorFilteredRows( EquipmentListTable[],EquipmentListTable[Supplier], FilterSpecs!$A$7, $A$2)</f>
        <v>0</v>
      </c>
      <c r="I186" s="125">
        <f>[1]!VendorFilteredRows( EquipmentListTable[],EquipmentListTable[Supplier], FilterSpecs!$A$7, $A$2)</f>
        <v>0</v>
      </c>
      <c r="J186" s="125">
        <f>[1]!VendorFilteredRows( EquipmentListTable[],EquipmentListTable[Supplier], FilterSpecs!$A$7, $A$2)</f>
        <v>0</v>
      </c>
      <c r="K186" s="125">
        <f>[1]!VendorFilteredRows( EquipmentListTable[],EquipmentListTable[Supplier], FilterSpecs!$A$7, $A$2)</f>
        <v>0</v>
      </c>
      <c r="L186" s="125">
        <f>[1]!VendorFilteredRows( EquipmentListTable[],EquipmentListTable[Supplier], FilterSpecs!$A$7, $A$2)</f>
        <v>0</v>
      </c>
      <c r="M186" s="125" t="str">
        <f>[1]!VendorFilteredRows( EquipmentListTable[],EquipmentListTable[Supplier], FilterSpecs!$A$7, $A$2)</f>
        <v>Hakko Professsional Quality 20-30 AWG Wire Strippers - CSP-30-1</v>
      </c>
      <c r="N186" s="125">
        <f>[1]!VendorFilteredRows( EquipmentListTable[],EquipmentListTable[Supplier], FilterSpecs!$A$7, $A$2)</f>
        <v>14.95</v>
      </c>
      <c r="O186" s="125">
        <f>[1]!VendorFilteredRows( EquipmentListTable[],EquipmentListTable[Supplier], FilterSpecs!$A$7, $A$2)</f>
        <v>0</v>
      </c>
      <c r="P186" s="125" t="str">
        <f>[1]!VendorFilteredRows( EquipmentListTable[],EquipmentListTable[Supplier], FilterSpecs!$A$7, $A$2)</f>
        <v>A</v>
      </c>
      <c r="Q186" s="125">
        <f>[1]!VendorFilteredRows( EquipmentListTable[],EquipmentListTable[Supplier], FilterSpecs!$A$7, $A$2)</f>
        <v>634</v>
      </c>
      <c r="R186" s="125" t="str">
        <f>[1]!VendorFilteredRows( EquipmentListTable[],EquipmentListTable[Supplier], FilterSpecs!$A$7, $A$2)</f>
        <v>527</v>
      </c>
      <c r="S186" s="125">
        <f>[1]!VendorFilteredRows( EquipmentListTable[],EquipmentListTable[Supplier], FilterSpecs!$A$7, $A$2)</f>
        <v>0</v>
      </c>
      <c r="T186" s="125">
        <f>[1]!VendorFilteredRows( EquipmentListTable[],EquipmentListTable[Supplier], FilterSpecs!$A$7, $A$2)</f>
        <v>0</v>
      </c>
      <c r="U186" s="125">
        <f>[1]!VendorFilteredRows( EquipmentListTable[],EquipmentListTable[Supplier], FilterSpecs!$A$7, $A$2)</f>
        <v>0</v>
      </c>
      <c r="V186" s="125">
        <f>[1]!VendorFilteredRows( EquipmentListTable[],EquipmentListTable[Supplier], FilterSpecs!$A$7, $A$2)</f>
        <v>0</v>
      </c>
      <c r="W186" s="125">
        <f>[1]!VendorFilteredRows( EquipmentListTable[],EquipmentListTable[Supplier], FilterSpecs!$A$7, $A$2)</f>
        <v>0</v>
      </c>
      <c r="X186" s="125">
        <f>[1]!VendorFilteredRows( EquipmentListTable[],EquipmentListTable[Supplier], FilterSpecs!$A$7, $A$2)</f>
        <v>0</v>
      </c>
      <c r="Y186" s="125">
        <f>[1]!VendorFilteredRows( EquipmentListTable[],EquipmentListTable[Supplier], FilterSpecs!$A$7, $A$2)</f>
        <v>0</v>
      </c>
      <c r="Z186" s="125" t="str">
        <f>[1]!VendorFilteredRows( EquipmentListTable[],EquipmentListTable[Supplier], FilterSpecs!$A$7, $A$2)</f>
        <v>https://www.adafruit.com/product/527</v>
      </c>
      <c r="AA186" s="125" t="str">
        <f>[1]!VendorFilteredRows( EquipmentListTable[],EquipmentListTable[Supplier], FilterSpecs!$A$7, $A$2)</f>
        <v>https://www.mouser.com/ProductDetail/485-527</v>
      </c>
      <c r="AB186" s="125"/>
    </row>
    <row r="187" spans="1:28" x14ac:dyDescent="0.3">
      <c r="A187" s="125" t="str">
        <f>[1]!VendorFilteredRows( EquipmentListTable[],EquipmentListTable[Supplier], FilterSpecs!$A$7, $A$2)</f>
        <v>Tools</v>
      </c>
      <c r="B187" s="125" t="str">
        <f>[1]!VendorFilteredRows( EquipmentListTable[],EquipmentListTable[Supplier], FilterSpecs!$A$7, $A$2)</f>
        <v>Storage/Organization</v>
      </c>
      <c r="C187" s="125" t="str">
        <f>[1]!VendorFilteredRows( EquipmentListTable[],EquipmentListTable[Supplier], FilterSpecs!$A$7, $A$2)</f>
        <v>Adafruit</v>
      </c>
      <c r="D187" s="125" t="str">
        <f>[1]!VendorFilteredRows( EquipmentListTable[],EquipmentListTable[Supplier], FilterSpecs!$A$7, $A$2)</f>
        <v>2938</v>
      </c>
      <c r="E187" s="125">
        <f>[1]!VendorFilteredRows( EquipmentListTable[],EquipmentListTable[Supplier], FilterSpecs!$A$7, $A$2)</f>
        <v>0</v>
      </c>
      <c r="F187" s="125">
        <f>[1]!VendorFilteredRows( EquipmentListTable[],EquipmentListTable[Supplier], FilterSpecs!$A$7, $A$2)</f>
        <v>0</v>
      </c>
      <c r="G187" s="125">
        <f>[1]!VendorFilteredRows( EquipmentListTable[],EquipmentListTable[Supplier], FilterSpecs!$A$7, $A$2)</f>
        <v>0</v>
      </c>
      <c r="H187" s="125">
        <f>[1]!VendorFilteredRows( EquipmentListTable[],EquipmentListTable[Supplier], FilterSpecs!$A$7, $A$2)</f>
        <v>0</v>
      </c>
      <c r="I187" s="125">
        <f>[1]!VendorFilteredRows( EquipmentListTable[],EquipmentListTable[Supplier], FilterSpecs!$A$7, $A$2)</f>
        <v>0</v>
      </c>
      <c r="J187" s="125">
        <f>[1]!VendorFilteredRows( EquipmentListTable[],EquipmentListTable[Supplier], FilterSpecs!$A$7, $A$2)</f>
        <v>0</v>
      </c>
      <c r="K187" s="125">
        <f>[1]!VendorFilteredRows( EquipmentListTable[],EquipmentListTable[Supplier], FilterSpecs!$A$7, $A$2)</f>
        <v>0</v>
      </c>
      <c r="L187" s="125">
        <f>[1]!VendorFilteredRows( EquipmentListTable[],EquipmentListTable[Supplier], FilterSpecs!$A$7, $A$2)</f>
        <v>0</v>
      </c>
      <c r="M187" s="125" t="str">
        <f>[1]!VendorFilteredRows( EquipmentListTable[],EquipmentListTable[Supplier], FilterSpecs!$A$7, $A$2)</f>
        <v>Latching 5-Compartment Storage Box</v>
      </c>
      <c r="N187" s="125">
        <f>[1]!VendorFilteredRows( EquipmentListTable[],EquipmentListTable[Supplier], FilterSpecs!$A$7, $A$2)</f>
        <v>2.5</v>
      </c>
      <c r="O187" s="125">
        <f>[1]!VendorFilteredRows( EquipmentListTable[],EquipmentListTable[Supplier], FilterSpecs!$A$7, $A$2)</f>
        <v>0</v>
      </c>
      <c r="P187" s="125" t="str">
        <f>[1]!VendorFilteredRows( EquipmentListTable[],EquipmentListTable[Supplier], FilterSpecs!$A$7, $A$2)</f>
        <v>A</v>
      </c>
      <c r="Q187" s="125">
        <f>[1]!VendorFilteredRows( EquipmentListTable[],EquipmentListTable[Supplier], FilterSpecs!$A$7, $A$2)</f>
        <v>642</v>
      </c>
      <c r="R187" s="125" t="str">
        <f>[1]!VendorFilteredRows( EquipmentListTable[],EquipmentListTable[Supplier], FilterSpecs!$A$7, $A$2)</f>
        <v>2938</v>
      </c>
      <c r="S187" s="125">
        <f>[1]!VendorFilteredRows( EquipmentListTable[],EquipmentListTable[Supplier], FilterSpecs!$A$7, $A$2)</f>
        <v>0</v>
      </c>
      <c r="T187" s="125">
        <f>[1]!VendorFilteredRows( EquipmentListTable[],EquipmentListTable[Supplier], FilterSpecs!$A$7, $A$2)</f>
        <v>0</v>
      </c>
      <c r="U187" s="125">
        <f>[1]!VendorFilteredRows( EquipmentListTable[],EquipmentListTable[Supplier], FilterSpecs!$A$7, $A$2)</f>
        <v>0</v>
      </c>
      <c r="V187" s="125">
        <f>[1]!VendorFilteredRows( EquipmentListTable[],EquipmentListTable[Supplier], FilterSpecs!$A$7, $A$2)</f>
        <v>0</v>
      </c>
      <c r="W187" s="125">
        <f>[1]!VendorFilteredRows( EquipmentListTable[],EquipmentListTable[Supplier], FilterSpecs!$A$7, $A$2)</f>
        <v>0</v>
      </c>
      <c r="X187" s="125">
        <f>[1]!VendorFilteredRows( EquipmentListTable[],EquipmentListTable[Supplier], FilterSpecs!$A$7, $A$2)</f>
        <v>0</v>
      </c>
      <c r="Y187" s="125">
        <f>[1]!VendorFilteredRows( EquipmentListTable[],EquipmentListTable[Supplier], FilterSpecs!$A$7, $A$2)</f>
        <v>0</v>
      </c>
      <c r="Z187" s="125" t="str">
        <f>[1]!VendorFilteredRows( EquipmentListTable[],EquipmentListTable[Supplier], FilterSpecs!$A$7, $A$2)</f>
        <v>https://www.adafruit.com/product/2938</v>
      </c>
      <c r="AA187" s="125" t="str">
        <f>[1]!VendorFilteredRows( EquipmentListTable[],EquipmentListTable[Supplier], FilterSpecs!$A$7, $A$2)</f>
        <v>https://www.mouser.com/ProductDetail/485-2938</v>
      </c>
      <c r="AB187" s="125"/>
    </row>
    <row r="188" spans="1:28" x14ac:dyDescent="0.3">
      <c r="A188" s="125" t="str">
        <f>[1]!VendorFilteredRows( EquipmentListTable[],EquipmentListTable[Supplier], FilterSpecs!$A$7, $A$2)</f>
        <v>Tools</v>
      </c>
      <c r="B188" s="125" t="str">
        <f>[1]!VendorFilteredRows( EquipmentListTable[],EquipmentListTable[Supplier], FilterSpecs!$A$7, $A$2)</f>
        <v>Storage/Organization</v>
      </c>
      <c r="C188" s="125" t="str">
        <f>[1]!VendorFilteredRows( EquipmentListTable[],EquipmentListTable[Supplier], FilterSpecs!$A$7, $A$2)</f>
        <v>Adafruit</v>
      </c>
      <c r="D188" s="125" t="str">
        <f>[1]!VendorFilteredRows( EquipmentListTable[],EquipmentListTable[Supplier], FilterSpecs!$A$7, $A$2)</f>
        <v>433</v>
      </c>
      <c r="E188" s="125">
        <f>[1]!VendorFilteredRows( EquipmentListTable[],EquipmentListTable[Supplier], FilterSpecs!$A$7, $A$2)</f>
        <v>0</v>
      </c>
      <c r="F188" s="125">
        <f>[1]!VendorFilteredRows( EquipmentListTable[],EquipmentListTable[Supplier], FilterSpecs!$A$7, $A$2)</f>
        <v>1</v>
      </c>
      <c r="G188" s="125">
        <f>[1]!VendorFilteredRows( EquipmentListTable[],EquipmentListTable[Supplier], FilterSpecs!$A$7, $A$2)</f>
        <v>1</v>
      </c>
      <c r="H188" s="125">
        <f>[1]!VendorFilteredRows( EquipmentListTable[],EquipmentListTable[Supplier], FilterSpecs!$A$7, $A$2)</f>
        <v>1</v>
      </c>
      <c r="I188" s="125">
        <f>[1]!VendorFilteredRows( EquipmentListTable[],EquipmentListTable[Supplier], FilterSpecs!$A$7, $A$2)</f>
        <v>1</v>
      </c>
      <c r="J188" s="125">
        <f>[1]!VendorFilteredRows( EquipmentListTable[],EquipmentListTable[Supplier], FilterSpecs!$A$7, $A$2)</f>
        <v>1</v>
      </c>
      <c r="K188" s="125">
        <f>[1]!VendorFilteredRows( EquipmentListTable[],EquipmentListTable[Supplier], FilterSpecs!$A$7, $A$2)</f>
        <v>0</v>
      </c>
      <c r="L188" s="125">
        <f>[1]!VendorFilteredRows( EquipmentListTable[],EquipmentListTable[Supplier], FilterSpecs!$A$7, $A$2)</f>
        <v>0</v>
      </c>
      <c r="M188" s="125" t="str">
        <f>[1]!VendorFilteredRows( EquipmentListTable[],EquipmentListTable[Supplier], FilterSpecs!$A$7, $A$2)</f>
        <v>Medium Modular Snap Boxes - SMD component storage - 2 pack - Pink</v>
      </c>
      <c r="N188" s="125">
        <f>[1]!VendorFilteredRows( EquipmentListTable[],EquipmentListTable[Supplier], FilterSpecs!$A$7, $A$2)</f>
        <v>2.95</v>
      </c>
      <c r="O188" s="125">
        <f>[1]!VendorFilteredRows( EquipmentListTable[],EquipmentListTable[Supplier], FilterSpecs!$A$7, $A$2)</f>
        <v>0</v>
      </c>
      <c r="P188" s="125" t="str">
        <f>[1]!VendorFilteredRows( EquipmentListTable[],EquipmentListTable[Supplier], FilterSpecs!$A$7, $A$2)</f>
        <v>A</v>
      </c>
      <c r="Q188" s="125">
        <f>[1]!VendorFilteredRows( EquipmentListTable[],EquipmentListTable[Supplier], FilterSpecs!$A$7, $A$2)</f>
        <v>643</v>
      </c>
      <c r="R188" s="125" t="str">
        <f>[1]!VendorFilteredRows( EquipmentListTable[],EquipmentListTable[Supplier], FilterSpecs!$A$7, $A$2)</f>
        <v>433</v>
      </c>
      <c r="S188" s="125">
        <f>[1]!VendorFilteredRows( EquipmentListTable[],EquipmentListTable[Supplier], FilterSpecs!$A$7, $A$2)</f>
        <v>0</v>
      </c>
      <c r="T188" s="125">
        <f>[1]!VendorFilteredRows( EquipmentListTable[],EquipmentListTable[Supplier], FilterSpecs!$A$7, $A$2)</f>
        <v>2.95</v>
      </c>
      <c r="U188" s="125">
        <f>[1]!VendorFilteredRows( EquipmentListTable[],EquipmentListTable[Supplier], FilterSpecs!$A$7, $A$2)</f>
        <v>2.95</v>
      </c>
      <c r="V188" s="125">
        <f>[1]!VendorFilteredRows( EquipmentListTable[],EquipmentListTable[Supplier], FilterSpecs!$A$7, $A$2)</f>
        <v>0</v>
      </c>
      <c r="W188" s="125">
        <f>[1]!VendorFilteredRows( EquipmentListTable[],EquipmentListTable[Supplier], FilterSpecs!$A$7, $A$2)</f>
        <v>0</v>
      </c>
      <c r="X188" s="125">
        <f>[1]!VendorFilteredRows( EquipmentListTable[],EquipmentListTable[Supplier], FilterSpecs!$A$7, $A$2)</f>
        <v>0</v>
      </c>
      <c r="Y188" s="125">
        <f>[1]!VendorFilteredRows( EquipmentListTable[],EquipmentListTable[Supplier], FilterSpecs!$A$7, $A$2)</f>
        <v>0</v>
      </c>
      <c r="Z188" s="125" t="str">
        <f>[1]!VendorFilteredRows( EquipmentListTable[],EquipmentListTable[Supplier], FilterSpecs!$A$7, $A$2)</f>
        <v>https://www.adafruit.com/product/433</v>
      </c>
      <c r="AA188" s="125" t="str">
        <f>[1]!VendorFilteredRows( EquipmentListTable[],EquipmentListTable[Supplier], FilterSpecs!$A$7, $A$2)</f>
        <v>https://www.mouser.com/ProductDetail/485-433</v>
      </c>
      <c r="AB188" s="125"/>
    </row>
    <row r="189" spans="1:28" x14ac:dyDescent="0.3">
      <c r="A189" s="125" t="str">
        <f>[1]!VendorFilteredRows( EquipmentListTable[],EquipmentListTable[Supplier], FilterSpecs!$A$7, $A$2)</f>
        <v>Tools</v>
      </c>
      <c r="B189" s="125" t="str">
        <f>[1]!VendorFilteredRows( EquipmentListTable[],EquipmentListTable[Supplier], FilterSpecs!$A$7, $A$2)</f>
        <v>Storage/Organization</v>
      </c>
      <c r="C189" s="125" t="str">
        <f>[1]!VendorFilteredRows( EquipmentListTable[],EquipmentListTable[Supplier], FilterSpecs!$A$7, $A$2)</f>
        <v>Adafruit</v>
      </c>
      <c r="D189" s="125" t="str">
        <f>[1]!VendorFilteredRows( EquipmentListTable[],EquipmentListTable[Supplier], FilterSpecs!$A$7, $A$2)</f>
        <v>432</v>
      </c>
      <c r="E189" s="125">
        <f>[1]!VendorFilteredRows( EquipmentListTable[],EquipmentListTable[Supplier], FilterSpecs!$A$7, $A$2)</f>
        <v>0</v>
      </c>
      <c r="F189" s="125">
        <f>[1]!VendorFilteredRows( EquipmentListTable[],EquipmentListTable[Supplier], FilterSpecs!$A$7, $A$2)</f>
        <v>1</v>
      </c>
      <c r="G189" s="125">
        <f>[1]!VendorFilteredRows( EquipmentListTable[],EquipmentListTable[Supplier], FilterSpecs!$A$7, $A$2)</f>
        <v>1</v>
      </c>
      <c r="H189" s="125">
        <f>[1]!VendorFilteredRows( EquipmentListTable[],EquipmentListTable[Supplier], FilterSpecs!$A$7, $A$2)</f>
        <v>1</v>
      </c>
      <c r="I189" s="125">
        <f>[1]!VendorFilteredRows( EquipmentListTable[],EquipmentListTable[Supplier], FilterSpecs!$A$7, $A$2)</f>
        <v>1</v>
      </c>
      <c r="J189" s="125">
        <f>[1]!VendorFilteredRows( EquipmentListTable[],EquipmentListTable[Supplier], FilterSpecs!$A$7, $A$2)</f>
        <v>1</v>
      </c>
      <c r="K189" s="125">
        <f>[1]!VendorFilteredRows( EquipmentListTable[],EquipmentListTable[Supplier], FilterSpecs!$A$7, $A$2)</f>
        <v>0</v>
      </c>
      <c r="L189" s="125">
        <f>[1]!VendorFilteredRows( EquipmentListTable[],EquipmentListTable[Supplier], FilterSpecs!$A$7, $A$2)</f>
        <v>0</v>
      </c>
      <c r="M189" s="125" t="str">
        <f>[1]!VendorFilteredRows( EquipmentListTable[],EquipmentListTable[Supplier], FilterSpecs!$A$7, $A$2)</f>
        <v>Small Modular Snap Boxes - SMD component storage - 3 pack - Green</v>
      </c>
      <c r="N189" s="125">
        <f>[1]!VendorFilteredRows( EquipmentListTable[],EquipmentListTable[Supplier], FilterSpecs!$A$7, $A$2)</f>
        <v>2.95</v>
      </c>
      <c r="O189" s="125">
        <f>[1]!VendorFilteredRows( EquipmentListTable[],EquipmentListTable[Supplier], FilterSpecs!$A$7, $A$2)</f>
        <v>0</v>
      </c>
      <c r="P189" s="125" t="str">
        <f>[1]!VendorFilteredRows( EquipmentListTable[],EquipmentListTable[Supplier], FilterSpecs!$A$7, $A$2)</f>
        <v>A</v>
      </c>
      <c r="Q189" s="125">
        <f>[1]!VendorFilteredRows( EquipmentListTable[],EquipmentListTable[Supplier], FilterSpecs!$A$7, $A$2)</f>
        <v>644</v>
      </c>
      <c r="R189" s="125" t="str">
        <f>[1]!VendorFilteredRows( EquipmentListTable[],EquipmentListTable[Supplier], FilterSpecs!$A$7, $A$2)</f>
        <v>432</v>
      </c>
      <c r="S189" s="125">
        <f>[1]!VendorFilteredRows( EquipmentListTable[],EquipmentListTable[Supplier], FilterSpecs!$A$7, $A$2)</f>
        <v>0</v>
      </c>
      <c r="T189" s="125">
        <f>[1]!VendorFilteredRows( EquipmentListTable[],EquipmentListTable[Supplier], FilterSpecs!$A$7, $A$2)</f>
        <v>2.95</v>
      </c>
      <c r="U189" s="125">
        <f>[1]!VendorFilteredRows( EquipmentListTable[],EquipmentListTable[Supplier], FilterSpecs!$A$7, $A$2)</f>
        <v>2.95</v>
      </c>
      <c r="V189" s="125">
        <f>[1]!VendorFilteredRows( EquipmentListTable[],EquipmentListTable[Supplier], FilterSpecs!$A$7, $A$2)</f>
        <v>0</v>
      </c>
      <c r="W189" s="125">
        <f>[1]!VendorFilteredRows( EquipmentListTable[],EquipmentListTable[Supplier], FilterSpecs!$A$7, $A$2)</f>
        <v>0</v>
      </c>
      <c r="X189" s="125">
        <f>[1]!VendorFilteredRows( EquipmentListTable[],EquipmentListTable[Supplier], FilterSpecs!$A$7, $A$2)</f>
        <v>0</v>
      </c>
      <c r="Y189" s="125">
        <f>[1]!VendorFilteredRows( EquipmentListTable[],EquipmentListTable[Supplier], FilterSpecs!$A$7, $A$2)</f>
        <v>0</v>
      </c>
      <c r="Z189" s="125" t="str">
        <f>[1]!VendorFilteredRows( EquipmentListTable[],EquipmentListTable[Supplier], FilterSpecs!$A$7, $A$2)</f>
        <v>https://www.adafruit.com/product/432</v>
      </c>
      <c r="AA189" s="125" t="str">
        <f>[1]!VendorFilteredRows( EquipmentListTable[],EquipmentListTable[Supplier], FilterSpecs!$A$7, $A$2)</f>
        <v>https://www.mouser.com/ProductDetail/485-432</v>
      </c>
      <c r="AB189" s="125"/>
    </row>
    <row r="190" spans="1:28" x14ac:dyDescent="0.3">
      <c r="A190" s="125" t="str">
        <f>[1]!VendorFilteredRows( EquipmentListTable[],EquipmentListTable[Supplier], FilterSpecs!$A$7, $A$2)</f>
        <v>Tools</v>
      </c>
      <c r="B190" s="125" t="str">
        <f>[1]!VendorFilteredRows( EquipmentListTable[],EquipmentListTable[Supplier], FilterSpecs!$A$7, $A$2)</f>
        <v>Storage/Organization</v>
      </c>
      <c r="C190" s="125" t="str">
        <f>[1]!VendorFilteredRows( EquipmentListTable[],EquipmentListTable[Supplier], FilterSpecs!$A$7, $A$2)</f>
        <v>Adafruit</v>
      </c>
      <c r="D190" s="125" t="str">
        <f>[1]!VendorFilteredRows( EquipmentListTable[],EquipmentListTable[Supplier], FilterSpecs!$A$7, $A$2)</f>
        <v>427</v>
      </c>
      <c r="E190" s="125">
        <f>[1]!VendorFilteredRows( EquipmentListTable[],EquipmentListTable[Supplier], FilterSpecs!$A$7, $A$2)</f>
        <v>0</v>
      </c>
      <c r="F190" s="125">
        <f>[1]!VendorFilteredRows( EquipmentListTable[],EquipmentListTable[Supplier], FilterSpecs!$A$7, $A$2)</f>
        <v>1</v>
      </c>
      <c r="G190" s="125">
        <f>[1]!VendorFilteredRows( EquipmentListTable[],EquipmentListTable[Supplier], FilterSpecs!$A$7, $A$2)</f>
        <v>1</v>
      </c>
      <c r="H190" s="125">
        <f>[1]!VendorFilteredRows( EquipmentListTable[],EquipmentListTable[Supplier], FilterSpecs!$A$7, $A$2)</f>
        <v>1</v>
      </c>
      <c r="I190" s="125">
        <f>[1]!VendorFilteredRows( EquipmentListTable[],EquipmentListTable[Supplier], FilterSpecs!$A$7, $A$2)</f>
        <v>1</v>
      </c>
      <c r="J190" s="125">
        <f>[1]!VendorFilteredRows( EquipmentListTable[],EquipmentListTable[Supplier], FilterSpecs!$A$7, $A$2)</f>
        <v>1</v>
      </c>
      <c r="K190" s="125">
        <f>[1]!VendorFilteredRows( EquipmentListTable[],EquipmentListTable[Supplier], FilterSpecs!$A$7, $A$2)</f>
        <v>0</v>
      </c>
      <c r="L190" s="125">
        <f>[1]!VendorFilteredRows( EquipmentListTable[],EquipmentListTable[Supplier], FilterSpecs!$A$7, $A$2)</f>
        <v>0</v>
      </c>
      <c r="M190" s="125" t="str">
        <f>[1]!VendorFilteredRows( EquipmentListTable[],EquipmentListTable[Supplier], FilterSpecs!$A$7, $A$2)</f>
        <v>Tiny Modular Snap Boxes - SMD component storage - 10 pack - Blue</v>
      </c>
      <c r="N190" s="125">
        <f>[1]!VendorFilteredRows( EquipmentListTable[],EquipmentListTable[Supplier], FilterSpecs!$A$7, $A$2)</f>
        <v>4</v>
      </c>
      <c r="O190" s="125">
        <f>[1]!VendorFilteredRows( EquipmentListTable[],EquipmentListTable[Supplier], FilterSpecs!$A$7, $A$2)</f>
        <v>0</v>
      </c>
      <c r="P190" s="125" t="str">
        <f>[1]!VendorFilteredRows( EquipmentListTable[],EquipmentListTable[Supplier], FilterSpecs!$A$7, $A$2)</f>
        <v>A</v>
      </c>
      <c r="Q190" s="125">
        <f>[1]!VendorFilteredRows( EquipmentListTable[],EquipmentListTable[Supplier], FilterSpecs!$A$7, $A$2)</f>
        <v>645</v>
      </c>
      <c r="R190" s="125" t="str">
        <f>[1]!VendorFilteredRows( EquipmentListTable[],EquipmentListTable[Supplier], FilterSpecs!$A$7, $A$2)</f>
        <v>427</v>
      </c>
      <c r="S190" s="125">
        <f>[1]!VendorFilteredRows( EquipmentListTable[],EquipmentListTable[Supplier], FilterSpecs!$A$7, $A$2)</f>
        <v>0</v>
      </c>
      <c r="T190" s="125">
        <f>[1]!VendorFilteredRows( EquipmentListTable[],EquipmentListTable[Supplier], FilterSpecs!$A$7, $A$2)</f>
        <v>4</v>
      </c>
      <c r="U190" s="125">
        <f>[1]!VendorFilteredRows( EquipmentListTable[],EquipmentListTable[Supplier], FilterSpecs!$A$7, $A$2)</f>
        <v>4</v>
      </c>
      <c r="V190" s="125">
        <f>[1]!VendorFilteredRows( EquipmentListTable[],EquipmentListTable[Supplier], FilterSpecs!$A$7, $A$2)</f>
        <v>0</v>
      </c>
      <c r="W190" s="125">
        <f>[1]!VendorFilteredRows( EquipmentListTable[],EquipmentListTable[Supplier], FilterSpecs!$A$7, $A$2)</f>
        <v>0</v>
      </c>
      <c r="X190" s="125">
        <f>[1]!VendorFilteredRows( EquipmentListTable[],EquipmentListTable[Supplier], FilterSpecs!$A$7, $A$2)</f>
        <v>0</v>
      </c>
      <c r="Y190" s="125">
        <f>[1]!VendorFilteredRows( EquipmentListTable[],EquipmentListTable[Supplier], FilterSpecs!$A$7, $A$2)</f>
        <v>0</v>
      </c>
      <c r="Z190" s="125" t="str">
        <f>[1]!VendorFilteredRows( EquipmentListTable[],EquipmentListTable[Supplier], FilterSpecs!$A$7, $A$2)</f>
        <v>https://www.adafruit.com/product/427</v>
      </c>
      <c r="AA190" s="125" t="str">
        <f>[1]!VendorFilteredRows( EquipmentListTable[],EquipmentListTable[Supplier], FilterSpecs!$A$7, $A$2)</f>
        <v>https://www.mouser.com/ProductDetail/485-427</v>
      </c>
      <c r="AB190" s="125"/>
    </row>
    <row r="191" spans="1:28" x14ac:dyDescent="0.3">
      <c r="A191" s="125" t="e">
        <f>[1]!VendorFilteredRows( EquipmentListTable[],EquipmentListTable[Supplier], FilterSpecs!$A$7, $A$2)</f>
        <v>#VALUE!</v>
      </c>
      <c r="B191" s="125" t="e">
        <f>[1]!VendorFilteredRows( EquipmentListTable[],EquipmentListTable[Supplier], FilterSpecs!$A$7, $A$2)</f>
        <v>#VALUE!</v>
      </c>
      <c r="C191" s="125" t="e">
        <f>[1]!VendorFilteredRows( EquipmentListTable[],EquipmentListTable[Supplier], FilterSpecs!$A$7, $A$2)</f>
        <v>#VALUE!</v>
      </c>
      <c r="D191" s="125" t="e">
        <f>[1]!VendorFilteredRows( EquipmentListTable[],EquipmentListTable[Supplier], FilterSpecs!$A$7, $A$2)</f>
        <v>#VALUE!</v>
      </c>
      <c r="E191" s="125" t="e">
        <f>[1]!VendorFilteredRows( EquipmentListTable[],EquipmentListTable[Supplier], FilterSpecs!$A$7, $A$2)</f>
        <v>#VALUE!</v>
      </c>
      <c r="F191" s="125" t="e">
        <f>[1]!VendorFilteredRows( EquipmentListTable[],EquipmentListTable[Supplier], FilterSpecs!$A$7, $A$2)</f>
        <v>#VALUE!</v>
      </c>
      <c r="G191" s="125" t="e">
        <f>[1]!VendorFilteredRows( EquipmentListTable[],EquipmentListTable[Supplier], FilterSpecs!$A$7, $A$2)</f>
        <v>#VALUE!</v>
      </c>
      <c r="H191" s="125" t="e">
        <f>[1]!VendorFilteredRows( EquipmentListTable[],EquipmentListTable[Supplier], FilterSpecs!$A$7, $A$2)</f>
        <v>#VALUE!</v>
      </c>
      <c r="I191" s="125" t="e">
        <f>[1]!VendorFilteredRows( EquipmentListTable[],EquipmentListTable[Supplier], FilterSpecs!$A$7, $A$2)</f>
        <v>#VALUE!</v>
      </c>
      <c r="J191" s="125" t="e">
        <f>[1]!VendorFilteredRows( EquipmentListTable[],EquipmentListTable[Supplier], FilterSpecs!$A$7, $A$2)</f>
        <v>#VALUE!</v>
      </c>
      <c r="K191" s="125" t="e">
        <f>[1]!VendorFilteredRows( EquipmentListTable[],EquipmentListTable[Supplier], FilterSpecs!$A$7, $A$2)</f>
        <v>#VALUE!</v>
      </c>
      <c r="L191" s="125" t="e">
        <f>[1]!VendorFilteredRows( EquipmentListTable[],EquipmentListTable[Supplier], FilterSpecs!$A$7, $A$2)</f>
        <v>#VALUE!</v>
      </c>
      <c r="M191" s="125" t="e">
        <f>[1]!VendorFilteredRows( EquipmentListTable[],EquipmentListTable[Supplier], FilterSpecs!$A$7, $A$2)</f>
        <v>#VALUE!</v>
      </c>
      <c r="N191" s="125" t="e">
        <f>[1]!VendorFilteredRows( EquipmentListTable[],EquipmentListTable[Supplier], FilterSpecs!$A$7, $A$2)</f>
        <v>#VALUE!</v>
      </c>
      <c r="O191" s="125" t="e">
        <f>[1]!VendorFilteredRows( EquipmentListTable[],EquipmentListTable[Supplier], FilterSpecs!$A$7, $A$2)</f>
        <v>#VALUE!</v>
      </c>
      <c r="P191" s="125" t="e">
        <f>[1]!VendorFilteredRows( EquipmentListTable[],EquipmentListTable[Supplier], FilterSpecs!$A$7, $A$2)</f>
        <v>#VALUE!</v>
      </c>
      <c r="Q191" s="125" t="e">
        <f>[1]!VendorFilteredRows( EquipmentListTable[],EquipmentListTable[Supplier], FilterSpecs!$A$7, $A$2)</f>
        <v>#VALUE!</v>
      </c>
      <c r="R191" s="125" t="e">
        <f>[1]!VendorFilteredRows( EquipmentListTable[],EquipmentListTable[Supplier], FilterSpecs!$A$7, $A$2)</f>
        <v>#VALUE!</v>
      </c>
      <c r="S191" s="125" t="e">
        <f>[1]!VendorFilteredRows( EquipmentListTable[],EquipmentListTable[Supplier], FilterSpecs!$A$7, $A$2)</f>
        <v>#VALUE!</v>
      </c>
      <c r="T191" s="125" t="e">
        <f>[1]!VendorFilteredRows( EquipmentListTable[],EquipmentListTable[Supplier], FilterSpecs!$A$7, $A$2)</f>
        <v>#VALUE!</v>
      </c>
      <c r="U191" s="125" t="e">
        <f>[1]!VendorFilteredRows( EquipmentListTable[],EquipmentListTable[Supplier], FilterSpecs!$A$7, $A$2)</f>
        <v>#VALUE!</v>
      </c>
      <c r="V191" s="125" t="e">
        <f>[1]!VendorFilteredRows( EquipmentListTable[],EquipmentListTable[Supplier], FilterSpecs!$A$7, $A$2)</f>
        <v>#VALUE!</v>
      </c>
      <c r="W191" s="125" t="e">
        <f>[1]!VendorFilteredRows( EquipmentListTable[],EquipmentListTable[Supplier], FilterSpecs!$A$7, $A$2)</f>
        <v>#VALUE!</v>
      </c>
      <c r="X191" s="125" t="e">
        <f>[1]!VendorFilteredRows( EquipmentListTable[],EquipmentListTable[Supplier], FilterSpecs!$A$7, $A$2)</f>
        <v>#VALUE!</v>
      </c>
      <c r="Y191" s="125" t="e">
        <f>[1]!VendorFilteredRows( EquipmentListTable[],EquipmentListTable[Supplier], FilterSpecs!$A$7, $A$2)</f>
        <v>#VALUE!</v>
      </c>
      <c r="Z191" s="125" t="e">
        <f>[1]!VendorFilteredRows( EquipmentListTable[],EquipmentListTable[Supplier], FilterSpecs!$A$7, $A$2)</f>
        <v>#VALUE!</v>
      </c>
      <c r="AA191" s="125" t="e">
        <f>[1]!VendorFilteredRows( EquipmentListTable[],EquipmentListTable[Supplier], FilterSpecs!$A$7, $A$2)</f>
        <v>#VALUE!</v>
      </c>
      <c r="AB191" s="125"/>
    </row>
    <row r="192" spans="1:28" x14ac:dyDescent="0.3">
      <c r="A192" s="125"/>
      <c r="B192" s="125"/>
      <c r="C192" s="125"/>
      <c r="D192" s="125"/>
      <c r="E192" s="125"/>
      <c r="F192" s="125"/>
      <c r="G192" s="125"/>
      <c r="H192" s="125"/>
      <c r="I192" s="125"/>
      <c r="J192" s="125"/>
      <c r="K192" s="125"/>
      <c r="L192" s="125"/>
      <c r="M192" s="125"/>
      <c r="N192" s="125"/>
      <c r="O192" s="125"/>
      <c r="P192" s="125"/>
      <c r="Q192" s="125"/>
      <c r="R192" s="125"/>
      <c r="S192" s="125"/>
      <c r="T192" s="125"/>
      <c r="U192" s="125"/>
      <c r="V192" s="125"/>
      <c r="W192" s="125"/>
      <c r="X192" s="125"/>
      <c r="Y192" s="125"/>
      <c r="Z192" s="125"/>
      <c r="AA192" s="125"/>
      <c r="AB192" s="125"/>
    </row>
    <row r="193" spans="1:28" x14ac:dyDescent="0.3">
      <c r="A193" s="125"/>
      <c r="B193" s="125"/>
      <c r="C193" s="125"/>
      <c r="D193" s="125"/>
      <c r="E193" s="125"/>
      <c r="F193" s="125"/>
      <c r="G193" s="125"/>
      <c r="H193" s="125"/>
      <c r="I193" s="125"/>
      <c r="J193" s="125"/>
      <c r="K193" s="125"/>
      <c r="L193" s="125"/>
      <c r="M193" s="125"/>
      <c r="N193" s="125"/>
      <c r="O193" s="125"/>
      <c r="P193" s="125"/>
      <c r="Q193" s="125"/>
      <c r="R193" s="125"/>
      <c r="S193" s="125"/>
      <c r="T193" s="125"/>
      <c r="U193" s="125"/>
      <c r="V193" s="125"/>
      <c r="W193" s="125"/>
      <c r="X193" s="125"/>
      <c r="Y193" s="125"/>
      <c r="Z193" s="125"/>
      <c r="AA193" s="125"/>
      <c r="AB193" s="125"/>
    </row>
    <row r="194" spans="1:28" x14ac:dyDescent="0.3">
      <c r="A194" s="125"/>
      <c r="B194" s="125"/>
      <c r="C194" s="125"/>
      <c r="D194" s="125"/>
      <c r="E194" s="125"/>
      <c r="F194" s="125"/>
      <c r="G194" s="125"/>
      <c r="H194" s="125"/>
      <c r="I194" s="125"/>
      <c r="J194" s="125"/>
      <c r="K194" s="125"/>
      <c r="L194" s="125"/>
      <c r="M194" s="125"/>
      <c r="N194" s="125"/>
      <c r="O194" s="125"/>
      <c r="P194" s="125"/>
      <c r="Q194" s="125"/>
      <c r="R194" s="125"/>
      <c r="S194" s="125"/>
      <c r="T194" s="125"/>
      <c r="U194" s="125"/>
      <c r="V194" s="125"/>
      <c r="W194" s="125"/>
      <c r="X194" s="125"/>
      <c r="Y194" s="125"/>
      <c r="Z194" s="125"/>
      <c r="AA194" s="125"/>
      <c r="AB194" s="125"/>
    </row>
    <row r="195" spans="1:28" x14ac:dyDescent="0.3">
      <c r="A195" s="125"/>
      <c r="B195" s="125"/>
      <c r="C195" s="125"/>
      <c r="D195" s="125"/>
      <c r="E195" s="125"/>
      <c r="F195" s="125"/>
      <c r="G195" s="125"/>
      <c r="H195" s="125"/>
      <c r="I195" s="125"/>
      <c r="J195" s="125"/>
      <c r="K195" s="125"/>
      <c r="L195" s="125"/>
      <c r="M195" s="125"/>
      <c r="N195" s="125"/>
      <c r="O195" s="125"/>
      <c r="P195" s="125"/>
      <c r="Q195" s="125"/>
      <c r="R195" s="125"/>
      <c r="S195" s="125"/>
      <c r="T195" s="125"/>
      <c r="U195" s="125"/>
      <c r="V195" s="125"/>
      <c r="W195" s="125"/>
      <c r="X195" s="125"/>
      <c r="Y195" s="125"/>
      <c r="Z195" s="125"/>
      <c r="AA195" s="125"/>
      <c r="AB195" s="125"/>
    </row>
    <row r="196" spans="1:28" x14ac:dyDescent="0.3">
      <c r="A196" s="125"/>
      <c r="B196" s="125"/>
      <c r="C196" s="125"/>
      <c r="D196" s="125"/>
      <c r="E196" s="125"/>
      <c r="F196" s="125"/>
      <c r="G196" s="125"/>
      <c r="H196" s="125"/>
      <c r="I196" s="125"/>
      <c r="J196" s="125"/>
      <c r="K196" s="125"/>
      <c r="L196" s="125"/>
      <c r="M196" s="125"/>
      <c r="N196" s="125"/>
      <c r="O196" s="125"/>
      <c r="P196" s="125"/>
      <c r="Q196" s="125"/>
      <c r="R196" s="125"/>
      <c r="S196" s="125"/>
      <c r="T196" s="125"/>
      <c r="U196" s="125"/>
      <c r="V196" s="125"/>
      <c r="W196" s="125"/>
      <c r="X196" s="125"/>
      <c r="Y196" s="125"/>
      <c r="Z196" s="125"/>
      <c r="AA196" s="125"/>
      <c r="AB196" s="125"/>
    </row>
    <row r="197" spans="1:28" x14ac:dyDescent="0.3">
      <c r="A197" s="125"/>
      <c r="B197" s="125"/>
      <c r="C197" s="125"/>
      <c r="D197" s="125"/>
      <c r="E197" s="125"/>
      <c r="F197" s="125"/>
      <c r="G197" s="125"/>
      <c r="H197" s="125"/>
      <c r="I197" s="125"/>
      <c r="J197" s="125"/>
      <c r="K197" s="125"/>
      <c r="L197" s="125"/>
      <c r="M197" s="125"/>
      <c r="N197" s="125"/>
      <c r="O197" s="125"/>
      <c r="P197" s="125"/>
      <c r="Q197" s="125"/>
      <c r="R197" s="125"/>
      <c r="S197" s="125"/>
      <c r="T197" s="125"/>
      <c r="U197" s="125"/>
      <c r="V197" s="125"/>
      <c r="W197" s="125"/>
      <c r="X197" s="125"/>
      <c r="Y197" s="125"/>
      <c r="Z197" s="125"/>
      <c r="AA197" s="125"/>
      <c r="AB197" s="125"/>
    </row>
    <row r="198" spans="1:28" x14ac:dyDescent="0.3">
      <c r="A198" s="125"/>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row>
    <row r="199" spans="1:28" x14ac:dyDescent="0.3">
      <c r="A199" s="125"/>
      <c r="B199" s="125"/>
      <c r="C199" s="125"/>
      <c r="D199" s="125"/>
      <c r="E199" s="125"/>
      <c r="F199" s="125"/>
      <c r="G199" s="125"/>
      <c r="H199" s="125"/>
      <c r="I199" s="125"/>
      <c r="J199" s="125"/>
      <c r="K199" s="125"/>
      <c r="L199" s="125"/>
      <c r="M199" s="125"/>
      <c r="N199" s="125"/>
      <c r="O199" s="125"/>
      <c r="P199" s="125"/>
      <c r="Q199" s="125"/>
      <c r="R199" s="125"/>
      <c r="S199" s="125"/>
      <c r="T199" s="125"/>
      <c r="U199" s="125"/>
      <c r="V199" s="125"/>
      <c r="W199" s="125"/>
      <c r="X199" s="125"/>
      <c r="Y199" s="125"/>
      <c r="Z199" s="125"/>
      <c r="AA199" s="125"/>
      <c r="AB199" s="125"/>
    </row>
    <row r="200" spans="1:28" x14ac:dyDescent="0.3">
      <c r="A200" s="125"/>
      <c r="B200" s="125"/>
      <c r="C200" s="125"/>
      <c r="D200" s="125"/>
      <c r="E200" s="125"/>
      <c r="F200" s="125"/>
      <c r="G200" s="125"/>
      <c r="H200" s="125"/>
      <c r="I200" s="125"/>
      <c r="J200" s="125"/>
      <c r="K200" s="125"/>
      <c r="L200" s="125"/>
      <c r="M200" s="125"/>
      <c r="N200" s="125"/>
      <c r="O200" s="125"/>
      <c r="P200" s="125"/>
      <c r="Q200" s="125"/>
      <c r="R200" s="125"/>
      <c r="S200" s="125"/>
      <c r="T200" s="125"/>
      <c r="U200" s="125"/>
      <c r="V200" s="125"/>
      <c r="W200" s="125"/>
      <c r="X200" s="125"/>
      <c r="Y200" s="125"/>
      <c r="Z200" s="125"/>
      <c r="AA200" s="125"/>
      <c r="AB200" s="125"/>
    </row>
    <row r="201" spans="1:28" x14ac:dyDescent="0.3">
      <c r="A201" s="125"/>
      <c r="B201" s="125"/>
      <c r="C201" s="125"/>
      <c r="D201" s="125"/>
      <c r="E201" s="125"/>
      <c r="F201" s="125"/>
      <c r="G201" s="125"/>
      <c r="H201" s="125"/>
      <c r="I201" s="125"/>
      <c r="J201" s="125"/>
      <c r="K201" s="125"/>
      <c r="L201" s="125"/>
      <c r="M201" s="125"/>
      <c r="N201" s="125"/>
      <c r="O201" s="125"/>
      <c r="P201" s="125"/>
      <c r="Q201" s="125"/>
      <c r="R201" s="125"/>
      <c r="S201" s="125"/>
      <c r="T201" s="125"/>
      <c r="U201" s="125"/>
      <c r="V201" s="125"/>
      <c r="W201" s="125"/>
      <c r="X201" s="125"/>
      <c r="Y201" s="125"/>
      <c r="Z201" s="125"/>
      <c r="AA201" s="125"/>
      <c r="AB201" s="125"/>
    </row>
    <row r="202" spans="1:28" x14ac:dyDescent="0.3">
      <c r="A202" s="125"/>
      <c r="B202" s="125"/>
      <c r="C202" s="125"/>
      <c r="D202" s="125"/>
      <c r="E202" s="125"/>
      <c r="F202" s="125"/>
      <c r="G202" s="125"/>
      <c r="H202" s="125"/>
      <c r="I202" s="125"/>
      <c r="J202" s="125"/>
      <c r="K202" s="125"/>
      <c r="L202" s="125"/>
      <c r="M202" s="125"/>
      <c r="N202" s="125"/>
      <c r="O202" s="125"/>
      <c r="P202" s="125"/>
      <c r="Q202" s="125"/>
      <c r="R202" s="125"/>
      <c r="S202" s="125"/>
      <c r="T202" s="125"/>
      <c r="U202" s="125"/>
      <c r="V202" s="125"/>
      <c r="W202" s="125"/>
      <c r="X202" s="125"/>
      <c r="Y202" s="125"/>
      <c r="Z202" s="125"/>
      <c r="AA202" s="125"/>
      <c r="AB202" s="125"/>
    </row>
    <row r="203" spans="1:28" x14ac:dyDescent="0.3">
      <c r="A203" s="125"/>
      <c r="B203" s="125"/>
      <c r="C203" s="125"/>
      <c r="D203" s="125"/>
      <c r="E203" s="125"/>
      <c r="F203" s="125"/>
      <c r="G203" s="125"/>
      <c r="H203" s="125"/>
      <c r="I203" s="125"/>
      <c r="J203" s="125"/>
      <c r="K203" s="125"/>
      <c r="L203" s="125"/>
      <c r="M203" s="125"/>
      <c r="N203" s="125"/>
      <c r="O203" s="125"/>
      <c r="P203" s="125"/>
      <c r="Q203" s="125"/>
      <c r="R203" s="125"/>
      <c r="S203" s="125"/>
      <c r="T203" s="125"/>
      <c r="U203" s="125"/>
      <c r="V203" s="125"/>
      <c r="W203" s="125"/>
      <c r="X203" s="125"/>
      <c r="Y203" s="125"/>
      <c r="Z203" s="125"/>
      <c r="AA203" s="125"/>
      <c r="AB203" s="125"/>
    </row>
    <row r="204" spans="1:28" x14ac:dyDescent="0.3">
      <c r="A204" s="125"/>
      <c r="B204" s="125"/>
      <c r="C204" s="125"/>
      <c r="D204" s="125"/>
      <c r="E204" s="125"/>
      <c r="F204" s="125"/>
      <c r="G204" s="125"/>
      <c r="H204" s="125"/>
      <c r="I204" s="125"/>
      <c r="J204" s="125"/>
      <c r="K204" s="125"/>
      <c r="L204" s="125"/>
      <c r="M204" s="125"/>
      <c r="N204" s="125"/>
      <c r="O204" s="125"/>
      <c r="P204" s="125"/>
      <c r="Q204" s="125"/>
      <c r="R204" s="125"/>
      <c r="S204" s="125"/>
      <c r="T204" s="125"/>
      <c r="U204" s="125"/>
      <c r="V204" s="125"/>
      <c r="W204" s="125"/>
      <c r="X204" s="125"/>
      <c r="Y204" s="125"/>
      <c r="Z204" s="125"/>
      <c r="AA204" s="125"/>
      <c r="AB204" s="125"/>
    </row>
    <row r="205" spans="1:28" x14ac:dyDescent="0.3">
      <c r="A205" s="125"/>
      <c r="B205" s="125"/>
      <c r="C205" s="125"/>
      <c r="D205" s="125"/>
      <c r="E205" s="125"/>
      <c r="F205" s="125"/>
      <c r="G205" s="125"/>
      <c r="H205" s="125"/>
      <c r="I205" s="125"/>
      <c r="J205" s="125"/>
      <c r="K205" s="125"/>
      <c r="L205" s="125"/>
      <c r="M205" s="125"/>
      <c r="N205" s="125"/>
      <c r="O205" s="125"/>
      <c r="P205" s="125"/>
      <c r="Q205" s="125"/>
      <c r="R205" s="125"/>
      <c r="S205" s="125"/>
      <c r="T205" s="125"/>
      <c r="U205" s="125"/>
      <c r="V205" s="125"/>
      <c r="W205" s="125"/>
      <c r="X205" s="125"/>
      <c r="Y205" s="125"/>
      <c r="Z205" s="125"/>
      <c r="AA205" s="125"/>
      <c r="AB205" s="125"/>
    </row>
    <row r="206" spans="1:28" x14ac:dyDescent="0.3">
      <c r="A206" s="125"/>
      <c r="B206" s="125"/>
      <c r="C206" s="125"/>
      <c r="D206" s="125"/>
      <c r="E206" s="125"/>
      <c r="F206" s="125"/>
      <c r="G206" s="125"/>
      <c r="H206" s="125"/>
      <c r="I206" s="125"/>
      <c r="J206" s="125"/>
      <c r="K206" s="125"/>
      <c r="L206" s="125"/>
      <c r="M206" s="125"/>
      <c r="N206" s="125"/>
      <c r="O206" s="125"/>
      <c r="P206" s="125"/>
      <c r="Q206" s="125"/>
      <c r="R206" s="125"/>
      <c r="S206" s="125"/>
      <c r="T206" s="125"/>
      <c r="U206" s="125"/>
      <c r="V206" s="125"/>
      <c r="W206" s="125"/>
      <c r="X206" s="125"/>
      <c r="Y206" s="125"/>
      <c r="Z206" s="125"/>
      <c r="AA206" s="125"/>
      <c r="AB206" s="125"/>
    </row>
    <row r="207" spans="1:28" x14ac:dyDescent="0.3">
      <c r="A207" s="125"/>
      <c r="B207" s="125"/>
      <c r="C207" s="125"/>
      <c r="D207" s="125"/>
      <c r="E207" s="125"/>
      <c r="F207" s="125"/>
      <c r="G207" s="125"/>
      <c r="H207" s="125"/>
      <c r="I207" s="125"/>
      <c r="J207" s="125"/>
      <c r="K207" s="125"/>
      <c r="L207" s="125"/>
      <c r="M207" s="125"/>
      <c r="N207" s="125"/>
      <c r="O207" s="125"/>
      <c r="P207" s="125"/>
      <c r="Q207" s="125"/>
      <c r="R207" s="125"/>
      <c r="S207" s="125"/>
      <c r="T207" s="125"/>
      <c r="U207" s="125"/>
      <c r="V207" s="125"/>
      <c r="W207" s="125"/>
      <c r="X207" s="125"/>
      <c r="Y207" s="125"/>
      <c r="Z207" s="125"/>
      <c r="AA207" s="125"/>
      <c r="AB207" s="125"/>
    </row>
    <row r="208" spans="1:28" x14ac:dyDescent="0.3">
      <c r="A208" s="125"/>
      <c r="B208" s="125"/>
      <c r="C208" s="125"/>
      <c r="D208" s="125"/>
      <c r="E208" s="125"/>
      <c r="F208" s="125"/>
      <c r="G208" s="125"/>
      <c r="H208" s="125"/>
      <c r="I208" s="125"/>
      <c r="J208" s="125"/>
      <c r="K208" s="125"/>
      <c r="L208" s="125"/>
      <c r="M208" s="125"/>
      <c r="N208" s="125"/>
      <c r="O208" s="125"/>
      <c r="P208" s="125"/>
      <c r="Q208" s="125"/>
      <c r="R208" s="125"/>
      <c r="S208" s="125"/>
      <c r="T208" s="125"/>
      <c r="U208" s="125"/>
      <c r="V208" s="125"/>
      <c r="W208" s="125"/>
      <c r="X208" s="125"/>
      <c r="Y208" s="125"/>
      <c r="Z208" s="125"/>
      <c r="AA208" s="125"/>
      <c r="AB208" s="125"/>
    </row>
    <row r="209" spans="1:28" x14ac:dyDescent="0.3">
      <c r="A209" s="125"/>
      <c r="B209" s="125"/>
      <c r="C209" s="125"/>
      <c r="D209" s="125"/>
      <c r="E209" s="125"/>
      <c r="F209" s="125"/>
      <c r="G209" s="125"/>
      <c r="H209" s="125"/>
      <c r="I209" s="125"/>
      <c r="J209" s="125"/>
      <c r="K209" s="125"/>
      <c r="L209" s="125"/>
      <c r="M209" s="125"/>
      <c r="N209" s="125"/>
      <c r="O209" s="125"/>
      <c r="P209" s="125"/>
      <c r="Q209" s="125"/>
      <c r="R209" s="125"/>
      <c r="S209" s="125"/>
      <c r="T209" s="125"/>
      <c r="U209" s="125"/>
      <c r="V209" s="125"/>
      <c r="W209" s="125"/>
      <c r="X209" s="125"/>
      <c r="Y209" s="125"/>
      <c r="Z209" s="125"/>
      <c r="AA209" s="125"/>
      <c r="AB209" s="125"/>
    </row>
    <row r="210" spans="1:28" x14ac:dyDescent="0.3">
      <c r="A210" s="125"/>
      <c r="B210" s="125"/>
      <c r="C210" s="125"/>
      <c r="D210" s="125"/>
      <c r="E210" s="125"/>
      <c r="F210" s="125"/>
      <c r="G210" s="125"/>
      <c r="H210" s="125"/>
      <c r="I210" s="125"/>
      <c r="J210" s="125"/>
      <c r="K210" s="125"/>
      <c r="L210" s="125"/>
      <c r="M210" s="125"/>
      <c r="N210" s="125"/>
      <c r="O210" s="125"/>
      <c r="P210" s="125"/>
      <c r="Q210" s="125"/>
      <c r="R210" s="125"/>
      <c r="S210" s="125"/>
      <c r="T210" s="125"/>
      <c r="U210" s="125"/>
      <c r="V210" s="125"/>
      <c r="W210" s="125"/>
      <c r="X210" s="125"/>
      <c r="Y210" s="125"/>
      <c r="Z210" s="125"/>
      <c r="AA210" s="125"/>
      <c r="AB210" s="125"/>
    </row>
    <row r="211" spans="1:28" x14ac:dyDescent="0.3">
      <c r="A211" s="125"/>
      <c r="B211" s="125"/>
      <c r="C211" s="125"/>
      <c r="D211" s="125"/>
      <c r="E211" s="125"/>
      <c r="F211" s="125"/>
      <c r="G211" s="125"/>
      <c r="H211" s="125"/>
      <c r="I211" s="125"/>
      <c r="J211" s="125"/>
      <c r="K211" s="125"/>
      <c r="L211" s="125"/>
      <c r="M211" s="125"/>
      <c r="N211" s="125"/>
      <c r="O211" s="125"/>
      <c r="P211" s="125"/>
      <c r="Q211" s="125"/>
      <c r="R211" s="125"/>
      <c r="S211" s="125"/>
      <c r="T211" s="125"/>
      <c r="U211" s="125"/>
      <c r="V211" s="125"/>
      <c r="W211" s="125"/>
      <c r="X211" s="125"/>
      <c r="Y211" s="125"/>
      <c r="Z211" s="125"/>
      <c r="AA211" s="125"/>
      <c r="AB211" s="125"/>
    </row>
    <row r="212" spans="1:28" x14ac:dyDescent="0.3">
      <c r="A212" s="125"/>
      <c r="B212" s="125"/>
      <c r="C212" s="125"/>
      <c r="D212" s="125"/>
      <c r="E212" s="125"/>
      <c r="F212" s="125"/>
      <c r="G212" s="125"/>
      <c r="H212" s="125"/>
      <c r="I212" s="125"/>
      <c r="J212" s="125"/>
      <c r="K212" s="125"/>
      <c r="L212" s="125"/>
      <c r="M212" s="125"/>
      <c r="N212" s="125"/>
      <c r="O212" s="125"/>
      <c r="P212" s="125"/>
      <c r="Q212" s="125"/>
      <c r="R212" s="125"/>
      <c r="S212" s="125"/>
      <c r="T212" s="125"/>
      <c r="U212" s="125"/>
      <c r="V212" s="125"/>
      <c r="W212" s="125"/>
      <c r="X212" s="125"/>
      <c r="Y212" s="125"/>
      <c r="Z212" s="125"/>
      <c r="AA212" s="125"/>
      <c r="AB212" s="125"/>
    </row>
    <row r="213" spans="1:28" x14ac:dyDescent="0.3">
      <c r="A213" s="125"/>
      <c r="B213" s="125"/>
      <c r="C213" s="125"/>
      <c r="D213" s="125"/>
      <c r="E213" s="125"/>
      <c r="F213" s="125"/>
      <c r="G213" s="125"/>
      <c r="H213" s="125"/>
      <c r="I213" s="125"/>
      <c r="J213" s="125"/>
      <c r="K213" s="125"/>
      <c r="L213" s="125"/>
      <c r="M213" s="125"/>
      <c r="N213" s="125"/>
      <c r="O213" s="125"/>
      <c r="P213" s="125"/>
      <c r="Q213" s="125"/>
      <c r="R213" s="125"/>
      <c r="S213" s="125"/>
      <c r="T213" s="125"/>
      <c r="U213" s="125"/>
      <c r="V213" s="125"/>
      <c r="W213" s="125"/>
      <c r="X213" s="125"/>
      <c r="Y213" s="125"/>
      <c r="Z213" s="125"/>
      <c r="AA213" s="125"/>
      <c r="AB213" s="125"/>
    </row>
    <row r="214" spans="1:28" x14ac:dyDescent="0.3">
      <c r="A214" s="125"/>
      <c r="B214" s="125"/>
      <c r="C214" s="125"/>
      <c r="D214" s="125"/>
      <c r="E214" s="125"/>
      <c r="F214" s="125"/>
      <c r="G214" s="125"/>
      <c r="H214" s="125"/>
      <c r="I214" s="125"/>
      <c r="J214" s="125"/>
      <c r="K214" s="125"/>
      <c r="L214" s="125"/>
      <c r="M214" s="125"/>
      <c r="N214" s="125"/>
      <c r="O214" s="125"/>
      <c r="P214" s="125"/>
      <c r="Q214" s="125"/>
      <c r="R214" s="125"/>
      <c r="S214" s="125"/>
      <c r="T214" s="125"/>
      <c r="U214" s="125"/>
      <c r="V214" s="125"/>
      <c r="W214" s="125"/>
      <c r="X214" s="125"/>
      <c r="Y214" s="125"/>
      <c r="Z214" s="125"/>
      <c r="AA214" s="125"/>
      <c r="AB214" s="125"/>
    </row>
    <row r="215" spans="1:28" x14ac:dyDescent="0.3">
      <c r="A215" s="125"/>
      <c r="B215" s="125"/>
      <c r="C215" s="125"/>
      <c r="D215" s="125"/>
      <c r="E215" s="125"/>
      <c r="F215" s="125"/>
      <c r="G215" s="125"/>
      <c r="H215" s="125"/>
      <c r="I215" s="125"/>
      <c r="J215" s="125"/>
      <c r="K215" s="125"/>
      <c r="L215" s="125"/>
      <c r="M215" s="125"/>
      <c r="N215" s="125"/>
      <c r="O215" s="125"/>
      <c r="P215" s="125"/>
      <c r="Q215" s="125"/>
      <c r="R215" s="125"/>
      <c r="S215" s="125"/>
      <c r="T215" s="125"/>
      <c r="U215" s="125"/>
      <c r="V215" s="125"/>
      <c r="W215" s="125"/>
      <c r="X215" s="125"/>
      <c r="Y215" s="125"/>
      <c r="Z215" s="125"/>
      <c r="AA215" s="125"/>
      <c r="AB215" s="125"/>
    </row>
    <row r="216" spans="1:28" x14ac:dyDescent="0.3">
      <c r="A216" s="125"/>
      <c r="B216" s="125"/>
      <c r="C216" s="125"/>
      <c r="D216" s="125"/>
      <c r="E216" s="125"/>
      <c r="F216" s="125"/>
      <c r="G216" s="125"/>
      <c r="H216" s="125"/>
      <c r="I216" s="125"/>
      <c r="J216" s="125"/>
      <c r="K216" s="125"/>
      <c r="L216" s="125"/>
      <c r="M216" s="125"/>
      <c r="N216" s="125"/>
      <c r="O216" s="125"/>
      <c r="P216" s="125"/>
      <c r="Q216" s="125"/>
      <c r="R216" s="125"/>
      <c r="S216" s="125"/>
      <c r="T216" s="125"/>
      <c r="U216" s="125"/>
      <c r="V216" s="125"/>
      <c r="W216" s="125"/>
      <c r="X216" s="125"/>
      <c r="Y216" s="125"/>
      <c r="Z216" s="125"/>
      <c r="AA216" s="125"/>
      <c r="AB216" s="125"/>
    </row>
    <row r="217" spans="1:28" x14ac:dyDescent="0.3">
      <c r="A217" s="125"/>
      <c r="B217" s="125"/>
      <c r="C217" s="125"/>
      <c r="D217" s="125"/>
      <c r="E217" s="125"/>
      <c r="F217" s="125"/>
      <c r="G217" s="125"/>
      <c r="H217" s="125"/>
      <c r="I217" s="125"/>
      <c r="J217" s="125"/>
      <c r="K217" s="125"/>
      <c r="L217" s="125"/>
      <c r="M217" s="125"/>
      <c r="N217" s="125"/>
      <c r="O217" s="125"/>
      <c r="P217" s="125"/>
      <c r="Q217" s="125"/>
      <c r="R217" s="125"/>
      <c r="S217" s="125"/>
      <c r="T217" s="125"/>
      <c r="U217" s="125"/>
      <c r="V217" s="125"/>
      <c r="W217" s="125"/>
      <c r="X217" s="125"/>
      <c r="Y217" s="125"/>
      <c r="Z217" s="125"/>
      <c r="AA217" s="125"/>
      <c r="AB217" s="125"/>
    </row>
    <row r="218" spans="1:28" x14ac:dyDescent="0.3">
      <c r="A218" s="125"/>
      <c r="B218" s="125"/>
      <c r="C218" s="125"/>
      <c r="D218" s="125"/>
      <c r="E218" s="125"/>
      <c r="F218" s="125"/>
      <c r="G218" s="125"/>
      <c r="H218" s="125"/>
      <c r="I218" s="125"/>
      <c r="J218" s="125"/>
      <c r="K218" s="125"/>
      <c r="L218" s="125"/>
      <c r="M218" s="125"/>
      <c r="N218" s="125"/>
      <c r="O218" s="125"/>
      <c r="P218" s="125"/>
      <c r="Q218" s="125"/>
      <c r="R218" s="125"/>
      <c r="S218" s="125"/>
      <c r="T218" s="125"/>
      <c r="U218" s="125"/>
      <c r="V218" s="125"/>
      <c r="W218" s="125"/>
      <c r="X218" s="125"/>
      <c r="Y218" s="125"/>
      <c r="Z218" s="125"/>
      <c r="AA218" s="125"/>
      <c r="AB218" s="125"/>
    </row>
    <row r="219" spans="1:28" x14ac:dyDescent="0.3">
      <c r="A219" s="125"/>
      <c r="B219" s="125"/>
      <c r="C219" s="125"/>
      <c r="D219" s="125"/>
      <c r="E219" s="125"/>
      <c r="F219" s="125"/>
      <c r="G219" s="125"/>
      <c r="H219" s="125"/>
      <c r="I219" s="125"/>
      <c r="J219" s="125"/>
      <c r="K219" s="125"/>
      <c r="L219" s="125"/>
      <c r="M219" s="125"/>
      <c r="N219" s="125"/>
      <c r="O219" s="125"/>
      <c r="P219" s="125"/>
      <c r="Q219" s="125"/>
      <c r="R219" s="125"/>
      <c r="S219" s="125"/>
      <c r="T219" s="125"/>
      <c r="U219" s="125"/>
      <c r="V219" s="125"/>
      <c r="W219" s="125"/>
      <c r="X219" s="125"/>
      <c r="Y219" s="125"/>
      <c r="Z219" s="125"/>
      <c r="AA219" s="125"/>
      <c r="AB219" s="125"/>
    </row>
    <row r="220" spans="1:28" x14ac:dyDescent="0.3">
      <c r="A220" s="125"/>
      <c r="B220" s="125"/>
      <c r="C220" s="125"/>
      <c r="D220" s="125"/>
      <c r="E220" s="125"/>
      <c r="F220" s="125"/>
      <c r="G220" s="125"/>
      <c r="H220" s="125"/>
      <c r="I220" s="125"/>
      <c r="J220" s="125"/>
      <c r="K220" s="125"/>
      <c r="L220" s="125"/>
      <c r="M220" s="125"/>
      <c r="N220" s="125"/>
      <c r="O220" s="125"/>
      <c r="P220" s="125"/>
      <c r="Q220" s="125"/>
      <c r="R220" s="125"/>
      <c r="S220" s="125"/>
      <c r="T220" s="125"/>
      <c r="U220" s="125"/>
      <c r="V220" s="125"/>
      <c r="W220" s="125"/>
      <c r="X220" s="125"/>
      <c r="Y220" s="125"/>
      <c r="Z220" s="125"/>
      <c r="AA220" s="125"/>
      <c r="AB220" s="125"/>
    </row>
    <row r="221" spans="1:28" x14ac:dyDescent="0.3">
      <c r="A221" s="125"/>
      <c r="B221" s="125"/>
      <c r="C221" s="125"/>
      <c r="D221" s="125"/>
      <c r="E221" s="125"/>
      <c r="F221" s="125"/>
      <c r="G221" s="125"/>
      <c r="H221" s="125"/>
      <c r="I221" s="125"/>
      <c r="J221" s="125"/>
      <c r="K221" s="125"/>
      <c r="L221" s="125"/>
      <c r="M221" s="125"/>
      <c r="N221" s="125"/>
      <c r="O221" s="125"/>
      <c r="P221" s="125"/>
      <c r="Q221" s="125"/>
      <c r="R221" s="125"/>
      <c r="S221" s="125"/>
      <c r="T221" s="125"/>
      <c r="U221" s="125"/>
      <c r="V221" s="125"/>
      <c r="W221" s="125"/>
      <c r="X221" s="125"/>
      <c r="Y221" s="125"/>
      <c r="Z221" s="125"/>
      <c r="AA221" s="125"/>
      <c r="AB221" s="125"/>
    </row>
    <row r="222" spans="1:28" x14ac:dyDescent="0.3">
      <c r="A222" s="125"/>
      <c r="B222" s="125"/>
      <c r="C222" s="125"/>
      <c r="D222" s="125"/>
      <c r="E222" s="125"/>
      <c r="F222" s="125"/>
      <c r="G222" s="125"/>
      <c r="H222" s="125"/>
      <c r="I222" s="125"/>
      <c r="J222" s="125"/>
      <c r="K222" s="125"/>
      <c r="L222" s="125"/>
      <c r="M222" s="125"/>
      <c r="N222" s="125"/>
      <c r="O222" s="125"/>
      <c r="P222" s="125"/>
      <c r="Q222" s="125"/>
      <c r="R222" s="125"/>
      <c r="S222" s="125"/>
      <c r="T222" s="125"/>
      <c r="U222" s="125"/>
      <c r="V222" s="125"/>
      <c r="W222" s="125"/>
      <c r="X222" s="125"/>
      <c r="Y222" s="125"/>
      <c r="Z222" s="125"/>
      <c r="AA222" s="125"/>
      <c r="AB222" s="125"/>
    </row>
    <row r="223" spans="1:28" x14ac:dyDescent="0.3">
      <c r="A223" s="125"/>
      <c r="B223" s="125"/>
      <c r="C223" s="125"/>
      <c r="D223" s="125"/>
      <c r="E223" s="125"/>
      <c r="F223" s="125"/>
      <c r="G223" s="125"/>
      <c r="H223" s="125"/>
      <c r="I223" s="125"/>
      <c r="J223" s="125"/>
      <c r="K223" s="125"/>
      <c r="L223" s="125"/>
      <c r="M223" s="125"/>
      <c r="N223" s="125"/>
      <c r="O223" s="125"/>
      <c r="P223" s="125"/>
      <c r="Q223" s="125"/>
      <c r="R223" s="125"/>
      <c r="S223" s="125"/>
      <c r="T223" s="125"/>
      <c r="U223" s="125"/>
      <c r="V223" s="125"/>
      <c r="W223" s="125"/>
      <c r="X223" s="125"/>
      <c r="Y223" s="125"/>
      <c r="Z223" s="125"/>
      <c r="AA223" s="125"/>
      <c r="AB223" s="125"/>
    </row>
    <row r="224" spans="1:28" x14ac:dyDescent="0.3">
      <c r="A224" s="125"/>
      <c r="B224" s="125"/>
      <c r="C224" s="125"/>
      <c r="D224" s="125"/>
      <c r="E224" s="125"/>
      <c r="F224" s="125"/>
      <c r="G224" s="125"/>
      <c r="H224" s="125"/>
      <c r="I224" s="125"/>
      <c r="J224" s="125"/>
      <c r="K224" s="125"/>
      <c r="L224" s="125"/>
      <c r="M224" s="125"/>
      <c r="N224" s="125"/>
      <c r="O224" s="125"/>
      <c r="P224" s="125"/>
      <c r="Q224" s="125"/>
      <c r="R224" s="125"/>
      <c r="S224" s="125"/>
      <c r="T224" s="125"/>
      <c r="U224" s="125"/>
      <c r="V224" s="125"/>
      <c r="W224" s="125"/>
      <c r="X224" s="125"/>
      <c r="Y224" s="125"/>
      <c r="Z224" s="125"/>
      <c r="AA224" s="125"/>
      <c r="AB224" s="125"/>
    </row>
    <row r="225" spans="1:28" x14ac:dyDescent="0.3">
      <c r="A225" s="125"/>
      <c r="B225" s="125"/>
      <c r="C225" s="125"/>
      <c r="D225" s="125"/>
      <c r="E225" s="125"/>
      <c r="F225" s="125"/>
      <c r="G225" s="125"/>
      <c r="H225" s="125"/>
      <c r="I225" s="125"/>
      <c r="J225" s="125"/>
      <c r="K225" s="125"/>
      <c r="L225" s="125"/>
      <c r="M225" s="125"/>
      <c r="N225" s="125"/>
      <c r="O225" s="125"/>
      <c r="P225" s="125"/>
      <c r="Q225" s="125"/>
      <c r="R225" s="125"/>
      <c r="S225" s="125"/>
      <c r="T225" s="125"/>
      <c r="U225" s="125"/>
      <c r="V225" s="125"/>
      <c r="W225" s="125"/>
      <c r="X225" s="125"/>
      <c r="Y225" s="125"/>
      <c r="Z225" s="125"/>
      <c r="AA225" s="125"/>
      <c r="AB225" s="125"/>
    </row>
    <row r="226" spans="1:28" x14ac:dyDescent="0.3">
      <c r="A226" s="125"/>
      <c r="B226" s="125"/>
      <c r="C226" s="125"/>
      <c r="D226" s="125"/>
      <c r="E226" s="125"/>
      <c r="F226" s="125"/>
      <c r="G226" s="125"/>
      <c r="H226" s="125"/>
      <c r="I226" s="125"/>
      <c r="J226" s="125"/>
      <c r="K226" s="125"/>
      <c r="L226" s="125"/>
      <c r="M226" s="125"/>
      <c r="N226" s="125"/>
      <c r="O226" s="125"/>
      <c r="P226" s="125"/>
      <c r="Q226" s="125"/>
      <c r="R226" s="125"/>
      <c r="S226" s="125"/>
      <c r="T226" s="125"/>
      <c r="U226" s="125"/>
      <c r="V226" s="125"/>
      <c r="W226" s="125"/>
      <c r="X226" s="125"/>
      <c r="Y226" s="125"/>
      <c r="Z226" s="125"/>
      <c r="AA226" s="125"/>
      <c r="AB226" s="125"/>
    </row>
    <row r="227" spans="1:28" x14ac:dyDescent="0.3">
      <c r="A227" s="125"/>
      <c r="B227" s="125"/>
      <c r="C227" s="125"/>
      <c r="D227" s="125"/>
      <c r="E227" s="125"/>
      <c r="F227" s="125"/>
      <c r="G227" s="125"/>
      <c r="H227" s="125"/>
      <c r="I227" s="125"/>
      <c r="J227" s="125"/>
      <c r="K227" s="125"/>
      <c r="L227" s="125"/>
      <c r="M227" s="125"/>
      <c r="N227" s="125"/>
      <c r="O227" s="125"/>
      <c r="P227" s="125"/>
      <c r="Q227" s="125"/>
      <c r="R227" s="125"/>
      <c r="S227" s="125"/>
      <c r="T227" s="125"/>
      <c r="U227" s="125"/>
      <c r="V227" s="125"/>
      <c r="W227" s="125"/>
      <c r="X227" s="125"/>
      <c r="Y227" s="125"/>
      <c r="Z227" s="125"/>
      <c r="AA227" s="125"/>
      <c r="AB227" s="125"/>
    </row>
    <row r="228" spans="1:28" x14ac:dyDescent="0.3">
      <c r="A228" s="125"/>
      <c r="B228" s="125"/>
      <c r="C228" s="125"/>
      <c r="D228" s="125"/>
      <c r="E228" s="125"/>
      <c r="F228" s="125"/>
      <c r="G228" s="125"/>
      <c r="H228" s="125"/>
      <c r="I228" s="125"/>
      <c r="J228" s="125"/>
      <c r="K228" s="125"/>
      <c r="L228" s="125"/>
      <c r="M228" s="125"/>
      <c r="N228" s="125"/>
      <c r="O228" s="125"/>
      <c r="P228" s="125"/>
      <c r="Q228" s="125"/>
      <c r="R228" s="125"/>
      <c r="S228" s="125"/>
      <c r="T228" s="125"/>
      <c r="U228" s="125"/>
      <c r="V228" s="125"/>
      <c r="W228" s="125"/>
      <c r="X228" s="125"/>
      <c r="Y228" s="125"/>
      <c r="Z228" s="125"/>
      <c r="AA228" s="125"/>
      <c r="AB228" s="125"/>
    </row>
    <row r="229" spans="1:28" x14ac:dyDescent="0.3">
      <c r="A229" s="125"/>
      <c r="B229" s="125"/>
      <c r="C229" s="125"/>
      <c r="D229" s="125"/>
      <c r="E229" s="125"/>
      <c r="F229" s="125"/>
      <c r="G229" s="125"/>
      <c r="H229" s="125"/>
      <c r="I229" s="125"/>
      <c r="J229" s="125"/>
      <c r="K229" s="125"/>
      <c r="L229" s="125"/>
      <c r="M229" s="125"/>
      <c r="N229" s="125"/>
      <c r="O229" s="125"/>
      <c r="P229" s="125"/>
      <c r="Q229" s="125"/>
      <c r="R229" s="125"/>
      <c r="S229" s="125"/>
      <c r="T229" s="125"/>
      <c r="U229" s="125"/>
      <c r="V229" s="125"/>
      <c r="W229" s="125"/>
      <c r="X229" s="125"/>
      <c r="Y229" s="125"/>
      <c r="Z229" s="125"/>
      <c r="AA229" s="125"/>
      <c r="AB229" s="125"/>
    </row>
    <row r="230" spans="1:28" x14ac:dyDescent="0.3">
      <c r="A230" s="125"/>
      <c r="B230" s="125"/>
      <c r="C230" s="125"/>
      <c r="D230" s="125"/>
      <c r="E230" s="125"/>
      <c r="F230" s="125"/>
      <c r="G230" s="125"/>
      <c r="H230" s="125"/>
      <c r="I230" s="125"/>
      <c r="J230" s="125"/>
      <c r="K230" s="125"/>
      <c r="L230" s="125"/>
      <c r="M230" s="125"/>
      <c r="N230" s="125"/>
      <c r="O230" s="125"/>
      <c r="P230" s="125"/>
      <c r="Q230" s="125"/>
      <c r="R230" s="125"/>
      <c r="S230" s="125"/>
      <c r="T230" s="125"/>
      <c r="U230" s="125"/>
      <c r="V230" s="125"/>
      <c r="W230" s="125"/>
      <c r="X230" s="125"/>
      <c r="Y230" s="125"/>
      <c r="Z230" s="125"/>
      <c r="AA230" s="125"/>
      <c r="AB230" s="125"/>
    </row>
    <row r="231" spans="1:28" x14ac:dyDescent="0.3">
      <c r="A231" s="125"/>
      <c r="B231" s="125"/>
      <c r="C231" s="125"/>
      <c r="D231" s="125"/>
      <c r="E231" s="125"/>
      <c r="F231" s="125"/>
      <c r="G231" s="125"/>
      <c r="H231" s="125"/>
      <c r="I231" s="125"/>
      <c r="J231" s="125"/>
      <c r="K231" s="125"/>
      <c r="L231" s="125"/>
      <c r="M231" s="125"/>
      <c r="N231" s="125"/>
      <c r="O231" s="125"/>
      <c r="P231" s="125"/>
      <c r="Q231" s="125"/>
      <c r="R231" s="125"/>
      <c r="S231" s="125"/>
      <c r="T231" s="125"/>
      <c r="U231" s="125"/>
      <c r="V231" s="125"/>
      <c r="W231" s="125"/>
      <c r="X231" s="125"/>
      <c r="Y231" s="125"/>
      <c r="Z231" s="125"/>
      <c r="AA231" s="125"/>
      <c r="AB231" s="125"/>
    </row>
    <row r="232" spans="1:28" x14ac:dyDescent="0.3">
      <c r="A232" s="125"/>
      <c r="B232" s="125"/>
      <c r="C232" s="125"/>
      <c r="D232" s="125"/>
      <c r="E232" s="125"/>
      <c r="F232" s="125"/>
      <c r="G232" s="125"/>
      <c r="H232" s="125"/>
      <c r="I232" s="125"/>
      <c r="J232" s="125"/>
      <c r="K232" s="125"/>
      <c r="L232" s="125"/>
      <c r="M232" s="125"/>
      <c r="N232" s="125"/>
      <c r="O232" s="125"/>
      <c r="P232" s="125"/>
      <c r="Q232" s="125"/>
      <c r="R232" s="125"/>
      <c r="S232" s="125"/>
      <c r="T232" s="125"/>
      <c r="U232" s="125"/>
      <c r="V232" s="125"/>
      <c r="W232" s="125"/>
      <c r="X232" s="125"/>
      <c r="Y232" s="125"/>
      <c r="Z232" s="125"/>
      <c r="AA232" s="125"/>
      <c r="AB232" s="125"/>
    </row>
    <row r="233" spans="1:28" x14ac:dyDescent="0.3">
      <c r="A233" s="125"/>
      <c r="B233" s="125"/>
      <c r="C233" s="125"/>
      <c r="D233" s="125"/>
      <c r="E233" s="125"/>
      <c r="F233" s="125"/>
      <c r="G233" s="125"/>
      <c r="H233" s="125"/>
      <c r="I233" s="125"/>
      <c r="J233" s="125"/>
      <c r="K233" s="125"/>
      <c r="L233" s="125"/>
      <c r="M233" s="125"/>
      <c r="N233" s="125"/>
      <c r="O233" s="125"/>
      <c r="P233" s="125"/>
      <c r="Q233" s="125"/>
      <c r="R233" s="125"/>
      <c r="S233" s="125"/>
      <c r="T233" s="125"/>
      <c r="U233" s="125"/>
      <c r="V233" s="125"/>
      <c r="W233" s="125"/>
      <c r="X233" s="125"/>
      <c r="Y233" s="125"/>
      <c r="Z233" s="125"/>
      <c r="AA233" s="125"/>
      <c r="AB233" s="125"/>
    </row>
    <row r="234" spans="1:28" x14ac:dyDescent="0.3">
      <c r="A234" s="125"/>
      <c r="B234" s="125"/>
      <c r="C234" s="125"/>
      <c r="D234" s="125"/>
      <c r="E234" s="125"/>
      <c r="F234" s="125"/>
      <c r="G234" s="125"/>
      <c r="H234" s="125"/>
      <c r="I234" s="125"/>
      <c r="J234" s="125"/>
      <c r="K234" s="125"/>
      <c r="L234" s="125"/>
      <c r="M234" s="125"/>
      <c r="N234" s="125"/>
      <c r="O234" s="125"/>
      <c r="P234" s="125"/>
      <c r="Q234" s="125"/>
      <c r="R234" s="125"/>
      <c r="S234" s="125"/>
      <c r="T234" s="125"/>
      <c r="U234" s="125"/>
      <c r="V234" s="125"/>
      <c r="W234" s="125"/>
      <c r="X234" s="125"/>
      <c r="Y234" s="125"/>
      <c r="Z234" s="125"/>
      <c r="AA234" s="125"/>
      <c r="AB234" s="125"/>
    </row>
    <row r="235" spans="1:28" x14ac:dyDescent="0.3">
      <c r="A235" s="125"/>
      <c r="B235" s="125"/>
      <c r="C235" s="125"/>
      <c r="D235" s="125"/>
      <c r="E235" s="125"/>
      <c r="F235" s="125"/>
      <c r="G235" s="125"/>
      <c r="H235" s="125"/>
      <c r="I235" s="125"/>
      <c r="J235" s="125"/>
      <c r="K235" s="125"/>
      <c r="L235" s="125"/>
      <c r="M235" s="125"/>
      <c r="N235" s="125"/>
      <c r="O235" s="125"/>
      <c r="P235" s="125"/>
      <c r="Q235" s="125"/>
      <c r="R235" s="125"/>
      <c r="S235" s="125"/>
      <c r="T235" s="125"/>
      <c r="U235" s="125"/>
      <c r="V235" s="125"/>
      <c r="W235" s="125"/>
      <c r="X235" s="125"/>
      <c r="Y235" s="125"/>
      <c r="Z235" s="125"/>
      <c r="AA235" s="125"/>
      <c r="AB235" s="125"/>
    </row>
    <row r="236" spans="1:28" x14ac:dyDescent="0.3">
      <c r="A236" s="125"/>
      <c r="B236" s="125"/>
      <c r="C236" s="125"/>
      <c r="D236" s="125"/>
      <c r="E236" s="125"/>
      <c r="F236" s="125"/>
      <c r="G236" s="125"/>
      <c r="H236" s="125"/>
      <c r="I236" s="125"/>
      <c r="J236" s="125"/>
      <c r="K236" s="125"/>
      <c r="L236" s="125"/>
      <c r="M236" s="125"/>
      <c r="N236" s="125"/>
      <c r="O236" s="125"/>
      <c r="P236" s="125"/>
      <c r="Q236" s="125"/>
      <c r="R236" s="125"/>
      <c r="S236" s="125"/>
      <c r="T236" s="125"/>
      <c r="U236" s="125"/>
      <c r="V236" s="125"/>
      <c r="W236" s="125"/>
      <c r="X236" s="125"/>
      <c r="Y236" s="125"/>
      <c r="Z236" s="125"/>
      <c r="AA236" s="125"/>
      <c r="AB236" s="125"/>
    </row>
    <row r="237" spans="1:28" x14ac:dyDescent="0.3">
      <c r="A237" s="125"/>
      <c r="B237" s="125"/>
      <c r="C237" s="125"/>
      <c r="D237" s="125"/>
      <c r="E237" s="125"/>
      <c r="F237" s="125"/>
      <c r="G237" s="125"/>
      <c r="H237" s="125"/>
      <c r="I237" s="125"/>
      <c r="J237" s="125"/>
      <c r="K237" s="125"/>
      <c r="L237" s="125"/>
      <c r="M237" s="125"/>
      <c r="N237" s="125"/>
      <c r="O237" s="125"/>
      <c r="P237" s="125"/>
      <c r="Q237" s="125"/>
      <c r="R237" s="125"/>
      <c r="S237" s="125"/>
      <c r="T237" s="125"/>
      <c r="U237" s="125"/>
      <c r="V237" s="125"/>
      <c r="W237" s="125"/>
      <c r="X237" s="125"/>
      <c r="Y237" s="125"/>
      <c r="Z237" s="125"/>
      <c r="AA237" s="125"/>
      <c r="AB237" s="125"/>
    </row>
    <row r="238" spans="1:28" x14ac:dyDescent="0.3">
      <c r="A238" s="125"/>
      <c r="B238" s="125"/>
      <c r="C238" s="125"/>
      <c r="D238" s="125"/>
      <c r="E238" s="125"/>
      <c r="F238" s="125"/>
      <c r="G238" s="125"/>
      <c r="H238" s="125"/>
      <c r="I238" s="125"/>
      <c r="J238" s="125"/>
      <c r="K238" s="125"/>
      <c r="L238" s="125"/>
      <c r="M238" s="125"/>
      <c r="N238" s="125"/>
      <c r="O238" s="125"/>
      <c r="P238" s="125"/>
      <c r="Q238" s="125"/>
      <c r="R238" s="125"/>
      <c r="S238" s="125"/>
      <c r="T238" s="125"/>
      <c r="U238" s="125"/>
      <c r="V238" s="125"/>
      <c r="W238" s="125"/>
      <c r="X238" s="125"/>
      <c r="Y238" s="125"/>
      <c r="Z238" s="125"/>
      <c r="AA238" s="125"/>
      <c r="AB238" s="125"/>
    </row>
    <row r="239" spans="1:28" x14ac:dyDescent="0.3">
      <c r="A239" s="125"/>
      <c r="B239" s="125"/>
      <c r="C239" s="125"/>
      <c r="D239" s="125"/>
      <c r="E239" s="125"/>
      <c r="F239" s="125"/>
      <c r="G239" s="125"/>
      <c r="H239" s="125"/>
      <c r="I239" s="125"/>
      <c r="J239" s="125"/>
      <c r="K239" s="125"/>
      <c r="L239" s="125"/>
      <c r="M239" s="125"/>
      <c r="N239" s="125"/>
      <c r="O239" s="125"/>
      <c r="P239" s="125"/>
      <c r="Q239" s="125"/>
      <c r="R239" s="125"/>
      <c r="S239" s="125"/>
      <c r="T239" s="125"/>
      <c r="U239" s="125"/>
      <c r="V239" s="125"/>
      <c r="W239" s="125"/>
      <c r="X239" s="125"/>
      <c r="Y239" s="125"/>
      <c r="Z239" s="125"/>
      <c r="AA239" s="125"/>
      <c r="AB239" s="125"/>
    </row>
    <row r="240" spans="1:28" x14ac:dyDescent="0.3">
      <c r="A240" s="125"/>
      <c r="B240" s="125"/>
      <c r="C240" s="125"/>
      <c r="D240" s="125"/>
      <c r="E240" s="125"/>
      <c r="F240" s="125"/>
      <c r="G240" s="125"/>
      <c r="H240" s="125"/>
      <c r="I240" s="125"/>
      <c r="J240" s="125"/>
      <c r="K240" s="125"/>
      <c r="L240" s="125"/>
      <c r="M240" s="125"/>
      <c r="N240" s="125"/>
      <c r="O240" s="125"/>
      <c r="P240" s="125"/>
      <c r="Q240" s="125"/>
      <c r="R240" s="125"/>
      <c r="S240" s="125"/>
      <c r="T240" s="125"/>
      <c r="U240" s="125"/>
      <c r="V240" s="125"/>
      <c r="W240" s="125"/>
      <c r="X240" s="125"/>
      <c r="Y240" s="125"/>
      <c r="Z240" s="125"/>
      <c r="AA240" s="125"/>
      <c r="AB240" s="125"/>
    </row>
    <row r="241" spans="1:28" x14ac:dyDescent="0.3">
      <c r="A241" s="125"/>
      <c r="B241" s="125"/>
      <c r="C241" s="125"/>
      <c r="D241" s="125"/>
      <c r="E241" s="125"/>
      <c r="F241" s="125"/>
      <c r="G241" s="125"/>
      <c r="H241" s="125"/>
      <c r="I241" s="125"/>
      <c r="J241" s="125"/>
      <c r="K241" s="125"/>
      <c r="L241" s="125"/>
      <c r="M241" s="125"/>
      <c r="N241" s="125"/>
      <c r="O241" s="125"/>
      <c r="P241" s="125"/>
      <c r="Q241" s="125"/>
      <c r="R241" s="125"/>
      <c r="S241" s="125"/>
      <c r="T241" s="125"/>
      <c r="U241" s="125"/>
      <c r="V241" s="125"/>
      <c r="W241" s="125"/>
      <c r="X241" s="125"/>
      <c r="Y241" s="125"/>
      <c r="Z241" s="125"/>
      <c r="AA241" s="125"/>
      <c r="AB241" s="125"/>
    </row>
    <row r="242" spans="1:28" x14ac:dyDescent="0.3">
      <c r="A242" s="125"/>
      <c r="B242" s="125"/>
      <c r="C242" s="125"/>
      <c r="D242" s="125"/>
      <c r="E242" s="125"/>
      <c r="F242" s="125"/>
      <c r="G242" s="125"/>
      <c r="H242" s="125"/>
      <c r="I242" s="125"/>
      <c r="J242" s="125"/>
      <c r="K242" s="125"/>
      <c r="L242" s="125"/>
      <c r="M242" s="125"/>
      <c r="N242" s="125"/>
      <c r="O242" s="125"/>
      <c r="P242" s="125"/>
      <c r="Q242" s="125"/>
      <c r="R242" s="125"/>
      <c r="S242" s="125"/>
      <c r="T242" s="125"/>
      <c r="U242" s="125"/>
      <c r="V242" s="125"/>
      <c r="W242" s="125"/>
      <c r="X242" s="125"/>
      <c r="Y242" s="125"/>
      <c r="Z242" s="125"/>
      <c r="AA242" s="125"/>
      <c r="AB242" s="125"/>
    </row>
    <row r="243" spans="1:28" x14ac:dyDescent="0.3">
      <c r="A243" s="125"/>
      <c r="B243" s="125"/>
      <c r="C243" s="125"/>
      <c r="D243" s="125"/>
      <c r="E243" s="125"/>
      <c r="F243" s="125"/>
      <c r="G243" s="125"/>
      <c r="H243" s="125"/>
      <c r="I243" s="125"/>
      <c r="J243" s="125"/>
      <c r="K243" s="125"/>
      <c r="L243" s="125"/>
      <c r="M243" s="125"/>
      <c r="N243" s="125"/>
      <c r="O243" s="125"/>
      <c r="P243" s="125"/>
      <c r="Q243" s="125"/>
      <c r="R243" s="125"/>
      <c r="S243" s="125"/>
      <c r="T243" s="125"/>
      <c r="U243" s="125"/>
      <c r="V243" s="125"/>
      <c r="W243" s="125"/>
      <c r="X243" s="125"/>
      <c r="Y243" s="125"/>
      <c r="Z243" s="125"/>
      <c r="AA243" s="125"/>
      <c r="AB243" s="125"/>
    </row>
    <row r="244" spans="1:28" x14ac:dyDescent="0.3">
      <c r="A244" s="125"/>
      <c r="B244" s="125"/>
      <c r="C244" s="125"/>
      <c r="D244" s="125"/>
      <c r="E244" s="125"/>
      <c r="F244" s="125"/>
      <c r="G244" s="125"/>
      <c r="H244" s="125"/>
      <c r="I244" s="125"/>
      <c r="J244" s="125"/>
      <c r="K244" s="125"/>
      <c r="L244" s="125"/>
      <c r="M244" s="125"/>
      <c r="N244" s="125"/>
      <c r="O244" s="125"/>
      <c r="P244" s="125"/>
      <c r="Q244" s="125"/>
      <c r="R244" s="125"/>
      <c r="S244" s="125"/>
      <c r="T244" s="125"/>
      <c r="U244" s="125"/>
      <c r="V244" s="125"/>
      <c r="W244" s="125"/>
      <c r="X244" s="125"/>
      <c r="Y244" s="125"/>
      <c r="Z244" s="125"/>
      <c r="AA244" s="125"/>
      <c r="AB244" s="125"/>
    </row>
    <row r="245" spans="1:28" x14ac:dyDescent="0.3">
      <c r="A245" s="125"/>
      <c r="B245" s="125"/>
      <c r="C245" s="125"/>
      <c r="D245" s="125"/>
      <c r="E245" s="125"/>
      <c r="F245" s="125"/>
      <c r="G245" s="125"/>
      <c r="H245" s="125"/>
      <c r="I245" s="125"/>
      <c r="J245" s="125"/>
      <c r="K245" s="125"/>
      <c r="L245" s="125"/>
      <c r="M245" s="125"/>
      <c r="N245" s="125"/>
      <c r="O245" s="125"/>
      <c r="P245" s="125"/>
      <c r="Q245" s="125"/>
      <c r="R245" s="125"/>
      <c r="S245" s="125"/>
      <c r="T245" s="125"/>
      <c r="U245" s="125"/>
      <c r="V245" s="125"/>
      <c r="W245" s="125"/>
      <c r="X245" s="125"/>
      <c r="Y245" s="125"/>
      <c r="Z245" s="125"/>
      <c r="AA245" s="125"/>
      <c r="AB245" s="125"/>
    </row>
    <row r="246" spans="1:28" x14ac:dyDescent="0.3">
      <c r="A246" s="125"/>
      <c r="B246" s="125"/>
      <c r="C246" s="125"/>
      <c r="D246" s="125"/>
      <c r="E246" s="125"/>
      <c r="F246" s="125"/>
      <c r="G246" s="125"/>
      <c r="H246" s="125"/>
      <c r="I246" s="125"/>
      <c r="J246" s="125"/>
      <c r="K246" s="125"/>
      <c r="L246" s="125"/>
      <c r="M246" s="125"/>
      <c r="N246" s="125"/>
      <c r="O246" s="125"/>
      <c r="P246" s="125"/>
      <c r="Q246" s="125"/>
      <c r="R246" s="125"/>
      <c r="S246" s="125"/>
      <c r="T246" s="125"/>
      <c r="U246" s="125"/>
      <c r="V246" s="125"/>
      <c r="W246" s="125"/>
      <c r="X246" s="125"/>
      <c r="Y246" s="125"/>
      <c r="Z246" s="125"/>
      <c r="AA246" s="125"/>
      <c r="AB246" s="125"/>
    </row>
    <row r="247" spans="1:28" x14ac:dyDescent="0.3">
      <c r="A247" s="125"/>
      <c r="B247" s="125"/>
      <c r="C247" s="125"/>
      <c r="D247" s="125"/>
      <c r="E247" s="125"/>
      <c r="F247" s="125"/>
      <c r="G247" s="125"/>
      <c r="H247" s="125"/>
      <c r="I247" s="125"/>
      <c r="J247" s="125"/>
      <c r="K247" s="125"/>
      <c r="L247" s="125"/>
      <c r="M247" s="125"/>
      <c r="N247" s="125"/>
      <c r="O247" s="125"/>
      <c r="P247" s="125"/>
      <c r="Q247" s="125"/>
      <c r="R247" s="125"/>
      <c r="S247" s="125"/>
      <c r="T247" s="125"/>
      <c r="U247" s="125"/>
      <c r="V247" s="125"/>
      <c r="W247" s="125"/>
      <c r="X247" s="125"/>
      <c r="Y247" s="125"/>
      <c r="Z247" s="125"/>
      <c r="AA247" s="125"/>
      <c r="AB247" s="125"/>
    </row>
    <row r="248" spans="1:28" x14ac:dyDescent="0.3">
      <c r="A248" s="125"/>
      <c r="B248" s="125"/>
      <c r="C248" s="125"/>
      <c r="D248" s="125"/>
      <c r="E248" s="125"/>
      <c r="F248" s="125"/>
      <c r="G248" s="125"/>
      <c r="H248" s="125"/>
      <c r="I248" s="125"/>
      <c r="J248" s="125"/>
      <c r="K248" s="125"/>
      <c r="L248" s="125"/>
      <c r="M248" s="125"/>
      <c r="N248" s="125"/>
      <c r="O248" s="125"/>
      <c r="P248" s="125"/>
      <c r="Q248" s="125"/>
      <c r="R248" s="125"/>
      <c r="S248" s="125"/>
      <c r="T248" s="125"/>
      <c r="U248" s="125"/>
      <c r="V248" s="125"/>
      <c r="W248" s="125"/>
      <c r="X248" s="125"/>
      <c r="Y248" s="125"/>
      <c r="Z248" s="125"/>
      <c r="AA248" s="125"/>
      <c r="AB248" s="125"/>
    </row>
    <row r="249" spans="1:28" x14ac:dyDescent="0.3">
      <c r="A249" s="125"/>
      <c r="B249" s="125"/>
      <c r="C249" s="125"/>
      <c r="D249" s="125"/>
      <c r="E249" s="125"/>
      <c r="F249" s="125"/>
      <c r="G249" s="125"/>
      <c r="H249" s="125"/>
      <c r="I249" s="125"/>
      <c r="J249" s="125"/>
      <c r="K249" s="125"/>
      <c r="L249" s="125"/>
      <c r="M249" s="125"/>
      <c r="N249" s="125"/>
      <c r="O249" s="125"/>
      <c r="P249" s="125"/>
      <c r="Q249" s="125"/>
      <c r="R249" s="125"/>
      <c r="S249" s="125"/>
      <c r="T249" s="125"/>
      <c r="U249" s="125"/>
      <c r="V249" s="125"/>
      <c r="W249" s="125"/>
      <c r="X249" s="125"/>
      <c r="Y249" s="125"/>
      <c r="Z249" s="125"/>
      <c r="AA249" s="125"/>
      <c r="AB249" s="125"/>
    </row>
    <row r="250" spans="1:28" x14ac:dyDescent="0.3">
      <c r="A250" s="125"/>
      <c r="B250" s="125"/>
      <c r="C250" s="125"/>
      <c r="D250" s="125"/>
      <c r="E250" s="125"/>
      <c r="F250" s="125"/>
      <c r="G250" s="125"/>
      <c r="H250" s="125"/>
      <c r="I250" s="125"/>
      <c r="J250" s="125"/>
      <c r="K250" s="125"/>
      <c r="L250" s="125"/>
      <c r="M250" s="125"/>
      <c r="N250" s="125"/>
      <c r="O250" s="125"/>
      <c r="P250" s="125"/>
      <c r="Q250" s="125"/>
      <c r="R250" s="125"/>
      <c r="S250" s="125"/>
      <c r="T250" s="125"/>
      <c r="U250" s="125"/>
      <c r="V250" s="125"/>
      <c r="W250" s="125"/>
      <c r="X250" s="125"/>
      <c r="Y250" s="125"/>
      <c r="Z250" s="125"/>
      <c r="AA250" s="125"/>
      <c r="AB250" s="125"/>
    </row>
    <row r="251" spans="1:28" x14ac:dyDescent="0.3">
      <c r="A251" s="125"/>
      <c r="B251" s="125"/>
      <c r="C251" s="125"/>
      <c r="D251" s="125"/>
      <c r="E251" s="125"/>
      <c r="F251" s="125"/>
      <c r="G251" s="125"/>
      <c r="H251" s="125"/>
      <c r="I251" s="125"/>
      <c r="J251" s="125"/>
      <c r="K251" s="125"/>
      <c r="L251" s="125"/>
      <c r="M251" s="125"/>
      <c r="N251" s="125"/>
      <c r="O251" s="125"/>
      <c r="P251" s="125"/>
      <c r="Q251" s="125"/>
      <c r="R251" s="125"/>
      <c r="S251" s="125"/>
      <c r="T251" s="125"/>
      <c r="U251" s="125"/>
      <c r="V251" s="125"/>
      <c r="W251" s="125"/>
      <c r="X251" s="125"/>
      <c r="Y251" s="125"/>
      <c r="Z251" s="125"/>
      <c r="AA251" s="125"/>
      <c r="AB251" s="125"/>
    </row>
    <row r="252" spans="1:28" x14ac:dyDescent="0.3">
      <c r="A252" s="125"/>
      <c r="B252" s="125"/>
      <c r="C252" s="125"/>
      <c r="D252" s="125"/>
      <c r="E252" s="125"/>
      <c r="F252" s="125"/>
      <c r="G252" s="125"/>
      <c r="H252" s="125"/>
      <c r="I252" s="125"/>
      <c r="J252" s="125"/>
      <c r="K252" s="125"/>
      <c r="L252" s="125"/>
      <c r="M252" s="125"/>
      <c r="N252" s="125"/>
      <c r="O252" s="125"/>
      <c r="P252" s="125"/>
      <c r="Q252" s="125"/>
      <c r="R252" s="125"/>
      <c r="S252" s="125"/>
      <c r="T252" s="125"/>
      <c r="U252" s="125"/>
      <c r="V252" s="125"/>
      <c r="W252" s="125"/>
      <c r="X252" s="125"/>
      <c r="Y252" s="125"/>
      <c r="Z252" s="125"/>
      <c r="AA252" s="125"/>
      <c r="AB252" s="125"/>
    </row>
    <row r="253" spans="1:28" x14ac:dyDescent="0.3">
      <c r="A253" s="125"/>
      <c r="B253" s="125"/>
      <c r="C253" s="125"/>
      <c r="D253" s="125"/>
      <c r="E253" s="125"/>
      <c r="F253" s="125"/>
      <c r="G253" s="125"/>
      <c r="H253" s="125"/>
      <c r="I253" s="125"/>
      <c r="J253" s="125"/>
      <c r="K253" s="125"/>
      <c r="L253" s="125"/>
      <c r="M253" s="125"/>
      <c r="N253" s="125"/>
      <c r="O253" s="125"/>
      <c r="P253" s="125"/>
      <c r="Q253" s="125"/>
      <c r="R253" s="125"/>
      <c r="S253" s="125"/>
      <c r="T253" s="125"/>
      <c r="U253" s="125"/>
      <c r="V253" s="125"/>
      <c r="W253" s="125"/>
      <c r="X253" s="125"/>
      <c r="Y253" s="125"/>
      <c r="Z253" s="125"/>
      <c r="AA253" s="125"/>
      <c r="AB253" s="125"/>
    </row>
    <row r="254" spans="1:28" x14ac:dyDescent="0.3">
      <c r="A254" s="125"/>
      <c r="B254" s="125"/>
      <c r="C254" s="125"/>
      <c r="D254" s="125"/>
      <c r="E254" s="125"/>
      <c r="F254" s="125"/>
      <c r="G254" s="125"/>
      <c r="H254" s="125"/>
      <c r="I254" s="125"/>
      <c r="J254" s="125"/>
      <c r="K254" s="125"/>
      <c r="L254" s="125"/>
      <c r="M254" s="125"/>
      <c r="N254" s="125"/>
      <c r="O254" s="125"/>
      <c r="P254" s="125"/>
      <c r="Q254" s="125"/>
      <c r="R254" s="125"/>
      <c r="S254" s="125"/>
      <c r="T254" s="125"/>
      <c r="U254" s="125"/>
      <c r="V254" s="125"/>
      <c r="W254" s="125"/>
      <c r="X254" s="125"/>
      <c r="Y254" s="125"/>
      <c r="Z254" s="125"/>
      <c r="AA254" s="125"/>
      <c r="AB254" s="125"/>
    </row>
    <row r="255" spans="1:28" x14ac:dyDescent="0.3">
      <c r="A255" s="125"/>
      <c r="B255" s="125"/>
      <c r="C255" s="125"/>
      <c r="D255" s="125"/>
      <c r="E255" s="125"/>
      <c r="F255" s="125"/>
      <c r="G255" s="125"/>
      <c r="H255" s="125"/>
      <c r="I255" s="125"/>
      <c r="J255" s="125"/>
      <c r="K255" s="125"/>
      <c r="L255" s="125"/>
      <c r="M255" s="125"/>
      <c r="N255" s="125"/>
      <c r="O255" s="125"/>
      <c r="P255" s="125"/>
      <c r="Q255" s="125"/>
      <c r="R255" s="125"/>
      <c r="S255" s="125"/>
      <c r="T255" s="125"/>
      <c r="U255" s="125"/>
      <c r="V255" s="125"/>
      <c r="W255" s="125"/>
      <c r="X255" s="125"/>
      <c r="Y255" s="125"/>
      <c r="Z255" s="125"/>
      <c r="AA255" s="125"/>
      <c r="AB255" s="125"/>
    </row>
    <row r="256" spans="1:28" x14ac:dyDescent="0.3">
      <c r="A256" s="125"/>
      <c r="B256" s="125"/>
      <c r="C256" s="125"/>
      <c r="D256" s="125"/>
      <c r="E256" s="125"/>
      <c r="F256" s="125"/>
      <c r="G256" s="125"/>
      <c r="H256" s="125"/>
      <c r="I256" s="125"/>
      <c r="J256" s="125"/>
      <c r="K256" s="125"/>
      <c r="L256" s="125"/>
      <c r="M256" s="125"/>
      <c r="N256" s="125"/>
      <c r="O256" s="125"/>
      <c r="P256" s="125"/>
      <c r="Q256" s="125"/>
      <c r="R256" s="125"/>
      <c r="S256" s="125"/>
      <c r="T256" s="125"/>
      <c r="U256" s="125"/>
      <c r="V256" s="125"/>
      <c r="W256" s="125"/>
      <c r="X256" s="125"/>
      <c r="Y256" s="125"/>
      <c r="Z256" s="125"/>
      <c r="AA256" s="125"/>
      <c r="AB256" s="125"/>
    </row>
    <row r="257" spans="1:28" x14ac:dyDescent="0.3">
      <c r="A257" s="125"/>
      <c r="B257" s="125"/>
      <c r="C257" s="125"/>
      <c r="D257" s="125"/>
      <c r="E257" s="125"/>
      <c r="F257" s="125"/>
      <c r="G257" s="125"/>
      <c r="H257" s="125"/>
      <c r="I257" s="125"/>
      <c r="J257" s="125"/>
      <c r="K257" s="125"/>
      <c r="L257" s="125"/>
      <c r="M257" s="125"/>
      <c r="N257" s="125"/>
      <c r="O257" s="125"/>
      <c r="P257" s="125"/>
      <c r="Q257" s="125"/>
      <c r="R257" s="125"/>
      <c r="S257" s="125"/>
      <c r="T257" s="125"/>
      <c r="U257" s="125"/>
      <c r="V257" s="125"/>
      <c r="W257" s="125"/>
      <c r="X257" s="125"/>
      <c r="Y257" s="125"/>
      <c r="Z257" s="125"/>
      <c r="AA257" s="125"/>
      <c r="AB257" s="125"/>
    </row>
    <row r="258" spans="1:28" x14ac:dyDescent="0.3">
      <c r="A258" s="125"/>
      <c r="B258" s="125"/>
      <c r="C258" s="125"/>
      <c r="D258" s="125"/>
      <c r="E258" s="125"/>
      <c r="F258" s="125"/>
      <c r="G258" s="125"/>
      <c r="H258" s="125"/>
      <c r="I258" s="125"/>
      <c r="J258" s="125"/>
      <c r="K258" s="125"/>
      <c r="L258" s="125"/>
      <c r="M258" s="125"/>
      <c r="N258" s="125"/>
      <c r="O258" s="125"/>
      <c r="P258" s="125"/>
      <c r="Q258" s="125"/>
      <c r="R258" s="125"/>
      <c r="S258" s="125"/>
      <c r="T258" s="125"/>
      <c r="U258" s="125"/>
      <c r="V258" s="125"/>
      <c r="W258" s="125"/>
      <c r="X258" s="125"/>
      <c r="Y258" s="125"/>
      <c r="Z258" s="125"/>
      <c r="AA258" s="125"/>
      <c r="AB258" s="125"/>
    </row>
    <row r="259" spans="1:28" x14ac:dyDescent="0.3">
      <c r="A259" s="125"/>
      <c r="B259" s="125"/>
      <c r="C259" s="125"/>
      <c r="D259" s="125"/>
      <c r="E259" s="125"/>
      <c r="F259" s="125"/>
      <c r="G259" s="125"/>
      <c r="H259" s="125"/>
      <c r="I259" s="125"/>
      <c r="J259" s="125"/>
      <c r="K259" s="125"/>
      <c r="L259" s="125"/>
      <c r="M259" s="125"/>
      <c r="N259" s="125"/>
      <c r="O259" s="125"/>
      <c r="P259" s="125"/>
      <c r="Q259" s="125"/>
      <c r="R259" s="125"/>
      <c r="S259" s="125"/>
      <c r="T259" s="125"/>
      <c r="U259" s="125"/>
      <c r="V259" s="125"/>
      <c r="W259" s="125"/>
      <c r="X259" s="125"/>
      <c r="Y259" s="125"/>
      <c r="Z259" s="125"/>
      <c r="AA259" s="125"/>
      <c r="AB259" s="125"/>
    </row>
    <row r="260" spans="1:28" x14ac:dyDescent="0.3">
      <c r="A260" s="125"/>
      <c r="B260" s="125"/>
      <c r="C260" s="125"/>
      <c r="D260" s="125"/>
      <c r="E260" s="125"/>
      <c r="F260" s="125"/>
      <c r="G260" s="125"/>
      <c r="H260" s="125"/>
      <c r="I260" s="125"/>
      <c r="J260" s="125"/>
      <c r="K260" s="125"/>
      <c r="L260" s="125"/>
      <c r="M260" s="125"/>
      <c r="N260" s="125"/>
      <c r="O260" s="125"/>
      <c r="P260" s="125"/>
      <c r="Q260" s="125"/>
      <c r="R260" s="125"/>
      <c r="S260" s="125"/>
      <c r="T260" s="125"/>
      <c r="U260" s="125"/>
      <c r="V260" s="125"/>
      <c r="W260" s="125"/>
      <c r="X260" s="125"/>
      <c r="Y260" s="125"/>
      <c r="Z260" s="125"/>
      <c r="AA260" s="125"/>
      <c r="AB260" s="125"/>
    </row>
    <row r="261" spans="1:28" x14ac:dyDescent="0.3">
      <c r="A261" s="125"/>
      <c r="B261" s="125"/>
      <c r="C261" s="125"/>
      <c r="D261" s="125"/>
      <c r="E261" s="125"/>
      <c r="F261" s="125"/>
      <c r="G261" s="125"/>
      <c r="H261" s="125"/>
      <c r="I261" s="125"/>
      <c r="J261" s="125"/>
      <c r="K261" s="125"/>
      <c r="L261" s="125"/>
      <c r="M261" s="125"/>
      <c r="N261" s="125"/>
      <c r="O261" s="125"/>
      <c r="P261" s="125"/>
      <c r="Q261" s="125"/>
      <c r="R261" s="125"/>
      <c r="S261" s="125"/>
      <c r="T261" s="125"/>
      <c r="U261" s="125"/>
      <c r="V261" s="125"/>
      <c r="W261" s="125"/>
      <c r="X261" s="125"/>
      <c r="Y261" s="125"/>
      <c r="Z261" s="125"/>
      <c r="AA261" s="125"/>
      <c r="AB261" s="125"/>
    </row>
    <row r="262" spans="1:28" x14ac:dyDescent="0.3">
      <c r="A262" s="125"/>
      <c r="B262" s="125"/>
      <c r="C262" s="125"/>
      <c r="D262" s="125"/>
      <c r="E262" s="125"/>
      <c r="F262" s="125"/>
      <c r="G262" s="125"/>
      <c r="H262" s="125"/>
      <c r="I262" s="125"/>
      <c r="J262" s="125"/>
      <c r="K262" s="125"/>
      <c r="L262" s="125"/>
      <c r="M262" s="125"/>
      <c r="N262" s="125"/>
      <c r="O262" s="125"/>
      <c r="P262" s="125"/>
      <c r="Q262" s="125"/>
      <c r="R262" s="125"/>
      <c r="S262" s="125"/>
      <c r="T262" s="125"/>
      <c r="U262" s="125"/>
      <c r="V262" s="125"/>
      <c r="W262" s="125"/>
      <c r="X262" s="125"/>
      <c r="Y262" s="125"/>
      <c r="Z262" s="125"/>
      <c r="AA262" s="125"/>
      <c r="AB262" s="125"/>
    </row>
    <row r="263" spans="1:28" x14ac:dyDescent="0.3">
      <c r="A263" s="125"/>
      <c r="B263" s="125"/>
      <c r="C263" s="125"/>
      <c r="D263" s="125"/>
      <c r="E263" s="125"/>
      <c r="F263" s="125"/>
      <c r="G263" s="125"/>
      <c r="H263" s="125"/>
      <c r="I263" s="125"/>
      <c r="J263" s="125"/>
      <c r="K263" s="125"/>
      <c r="L263" s="125"/>
      <c r="M263" s="125"/>
      <c r="N263" s="125"/>
      <c r="O263" s="125"/>
      <c r="P263" s="125"/>
      <c r="Q263" s="125"/>
      <c r="R263" s="125"/>
      <c r="S263" s="125"/>
      <c r="T263" s="125"/>
      <c r="U263" s="125"/>
      <c r="V263" s="125"/>
      <c r="W263" s="125"/>
      <c r="X263" s="125"/>
      <c r="Y263" s="125"/>
      <c r="Z263" s="125"/>
      <c r="AA263" s="125"/>
      <c r="AB263" s="125"/>
    </row>
    <row r="264" spans="1:28" x14ac:dyDescent="0.3">
      <c r="A264" s="125"/>
      <c r="B264" s="125"/>
      <c r="C264" s="125"/>
      <c r="D264" s="125"/>
      <c r="E264" s="125"/>
      <c r="F264" s="125"/>
      <c r="G264" s="125"/>
      <c r="H264" s="125"/>
      <c r="I264" s="125"/>
      <c r="J264" s="125"/>
      <c r="K264" s="125"/>
      <c r="L264" s="125"/>
      <c r="M264" s="125"/>
      <c r="N264" s="125"/>
      <c r="O264" s="125"/>
      <c r="P264" s="125"/>
      <c r="Q264" s="125"/>
      <c r="R264" s="125"/>
      <c r="S264" s="125"/>
      <c r="T264" s="125"/>
      <c r="U264" s="125"/>
      <c r="V264" s="125"/>
      <c r="W264" s="125"/>
      <c r="X264" s="125"/>
      <c r="Y264" s="125"/>
      <c r="Z264" s="125"/>
      <c r="AA264" s="125"/>
      <c r="AB264" s="125"/>
    </row>
    <row r="265" spans="1:28" x14ac:dyDescent="0.3">
      <c r="A265" s="125"/>
      <c r="B265" s="125"/>
      <c r="C265" s="125"/>
      <c r="D265" s="125"/>
      <c r="E265" s="125"/>
      <c r="F265" s="125"/>
      <c r="G265" s="125"/>
      <c r="H265" s="125"/>
      <c r="I265" s="125"/>
      <c r="J265" s="125"/>
      <c r="K265" s="125"/>
      <c r="L265" s="125"/>
      <c r="M265" s="125"/>
      <c r="N265" s="125"/>
      <c r="O265" s="125"/>
      <c r="P265" s="125"/>
      <c r="Q265" s="125"/>
      <c r="R265" s="125"/>
      <c r="S265" s="125"/>
      <c r="T265" s="125"/>
      <c r="U265" s="125"/>
      <c r="V265" s="125"/>
      <c r="W265" s="125"/>
      <c r="X265" s="125"/>
      <c r="Y265" s="125"/>
      <c r="Z265" s="125"/>
      <c r="AA265" s="125"/>
      <c r="AB265" s="125"/>
    </row>
    <row r="266" spans="1:28" x14ac:dyDescent="0.3">
      <c r="A266" s="125"/>
      <c r="B266" s="125"/>
      <c r="C266" s="125"/>
      <c r="D266" s="125"/>
      <c r="E266" s="125"/>
      <c r="F266" s="125"/>
      <c r="G266" s="125"/>
      <c r="H266" s="125"/>
      <c r="I266" s="125"/>
      <c r="J266" s="125"/>
      <c r="K266" s="125"/>
      <c r="L266" s="125"/>
      <c r="M266" s="125"/>
      <c r="N266" s="125"/>
      <c r="O266" s="125"/>
      <c r="P266" s="125"/>
      <c r="Q266" s="125"/>
      <c r="R266" s="125"/>
      <c r="S266" s="125"/>
      <c r="T266" s="125"/>
      <c r="U266" s="125"/>
      <c r="V266" s="125"/>
      <c r="W266" s="125"/>
      <c r="X266" s="125"/>
      <c r="Y266" s="125"/>
      <c r="Z266" s="125"/>
      <c r="AA266" s="125"/>
      <c r="AB266" s="125"/>
    </row>
    <row r="267" spans="1:28" x14ac:dyDescent="0.3">
      <c r="A267" s="125"/>
      <c r="B267" s="125"/>
      <c r="C267" s="125"/>
      <c r="D267" s="125"/>
      <c r="E267" s="125"/>
      <c r="F267" s="125"/>
      <c r="G267" s="125"/>
      <c r="H267" s="125"/>
      <c r="I267" s="125"/>
      <c r="J267" s="125"/>
      <c r="K267" s="125"/>
      <c r="L267" s="125"/>
      <c r="M267" s="125"/>
      <c r="N267" s="125"/>
      <c r="O267" s="125"/>
      <c r="P267" s="125"/>
      <c r="Q267" s="125"/>
      <c r="R267" s="125"/>
      <c r="S267" s="125"/>
      <c r="T267" s="125"/>
      <c r="U267" s="125"/>
      <c r="V267" s="125"/>
      <c r="W267" s="125"/>
      <c r="X267" s="125"/>
      <c r="Y267" s="125"/>
      <c r="Z267" s="125"/>
      <c r="AA267" s="125"/>
      <c r="AB267" s="125"/>
    </row>
    <row r="268" spans="1:28" x14ac:dyDescent="0.3">
      <c r="A268" s="125"/>
      <c r="B268" s="125"/>
      <c r="C268" s="125"/>
      <c r="D268" s="125"/>
      <c r="E268" s="125"/>
      <c r="F268" s="125"/>
      <c r="G268" s="125"/>
      <c r="H268" s="125"/>
      <c r="I268" s="125"/>
      <c r="J268" s="125"/>
      <c r="K268" s="125"/>
      <c r="L268" s="125"/>
      <c r="M268" s="125"/>
      <c r="N268" s="125"/>
      <c r="O268" s="125"/>
      <c r="P268" s="125"/>
      <c r="Q268" s="125"/>
      <c r="R268" s="125"/>
      <c r="S268" s="125"/>
      <c r="T268" s="125"/>
      <c r="U268" s="125"/>
      <c r="V268" s="125"/>
      <c r="W268" s="125"/>
      <c r="X268" s="125"/>
      <c r="Y268" s="125"/>
      <c r="Z268" s="125"/>
      <c r="AA268" s="125"/>
      <c r="AB268" s="125"/>
    </row>
    <row r="269" spans="1:28" x14ac:dyDescent="0.3">
      <c r="A269" s="125"/>
      <c r="B269" s="125"/>
      <c r="C269" s="125"/>
      <c r="D269" s="125"/>
      <c r="E269" s="125"/>
      <c r="F269" s="125"/>
      <c r="G269" s="125"/>
      <c r="H269" s="125"/>
      <c r="I269" s="125"/>
      <c r="J269" s="125"/>
      <c r="K269" s="125"/>
      <c r="L269" s="125"/>
      <c r="M269" s="125"/>
      <c r="N269" s="125"/>
      <c r="O269" s="125"/>
      <c r="P269" s="125"/>
      <c r="Q269" s="125"/>
      <c r="R269" s="125"/>
      <c r="S269" s="125"/>
      <c r="T269" s="125"/>
      <c r="U269" s="125"/>
      <c r="V269" s="125"/>
      <c r="W269" s="125"/>
      <c r="X269" s="125"/>
      <c r="Y269" s="125"/>
      <c r="Z269" s="125"/>
      <c r="AA269" s="125"/>
      <c r="AB269" s="125"/>
    </row>
    <row r="270" spans="1:28" x14ac:dyDescent="0.3">
      <c r="A270" s="125"/>
      <c r="B270" s="125"/>
      <c r="C270" s="125"/>
      <c r="D270" s="125"/>
      <c r="E270" s="125"/>
      <c r="F270" s="125"/>
      <c r="G270" s="125"/>
      <c r="H270" s="125"/>
      <c r="I270" s="125"/>
      <c r="J270" s="125"/>
      <c r="K270" s="125"/>
      <c r="L270" s="125"/>
      <c r="M270" s="125"/>
      <c r="N270" s="125"/>
      <c r="O270" s="125"/>
      <c r="P270" s="125"/>
      <c r="Q270" s="125"/>
      <c r="R270" s="125"/>
      <c r="S270" s="125"/>
      <c r="T270" s="125"/>
      <c r="U270" s="125"/>
      <c r="V270" s="125"/>
      <c r="W270" s="125"/>
      <c r="X270" s="125"/>
      <c r="Y270" s="125"/>
      <c r="Z270" s="125"/>
      <c r="AA270" s="125"/>
      <c r="AB270" s="125"/>
    </row>
    <row r="271" spans="1:28" x14ac:dyDescent="0.3">
      <c r="A271" s="125"/>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25"/>
      <c r="AA271" s="125"/>
      <c r="AB271" s="125"/>
    </row>
    <row r="272" spans="1:28" x14ac:dyDescent="0.3">
      <c r="A272" s="125"/>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25"/>
      <c r="AA272" s="125"/>
      <c r="AB272" s="125"/>
    </row>
    <row r="273" spans="1:28" x14ac:dyDescent="0.3">
      <c r="A273" s="125"/>
      <c r="B273" s="125"/>
      <c r="C273" s="125"/>
      <c r="D273" s="125"/>
      <c r="E273" s="125"/>
      <c r="F273" s="125"/>
      <c r="G273" s="125"/>
      <c r="H273" s="125"/>
      <c r="I273" s="125"/>
      <c r="J273" s="125"/>
      <c r="K273" s="125"/>
      <c r="L273" s="125"/>
      <c r="M273" s="125"/>
      <c r="N273" s="125"/>
      <c r="O273" s="125"/>
      <c r="P273" s="125"/>
      <c r="Q273" s="125"/>
      <c r="R273" s="125"/>
      <c r="S273" s="125"/>
      <c r="T273" s="125"/>
      <c r="U273" s="125"/>
      <c r="V273" s="125"/>
      <c r="W273" s="125"/>
      <c r="X273" s="125"/>
      <c r="Y273" s="125"/>
      <c r="Z273" s="125"/>
      <c r="AA273" s="125"/>
      <c r="AB273" s="125"/>
    </row>
    <row r="274" spans="1:28" x14ac:dyDescent="0.3">
      <c r="A274" s="125"/>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25"/>
      <c r="AA274" s="125"/>
      <c r="AB274" s="125"/>
    </row>
    <row r="275" spans="1:28" x14ac:dyDescent="0.3">
      <c r="A275" s="125"/>
      <c r="B275" s="125"/>
      <c r="C275" s="125"/>
      <c r="D275" s="125"/>
      <c r="E275" s="125"/>
      <c r="F275" s="125"/>
      <c r="G275" s="125"/>
      <c r="H275" s="125"/>
      <c r="I275" s="125"/>
      <c r="J275" s="125"/>
      <c r="K275" s="125"/>
      <c r="L275" s="125"/>
      <c r="M275" s="125"/>
      <c r="N275" s="125"/>
      <c r="O275" s="125"/>
      <c r="P275" s="125"/>
      <c r="Q275" s="125"/>
      <c r="R275" s="125"/>
      <c r="S275" s="125"/>
      <c r="T275" s="125"/>
      <c r="U275" s="125"/>
      <c r="V275" s="125"/>
      <c r="W275" s="125"/>
      <c r="X275" s="125"/>
      <c r="Y275" s="125"/>
      <c r="Z275" s="125"/>
      <c r="AA275" s="125"/>
      <c r="AB275" s="125"/>
    </row>
    <row r="276" spans="1:28" x14ac:dyDescent="0.3">
      <c r="A276" s="125"/>
      <c r="B276" s="125"/>
      <c r="C276" s="125"/>
      <c r="D276" s="125"/>
      <c r="E276" s="125"/>
      <c r="F276" s="125"/>
      <c r="G276" s="125"/>
      <c r="H276" s="125"/>
      <c r="I276" s="125"/>
      <c r="J276" s="125"/>
      <c r="K276" s="125"/>
      <c r="L276" s="125"/>
      <c r="M276" s="125"/>
      <c r="N276" s="125"/>
      <c r="O276" s="125"/>
      <c r="P276" s="125"/>
      <c r="Q276" s="125"/>
      <c r="R276" s="125"/>
      <c r="S276" s="125"/>
      <c r="T276" s="125"/>
      <c r="U276" s="125"/>
      <c r="V276" s="125"/>
      <c r="W276" s="125"/>
      <c r="X276" s="125"/>
      <c r="Y276" s="125"/>
      <c r="Z276" s="125"/>
      <c r="AA276" s="125"/>
      <c r="AB276" s="125"/>
    </row>
    <row r="277" spans="1:28" x14ac:dyDescent="0.3">
      <c r="A277" s="125"/>
      <c r="B277" s="125"/>
      <c r="C277" s="125"/>
      <c r="D277" s="125"/>
      <c r="E277" s="125"/>
      <c r="F277" s="125"/>
      <c r="G277" s="125"/>
      <c r="H277" s="125"/>
      <c r="I277" s="125"/>
      <c r="J277" s="125"/>
      <c r="K277" s="125"/>
      <c r="L277" s="125"/>
      <c r="M277" s="125"/>
      <c r="N277" s="125"/>
      <c r="O277" s="125"/>
      <c r="P277" s="125"/>
      <c r="Q277" s="125"/>
      <c r="R277" s="125"/>
      <c r="S277" s="125"/>
      <c r="T277" s="125"/>
      <c r="U277" s="125"/>
      <c r="V277" s="125"/>
      <c r="W277" s="125"/>
      <c r="X277" s="125"/>
      <c r="Y277" s="125"/>
      <c r="Z277" s="125"/>
      <c r="AA277" s="125"/>
      <c r="AB277" s="125"/>
    </row>
    <row r="278" spans="1:28" x14ac:dyDescent="0.3">
      <c r="A278" s="125"/>
      <c r="B278" s="125"/>
      <c r="C278" s="125"/>
      <c r="D278" s="125"/>
      <c r="E278" s="125"/>
      <c r="F278" s="125"/>
      <c r="G278" s="125"/>
      <c r="H278" s="125"/>
      <c r="I278" s="125"/>
      <c r="J278" s="125"/>
      <c r="K278" s="125"/>
      <c r="L278" s="125"/>
      <c r="M278" s="125"/>
      <c r="N278" s="125"/>
      <c r="O278" s="125"/>
      <c r="P278" s="125"/>
      <c r="Q278" s="125"/>
      <c r="R278" s="125"/>
      <c r="S278" s="125"/>
      <c r="T278" s="125"/>
      <c r="U278" s="125"/>
      <c r="V278" s="125"/>
      <c r="W278" s="125"/>
      <c r="X278" s="125"/>
      <c r="Y278" s="125"/>
      <c r="Z278" s="125"/>
      <c r="AA278" s="125"/>
      <c r="AB278" s="125"/>
    </row>
    <row r="279" spans="1:28" x14ac:dyDescent="0.3">
      <c r="A279" s="125"/>
      <c r="B279" s="125"/>
      <c r="C279" s="125"/>
      <c r="D279" s="125"/>
      <c r="E279" s="125"/>
      <c r="F279" s="125"/>
      <c r="G279" s="125"/>
      <c r="H279" s="125"/>
      <c r="I279" s="125"/>
      <c r="J279" s="125"/>
      <c r="K279" s="125"/>
      <c r="L279" s="125"/>
      <c r="M279" s="125"/>
      <c r="N279" s="125"/>
      <c r="O279" s="125"/>
      <c r="P279" s="125"/>
      <c r="Q279" s="125"/>
      <c r="R279" s="125"/>
      <c r="S279" s="125"/>
      <c r="T279" s="125"/>
      <c r="U279" s="125"/>
      <c r="V279" s="125"/>
      <c r="W279" s="125"/>
      <c r="X279" s="125"/>
      <c r="Y279" s="125"/>
      <c r="Z279" s="125"/>
      <c r="AA279" s="125"/>
      <c r="AB279" s="125"/>
    </row>
    <row r="280" spans="1:28" x14ac:dyDescent="0.3">
      <c r="A280" s="125"/>
      <c r="B280" s="125"/>
      <c r="C280" s="125"/>
      <c r="D280" s="125"/>
      <c r="E280" s="125"/>
      <c r="F280" s="125"/>
      <c r="G280" s="125"/>
      <c r="H280" s="125"/>
      <c r="I280" s="125"/>
      <c r="J280" s="125"/>
      <c r="K280" s="125"/>
      <c r="L280" s="125"/>
      <c r="M280" s="125"/>
      <c r="N280" s="125"/>
      <c r="O280" s="125"/>
      <c r="P280" s="125"/>
      <c r="Q280" s="125"/>
      <c r="R280" s="125"/>
      <c r="S280" s="125"/>
      <c r="T280" s="125"/>
      <c r="U280" s="125"/>
      <c r="V280" s="125"/>
      <c r="W280" s="125"/>
      <c r="X280" s="125"/>
      <c r="Y280" s="125"/>
      <c r="Z280" s="125"/>
      <c r="AA280" s="125"/>
      <c r="AB280" s="125"/>
    </row>
    <row r="281" spans="1:28" x14ac:dyDescent="0.3">
      <c r="A281" s="125"/>
      <c r="B281" s="125"/>
      <c r="C281" s="125"/>
      <c r="D281" s="125"/>
      <c r="E281" s="125"/>
      <c r="F281" s="125"/>
      <c r="G281" s="125"/>
      <c r="H281" s="125"/>
      <c r="I281" s="125"/>
      <c r="J281" s="125"/>
      <c r="K281" s="125"/>
      <c r="L281" s="125"/>
      <c r="M281" s="125"/>
      <c r="N281" s="125"/>
      <c r="O281" s="125"/>
      <c r="P281" s="125"/>
      <c r="Q281" s="125"/>
      <c r="R281" s="125"/>
      <c r="S281" s="125"/>
      <c r="T281" s="125"/>
      <c r="U281" s="125"/>
      <c r="V281" s="125"/>
      <c r="W281" s="125"/>
      <c r="X281" s="125"/>
      <c r="Y281" s="125"/>
      <c r="Z281" s="125"/>
      <c r="AA281" s="125"/>
      <c r="AB281" s="125"/>
    </row>
    <row r="282" spans="1:28" x14ac:dyDescent="0.3">
      <c r="A282" s="125"/>
      <c r="B282" s="125"/>
      <c r="C282" s="125"/>
      <c r="D282" s="125"/>
      <c r="E282" s="125"/>
      <c r="F282" s="125"/>
      <c r="G282" s="125"/>
      <c r="H282" s="125"/>
      <c r="I282" s="125"/>
      <c r="J282" s="125"/>
      <c r="K282" s="125"/>
      <c r="L282" s="125"/>
      <c r="M282" s="125"/>
      <c r="N282" s="125"/>
      <c r="O282" s="125"/>
      <c r="P282" s="125"/>
      <c r="Q282" s="125"/>
      <c r="R282" s="125"/>
      <c r="S282" s="125"/>
      <c r="T282" s="125"/>
      <c r="U282" s="125"/>
      <c r="V282" s="125"/>
      <c r="W282" s="125"/>
      <c r="X282" s="125"/>
      <c r="Y282" s="125"/>
      <c r="Z282" s="125"/>
      <c r="AA282" s="125"/>
      <c r="AB282" s="125"/>
    </row>
    <row r="283" spans="1:28" x14ac:dyDescent="0.3">
      <c r="A283" s="125"/>
      <c r="B283" s="125"/>
      <c r="C283" s="125"/>
      <c r="D283" s="125"/>
      <c r="E283" s="125"/>
      <c r="F283" s="125"/>
      <c r="G283" s="125"/>
      <c r="H283" s="125"/>
      <c r="I283" s="125"/>
      <c r="J283" s="125"/>
      <c r="K283" s="125"/>
      <c r="L283" s="125"/>
      <c r="M283" s="125"/>
      <c r="N283" s="125"/>
      <c r="O283" s="125"/>
      <c r="P283" s="125"/>
      <c r="Q283" s="125"/>
      <c r="R283" s="125"/>
      <c r="S283" s="125"/>
      <c r="T283" s="125"/>
      <c r="U283" s="125"/>
      <c r="V283" s="125"/>
      <c r="W283" s="125"/>
      <c r="X283" s="125"/>
      <c r="Y283" s="125"/>
      <c r="Z283" s="125"/>
      <c r="AA283" s="125"/>
      <c r="AB283" s="125"/>
    </row>
    <row r="284" spans="1:28" x14ac:dyDescent="0.3">
      <c r="A284" s="125"/>
      <c r="B284" s="125"/>
      <c r="C284" s="125"/>
      <c r="D284" s="125"/>
      <c r="E284" s="125"/>
      <c r="F284" s="125"/>
      <c r="G284" s="125"/>
      <c r="H284" s="125"/>
      <c r="I284" s="125"/>
      <c r="J284" s="125"/>
      <c r="K284" s="125"/>
      <c r="L284" s="125"/>
      <c r="M284" s="125"/>
      <c r="N284" s="125"/>
      <c r="O284" s="125"/>
      <c r="P284" s="125"/>
      <c r="Q284" s="125"/>
      <c r="R284" s="125"/>
      <c r="S284" s="125"/>
      <c r="T284" s="125"/>
      <c r="U284" s="125"/>
      <c r="V284" s="125"/>
      <c r="W284" s="125"/>
      <c r="X284" s="125"/>
      <c r="Y284" s="125"/>
      <c r="Z284" s="125"/>
      <c r="AA284" s="125"/>
      <c r="AB284" s="125"/>
    </row>
    <row r="285" spans="1:28" x14ac:dyDescent="0.3">
      <c r="A285" s="125"/>
      <c r="B285" s="125"/>
      <c r="C285" s="125"/>
      <c r="D285" s="125"/>
      <c r="E285" s="125"/>
      <c r="F285" s="125"/>
      <c r="G285" s="125"/>
      <c r="H285" s="125"/>
      <c r="I285" s="125"/>
      <c r="J285" s="125"/>
      <c r="K285" s="125"/>
      <c r="L285" s="125"/>
      <c r="M285" s="125"/>
      <c r="N285" s="125"/>
      <c r="O285" s="125"/>
      <c r="P285" s="125"/>
      <c r="Q285" s="125"/>
      <c r="R285" s="125"/>
      <c r="S285" s="125"/>
      <c r="T285" s="125"/>
      <c r="U285" s="125"/>
      <c r="V285" s="125"/>
      <c r="W285" s="125"/>
      <c r="X285" s="125"/>
      <c r="Y285" s="125"/>
      <c r="Z285" s="125"/>
      <c r="AA285" s="125"/>
      <c r="AB285" s="125"/>
    </row>
    <row r="286" spans="1:28" x14ac:dyDescent="0.3">
      <c r="A286" s="125"/>
      <c r="B286" s="125"/>
      <c r="C286" s="125"/>
      <c r="D286" s="125"/>
      <c r="E286" s="125"/>
      <c r="F286" s="125"/>
      <c r="G286" s="125"/>
      <c r="H286" s="125"/>
      <c r="I286" s="125"/>
      <c r="J286" s="125"/>
      <c r="K286" s="125"/>
      <c r="L286" s="125"/>
      <c r="M286" s="125"/>
      <c r="N286" s="125"/>
      <c r="O286" s="125"/>
      <c r="P286" s="125"/>
      <c r="Q286" s="125"/>
      <c r="R286" s="125"/>
      <c r="S286" s="125"/>
      <c r="T286" s="125"/>
      <c r="U286" s="125"/>
      <c r="V286" s="125"/>
      <c r="W286" s="125"/>
      <c r="X286" s="125"/>
      <c r="Y286" s="125"/>
      <c r="Z286" s="125"/>
      <c r="AA286" s="125"/>
      <c r="AB286" s="125"/>
    </row>
    <row r="287" spans="1:28" x14ac:dyDescent="0.3">
      <c r="A287" s="125"/>
      <c r="B287" s="125"/>
      <c r="C287" s="125"/>
      <c r="D287" s="125"/>
      <c r="E287" s="125"/>
      <c r="F287" s="125"/>
      <c r="G287" s="125"/>
      <c r="H287" s="125"/>
      <c r="I287" s="125"/>
      <c r="J287" s="125"/>
      <c r="K287" s="125"/>
      <c r="L287" s="125"/>
      <c r="M287" s="125"/>
      <c r="N287" s="125"/>
      <c r="O287" s="125"/>
      <c r="P287" s="125"/>
      <c r="Q287" s="125"/>
      <c r="R287" s="125"/>
      <c r="S287" s="125"/>
      <c r="T287" s="125"/>
      <c r="U287" s="125"/>
      <c r="V287" s="125"/>
      <c r="W287" s="125"/>
      <c r="X287" s="125"/>
      <c r="Y287" s="125"/>
      <c r="Z287" s="125"/>
      <c r="AA287" s="125"/>
      <c r="AB287" s="125"/>
    </row>
    <row r="288" spans="1:28" x14ac:dyDescent="0.3">
      <c r="A288" s="125"/>
      <c r="B288" s="125"/>
      <c r="C288" s="125"/>
      <c r="D288" s="125"/>
      <c r="E288" s="125"/>
      <c r="F288" s="125"/>
      <c r="G288" s="125"/>
      <c r="H288" s="125"/>
      <c r="I288" s="125"/>
      <c r="J288" s="125"/>
      <c r="K288" s="125"/>
      <c r="L288" s="125"/>
      <c r="M288" s="125"/>
      <c r="N288" s="125"/>
      <c r="O288" s="125"/>
      <c r="P288" s="125"/>
      <c r="Q288" s="125"/>
      <c r="R288" s="125"/>
      <c r="S288" s="125"/>
      <c r="T288" s="125"/>
      <c r="U288" s="125"/>
      <c r="V288" s="125"/>
      <c r="W288" s="125"/>
      <c r="X288" s="125"/>
      <c r="Y288" s="125"/>
      <c r="Z288" s="125"/>
      <c r="AA288" s="125"/>
      <c r="AB288" s="125"/>
    </row>
    <row r="289" spans="1:28" x14ac:dyDescent="0.3">
      <c r="A289" s="125"/>
      <c r="B289" s="125"/>
      <c r="C289" s="125"/>
      <c r="D289" s="125"/>
      <c r="E289" s="125"/>
      <c r="F289" s="125"/>
      <c r="G289" s="125"/>
      <c r="H289" s="125"/>
      <c r="I289" s="125"/>
      <c r="J289" s="125"/>
      <c r="K289" s="125"/>
      <c r="L289" s="125"/>
      <c r="M289" s="125"/>
      <c r="N289" s="125"/>
      <c r="O289" s="125"/>
      <c r="P289" s="125"/>
      <c r="Q289" s="125"/>
      <c r="R289" s="125"/>
      <c r="S289" s="125"/>
      <c r="T289" s="125"/>
      <c r="U289" s="125"/>
      <c r="V289" s="125"/>
      <c r="W289" s="125"/>
      <c r="X289" s="125"/>
      <c r="Y289" s="125"/>
      <c r="Z289" s="125"/>
      <c r="AA289" s="125"/>
      <c r="AB289" s="125"/>
    </row>
    <row r="290" spans="1:28" x14ac:dyDescent="0.3">
      <c r="A290" s="125"/>
      <c r="B290" s="125"/>
      <c r="C290" s="125"/>
      <c r="D290" s="125"/>
      <c r="E290" s="125"/>
      <c r="F290" s="125"/>
      <c r="G290" s="125"/>
      <c r="H290" s="125"/>
      <c r="I290" s="125"/>
      <c r="J290" s="125"/>
      <c r="K290" s="125"/>
      <c r="L290" s="125"/>
      <c r="M290" s="125"/>
      <c r="N290" s="125"/>
      <c r="O290" s="125"/>
      <c r="P290" s="125"/>
      <c r="Q290" s="125"/>
      <c r="R290" s="125"/>
      <c r="S290" s="125"/>
      <c r="T290" s="125"/>
      <c r="U290" s="125"/>
      <c r="V290" s="125"/>
      <c r="W290" s="125"/>
      <c r="X290" s="125"/>
      <c r="Y290" s="125"/>
      <c r="Z290" s="125"/>
      <c r="AA290" s="125"/>
      <c r="AB290" s="125"/>
    </row>
    <row r="291" spans="1:28" x14ac:dyDescent="0.3">
      <c r="A291" s="125"/>
      <c r="B291" s="125"/>
      <c r="C291" s="125"/>
      <c r="D291" s="125"/>
      <c r="E291" s="125"/>
      <c r="F291" s="125"/>
      <c r="G291" s="125"/>
      <c r="H291" s="125"/>
      <c r="I291" s="125"/>
      <c r="J291" s="125"/>
      <c r="K291" s="125"/>
      <c r="L291" s="125"/>
      <c r="M291" s="125"/>
      <c r="N291" s="125"/>
      <c r="O291" s="125"/>
      <c r="P291" s="125"/>
      <c r="Q291" s="125"/>
      <c r="R291" s="125"/>
      <c r="S291" s="125"/>
      <c r="T291" s="125"/>
      <c r="U291" s="125"/>
      <c r="V291" s="125"/>
      <c r="W291" s="125"/>
      <c r="X291" s="125"/>
      <c r="Y291" s="125"/>
      <c r="Z291" s="125"/>
      <c r="AA291" s="125"/>
      <c r="AB291" s="125"/>
    </row>
    <row r="292" spans="1:28" x14ac:dyDescent="0.3">
      <c r="A292" s="125"/>
      <c r="B292" s="125"/>
      <c r="C292" s="125"/>
      <c r="D292" s="125"/>
      <c r="E292" s="125"/>
      <c r="F292" s="125"/>
      <c r="G292" s="125"/>
      <c r="H292" s="125"/>
      <c r="I292" s="125"/>
      <c r="J292" s="125"/>
      <c r="K292" s="125"/>
      <c r="L292" s="125"/>
      <c r="M292" s="125"/>
      <c r="N292" s="125"/>
      <c r="O292" s="125"/>
      <c r="P292" s="125"/>
      <c r="Q292" s="125"/>
      <c r="R292" s="125"/>
      <c r="S292" s="125"/>
      <c r="T292" s="125"/>
      <c r="U292" s="125"/>
      <c r="V292" s="125"/>
      <c r="W292" s="125"/>
      <c r="X292" s="125"/>
      <c r="Y292" s="125"/>
      <c r="Z292" s="125"/>
      <c r="AA292" s="125"/>
      <c r="AB292" s="125"/>
    </row>
    <row r="293" spans="1:28" x14ac:dyDescent="0.3">
      <c r="A293" s="125"/>
      <c r="B293" s="125"/>
      <c r="C293" s="125"/>
      <c r="D293" s="125"/>
      <c r="E293" s="125"/>
      <c r="F293" s="125"/>
      <c r="G293" s="125"/>
      <c r="H293" s="125"/>
      <c r="I293" s="125"/>
      <c r="J293" s="125"/>
      <c r="K293" s="125"/>
      <c r="L293" s="125"/>
      <c r="M293" s="125"/>
      <c r="N293" s="125"/>
      <c r="O293" s="125"/>
      <c r="P293" s="125"/>
      <c r="Q293" s="125"/>
      <c r="R293" s="125"/>
      <c r="S293" s="125"/>
      <c r="T293" s="125"/>
      <c r="U293" s="125"/>
      <c r="V293" s="125"/>
      <c r="W293" s="125"/>
      <c r="X293" s="125"/>
      <c r="Y293" s="125"/>
      <c r="Z293" s="125"/>
      <c r="AA293" s="125"/>
      <c r="AB293" s="125"/>
    </row>
    <row r="294" spans="1:28" x14ac:dyDescent="0.3">
      <c r="A294" s="125"/>
      <c r="B294" s="125"/>
      <c r="C294" s="125"/>
      <c r="D294" s="125"/>
      <c r="E294" s="125"/>
      <c r="F294" s="125"/>
      <c r="G294" s="125"/>
      <c r="H294" s="125"/>
      <c r="I294" s="125"/>
      <c r="J294" s="125"/>
      <c r="K294" s="125"/>
      <c r="L294" s="125"/>
      <c r="M294" s="125"/>
      <c r="N294" s="125"/>
      <c r="O294" s="125"/>
      <c r="P294" s="125"/>
      <c r="Q294" s="125"/>
      <c r="R294" s="125"/>
      <c r="S294" s="125"/>
      <c r="T294" s="125"/>
      <c r="U294" s="125"/>
      <c r="V294" s="125"/>
      <c r="W294" s="125"/>
      <c r="X294" s="125"/>
      <c r="Y294" s="125"/>
      <c r="Z294" s="125"/>
      <c r="AA294" s="125"/>
      <c r="AB294" s="125"/>
    </row>
    <row r="295" spans="1:28" x14ac:dyDescent="0.3">
      <c r="A295" s="125"/>
      <c r="B295" s="125"/>
      <c r="C295" s="125"/>
      <c r="D295" s="125"/>
      <c r="E295" s="125"/>
      <c r="F295" s="125"/>
      <c r="G295" s="125"/>
      <c r="H295" s="125"/>
      <c r="I295" s="125"/>
      <c r="J295" s="125"/>
      <c r="K295" s="125"/>
      <c r="L295" s="125"/>
      <c r="M295" s="125"/>
      <c r="N295" s="125"/>
      <c r="O295" s="125"/>
      <c r="P295" s="125"/>
      <c r="Q295" s="125"/>
      <c r="R295" s="125"/>
      <c r="S295" s="125"/>
      <c r="T295" s="125"/>
      <c r="U295" s="125"/>
      <c r="V295" s="125"/>
      <c r="W295" s="125"/>
      <c r="X295" s="125"/>
      <c r="Y295" s="125"/>
      <c r="Z295" s="125"/>
      <c r="AA295" s="125"/>
      <c r="AB295" s="125"/>
    </row>
    <row r="296" spans="1:28" x14ac:dyDescent="0.3">
      <c r="A296" s="125"/>
      <c r="B296" s="125"/>
      <c r="C296" s="125"/>
      <c r="D296" s="125"/>
      <c r="E296" s="125"/>
      <c r="F296" s="125"/>
      <c r="G296" s="125"/>
      <c r="H296" s="125"/>
      <c r="I296" s="125"/>
      <c r="J296" s="125"/>
      <c r="K296" s="125"/>
      <c r="L296" s="125"/>
      <c r="M296" s="125"/>
      <c r="N296" s="125"/>
      <c r="O296" s="125"/>
      <c r="P296" s="125"/>
      <c r="Q296" s="125"/>
      <c r="R296" s="125"/>
      <c r="S296" s="125"/>
      <c r="T296" s="125"/>
      <c r="U296" s="125"/>
      <c r="V296" s="125"/>
      <c r="W296" s="125"/>
      <c r="X296" s="125"/>
      <c r="Y296" s="125"/>
      <c r="Z296" s="125"/>
      <c r="AA296" s="125"/>
      <c r="AB296" s="125"/>
    </row>
    <row r="297" spans="1:28" x14ac:dyDescent="0.3">
      <c r="A297" s="125"/>
      <c r="B297" s="125"/>
      <c r="C297" s="125"/>
      <c r="D297" s="125"/>
      <c r="E297" s="125"/>
      <c r="F297" s="125"/>
      <c r="G297" s="125"/>
      <c r="H297" s="125"/>
      <c r="I297" s="125"/>
      <c r="J297" s="125"/>
      <c r="K297" s="125"/>
      <c r="L297" s="125"/>
      <c r="M297" s="125"/>
      <c r="N297" s="125"/>
      <c r="O297" s="125"/>
      <c r="P297" s="125"/>
      <c r="Q297" s="125"/>
      <c r="R297" s="125"/>
      <c r="S297" s="125"/>
      <c r="T297" s="125"/>
      <c r="U297" s="125"/>
      <c r="V297" s="125"/>
      <c r="W297" s="125"/>
      <c r="X297" s="125"/>
      <c r="Y297" s="125"/>
      <c r="Z297" s="125"/>
      <c r="AA297" s="125"/>
      <c r="AB297" s="125"/>
    </row>
    <row r="298" spans="1:28" x14ac:dyDescent="0.3">
      <c r="A298" s="125"/>
      <c r="B298" s="125"/>
      <c r="C298" s="125"/>
      <c r="D298" s="125"/>
      <c r="E298" s="125"/>
      <c r="F298" s="125"/>
      <c r="G298" s="125"/>
      <c r="H298" s="125"/>
      <c r="I298" s="125"/>
      <c r="J298" s="125"/>
      <c r="K298" s="125"/>
      <c r="L298" s="125"/>
      <c r="M298" s="125"/>
      <c r="N298" s="125"/>
      <c r="O298" s="125"/>
      <c r="P298" s="125"/>
      <c r="Q298" s="125"/>
      <c r="R298" s="125"/>
      <c r="S298" s="125"/>
      <c r="T298" s="125"/>
      <c r="U298" s="125"/>
      <c r="V298" s="125"/>
      <c r="W298" s="125"/>
      <c r="X298" s="125"/>
      <c r="Y298" s="125"/>
      <c r="Z298" s="125"/>
      <c r="AA298" s="125"/>
      <c r="AB298" s="125"/>
    </row>
    <row r="299" spans="1:28" x14ac:dyDescent="0.3">
      <c r="A299" s="125"/>
      <c r="B299" s="125"/>
      <c r="C299" s="125"/>
      <c r="D299" s="125"/>
      <c r="E299" s="125"/>
      <c r="F299" s="125"/>
      <c r="G299" s="125"/>
      <c r="H299" s="125"/>
      <c r="I299" s="125"/>
      <c r="J299" s="125"/>
      <c r="K299" s="125"/>
      <c r="L299" s="125"/>
      <c r="M299" s="125"/>
      <c r="N299" s="125"/>
      <c r="O299" s="125"/>
      <c r="P299" s="125"/>
      <c r="Q299" s="125"/>
      <c r="R299" s="125"/>
      <c r="S299" s="125"/>
      <c r="T299" s="125"/>
      <c r="U299" s="125"/>
      <c r="V299" s="125"/>
      <c r="W299" s="125"/>
      <c r="X299" s="125"/>
      <c r="Y299" s="125"/>
      <c r="Z299" s="125"/>
      <c r="AA299" s="125"/>
      <c r="AB299" s="125"/>
    </row>
    <row r="300" spans="1:28" x14ac:dyDescent="0.3">
      <c r="A300" s="125"/>
      <c r="B300" s="125"/>
      <c r="C300" s="125"/>
      <c r="D300" s="125"/>
      <c r="E300" s="125"/>
      <c r="F300" s="125"/>
      <c r="G300" s="125"/>
      <c r="H300" s="125"/>
      <c r="I300" s="125"/>
      <c r="J300" s="125"/>
      <c r="K300" s="125"/>
      <c r="L300" s="125"/>
      <c r="M300" s="125"/>
      <c r="N300" s="125"/>
      <c r="O300" s="125"/>
      <c r="P300" s="125"/>
      <c r="Q300" s="125"/>
      <c r="R300" s="125"/>
      <c r="S300" s="125"/>
      <c r="T300" s="125"/>
      <c r="U300" s="125"/>
      <c r="V300" s="125"/>
      <c r="W300" s="125"/>
      <c r="X300" s="125"/>
      <c r="Y300" s="125"/>
      <c r="Z300" s="125"/>
      <c r="AA300" s="125"/>
      <c r="AB300" s="125"/>
    </row>
    <row r="301" spans="1:28" x14ac:dyDescent="0.3">
      <c r="A301" s="125"/>
      <c r="B301" s="125"/>
      <c r="C301" s="125"/>
      <c r="D301" s="125"/>
      <c r="E301" s="125"/>
      <c r="F301" s="125"/>
      <c r="G301" s="125"/>
      <c r="H301" s="125"/>
      <c r="I301" s="125"/>
      <c r="J301" s="125"/>
      <c r="K301" s="125"/>
      <c r="L301" s="125"/>
      <c r="M301" s="125"/>
      <c r="N301" s="125"/>
      <c r="O301" s="125"/>
      <c r="P301" s="125"/>
      <c r="Q301" s="125"/>
      <c r="R301" s="125"/>
      <c r="S301" s="125"/>
      <c r="T301" s="125"/>
      <c r="U301" s="125"/>
      <c r="V301" s="125"/>
      <c r="W301" s="125"/>
      <c r="X301" s="125"/>
      <c r="Y301" s="125"/>
      <c r="Z301" s="125"/>
      <c r="AA301" s="125"/>
      <c r="AB301" s="125"/>
    </row>
    <row r="302" spans="1:28" x14ac:dyDescent="0.3">
      <c r="A302" s="125"/>
      <c r="B302" s="125"/>
      <c r="C302" s="125"/>
      <c r="D302" s="125"/>
      <c r="E302" s="125"/>
      <c r="F302" s="125"/>
      <c r="G302" s="125"/>
      <c r="H302" s="125"/>
      <c r="I302" s="125"/>
      <c r="J302" s="125"/>
      <c r="K302" s="125"/>
      <c r="L302" s="125"/>
      <c r="M302" s="125"/>
      <c r="N302" s="125"/>
      <c r="O302" s="125"/>
      <c r="P302" s="125"/>
      <c r="Q302" s="125"/>
      <c r="R302" s="125"/>
      <c r="S302" s="125"/>
      <c r="T302" s="125"/>
      <c r="U302" s="125"/>
      <c r="V302" s="125"/>
      <c r="W302" s="125"/>
      <c r="X302" s="125"/>
      <c r="Y302" s="125"/>
      <c r="Z302" s="125"/>
      <c r="AA302" s="125"/>
      <c r="AB302" s="125"/>
    </row>
    <row r="303" spans="1:28" x14ac:dyDescent="0.3">
      <c r="A303" s="125"/>
      <c r="B303" s="125"/>
      <c r="C303" s="125"/>
      <c r="D303" s="125"/>
      <c r="E303" s="125"/>
      <c r="F303" s="125"/>
      <c r="G303" s="125"/>
      <c r="H303" s="125"/>
      <c r="I303" s="125"/>
      <c r="J303" s="125"/>
      <c r="K303" s="125"/>
      <c r="L303" s="125"/>
      <c r="M303" s="125"/>
      <c r="N303" s="125"/>
      <c r="O303" s="125"/>
      <c r="P303" s="125"/>
      <c r="Q303" s="125"/>
      <c r="R303" s="125"/>
      <c r="S303" s="125"/>
      <c r="T303" s="125"/>
      <c r="U303" s="125"/>
      <c r="V303" s="125"/>
      <c r="W303" s="125"/>
      <c r="X303" s="125"/>
      <c r="Y303" s="125"/>
      <c r="Z303" s="125"/>
      <c r="AA303" s="125"/>
      <c r="AB303" s="125"/>
    </row>
    <row r="304" spans="1:28" x14ac:dyDescent="0.3">
      <c r="A304" s="125"/>
      <c r="B304" s="125"/>
      <c r="C304" s="125"/>
      <c r="D304" s="125"/>
      <c r="E304" s="125"/>
      <c r="F304" s="125"/>
      <c r="G304" s="125"/>
      <c r="H304" s="125"/>
      <c r="I304" s="125"/>
      <c r="J304" s="125"/>
      <c r="K304" s="125"/>
      <c r="L304" s="125"/>
      <c r="M304" s="125"/>
      <c r="N304" s="125"/>
      <c r="O304" s="125"/>
      <c r="P304" s="125"/>
      <c r="Q304" s="125"/>
      <c r="R304" s="125"/>
      <c r="S304" s="125"/>
      <c r="T304" s="125"/>
      <c r="U304" s="125"/>
      <c r="V304" s="125"/>
      <c r="W304" s="125"/>
      <c r="X304" s="125"/>
      <c r="Y304" s="125"/>
      <c r="Z304" s="125"/>
      <c r="AA304" s="125"/>
      <c r="AB304" s="125"/>
    </row>
    <row r="305" spans="1:28" x14ac:dyDescent="0.3">
      <c r="A305" s="125"/>
      <c r="B305" s="125"/>
      <c r="C305" s="125"/>
      <c r="D305" s="125"/>
      <c r="E305" s="125"/>
      <c r="F305" s="125"/>
      <c r="G305" s="125"/>
      <c r="H305" s="125"/>
      <c r="I305" s="125"/>
      <c r="J305" s="125"/>
      <c r="K305" s="125"/>
      <c r="L305" s="125"/>
      <c r="M305" s="125"/>
      <c r="N305" s="125"/>
      <c r="O305" s="125"/>
      <c r="P305" s="125"/>
      <c r="Q305" s="125"/>
      <c r="R305" s="125"/>
      <c r="S305" s="125"/>
      <c r="T305" s="125"/>
      <c r="U305" s="125"/>
      <c r="V305" s="125"/>
      <c r="W305" s="125"/>
      <c r="X305" s="125"/>
      <c r="Y305" s="125"/>
      <c r="Z305" s="125"/>
      <c r="AA305" s="125"/>
      <c r="AB305" s="125"/>
    </row>
    <row r="306" spans="1:28" x14ac:dyDescent="0.3">
      <c r="A306" s="125"/>
      <c r="B306" s="125"/>
      <c r="C306" s="125"/>
      <c r="D306" s="125"/>
      <c r="E306" s="125"/>
      <c r="F306" s="125"/>
      <c r="G306" s="125"/>
      <c r="H306" s="125"/>
      <c r="I306" s="125"/>
      <c r="J306" s="125"/>
      <c r="K306" s="125"/>
      <c r="L306" s="125"/>
      <c r="M306" s="125"/>
      <c r="N306" s="125"/>
      <c r="O306" s="125"/>
      <c r="P306" s="125"/>
      <c r="Q306" s="125"/>
      <c r="R306" s="125"/>
      <c r="S306" s="125"/>
      <c r="T306" s="125"/>
      <c r="U306" s="125"/>
      <c r="V306" s="125"/>
      <c r="W306" s="125"/>
      <c r="X306" s="125"/>
      <c r="Y306" s="125"/>
      <c r="Z306" s="125"/>
      <c r="AA306" s="125"/>
      <c r="AB306" s="125"/>
    </row>
    <row r="307" spans="1:28" x14ac:dyDescent="0.3">
      <c r="A307" s="125"/>
      <c r="B307" s="125"/>
      <c r="C307" s="125"/>
      <c r="D307" s="125"/>
      <c r="E307" s="125"/>
      <c r="F307" s="125"/>
      <c r="G307" s="125"/>
      <c r="H307" s="125"/>
      <c r="I307" s="125"/>
      <c r="J307" s="125"/>
      <c r="K307" s="125"/>
      <c r="L307" s="125"/>
      <c r="M307" s="125"/>
      <c r="N307" s="125"/>
      <c r="O307" s="125"/>
      <c r="P307" s="125"/>
      <c r="Q307" s="125"/>
      <c r="R307" s="125"/>
      <c r="S307" s="125"/>
      <c r="T307" s="125"/>
      <c r="U307" s="125"/>
      <c r="V307" s="125"/>
      <c r="W307" s="125"/>
      <c r="X307" s="125"/>
      <c r="Y307" s="125"/>
      <c r="Z307" s="125"/>
      <c r="AA307" s="125"/>
      <c r="AB307" s="125"/>
    </row>
    <row r="308" spans="1:28" x14ac:dyDescent="0.3">
      <c r="A308" s="125"/>
      <c r="B308" s="125"/>
      <c r="C308" s="125"/>
      <c r="D308" s="125"/>
      <c r="E308" s="125"/>
      <c r="F308" s="125"/>
      <c r="G308" s="125"/>
      <c r="H308" s="125"/>
      <c r="I308" s="125"/>
      <c r="J308" s="125"/>
      <c r="K308" s="125"/>
      <c r="L308" s="125"/>
      <c r="M308" s="125"/>
      <c r="N308" s="125"/>
      <c r="O308" s="125"/>
      <c r="P308" s="125"/>
      <c r="Q308" s="125"/>
      <c r="R308" s="125"/>
      <c r="S308" s="125"/>
      <c r="T308" s="125"/>
      <c r="U308" s="125"/>
      <c r="V308" s="125"/>
      <c r="W308" s="125"/>
      <c r="X308" s="125"/>
      <c r="Y308" s="125"/>
      <c r="Z308" s="125"/>
      <c r="AA308" s="125"/>
      <c r="AB308" s="125"/>
    </row>
    <row r="309" spans="1:28" x14ac:dyDescent="0.3">
      <c r="A309" s="125"/>
      <c r="B309" s="125"/>
      <c r="C309" s="125"/>
      <c r="D309" s="125"/>
      <c r="E309" s="125"/>
      <c r="F309" s="125"/>
      <c r="G309" s="125"/>
      <c r="H309" s="125"/>
      <c r="I309" s="125"/>
      <c r="J309" s="125"/>
      <c r="K309" s="125"/>
      <c r="L309" s="125"/>
      <c r="M309" s="125"/>
      <c r="N309" s="125"/>
      <c r="O309" s="125"/>
      <c r="P309" s="125"/>
      <c r="Q309" s="125"/>
      <c r="R309" s="125"/>
      <c r="S309" s="125"/>
      <c r="T309" s="125"/>
      <c r="U309" s="125"/>
      <c r="V309" s="125"/>
      <c r="W309" s="125"/>
      <c r="X309" s="125"/>
      <c r="Y309" s="125"/>
      <c r="Z309" s="125"/>
      <c r="AA309" s="125"/>
      <c r="AB309" s="125"/>
    </row>
    <row r="310" spans="1:28" x14ac:dyDescent="0.3">
      <c r="A310" s="125"/>
      <c r="B310" s="125"/>
      <c r="C310" s="125"/>
      <c r="D310" s="125"/>
      <c r="E310" s="125"/>
      <c r="F310" s="125"/>
      <c r="G310" s="125"/>
      <c r="H310" s="125"/>
      <c r="I310" s="125"/>
      <c r="J310" s="125"/>
      <c r="K310" s="125"/>
      <c r="L310" s="125"/>
      <c r="M310" s="125"/>
      <c r="N310" s="125"/>
      <c r="O310" s="125"/>
      <c r="P310" s="125"/>
      <c r="Q310" s="125"/>
      <c r="R310" s="125"/>
      <c r="S310" s="125"/>
      <c r="T310" s="125"/>
      <c r="U310" s="125"/>
      <c r="V310" s="125"/>
      <c r="W310" s="125"/>
      <c r="X310" s="125"/>
      <c r="Y310" s="125"/>
      <c r="Z310" s="125"/>
      <c r="AA310" s="125"/>
      <c r="AB310" s="125"/>
    </row>
    <row r="311" spans="1:28" x14ac:dyDescent="0.3">
      <c r="A311" s="125"/>
      <c r="B311" s="125"/>
      <c r="C311" s="125"/>
      <c r="D311" s="125"/>
      <c r="E311" s="125"/>
      <c r="F311" s="125"/>
      <c r="G311" s="125"/>
      <c r="H311" s="125"/>
      <c r="I311" s="125"/>
      <c r="J311" s="125"/>
      <c r="K311" s="125"/>
      <c r="L311" s="125"/>
      <c r="M311" s="125"/>
      <c r="N311" s="125"/>
      <c r="O311" s="125"/>
      <c r="P311" s="125"/>
      <c r="Q311" s="125"/>
      <c r="R311" s="125"/>
      <c r="S311" s="125"/>
      <c r="T311" s="125"/>
      <c r="U311" s="125"/>
      <c r="V311" s="125"/>
      <c r="W311" s="125"/>
      <c r="X311" s="125"/>
      <c r="Y311" s="125"/>
      <c r="Z311" s="125"/>
      <c r="AA311" s="125"/>
      <c r="AB311" s="125"/>
    </row>
    <row r="312" spans="1:28" x14ac:dyDescent="0.3">
      <c r="A312" s="125"/>
      <c r="B312" s="125"/>
      <c r="C312" s="125"/>
      <c r="D312" s="125"/>
      <c r="E312" s="125"/>
      <c r="F312" s="125"/>
      <c r="G312" s="125"/>
      <c r="H312" s="125"/>
      <c r="I312" s="125"/>
      <c r="J312" s="125"/>
      <c r="K312" s="125"/>
      <c r="L312" s="125"/>
      <c r="M312" s="125"/>
      <c r="N312" s="125"/>
      <c r="O312" s="125"/>
      <c r="P312" s="125"/>
      <c r="Q312" s="125"/>
      <c r="R312" s="125"/>
      <c r="S312" s="125"/>
      <c r="T312" s="125"/>
      <c r="U312" s="125"/>
      <c r="V312" s="125"/>
      <c r="W312" s="125"/>
      <c r="X312" s="125"/>
      <c r="Y312" s="125"/>
      <c r="Z312" s="125"/>
      <c r="AA312" s="125"/>
      <c r="AB312" s="125"/>
    </row>
    <row r="313" spans="1:28" x14ac:dyDescent="0.3">
      <c r="A313" s="125"/>
      <c r="B313" s="125"/>
      <c r="C313" s="125"/>
      <c r="D313" s="125"/>
      <c r="E313" s="125"/>
      <c r="F313" s="125"/>
      <c r="G313" s="125"/>
      <c r="H313" s="125"/>
      <c r="I313" s="125"/>
      <c r="J313" s="125"/>
      <c r="K313" s="125"/>
      <c r="L313" s="125"/>
      <c r="M313" s="125"/>
      <c r="N313" s="125"/>
      <c r="O313" s="125"/>
      <c r="P313" s="125"/>
      <c r="Q313" s="125"/>
      <c r="R313" s="125"/>
      <c r="S313" s="125"/>
      <c r="T313" s="125"/>
      <c r="U313" s="125"/>
      <c r="V313" s="125"/>
      <c r="W313" s="125"/>
      <c r="X313" s="125"/>
      <c r="Y313" s="125"/>
      <c r="Z313" s="125"/>
      <c r="AA313" s="125"/>
      <c r="AB313" s="125"/>
    </row>
    <row r="314" spans="1:28" x14ac:dyDescent="0.3">
      <c r="A314" s="125"/>
      <c r="B314" s="125"/>
      <c r="C314" s="125"/>
      <c r="D314" s="125"/>
      <c r="E314" s="125"/>
      <c r="F314" s="125"/>
      <c r="G314" s="125"/>
      <c r="H314" s="125"/>
      <c r="I314" s="125"/>
      <c r="J314" s="125"/>
      <c r="K314" s="125"/>
      <c r="L314" s="125"/>
      <c r="M314" s="125"/>
      <c r="N314" s="125"/>
      <c r="O314" s="125"/>
      <c r="P314" s="125"/>
      <c r="Q314" s="125"/>
      <c r="R314" s="125"/>
      <c r="S314" s="125"/>
      <c r="T314" s="125"/>
      <c r="U314" s="125"/>
      <c r="V314" s="125"/>
      <c r="W314" s="125"/>
      <c r="X314" s="125"/>
      <c r="Y314" s="125"/>
      <c r="Z314" s="125"/>
      <c r="AA314" s="125"/>
      <c r="AB314" s="125"/>
    </row>
    <row r="315" spans="1:28" x14ac:dyDescent="0.3">
      <c r="A315" s="125"/>
      <c r="B315" s="125"/>
      <c r="C315" s="125"/>
      <c r="D315" s="125"/>
      <c r="E315" s="125"/>
      <c r="F315" s="125"/>
      <c r="G315" s="125"/>
      <c r="H315" s="125"/>
      <c r="I315" s="125"/>
      <c r="J315" s="125"/>
      <c r="K315" s="125"/>
      <c r="L315" s="125"/>
      <c r="M315" s="125"/>
      <c r="N315" s="125"/>
      <c r="O315" s="125"/>
      <c r="P315" s="125"/>
      <c r="Q315" s="125"/>
      <c r="R315" s="125"/>
      <c r="S315" s="125"/>
      <c r="T315" s="125"/>
      <c r="U315" s="125"/>
      <c r="V315" s="125"/>
      <c r="W315" s="125"/>
      <c r="X315" s="125"/>
      <c r="Y315" s="125"/>
      <c r="Z315" s="125"/>
      <c r="AA315" s="125"/>
      <c r="AB315" s="125"/>
    </row>
    <row r="316" spans="1:28" x14ac:dyDescent="0.3">
      <c r="A316" s="125"/>
      <c r="B316" s="125"/>
      <c r="C316" s="125"/>
      <c r="D316" s="125"/>
      <c r="E316" s="125"/>
      <c r="F316" s="125"/>
      <c r="G316" s="125"/>
      <c r="H316" s="125"/>
      <c r="I316" s="125"/>
      <c r="J316" s="125"/>
      <c r="K316" s="125"/>
      <c r="L316" s="125"/>
      <c r="M316" s="125"/>
      <c r="N316" s="125"/>
      <c r="O316" s="125"/>
      <c r="P316" s="125"/>
      <c r="Q316" s="125"/>
      <c r="R316" s="125"/>
      <c r="S316" s="125"/>
      <c r="T316" s="125"/>
      <c r="U316" s="125"/>
      <c r="V316" s="125"/>
      <c r="W316" s="125"/>
      <c r="X316" s="125"/>
      <c r="Y316" s="125"/>
      <c r="Z316" s="125"/>
      <c r="AA316" s="125"/>
      <c r="AB316" s="125"/>
    </row>
    <row r="317" spans="1:28" x14ac:dyDescent="0.3">
      <c r="A317" s="125"/>
      <c r="B317" s="125"/>
      <c r="C317" s="125"/>
      <c r="D317" s="125"/>
      <c r="E317" s="125"/>
      <c r="F317" s="125"/>
      <c r="G317" s="125"/>
      <c r="H317" s="125"/>
      <c r="I317" s="125"/>
      <c r="J317" s="125"/>
      <c r="K317" s="125"/>
      <c r="L317" s="125"/>
      <c r="M317" s="125"/>
      <c r="N317" s="125"/>
      <c r="O317" s="125"/>
      <c r="P317" s="125"/>
      <c r="Q317" s="125"/>
      <c r="R317" s="125"/>
      <c r="S317" s="125"/>
      <c r="T317" s="125"/>
      <c r="U317" s="125"/>
      <c r="V317" s="125"/>
      <c r="W317" s="125"/>
      <c r="X317" s="125"/>
      <c r="Y317" s="125"/>
      <c r="Z317" s="125"/>
      <c r="AA317" s="125"/>
      <c r="AB317" s="125"/>
    </row>
    <row r="318" spans="1:28" x14ac:dyDescent="0.3">
      <c r="A318" s="125"/>
      <c r="B318" s="125"/>
      <c r="C318" s="125"/>
      <c r="D318" s="125"/>
      <c r="E318" s="125"/>
      <c r="F318" s="125"/>
      <c r="G318" s="125"/>
      <c r="H318" s="125"/>
      <c r="I318" s="125"/>
      <c r="J318" s="125"/>
      <c r="K318" s="125"/>
      <c r="L318" s="125"/>
      <c r="M318" s="125"/>
      <c r="N318" s="125"/>
      <c r="O318" s="125"/>
      <c r="P318" s="125"/>
      <c r="Q318" s="125"/>
      <c r="R318" s="125"/>
      <c r="S318" s="125"/>
      <c r="T318" s="125"/>
      <c r="U318" s="125"/>
      <c r="V318" s="125"/>
      <c r="W318" s="125"/>
      <c r="X318" s="125"/>
      <c r="Y318" s="125"/>
      <c r="Z318" s="125"/>
      <c r="AA318" s="125"/>
      <c r="AB318" s="125"/>
    </row>
    <row r="319" spans="1:28" x14ac:dyDescent="0.3">
      <c r="A319" s="125"/>
      <c r="B319" s="125"/>
      <c r="C319" s="125"/>
      <c r="D319" s="125"/>
      <c r="E319" s="125"/>
      <c r="F319" s="125"/>
      <c r="G319" s="125"/>
      <c r="H319" s="125"/>
      <c r="I319" s="125"/>
      <c r="J319" s="125"/>
      <c r="K319" s="125"/>
      <c r="L319" s="125"/>
      <c r="M319" s="125"/>
      <c r="N319" s="125"/>
      <c r="O319" s="125"/>
      <c r="P319" s="125"/>
      <c r="Q319" s="125"/>
      <c r="R319" s="125"/>
      <c r="S319" s="125"/>
      <c r="T319" s="125"/>
      <c r="U319" s="125"/>
      <c r="V319" s="125"/>
      <c r="W319" s="125"/>
      <c r="X319" s="125"/>
      <c r="Y319" s="125"/>
      <c r="Z319" s="125"/>
      <c r="AA319" s="125"/>
      <c r="AB319" s="125"/>
    </row>
    <row r="320" spans="1:28" x14ac:dyDescent="0.3">
      <c r="A320" s="125"/>
      <c r="B320" s="125"/>
      <c r="C320" s="125"/>
      <c r="D320" s="125"/>
      <c r="E320" s="125"/>
      <c r="F320" s="125"/>
      <c r="G320" s="125"/>
      <c r="H320" s="125"/>
      <c r="I320" s="125"/>
      <c r="J320" s="125"/>
      <c r="K320" s="125"/>
      <c r="L320" s="125"/>
      <c r="M320" s="125"/>
      <c r="N320" s="125"/>
      <c r="O320" s="125"/>
      <c r="P320" s="125"/>
      <c r="Q320" s="125"/>
      <c r="R320" s="125"/>
      <c r="S320" s="125"/>
      <c r="T320" s="125"/>
      <c r="U320" s="125"/>
      <c r="V320" s="125"/>
      <c r="W320" s="125"/>
      <c r="X320" s="125"/>
      <c r="Y320" s="125"/>
      <c r="Z320" s="125"/>
      <c r="AA320" s="125"/>
      <c r="AB320" s="125"/>
    </row>
    <row r="321" spans="1:28" x14ac:dyDescent="0.3">
      <c r="A321" s="125"/>
      <c r="B321" s="125"/>
      <c r="C321" s="125"/>
      <c r="D321" s="125"/>
      <c r="E321" s="125"/>
      <c r="F321" s="125"/>
      <c r="G321" s="125"/>
      <c r="H321" s="125"/>
      <c r="I321" s="125"/>
      <c r="J321" s="125"/>
      <c r="K321" s="125"/>
      <c r="L321" s="125"/>
      <c r="M321" s="125"/>
      <c r="N321" s="125"/>
      <c r="O321" s="125"/>
      <c r="P321" s="125"/>
      <c r="Q321" s="125"/>
      <c r="R321" s="125"/>
      <c r="S321" s="125"/>
      <c r="T321" s="125"/>
      <c r="U321" s="125"/>
      <c r="V321" s="125"/>
      <c r="W321" s="125"/>
      <c r="X321" s="125"/>
      <c r="Y321" s="125"/>
      <c r="Z321" s="125"/>
      <c r="AA321" s="125"/>
      <c r="AB321" s="125"/>
    </row>
    <row r="322" spans="1:28" x14ac:dyDescent="0.3">
      <c r="A322" s="125"/>
      <c r="B322" s="125"/>
      <c r="C322" s="125"/>
      <c r="D322" s="125"/>
      <c r="E322" s="125"/>
      <c r="F322" s="125"/>
      <c r="G322" s="125"/>
      <c r="H322" s="125"/>
      <c r="I322" s="125"/>
      <c r="J322" s="125"/>
      <c r="K322" s="125"/>
      <c r="L322" s="125"/>
      <c r="M322" s="125"/>
      <c r="N322" s="125"/>
      <c r="O322" s="125"/>
      <c r="P322" s="125"/>
      <c r="Q322" s="125"/>
      <c r="R322" s="125"/>
      <c r="S322" s="125"/>
      <c r="T322" s="125"/>
      <c r="U322" s="125"/>
      <c r="V322" s="125"/>
      <c r="W322" s="125"/>
      <c r="X322" s="125"/>
      <c r="Y322" s="125"/>
      <c r="Z322" s="125"/>
      <c r="AA322" s="125"/>
      <c r="AB322" s="125"/>
    </row>
    <row r="323" spans="1:28" x14ac:dyDescent="0.3">
      <c r="A323" s="125"/>
      <c r="B323" s="125"/>
      <c r="C323" s="125"/>
      <c r="D323" s="125"/>
      <c r="E323" s="125"/>
      <c r="F323" s="125"/>
      <c r="G323" s="125"/>
      <c r="H323" s="125"/>
      <c r="I323" s="125"/>
      <c r="J323" s="125"/>
      <c r="K323" s="125"/>
      <c r="L323" s="125"/>
      <c r="M323" s="125"/>
      <c r="N323" s="125"/>
      <c r="O323" s="125"/>
      <c r="P323" s="125"/>
      <c r="Q323" s="125"/>
      <c r="R323" s="125"/>
      <c r="S323" s="125"/>
      <c r="T323" s="125"/>
      <c r="U323" s="125"/>
      <c r="V323" s="125"/>
      <c r="W323" s="125"/>
      <c r="X323" s="125"/>
      <c r="Y323" s="125"/>
      <c r="Z323" s="125"/>
      <c r="AA323" s="125"/>
      <c r="AB323" s="125"/>
    </row>
    <row r="324" spans="1:28" x14ac:dyDescent="0.3">
      <c r="A324" s="125"/>
      <c r="B324" s="125"/>
      <c r="C324" s="125"/>
      <c r="D324" s="125"/>
      <c r="E324" s="125"/>
      <c r="F324" s="125"/>
      <c r="G324" s="125"/>
      <c r="H324" s="125"/>
      <c r="I324" s="125"/>
      <c r="J324" s="125"/>
      <c r="K324" s="125"/>
      <c r="L324" s="125"/>
      <c r="M324" s="125"/>
      <c r="N324" s="125"/>
      <c r="O324" s="125"/>
      <c r="P324" s="125"/>
      <c r="Q324" s="125"/>
      <c r="R324" s="125"/>
      <c r="S324" s="125"/>
      <c r="T324" s="125"/>
      <c r="U324" s="125"/>
      <c r="V324" s="125"/>
      <c r="W324" s="125"/>
      <c r="X324" s="125"/>
      <c r="Y324" s="125"/>
      <c r="Z324" s="125"/>
      <c r="AA324" s="125"/>
      <c r="AB324" s="125"/>
    </row>
    <row r="325" spans="1:28" x14ac:dyDescent="0.3">
      <c r="A325" s="125"/>
      <c r="B325" s="125"/>
      <c r="C325" s="125"/>
      <c r="D325" s="125"/>
      <c r="E325" s="125"/>
      <c r="F325" s="125"/>
      <c r="G325" s="125"/>
      <c r="H325" s="125"/>
      <c r="I325" s="125"/>
      <c r="J325" s="125"/>
      <c r="K325" s="125"/>
      <c r="L325" s="125"/>
      <c r="M325" s="125"/>
      <c r="N325" s="125"/>
      <c r="O325" s="125"/>
      <c r="P325" s="125"/>
      <c r="Q325" s="125"/>
      <c r="R325" s="125"/>
      <c r="S325" s="125"/>
      <c r="T325" s="125"/>
      <c r="U325" s="125"/>
      <c r="V325" s="125"/>
      <c r="W325" s="125"/>
      <c r="X325" s="125"/>
      <c r="Y325" s="125"/>
      <c r="Z325" s="125"/>
      <c r="AA325" s="125"/>
      <c r="AB325" s="125"/>
    </row>
    <row r="326" spans="1:28" x14ac:dyDescent="0.3">
      <c r="A326" s="125"/>
      <c r="B326" s="125"/>
      <c r="C326" s="125"/>
      <c r="D326" s="125"/>
      <c r="E326" s="125"/>
      <c r="F326" s="125"/>
      <c r="G326" s="125"/>
      <c r="H326" s="125"/>
      <c r="I326" s="125"/>
      <c r="J326" s="125"/>
      <c r="K326" s="125"/>
      <c r="L326" s="125"/>
      <c r="M326" s="125"/>
      <c r="N326" s="125"/>
      <c r="O326" s="125"/>
      <c r="P326" s="125"/>
      <c r="Q326" s="125"/>
      <c r="R326" s="125"/>
      <c r="S326" s="125"/>
      <c r="T326" s="125"/>
      <c r="U326" s="125"/>
      <c r="V326" s="125"/>
      <c r="W326" s="125"/>
      <c r="X326" s="125"/>
      <c r="Y326" s="125"/>
      <c r="Z326" s="125"/>
      <c r="AA326" s="125"/>
      <c r="AB326" s="125"/>
    </row>
    <row r="327" spans="1:28" x14ac:dyDescent="0.3">
      <c r="A327" s="125"/>
      <c r="B327" s="125"/>
      <c r="C327" s="125"/>
      <c r="D327" s="125"/>
      <c r="E327" s="125"/>
      <c r="F327" s="125"/>
      <c r="G327" s="125"/>
      <c r="H327" s="125"/>
      <c r="I327" s="125"/>
      <c r="J327" s="125"/>
      <c r="K327" s="125"/>
      <c r="L327" s="125"/>
      <c r="M327" s="125"/>
      <c r="N327" s="125"/>
      <c r="O327" s="125"/>
      <c r="P327" s="125"/>
      <c r="Q327" s="125"/>
      <c r="R327" s="125"/>
      <c r="S327" s="125"/>
      <c r="T327" s="125"/>
      <c r="U327" s="125"/>
      <c r="V327" s="125"/>
      <c r="W327" s="125"/>
      <c r="X327" s="125"/>
      <c r="Y327" s="125"/>
      <c r="Z327" s="125"/>
      <c r="AA327" s="125"/>
      <c r="AB327" s="125"/>
    </row>
    <row r="328" spans="1:28" x14ac:dyDescent="0.3">
      <c r="A328" s="125"/>
      <c r="B328" s="125"/>
      <c r="C328" s="125"/>
      <c r="D328" s="125"/>
      <c r="E328" s="125"/>
      <c r="F328" s="125"/>
      <c r="G328" s="125"/>
      <c r="H328" s="125"/>
      <c r="I328" s="125"/>
      <c r="J328" s="125"/>
      <c r="K328" s="125"/>
      <c r="L328" s="125"/>
      <c r="M328" s="125"/>
      <c r="N328" s="125"/>
      <c r="O328" s="125"/>
      <c r="P328" s="125"/>
      <c r="Q328" s="125"/>
      <c r="R328" s="125"/>
      <c r="S328" s="125"/>
      <c r="T328" s="125"/>
      <c r="U328" s="125"/>
      <c r="V328" s="125"/>
      <c r="W328" s="125"/>
      <c r="X328" s="125"/>
      <c r="Y328" s="125"/>
      <c r="Z328" s="125"/>
      <c r="AA328" s="125"/>
      <c r="AB328" s="125"/>
    </row>
    <row r="329" spans="1:28" x14ac:dyDescent="0.3">
      <c r="A329" s="125"/>
      <c r="B329" s="125"/>
      <c r="C329" s="125"/>
      <c r="D329" s="125"/>
      <c r="E329" s="125"/>
      <c r="F329" s="125"/>
      <c r="G329" s="125"/>
      <c r="H329" s="125"/>
      <c r="I329" s="125"/>
      <c r="J329" s="125"/>
      <c r="K329" s="125"/>
      <c r="L329" s="125"/>
      <c r="M329" s="125"/>
      <c r="N329" s="125"/>
      <c r="O329" s="125"/>
      <c r="P329" s="125"/>
      <c r="Q329" s="125"/>
      <c r="R329" s="125"/>
      <c r="S329" s="125"/>
      <c r="T329" s="125"/>
      <c r="U329" s="125"/>
      <c r="V329" s="125"/>
      <c r="W329" s="125"/>
      <c r="X329" s="125"/>
      <c r="Y329" s="125"/>
      <c r="Z329" s="125"/>
      <c r="AA329" s="125"/>
      <c r="AB329" s="125"/>
    </row>
    <row r="330" spans="1:28" x14ac:dyDescent="0.3">
      <c r="A330" s="125"/>
      <c r="B330" s="125"/>
      <c r="C330" s="125"/>
      <c r="D330" s="125"/>
      <c r="E330" s="125"/>
      <c r="F330" s="125"/>
      <c r="G330" s="125"/>
      <c r="H330" s="125"/>
      <c r="I330" s="125"/>
      <c r="J330" s="125"/>
      <c r="K330" s="125"/>
      <c r="L330" s="125"/>
      <c r="M330" s="125"/>
      <c r="N330" s="125"/>
      <c r="O330" s="125"/>
      <c r="P330" s="125"/>
      <c r="Q330" s="125"/>
      <c r="R330" s="125"/>
      <c r="S330" s="125"/>
      <c r="T330" s="125"/>
      <c r="U330" s="125"/>
      <c r="V330" s="125"/>
      <c r="W330" s="125"/>
      <c r="X330" s="125"/>
      <c r="Y330" s="125"/>
      <c r="Z330" s="125"/>
      <c r="AA330" s="125"/>
      <c r="AB330" s="125"/>
    </row>
    <row r="331" spans="1:28" x14ac:dyDescent="0.3">
      <c r="A331" s="125"/>
      <c r="B331" s="125"/>
      <c r="C331" s="125"/>
      <c r="D331" s="125"/>
      <c r="E331" s="125"/>
      <c r="F331" s="125"/>
      <c r="G331" s="125"/>
      <c r="H331" s="125"/>
      <c r="I331" s="125"/>
      <c r="J331" s="125"/>
      <c r="K331" s="125"/>
      <c r="L331" s="125"/>
      <c r="M331" s="125"/>
      <c r="N331" s="125"/>
      <c r="O331" s="125"/>
      <c r="P331" s="125"/>
      <c r="Q331" s="125"/>
      <c r="R331" s="125"/>
      <c r="S331" s="125"/>
      <c r="T331" s="125"/>
      <c r="U331" s="125"/>
      <c r="V331" s="125"/>
      <c r="W331" s="125"/>
      <c r="X331" s="125"/>
      <c r="Y331" s="125"/>
      <c r="Z331" s="125"/>
      <c r="AA331" s="125"/>
      <c r="AB331" s="125"/>
    </row>
    <row r="332" spans="1:28" x14ac:dyDescent="0.3">
      <c r="A332" s="125"/>
      <c r="B332" s="125"/>
      <c r="C332" s="125"/>
      <c r="D332" s="125"/>
      <c r="E332" s="125"/>
      <c r="F332" s="125"/>
      <c r="G332" s="125"/>
      <c r="H332" s="125"/>
      <c r="I332" s="125"/>
      <c r="J332" s="125"/>
      <c r="K332" s="125"/>
      <c r="L332" s="125"/>
      <c r="M332" s="125"/>
      <c r="N332" s="125"/>
      <c r="O332" s="125"/>
      <c r="P332" s="125"/>
      <c r="Q332" s="125"/>
      <c r="R332" s="125"/>
      <c r="S332" s="125"/>
      <c r="T332" s="125"/>
      <c r="U332" s="125"/>
      <c r="V332" s="125"/>
      <c r="W332" s="125"/>
      <c r="X332" s="125"/>
      <c r="Y332" s="125"/>
      <c r="Z332" s="125"/>
      <c r="AA332" s="125"/>
      <c r="AB332" s="125"/>
    </row>
    <row r="333" spans="1:28" x14ac:dyDescent="0.3">
      <c r="A333" s="125"/>
      <c r="B333" s="125"/>
      <c r="C333" s="125"/>
      <c r="D333" s="125"/>
      <c r="E333" s="125"/>
      <c r="F333" s="125"/>
      <c r="G333" s="125"/>
      <c r="H333" s="125"/>
      <c r="I333" s="125"/>
      <c r="J333" s="125"/>
      <c r="K333" s="125"/>
      <c r="L333" s="125"/>
      <c r="M333" s="125"/>
      <c r="N333" s="125"/>
      <c r="O333" s="125"/>
      <c r="P333" s="125"/>
      <c r="Q333" s="125"/>
      <c r="R333" s="125"/>
      <c r="S333" s="125"/>
      <c r="T333" s="125"/>
      <c r="U333" s="125"/>
      <c r="V333" s="125"/>
      <c r="W333" s="125"/>
      <c r="X333" s="125"/>
      <c r="Y333" s="125"/>
      <c r="Z333" s="125"/>
      <c r="AA333" s="125"/>
      <c r="AB333" s="125"/>
    </row>
    <row r="334" spans="1:28" x14ac:dyDescent="0.3">
      <c r="A334" s="125"/>
      <c r="B334" s="125"/>
      <c r="C334" s="125"/>
      <c r="D334" s="125"/>
      <c r="E334" s="125"/>
      <c r="F334" s="125"/>
      <c r="G334" s="125"/>
      <c r="H334" s="125"/>
      <c r="I334" s="125"/>
      <c r="J334" s="125"/>
      <c r="K334" s="125"/>
      <c r="L334" s="125"/>
      <c r="M334" s="125"/>
      <c r="N334" s="125"/>
      <c r="O334" s="125"/>
      <c r="P334" s="125"/>
      <c r="Q334" s="125"/>
      <c r="R334" s="125"/>
      <c r="S334" s="125"/>
      <c r="T334" s="125"/>
      <c r="U334" s="125"/>
      <c r="V334" s="125"/>
      <c r="W334" s="125"/>
      <c r="X334" s="125"/>
      <c r="Y334" s="125"/>
      <c r="Z334" s="125"/>
      <c r="AA334" s="125"/>
      <c r="AB334" s="125"/>
    </row>
    <row r="335" spans="1:28" x14ac:dyDescent="0.3">
      <c r="A335" s="125"/>
      <c r="B335" s="125"/>
      <c r="C335" s="125"/>
      <c r="D335" s="125"/>
      <c r="E335" s="125"/>
      <c r="F335" s="125"/>
      <c r="G335" s="125"/>
      <c r="H335" s="125"/>
      <c r="I335" s="125"/>
      <c r="J335" s="125"/>
      <c r="K335" s="125"/>
      <c r="L335" s="125"/>
      <c r="M335" s="125"/>
      <c r="N335" s="125"/>
      <c r="O335" s="125"/>
      <c r="P335" s="125"/>
      <c r="Q335" s="125"/>
      <c r="R335" s="125"/>
      <c r="S335" s="125"/>
      <c r="T335" s="125"/>
      <c r="U335" s="125"/>
      <c r="V335" s="125"/>
      <c r="W335" s="125"/>
      <c r="X335" s="125"/>
      <c r="Y335" s="125"/>
      <c r="Z335" s="125"/>
      <c r="AA335" s="125"/>
      <c r="AB335" s="125"/>
    </row>
    <row r="336" spans="1:28" x14ac:dyDescent="0.3">
      <c r="A336" s="125"/>
      <c r="B336" s="125"/>
      <c r="C336" s="125"/>
      <c r="D336" s="125"/>
      <c r="E336" s="125"/>
      <c r="F336" s="125"/>
      <c r="G336" s="125"/>
      <c r="H336" s="125"/>
      <c r="I336" s="125"/>
      <c r="J336" s="125"/>
      <c r="K336" s="125"/>
      <c r="L336" s="125"/>
      <c r="M336" s="125"/>
      <c r="N336" s="125"/>
      <c r="O336" s="125"/>
      <c r="P336" s="125"/>
      <c r="Q336" s="125"/>
      <c r="R336" s="125"/>
      <c r="S336" s="125"/>
      <c r="T336" s="125"/>
      <c r="U336" s="125"/>
      <c r="V336" s="125"/>
      <c r="W336" s="125"/>
      <c r="X336" s="125"/>
      <c r="Y336" s="125"/>
      <c r="Z336" s="125"/>
      <c r="AA336" s="125"/>
      <c r="AB336" s="125"/>
    </row>
    <row r="337" spans="1:28" x14ac:dyDescent="0.3">
      <c r="A337" s="125"/>
      <c r="B337" s="125"/>
      <c r="C337" s="125"/>
      <c r="D337" s="125"/>
      <c r="E337" s="125"/>
      <c r="F337" s="125"/>
      <c r="G337" s="125"/>
      <c r="H337" s="125"/>
      <c r="I337" s="125"/>
      <c r="J337" s="125"/>
      <c r="K337" s="125"/>
      <c r="L337" s="125"/>
      <c r="M337" s="125"/>
      <c r="N337" s="125"/>
      <c r="O337" s="125"/>
      <c r="P337" s="125"/>
      <c r="Q337" s="125"/>
      <c r="R337" s="125"/>
      <c r="S337" s="125"/>
      <c r="T337" s="125"/>
      <c r="U337" s="125"/>
      <c r="V337" s="125"/>
      <c r="W337" s="125"/>
      <c r="X337" s="125"/>
      <c r="Y337" s="125"/>
      <c r="Z337" s="125"/>
      <c r="AA337" s="125"/>
      <c r="AB337" s="125"/>
    </row>
    <row r="338" spans="1:28" x14ac:dyDescent="0.3">
      <c r="A338" s="125"/>
      <c r="B338" s="125"/>
      <c r="C338" s="125"/>
      <c r="D338" s="125"/>
      <c r="E338" s="125"/>
      <c r="F338" s="125"/>
      <c r="G338" s="125"/>
      <c r="H338" s="125"/>
      <c r="I338" s="125"/>
      <c r="J338" s="125"/>
      <c r="K338" s="125"/>
      <c r="L338" s="125"/>
      <c r="M338" s="125"/>
      <c r="N338" s="125"/>
      <c r="O338" s="125"/>
      <c r="P338" s="125"/>
      <c r="Q338" s="125"/>
      <c r="R338" s="125"/>
      <c r="S338" s="125"/>
      <c r="T338" s="125"/>
      <c r="U338" s="125"/>
      <c r="V338" s="125"/>
      <c r="W338" s="125"/>
      <c r="X338" s="125"/>
      <c r="Y338" s="125"/>
      <c r="Z338" s="125"/>
      <c r="AA338" s="125"/>
      <c r="AB338" s="125"/>
    </row>
    <row r="339" spans="1:28" x14ac:dyDescent="0.3">
      <c r="A339" s="125"/>
      <c r="B339" s="125"/>
      <c r="C339" s="125"/>
      <c r="D339" s="125"/>
      <c r="E339" s="125"/>
      <c r="F339" s="125"/>
      <c r="G339" s="125"/>
      <c r="H339" s="125"/>
      <c r="I339" s="125"/>
      <c r="J339" s="125"/>
      <c r="K339" s="125"/>
      <c r="L339" s="125"/>
      <c r="M339" s="125"/>
      <c r="N339" s="125"/>
      <c r="O339" s="125"/>
      <c r="P339" s="125"/>
      <c r="Q339" s="125"/>
      <c r="R339" s="125"/>
      <c r="S339" s="125"/>
      <c r="T339" s="125"/>
      <c r="U339" s="125"/>
      <c r="V339" s="125"/>
      <c r="W339" s="125"/>
      <c r="X339" s="125"/>
      <c r="Y339" s="125"/>
      <c r="Z339" s="125"/>
      <c r="AA339" s="125"/>
      <c r="AB339" s="125"/>
    </row>
    <row r="340" spans="1:28" x14ac:dyDescent="0.3">
      <c r="A340" s="125"/>
      <c r="B340" s="125"/>
      <c r="C340" s="125"/>
      <c r="D340" s="125"/>
      <c r="E340" s="125"/>
      <c r="F340" s="125"/>
      <c r="G340" s="125"/>
      <c r="H340" s="125"/>
      <c r="I340" s="125"/>
      <c r="J340" s="125"/>
      <c r="K340" s="125"/>
      <c r="L340" s="125"/>
      <c r="M340" s="125"/>
      <c r="N340" s="125"/>
      <c r="O340" s="125"/>
      <c r="P340" s="125"/>
      <c r="Q340" s="125"/>
      <c r="R340" s="125"/>
      <c r="S340" s="125"/>
      <c r="T340" s="125"/>
      <c r="U340" s="125"/>
      <c r="V340" s="125"/>
      <c r="W340" s="125"/>
      <c r="X340" s="125"/>
      <c r="Y340" s="125"/>
      <c r="Z340" s="125"/>
      <c r="AA340" s="125"/>
      <c r="AB340" s="125"/>
    </row>
    <row r="341" spans="1:28" x14ac:dyDescent="0.3">
      <c r="A341" s="125"/>
      <c r="B341" s="125"/>
      <c r="C341" s="125"/>
      <c r="D341" s="125"/>
      <c r="E341" s="125"/>
      <c r="F341" s="125"/>
      <c r="G341" s="125"/>
      <c r="H341" s="125"/>
      <c r="I341" s="125"/>
      <c r="J341" s="125"/>
      <c r="K341" s="125"/>
      <c r="L341" s="125"/>
      <c r="M341" s="125"/>
      <c r="N341" s="125"/>
      <c r="O341" s="125"/>
      <c r="P341" s="125"/>
      <c r="Q341" s="125"/>
      <c r="R341" s="125"/>
      <c r="S341" s="125"/>
      <c r="T341" s="125"/>
      <c r="U341" s="125"/>
      <c r="V341" s="125"/>
      <c r="W341" s="125"/>
      <c r="X341" s="125"/>
      <c r="Y341" s="125"/>
      <c r="Z341" s="125"/>
      <c r="AA341" s="125"/>
      <c r="AB341" s="125"/>
    </row>
    <row r="342" spans="1:28" x14ac:dyDescent="0.3">
      <c r="A342" s="125"/>
      <c r="B342" s="125"/>
      <c r="C342" s="125"/>
      <c r="D342" s="125"/>
      <c r="E342" s="125"/>
      <c r="F342" s="125"/>
      <c r="G342" s="125"/>
      <c r="H342" s="125"/>
      <c r="I342" s="125"/>
      <c r="J342" s="125"/>
      <c r="K342" s="125"/>
      <c r="L342" s="125"/>
      <c r="M342" s="125"/>
      <c r="N342" s="125"/>
      <c r="O342" s="125"/>
      <c r="P342" s="125"/>
      <c r="Q342" s="125"/>
      <c r="R342" s="125"/>
      <c r="S342" s="125"/>
      <c r="T342" s="125"/>
      <c r="U342" s="125"/>
      <c r="V342" s="125"/>
      <c r="W342" s="125"/>
      <c r="X342" s="125"/>
      <c r="Y342" s="125"/>
      <c r="Z342" s="125"/>
      <c r="AA342" s="125"/>
      <c r="AB342" s="125"/>
    </row>
    <row r="343" spans="1:28" x14ac:dyDescent="0.3">
      <c r="A343" s="125"/>
      <c r="B343" s="125"/>
      <c r="C343" s="125"/>
      <c r="D343" s="125"/>
      <c r="E343" s="125"/>
      <c r="F343" s="125"/>
      <c r="G343" s="125"/>
      <c r="H343" s="125"/>
      <c r="I343" s="125"/>
      <c r="J343" s="125"/>
      <c r="K343" s="125"/>
      <c r="L343" s="125"/>
      <c r="M343" s="125"/>
      <c r="N343" s="125"/>
      <c r="O343" s="125"/>
      <c r="P343" s="125"/>
      <c r="Q343" s="125"/>
      <c r="R343" s="125"/>
      <c r="S343" s="125"/>
      <c r="T343" s="125"/>
      <c r="U343" s="125"/>
      <c r="V343" s="125"/>
      <c r="W343" s="125"/>
      <c r="X343" s="125"/>
      <c r="Y343" s="125"/>
      <c r="Z343" s="125"/>
      <c r="AA343" s="125"/>
      <c r="AB343" s="125"/>
    </row>
    <row r="344" spans="1:28" x14ac:dyDescent="0.3">
      <c r="A344" s="125"/>
      <c r="B344" s="125"/>
      <c r="C344" s="125"/>
      <c r="D344" s="125"/>
      <c r="E344" s="125"/>
      <c r="F344" s="125"/>
      <c r="G344" s="125"/>
      <c r="H344" s="125"/>
      <c r="I344" s="125"/>
      <c r="J344" s="125"/>
      <c r="K344" s="125"/>
      <c r="L344" s="125"/>
      <c r="M344" s="125"/>
      <c r="N344" s="125"/>
      <c r="O344" s="125"/>
      <c r="P344" s="125"/>
      <c r="Q344" s="125"/>
      <c r="R344" s="125"/>
      <c r="S344" s="125"/>
      <c r="T344" s="125"/>
      <c r="U344" s="125"/>
      <c r="V344" s="125"/>
      <c r="W344" s="125"/>
      <c r="X344" s="125"/>
      <c r="Y344" s="125"/>
      <c r="Z344" s="125"/>
      <c r="AA344" s="125"/>
      <c r="AB344" s="125"/>
    </row>
    <row r="345" spans="1:28" x14ac:dyDescent="0.3">
      <c r="A345" s="125"/>
      <c r="B345" s="125"/>
      <c r="C345" s="125"/>
      <c r="D345" s="125"/>
      <c r="E345" s="125"/>
      <c r="F345" s="125"/>
      <c r="G345" s="125"/>
      <c r="H345" s="125"/>
      <c r="I345" s="125"/>
      <c r="J345" s="125"/>
      <c r="K345" s="125"/>
      <c r="L345" s="125"/>
      <c r="M345" s="125"/>
      <c r="N345" s="125"/>
      <c r="O345" s="125"/>
      <c r="P345" s="125"/>
      <c r="Q345" s="125"/>
      <c r="R345" s="125"/>
      <c r="S345" s="125"/>
      <c r="T345" s="125"/>
      <c r="U345" s="125"/>
      <c r="V345" s="125"/>
      <c r="W345" s="125"/>
      <c r="X345" s="125"/>
      <c r="Y345" s="125"/>
      <c r="Z345" s="125"/>
      <c r="AA345" s="125"/>
      <c r="AB345" s="125"/>
    </row>
    <row r="346" spans="1:28" x14ac:dyDescent="0.3">
      <c r="A346" s="125"/>
      <c r="B346" s="125"/>
      <c r="C346" s="125"/>
      <c r="D346" s="125"/>
      <c r="E346" s="125"/>
      <c r="F346" s="125"/>
      <c r="G346" s="125"/>
      <c r="H346" s="125"/>
      <c r="I346" s="125"/>
      <c r="J346" s="125"/>
      <c r="K346" s="125"/>
      <c r="L346" s="125"/>
      <c r="M346" s="125"/>
      <c r="N346" s="125"/>
      <c r="O346" s="125"/>
      <c r="P346" s="125"/>
      <c r="Q346" s="125"/>
      <c r="R346" s="125"/>
      <c r="S346" s="125"/>
      <c r="T346" s="125"/>
      <c r="U346" s="125"/>
      <c r="V346" s="125"/>
      <c r="W346" s="125"/>
      <c r="X346" s="125"/>
      <c r="Y346" s="125"/>
      <c r="Z346" s="125"/>
      <c r="AA346" s="125"/>
      <c r="AB346" s="125"/>
    </row>
    <row r="347" spans="1:28" x14ac:dyDescent="0.3">
      <c r="A347" s="125"/>
      <c r="B347" s="125"/>
      <c r="C347" s="125"/>
      <c r="D347" s="125"/>
      <c r="E347" s="125"/>
      <c r="F347" s="125"/>
      <c r="G347" s="125"/>
      <c r="H347" s="125"/>
      <c r="I347" s="125"/>
      <c r="J347" s="125"/>
      <c r="K347" s="125"/>
      <c r="L347" s="125"/>
      <c r="M347" s="125"/>
      <c r="N347" s="125"/>
      <c r="O347" s="125"/>
      <c r="P347" s="125"/>
      <c r="Q347" s="125"/>
      <c r="R347" s="125"/>
      <c r="S347" s="125"/>
      <c r="T347" s="125"/>
      <c r="U347" s="125"/>
      <c r="V347" s="125"/>
      <c r="W347" s="125"/>
      <c r="X347" s="125"/>
      <c r="Y347" s="125"/>
      <c r="Z347" s="125"/>
      <c r="AA347" s="125"/>
      <c r="AB347" s="125"/>
    </row>
    <row r="348" spans="1:28" x14ac:dyDescent="0.3">
      <c r="A348" s="125"/>
      <c r="B348" s="125"/>
      <c r="C348" s="125"/>
      <c r="D348" s="125"/>
      <c r="E348" s="125"/>
      <c r="F348" s="125"/>
      <c r="G348" s="125"/>
      <c r="H348" s="125"/>
      <c r="I348" s="125"/>
      <c r="J348" s="125"/>
      <c r="K348" s="125"/>
      <c r="L348" s="125"/>
      <c r="M348" s="125"/>
      <c r="N348" s="125"/>
      <c r="O348" s="125"/>
      <c r="P348" s="125"/>
      <c r="Q348" s="125"/>
      <c r="R348" s="125"/>
      <c r="S348" s="125"/>
      <c r="T348" s="125"/>
      <c r="U348" s="125"/>
      <c r="V348" s="125"/>
      <c r="W348" s="125"/>
      <c r="X348" s="125"/>
      <c r="Y348" s="125"/>
      <c r="Z348" s="125"/>
      <c r="AA348" s="125"/>
      <c r="AB348" s="125"/>
    </row>
    <row r="349" spans="1:28" x14ac:dyDescent="0.3">
      <c r="A349" s="125"/>
      <c r="B349" s="125"/>
      <c r="C349" s="125"/>
      <c r="D349" s="125"/>
      <c r="E349" s="125"/>
      <c r="F349" s="125"/>
      <c r="G349" s="125"/>
      <c r="H349" s="125"/>
      <c r="I349" s="125"/>
      <c r="J349" s="125"/>
      <c r="K349" s="125"/>
      <c r="L349" s="125"/>
      <c r="M349" s="125"/>
      <c r="N349" s="125"/>
      <c r="O349" s="125"/>
      <c r="P349" s="125"/>
      <c r="Q349" s="125"/>
      <c r="R349" s="125"/>
      <c r="S349" s="125"/>
      <c r="T349" s="125"/>
      <c r="U349" s="125"/>
      <c r="V349" s="125"/>
      <c r="W349" s="125"/>
      <c r="X349" s="125"/>
      <c r="Y349" s="125"/>
      <c r="Z349" s="125"/>
      <c r="AA349" s="125"/>
      <c r="AB349" s="125"/>
    </row>
    <row r="350" spans="1:28" x14ac:dyDescent="0.3">
      <c r="A350" s="125"/>
      <c r="B350" s="125"/>
      <c r="C350" s="125"/>
      <c r="D350" s="125"/>
      <c r="E350" s="125"/>
      <c r="F350" s="125"/>
      <c r="G350" s="125"/>
      <c r="H350" s="125"/>
      <c r="I350" s="125"/>
      <c r="J350" s="125"/>
      <c r="K350" s="125"/>
      <c r="L350" s="125"/>
      <c r="M350" s="125"/>
      <c r="N350" s="125"/>
      <c r="O350" s="125"/>
      <c r="P350" s="125"/>
      <c r="Q350" s="125"/>
      <c r="R350" s="125"/>
      <c r="S350" s="125"/>
      <c r="T350" s="125"/>
      <c r="U350" s="125"/>
      <c r="V350" s="125"/>
      <c r="W350" s="125"/>
      <c r="X350" s="125"/>
      <c r="Y350" s="125"/>
      <c r="Z350" s="125"/>
      <c r="AA350" s="125"/>
      <c r="AB350" s="125"/>
    </row>
    <row r="351" spans="1:28" x14ac:dyDescent="0.3">
      <c r="A351" s="125"/>
      <c r="B351" s="125"/>
      <c r="C351" s="125"/>
      <c r="D351" s="125"/>
      <c r="E351" s="125"/>
      <c r="F351" s="125"/>
      <c r="G351" s="125"/>
      <c r="H351" s="125"/>
      <c r="I351" s="125"/>
      <c r="J351" s="125"/>
      <c r="K351" s="125"/>
      <c r="L351" s="125"/>
      <c r="M351" s="125"/>
      <c r="N351" s="125"/>
      <c r="O351" s="125"/>
      <c r="P351" s="125"/>
      <c r="Q351" s="125"/>
      <c r="R351" s="125"/>
      <c r="S351" s="125"/>
      <c r="T351" s="125"/>
      <c r="U351" s="125"/>
      <c r="V351" s="125"/>
      <c r="W351" s="125"/>
      <c r="X351" s="125"/>
      <c r="Y351" s="125"/>
      <c r="Z351" s="125"/>
      <c r="AA351" s="125"/>
      <c r="AB351" s="125"/>
    </row>
    <row r="352" spans="1:28" x14ac:dyDescent="0.3">
      <c r="A352" s="125"/>
      <c r="B352" s="125"/>
      <c r="C352" s="125"/>
      <c r="D352" s="125"/>
      <c r="E352" s="125"/>
      <c r="F352" s="125"/>
      <c r="G352" s="125"/>
      <c r="H352" s="125"/>
      <c r="I352" s="125"/>
      <c r="J352" s="125"/>
      <c r="K352" s="125"/>
      <c r="L352" s="125"/>
      <c r="M352" s="125"/>
      <c r="N352" s="125"/>
      <c r="O352" s="125"/>
      <c r="P352" s="125"/>
      <c r="Q352" s="125"/>
      <c r="R352" s="125"/>
      <c r="S352" s="125"/>
      <c r="T352" s="125"/>
      <c r="U352" s="125"/>
      <c r="V352" s="125"/>
      <c r="W352" s="125"/>
      <c r="X352" s="125"/>
      <c r="Y352" s="125"/>
      <c r="Z352" s="125"/>
      <c r="AA352" s="125"/>
      <c r="AB352" s="125"/>
    </row>
    <row r="353" spans="1:28" x14ac:dyDescent="0.3">
      <c r="A353" s="125"/>
      <c r="B353" s="125"/>
      <c r="C353" s="125"/>
      <c r="D353" s="125"/>
      <c r="E353" s="125"/>
      <c r="F353" s="125"/>
      <c r="G353" s="125"/>
      <c r="H353" s="125"/>
      <c r="I353" s="125"/>
      <c r="J353" s="125"/>
      <c r="K353" s="125"/>
      <c r="L353" s="125"/>
      <c r="M353" s="125"/>
      <c r="N353" s="125"/>
      <c r="O353" s="125"/>
      <c r="P353" s="125"/>
      <c r="Q353" s="125"/>
      <c r="R353" s="125"/>
      <c r="S353" s="125"/>
      <c r="T353" s="125"/>
      <c r="U353" s="125"/>
      <c r="V353" s="125"/>
      <c r="W353" s="125"/>
      <c r="X353" s="125"/>
      <c r="Y353" s="125"/>
      <c r="Z353" s="125"/>
      <c r="AA353" s="125"/>
      <c r="AB353" s="125"/>
    </row>
    <row r="354" spans="1:28" x14ac:dyDescent="0.3">
      <c r="A354" s="125"/>
      <c r="B354" s="125"/>
      <c r="C354" s="125"/>
      <c r="D354" s="125"/>
      <c r="E354" s="125"/>
      <c r="F354" s="125"/>
      <c r="G354" s="125"/>
      <c r="H354" s="125"/>
      <c r="I354" s="125"/>
      <c r="J354" s="125"/>
      <c r="K354" s="125"/>
      <c r="L354" s="125"/>
      <c r="M354" s="125"/>
      <c r="N354" s="125"/>
      <c r="O354" s="125"/>
      <c r="P354" s="125"/>
      <c r="Q354" s="125"/>
      <c r="R354" s="125"/>
      <c r="S354" s="125"/>
      <c r="T354" s="125"/>
      <c r="U354" s="125"/>
      <c r="V354" s="125"/>
      <c r="W354" s="125"/>
      <c r="X354" s="125"/>
      <c r="Y354" s="125"/>
      <c r="Z354" s="125"/>
      <c r="AA354" s="125"/>
      <c r="AB354" s="125"/>
    </row>
    <row r="355" spans="1:28" x14ac:dyDescent="0.3">
      <c r="A355" s="125"/>
      <c r="B355" s="125"/>
      <c r="C355" s="125"/>
      <c r="D355" s="125"/>
      <c r="E355" s="125"/>
      <c r="F355" s="125"/>
      <c r="G355" s="125"/>
      <c r="H355" s="125"/>
      <c r="I355" s="125"/>
      <c r="J355" s="125"/>
      <c r="K355" s="125"/>
      <c r="L355" s="125"/>
      <c r="M355" s="125"/>
      <c r="N355" s="125"/>
      <c r="O355" s="125"/>
      <c r="P355" s="125"/>
      <c r="Q355" s="125"/>
      <c r="R355" s="125"/>
      <c r="S355" s="125"/>
      <c r="T355" s="125"/>
      <c r="U355" s="125"/>
      <c r="V355" s="125"/>
      <c r="W355" s="125"/>
      <c r="X355" s="125"/>
      <c r="Y355" s="125"/>
      <c r="Z355" s="125"/>
      <c r="AA355" s="125"/>
      <c r="AB355" s="125"/>
    </row>
    <row r="356" spans="1:28" x14ac:dyDescent="0.3">
      <c r="A356" s="125"/>
      <c r="B356" s="125"/>
      <c r="C356" s="125"/>
      <c r="D356" s="125"/>
      <c r="E356" s="125"/>
      <c r="F356" s="125"/>
      <c r="G356" s="125"/>
      <c r="H356" s="125"/>
      <c r="I356" s="125"/>
      <c r="J356" s="125"/>
      <c r="K356" s="125"/>
      <c r="L356" s="125"/>
      <c r="M356" s="125"/>
      <c r="N356" s="125"/>
      <c r="O356" s="125"/>
      <c r="P356" s="125"/>
      <c r="Q356" s="125"/>
      <c r="R356" s="125"/>
      <c r="S356" s="125"/>
      <c r="T356" s="125"/>
      <c r="U356" s="125"/>
      <c r="V356" s="125"/>
      <c r="W356" s="125"/>
      <c r="X356" s="125"/>
      <c r="Y356" s="125"/>
      <c r="Z356" s="125"/>
      <c r="AA356" s="125"/>
      <c r="AB356" s="125"/>
    </row>
    <row r="357" spans="1:28" x14ac:dyDescent="0.3">
      <c r="A357" s="125"/>
      <c r="B357" s="125"/>
      <c r="C357" s="125"/>
      <c r="D357" s="125"/>
      <c r="E357" s="125"/>
      <c r="F357" s="125"/>
      <c r="G357" s="125"/>
      <c r="H357" s="125"/>
      <c r="I357" s="125"/>
      <c r="J357" s="125"/>
      <c r="K357" s="125"/>
      <c r="L357" s="125"/>
      <c r="M357" s="125"/>
      <c r="N357" s="125"/>
      <c r="O357" s="125"/>
      <c r="P357" s="125"/>
      <c r="Q357" s="125"/>
      <c r="R357" s="125"/>
      <c r="S357" s="125"/>
      <c r="T357" s="125"/>
      <c r="U357" s="125"/>
      <c r="V357" s="125"/>
      <c r="W357" s="125"/>
      <c r="X357" s="125"/>
      <c r="Y357" s="125"/>
      <c r="Z357" s="125"/>
      <c r="AA357" s="125"/>
      <c r="AB357" s="125"/>
    </row>
    <row r="358" spans="1:28" x14ac:dyDescent="0.3">
      <c r="A358" s="125"/>
      <c r="B358" s="125"/>
      <c r="C358" s="125"/>
      <c r="D358" s="125"/>
      <c r="E358" s="125"/>
      <c r="F358" s="125"/>
      <c r="G358" s="125"/>
      <c r="H358" s="125"/>
      <c r="I358" s="125"/>
      <c r="J358" s="125"/>
      <c r="K358" s="125"/>
      <c r="L358" s="125"/>
      <c r="M358" s="125"/>
      <c r="N358" s="125"/>
      <c r="O358" s="125"/>
      <c r="P358" s="125"/>
      <c r="Q358" s="125"/>
      <c r="R358" s="125"/>
      <c r="S358" s="125"/>
      <c r="T358" s="125"/>
      <c r="U358" s="125"/>
      <c r="V358" s="125"/>
      <c r="W358" s="125"/>
      <c r="X358" s="125"/>
      <c r="Y358" s="125"/>
      <c r="Z358" s="125"/>
      <c r="AA358" s="125"/>
      <c r="AB358" s="125"/>
    </row>
    <row r="359" spans="1:28" x14ac:dyDescent="0.3">
      <c r="A359" s="125"/>
      <c r="B359" s="125"/>
      <c r="C359" s="125"/>
      <c r="D359" s="125"/>
      <c r="E359" s="125"/>
      <c r="F359" s="125"/>
      <c r="G359" s="125"/>
      <c r="H359" s="125"/>
      <c r="I359" s="125"/>
      <c r="J359" s="125"/>
      <c r="K359" s="125"/>
      <c r="L359" s="125"/>
      <c r="M359" s="125"/>
      <c r="N359" s="125"/>
      <c r="O359" s="125"/>
      <c r="P359" s="125"/>
      <c r="Q359" s="125"/>
      <c r="R359" s="125"/>
      <c r="S359" s="125"/>
      <c r="T359" s="125"/>
      <c r="U359" s="125"/>
      <c r="V359" s="125"/>
      <c r="W359" s="125"/>
      <c r="X359" s="125"/>
      <c r="Y359" s="125"/>
      <c r="Z359" s="125"/>
      <c r="AA359" s="125"/>
      <c r="AB359" s="125"/>
    </row>
    <row r="360" spans="1:28" x14ac:dyDescent="0.3">
      <c r="A360" s="125"/>
      <c r="B360" s="125"/>
      <c r="C360" s="125"/>
      <c r="D360" s="125"/>
      <c r="E360" s="125"/>
      <c r="F360" s="125"/>
      <c r="G360" s="125"/>
      <c r="H360" s="125"/>
      <c r="I360" s="125"/>
      <c r="J360" s="125"/>
      <c r="K360" s="125"/>
      <c r="L360" s="125"/>
      <c r="M360" s="125"/>
      <c r="N360" s="125"/>
      <c r="O360" s="125"/>
      <c r="P360" s="125"/>
      <c r="Q360" s="125"/>
      <c r="R360" s="125"/>
      <c r="S360" s="125"/>
      <c r="T360" s="125"/>
      <c r="U360" s="125"/>
      <c r="V360" s="125"/>
      <c r="W360" s="125"/>
      <c r="X360" s="125"/>
      <c r="Y360" s="125"/>
      <c r="Z360" s="125"/>
      <c r="AA360" s="125"/>
      <c r="AB360" s="125"/>
    </row>
    <row r="361" spans="1:28" x14ac:dyDescent="0.3">
      <c r="A361" s="125"/>
      <c r="B361" s="125"/>
      <c r="C361" s="125"/>
      <c r="D361" s="125"/>
      <c r="E361" s="125"/>
      <c r="F361" s="125"/>
      <c r="G361" s="125"/>
      <c r="H361" s="125"/>
      <c r="I361" s="125"/>
      <c r="J361" s="125"/>
      <c r="K361" s="125"/>
      <c r="L361" s="125"/>
      <c r="M361" s="125"/>
      <c r="N361" s="125"/>
      <c r="O361" s="125"/>
      <c r="P361" s="125"/>
      <c r="Q361" s="125"/>
      <c r="R361" s="125"/>
      <c r="S361" s="125"/>
      <c r="T361" s="125"/>
      <c r="U361" s="125"/>
      <c r="V361" s="125"/>
      <c r="W361" s="125"/>
      <c r="X361" s="125"/>
      <c r="Y361" s="125"/>
      <c r="Z361" s="125"/>
      <c r="AA361" s="125"/>
      <c r="AB361" s="125"/>
    </row>
    <row r="362" spans="1:28" x14ac:dyDescent="0.3">
      <c r="A362" s="125"/>
      <c r="B362" s="125"/>
      <c r="C362" s="125"/>
      <c r="D362" s="125"/>
      <c r="E362" s="125"/>
      <c r="F362" s="125"/>
      <c r="G362" s="125"/>
      <c r="H362" s="125"/>
      <c r="I362" s="125"/>
      <c r="J362" s="125"/>
      <c r="K362" s="125"/>
      <c r="L362" s="125"/>
      <c r="M362" s="125"/>
      <c r="N362" s="125"/>
      <c r="O362" s="125"/>
      <c r="P362" s="125"/>
      <c r="Q362" s="125"/>
      <c r="R362" s="125"/>
      <c r="S362" s="125"/>
      <c r="T362" s="125"/>
      <c r="U362" s="125"/>
      <c r="V362" s="125"/>
      <c r="W362" s="125"/>
      <c r="X362" s="125"/>
      <c r="Y362" s="125"/>
      <c r="Z362" s="125"/>
      <c r="AA362" s="125"/>
      <c r="AB362" s="125"/>
    </row>
    <row r="363" spans="1:28" x14ac:dyDescent="0.3">
      <c r="A363" s="125"/>
      <c r="B363" s="125"/>
      <c r="C363" s="125"/>
      <c r="D363" s="125"/>
      <c r="E363" s="125"/>
      <c r="F363" s="125"/>
      <c r="G363" s="125"/>
      <c r="H363" s="125"/>
      <c r="I363" s="125"/>
      <c r="J363" s="125"/>
      <c r="K363" s="125"/>
      <c r="L363" s="125"/>
      <c r="M363" s="125"/>
      <c r="N363" s="125"/>
      <c r="O363" s="125"/>
      <c r="P363" s="125"/>
      <c r="Q363" s="125"/>
      <c r="R363" s="125"/>
      <c r="S363" s="125"/>
      <c r="T363" s="125"/>
      <c r="U363" s="125"/>
      <c r="V363" s="125"/>
      <c r="W363" s="125"/>
      <c r="X363" s="125"/>
      <c r="Y363" s="125"/>
      <c r="Z363" s="125"/>
      <c r="AA363" s="125"/>
      <c r="AB363" s="125"/>
    </row>
    <row r="364" spans="1:28" x14ac:dyDescent="0.3">
      <c r="A364" s="125"/>
      <c r="B364" s="125"/>
      <c r="C364" s="125"/>
      <c r="D364" s="125"/>
      <c r="E364" s="125"/>
      <c r="F364" s="125"/>
      <c r="G364" s="125"/>
      <c r="H364" s="125"/>
      <c r="I364" s="125"/>
      <c r="J364" s="125"/>
      <c r="K364" s="125"/>
      <c r="L364" s="125"/>
      <c r="M364" s="125"/>
      <c r="N364" s="125"/>
      <c r="O364" s="125"/>
      <c r="P364" s="125"/>
      <c r="Q364" s="125"/>
      <c r="R364" s="125"/>
      <c r="S364" s="125"/>
      <c r="T364" s="125"/>
      <c r="U364" s="125"/>
      <c r="V364" s="125"/>
      <c r="W364" s="125"/>
      <c r="X364" s="125"/>
      <c r="Y364" s="125"/>
      <c r="Z364" s="125"/>
      <c r="AA364" s="125"/>
      <c r="AB364" s="125"/>
    </row>
    <row r="365" spans="1:28" x14ac:dyDescent="0.3">
      <c r="A365" s="125"/>
      <c r="B365" s="125"/>
      <c r="C365" s="125"/>
      <c r="D365" s="125"/>
      <c r="E365" s="125"/>
      <c r="F365" s="125"/>
      <c r="G365" s="125"/>
      <c r="H365" s="125"/>
      <c r="I365" s="125"/>
      <c r="J365" s="125"/>
      <c r="K365" s="125"/>
      <c r="L365" s="125"/>
      <c r="M365" s="125"/>
      <c r="N365" s="125"/>
      <c r="O365" s="125"/>
      <c r="P365" s="125"/>
      <c r="Q365" s="125"/>
      <c r="R365" s="125"/>
      <c r="S365" s="125"/>
      <c r="T365" s="125"/>
      <c r="U365" s="125"/>
      <c r="V365" s="125"/>
      <c r="W365" s="125"/>
      <c r="X365" s="125"/>
      <c r="Y365" s="125"/>
      <c r="Z365" s="125"/>
      <c r="AA365" s="125"/>
      <c r="AB365" s="125"/>
    </row>
    <row r="366" spans="1:28" x14ac:dyDescent="0.3">
      <c r="A366" s="125"/>
      <c r="B366" s="125"/>
      <c r="C366" s="125"/>
      <c r="D366" s="125"/>
      <c r="E366" s="125"/>
      <c r="F366" s="125"/>
      <c r="G366" s="125"/>
      <c r="H366" s="125"/>
      <c r="I366" s="125"/>
      <c r="J366" s="125"/>
      <c r="K366" s="125"/>
      <c r="L366" s="125"/>
      <c r="M366" s="125"/>
      <c r="N366" s="125"/>
      <c r="O366" s="125"/>
      <c r="P366" s="125"/>
      <c r="Q366" s="125"/>
      <c r="R366" s="125"/>
      <c r="S366" s="125"/>
      <c r="T366" s="125"/>
      <c r="U366" s="125"/>
      <c r="V366" s="125"/>
      <c r="W366" s="125"/>
      <c r="X366" s="125"/>
      <c r="Y366" s="125"/>
      <c r="Z366" s="125"/>
      <c r="AA366" s="125"/>
      <c r="AB366" s="125"/>
    </row>
    <row r="367" spans="1:28" x14ac:dyDescent="0.3">
      <c r="A367" s="125"/>
      <c r="B367" s="125"/>
      <c r="C367" s="125"/>
      <c r="D367" s="125"/>
      <c r="E367" s="125"/>
      <c r="F367" s="125"/>
      <c r="G367" s="125"/>
      <c r="H367" s="125"/>
      <c r="I367" s="125"/>
      <c r="J367" s="125"/>
      <c r="K367" s="125"/>
      <c r="L367" s="125"/>
      <c r="M367" s="125"/>
      <c r="N367" s="125"/>
      <c r="O367" s="125"/>
      <c r="P367" s="125"/>
      <c r="Q367" s="125"/>
      <c r="R367" s="125"/>
      <c r="S367" s="125"/>
      <c r="T367" s="125"/>
      <c r="U367" s="125"/>
      <c r="V367" s="125"/>
      <c r="W367" s="125"/>
      <c r="X367" s="125"/>
      <c r="Y367" s="125"/>
      <c r="Z367" s="125"/>
      <c r="AA367" s="125"/>
      <c r="AB367" s="125"/>
    </row>
    <row r="368" spans="1:28" x14ac:dyDescent="0.3">
      <c r="A368" s="125"/>
      <c r="B368" s="125"/>
      <c r="C368" s="125"/>
      <c r="D368" s="125"/>
      <c r="E368" s="125"/>
      <c r="F368" s="125"/>
      <c r="G368" s="125"/>
      <c r="H368" s="125"/>
      <c r="I368" s="125"/>
      <c r="J368" s="125"/>
      <c r="K368" s="125"/>
      <c r="L368" s="125"/>
      <c r="M368" s="125"/>
      <c r="N368" s="125"/>
      <c r="O368" s="125"/>
      <c r="P368" s="125"/>
      <c r="Q368" s="125"/>
      <c r="R368" s="125"/>
      <c r="S368" s="125"/>
      <c r="T368" s="125"/>
      <c r="U368" s="125"/>
      <c r="V368" s="125"/>
      <c r="W368" s="125"/>
      <c r="X368" s="125"/>
      <c r="Y368" s="125"/>
      <c r="Z368" s="125"/>
      <c r="AA368" s="125"/>
      <c r="AB368" s="125"/>
    </row>
    <row r="369" spans="1:28" x14ac:dyDescent="0.3">
      <c r="A369" s="125"/>
      <c r="B369" s="125"/>
      <c r="C369" s="125"/>
      <c r="D369" s="125"/>
      <c r="E369" s="125"/>
      <c r="F369" s="125"/>
      <c r="G369" s="125"/>
      <c r="H369" s="125"/>
      <c r="I369" s="125"/>
      <c r="J369" s="125"/>
      <c r="K369" s="125"/>
      <c r="L369" s="125"/>
      <c r="M369" s="125"/>
      <c r="N369" s="125"/>
      <c r="O369" s="125"/>
      <c r="P369" s="125"/>
      <c r="Q369" s="125"/>
      <c r="R369" s="125"/>
      <c r="S369" s="125"/>
      <c r="T369" s="125"/>
      <c r="U369" s="125"/>
      <c r="V369" s="125"/>
      <c r="W369" s="125"/>
      <c r="X369" s="125"/>
      <c r="Y369" s="125"/>
      <c r="Z369" s="125"/>
      <c r="AA369" s="125"/>
      <c r="AB369" s="125"/>
    </row>
    <row r="370" spans="1:28" x14ac:dyDescent="0.3">
      <c r="A370" s="125"/>
      <c r="B370" s="125"/>
      <c r="C370" s="125"/>
      <c r="D370" s="125"/>
      <c r="E370" s="125"/>
      <c r="F370" s="125"/>
      <c r="G370" s="125"/>
      <c r="H370" s="125"/>
      <c r="I370" s="125"/>
      <c r="J370" s="125"/>
      <c r="K370" s="125"/>
      <c r="L370" s="125"/>
      <c r="M370" s="125"/>
      <c r="N370" s="125"/>
      <c r="O370" s="125"/>
      <c r="P370" s="125"/>
      <c r="Q370" s="125"/>
      <c r="R370" s="125"/>
      <c r="S370" s="125"/>
      <c r="T370" s="125"/>
      <c r="U370" s="125"/>
      <c r="V370" s="125"/>
      <c r="W370" s="125"/>
      <c r="X370" s="125"/>
      <c r="Y370" s="125"/>
      <c r="Z370" s="125"/>
      <c r="AA370" s="125"/>
      <c r="AB370" s="125"/>
    </row>
    <row r="371" spans="1:28" x14ac:dyDescent="0.3">
      <c r="A371" s="125"/>
      <c r="B371" s="125"/>
      <c r="C371" s="125"/>
      <c r="D371" s="125"/>
      <c r="E371" s="125"/>
      <c r="F371" s="125"/>
      <c r="G371" s="125"/>
      <c r="H371" s="125"/>
      <c r="I371" s="125"/>
      <c r="J371" s="125"/>
      <c r="K371" s="125"/>
      <c r="L371" s="125"/>
      <c r="M371" s="125"/>
      <c r="N371" s="125"/>
      <c r="O371" s="125"/>
      <c r="P371" s="125"/>
      <c r="Q371" s="125"/>
      <c r="R371" s="125"/>
      <c r="S371" s="125"/>
      <c r="T371" s="125"/>
      <c r="U371" s="125"/>
      <c r="V371" s="125"/>
      <c r="W371" s="125"/>
      <c r="X371" s="125"/>
      <c r="Y371" s="125"/>
      <c r="Z371" s="125"/>
      <c r="AA371" s="125"/>
      <c r="AB371" s="125"/>
    </row>
    <row r="372" spans="1:28" x14ac:dyDescent="0.3">
      <c r="A372" s="125"/>
      <c r="B372" s="125"/>
      <c r="C372" s="125"/>
      <c r="D372" s="125"/>
      <c r="E372" s="125"/>
      <c r="F372" s="125"/>
      <c r="G372" s="125"/>
      <c r="H372" s="125"/>
      <c r="I372" s="125"/>
      <c r="J372" s="125"/>
      <c r="K372" s="125"/>
      <c r="L372" s="125"/>
      <c r="M372" s="125"/>
      <c r="N372" s="125"/>
      <c r="O372" s="125"/>
      <c r="P372" s="125"/>
      <c r="Q372" s="125"/>
      <c r="R372" s="125"/>
      <c r="S372" s="125"/>
      <c r="T372" s="125"/>
      <c r="U372" s="125"/>
      <c r="V372" s="125"/>
      <c r="W372" s="125"/>
      <c r="X372" s="125"/>
      <c r="Y372" s="125"/>
      <c r="Z372" s="125"/>
      <c r="AA372" s="125"/>
      <c r="AB372" s="125"/>
    </row>
    <row r="373" spans="1:28" x14ac:dyDescent="0.3">
      <c r="A373" s="125"/>
      <c r="B373" s="125"/>
      <c r="C373" s="125"/>
      <c r="D373" s="125"/>
      <c r="E373" s="125"/>
      <c r="F373" s="125"/>
      <c r="G373" s="125"/>
      <c r="H373" s="125"/>
      <c r="I373" s="125"/>
      <c r="J373" s="125"/>
      <c r="K373" s="125"/>
      <c r="L373" s="125"/>
      <c r="M373" s="125"/>
      <c r="N373" s="125"/>
      <c r="O373" s="125"/>
      <c r="P373" s="125"/>
      <c r="Q373" s="125"/>
      <c r="R373" s="125"/>
      <c r="S373" s="125"/>
      <c r="T373" s="125"/>
      <c r="U373" s="125"/>
      <c r="V373" s="125"/>
      <c r="W373" s="125"/>
      <c r="X373" s="125"/>
      <c r="Y373" s="125"/>
      <c r="Z373" s="125"/>
      <c r="AA373" s="125"/>
      <c r="AB373" s="125"/>
    </row>
    <row r="374" spans="1:28" x14ac:dyDescent="0.3">
      <c r="A374" s="125"/>
      <c r="B374" s="125"/>
      <c r="C374" s="125"/>
      <c r="D374" s="125"/>
      <c r="E374" s="125"/>
      <c r="F374" s="125"/>
      <c r="G374" s="125"/>
      <c r="H374" s="125"/>
      <c r="I374" s="125"/>
      <c r="J374" s="125"/>
      <c r="K374" s="125"/>
      <c r="L374" s="125"/>
      <c r="M374" s="125"/>
      <c r="N374" s="125"/>
      <c r="O374" s="125"/>
      <c r="P374" s="125"/>
      <c r="Q374" s="125"/>
      <c r="R374" s="125"/>
      <c r="S374" s="125"/>
      <c r="T374" s="125"/>
      <c r="U374" s="125"/>
      <c r="V374" s="125"/>
      <c r="W374" s="125"/>
      <c r="X374" s="125"/>
      <c r="Y374" s="125"/>
      <c r="Z374" s="125"/>
      <c r="AA374" s="125"/>
      <c r="AB374" s="125"/>
    </row>
    <row r="375" spans="1:28" x14ac:dyDescent="0.3">
      <c r="A375" s="125"/>
      <c r="B375" s="125"/>
      <c r="C375" s="125"/>
      <c r="D375" s="125"/>
      <c r="E375" s="125"/>
      <c r="F375" s="125"/>
      <c r="G375" s="125"/>
      <c r="H375" s="125"/>
      <c r="I375" s="125"/>
      <c r="J375" s="125"/>
      <c r="K375" s="125"/>
      <c r="L375" s="125"/>
      <c r="M375" s="125"/>
      <c r="N375" s="125"/>
      <c r="O375" s="125"/>
      <c r="P375" s="125"/>
      <c r="Q375" s="125"/>
      <c r="R375" s="125"/>
      <c r="S375" s="125"/>
      <c r="T375" s="125"/>
      <c r="U375" s="125"/>
      <c r="V375" s="125"/>
      <c r="W375" s="125"/>
      <c r="X375" s="125"/>
      <c r="Y375" s="125"/>
      <c r="Z375" s="125"/>
      <c r="AA375" s="125"/>
      <c r="AB375" s="125"/>
    </row>
    <row r="376" spans="1:28" x14ac:dyDescent="0.3">
      <c r="A376" s="125"/>
      <c r="B376" s="125"/>
      <c r="C376" s="125"/>
      <c r="D376" s="125"/>
      <c r="E376" s="125"/>
      <c r="F376" s="125"/>
      <c r="G376" s="125"/>
      <c r="H376" s="125"/>
      <c r="I376" s="125"/>
      <c r="J376" s="125"/>
      <c r="K376" s="125"/>
      <c r="L376" s="125"/>
      <c r="M376" s="125"/>
      <c r="N376" s="125"/>
      <c r="O376" s="125"/>
      <c r="P376" s="125"/>
      <c r="Q376" s="125"/>
      <c r="R376" s="125"/>
      <c r="S376" s="125"/>
      <c r="T376" s="125"/>
      <c r="U376" s="125"/>
      <c r="V376" s="125"/>
      <c r="W376" s="125"/>
      <c r="X376" s="125"/>
      <c r="Y376" s="125"/>
      <c r="Z376" s="125"/>
      <c r="AA376" s="125"/>
      <c r="AB376" s="125"/>
    </row>
    <row r="377" spans="1:28" x14ac:dyDescent="0.3">
      <c r="A377" s="125"/>
      <c r="B377" s="125"/>
      <c r="C377" s="125"/>
      <c r="D377" s="125"/>
      <c r="E377" s="125"/>
      <c r="F377" s="125"/>
      <c r="G377" s="125"/>
      <c r="H377" s="125"/>
      <c r="I377" s="125"/>
      <c r="J377" s="125"/>
      <c r="K377" s="125"/>
      <c r="L377" s="125"/>
      <c r="M377" s="125"/>
      <c r="N377" s="125"/>
      <c r="O377" s="125"/>
      <c r="P377" s="125"/>
      <c r="Q377" s="125"/>
      <c r="R377" s="125"/>
      <c r="S377" s="125"/>
      <c r="T377" s="125"/>
      <c r="U377" s="125"/>
      <c r="V377" s="125"/>
      <c r="W377" s="125"/>
      <c r="X377" s="125"/>
      <c r="Y377" s="125"/>
      <c r="Z377" s="125"/>
      <c r="AA377" s="125"/>
      <c r="AB377" s="125"/>
    </row>
    <row r="378" spans="1:28" x14ac:dyDescent="0.3">
      <c r="A378" s="125"/>
      <c r="B378" s="125"/>
      <c r="C378" s="125"/>
      <c r="D378" s="125"/>
      <c r="E378" s="125"/>
      <c r="F378" s="125"/>
      <c r="G378" s="125"/>
      <c r="H378" s="125"/>
      <c r="I378" s="125"/>
      <c r="J378" s="125"/>
      <c r="K378" s="125"/>
      <c r="L378" s="125"/>
      <c r="M378" s="125"/>
      <c r="N378" s="125"/>
      <c r="O378" s="125"/>
      <c r="P378" s="125"/>
      <c r="Q378" s="125"/>
      <c r="R378" s="125"/>
      <c r="S378" s="125"/>
      <c r="T378" s="125"/>
      <c r="U378" s="125"/>
      <c r="V378" s="125"/>
      <c r="W378" s="125"/>
      <c r="X378" s="125"/>
      <c r="Y378" s="125"/>
      <c r="Z378" s="125"/>
      <c r="AA378" s="125"/>
      <c r="AB378" s="125"/>
    </row>
    <row r="379" spans="1:28" x14ac:dyDescent="0.3">
      <c r="A379" s="125"/>
      <c r="B379" s="125"/>
      <c r="C379" s="125"/>
      <c r="D379" s="125"/>
      <c r="E379" s="125"/>
      <c r="F379" s="125"/>
      <c r="G379" s="125"/>
      <c r="H379" s="125"/>
      <c r="I379" s="125"/>
      <c r="J379" s="125"/>
      <c r="K379" s="125"/>
      <c r="L379" s="125"/>
      <c r="M379" s="125"/>
      <c r="N379" s="125"/>
      <c r="O379" s="125"/>
      <c r="P379" s="125"/>
      <c r="Q379" s="125"/>
      <c r="R379" s="125"/>
      <c r="S379" s="125"/>
      <c r="T379" s="125"/>
      <c r="U379" s="125"/>
      <c r="V379" s="125"/>
      <c r="W379" s="125"/>
      <c r="X379" s="125"/>
      <c r="Y379" s="125"/>
      <c r="Z379" s="125"/>
      <c r="AA379" s="125"/>
      <c r="AB379" s="125"/>
    </row>
    <row r="380" spans="1:28" x14ac:dyDescent="0.3">
      <c r="A380" s="125"/>
      <c r="B380" s="125"/>
      <c r="C380" s="125"/>
      <c r="D380" s="125"/>
      <c r="E380" s="125"/>
      <c r="F380" s="125"/>
      <c r="G380" s="125"/>
      <c r="H380" s="125"/>
      <c r="I380" s="125"/>
      <c r="J380" s="125"/>
      <c r="K380" s="125"/>
      <c r="L380" s="125"/>
      <c r="M380" s="125"/>
      <c r="N380" s="125"/>
      <c r="O380" s="125"/>
      <c r="P380" s="125"/>
      <c r="Q380" s="125"/>
      <c r="R380" s="125"/>
      <c r="S380" s="125"/>
      <c r="T380" s="125"/>
      <c r="U380" s="125"/>
      <c r="V380" s="125"/>
      <c r="W380" s="125"/>
      <c r="X380" s="125"/>
      <c r="Y380" s="125"/>
      <c r="Z380" s="125"/>
      <c r="AA380" s="125"/>
      <c r="AB380" s="125"/>
    </row>
    <row r="381" spans="1:28" x14ac:dyDescent="0.3">
      <c r="A381" s="125"/>
      <c r="B381" s="125"/>
      <c r="C381" s="125"/>
      <c r="D381" s="125"/>
      <c r="E381" s="125"/>
      <c r="F381" s="125"/>
      <c r="G381" s="125"/>
      <c r="H381" s="125"/>
      <c r="I381" s="125"/>
      <c r="J381" s="125"/>
      <c r="K381" s="125"/>
      <c r="L381" s="125"/>
      <c r="M381" s="125"/>
      <c r="N381" s="125"/>
      <c r="O381" s="125"/>
      <c r="P381" s="125"/>
      <c r="Q381" s="125"/>
      <c r="R381" s="125"/>
      <c r="S381" s="125"/>
      <c r="T381" s="125"/>
      <c r="U381" s="125"/>
      <c r="V381" s="125"/>
      <c r="W381" s="125"/>
      <c r="X381" s="125"/>
      <c r="Y381" s="125"/>
      <c r="Z381" s="125"/>
      <c r="AA381" s="125"/>
      <c r="AB381" s="125"/>
    </row>
    <row r="382" spans="1:28" x14ac:dyDescent="0.3">
      <c r="A382" s="125"/>
      <c r="B382" s="125"/>
      <c r="C382" s="125"/>
      <c r="D382" s="125"/>
      <c r="E382" s="125"/>
      <c r="F382" s="125"/>
      <c r="G382" s="125"/>
      <c r="H382" s="125"/>
      <c r="I382" s="125"/>
      <c r="J382" s="125"/>
      <c r="K382" s="125"/>
      <c r="L382" s="125"/>
      <c r="M382" s="125"/>
      <c r="N382" s="125"/>
      <c r="O382" s="125"/>
      <c r="P382" s="125"/>
      <c r="Q382" s="125"/>
      <c r="R382" s="125"/>
      <c r="S382" s="125"/>
      <c r="T382" s="125"/>
      <c r="U382" s="125"/>
      <c r="V382" s="125"/>
      <c r="W382" s="125"/>
      <c r="X382" s="125"/>
      <c r="Y382" s="125"/>
      <c r="Z382" s="125"/>
      <c r="AA382" s="125"/>
      <c r="AB382" s="125"/>
    </row>
    <row r="383" spans="1:28" x14ac:dyDescent="0.3">
      <c r="A383" s="125"/>
      <c r="B383" s="125"/>
      <c r="C383" s="125"/>
      <c r="D383" s="125"/>
      <c r="E383" s="125"/>
      <c r="F383" s="125"/>
      <c r="G383" s="125"/>
      <c r="H383" s="125"/>
      <c r="I383" s="125"/>
      <c r="J383" s="125"/>
      <c r="K383" s="125"/>
      <c r="L383" s="125"/>
      <c r="M383" s="125"/>
      <c r="N383" s="125"/>
      <c r="O383" s="125"/>
      <c r="P383" s="125"/>
      <c r="Q383" s="125"/>
      <c r="R383" s="125"/>
      <c r="S383" s="125"/>
      <c r="T383" s="125"/>
      <c r="U383" s="125"/>
      <c r="V383" s="125"/>
      <c r="W383" s="125"/>
      <c r="X383" s="125"/>
      <c r="Y383" s="125"/>
      <c r="Z383" s="125"/>
      <c r="AA383" s="125"/>
      <c r="AB383" s="125"/>
    </row>
    <row r="384" spans="1:28" x14ac:dyDescent="0.3">
      <c r="A384" s="125"/>
      <c r="B384" s="125"/>
      <c r="C384" s="125"/>
      <c r="D384" s="125"/>
      <c r="E384" s="125"/>
      <c r="F384" s="125"/>
      <c r="G384" s="125"/>
      <c r="H384" s="125"/>
      <c r="I384" s="125"/>
      <c r="J384" s="125"/>
      <c r="K384" s="125"/>
      <c r="L384" s="125"/>
      <c r="M384" s="125"/>
      <c r="N384" s="125"/>
      <c r="O384" s="125"/>
      <c r="P384" s="125"/>
      <c r="Q384" s="125"/>
      <c r="R384" s="125"/>
      <c r="S384" s="125"/>
      <c r="T384" s="125"/>
      <c r="U384" s="125"/>
      <c r="V384" s="125"/>
      <c r="W384" s="125"/>
      <c r="X384" s="125"/>
      <c r="Y384" s="125"/>
      <c r="Z384" s="125"/>
      <c r="AA384" s="125"/>
      <c r="AB384" s="125"/>
    </row>
    <row r="385" spans="1:28" x14ac:dyDescent="0.3">
      <c r="A385" s="125"/>
      <c r="B385" s="125"/>
      <c r="C385" s="125"/>
      <c r="D385" s="125"/>
      <c r="E385" s="125"/>
      <c r="F385" s="125"/>
      <c r="G385" s="125"/>
      <c r="H385" s="125"/>
      <c r="I385" s="125"/>
      <c r="J385" s="125"/>
      <c r="K385" s="125"/>
      <c r="L385" s="125"/>
      <c r="M385" s="125"/>
      <c r="N385" s="125"/>
      <c r="O385" s="125"/>
      <c r="P385" s="125"/>
      <c r="Q385" s="125"/>
      <c r="R385" s="125"/>
      <c r="S385" s="125"/>
      <c r="T385" s="125"/>
      <c r="U385" s="125"/>
      <c r="V385" s="125"/>
      <c r="W385" s="125"/>
      <c r="X385" s="125"/>
      <c r="Y385" s="125"/>
      <c r="Z385" s="125"/>
      <c r="AA385" s="125"/>
      <c r="AB385" s="125"/>
    </row>
    <row r="386" spans="1:28" x14ac:dyDescent="0.3">
      <c r="A386" s="125"/>
      <c r="B386" s="125"/>
      <c r="C386" s="125"/>
      <c r="D386" s="125"/>
      <c r="E386" s="125"/>
      <c r="F386" s="125"/>
      <c r="G386" s="125"/>
      <c r="H386" s="125"/>
      <c r="I386" s="125"/>
      <c r="J386" s="125"/>
      <c r="K386" s="125"/>
      <c r="L386" s="125"/>
      <c r="M386" s="125"/>
      <c r="N386" s="125"/>
      <c r="O386" s="125"/>
      <c r="P386" s="125"/>
      <c r="Q386" s="125"/>
      <c r="R386" s="125"/>
      <c r="S386" s="125"/>
      <c r="T386" s="125"/>
      <c r="U386" s="125"/>
      <c r="V386" s="125"/>
      <c r="W386" s="125"/>
      <c r="X386" s="125"/>
      <c r="Y386" s="125"/>
      <c r="Z386" s="125"/>
      <c r="AA386" s="125"/>
      <c r="AB386" s="125"/>
    </row>
    <row r="387" spans="1:28" x14ac:dyDescent="0.3">
      <c r="A387" s="125"/>
      <c r="B387" s="125"/>
      <c r="C387" s="125"/>
      <c r="D387" s="125"/>
      <c r="E387" s="125"/>
      <c r="F387" s="125"/>
      <c r="G387" s="125"/>
      <c r="H387" s="125"/>
      <c r="I387" s="125"/>
      <c r="J387" s="125"/>
      <c r="K387" s="125"/>
      <c r="L387" s="125"/>
      <c r="M387" s="125"/>
      <c r="N387" s="125"/>
      <c r="O387" s="125"/>
      <c r="P387" s="125"/>
      <c r="Q387" s="125"/>
      <c r="R387" s="125"/>
      <c r="S387" s="125"/>
      <c r="T387" s="125"/>
      <c r="U387" s="125"/>
      <c r="V387" s="125"/>
      <c r="W387" s="125"/>
      <c r="X387" s="125"/>
      <c r="Y387" s="125"/>
      <c r="Z387" s="125"/>
      <c r="AA387" s="125"/>
      <c r="AB387" s="125"/>
    </row>
    <row r="388" spans="1:28" x14ac:dyDescent="0.3">
      <c r="A388" s="125"/>
      <c r="B388" s="125"/>
      <c r="C388" s="125"/>
      <c r="D388" s="125"/>
      <c r="E388" s="125"/>
      <c r="F388" s="125"/>
      <c r="G388" s="125"/>
      <c r="H388" s="125"/>
      <c r="I388" s="125"/>
      <c r="J388" s="125"/>
      <c r="K388" s="125"/>
      <c r="L388" s="125"/>
      <c r="M388" s="125"/>
      <c r="N388" s="125"/>
      <c r="O388" s="125"/>
      <c r="P388" s="125"/>
      <c r="Q388" s="125"/>
      <c r="R388" s="125"/>
      <c r="S388" s="125"/>
      <c r="T388" s="125"/>
      <c r="U388" s="125"/>
      <c r="V388" s="125"/>
      <c r="W388" s="125"/>
      <c r="X388" s="125"/>
      <c r="Y388" s="125"/>
      <c r="Z388" s="125"/>
      <c r="AA388" s="125"/>
      <c r="AB388" s="125"/>
    </row>
    <row r="389" spans="1:28" x14ac:dyDescent="0.3">
      <c r="A389" s="125"/>
      <c r="B389" s="125"/>
      <c r="C389" s="125"/>
      <c r="D389" s="125"/>
      <c r="E389" s="125"/>
      <c r="F389" s="125"/>
      <c r="G389" s="125"/>
      <c r="H389" s="125"/>
      <c r="I389" s="125"/>
      <c r="J389" s="125"/>
      <c r="K389" s="125"/>
      <c r="L389" s="125"/>
      <c r="M389" s="125"/>
      <c r="N389" s="125"/>
      <c r="O389" s="125"/>
      <c r="P389" s="125"/>
      <c r="Q389" s="125"/>
      <c r="R389" s="125"/>
      <c r="S389" s="125"/>
      <c r="T389" s="125"/>
      <c r="U389" s="125"/>
      <c r="V389" s="125"/>
      <c r="W389" s="125"/>
      <c r="X389" s="125"/>
      <c r="Y389" s="125"/>
      <c r="Z389" s="125"/>
      <c r="AA389" s="125"/>
      <c r="AB389" s="125"/>
    </row>
    <row r="390" spans="1:28" x14ac:dyDescent="0.3">
      <c r="A390" s="125"/>
      <c r="B390" s="125"/>
      <c r="C390" s="125"/>
      <c r="D390" s="125"/>
      <c r="E390" s="125"/>
      <c r="F390" s="125"/>
      <c r="G390" s="125"/>
      <c r="H390" s="125"/>
      <c r="I390" s="125"/>
      <c r="J390" s="125"/>
      <c r="K390" s="125"/>
      <c r="L390" s="125"/>
      <c r="M390" s="125"/>
      <c r="N390" s="125"/>
      <c r="O390" s="125"/>
      <c r="P390" s="125"/>
      <c r="Q390" s="125"/>
      <c r="R390" s="125"/>
      <c r="S390" s="125"/>
      <c r="T390" s="125"/>
      <c r="U390" s="125"/>
      <c r="V390" s="125"/>
      <c r="W390" s="125"/>
      <c r="X390" s="125"/>
      <c r="Y390" s="125"/>
      <c r="Z390" s="125"/>
      <c r="AA390" s="125"/>
      <c r="AB390" s="125"/>
    </row>
    <row r="391" spans="1:28" x14ac:dyDescent="0.3">
      <c r="A391" s="125"/>
      <c r="B391" s="125"/>
      <c r="C391" s="125"/>
      <c r="D391" s="125"/>
      <c r="E391" s="125"/>
      <c r="F391" s="125"/>
      <c r="G391" s="125"/>
      <c r="H391" s="125"/>
      <c r="I391" s="125"/>
      <c r="J391" s="125"/>
      <c r="K391" s="125"/>
      <c r="L391" s="125"/>
      <c r="M391" s="125"/>
      <c r="N391" s="125"/>
      <c r="O391" s="125"/>
      <c r="P391" s="125"/>
      <c r="Q391" s="125"/>
      <c r="R391" s="125"/>
      <c r="S391" s="125"/>
      <c r="T391" s="125"/>
      <c r="U391" s="125"/>
      <c r="V391" s="125"/>
      <c r="W391" s="125"/>
      <c r="X391" s="125"/>
      <c r="Y391" s="125"/>
      <c r="Z391" s="125"/>
      <c r="AA391" s="125"/>
      <c r="AB391" s="125"/>
    </row>
    <row r="392" spans="1:28" x14ac:dyDescent="0.3">
      <c r="A392" s="125"/>
      <c r="B392" s="125"/>
      <c r="C392" s="125"/>
      <c r="D392" s="125"/>
      <c r="E392" s="125"/>
      <c r="F392" s="125"/>
      <c r="G392" s="125"/>
      <c r="H392" s="125"/>
      <c r="I392" s="125"/>
      <c r="J392" s="125"/>
      <c r="K392" s="125"/>
      <c r="L392" s="125"/>
      <c r="M392" s="125"/>
      <c r="N392" s="125"/>
      <c r="O392" s="125"/>
      <c r="P392" s="125"/>
      <c r="Q392" s="125"/>
      <c r="R392" s="125"/>
      <c r="S392" s="125"/>
      <c r="T392" s="125"/>
      <c r="U392" s="125"/>
      <c r="V392" s="125"/>
      <c r="W392" s="125"/>
      <c r="X392" s="125"/>
      <c r="Y392" s="125"/>
      <c r="Z392" s="125"/>
      <c r="AA392" s="125"/>
      <c r="AB392" s="125"/>
    </row>
    <row r="393" spans="1:28" x14ac:dyDescent="0.3">
      <c r="A393" s="125"/>
      <c r="B393" s="125"/>
      <c r="C393" s="125"/>
      <c r="D393" s="125"/>
      <c r="E393" s="125"/>
      <c r="F393" s="125"/>
      <c r="G393" s="125"/>
      <c r="H393" s="125"/>
      <c r="I393" s="125"/>
      <c r="J393" s="125"/>
      <c r="K393" s="125"/>
      <c r="L393" s="125"/>
      <c r="M393" s="125"/>
      <c r="N393" s="125"/>
      <c r="O393" s="125"/>
      <c r="P393" s="125"/>
      <c r="Q393" s="125"/>
      <c r="R393" s="125"/>
      <c r="S393" s="125"/>
      <c r="T393" s="125"/>
      <c r="U393" s="125"/>
      <c r="V393" s="125"/>
      <c r="W393" s="125"/>
      <c r="X393" s="125"/>
      <c r="Y393" s="125"/>
      <c r="Z393" s="125"/>
      <c r="AA393" s="125"/>
      <c r="AB393" s="125"/>
    </row>
    <row r="394" spans="1:28" x14ac:dyDescent="0.3">
      <c r="A394" s="125"/>
      <c r="B394" s="125"/>
      <c r="C394" s="125"/>
      <c r="D394" s="125"/>
      <c r="E394" s="125"/>
      <c r="F394" s="125"/>
      <c r="G394" s="125"/>
      <c r="H394" s="125"/>
      <c r="I394" s="125"/>
      <c r="J394" s="125"/>
      <c r="K394" s="125"/>
      <c r="L394" s="125"/>
      <c r="M394" s="125"/>
      <c r="N394" s="125"/>
      <c r="O394" s="125"/>
      <c r="P394" s="125"/>
      <c r="Q394" s="125"/>
      <c r="R394" s="125"/>
      <c r="S394" s="125"/>
      <c r="T394" s="125"/>
      <c r="U394" s="125"/>
      <c r="V394" s="125"/>
      <c r="W394" s="125"/>
      <c r="X394" s="125"/>
      <c r="Y394" s="125"/>
      <c r="Z394" s="125"/>
      <c r="AA394" s="125"/>
      <c r="AB394" s="125"/>
    </row>
    <row r="395" spans="1:28" x14ac:dyDescent="0.3">
      <c r="A395" s="125"/>
      <c r="B395" s="125"/>
      <c r="C395" s="125"/>
      <c r="D395" s="125"/>
      <c r="E395" s="125"/>
      <c r="F395" s="125"/>
      <c r="G395" s="125"/>
      <c r="H395" s="125"/>
      <c r="I395" s="125"/>
      <c r="J395" s="125"/>
      <c r="K395" s="125"/>
      <c r="L395" s="125"/>
      <c r="M395" s="125"/>
      <c r="N395" s="125"/>
      <c r="O395" s="125"/>
      <c r="P395" s="125"/>
      <c r="Q395" s="125"/>
      <c r="R395" s="125"/>
      <c r="S395" s="125"/>
      <c r="T395" s="125"/>
      <c r="U395" s="125"/>
      <c r="V395" s="125"/>
      <c r="W395" s="125"/>
      <c r="X395" s="125"/>
      <c r="Y395" s="125"/>
      <c r="Z395" s="125"/>
      <c r="AA395" s="125"/>
      <c r="AB395" s="125"/>
    </row>
    <row r="396" spans="1:28" x14ac:dyDescent="0.3">
      <c r="A396" s="125"/>
      <c r="B396" s="125"/>
      <c r="C396" s="125"/>
      <c r="D396" s="125"/>
      <c r="E396" s="125"/>
      <c r="F396" s="125"/>
      <c r="G396" s="125"/>
      <c r="H396" s="125"/>
      <c r="I396" s="125"/>
      <c r="J396" s="125"/>
      <c r="K396" s="125"/>
      <c r="L396" s="125"/>
      <c r="M396" s="125"/>
      <c r="N396" s="125"/>
      <c r="O396" s="125"/>
      <c r="P396" s="125"/>
      <c r="Q396" s="125"/>
      <c r="R396" s="125"/>
      <c r="S396" s="125"/>
      <c r="T396" s="125"/>
      <c r="U396" s="125"/>
      <c r="V396" s="125"/>
      <c r="W396" s="125"/>
      <c r="X396" s="125"/>
      <c r="Y396" s="125"/>
      <c r="Z396" s="125"/>
      <c r="AA396" s="125"/>
      <c r="AB396" s="125"/>
    </row>
    <row r="397" spans="1:28" x14ac:dyDescent="0.3">
      <c r="A397" s="125"/>
      <c r="B397" s="125"/>
      <c r="C397" s="125"/>
      <c r="D397" s="125"/>
      <c r="E397" s="125"/>
      <c r="F397" s="125"/>
      <c r="G397" s="125"/>
      <c r="H397" s="125"/>
      <c r="I397" s="125"/>
      <c r="J397" s="125"/>
      <c r="K397" s="125"/>
      <c r="L397" s="125"/>
      <c r="M397" s="125"/>
      <c r="N397" s="125"/>
      <c r="O397" s="125"/>
      <c r="P397" s="125"/>
      <c r="Q397" s="125"/>
      <c r="R397" s="125"/>
      <c r="S397" s="125"/>
      <c r="T397" s="125"/>
      <c r="U397" s="125"/>
      <c r="V397" s="125"/>
      <c r="W397" s="125"/>
      <c r="X397" s="125"/>
      <c r="Y397" s="125"/>
      <c r="Z397" s="125"/>
      <c r="AA397" s="125"/>
      <c r="AB397" s="125"/>
    </row>
    <row r="398" spans="1:28" x14ac:dyDescent="0.3">
      <c r="A398" s="125"/>
      <c r="B398" s="125"/>
      <c r="C398" s="125"/>
      <c r="D398" s="125"/>
      <c r="E398" s="125"/>
      <c r="F398" s="125"/>
      <c r="G398" s="125"/>
      <c r="H398" s="125"/>
      <c r="I398" s="125"/>
      <c r="J398" s="125"/>
      <c r="K398" s="125"/>
      <c r="L398" s="125"/>
      <c r="M398" s="125"/>
      <c r="N398" s="125"/>
      <c r="O398" s="125"/>
      <c r="P398" s="125"/>
      <c r="Q398" s="125"/>
      <c r="R398" s="125"/>
      <c r="S398" s="125"/>
      <c r="T398" s="125"/>
      <c r="U398" s="125"/>
      <c r="V398" s="125"/>
      <c r="W398" s="125"/>
      <c r="X398" s="125"/>
      <c r="Y398" s="125"/>
      <c r="Z398" s="125"/>
      <c r="AA398" s="125"/>
      <c r="AB398" s="125"/>
    </row>
    <row r="399" spans="1:28" x14ac:dyDescent="0.3">
      <c r="A399" s="125"/>
      <c r="B399" s="125"/>
      <c r="C399" s="125"/>
      <c r="D399" s="125"/>
      <c r="E399" s="125"/>
      <c r="F399" s="125"/>
      <c r="G399" s="125"/>
      <c r="H399" s="125"/>
      <c r="I399" s="125"/>
      <c r="J399" s="125"/>
      <c r="K399" s="125"/>
      <c r="L399" s="125"/>
      <c r="M399" s="125"/>
      <c r="N399" s="125"/>
      <c r="O399" s="125"/>
      <c r="P399" s="125"/>
      <c r="Q399" s="125"/>
      <c r="R399" s="125"/>
      <c r="S399" s="125"/>
      <c r="T399" s="125"/>
      <c r="U399" s="125"/>
      <c r="V399" s="125"/>
      <c r="W399" s="125"/>
      <c r="X399" s="125"/>
      <c r="Y399" s="125"/>
      <c r="Z399" s="125"/>
      <c r="AA399" s="125"/>
      <c r="AB399" s="125"/>
    </row>
    <row r="400" spans="1:28" x14ac:dyDescent="0.3">
      <c r="A400" s="125"/>
      <c r="B400" s="125"/>
      <c r="C400" s="125"/>
      <c r="D400" s="125"/>
      <c r="E400" s="125"/>
      <c r="F400" s="125"/>
      <c r="G400" s="125"/>
      <c r="H400" s="125"/>
      <c r="I400" s="125"/>
      <c r="J400" s="125"/>
      <c r="K400" s="125"/>
      <c r="L400" s="125"/>
      <c r="M400" s="125"/>
      <c r="N400" s="125"/>
      <c r="O400" s="125"/>
      <c r="P400" s="125"/>
      <c r="Q400" s="125"/>
      <c r="R400" s="125"/>
      <c r="S400" s="125"/>
      <c r="T400" s="125"/>
      <c r="U400" s="125"/>
      <c r="V400" s="125"/>
      <c r="W400" s="125"/>
      <c r="X400" s="125"/>
      <c r="Y400" s="125"/>
      <c r="Z400" s="125"/>
      <c r="AA400" s="125"/>
      <c r="AB400" s="125"/>
    </row>
    <row r="401" spans="1:28" x14ac:dyDescent="0.3">
      <c r="A401" s="125"/>
      <c r="B401" s="125"/>
      <c r="C401" s="125"/>
      <c r="D401" s="125"/>
      <c r="E401" s="125"/>
      <c r="F401" s="125"/>
      <c r="G401" s="125"/>
      <c r="H401" s="125"/>
      <c r="I401" s="125"/>
      <c r="J401" s="125"/>
      <c r="K401" s="125"/>
      <c r="L401" s="125"/>
      <c r="M401" s="125"/>
      <c r="N401" s="125"/>
      <c r="O401" s="125"/>
      <c r="P401" s="125"/>
      <c r="Q401" s="125"/>
      <c r="R401" s="125"/>
      <c r="S401" s="125"/>
      <c r="T401" s="125"/>
      <c r="U401" s="125"/>
      <c r="V401" s="125"/>
      <c r="W401" s="125"/>
      <c r="X401" s="125"/>
      <c r="Y401" s="125"/>
      <c r="Z401" s="125"/>
      <c r="AA401" s="125"/>
      <c r="AB401" s="125"/>
    </row>
    <row r="402" spans="1:28" x14ac:dyDescent="0.3">
      <c r="A402" s="125"/>
      <c r="B402" s="125"/>
      <c r="C402" s="125"/>
      <c r="D402" s="125"/>
      <c r="E402" s="125"/>
      <c r="F402" s="125"/>
      <c r="G402" s="125"/>
      <c r="H402" s="125"/>
      <c r="I402" s="125"/>
      <c r="J402" s="125"/>
      <c r="K402" s="125"/>
      <c r="L402" s="125"/>
      <c r="M402" s="125"/>
      <c r="N402" s="125"/>
      <c r="O402" s="125"/>
      <c r="P402" s="125"/>
      <c r="Q402" s="125"/>
      <c r="R402" s="125"/>
      <c r="S402" s="125"/>
      <c r="T402" s="125"/>
      <c r="U402" s="125"/>
      <c r="V402" s="125"/>
      <c r="W402" s="125"/>
      <c r="X402" s="125"/>
      <c r="Y402" s="125"/>
      <c r="Z402" s="125"/>
      <c r="AA402" s="125"/>
      <c r="AB402" s="125"/>
    </row>
    <row r="403" spans="1:28" x14ac:dyDescent="0.3">
      <c r="A403" s="125"/>
      <c r="B403" s="125"/>
      <c r="C403" s="125"/>
      <c r="D403" s="125"/>
      <c r="E403" s="125"/>
      <c r="F403" s="125"/>
      <c r="G403" s="125"/>
      <c r="H403" s="125"/>
      <c r="I403" s="125"/>
      <c r="J403" s="125"/>
      <c r="K403" s="125"/>
      <c r="L403" s="125"/>
      <c r="M403" s="125"/>
      <c r="N403" s="125"/>
      <c r="O403" s="125"/>
      <c r="P403" s="125"/>
      <c r="Q403" s="125"/>
      <c r="R403" s="125"/>
      <c r="S403" s="125"/>
      <c r="T403" s="125"/>
      <c r="U403" s="125"/>
      <c r="V403" s="125"/>
      <c r="W403" s="125"/>
      <c r="X403" s="125"/>
      <c r="Y403" s="125"/>
      <c r="Z403" s="125"/>
      <c r="AA403" s="125"/>
      <c r="AB403" s="125"/>
    </row>
    <row r="404" spans="1:28" x14ac:dyDescent="0.3">
      <c r="A404" s="125"/>
      <c r="B404" s="125"/>
      <c r="C404" s="125"/>
      <c r="D404" s="125"/>
      <c r="E404" s="125"/>
      <c r="F404" s="125"/>
      <c r="G404" s="125"/>
      <c r="H404" s="125"/>
      <c r="I404" s="125"/>
      <c r="J404" s="125"/>
      <c r="K404" s="125"/>
      <c r="L404" s="125"/>
      <c r="M404" s="125"/>
      <c r="N404" s="125"/>
      <c r="O404" s="125"/>
      <c r="P404" s="125"/>
      <c r="Q404" s="125"/>
      <c r="R404" s="125"/>
      <c r="S404" s="125"/>
      <c r="T404" s="125"/>
      <c r="U404" s="125"/>
      <c r="V404" s="125"/>
      <c r="W404" s="125"/>
      <c r="X404" s="125"/>
      <c r="Y404" s="125"/>
      <c r="Z404" s="125"/>
      <c r="AA404" s="125"/>
      <c r="AB404" s="125"/>
    </row>
    <row r="405" spans="1:28" x14ac:dyDescent="0.3">
      <c r="A405" s="125"/>
      <c r="B405" s="125"/>
      <c r="C405" s="125"/>
      <c r="D405" s="125"/>
      <c r="E405" s="125"/>
      <c r="F405" s="125"/>
      <c r="G405" s="125"/>
      <c r="H405" s="125"/>
      <c r="I405" s="125"/>
      <c r="J405" s="125"/>
      <c r="K405" s="125"/>
      <c r="L405" s="125"/>
      <c r="M405" s="125"/>
      <c r="N405" s="125"/>
      <c r="O405" s="125"/>
      <c r="P405" s="125"/>
      <c r="Q405" s="125"/>
      <c r="R405" s="125"/>
      <c r="S405" s="125"/>
      <c r="T405" s="125"/>
      <c r="U405" s="125"/>
      <c r="V405" s="125"/>
      <c r="W405" s="125"/>
      <c r="X405" s="125"/>
      <c r="Y405" s="125"/>
      <c r="Z405" s="125"/>
      <c r="AA405" s="125"/>
      <c r="AB405" s="125"/>
    </row>
    <row r="406" spans="1:28" x14ac:dyDescent="0.3">
      <c r="A406" s="125"/>
      <c r="B406" s="125"/>
      <c r="C406" s="125"/>
      <c r="D406" s="125"/>
      <c r="E406" s="125"/>
      <c r="F406" s="125"/>
      <c r="G406" s="125"/>
      <c r="H406" s="125"/>
      <c r="I406" s="125"/>
      <c r="J406" s="125"/>
      <c r="K406" s="125"/>
      <c r="L406" s="125"/>
      <c r="M406" s="125"/>
      <c r="N406" s="125"/>
      <c r="O406" s="125"/>
      <c r="P406" s="125"/>
      <c r="Q406" s="125"/>
      <c r="R406" s="125"/>
      <c r="S406" s="125"/>
      <c r="T406" s="125"/>
      <c r="U406" s="125"/>
      <c r="V406" s="125"/>
      <c r="W406" s="125"/>
      <c r="X406" s="125"/>
      <c r="Y406" s="125"/>
      <c r="Z406" s="125"/>
      <c r="AA406" s="125"/>
      <c r="AB406" s="125"/>
    </row>
    <row r="407" spans="1:28" x14ac:dyDescent="0.3">
      <c r="A407" s="125"/>
      <c r="B407" s="125"/>
      <c r="C407" s="125"/>
      <c r="D407" s="125"/>
      <c r="E407" s="125"/>
      <c r="F407" s="125"/>
      <c r="G407" s="125"/>
      <c r="H407" s="125"/>
      <c r="I407" s="125"/>
      <c r="J407" s="125"/>
      <c r="K407" s="125"/>
      <c r="L407" s="125"/>
      <c r="M407" s="125"/>
      <c r="N407" s="125"/>
      <c r="O407" s="125"/>
      <c r="P407" s="125"/>
      <c r="Q407" s="125"/>
      <c r="R407" s="125"/>
      <c r="S407" s="125"/>
      <c r="T407" s="125"/>
      <c r="U407" s="125"/>
      <c r="V407" s="125"/>
      <c r="W407" s="125"/>
      <c r="X407" s="125"/>
      <c r="Y407" s="125"/>
      <c r="Z407" s="125"/>
      <c r="AA407" s="125"/>
      <c r="AB407" s="125"/>
    </row>
    <row r="408" spans="1:28" x14ac:dyDescent="0.3">
      <c r="A408" s="125"/>
      <c r="B408" s="125"/>
      <c r="C408" s="125"/>
      <c r="D408" s="125"/>
      <c r="E408" s="125"/>
      <c r="F408" s="125"/>
      <c r="G408" s="125"/>
      <c r="H408" s="125"/>
      <c r="I408" s="125"/>
      <c r="J408" s="125"/>
      <c r="K408" s="125"/>
      <c r="L408" s="125"/>
      <c r="M408" s="125"/>
      <c r="N408" s="125"/>
      <c r="O408" s="125"/>
      <c r="P408" s="125"/>
      <c r="Q408" s="125"/>
      <c r="R408" s="125"/>
      <c r="S408" s="125"/>
      <c r="T408" s="125"/>
      <c r="U408" s="125"/>
      <c r="V408" s="125"/>
      <c r="W408" s="125"/>
      <c r="X408" s="125"/>
      <c r="Y408" s="125"/>
      <c r="Z408" s="125"/>
      <c r="AA408" s="125"/>
      <c r="AB408" s="125"/>
    </row>
    <row r="409" spans="1:28" x14ac:dyDescent="0.3">
      <c r="A409" s="125"/>
      <c r="B409" s="125"/>
      <c r="C409" s="125"/>
      <c r="D409" s="125"/>
      <c r="E409" s="125"/>
      <c r="F409" s="125"/>
      <c r="G409" s="125"/>
      <c r="H409" s="125"/>
      <c r="I409" s="125"/>
      <c r="J409" s="125"/>
      <c r="K409" s="125"/>
      <c r="L409" s="125"/>
      <c r="M409" s="125"/>
      <c r="N409" s="125"/>
      <c r="O409" s="125"/>
      <c r="P409" s="125"/>
      <c r="Q409" s="125"/>
      <c r="R409" s="125"/>
      <c r="S409" s="125"/>
      <c r="T409" s="125"/>
      <c r="U409" s="125"/>
      <c r="V409" s="125"/>
      <c r="W409" s="125"/>
      <c r="X409" s="125"/>
      <c r="Y409" s="125"/>
      <c r="Z409" s="125"/>
      <c r="AA409" s="125"/>
      <c r="AB409" s="125"/>
    </row>
    <row r="410" spans="1:28" x14ac:dyDescent="0.3">
      <c r="A410" s="125"/>
      <c r="B410" s="125"/>
      <c r="C410" s="125"/>
      <c r="D410" s="125"/>
      <c r="E410" s="125"/>
      <c r="F410" s="125"/>
      <c r="G410" s="125"/>
      <c r="H410" s="125"/>
      <c r="I410" s="125"/>
      <c r="J410" s="125"/>
      <c r="K410" s="125"/>
      <c r="L410" s="125"/>
      <c r="M410" s="125"/>
      <c r="N410" s="125"/>
      <c r="O410" s="125"/>
      <c r="P410" s="125"/>
      <c r="Q410" s="125"/>
      <c r="R410" s="125"/>
      <c r="S410" s="125"/>
      <c r="T410" s="125"/>
      <c r="U410" s="125"/>
      <c r="V410" s="125"/>
      <c r="W410" s="125"/>
      <c r="X410" s="125"/>
      <c r="Y410" s="125"/>
      <c r="Z410" s="125"/>
      <c r="AA410" s="125"/>
      <c r="AB410" s="125"/>
    </row>
    <row r="411" spans="1:28" x14ac:dyDescent="0.3">
      <c r="A411" s="125"/>
      <c r="B411" s="125"/>
      <c r="C411" s="125"/>
      <c r="D411" s="125"/>
      <c r="E411" s="125"/>
      <c r="F411" s="125"/>
      <c r="G411" s="125"/>
      <c r="H411" s="125"/>
      <c r="I411" s="125"/>
      <c r="J411" s="125"/>
      <c r="K411" s="125"/>
      <c r="L411" s="125"/>
      <c r="M411" s="125"/>
      <c r="N411" s="125"/>
      <c r="O411" s="125"/>
      <c r="P411" s="125"/>
      <c r="Q411" s="125"/>
      <c r="R411" s="125"/>
      <c r="S411" s="125"/>
      <c r="T411" s="125"/>
      <c r="U411" s="125"/>
      <c r="V411" s="125"/>
      <c r="W411" s="125"/>
      <c r="X411" s="125"/>
      <c r="Y411" s="125"/>
      <c r="Z411" s="125"/>
      <c r="AA411" s="125"/>
      <c r="AB411" s="125"/>
    </row>
    <row r="413" spans="1:28" ht="15" thickBot="1" x14ac:dyDescent="0.35"/>
    <row r="414" spans="1:28" ht="19.2" thickTop="1" thickBot="1" x14ac:dyDescent="0.35">
      <c r="A414" s="131" t="s">
        <v>2438</v>
      </c>
      <c r="B414" s="131" t="s">
        <v>2439</v>
      </c>
      <c r="C414" s="132" t="s">
        <v>2440</v>
      </c>
    </row>
    <row r="415" spans="1:28" ht="16.8" thickTop="1" thickBot="1" x14ac:dyDescent="0.35">
      <c r="A415" s="133" t="str">
        <f>FilterSpecs!E6</f>
        <v>Primary Component</v>
      </c>
      <c r="B415" s="134" t="e">
        <f>SUMIF(#REF!,"=" &amp; FilterSpecs!$E6,#REF!)</f>
        <v>#REF!</v>
      </c>
      <c r="C415" s="134" t="e">
        <f>SUMIF(#REF!,"=" &amp; FilterSpecs!$E6,#REF!)</f>
        <v>#REF!</v>
      </c>
    </row>
    <row r="416" spans="1:28" ht="16.8" thickTop="1" thickBot="1" x14ac:dyDescent="0.35">
      <c r="A416" s="133" t="str">
        <f>FilterSpecs!E7</f>
        <v>Secondary Component</v>
      </c>
      <c r="B416" s="135" t="e">
        <f>SUMIF(#REF!,"=" &amp; FilterSpecs!$E7,#REF!)</f>
        <v>#REF!</v>
      </c>
      <c r="C416" s="135" t="e">
        <f>SUMIF(#REF!,"=" &amp; FilterSpecs!$E7,#REF!)</f>
        <v>#REF!</v>
      </c>
    </row>
    <row r="417" spans="1:3" ht="16.8" thickTop="1" thickBot="1" x14ac:dyDescent="0.35">
      <c r="A417" s="133" t="str">
        <f>FilterSpecs!E8</f>
        <v>Advanced &amp; Optional Components</v>
      </c>
      <c r="B417" s="135" t="e">
        <f>SUMIF(#REF!,"=" &amp; FilterSpecs!$E8,#REF!)</f>
        <v>#REF!</v>
      </c>
      <c r="C417" s="135" t="e">
        <f>SUMIF(#REF!,"=" &amp; FilterSpecs!$E8,#REF!)</f>
        <v>#REF!</v>
      </c>
    </row>
    <row r="418" spans="1:3" ht="16.8" thickTop="1" thickBot="1" x14ac:dyDescent="0.35">
      <c r="A418" s="133" t="str">
        <f>FilterSpecs!E9</f>
        <v>Smart-Home/IoT Network Integration (Fixed)</v>
      </c>
      <c r="B418" s="135" t="e">
        <f>SUMIF(#REF!,"=" &amp; FilterSpecs!$E9,#REF!)</f>
        <v>#REF!</v>
      </c>
      <c r="C418" s="135" t="e">
        <f>SUMIF(#REF!,"=" &amp; FilterSpecs!$E9,#REF!)</f>
        <v>#REF!</v>
      </c>
    </row>
    <row r="419" spans="1:3" ht="16.8" thickTop="1" thickBot="1" x14ac:dyDescent="0.35">
      <c r="A419" s="133" t="str">
        <f>FilterSpecs!E10</f>
        <v>Smart-Home/IoT Network Integration (Portable)</v>
      </c>
      <c r="B419" s="135" t="e">
        <f>SUMIF(#REF!,"=" &amp; FilterSpecs!$E10,#REF!)</f>
        <v>#REF!</v>
      </c>
      <c r="C419" s="135" t="e">
        <f>SUMIF(#REF!,"=" &amp; FilterSpecs!$E10,#REF!)</f>
        <v>#REF!</v>
      </c>
    </row>
    <row r="420" spans="1:3" ht="16.8" thickTop="1" thickBot="1" x14ac:dyDescent="0.35">
      <c r="A420" s="133" t="str">
        <f>FilterSpecs!E11</f>
        <v>Hardware Component</v>
      </c>
      <c r="B420" s="135" t="e">
        <f>SUMIF(#REF!,"=" &amp; FilterSpecs!$E11,#REF!)</f>
        <v>#REF!</v>
      </c>
      <c r="C420" s="135" t="e">
        <f>SUMIF(#REF!,"=" &amp; FilterSpecs!$E11,#REF!)</f>
        <v>#REF!</v>
      </c>
    </row>
    <row r="421" spans="1:3" ht="16.8" thickTop="1" thickBot="1" x14ac:dyDescent="0.35">
      <c r="A421" s="133" t="str">
        <f>FilterSpecs!E12</f>
        <v>Low-Level Electronics</v>
      </c>
      <c r="B421" s="135" t="e">
        <f>SUMIF(#REF!,"=" &amp; FilterSpecs!$E12,#REF!)</f>
        <v>#REF!</v>
      </c>
      <c r="C421" s="135" t="e">
        <f>SUMIF(#REF!,"=" &amp; FilterSpecs!$E12,#REF!)</f>
        <v>#REF!</v>
      </c>
    </row>
    <row r="422" spans="1:3" ht="16.8" thickTop="1" thickBot="1" x14ac:dyDescent="0.35">
      <c r="A422" s="136" t="str">
        <f>FilterSpecs!E13</f>
        <v>Tools</v>
      </c>
      <c r="B422" s="137" t="e">
        <f>SUMIF(#REF!,"=" &amp; FilterSpecs!$E13,#REF!)</f>
        <v>#REF!</v>
      </c>
      <c r="C422" s="137" t="e">
        <f>SUMIF(#REF!,"=" &amp; FilterSpecs!$E13,#REF!)</f>
        <v>#REF!</v>
      </c>
    </row>
    <row r="423" spans="1:3" ht="19.2" thickTop="1" thickBot="1" x14ac:dyDescent="0.35">
      <c r="A423" s="131">
        <f>SUBTOTAL(103,Table1216254[Cost Breakdown])</f>
        <v>8</v>
      </c>
      <c r="B423" s="138" t="e">
        <f>SUBTOTAL(109,Table1216254[Initial Order])</f>
        <v>#REF!</v>
      </c>
      <c r="C423" s="139" t="e">
        <f>SUBTOTAL(109,Table1216254[Total Order])</f>
        <v>#REF!</v>
      </c>
    </row>
    <row r="424" spans="1:3" ht="15" thickTop="1" x14ac:dyDescent="0.3"/>
  </sheetData>
  <dataValidations count="1">
    <dataValidation allowBlank="1" showInputMessage="1" showErrorMessage="1" prompt="Total Estimated Value of All Items is automatically calculated in cell at right. Enter Inventory Date in cell I2" sqref="A414:C414" xr:uid="{7FED0F4F-83E9-4350-88D9-17FAC7B0B9AB}"/>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AB3E2-437C-4ECB-9E30-74397507ABFF}">
  <sheetPr codeName="Sheet10">
    <tabColor rgb="FF92D050"/>
  </sheetPr>
  <dimension ref="A1:AD680"/>
  <sheetViews>
    <sheetView topLeftCell="F4" zoomScale="85" zoomScaleNormal="85" workbookViewId="0">
      <selection activeCell="L16" sqref="L16"/>
    </sheetView>
  </sheetViews>
  <sheetFormatPr defaultRowHeight="14.4" x14ac:dyDescent="0.3"/>
  <cols>
    <col min="1" max="1" width="49.88671875" bestFit="1" customWidth="1"/>
    <col min="2" max="2" width="44.109375" bestFit="1" customWidth="1"/>
    <col min="3" max="3" width="20.77734375" bestFit="1" customWidth="1"/>
    <col min="4" max="4" width="12.44140625" bestFit="1" customWidth="1"/>
    <col min="5" max="6" width="9.5546875" bestFit="1" customWidth="1"/>
    <col min="7" max="7" width="11.33203125" bestFit="1" customWidth="1"/>
    <col min="8" max="11" width="9.5546875" bestFit="1" customWidth="1"/>
    <col min="12" max="12" width="63.21875" bestFit="1" customWidth="1"/>
    <col min="13" max="13" width="11.77734375" bestFit="1" customWidth="1"/>
    <col min="14" max="14" width="11.21875" bestFit="1" customWidth="1"/>
    <col min="15" max="16" width="9.5546875" bestFit="1" customWidth="1"/>
    <col min="17" max="17" width="12.77734375" bestFit="1" customWidth="1"/>
    <col min="18" max="18" width="16.33203125" bestFit="1" customWidth="1"/>
    <col min="19" max="20" width="9.5546875" bestFit="1" customWidth="1"/>
    <col min="21" max="21" width="13.5546875" bestFit="1" customWidth="1"/>
    <col min="22" max="22" width="17.88671875" bestFit="1" customWidth="1"/>
    <col min="23" max="23" width="39.88671875" bestFit="1" customWidth="1"/>
    <col min="24" max="24" width="89.21875" bestFit="1" customWidth="1"/>
    <col min="25" max="25" width="39.88671875" bestFit="1" customWidth="1"/>
    <col min="26" max="26" width="52" bestFit="1" customWidth="1"/>
    <col min="27" max="27" width="170.21875" bestFit="1" customWidth="1"/>
  </cols>
  <sheetData>
    <row r="1" spans="1:30" x14ac:dyDescent="0.3">
      <c r="A1" s="125" t="str">
        <f>[1]!VendorFilteredRows( EquipmentListTable[],EquipmentListTable[Supplier], FilterSpecs!$A$6, $A$2)</f>
        <v>Type</v>
      </c>
      <c r="B1" s="125" t="str">
        <f>[1]!VendorFilteredRows( EquipmentListTable[],EquipmentListTable[Supplier], FilterSpecs!$A$6, $A$2)</f>
        <v>Category</v>
      </c>
      <c r="C1" s="125" t="str">
        <f>[1]!VendorFilteredRows( EquipmentListTable[],EquipmentListTable[Supplier], FilterSpecs!$A$6, $A$2)</f>
        <v>Supplier</v>
      </c>
      <c r="D1" s="125" t="str">
        <f>[1]!VendorFilteredRows( EquipmentListTable[],EquipmentListTable[Supplier], FilterSpecs!$A$6, $A$2)</f>
        <v>SKU</v>
      </c>
      <c r="E1" s="125" t="str">
        <f>[1]!VendorFilteredRows( EquipmentListTable[],EquipmentListTable[Supplier], FilterSpecs!$A$6, $A$2)</f>
        <v>#/Unit</v>
      </c>
      <c r="F1" s="125" t="str">
        <f>[1]!VendorFilteredRows( EquipmentListTable[],EquipmentListTable[Supplier], FilterSpecs!$A$6, $A$2)</f>
        <v># Extra</v>
      </c>
      <c r="G1" s="125" t="str">
        <f>[1]!VendorFilteredRows( EquipmentListTable[],EquipmentListTable[Supplier], FilterSpecs!$A$6, $A$2)</f>
        <v>Init # Extra</v>
      </c>
      <c r="H1" s="125" t="str">
        <f>[1]!VendorFilteredRows( EquipmentListTable[],EquipmentListTable[Supplier], FilterSpecs!$A$6, $A$2)</f>
        <v>Tot #</v>
      </c>
      <c r="I1" s="125" t="str">
        <f>[1]!VendorFilteredRows( EquipmentListTable[],EquipmentListTable[Supplier], FilterSpecs!$A$6, $A$2)</f>
        <v>In Stock</v>
      </c>
      <c r="J1" s="125" t="str">
        <f>[1]!VendorFilteredRows( EquipmentListTable[],EquipmentListTable[Supplier], FilterSpecs!$A$6, $A$2)</f>
        <v># Initial</v>
      </c>
      <c r="K1" s="125" t="str">
        <f>[1]!VendorFilteredRows( EquipmentListTable[],EquipmentListTable[Supplier], FilterSpecs!$A$6, $A$2)</f>
        <v># Left</v>
      </c>
      <c r="L1" s="125" t="str">
        <f>[1]!VendorFilteredRows( EquipmentListTable[],EquipmentListTable[Supplier], FilterSpecs!$A$6, $A$2)</f>
        <v># Formatted</v>
      </c>
      <c r="M1" s="125" t="str">
        <f>[1]!VendorFilteredRows( EquipmentListTable[],EquipmentListTable[Supplier], FilterSpecs!$A$6, $A$2)</f>
        <v>Name</v>
      </c>
      <c r="N1" s="125" t="str">
        <f>[1]!VendorFilteredRows( EquipmentListTable[],EquipmentListTable[Supplier], FilterSpecs!$A$6, $A$2)</f>
        <v>Price (USD)</v>
      </c>
      <c r="O1" s="125" t="str">
        <f>[1]!VendorFilteredRows( EquipmentListTable[],EquipmentListTable[Supplier], FilterSpecs!$A$6, $A$2)</f>
        <v>Total Price</v>
      </c>
      <c r="P1" s="125" t="str">
        <f>[1]!VendorFilteredRows( EquipmentListTable[],EquipmentListTable[Supplier], FilterSpecs!$A$6, $A$2)</f>
        <v>Tag</v>
      </c>
      <c r="Q1" s="125" t="str">
        <f>[1]!VendorFilteredRows( EquipmentListTable[],EquipmentListTable[Supplier], FilterSpecs!$A$6, $A$2)</f>
        <v>List #</v>
      </c>
      <c r="R1" s="125" t="str">
        <f>[1]!VendorFilteredRows( EquipmentListTable[],EquipmentListTable[Supplier], FilterSpecs!$A$6, $A$2)</f>
        <v>Supplier SKU</v>
      </c>
      <c r="S1" s="125" t="str">
        <f>[1]!VendorFilteredRows( EquipmentListTable[],EquipmentListTable[Supplier], FilterSpecs!$A$6, $A$2)</f>
        <v>Mouser SKU</v>
      </c>
      <c r="T1" s="125" t="str">
        <f>[1]!VendorFilteredRows( EquipmentListTable[],EquipmentListTable[Supplier], FilterSpecs!$A$6, $A$2)</f>
        <v>$/Unit</v>
      </c>
      <c r="U1" s="125" t="str">
        <f>[1]!VendorFilteredRows( EquipmentListTable[],EquipmentListTable[Supplier], FilterSpecs!$A$6, $A$2)</f>
        <v>Total $</v>
      </c>
      <c r="V1" s="125" t="str">
        <f>[1]!VendorFilteredRows( EquipmentListTable[],EquipmentListTable[Supplier], FilterSpecs!$A$6, $A$2)</f>
        <v>Initial Total $</v>
      </c>
      <c r="W1" s="125" t="str">
        <f>[1]!VendorFilteredRows( EquipmentListTable[],EquipmentListTable[Supplier], FilterSpecs!$A$6, $A$2)</f>
        <v>Remaining Total $</v>
      </c>
      <c r="X1" s="125" t="str">
        <f>[1]!VendorFilteredRows( EquipmentListTable[],EquipmentListTable[Supplier], FilterSpecs!$A$6, $A$2)</f>
        <v>URL</v>
      </c>
      <c r="Y1" s="125" t="str">
        <f>[1]!VendorFilteredRows( EquipmentListTable[],EquipmentListTable[Supplier], FilterSpecs!$A$6, $A$2)</f>
        <v>Thumbnail Image</v>
      </c>
      <c r="Z1" s="125" t="str">
        <f>[1]!VendorFilteredRows( EquipmentListTable[],EquipmentListTable[Supplier], FilterSpecs!$A$6, $A$2)</f>
        <v>Supplier URL</v>
      </c>
      <c r="AA1" s="125" t="str">
        <f>[1]!VendorFilteredRows( EquipmentListTable[],EquipmentListTable[Supplier], FilterSpecs!$A$6, $A$2)</f>
        <v>Mouser URL</v>
      </c>
      <c r="AB1" s="125"/>
      <c r="AC1" s="125"/>
    </row>
    <row r="2" spans="1:30" x14ac:dyDescent="0.3">
      <c r="A2" s="125" t="str">
        <f>[1]!VendorFilteredRows( EquipmentListTable[],EquipmentListTable[Supplier], FilterSpecs!$A$6, $A$2)</f>
        <v>Primary Component</v>
      </c>
      <c r="B2" s="125" t="str">
        <f>[1]!VendorFilteredRows( EquipmentListTable[],EquipmentListTable[Supplier], FilterSpecs!$A$6, $A$2)</f>
        <v>Audible Notification/Queuing</v>
      </c>
      <c r="C2" s="125" t="str">
        <f>[1]!VendorFilteredRows( EquipmentListTable[],EquipmentListTable[Supplier], FilterSpecs!$A$6, $A$2)</f>
        <v>SparkFun</v>
      </c>
      <c r="D2" s="125" t="str">
        <f>[1]!VendorFilteredRows( EquipmentListTable[],EquipmentListTable[Supplier], FilterSpecs!$A$6, $A$2)</f>
        <v>WIG-13660</v>
      </c>
      <c r="E2" s="125">
        <f>[1]!VendorFilteredRows( EquipmentListTable[],EquipmentListTable[Supplier], FilterSpecs!$A$6, $A$2)</f>
        <v>0</v>
      </c>
      <c r="F2" s="125">
        <f>[1]!VendorFilteredRows( EquipmentListTable[],EquipmentListTable[Supplier], FilterSpecs!$A$6, $A$2)</f>
        <v>1</v>
      </c>
      <c r="G2" s="125">
        <f>[1]!VendorFilteredRows( EquipmentListTable[],EquipmentListTable[Supplier], FilterSpecs!$A$6, $A$2)</f>
        <v>0</v>
      </c>
      <c r="H2" s="125">
        <f>[1]!VendorFilteredRows( EquipmentListTable[],EquipmentListTable[Supplier], FilterSpecs!$A$6, $A$2)</f>
        <v>1</v>
      </c>
      <c r="I2" s="125">
        <f>[1]!VendorFilteredRows( EquipmentListTable[],EquipmentListTable[Supplier], FilterSpecs!$A$6, $A$2)</f>
        <v>0</v>
      </c>
      <c r="J2" s="125">
        <f>[1]!VendorFilteredRows( EquipmentListTable[],EquipmentListTable[Supplier], FilterSpecs!$A$6, $A$2)</f>
        <v>0</v>
      </c>
      <c r="K2" s="125">
        <f>[1]!VendorFilteredRows( EquipmentListTable[],EquipmentListTable[Supplier], FilterSpecs!$A$6, $A$2)</f>
        <v>1</v>
      </c>
      <c r="L2" s="125">
        <f>[1]!VendorFilteredRows( EquipmentListTable[],EquipmentListTable[Supplier], FilterSpecs!$A$6, $A$2)</f>
        <v>1</v>
      </c>
      <c r="M2" s="125" t="str">
        <f>[1]!VendorFilteredRows( EquipmentListTable[],EquipmentListTable[Supplier], FilterSpecs!$A$6, $A$2)</f>
        <v>WAV Trigger</v>
      </c>
      <c r="N2" s="125">
        <f>[1]!VendorFilteredRows( EquipmentListTable[],EquipmentListTable[Supplier], FilterSpecs!$A$6, $A$2)</f>
        <v>49.95</v>
      </c>
      <c r="O2" s="125">
        <f>[1]!VendorFilteredRows( EquipmentListTable[],EquipmentListTable[Supplier], FilterSpecs!$A$6, $A$2)</f>
        <v>49.95</v>
      </c>
      <c r="P2" s="125" t="str">
        <f>[1]!VendorFilteredRows( EquipmentListTable[],EquipmentListTable[Supplier], FilterSpecs!$A$6, $A$2)</f>
        <v>A</v>
      </c>
      <c r="Q2" s="125">
        <f>[1]!VendorFilteredRows( EquipmentListTable[],EquipmentListTable[Supplier], FilterSpecs!$A$6, $A$2)</f>
        <v>1</v>
      </c>
      <c r="R2" s="125" t="str">
        <f>[1]!VendorFilteredRows( EquipmentListTable[],EquipmentListTable[Supplier], FilterSpecs!$A$6, $A$2)</f>
        <v>WIG-13660</v>
      </c>
      <c r="S2" s="125">
        <f>[1]!VendorFilteredRows( EquipmentListTable[],EquipmentListTable[Supplier], FilterSpecs!$A$6, $A$2)</f>
        <v>0</v>
      </c>
      <c r="T2" s="125">
        <f>[1]!VendorFilteredRows( EquipmentListTable[],EquipmentListTable[Supplier], FilterSpecs!$A$6, $A$2)</f>
        <v>49.95</v>
      </c>
      <c r="U2" s="125">
        <f>[1]!VendorFilteredRows( EquipmentListTable[],EquipmentListTable[Supplier], FilterSpecs!$A$6, $A$2)</f>
        <v>0</v>
      </c>
      <c r="V2" s="125">
        <f>[1]!VendorFilteredRows( EquipmentListTable[],EquipmentListTable[Supplier], FilterSpecs!$A$6, $A$2)</f>
        <v>49.95</v>
      </c>
      <c r="W2" s="125">
        <f>[1]!VendorFilteredRows( EquipmentListTable[],EquipmentListTable[Supplier], FilterSpecs!$A$6, $A$2)</f>
        <v>49.95</v>
      </c>
      <c r="X2" s="125" t="str">
        <f>[1]!VendorFilteredRows( EquipmentListTable[],EquipmentListTable[Supplier], FilterSpecs!$A$6, $A$2)</f>
        <v>https://www.sparkfun.com/products/13660</v>
      </c>
      <c r="Y2" s="125" t="str">
        <f>[1]!VendorFilteredRows( EquipmentListTable[],EquipmentListTable[Supplier], FilterSpecs!$A$6, $A$2)</f>
        <v>https://cdn.sparkfun.com/r/92-92/assets/parts/1/1/0/7/3/12897-02.jpg</v>
      </c>
      <c r="Z2" s="125" t="str">
        <f>[1]!VendorFilteredRows( EquipmentListTable[],EquipmentListTable[Supplier], FilterSpecs!$A$6, $A$2)</f>
        <v>https://www.sparkfun.com/products/13660</v>
      </c>
      <c r="AA2" s="125" t="str">
        <f>[1]!VendorFilteredRows( EquipmentListTable[],EquipmentListTable[Supplier], FilterSpecs!$A$6, $A$2)</f>
        <v>https://www.mouser.com/ProductDetail/474-WIG-13660</v>
      </c>
      <c r="AB2" s="125"/>
      <c r="AC2" s="125"/>
    </row>
    <row r="3" spans="1:30" x14ac:dyDescent="0.3">
      <c r="A3" s="125" t="str">
        <f>[1]!VendorFilteredRows( EquipmentListTable[],EquipmentListTable[Supplier], FilterSpecs!$A$6, $A$2)</f>
        <v>Primary Component</v>
      </c>
      <c r="B3" s="125" t="str">
        <f>[1]!VendorFilteredRows( EquipmentListTable[],EquipmentListTable[Supplier], FilterSpecs!$A$6, $A$2)</f>
        <v>Audible Notification/Queuing</v>
      </c>
      <c r="C3" s="125" t="str">
        <f>[1]!VendorFilteredRows( EquipmentListTable[],EquipmentListTable[Supplier], FilterSpecs!$A$6, $A$2)</f>
        <v>SparkFun</v>
      </c>
      <c r="D3" s="125" t="str">
        <f>[1]!VendorFilteredRows( EquipmentListTable[],EquipmentListTable[Supplier], FilterSpecs!$A$6, $A$2)</f>
        <v>COM-14023</v>
      </c>
      <c r="E3" s="125">
        <f>[1]!VendorFilteredRows( EquipmentListTable[],EquipmentListTable[Supplier], FilterSpecs!$A$6, $A$2)</f>
        <v>0</v>
      </c>
      <c r="F3" s="125">
        <f>[1]!VendorFilteredRows( EquipmentListTable[],EquipmentListTable[Supplier], FilterSpecs!$A$6, $A$2)</f>
        <v>1</v>
      </c>
      <c r="G3" s="125">
        <f>[1]!VendorFilteredRows( EquipmentListTable[],EquipmentListTable[Supplier], FilterSpecs!$A$6, $A$2)</f>
        <v>0</v>
      </c>
      <c r="H3" s="125">
        <f>[1]!VendorFilteredRows( EquipmentListTable[],EquipmentListTable[Supplier], FilterSpecs!$A$6, $A$2)</f>
        <v>1</v>
      </c>
      <c r="I3" s="125">
        <f>[1]!VendorFilteredRows( EquipmentListTable[],EquipmentListTable[Supplier], FilterSpecs!$A$6, $A$2)</f>
        <v>0</v>
      </c>
      <c r="J3" s="125">
        <f>[1]!VendorFilteredRows( EquipmentListTable[],EquipmentListTable[Supplier], FilterSpecs!$A$6, $A$2)</f>
        <v>0</v>
      </c>
      <c r="K3" s="125">
        <f>[1]!VendorFilteredRows( EquipmentListTable[],EquipmentListTable[Supplier], FilterSpecs!$A$6, $A$2)</f>
        <v>1</v>
      </c>
      <c r="L3" s="125">
        <f>[1]!VendorFilteredRows( EquipmentListTable[],EquipmentListTable[Supplier], FilterSpecs!$A$6, $A$2)</f>
        <v>1</v>
      </c>
      <c r="M3" s="125" t="str">
        <f>[1]!VendorFilteredRows( EquipmentListTable[],EquipmentListTable[Supplier], FilterSpecs!$A$6, $A$2)</f>
        <v>Hamburger Mini Speaker</v>
      </c>
      <c r="N3" s="125">
        <f>[1]!VendorFilteredRows( EquipmentListTable[],EquipmentListTable[Supplier], FilterSpecs!$A$6, $A$2)</f>
        <v>4.95</v>
      </c>
      <c r="O3" s="125">
        <f>[1]!VendorFilteredRows( EquipmentListTable[],EquipmentListTable[Supplier], FilterSpecs!$A$6, $A$2)</f>
        <v>4.95</v>
      </c>
      <c r="P3" s="125" t="str">
        <f>[1]!VendorFilteredRows( EquipmentListTable[],EquipmentListTable[Supplier], FilterSpecs!$A$6, $A$2)</f>
        <v>A</v>
      </c>
      <c r="Q3" s="125">
        <f>[1]!VendorFilteredRows( EquipmentListTable[],EquipmentListTable[Supplier], FilterSpecs!$A$6, $A$2)</f>
        <v>2</v>
      </c>
      <c r="R3" s="125" t="str">
        <f>[1]!VendorFilteredRows( EquipmentListTable[],EquipmentListTable[Supplier], FilterSpecs!$A$6, $A$2)</f>
        <v>COM-14023</v>
      </c>
      <c r="S3" s="125">
        <f>[1]!VendorFilteredRows( EquipmentListTable[],EquipmentListTable[Supplier], FilterSpecs!$A$6, $A$2)</f>
        <v>0</v>
      </c>
      <c r="T3" s="125">
        <f>[1]!VendorFilteredRows( EquipmentListTable[],EquipmentListTable[Supplier], FilterSpecs!$A$6, $A$2)</f>
        <v>4.95</v>
      </c>
      <c r="U3" s="125">
        <f>[1]!VendorFilteredRows( EquipmentListTable[],EquipmentListTable[Supplier], FilterSpecs!$A$6, $A$2)</f>
        <v>0</v>
      </c>
      <c r="V3" s="125">
        <f>[1]!VendorFilteredRows( EquipmentListTable[],EquipmentListTable[Supplier], FilterSpecs!$A$6, $A$2)</f>
        <v>4.95</v>
      </c>
      <c r="W3" s="125">
        <f>[1]!VendorFilteredRows( EquipmentListTable[],EquipmentListTable[Supplier], FilterSpecs!$A$6, $A$2)</f>
        <v>4.95</v>
      </c>
      <c r="X3" s="125" t="str">
        <f>[1]!VendorFilteredRows( EquipmentListTable[],EquipmentListTable[Supplier], FilterSpecs!$A$6, $A$2)</f>
        <v>https://www.sparkfun.com/products/14023</v>
      </c>
      <c r="Y3" s="125" t="str">
        <f>[1]!VendorFilteredRows( EquipmentListTable[],EquipmentListTable[Supplier], FilterSpecs!$A$6, $A$2)</f>
        <v>https://cdn.sparkfun.com/r/92-92/assets/parts/1/1/8/3/1/14023-01.jpg</v>
      </c>
      <c r="Z3" s="125" t="str">
        <f>[1]!VendorFilteredRows( EquipmentListTable[],EquipmentListTable[Supplier], FilterSpecs!$A$6, $A$2)</f>
        <v>https://www.sparkfun.com/products/14023</v>
      </c>
      <c r="AA3" s="125" t="str">
        <f>[1]!VendorFilteredRows( EquipmentListTable[],EquipmentListTable[Supplier], FilterSpecs!$A$6, $A$2)</f>
        <v>https://www.mouser.com/ProductDetail/474-COM-14023</v>
      </c>
      <c r="AB3" s="125"/>
      <c r="AC3" s="125"/>
    </row>
    <row r="4" spans="1:30" x14ac:dyDescent="0.3">
      <c r="A4" s="125" t="str">
        <f>[1]!VendorFilteredRows( EquipmentListTable[],EquipmentListTable[Supplier], FilterSpecs!$A$6, $A$2)</f>
        <v>Primary Component</v>
      </c>
      <c r="B4" s="125" t="str">
        <f>[1]!VendorFilteredRows( EquipmentListTable[],EquipmentListTable[Supplier], FilterSpecs!$A$6, $A$2)</f>
        <v>Audible Notification/Queuing</v>
      </c>
      <c r="C4" s="125" t="str">
        <f>[1]!VendorFilteredRows( EquipmentListTable[],EquipmentListTable[Supplier], FilterSpecs!$A$6, $A$2)</f>
        <v>SparkFun</v>
      </c>
      <c r="D4" s="125" t="str">
        <f>[1]!VendorFilteredRows( EquipmentListTable[],EquipmentListTable[Supplier], FilterSpecs!$A$6, $A$2)</f>
        <v>COM-09151</v>
      </c>
      <c r="E4" s="125">
        <f>[1]!VendorFilteredRows( EquipmentListTable[],EquipmentListTable[Supplier], FilterSpecs!$A$6, $A$2)</f>
        <v>0</v>
      </c>
      <c r="F4" s="125">
        <f>[1]!VendorFilteredRows( EquipmentListTable[],EquipmentListTable[Supplier], FilterSpecs!$A$6, $A$2)</f>
        <v>2</v>
      </c>
      <c r="G4" s="125">
        <f>[1]!VendorFilteredRows( EquipmentListTable[],EquipmentListTable[Supplier], FilterSpecs!$A$6, $A$2)</f>
        <v>0</v>
      </c>
      <c r="H4" s="125">
        <f>[1]!VendorFilteredRows( EquipmentListTable[],EquipmentListTable[Supplier], FilterSpecs!$A$6, $A$2)</f>
        <v>2</v>
      </c>
      <c r="I4" s="125">
        <f>[1]!VendorFilteredRows( EquipmentListTable[],EquipmentListTable[Supplier], FilterSpecs!$A$6, $A$2)</f>
        <v>0</v>
      </c>
      <c r="J4" s="125">
        <f>[1]!VendorFilteredRows( EquipmentListTable[],EquipmentListTable[Supplier], FilterSpecs!$A$6, $A$2)</f>
        <v>0</v>
      </c>
      <c r="K4" s="125">
        <f>[1]!VendorFilteredRows( EquipmentListTable[],EquipmentListTable[Supplier], FilterSpecs!$A$6, $A$2)</f>
        <v>2</v>
      </c>
      <c r="L4" s="125">
        <f>[1]!VendorFilteredRows( EquipmentListTable[],EquipmentListTable[Supplier], FilterSpecs!$A$6, $A$2)</f>
        <v>2</v>
      </c>
      <c r="M4" s="125" t="str">
        <f>[1]!VendorFilteredRows( EquipmentListTable[],EquipmentListTable[Supplier], FilterSpecs!$A$6, $A$2)</f>
        <v>Speaker - 0.5W (8 Ohm)</v>
      </c>
      <c r="N4" s="125">
        <f>[1]!VendorFilteredRows( EquipmentListTable[],EquipmentListTable[Supplier], FilterSpecs!$A$6, $A$2)</f>
        <v>1.95</v>
      </c>
      <c r="O4" s="125">
        <f>[1]!VendorFilteredRows( EquipmentListTable[],EquipmentListTable[Supplier], FilterSpecs!$A$6, $A$2)</f>
        <v>3.9</v>
      </c>
      <c r="P4" s="125" t="str">
        <f>[1]!VendorFilteredRows( EquipmentListTable[],EquipmentListTable[Supplier], FilterSpecs!$A$6, $A$2)</f>
        <v>A</v>
      </c>
      <c r="Q4" s="125">
        <f>[1]!VendorFilteredRows( EquipmentListTable[],EquipmentListTable[Supplier], FilterSpecs!$A$6, $A$2)</f>
        <v>3</v>
      </c>
      <c r="R4" s="125" t="str">
        <f>[1]!VendorFilteredRows( EquipmentListTable[],EquipmentListTable[Supplier], FilterSpecs!$A$6, $A$2)</f>
        <v>COM-09151</v>
      </c>
      <c r="S4" s="125">
        <f>[1]!VendorFilteredRows( EquipmentListTable[],EquipmentListTable[Supplier], FilterSpecs!$A$6, $A$2)</f>
        <v>0</v>
      </c>
      <c r="T4" s="125">
        <f>[1]!VendorFilteredRows( EquipmentListTable[],EquipmentListTable[Supplier], FilterSpecs!$A$6, $A$2)</f>
        <v>3.9</v>
      </c>
      <c r="U4" s="125">
        <f>[1]!VendorFilteredRows( EquipmentListTable[],EquipmentListTable[Supplier], FilterSpecs!$A$6, $A$2)</f>
        <v>0</v>
      </c>
      <c r="V4" s="125">
        <f>[1]!VendorFilteredRows( EquipmentListTable[],EquipmentListTable[Supplier], FilterSpecs!$A$6, $A$2)</f>
        <v>3.9</v>
      </c>
      <c r="W4" s="125">
        <f>[1]!VendorFilteredRows( EquipmentListTable[],EquipmentListTable[Supplier], FilterSpecs!$A$6, $A$2)</f>
        <v>3.9</v>
      </c>
      <c r="X4" s="125" t="str">
        <f>[1]!VendorFilteredRows( EquipmentListTable[],EquipmentListTable[Supplier], FilterSpecs!$A$6, $A$2)</f>
        <v>https://www.sparkfun.com/products/9151</v>
      </c>
      <c r="Y4" s="125" t="str">
        <f>[1]!VendorFilteredRows( EquipmentListTable[],EquipmentListTable[Supplier], FilterSpecs!$A$6, $A$2)</f>
        <v>https://cdn.sparkfun.com/r/92-92/assets/parts/2/5/7/0/09151-03-L.jpg</v>
      </c>
      <c r="Z4" s="125" t="str">
        <f>[1]!VendorFilteredRows( EquipmentListTable[],EquipmentListTable[Supplier], FilterSpecs!$A$6, $A$2)</f>
        <v>https://www.sparkfun.com/products/09151</v>
      </c>
      <c r="AA4" s="125" t="str">
        <f>[1]!VendorFilteredRows( EquipmentListTable[],EquipmentListTable[Supplier], FilterSpecs!$A$6, $A$2)</f>
        <v>https://www.mouser.com/ProductDetail/474-COM-09151</v>
      </c>
      <c r="AB4" s="125"/>
      <c r="AC4" s="125"/>
    </row>
    <row r="5" spans="1:30" x14ac:dyDescent="0.3">
      <c r="A5" s="125" t="str">
        <f>[1]!VendorFilteredRows( EquipmentListTable[],EquipmentListTable[Supplier], FilterSpecs!$A$6, $A$2)</f>
        <v>Primary Component</v>
      </c>
      <c r="B5" s="125" t="str">
        <f>[1]!VendorFilteredRows( EquipmentListTable[],EquipmentListTable[Supplier], FilterSpecs!$A$6, $A$2)</f>
        <v>Audible Notification/Queuing</v>
      </c>
      <c r="C5" s="125" t="str">
        <f>[1]!VendorFilteredRows( EquipmentListTable[],EquipmentListTable[Supplier], FilterSpecs!$A$6, $A$2)</f>
        <v>SparkFun</v>
      </c>
      <c r="D5" s="125" t="str">
        <f>[1]!VendorFilteredRows( EquipmentListTable[],EquipmentListTable[Supplier], FilterSpecs!$A$6, $A$2)</f>
        <v>COM-11145</v>
      </c>
      <c r="E5" s="125">
        <f>[1]!VendorFilteredRows( EquipmentListTable[],EquipmentListTable[Supplier], FilterSpecs!$A$6, $A$2)</f>
        <v>0</v>
      </c>
      <c r="F5" s="125">
        <f>[1]!VendorFilteredRows( EquipmentListTable[],EquipmentListTable[Supplier], FilterSpecs!$A$6, $A$2)</f>
        <v>2</v>
      </c>
      <c r="G5" s="125">
        <f>[1]!VendorFilteredRows( EquipmentListTable[],EquipmentListTable[Supplier], FilterSpecs!$A$6, $A$2)</f>
        <v>0</v>
      </c>
      <c r="H5" s="125">
        <f>[1]!VendorFilteredRows( EquipmentListTable[],EquipmentListTable[Supplier], FilterSpecs!$A$6, $A$2)</f>
        <v>2</v>
      </c>
      <c r="I5" s="125">
        <f>[1]!VendorFilteredRows( EquipmentListTable[],EquipmentListTable[Supplier], FilterSpecs!$A$6, $A$2)</f>
        <v>0</v>
      </c>
      <c r="J5" s="125">
        <f>[1]!VendorFilteredRows( EquipmentListTable[],EquipmentListTable[Supplier], FilterSpecs!$A$6, $A$2)</f>
        <v>0</v>
      </c>
      <c r="K5" s="125">
        <f>[1]!VendorFilteredRows( EquipmentListTable[],EquipmentListTable[Supplier], FilterSpecs!$A$6, $A$2)</f>
        <v>2</v>
      </c>
      <c r="L5" s="125">
        <f>[1]!VendorFilteredRows( EquipmentListTable[],EquipmentListTable[Supplier], FilterSpecs!$A$6, $A$2)</f>
        <v>2</v>
      </c>
      <c r="M5" s="125" t="str">
        <f>[1]!VendorFilteredRows( EquipmentListTable[],EquipmentListTable[Supplier], FilterSpecs!$A$6, $A$2)</f>
        <v>Speaker Terminal - 4 Spring</v>
      </c>
      <c r="N5" s="125">
        <f>[1]!VendorFilteredRows( EquipmentListTable[],EquipmentListTable[Supplier], FilterSpecs!$A$6, $A$2)</f>
        <v>0.75</v>
      </c>
      <c r="O5" s="125">
        <f>[1]!VendorFilteredRows( EquipmentListTable[],EquipmentListTable[Supplier], FilterSpecs!$A$6, $A$2)</f>
        <v>1.5</v>
      </c>
      <c r="P5" s="125" t="str">
        <f>[1]!VendorFilteredRows( EquipmentListTable[],EquipmentListTable[Supplier], FilterSpecs!$A$6, $A$2)</f>
        <v>A</v>
      </c>
      <c r="Q5" s="125">
        <f>[1]!VendorFilteredRows( EquipmentListTable[],EquipmentListTable[Supplier], FilterSpecs!$A$6, $A$2)</f>
        <v>4</v>
      </c>
      <c r="R5" s="125" t="str">
        <f>[1]!VendorFilteredRows( EquipmentListTable[],EquipmentListTable[Supplier], FilterSpecs!$A$6, $A$2)</f>
        <v>COM-11145</v>
      </c>
      <c r="S5" s="125">
        <f>[1]!VendorFilteredRows( EquipmentListTable[],EquipmentListTable[Supplier], FilterSpecs!$A$6, $A$2)</f>
        <v>0</v>
      </c>
      <c r="T5" s="125">
        <f>[1]!VendorFilteredRows( EquipmentListTable[],EquipmentListTable[Supplier], FilterSpecs!$A$6, $A$2)</f>
        <v>1.5</v>
      </c>
      <c r="U5" s="125">
        <f>[1]!VendorFilteredRows( EquipmentListTable[],EquipmentListTable[Supplier], FilterSpecs!$A$6, $A$2)</f>
        <v>0</v>
      </c>
      <c r="V5" s="125">
        <f>[1]!VendorFilteredRows( EquipmentListTable[],EquipmentListTable[Supplier], FilterSpecs!$A$6, $A$2)</f>
        <v>1.5</v>
      </c>
      <c r="W5" s="125">
        <f>[1]!VendorFilteredRows( EquipmentListTable[],EquipmentListTable[Supplier], FilterSpecs!$A$6, $A$2)</f>
        <v>1.5</v>
      </c>
      <c r="X5" s="125" t="str">
        <f>[1]!VendorFilteredRows( EquipmentListTable[],EquipmentListTable[Supplier], FilterSpecs!$A$6, $A$2)</f>
        <v>https://www.sparkfun.com/products/11145</v>
      </c>
      <c r="Y5" s="125" t="str">
        <f>[1]!VendorFilteredRows( EquipmentListTable[],EquipmentListTable[Supplier], FilterSpecs!$A$6, $A$2)</f>
        <v>https://cdn.sparkfun.com/r/92-92/assets/parts/6/6/0/6/11145-01.jpg</v>
      </c>
      <c r="Z5" s="125" t="str">
        <f>[1]!VendorFilteredRows( EquipmentListTable[],EquipmentListTable[Supplier], FilterSpecs!$A$6, $A$2)</f>
        <v>https://www.sparkfun.com/products/11145</v>
      </c>
      <c r="AA5" s="125" t="str">
        <f>[1]!VendorFilteredRows( EquipmentListTable[],EquipmentListTable[Supplier], FilterSpecs!$A$6, $A$2)</f>
        <v>https://www.mouser.com/ProductDetail/474-COM-11145</v>
      </c>
      <c r="AB5" s="125"/>
      <c r="AC5" s="125"/>
    </row>
    <row r="6" spans="1:30" x14ac:dyDescent="0.3">
      <c r="A6" s="125" t="str">
        <f>[1]!VendorFilteredRows( EquipmentListTable[],EquipmentListTable[Supplier], FilterSpecs!$A$6, $A$2)</f>
        <v>Primary Component</v>
      </c>
      <c r="B6" s="125" t="str">
        <f>[1]!VendorFilteredRows( EquipmentListTable[],EquipmentListTable[Supplier], FilterSpecs!$A$6, $A$2)</f>
        <v>Audible Notification/Queuing</v>
      </c>
      <c r="C6" s="125" t="str">
        <f>[1]!VendorFilteredRows( EquipmentListTable[],EquipmentListTable[Supplier], FilterSpecs!$A$6, $A$2)</f>
        <v>SparkFun</v>
      </c>
      <c r="D6" s="125" t="str">
        <f>[1]!VendorFilteredRows( EquipmentListTable[],EquipmentListTable[Supplier], FilterSpecs!$A$6, $A$2)</f>
        <v>ROB-08449</v>
      </c>
      <c r="E6" s="125">
        <f>[1]!VendorFilteredRows( EquipmentListTable[],EquipmentListTable[Supplier], FilterSpecs!$A$6, $A$2)</f>
        <v>0</v>
      </c>
      <c r="F6" s="125">
        <f>[1]!VendorFilteredRows( EquipmentListTable[],EquipmentListTable[Supplier], FilterSpecs!$A$6, $A$2)</f>
        <v>2</v>
      </c>
      <c r="G6" s="125">
        <f>[1]!VendorFilteredRows( EquipmentListTable[],EquipmentListTable[Supplier], FilterSpecs!$A$6, $A$2)</f>
        <v>0</v>
      </c>
      <c r="H6" s="125">
        <f>[1]!VendorFilteredRows( EquipmentListTable[],EquipmentListTable[Supplier], FilterSpecs!$A$6, $A$2)</f>
        <v>2</v>
      </c>
      <c r="I6" s="125">
        <f>[1]!VendorFilteredRows( EquipmentListTable[],EquipmentListTable[Supplier], FilterSpecs!$A$6, $A$2)</f>
        <v>0</v>
      </c>
      <c r="J6" s="125">
        <f>[1]!VendorFilteredRows( EquipmentListTable[],EquipmentListTable[Supplier], FilterSpecs!$A$6, $A$2)</f>
        <v>0</v>
      </c>
      <c r="K6" s="125">
        <f>[1]!VendorFilteredRows( EquipmentListTable[],EquipmentListTable[Supplier], FilterSpecs!$A$6, $A$2)</f>
        <v>2</v>
      </c>
      <c r="L6" s="125">
        <f>[1]!VendorFilteredRows( EquipmentListTable[],EquipmentListTable[Supplier], FilterSpecs!$A$6, $A$2)</f>
        <v>2</v>
      </c>
      <c r="M6" s="125" t="str">
        <f>[1]!VendorFilteredRows( EquipmentListTable[],EquipmentListTable[Supplier], FilterSpecs!$A$6, $A$2)</f>
        <v>Vibration Motor</v>
      </c>
      <c r="N6" s="125">
        <f>[1]!VendorFilteredRows( EquipmentListTable[],EquipmentListTable[Supplier], FilterSpecs!$A$6, $A$2)</f>
        <v>4.95</v>
      </c>
      <c r="O6" s="125">
        <f>[1]!VendorFilteredRows( EquipmentListTable[],EquipmentListTable[Supplier], FilterSpecs!$A$6, $A$2)</f>
        <v>9.9</v>
      </c>
      <c r="P6" s="125" t="str">
        <f>[1]!VendorFilteredRows( EquipmentListTable[],EquipmentListTable[Supplier], FilterSpecs!$A$6, $A$2)</f>
        <v>A</v>
      </c>
      <c r="Q6" s="125">
        <f>[1]!VendorFilteredRows( EquipmentListTable[],EquipmentListTable[Supplier], FilterSpecs!$A$6, $A$2)</f>
        <v>5</v>
      </c>
      <c r="R6" s="125" t="str">
        <f>[1]!VendorFilteredRows( EquipmentListTable[],EquipmentListTable[Supplier], FilterSpecs!$A$6, $A$2)</f>
        <v>ROB-08449</v>
      </c>
      <c r="S6" s="125">
        <f>[1]!VendorFilteredRows( EquipmentListTable[],EquipmentListTable[Supplier], FilterSpecs!$A$6, $A$2)</f>
        <v>0</v>
      </c>
      <c r="T6" s="125">
        <f>[1]!VendorFilteredRows( EquipmentListTable[],EquipmentListTable[Supplier], FilterSpecs!$A$6, $A$2)</f>
        <v>9.9</v>
      </c>
      <c r="U6" s="125">
        <f>[1]!VendorFilteredRows( EquipmentListTable[],EquipmentListTable[Supplier], FilterSpecs!$A$6, $A$2)</f>
        <v>0</v>
      </c>
      <c r="V6" s="125">
        <f>[1]!VendorFilteredRows( EquipmentListTable[],EquipmentListTable[Supplier], FilterSpecs!$A$6, $A$2)</f>
        <v>9.9</v>
      </c>
      <c r="W6" s="125">
        <f>[1]!VendorFilteredRows( EquipmentListTable[],EquipmentListTable[Supplier], FilterSpecs!$A$6, $A$2)</f>
        <v>9.9</v>
      </c>
      <c r="X6" s="125" t="str">
        <f>[1]!VendorFilteredRows( EquipmentListTable[],EquipmentListTable[Supplier], FilterSpecs!$A$6, $A$2)</f>
        <v>https://www.sparkfun.com/products/8449</v>
      </c>
      <c r="Y6" s="125" t="str">
        <f>[1]!VendorFilteredRows( EquipmentListTable[],EquipmentListTable[Supplier], FilterSpecs!$A$6, $A$2)</f>
        <v>https://cdn.sparkfun.com/r/92-92/assets/parts/8/8/6/VibrationMotor-01-L.jpg</v>
      </c>
      <c r="Z6" s="125" t="str">
        <f>[1]!VendorFilteredRows( EquipmentListTable[],EquipmentListTable[Supplier], FilterSpecs!$A$6, $A$2)</f>
        <v>https://www.sparkfun.com/products/08449</v>
      </c>
      <c r="AA6" s="125" t="str">
        <f>[1]!VendorFilteredRows( EquipmentListTable[],EquipmentListTable[Supplier], FilterSpecs!$A$6, $A$2)</f>
        <v>https://www.mouser.com/ProductDetail/474-ROB-08449</v>
      </c>
      <c r="AB6" s="125"/>
      <c r="AC6" s="125"/>
    </row>
    <row r="7" spans="1:30" x14ac:dyDescent="0.3">
      <c r="A7" s="125" t="str">
        <f>[1]!VendorFilteredRows( EquipmentListTable[],EquipmentListTable[Supplier], FilterSpecs!$A$6, $A$2)</f>
        <v>Primary Component</v>
      </c>
      <c r="B7" s="125" t="str">
        <f>[1]!VendorFilteredRows( EquipmentListTable[],EquipmentListTable[Supplier], FilterSpecs!$A$6, $A$2)</f>
        <v>Audible Notification/Queuing</v>
      </c>
      <c r="C7" s="125" t="str">
        <f>[1]!VendorFilteredRows( EquipmentListTable[],EquipmentListTable[Supplier], FilterSpecs!$A$6, $A$2)</f>
        <v>SparkFun</v>
      </c>
      <c r="D7" s="125" t="str">
        <f>[1]!VendorFilteredRows( EquipmentListTable[],EquipmentListTable[Supplier], FilterSpecs!$A$6, $A$2)</f>
        <v>DEV-11711</v>
      </c>
      <c r="E7" s="125">
        <f>[1]!VendorFilteredRows( EquipmentListTable[],EquipmentListTable[Supplier], FilterSpecs!$A$6, $A$2)</f>
        <v>0</v>
      </c>
      <c r="F7" s="125">
        <f>[1]!VendorFilteredRows( EquipmentListTable[],EquipmentListTable[Supplier], FilterSpecs!$A$6, $A$2)</f>
        <v>1</v>
      </c>
      <c r="G7" s="125">
        <f>[1]!VendorFilteredRows( EquipmentListTable[],EquipmentListTable[Supplier], FilterSpecs!$A$6, $A$2)</f>
        <v>0</v>
      </c>
      <c r="H7" s="125">
        <f>[1]!VendorFilteredRows( EquipmentListTable[],EquipmentListTable[Supplier], FilterSpecs!$A$6, $A$2)</f>
        <v>1</v>
      </c>
      <c r="I7" s="125">
        <f>[1]!VendorFilteredRows( EquipmentListTable[],EquipmentListTable[Supplier], FilterSpecs!$A$6, $A$2)</f>
        <v>0</v>
      </c>
      <c r="J7" s="125">
        <f>[1]!VendorFilteredRows( EquipmentListTable[],EquipmentListTable[Supplier], FilterSpecs!$A$6, $A$2)</f>
        <v>0</v>
      </c>
      <c r="K7" s="125">
        <f>[1]!VendorFilteredRows( EquipmentListTable[],EquipmentListTable[Supplier], FilterSpecs!$A$6, $A$2)</f>
        <v>1</v>
      </c>
      <c r="L7" s="125">
        <f>[1]!VendorFilteredRows( EquipmentListTable[],EquipmentListTable[Supplier], FilterSpecs!$A$6, $A$2)</f>
        <v>1</v>
      </c>
      <c r="M7" s="125" t="str">
        <f>[1]!VendorFilteredRows( EquipmentListTable[],EquipmentListTable[Supplier], FilterSpecs!$A$6, $A$2)</f>
        <v>Text-to-Speech Module - Emic 2</v>
      </c>
      <c r="N7" s="125">
        <f>[1]!VendorFilteredRows( EquipmentListTable[],EquipmentListTable[Supplier], FilterSpecs!$A$6, $A$2)</f>
        <v>59.95</v>
      </c>
      <c r="O7" s="125">
        <f>[1]!VendorFilteredRows( EquipmentListTable[],EquipmentListTable[Supplier], FilterSpecs!$A$6, $A$2)</f>
        <v>59.95</v>
      </c>
      <c r="P7" s="125" t="str">
        <f>[1]!VendorFilteredRows( EquipmentListTable[],EquipmentListTable[Supplier], FilterSpecs!$A$6, $A$2)</f>
        <v>A</v>
      </c>
      <c r="Q7" s="125">
        <f>[1]!VendorFilteredRows( EquipmentListTable[],EquipmentListTable[Supplier], FilterSpecs!$A$6, $A$2)</f>
        <v>6</v>
      </c>
      <c r="R7" s="125" t="str">
        <f>[1]!VendorFilteredRows( EquipmentListTable[],EquipmentListTable[Supplier], FilterSpecs!$A$6, $A$2)</f>
        <v>DEV-11711</v>
      </c>
      <c r="S7" s="125">
        <f>[1]!VendorFilteredRows( EquipmentListTable[],EquipmentListTable[Supplier], FilterSpecs!$A$6, $A$2)</f>
        <v>0</v>
      </c>
      <c r="T7" s="125">
        <f>[1]!VendorFilteredRows( EquipmentListTable[],EquipmentListTable[Supplier], FilterSpecs!$A$6, $A$2)</f>
        <v>59.95</v>
      </c>
      <c r="U7" s="125">
        <f>[1]!VendorFilteredRows( EquipmentListTable[],EquipmentListTable[Supplier], FilterSpecs!$A$6, $A$2)</f>
        <v>0</v>
      </c>
      <c r="V7" s="125">
        <f>[1]!VendorFilteredRows( EquipmentListTable[],EquipmentListTable[Supplier], FilterSpecs!$A$6, $A$2)</f>
        <v>59.95</v>
      </c>
      <c r="W7" s="125">
        <f>[1]!VendorFilteredRows( EquipmentListTable[],EquipmentListTable[Supplier], FilterSpecs!$A$6, $A$2)</f>
        <v>59.95</v>
      </c>
      <c r="X7" s="125" t="str">
        <f>[1]!VendorFilteredRows( EquipmentListTable[],EquipmentListTable[Supplier], FilterSpecs!$A$6, $A$2)</f>
        <v>https://www.sparkfun.com/products/11711</v>
      </c>
      <c r="Y7" s="125" t="str">
        <f>[1]!VendorFilteredRows( EquipmentListTable[],EquipmentListTable[Supplier], FilterSpecs!$A$6, $A$2)</f>
        <v>https://cdn.sparkfun.com/r/92-92/assets/parts/7/8/9/4/11711-01.jpg</v>
      </c>
      <c r="Z7" s="125" t="str">
        <f>[1]!VendorFilteredRows( EquipmentListTable[],EquipmentListTable[Supplier], FilterSpecs!$A$6, $A$2)</f>
        <v>https://www.sparkfun.com/products/11711</v>
      </c>
      <c r="AA7" s="125" t="str">
        <f>[1]!VendorFilteredRows( EquipmentListTable[],EquipmentListTable[Supplier], FilterSpecs!$A$6, $A$2)</f>
        <v>https://www.mouser.com/ProductDetail/474-DEV-11711</v>
      </c>
      <c r="AB7" s="125"/>
      <c r="AC7" s="125"/>
    </row>
    <row r="8" spans="1:30" x14ac:dyDescent="0.3">
      <c r="A8" s="125" t="str">
        <f>[1]!VendorFilteredRows( EquipmentListTable[],EquipmentListTable[Supplier], FilterSpecs!$A$6, $A$2)</f>
        <v>Primary Component</v>
      </c>
      <c r="B8" s="125" t="str">
        <f>[1]!VendorFilteredRows( EquipmentListTable[],EquipmentListTable[Supplier], FilterSpecs!$A$6, $A$2)</f>
        <v>Audible Notification/Queuing</v>
      </c>
      <c r="C8" s="125" t="str">
        <f>[1]!VendorFilteredRows( EquipmentListTable[],EquipmentListTable[Supplier], FilterSpecs!$A$6, $A$2)</f>
        <v>SparkFun</v>
      </c>
      <c r="D8" s="125" t="str">
        <f>[1]!VendorFilteredRows( EquipmentListTable[],EquipmentListTable[Supplier], FilterSpecs!$A$6, $A$2)</f>
        <v>BOB-09868</v>
      </c>
      <c r="E8" s="125">
        <f>[1]!VendorFilteredRows( EquipmentListTable[],EquipmentListTable[Supplier], FilterSpecs!$A$6, $A$2)</f>
        <v>0</v>
      </c>
      <c r="F8" s="125">
        <f>[1]!VendorFilteredRows( EquipmentListTable[],EquipmentListTable[Supplier], FilterSpecs!$A$6, $A$2)</f>
        <v>1</v>
      </c>
      <c r="G8" s="125">
        <f>[1]!VendorFilteredRows( EquipmentListTable[],EquipmentListTable[Supplier], FilterSpecs!$A$6, $A$2)</f>
        <v>0</v>
      </c>
      <c r="H8" s="125">
        <f>[1]!VendorFilteredRows( EquipmentListTable[],EquipmentListTable[Supplier], FilterSpecs!$A$6, $A$2)</f>
        <v>1</v>
      </c>
      <c r="I8" s="125">
        <f>[1]!VendorFilteredRows( EquipmentListTable[],EquipmentListTable[Supplier], FilterSpecs!$A$6, $A$2)</f>
        <v>0</v>
      </c>
      <c r="J8" s="125">
        <f>[1]!VendorFilteredRows( EquipmentListTable[],EquipmentListTable[Supplier], FilterSpecs!$A$6, $A$2)</f>
        <v>0</v>
      </c>
      <c r="K8" s="125">
        <f>[1]!VendorFilteredRows( EquipmentListTable[],EquipmentListTable[Supplier], FilterSpecs!$A$6, $A$2)</f>
        <v>1</v>
      </c>
      <c r="L8" s="125">
        <f>[1]!VendorFilteredRows( EquipmentListTable[],EquipmentListTable[Supplier], FilterSpecs!$A$6, $A$2)</f>
        <v>1</v>
      </c>
      <c r="M8" s="125" t="str">
        <f>[1]!VendorFilteredRows( EquipmentListTable[],EquipmentListTable[Supplier], FilterSpecs!$A$6, $A$2)</f>
        <v>SparkFun MEMS Microphone Breakout - INMP401 (ADMP401)</v>
      </c>
      <c r="N8" s="125">
        <f>[1]!VendorFilteredRows( EquipmentListTable[],EquipmentListTable[Supplier], FilterSpecs!$A$6, $A$2)</f>
        <v>9.9499999999999993</v>
      </c>
      <c r="O8" s="125">
        <f>[1]!VendorFilteredRows( EquipmentListTable[],EquipmentListTable[Supplier], FilterSpecs!$A$6, $A$2)</f>
        <v>9.9499999999999993</v>
      </c>
      <c r="P8" s="125" t="str">
        <f>[1]!VendorFilteredRows( EquipmentListTable[],EquipmentListTable[Supplier], FilterSpecs!$A$6, $A$2)</f>
        <v>A</v>
      </c>
      <c r="Q8" s="125">
        <f>[1]!VendorFilteredRows( EquipmentListTable[],EquipmentListTable[Supplier], FilterSpecs!$A$6, $A$2)</f>
        <v>7</v>
      </c>
      <c r="R8" s="125" t="str">
        <f>[1]!VendorFilteredRows( EquipmentListTable[],EquipmentListTable[Supplier], FilterSpecs!$A$6, $A$2)</f>
        <v>BOB-09868</v>
      </c>
      <c r="S8" s="125">
        <f>[1]!VendorFilteredRows( EquipmentListTable[],EquipmentListTable[Supplier], FilterSpecs!$A$6, $A$2)</f>
        <v>0</v>
      </c>
      <c r="T8" s="125">
        <f>[1]!VendorFilteredRows( EquipmentListTable[],EquipmentListTable[Supplier], FilterSpecs!$A$6, $A$2)</f>
        <v>9.9499999999999993</v>
      </c>
      <c r="U8" s="125">
        <f>[1]!VendorFilteredRows( EquipmentListTable[],EquipmentListTable[Supplier], FilterSpecs!$A$6, $A$2)</f>
        <v>0</v>
      </c>
      <c r="V8" s="125">
        <f>[1]!VendorFilteredRows( EquipmentListTable[],EquipmentListTable[Supplier], FilterSpecs!$A$6, $A$2)</f>
        <v>9.9499999999999993</v>
      </c>
      <c r="W8" s="125">
        <f>[1]!VendorFilteredRows( EquipmentListTable[],EquipmentListTable[Supplier], FilterSpecs!$A$6, $A$2)</f>
        <v>9.9499999999999993</v>
      </c>
      <c r="X8" s="125" t="str">
        <f>[1]!VendorFilteredRows( EquipmentListTable[],EquipmentListTable[Supplier], FilterSpecs!$A$6, $A$2)</f>
        <v>https://www.sparkfun.com/products/9868</v>
      </c>
      <c r="Y8" s="125" t="str">
        <f>[1]!VendorFilteredRows( EquipmentListTable[],EquipmentListTable[Supplier], FilterSpecs!$A$6, $A$2)</f>
        <v>https://cdn.sparkfun.com/r/92-92/assets/parts/3/9/5/1/09868-01a.jpg</v>
      </c>
      <c r="Z8" s="125" t="str">
        <f>[1]!VendorFilteredRows( EquipmentListTable[],EquipmentListTable[Supplier], FilterSpecs!$A$6, $A$2)</f>
        <v>https://www.sparkfun.com/products/09868</v>
      </c>
      <c r="AA8" s="125" t="str">
        <f>[1]!VendorFilteredRows( EquipmentListTable[],EquipmentListTable[Supplier], FilterSpecs!$A$6, $A$2)</f>
        <v>https://www.mouser.com/ProductDetail/474-BOB-09868</v>
      </c>
      <c r="AB8" s="125"/>
      <c r="AC8" s="125"/>
    </row>
    <row r="9" spans="1:30" x14ac:dyDescent="0.3">
      <c r="A9" s="125" t="str">
        <f>[1]!VendorFilteredRows( EquipmentListTable[],EquipmentListTable[Supplier], FilterSpecs!$A$6, $A$2)</f>
        <v>Primary Component</v>
      </c>
      <c r="B9" s="125" t="str">
        <f>[1]!VendorFilteredRows( EquipmentListTable[],EquipmentListTable[Supplier], FilterSpecs!$A$6, $A$2)</f>
        <v>Audible Notification/Queuing</v>
      </c>
      <c r="C9" s="125" t="str">
        <f>[1]!VendorFilteredRows( EquipmentListTable[],EquipmentListTable[Supplier], FilterSpecs!$A$6, $A$2)</f>
        <v>SparkFun</v>
      </c>
      <c r="D9" s="125" t="str">
        <f>[1]!VendorFilteredRows( EquipmentListTable[],EquipmentListTable[Supplier], FilterSpecs!$A$6, $A$2)</f>
        <v>COM-08635</v>
      </c>
      <c r="E9" s="125">
        <f>[1]!VendorFilteredRows( EquipmentListTable[],EquipmentListTable[Supplier], FilterSpecs!$A$6, $A$2)</f>
        <v>0</v>
      </c>
      <c r="F9" s="125">
        <f>[1]!VendorFilteredRows( EquipmentListTable[],EquipmentListTable[Supplier], FilterSpecs!$A$6, $A$2)</f>
        <v>1</v>
      </c>
      <c r="G9" s="125">
        <f>[1]!VendorFilteredRows( EquipmentListTable[],EquipmentListTable[Supplier], FilterSpecs!$A$6, $A$2)</f>
        <v>0</v>
      </c>
      <c r="H9" s="125">
        <f>[1]!VendorFilteredRows( EquipmentListTable[],EquipmentListTable[Supplier], FilterSpecs!$A$6, $A$2)</f>
        <v>1</v>
      </c>
      <c r="I9" s="125">
        <f>[1]!VendorFilteredRows( EquipmentListTable[],EquipmentListTable[Supplier], FilterSpecs!$A$6, $A$2)</f>
        <v>0</v>
      </c>
      <c r="J9" s="125">
        <f>[1]!VendorFilteredRows( EquipmentListTable[],EquipmentListTable[Supplier], FilterSpecs!$A$6, $A$2)</f>
        <v>0</v>
      </c>
      <c r="K9" s="125">
        <f>[1]!VendorFilteredRows( EquipmentListTable[],EquipmentListTable[Supplier], FilterSpecs!$A$6, $A$2)</f>
        <v>1</v>
      </c>
      <c r="L9" s="125">
        <f>[1]!VendorFilteredRows( EquipmentListTable[],EquipmentListTable[Supplier], FilterSpecs!$A$6, $A$2)</f>
        <v>1</v>
      </c>
      <c r="M9" s="125" t="str">
        <f>[1]!VendorFilteredRows( EquipmentListTable[],EquipmentListTable[Supplier], FilterSpecs!$A$6, $A$2)</f>
        <v>Electret Microphone</v>
      </c>
      <c r="N9" s="125">
        <f>[1]!VendorFilteredRows( EquipmentListTable[],EquipmentListTable[Supplier], FilterSpecs!$A$6, $A$2)</f>
        <v>0.95</v>
      </c>
      <c r="O9" s="125">
        <f>[1]!VendorFilteredRows( EquipmentListTable[],EquipmentListTable[Supplier], FilterSpecs!$A$6, $A$2)</f>
        <v>0.95</v>
      </c>
      <c r="P9" s="125" t="str">
        <f>[1]!VendorFilteredRows( EquipmentListTable[],EquipmentListTable[Supplier], FilterSpecs!$A$6, $A$2)</f>
        <v>A</v>
      </c>
      <c r="Q9" s="125">
        <f>[1]!VendorFilteredRows( EquipmentListTable[],EquipmentListTable[Supplier], FilterSpecs!$A$6, $A$2)</f>
        <v>8</v>
      </c>
      <c r="R9" s="125" t="str">
        <f>[1]!VendorFilteredRows( EquipmentListTable[],EquipmentListTable[Supplier], FilterSpecs!$A$6, $A$2)</f>
        <v>COM-08635</v>
      </c>
      <c r="S9" s="125">
        <f>[1]!VendorFilteredRows( EquipmentListTable[],EquipmentListTable[Supplier], FilterSpecs!$A$6, $A$2)</f>
        <v>0</v>
      </c>
      <c r="T9" s="125">
        <f>[1]!VendorFilteredRows( EquipmentListTable[],EquipmentListTable[Supplier], FilterSpecs!$A$6, $A$2)</f>
        <v>0.95</v>
      </c>
      <c r="U9" s="125">
        <f>[1]!VendorFilteredRows( EquipmentListTable[],EquipmentListTable[Supplier], FilterSpecs!$A$6, $A$2)</f>
        <v>0</v>
      </c>
      <c r="V9" s="125">
        <f>[1]!VendorFilteredRows( EquipmentListTable[],EquipmentListTable[Supplier], FilterSpecs!$A$6, $A$2)</f>
        <v>0.95</v>
      </c>
      <c r="W9" s="125">
        <f>[1]!VendorFilteredRows( EquipmentListTable[],EquipmentListTable[Supplier], FilterSpecs!$A$6, $A$2)</f>
        <v>0.95</v>
      </c>
      <c r="X9" s="125" t="str">
        <f>[1]!VendorFilteredRows( EquipmentListTable[],EquipmentListTable[Supplier], FilterSpecs!$A$6, $A$2)</f>
        <v>https://www.sparkfun.com/products/8635</v>
      </c>
      <c r="Y9" s="125" t="str">
        <f>[1]!VendorFilteredRows( EquipmentListTable[],EquipmentListTable[Supplier], FilterSpecs!$A$6, $A$2)</f>
        <v>https://cdn.sparkfun.com/r/92-92/assets/parts/1/7/6/9/08635-03-L.jpg</v>
      </c>
      <c r="Z9" s="125" t="str">
        <f>[1]!VendorFilteredRows( EquipmentListTable[],EquipmentListTable[Supplier], FilterSpecs!$A$6, $A$2)</f>
        <v>https://www.sparkfun.com/products/08635</v>
      </c>
      <c r="AA9" s="125" t="str">
        <f>[1]!VendorFilteredRows( EquipmentListTable[],EquipmentListTable[Supplier], FilterSpecs!$A$6, $A$2)</f>
        <v>https://www.mouser.com/ProductDetail/474-COM-08635</v>
      </c>
      <c r="AB9" s="125"/>
      <c r="AC9" s="125"/>
    </row>
    <row r="10" spans="1:30" x14ac:dyDescent="0.3">
      <c r="A10" s="125" t="str">
        <f>[1]!VendorFilteredRows( EquipmentListTable[],EquipmentListTable[Supplier], FilterSpecs!$A$6, $A$2)</f>
        <v>Primary Component</v>
      </c>
      <c r="B10" s="125" t="str">
        <f>[1]!VendorFilteredRows( EquipmentListTable[],EquipmentListTable[Supplier], FilterSpecs!$A$6, $A$2)</f>
        <v>Audible Notification/Queuing</v>
      </c>
      <c r="C10" s="125" t="str">
        <f>[1]!VendorFilteredRows( EquipmentListTable[],EquipmentListTable[Supplier], FilterSpecs!$A$6, $A$2)</f>
        <v>SparkFun</v>
      </c>
      <c r="D10" s="125" t="str">
        <f>[1]!VendorFilteredRows( EquipmentListTable[],EquipmentListTable[Supplier], FilterSpecs!$A$6, $A$2)</f>
        <v>BOB-12758</v>
      </c>
      <c r="E10" s="125">
        <f>[1]!VendorFilteredRows( EquipmentListTable[],EquipmentListTable[Supplier], FilterSpecs!$A$6, $A$2)</f>
        <v>0</v>
      </c>
      <c r="F10" s="125">
        <f>[1]!VendorFilteredRows( EquipmentListTable[],EquipmentListTable[Supplier], FilterSpecs!$A$6, $A$2)</f>
        <v>1</v>
      </c>
      <c r="G10" s="125">
        <f>[1]!VendorFilteredRows( EquipmentListTable[],EquipmentListTable[Supplier], FilterSpecs!$A$6, $A$2)</f>
        <v>0</v>
      </c>
      <c r="H10" s="125">
        <f>[1]!VendorFilteredRows( EquipmentListTable[],EquipmentListTable[Supplier], FilterSpecs!$A$6, $A$2)</f>
        <v>1</v>
      </c>
      <c r="I10" s="125">
        <f>[1]!VendorFilteredRows( EquipmentListTable[],EquipmentListTable[Supplier], FilterSpecs!$A$6, $A$2)</f>
        <v>0</v>
      </c>
      <c r="J10" s="125">
        <f>[1]!VendorFilteredRows( EquipmentListTable[],EquipmentListTable[Supplier], FilterSpecs!$A$6, $A$2)</f>
        <v>0</v>
      </c>
      <c r="K10" s="125">
        <f>[1]!VendorFilteredRows( EquipmentListTable[],EquipmentListTable[Supplier], FilterSpecs!$A$6, $A$2)</f>
        <v>1</v>
      </c>
      <c r="L10" s="125">
        <f>[1]!VendorFilteredRows( EquipmentListTable[],EquipmentListTable[Supplier], FilterSpecs!$A$6, $A$2)</f>
        <v>1</v>
      </c>
      <c r="M10" s="125" t="str">
        <f>[1]!VendorFilteredRows( EquipmentListTable[],EquipmentListTable[Supplier], FilterSpecs!$A$6, $A$2)</f>
        <v>SparkFun Electret Microphone Breakout</v>
      </c>
      <c r="N10" s="125">
        <f>[1]!VendorFilteredRows( EquipmentListTable[],EquipmentListTable[Supplier], FilterSpecs!$A$6, $A$2)</f>
        <v>5.95</v>
      </c>
      <c r="O10" s="125">
        <f>[1]!VendorFilteredRows( EquipmentListTable[],EquipmentListTable[Supplier], FilterSpecs!$A$6, $A$2)</f>
        <v>5.95</v>
      </c>
      <c r="P10" s="125" t="str">
        <f>[1]!VendorFilteredRows( EquipmentListTable[],EquipmentListTable[Supplier], FilterSpecs!$A$6, $A$2)</f>
        <v>A</v>
      </c>
      <c r="Q10" s="125">
        <f>[1]!VendorFilteredRows( EquipmentListTable[],EquipmentListTable[Supplier], FilterSpecs!$A$6, $A$2)</f>
        <v>9</v>
      </c>
      <c r="R10" s="125" t="str">
        <f>[1]!VendorFilteredRows( EquipmentListTable[],EquipmentListTable[Supplier], FilterSpecs!$A$6, $A$2)</f>
        <v>BOB-12758</v>
      </c>
      <c r="S10" s="125">
        <f>[1]!VendorFilteredRows( EquipmentListTable[],EquipmentListTable[Supplier], FilterSpecs!$A$6, $A$2)</f>
        <v>0</v>
      </c>
      <c r="T10" s="125">
        <f>[1]!VendorFilteredRows( EquipmentListTable[],EquipmentListTable[Supplier], FilterSpecs!$A$6, $A$2)</f>
        <v>5.95</v>
      </c>
      <c r="U10" s="125">
        <f>[1]!VendorFilteredRows( EquipmentListTable[],EquipmentListTable[Supplier], FilterSpecs!$A$6, $A$2)</f>
        <v>0</v>
      </c>
      <c r="V10" s="125">
        <f>[1]!VendorFilteredRows( EquipmentListTable[],EquipmentListTable[Supplier], FilterSpecs!$A$6, $A$2)</f>
        <v>5.95</v>
      </c>
      <c r="W10" s="125">
        <f>[1]!VendorFilteredRows( EquipmentListTable[],EquipmentListTable[Supplier], FilterSpecs!$A$6, $A$2)</f>
        <v>5.95</v>
      </c>
      <c r="X10" s="125" t="str">
        <f>[1]!VendorFilteredRows( EquipmentListTable[],EquipmentListTable[Supplier], FilterSpecs!$A$6, $A$2)</f>
        <v>https://www.sparkfun.com/products/12758</v>
      </c>
      <c r="Y10" s="125" t="str">
        <f>[1]!VendorFilteredRows( EquipmentListTable[],EquipmentListTable[Supplier], FilterSpecs!$A$6, $A$2)</f>
        <v>https://cdn.sparkfun.com/r/92-92/assets/parts/9/5/2/0/12758-02.jpg</v>
      </c>
      <c r="Z10" s="125" t="str">
        <f>[1]!VendorFilteredRows( EquipmentListTable[],EquipmentListTable[Supplier], FilterSpecs!$A$6, $A$2)</f>
        <v>https://www.sparkfun.com/products/12758</v>
      </c>
      <c r="AA10" s="125" t="str">
        <f>[1]!VendorFilteredRows( EquipmentListTable[],EquipmentListTable[Supplier], FilterSpecs!$A$6, $A$2)</f>
        <v>https://www.mouser.com/ProductDetail/474-BOB-12758</v>
      </c>
      <c r="AB10" s="125"/>
      <c r="AC10" s="125"/>
    </row>
    <row r="11" spans="1:30" x14ac:dyDescent="0.3">
      <c r="A11" s="125" t="str">
        <f>[1]!VendorFilteredRows( EquipmentListTable[],EquipmentListTable[Supplier], FilterSpecs!$A$6, $A$2)</f>
        <v>Primary Component</v>
      </c>
      <c r="B11" s="125" t="str">
        <f>[1]!VendorFilteredRows( EquipmentListTable[],EquipmentListTable[Supplier], FilterSpecs!$A$6, $A$2)</f>
        <v>Audible Notification/Queuing</v>
      </c>
      <c r="C11" s="125" t="str">
        <f>[1]!VendorFilteredRows( EquipmentListTable[],EquipmentListTable[Supplier], FilterSpecs!$A$6, $A$2)</f>
        <v>SparkFun</v>
      </c>
      <c r="D11" s="125" t="str">
        <f>[1]!VendorFilteredRows( EquipmentListTable[],EquipmentListTable[Supplier], FilterSpecs!$A$6, $A$2)</f>
        <v>SEN-12642</v>
      </c>
      <c r="E11" s="125">
        <f>[1]!VendorFilteredRows( EquipmentListTable[],EquipmentListTable[Supplier], FilterSpecs!$A$6, $A$2)</f>
        <v>0</v>
      </c>
      <c r="F11" s="125">
        <f>[1]!VendorFilteredRows( EquipmentListTable[],EquipmentListTable[Supplier], FilterSpecs!$A$6, $A$2)</f>
        <v>0</v>
      </c>
      <c r="G11" s="125">
        <f>[1]!VendorFilteredRows( EquipmentListTable[],EquipmentListTable[Supplier], FilterSpecs!$A$6, $A$2)</f>
        <v>0</v>
      </c>
      <c r="H11" s="125">
        <f>[1]!VendorFilteredRows( EquipmentListTable[],EquipmentListTable[Supplier], FilterSpecs!$A$6, $A$2)</f>
        <v>0</v>
      </c>
      <c r="I11" s="125">
        <f>[1]!VendorFilteredRows( EquipmentListTable[],EquipmentListTable[Supplier], FilterSpecs!$A$6, $A$2)</f>
        <v>0</v>
      </c>
      <c r="J11" s="125">
        <f>[1]!VendorFilteredRows( EquipmentListTable[],EquipmentListTable[Supplier], FilterSpecs!$A$6, $A$2)</f>
        <v>0</v>
      </c>
      <c r="K11" s="125">
        <f>[1]!VendorFilteredRows( EquipmentListTable[],EquipmentListTable[Supplier], FilterSpecs!$A$6, $A$2)</f>
        <v>0</v>
      </c>
      <c r="L11" s="125">
        <f>[1]!VendorFilteredRows( EquipmentListTable[],EquipmentListTable[Supplier], FilterSpecs!$A$6, $A$2)</f>
        <v>0</v>
      </c>
      <c r="M11" s="125" t="str">
        <f>[1]!VendorFilteredRows( EquipmentListTable[],EquipmentListTable[Supplier], FilterSpecs!$A$6, $A$2)</f>
        <v>SparkFun Sound Detector</v>
      </c>
      <c r="N11" s="125">
        <f>[1]!VendorFilteredRows( EquipmentListTable[],EquipmentListTable[Supplier], FilterSpecs!$A$6, $A$2)</f>
        <v>10.95</v>
      </c>
      <c r="O11" s="125">
        <f>[1]!VendorFilteredRows( EquipmentListTable[],EquipmentListTable[Supplier], FilterSpecs!$A$6, $A$2)</f>
        <v>0</v>
      </c>
      <c r="P11" s="125" t="str">
        <f>[1]!VendorFilteredRows( EquipmentListTable[],EquipmentListTable[Supplier], FilterSpecs!$A$6, $A$2)</f>
        <v>A</v>
      </c>
      <c r="Q11" s="125">
        <f>[1]!VendorFilteredRows( EquipmentListTable[],EquipmentListTable[Supplier], FilterSpecs!$A$6, $A$2)</f>
        <v>10</v>
      </c>
      <c r="R11" s="125" t="str">
        <f>[1]!VendorFilteredRows( EquipmentListTable[],EquipmentListTable[Supplier], FilterSpecs!$A$6, $A$2)</f>
        <v>SEN-12642</v>
      </c>
      <c r="S11" s="125">
        <f>[1]!VendorFilteredRows( EquipmentListTable[],EquipmentListTable[Supplier], FilterSpecs!$A$6, $A$2)</f>
        <v>0</v>
      </c>
      <c r="T11" s="125">
        <f>[1]!VendorFilteredRows( EquipmentListTable[],EquipmentListTable[Supplier], FilterSpecs!$A$6, $A$2)</f>
        <v>0</v>
      </c>
      <c r="U11" s="125">
        <f>[1]!VendorFilteredRows( EquipmentListTable[],EquipmentListTable[Supplier], FilterSpecs!$A$6, $A$2)</f>
        <v>0</v>
      </c>
      <c r="V11" s="125">
        <f>[1]!VendorFilteredRows( EquipmentListTable[],EquipmentListTable[Supplier], FilterSpecs!$A$6, $A$2)</f>
        <v>0</v>
      </c>
      <c r="W11" s="125">
        <f>[1]!VendorFilteredRows( EquipmentListTable[],EquipmentListTable[Supplier], FilterSpecs!$A$6, $A$2)</f>
        <v>0</v>
      </c>
      <c r="X11" s="125" t="str">
        <f>[1]!VendorFilteredRows( EquipmentListTable[],EquipmentListTable[Supplier], FilterSpecs!$A$6, $A$2)</f>
        <v>https://www.sparkfun.com/products/12642</v>
      </c>
      <c r="Y11" s="125" t="str">
        <f>[1]!VendorFilteredRows( EquipmentListTable[],EquipmentListTable[Supplier], FilterSpecs!$A$6, $A$2)</f>
        <v>https://cdn.sparkfun.com/r/92-92/assets/parts/9/3/3/0/12642-01.jpg</v>
      </c>
      <c r="Z11" s="125" t="str">
        <f>[1]!VendorFilteredRows( EquipmentListTable[],EquipmentListTable[Supplier], FilterSpecs!$A$6, $A$2)</f>
        <v>https://www.sparkfun.com/products/12642</v>
      </c>
      <c r="AA11" s="125" t="str">
        <f>[1]!VendorFilteredRows( EquipmentListTable[],EquipmentListTable[Supplier], FilterSpecs!$A$6, $A$2)</f>
        <v>https://www.mouser.com/ProductDetail/474-SEN-12642</v>
      </c>
      <c r="AB11" s="125"/>
      <c r="AC11" s="125"/>
    </row>
    <row r="12" spans="1:30" x14ac:dyDescent="0.3">
      <c r="A12" s="125" t="str">
        <f>[1]!VendorFilteredRows( EquipmentListTable[],EquipmentListTable[Supplier], FilterSpecs!$A$6, $A$2)</f>
        <v>Primary Component</v>
      </c>
      <c r="B12" s="125" t="str">
        <f>[1]!VendorFilteredRows( EquipmentListTable[],EquipmentListTable[Supplier], FilterSpecs!$A$6, $A$2)</f>
        <v>Audible Notification/Queuing</v>
      </c>
      <c r="C12" s="125" t="str">
        <f>[1]!VendorFilteredRows( EquipmentListTable[],EquipmentListTable[Supplier], FilterSpecs!$A$6, $A$2)</f>
        <v>SparkFun</v>
      </c>
      <c r="D12" s="125" t="str">
        <f>[1]!VendorFilteredRows( EquipmentListTable[],EquipmentListTable[Supplier], FilterSpecs!$A$6, $A$2)</f>
        <v>WRL-11924</v>
      </c>
      <c r="E12" s="125">
        <f>[1]!VendorFilteredRows( EquipmentListTable[],EquipmentListTable[Supplier], FilterSpecs!$A$6, $A$2)</f>
        <v>0</v>
      </c>
      <c r="F12" s="125">
        <f>[1]!VendorFilteredRows( EquipmentListTable[],EquipmentListTable[Supplier], FilterSpecs!$A$6, $A$2)</f>
        <v>0</v>
      </c>
      <c r="G12" s="125">
        <f>[1]!VendorFilteredRows( EquipmentListTable[],EquipmentListTable[Supplier], FilterSpecs!$A$6, $A$2)</f>
        <v>0</v>
      </c>
      <c r="H12" s="125">
        <f>[1]!VendorFilteredRows( EquipmentListTable[],EquipmentListTable[Supplier], FilterSpecs!$A$6, $A$2)</f>
        <v>0</v>
      </c>
      <c r="I12" s="125">
        <f>[1]!VendorFilteredRows( EquipmentListTable[],EquipmentListTable[Supplier], FilterSpecs!$A$6, $A$2)</f>
        <v>0</v>
      </c>
      <c r="J12" s="125">
        <f>[1]!VendorFilteredRows( EquipmentListTable[],EquipmentListTable[Supplier], FilterSpecs!$A$6, $A$2)</f>
        <v>0</v>
      </c>
      <c r="K12" s="125">
        <f>[1]!VendorFilteredRows( EquipmentListTable[],EquipmentListTable[Supplier], FilterSpecs!$A$6, $A$2)</f>
        <v>0</v>
      </c>
      <c r="L12" s="125">
        <f>[1]!VendorFilteredRows( EquipmentListTable[],EquipmentListTable[Supplier], FilterSpecs!$A$6, $A$2)</f>
        <v>0</v>
      </c>
      <c r="M12" s="125" t="str">
        <f>[1]!VendorFilteredRows( EquipmentListTable[],EquipmentListTable[Supplier], FilterSpecs!$A$6, $A$2)</f>
        <v>SparkFun Purpletooth Jamboree - BC127 Development Board</v>
      </c>
      <c r="N12" s="125">
        <f>[1]!VendorFilteredRows( EquipmentListTable[],EquipmentListTable[Supplier], FilterSpecs!$A$6, $A$2)</f>
        <v>49.95</v>
      </c>
      <c r="O12" s="125">
        <f>[1]!VendorFilteredRows( EquipmentListTable[],EquipmentListTable[Supplier], FilterSpecs!$A$6, $A$2)</f>
        <v>0</v>
      </c>
      <c r="P12" s="125" t="str">
        <f>[1]!VendorFilteredRows( EquipmentListTable[],EquipmentListTable[Supplier], FilterSpecs!$A$6, $A$2)</f>
        <v>A</v>
      </c>
      <c r="Q12" s="125">
        <f>[1]!VendorFilteredRows( EquipmentListTable[],EquipmentListTable[Supplier], FilterSpecs!$A$6, $A$2)</f>
        <v>12</v>
      </c>
      <c r="R12" s="125" t="str">
        <f>[1]!VendorFilteredRows( EquipmentListTable[],EquipmentListTable[Supplier], FilterSpecs!$A$6, $A$2)</f>
        <v>WRL-11924</v>
      </c>
      <c r="S12" s="125">
        <f>[1]!VendorFilteredRows( EquipmentListTable[],EquipmentListTable[Supplier], FilterSpecs!$A$6, $A$2)</f>
        <v>0</v>
      </c>
      <c r="T12" s="125">
        <f>[1]!VendorFilteredRows( EquipmentListTable[],EquipmentListTable[Supplier], FilterSpecs!$A$6, $A$2)</f>
        <v>0</v>
      </c>
      <c r="U12" s="125">
        <f>[1]!VendorFilteredRows( EquipmentListTable[],EquipmentListTable[Supplier], FilterSpecs!$A$6, $A$2)</f>
        <v>0</v>
      </c>
      <c r="V12" s="125">
        <f>[1]!VendorFilteredRows( EquipmentListTable[],EquipmentListTable[Supplier], FilterSpecs!$A$6, $A$2)</f>
        <v>0</v>
      </c>
      <c r="W12" s="125">
        <f>[1]!VendorFilteredRows( EquipmentListTable[],EquipmentListTable[Supplier], FilterSpecs!$A$6, $A$2)</f>
        <v>0</v>
      </c>
      <c r="X12" s="125" t="str">
        <f>[1]!VendorFilteredRows( EquipmentListTable[],EquipmentListTable[Supplier], FilterSpecs!$A$6, $A$2)</f>
        <v>https://www.sparkfun.com/products/11924</v>
      </c>
      <c r="Y12" s="125" t="str">
        <f>[1]!VendorFilteredRows( EquipmentListTable[],EquipmentListTable[Supplier], FilterSpecs!$A$6, $A$2)</f>
        <v>https://cdn.sparkfun.com/r/92-92/assets/parts/8/3/8/0/11924-01.jpg</v>
      </c>
      <c r="Z12" s="125" t="str">
        <f>[1]!VendorFilteredRows( EquipmentListTable[],EquipmentListTable[Supplier], FilterSpecs!$A$6, $A$2)</f>
        <v>https://www.sparkfun.com/products/11924</v>
      </c>
      <c r="AA12" s="125" t="str">
        <f>[1]!VendorFilteredRows( EquipmentListTable[],EquipmentListTable[Supplier], FilterSpecs!$A$6, $A$2)</f>
        <v>https://www.mouser.com/ProductDetail/474-WRL-11924</v>
      </c>
      <c r="AB12" s="125"/>
      <c r="AC12" s="125"/>
    </row>
    <row r="13" spans="1:30" x14ac:dyDescent="0.3">
      <c r="A13" s="125" t="str">
        <f>[1]!VendorFilteredRows( EquipmentListTable[],EquipmentListTable[Supplier], FilterSpecs!$A$6, $A$2)</f>
        <v>Primary Component</v>
      </c>
      <c r="B13" s="125" t="str">
        <f>[1]!VendorFilteredRows( EquipmentListTable[],EquipmentListTable[Supplier], FilterSpecs!$A$6, $A$2)</f>
        <v>Audible Notification/Queuing</v>
      </c>
      <c r="C13" s="125" t="str">
        <f>[1]!VendorFilteredRows( EquipmentListTable[],EquipmentListTable[Supplier], FilterSpecs!$A$6, $A$2)</f>
        <v>SparkFun</v>
      </c>
      <c r="D13" s="125" t="str">
        <f>[1]!VendorFilteredRows( EquipmentListTable[],EquipmentListTable[Supplier], FilterSpecs!$A$6, $A$2)</f>
        <v>WRL-11927</v>
      </c>
      <c r="E13" s="125">
        <f>[1]!VendorFilteredRows( EquipmentListTable[],EquipmentListTable[Supplier], FilterSpecs!$A$6, $A$2)</f>
        <v>0</v>
      </c>
      <c r="F13" s="125">
        <f>[1]!VendorFilteredRows( EquipmentListTable[],EquipmentListTable[Supplier], FilterSpecs!$A$6, $A$2)</f>
        <v>0</v>
      </c>
      <c r="G13" s="125">
        <f>[1]!VendorFilteredRows( EquipmentListTable[],EquipmentListTable[Supplier], FilterSpecs!$A$6, $A$2)</f>
        <v>0</v>
      </c>
      <c r="H13" s="125">
        <f>[1]!VendorFilteredRows( EquipmentListTable[],EquipmentListTable[Supplier], FilterSpecs!$A$6, $A$2)</f>
        <v>0</v>
      </c>
      <c r="I13" s="125">
        <f>[1]!VendorFilteredRows( EquipmentListTable[],EquipmentListTable[Supplier], FilterSpecs!$A$6, $A$2)</f>
        <v>0</v>
      </c>
      <c r="J13" s="125">
        <f>[1]!VendorFilteredRows( EquipmentListTable[],EquipmentListTable[Supplier], FilterSpecs!$A$6, $A$2)</f>
        <v>0</v>
      </c>
      <c r="K13" s="125">
        <f>[1]!VendorFilteredRows( EquipmentListTable[],EquipmentListTable[Supplier], FilterSpecs!$A$6, $A$2)</f>
        <v>0</v>
      </c>
      <c r="L13" s="125">
        <f>[1]!VendorFilteredRows( EquipmentListTable[],EquipmentListTable[Supplier], FilterSpecs!$A$6, $A$2)</f>
        <v>0</v>
      </c>
      <c r="M13" s="125" t="str">
        <f>[1]!VendorFilteredRows( EquipmentListTable[],EquipmentListTable[Supplier], FilterSpecs!$A$6, $A$2)</f>
        <v>SparkFun Bluetooth Audio Breakout - BC127</v>
      </c>
      <c r="N13" s="125">
        <f>[1]!VendorFilteredRows( EquipmentListTable[],EquipmentListTable[Supplier], FilterSpecs!$A$6, $A$2)</f>
        <v>44.95</v>
      </c>
      <c r="O13" s="125">
        <f>[1]!VendorFilteredRows( EquipmentListTable[],EquipmentListTable[Supplier], FilterSpecs!$A$6, $A$2)</f>
        <v>0</v>
      </c>
      <c r="P13" s="125" t="str">
        <f>[1]!VendorFilteredRows( EquipmentListTable[],EquipmentListTable[Supplier], FilterSpecs!$A$6, $A$2)</f>
        <v>A</v>
      </c>
      <c r="Q13" s="125">
        <f>[1]!VendorFilteredRows( EquipmentListTable[],EquipmentListTable[Supplier], FilterSpecs!$A$6, $A$2)</f>
        <v>13</v>
      </c>
      <c r="R13" s="125" t="str">
        <f>[1]!VendorFilteredRows( EquipmentListTable[],EquipmentListTable[Supplier], FilterSpecs!$A$6, $A$2)</f>
        <v>WRL-11927</v>
      </c>
      <c r="S13" s="125">
        <f>[1]!VendorFilteredRows( EquipmentListTable[],EquipmentListTable[Supplier], FilterSpecs!$A$6, $A$2)</f>
        <v>0</v>
      </c>
      <c r="T13" s="125">
        <f>[1]!VendorFilteredRows( EquipmentListTable[],EquipmentListTable[Supplier], FilterSpecs!$A$6, $A$2)</f>
        <v>0</v>
      </c>
      <c r="U13" s="125">
        <f>[1]!VendorFilteredRows( EquipmentListTable[],EquipmentListTable[Supplier], FilterSpecs!$A$6, $A$2)</f>
        <v>0</v>
      </c>
      <c r="V13" s="125">
        <f>[1]!VendorFilteredRows( EquipmentListTable[],EquipmentListTable[Supplier], FilterSpecs!$A$6, $A$2)</f>
        <v>0</v>
      </c>
      <c r="W13" s="125">
        <f>[1]!VendorFilteredRows( EquipmentListTable[],EquipmentListTable[Supplier], FilterSpecs!$A$6, $A$2)</f>
        <v>0</v>
      </c>
      <c r="X13" s="125" t="str">
        <f>[1]!VendorFilteredRows( EquipmentListTable[],EquipmentListTable[Supplier], FilterSpecs!$A$6, $A$2)</f>
        <v>https://www.sparkfun.com/products/11927</v>
      </c>
      <c r="Y13" s="125" t="str">
        <f>[1]!VendorFilteredRows( EquipmentListTable[],EquipmentListTable[Supplier], FilterSpecs!$A$6, $A$2)</f>
        <v>https://cdn.sparkfun.com/r/92-92/assets/parts/8/3/8/7/11927-01.jpg</v>
      </c>
      <c r="Z13" s="125" t="str">
        <f>[1]!VendorFilteredRows( EquipmentListTable[],EquipmentListTable[Supplier], FilterSpecs!$A$6, $A$2)</f>
        <v>https://www.sparkfun.com/products/11927</v>
      </c>
      <c r="AA13" s="125" t="str">
        <f>[1]!VendorFilteredRows( EquipmentListTable[],EquipmentListTable[Supplier], FilterSpecs!$A$6, $A$2)</f>
        <v>https://www.mouser.com/ProductDetail/474-WRL-11927</v>
      </c>
      <c r="AB13" s="125"/>
      <c r="AC13" s="125"/>
    </row>
    <row r="14" spans="1:30" x14ac:dyDescent="0.3">
      <c r="A14" s="125" t="str">
        <f>[1]!VendorFilteredRows( EquipmentListTable[],EquipmentListTable[Supplier], FilterSpecs!$A$6, $A$2)</f>
        <v>Primary Component</v>
      </c>
      <c r="B14" s="125" t="str">
        <f>[1]!VendorFilteredRows( EquipmentListTable[],EquipmentListTable[Supplier], FilterSpecs!$A$6, $A$2)</f>
        <v>Bluetooth</v>
      </c>
      <c r="C14" s="125" t="str">
        <f>[1]!VendorFilteredRows( EquipmentListTable[],EquipmentListTable[Supplier], FilterSpecs!$A$6, $A$2)</f>
        <v>SparkFun</v>
      </c>
      <c r="D14" s="125" t="str">
        <f>[1]!VendorFilteredRows( EquipmentListTable[],EquipmentListTable[Supplier], FilterSpecs!$A$6, $A$2)</f>
        <v>WRL-11373</v>
      </c>
      <c r="E14" s="125">
        <f>[1]!VendorFilteredRows( EquipmentListTable[],EquipmentListTable[Supplier], FilterSpecs!$A$6, $A$2)</f>
        <v>1</v>
      </c>
      <c r="F14" s="125">
        <f>[1]!VendorFilteredRows( EquipmentListTable[],EquipmentListTable[Supplier], FilterSpecs!$A$6, $A$2)</f>
        <v>0</v>
      </c>
      <c r="G14" s="125">
        <f>[1]!VendorFilteredRows( EquipmentListTable[],EquipmentListTable[Supplier], FilterSpecs!$A$6, $A$2)</f>
        <v>0</v>
      </c>
      <c r="H14" s="125">
        <f>[1]!VendorFilteredRows( EquipmentListTable[],EquipmentListTable[Supplier], FilterSpecs!$A$6, $A$2)</f>
        <v>5</v>
      </c>
      <c r="I14" s="125">
        <f>[1]!VendorFilteredRows( EquipmentListTable[],EquipmentListTable[Supplier], FilterSpecs!$A$6, $A$2)</f>
        <v>5</v>
      </c>
      <c r="J14" s="125">
        <f>[1]!VendorFilteredRows( EquipmentListTable[],EquipmentListTable[Supplier], FilterSpecs!$A$6, $A$2)</f>
        <v>5</v>
      </c>
      <c r="K14" s="125">
        <f>[1]!VendorFilteredRows( EquipmentListTable[],EquipmentListTable[Supplier], FilterSpecs!$A$6, $A$2)</f>
        <v>0</v>
      </c>
      <c r="L14" s="125">
        <f>[1]!VendorFilteredRows( EquipmentListTable[],EquipmentListTable[Supplier], FilterSpecs!$A$6, $A$2)</f>
        <v>0</v>
      </c>
      <c r="M14" s="125" t="str">
        <f>[1]!VendorFilteredRows( EquipmentListTable[],EquipmentListTable[Supplier], FilterSpecs!$A$6, $A$2)</f>
        <v>SparkFun XBee Explorer Regulated</v>
      </c>
      <c r="N14" s="125">
        <f>[1]!VendorFilteredRows( EquipmentListTable[],EquipmentListTable[Supplier], FilterSpecs!$A$6, $A$2)</f>
        <v>9.9499999999999993</v>
      </c>
      <c r="O14" s="125">
        <f>[1]!VendorFilteredRows( EquipmentListTable[],EquipmentListTable[Supplier], FilterSpecs!$A$6, $A$2)</f>
        <v>0</v>
      </c>
      <c r="P14" s="125" t="str">
        <f>[1]!VendorFilteredRows( EquipmentListTable[],EquipmentListTable[Supplier], FilterSpecs!$A$6, $A$2)</f>
        <v>B</v>
      </c>
      <c r="Q14" s="125">
        <f>[1]!VendorFilteredRows( EquipmentListTable[],EquipmentListTable[Supplier], FilterSpecs!$A$6, $A$2)</f>
        <v>21</v>
      </c>
      <c r="R14" s="125" t="str">
        <f>[1]!VendorFilteredRows( EquipmentListTable[],EquipmentListTable[Supplier], FilterSpecs!$A$6, $A$2)</f>
        <v>WRL-11373</v>
      </c>
      <c r="S14" s="125">
        <f>[1]!VendorFilteredRows( EquipmentListTable[],EquipmentListTable[Supplier], FilterSpecs!$A$6, $A$2)</f>
        <v>9.9499999999999993</v>
      </c>
      <c r="T14" s="125">
        <f>[1]!VendorFilteredRows( EquipmentListTable[],EquipmentListTable[Supplier], FilterSpecs!$A$6, $A$2)</f>
        <v>49.75</v>
      </c>
      <c r="U14" s="125">
        <f>[1]!VendorFilteredRows( EquipmentListTable[],EquipmentListTable[Supplier], FilterSpecs!$A$6, $A$2)</f>
        <v>49.75</v>
      </c>
      <c r="V14" s="125">
        <f>[1]!VendorFilteredRows( EquipmentListTable[],EquipmentListTable[Supplier], FilterSpecs!$A$6, $A$2)</f>
        <v>0</v>
      </c>
      <c r="W14" s="125">
        <f>[1]!VendorFilteredRows( EquipmentListTable[],EquipmentListTable[Supplier], FilterSpecs!$A$6, $A$2)</f>
        <v>0</v>
      </c>
      <c r="X14" s="125" t="str">
        <f>[1]!VendorFilteredRows( EquipmentListTable[],EquipmentListTable[Supplier], FilterSpecs!$A$6, $A$2)</f>
        <v>https://www.sparkfun.com/products/11373</v>
      </c>
      <c r="Y14" s="125" t="str">
        <f>[1]!VendorFilteredRows( EquipmentListTable[],EquipmentListTable[Supplier], FilterSpecs!$A$6, $A$2)</f>
        <v>https://cdn.sparkfun.com/r/92-92/assets/parts/7/1/1/5/11373-01.jpg</v>
      </c>
      <c r="Z14" s="125" t="str">
        <f>[1]!VendorFilteredRows( EquipmentListTable[],EquipmentListTable[Supplier], FilterSpecs!$A$6, $A$2)</f>
        <v>https://www.sparkfun.com/products/11373</v>
      </c>
      <c r="AA14" s="125" t="str">
        <f>[1]!VendorFilteredRows( EquipmentListTable[],EquipmentListTable[Supplier], FilterSpecs!$A$6, $A$2)</f>
        <v>https://www.mouser.com/ProductDetail/474-WRL-11373</v>
      </c>
      <c r="AB14" s="125"/>
      <c r="AC14" s="125"/>
      <c r="AD14" s="109"/>
    </row>
    <row r="15" spans="1:30" x14ac:dyDescent="0.3">
      <c r="A15" s="125" t="str">
        <f>[1]!VendorFilteredRows( EquipmentListTable[],EquipmentListTable[Supplier], FilterSpecs!$A$6, $A$2)</f>
        <v>Primary Component</v>
      </c>
      <c r="B15" s="125" t="str">
        <f>[1]!VendorFilteredRows( EquipmentListTable[],EquipmentListTable[Supplier], FilterSpecs!$A$6, $A$2)</f>
        <v>Bluetooth</v>
      </c>
      <c r="C15" s="125" t="str">
        <f>[1]!VendorFilteredRows( EquipmentListTable[],EquipmentListTable[Supplier], FilterSpecs!$A$6, $A$2)</f>
        <v>SparkFun</v>
      </c>
      <c r="D15" s="125" t="str">
        <f>[1]!VendorFilteredRows( EquipmentListTable[],EquipmentListTable[Supplier], FilterSpecs!$A$6, $A$2)</f>
        <v>WRL-11697</v>
      </c>
      <c r="E15" s="125">
        <f>[1]!VendorFilteredRows( EquipmentListTable[],EquipmentListTable[Supplier], FilterSpecs!$A$6, $A$2)</f>
        <v>1</v>
      </c>
      <c r="F15" s="125">
        <f>[1]!VendorFilteredRows( EquipmentListTable[],EquipmentListTable[Supplier], FilterSpecs!$A$6, $A$2)</f>
        <v>0</v>
      </c>
      <c r="G15" s="125">
        <f>[1]!VendorFilteredRows( EquipmentListTable[],EquipmentListTable[Supplier], FilterSpecs!$A$6, $A$2)</f>
        <v>0</v>
      </c>
      <c r="H15" s="125">
        <f>[1]!VendorFilteredRows( EquipmentListTable[],EquipmentListTable[Supplier], FilterSpecs!$A$6, $A$2)</f>
        <v>5</v>
      </c>
      <c r="I15" s="125">
        <f>[1]!VendorFilteredRows( EquipmentListTable[],EquipmentListTable[Supplier], FilterSpecs!$A$6, $A$2)</f>
        <v>5</v>
      </c>
      <c r="J15" s="125">
        <f>[1]!VendorFilteredRows( EquipmentListTable[],EquipmentListTable[Supplier], FilterSpecs!$A$6, $A$2)</f>
        <v>5</v>
      </c>
      <c r="K15" s="125">
        <f>[1]!VendorFilteredRows( EquipmentListTable[],EquipmentListTable[Supplier], FilterSpecs!$A$6, $A$2)</f>
        <v>0</v>
      </c>
      <c r="L15" s="125">
        <f>[1]!VendorFilteredRows( EquipmentListTable[],EquipmentListTable[Supplier], FilterSpecs!$A$6, $A$2)</f>
        <v>0</v>
      </c>
      <c r="M15" s="125" t="str">
        <f>[1]!VendorFilteredRows( EquipmentListTable[],EquipmentListTable[Supplier], FilterSpecs!$A$6, $A$2)</f>
        <v>SparkFun XBee Explorer Dongle</v>
      </c>
      <c r="N15" s="125">
        <f>[1]!VendorFilteredRows( EquipmentListTable[],EquipmentListTable[Supplier], FilterSpecs!$A$6, $A$2)</f>
        <v>24.95</v>
      </c>
      <c r="O15" s="125">
        <f>[1]!VendorFilteredRows( EquipmentListTable[],EquipmentListTable[Supplier], FilterSpecs!$A$6, $A$2)</f>
        <v>0</v>
      </c>
      <c r="P15" s="125" t="str">
        <f>[1]!VendorFilteredRows( EquipmentListTable[],EquipmentListTable[Supplier], FilterSpecs!$A$6, $A$2)</f>
        <v>B</v>
      </c>
      <c r="Q15" s="125">
        <f>[1]!VendorFilteredRows( EquipmentListTable[],EquipmentListTable[Supplier], FilterSpecs!$A$6, $A$2)</f>
        <v>22</v>
      </c>
      <c r="R15" s="125" t="str">
        <f>[1]!VendorFilteredRows( EquipmentListTable[],EquipmentListTable[Supplier], FilterSpecs!$A$6, $A$2)</f>
        <v>WRL-11697</v>
      </c>
      <c r="S15" s="125">
        <f>[1]!VendorFilteredRows( EquipmentListTable[],EquipmentListTable[Supplier], FilterSpecs!$A$6, $A$2)</f>
        <v>24.95</v>
      </c>
      <c r="T15" s="125">
        <f>[1]!VendorFilteredRows( EquipmentListTable[],EquipmentListTable[Supplier], FilterSpecs!$A$6, $A$2)</f>
        <v>124.75</v>
      </c>
      <c r="U15" s="125">
        <f>[1]!VendorFilteredRows( EquipmentListTable[],EquipmentListTable[Supplier], FilterSpecs!$A$6, $A$2)</f>
        <v>124.75</v>
      </c>
      <c r="V15" s="125">
        <f>[1]!VendorFilteredRows( EquipmentListTable[],EquipmentListTable[Supplier], FilterSpecs!$A$6, $A$2)</f>
        <v>0</v>
      </c>
      <c r="W15" s="125">
        <f>[1]!VendorFilteredRows( EquipmentListTable[],EquipmentListTable[Supplier], FilterSpecs!$A$6, $A$2)</f>
        <v>0</v>
      </c>
      <c r="X15" s="125" t="str">
        <f>[1]!VendorFilteredRows( EquipmentListTable[],EquipmentListTable[Supplier], FilterSpecs!$A$6, $A$2)</f>
        <v>https://www.sparkfun.com/products/11697</v>
      </c>
      <c r="Y15" s="125" t="str">
        <f>[1]!VendorFilteredRows( EquipmentListTable[],EquipmentListTable[Supplier], FilterSpecs!$A$6, $A$2)</f>
        <v>https://cdn.sparkfun.com/r/92-92/assets/parts/7/8/6/5/11697-01b.jpg</v>
      </c>
      <c r="Z15" s="125" t="str">
        <f>[1]!VendorFilteredRows( EquipmentListTable[],EquipmentListTable[Supplier], FilterSpecs!$A$6, $A$2)</f>
        <v>https://www.sparkfun.com/products/11697</v>
      </c>
      <c r="AA15" s="125" t="str">
        <f>[1]!VendorFilteredRows( EquipmentListTable[],EquipmentListTable[Supplier], FilterSpecs!$A$6, $A$2)</f>
        <v>https://www.mouser.com/ProductDetail/474-WRL-11697</v>
      </c>
      <c r="AB15" s="125"/>
      <c r="AC15" s="125"/>
      <c r="AD15" s="109"/>
    </row>
    <row r="16" spans="1:30" x14ac:dyDescent="0.3">
      <c r="A16" s="125" t="str">
        <f>[1]!VendorFilteredRows( EquipmentListTable[],EquipmentListTable[Supplier], FilterSpecs!$A$6, $A$2)</f>
        <v>Primary Component</v>
      </c>
      <c r="B16" s="125" t="str">
        <f>[1]!VendorFilteredRows( EquipmentListTable[],EquipmentListTable[Supplier], FilterSpecs!$A$6, $A$2)</f>
        <v>Bluetooth</v>
      </c>
      <c r="C16" s="125" t="str">
        <f>[1]!VendorFilteredRows( EquipmentListTable[],EquipmentListTable[Supplier], FilterSpecs!$A$6, $A$2)</f>
        <v>SparkFun</v>
      </c>
      <c r="D16" s="125" t="str">
        <f>[1]!VendorFilteredRows( EquipmentListTable[],EquipmentListTable[Supplier], FilterSpecs!$A$6, $A$2)</f>
        <v>WRL-09434</v>
      </c>
      <c r="E16" s="125">
        <f>[1]!VendorFilteredRows( EquipmentListTable[],EquipmentListTable[Supplier], FilterSpecs!$A$6, $A$2)</f>
        <v>0</v>
      </c>
      <c r="F16" s="125">
        <f>[1]!VendorFilteredRows( EquipmentListTable[],EquipmentListTable[Supplier], FilterSpecs!$A$6, $A$2)</f>
        <v>0</v>
      </c>
      <c r="G16" s="125">
        <f>[1]!VendorFilteredRows( EquipmentListTable[],EquipmentListTable[Supplier], FilterSpecs!$A$6, $A$2)</f>
        <v>0</v>
      </c>
      <c r="H16" s="125">
        <f>[1]!VendorFilteredRows( EquipmentListTable[],EquipmentListTable[Supplier], FilterSpecs!$A$6, $A$2)</f>
        <v>0</v>
      </c>
      <c r="I16" s="125">
        <f>[1]!VendorFilteredRows( EquipmentListTable[],EquipmentListTable[Supplier], FilterSpecs!$A$6, $A$2)</f>
        <v>0</v>
      </c>
      <c r="J16" s="125">
        <f>[1]!VendorFilteredRows( EquipmentListTable[],EquipmentListTable[Supplier], FilterSpecs!$A$6, $A$2)</f>
        <v>0</v>
      </c>
      <c r="K16" s="125">
        <f>[1]!VendorFilteredRows( EquipmentListTable[],EquipmentListTable[Supplier], FilterSpecs!$A$6, $A$2)</f>
        <v>0</v>
      </c>
      <c r="L16" s="125">
        <f>[1]!VendorFilteredRows( EquipmentListTable[],EquipmentListTable[Supplier], FilterSpecs!$A$6, $A$2)</f>
        <v>0</v>
      </c>
      <c r="M16" s="125" t="str">
        <f>[1]!VendorFilteredRows( EquipmentListTable[],EquipmentListTable[Supplier], FilterSpecs!$A$6, $A$2)</f>
        <v>Bluetooth USB Module Mini</v>
      </c>
      <c r="N16" s="125">
        <f>[1]!VendorFilteredRows( EquipmentListTable[],EquipmentListTable[Supplier], FilterSpecs!$A$6, $A$2)</f>
        <v>10.95</v>
      </c>
      <c r="O16" s="125">
        <f>[1]!VendorFilteredRows( EquipmentListTable[],EquipmentListTable[Supplier], FilterSpecs!$A$6, $A$2)</f>
        <v>0</v>
      </c>
      <c r="P16" s="125" t="str">
        <f>[1]!VendorFilteredRows( EquipmentListTable[],EquipmentListTable[Supplier], FilterSpecs!$A$6, $A$2)</f>
        <v>B</v>
      </c>
      <c r="Q16" s="125">
        <f>[1]!VendorFilteredRows( EquipmentListTable[],EquipmentListTable[Supplier], FilterSpecs!$A$6, $A$2)</f>
        <v>23</v>
      </c>
      <c r="R16" s="125" t="str">
        <f>[1]!VendorFilteredRows( EquipmentListTable[],EquipmentListTable[Supplier], FilterSpecs!$A$6, $A$2)</f>
        <v>WRL-09434</v>
      </c>
      <c r="S16" s="125">
        <f>[1]!VendorFilteredRows( EquipmentListTable[],EquipmentListTable[Supplier], FilterSpecs!$A$6, $A$2)</f>
        <v>0</v>
      </c>
      <c r="T16" s="125">
        <f>[1]!VendorFilteredRows( EquipmentListTable[],EquipmentListTable[Supplier], FilterSpecs!$A$6, $A$2)</f>
        <v>0</v>
      </c>
      <c r="U16" s="125">
        <f>[1]!VendorFilteredRows( EquipmentListTable[],EquipmentListTable[Supplier], FilterSpecs!$A$6, $A$2)</f>
        <v>0</v>
      </c>
      <c r="V16" s="125">
        <f>[1]!VendorFilteredRows( EquipmentListTable[],EquipmentListTable[Supplier], FilterSpecs!$A$6, $A$2)</f>
        <v>0</v>
      </c>
      <c r="W16" s="125">
        <f>[1]!VendorFilteredRows( EquipmentListTable[],EquipmentListTable[Supplier], FilterSpecs!$A$6, $A$2)</f>
        <v>0</v>
      </c>
      <c r="X16" s="125" t="str">
        <f>[1]!VendorFilteredRows( EquipmentListTable[],EquipmentListTable[Supplier], FilterSpecs!$A$6, $A$2)</f>
        <v>https://www.sparkfun.com/products/9434</v>
      </c>
      <c r="Y16" s="125" t="str">
        <f>[1]!VendorFilteredRows( EquipmentListTable[],EquipmentListTable[Supplier], FilterSpecs!$A$6, $A$2)</f>
        <v>https://cdn.sparkfun.com/r/92-92/assets/parts/3/1/0/7/09434-03.jpg</v>
      </c>
      <c r="Z16" s="125" t="str">
        <f>[1]!VendorFilteredRows( EquipmentListTable[],EquipmentListTable[Supplier], FilterSpecs!$A$6, $A$2)</f>
        <v>https://www.sparkfun.com/products/09434</v>
      </c>
      <c r="AA16" s="125" t="str">
        <f>[1]!VendorFilteredRows( EquipmentListTable[],EquipmentListTable[Supplier], FilterSpecs!$A$6, $A$2)</f>
        <v>https://www.mouser.com/ProductDetail/474-WRL-09434</v>
      </c>
      <c r="AB16" s="125"/>
      <c r="AC16" s="125"/>
      <c r="AD16" s="109"/>
    </row>
    <row r="17" spans="1:30" x14ac:dyDescent="0.3">
      <c r="A17" s="125" t="str">
        <f>[1]!VendorFilteredRows( EquipmentListTable[],EquipmentListTable[Supplier], FilterSpecs!$A$6, $A$2)</f>
        <v>Primary Component</v>
      </c>
      <c r="B17" s="125" t="str">
        <f>[1]!VendorFilteredRows( EquipmentListTable[],EquipmentListTable[Supplier], FilterSpecs!$A$6, $A$2)</f>
        <v>Bluetooth</v>
      </c>
      <c r="C17" s="125" t="str">
        <f>[1]!VendorFilteredRows( EquipmentListTable[],EquipmentListTable[Supplier], FilterSpecs!$A$6, $A$2)</f>
        <v>SparkFun</v>
      </c>
      <c r="D17" s="125" t="str">
        <f>[1]!VendorFilteredRows( EquipmentListTable[],EquipmentListTable[Supplier], FilterSpecs!$A$6, $A$2)</f>
        <v>WRL-11601</v>
      </c>
      <c r="E17" s="125">
        <f>[1]!VendorFilteredRows( EquipmentListTable[],EquipmentListTable[Supplier], FilterSpecs!$A$6, $A$2)</f>
        <v>2</v>
      </c>
      <c r="F17" s="125">
        <f>[1]!VendorFilteredRows( EquipmentListTable[],EquipmentListTable[Supplier], FilterSpecs!$A$6, $A$2)</f>
        <v>0</v>
      </c>
      <c r="G17" s="125">
        <f>[1]!VendorFilteredRows( EquipmentListTable[],EquipmentListTable[Supplier], FilterSpecs!$A$6, $A$2)</f>
        <v>0</v>
      </c>
      <c r="H17" s="125">
        <f>[1]!VendorFilteredRows( EquipmentListTable[],EquipmentListTable[Supplier], FilterSpecs!$A$6, $A$2)</f>
        <v>10</v>
      </c>
      <c r="I17" s="125">
        <f>[1]!VendorFilteredRows( EquipmentListTable[],EquipmentListTable[Supplier], FilterSpecs!$A$6, $A$2)</f>
        <v>10</v>
      </c>
      <c r="J17" s="125">
        <f>[1]!VendorFilteredRows( EquipmentListTable[],EquipmentListTable[Supplier], FilterSpecs!$A$6, $A$2)</f>
        <v>10</v>
      </c>
      <c r="K17" s="125">
        <f>[1]!VendorFilteredRows( EquipmentListTable[],EquipmentListTable[Supplier], FilterSpecs!$A$6, $A$2)</f>
        <v>0</v>
      </c>
      <c r="L17" s="125">
        <f>[1]!VendorFilteredRows( EquipmentListTable[],EquipmentListTable[Supplier], FilterSpecs!$A$6, $A$2)</f>
        <v>0</v>
      </c>
      <c r="M17" s="125" t="str">
        <f>[1]!VendorFilteredRows( EquipmentListTable[],EquipmentListTable[Supplier], FilterSpecs!$A$6, $A$2)</f>
        <v>RN42-XV Bluetooth Module - PCB Antenna</v>
      </c>
      <c r="N17" s="125">
        <f>[1]!VendorFilteredRows( EquipmentListTable[],EquipmentListTable[Supplier], FilterSpecs!$A$6, $A$2)</f>
        <v>24.95</v>
      </c>
      <c r="O17" s="125">
        <f>[1]!VendorFilteredRows( EquipmentListTable[],EquipmentListTable[Supplier], FilterSpecs!$A$6, $A$2)</f>
        <v>0</v>
      </c>
      <c r="P17" s="125" t="str">
        <f>[1]!VendorFilteredRows( EquipmentListTable[],EquipmentListTable[Supplier], FilterSpecs!$A$6, $A$2)</f>
        <v>B</v>
      </c>
      <c r="Q17" s="125">
        <f>[1]!VendorFilteredRows( EquipmentListTable[],EquipmentListTable[Supplier], FilterSpecs!$A$6, $A$2)</f>
        <v>24</v>
      </c>
      <c r="R17" s="125" t="str">
        <f>[1]!VendorFilteredRows( EquipmentListTable[],EquipmentListTable[Supplier], FilterSpecs!$A$6, $A$2)</f>
        <v>WRL-11601</v>
      </c>
      <c r="S17" s="125">
        <f>[1]!VendorFilteredRows( EquipmentListTable[],EquipmentListTable[Supplier], FilterSpecs!$A$6, $A$2)</f>
        <v>49.9</v>
      </c>
      <c r="T17" s="125">
        <f>[1]!VendorFilteredRows( EquipmentListTable[],EquipmentListTable[Supplier], FilterSpecs!$A$6, $A$2)</f>
        <v>249.5</v>
      </c>
      <c r="U17" s="125">
        <f>[1]!VendorFilteredRows( EquipmentListTable[],EquipmentListTable[Supplier], FilterSpecs!$A$6, $A$2)</f>
        <v>249.5</v>
      </c>
      <c r="V17" s="125">
        <f>[1]!VendorFilteredRows( EquipmentListTable[],EquipmentListTable[Supplier], FilterSpecs!$A$6, $A$2)</f>
        <v>0</v>
      </c>
      <c r="W17" s="125">
        <f>[1]!VendorFilteredRows( EquipmentListTable[],EquipmentListTable[Supplier], FilterSpecs!$A$6, $A$2)</f>
        <v>0</v>
      </c>
      <c r="X17" s="125" t="str">
        <f>[1]!VendorFilteredRows( EquipmentListTable[],EquipmentListTable[Supplier], FilterSpecs!$A$6, $A$2)</f>
        <v>https://www.sparkfun.com/products/11601</v>
      </c>
      <c r="Y17" s="125" t="str">
        <f>[1]!VendorFilteredRows( EquipmentListTable[],EquipmentListTable[Supplier], FilterSpecs!$A$6, $A$2)</f>
        <v>https://cdn.sparkfun.com/r/92-92/assets/parts/7/6/1/7/11601-01.jpg</v>
      </c>
      <c r="Z17" s="125" t="str">
        <f>[1]!VendorFilteredRows( EquipmentListTable[],EquipmentListTable[Supplier], FilterSpecs!$A$6, $A$2)</f>
        <v>https://www.sparkfun.com/products/11601</v>
      </c>
      <c r="AA17" s="125" t="str">
        <f>[1]!VendorFilteredRows( EquipmentListTable[],EquipmentListTable[Supplier], FilterSpecs!$A$6, $A$2)</f>
        <v>https://www.mouser.com/ProductDetail/474-WRL-11601</v>
      </c>
      <c r="AB17" s="125"/>
      <c r="AC17" s="125"/>
      <c r="AD17" s="109"/>
    </row>
    <row r="18" spans="1:30" x14ac:dyDescent="0.3">
      <c r="A18" s="125" t="str">
        <f>[1]!VendorFilteredRows( EquipmentListTable[],EquipmentListTable[Supplier], FilterSpecs!$A$6, $A$2)</f>
        <v>Primary Component</v>
      </c>
      <c r="B18" s="125" t="str">
        <f>[1]!VendorFilteredRows( EquipmentListTable[],EquipmentListTable[Supplier], FilterSpecs!$A$6, $A$2)</f>
        <v>Data &amp; Signal Logging/Monitoring</v>
      </c>
      <c r="C18" s="125" t="str">
        <f>[1]!VendorFilteredRows( EquipmentListTable[],EquipmentListTable[Supplier], FilterSpecs!$A$6, $A$2)</f>
        <v>SparkFun</v>
      </c>
      <c r="D18" s="125" t="str">
        <f>[1]!VendorFilteredRows( EquipmentListTable[],EquipmentListTable[Supplier], FilterSpecs!$A$6, $A$2)</f>
        <v>WIG-12772</v>
      </c>
      <c r="E18" s="125">
        <f>[1]!VendorFilteredRows( EquipmentListTable[],EquipmentListTable[Supplier], FilterSpecs!$A$6, $A$2)</f>
        <v>0</v>
      </c>
      <c r="F18" s="125">
        <f>[1]!VendorFilteredRows( EquipmentListTable[],EquipmentListTable[Supplier], FilterSpecs!$A$6, $A$2)</f>
        <v>1</v>
      </c>
      <c r="G18" s="125">
        <f>[1]!VendorFilteredRows( EquipmentListTable[],EquipmentListTable[Supplier], FilterSpecs!$A$6, $A$2)</f>
        <v>0</v>
      </c>
      <c r="H18" s="125">
        <f>[1]!VendorFilteredRows( EquipmentListTable[],EquipmentListTable[Supplier], FilterSpecs!$A$6, $A$2)</f>
        <v>1</v>
      </c>
      <c r="I18" s="125">
        <f>[1]!VendorFilteredRows( EquipmentListTable[],EquipmentListTable[Supplier], FilterSpecs!$A$6, $A$2)</f>
        <v>0</v>
      </c>
      <c r="J18" s="125">
        <f>[1]!VendorFilteredRows( EquipmentListTable[],EquipmentListTable[Supplier], FilterSpecs!$A$6, $A$2)</f>
        <v>0</v>
      </c>
      <c r="K18" s="125">
        <f>[1]!VendorFilteredRows( EquipmentListTable[],EquipmentListTable[Supplier], FilterSpecs!$A$6, $A$2)</f>
        <v>1</v>
      </c>
      <c r="L18" s="125">
        <f>[1]!VendorFilteredRows( EquipmentListTable[],EquipmentListTable[Supplier], FilterSpecs!$A$6, $A$2)</f>
        <v>1</v>
      </c>
      <c r="M18" s="125" t="str">
        <f>[1]!VendorFilteredRows( EquipmentListTable[],EquipmentListTable[Supplier], FilterSpecs!$A$6, $A$2)</f>
        <v>SparkFun Logomatic v2 - Serial SD Datalogger (FAT32)</v>
      </c>
      <c r="N18" s="125">
        <f>[1]!VendorFilteredRows( EquipmentListTable[],EquipmentListTable[Supplier], FilterSpecs!$A$6, $A$2)</f>
        <v>54.95</v>
      </c>
      <c r="O18" s="125">
        <f>[1]!VendorFilteredRows( EquipmentListTable[],EquipmentListTable[Supplier], FilterSpecs!$A$6, $A$2)</f>
        <v>54.95</v>
      </c>
      <c r="P18" s="125" t="str">
        <f>[1]!VendorFilteredRows( EquipmentListTable[],EquipmentListTable[Supplier], FilterSpecs!$A$6, $A$2)</f>
        <v>A</v>
      </c>
      <c r="Q18" s="125">
        <f>[1]!VendorFilteredRows( EquipmentListTable[],EquipmentListTable[Supplier], FilterSpecs!$A$6, $A$2)</f>
        <v>25</v>
      </c>
      <c r="R18" s="125" t="str">
        <f>[1]!VendorFilteredRows( EquipmentListTable[],EquipmentListTable[Supplier], FilterSpecs!$A$6, $A$2)</f>
        <v>WIG-12772</v>
      </c>
      <c r="S18" s="125">
        <f>[1]!VendorFilteredRows( EquipmentListTable[],EquipmentListTable[Supplier], FilterSpecs!$A$6, $A$2)</f>
        <v>0</v>
      </c>
      <c r="T18" s="125">
        <f>[1]!VendorFilteredRows( EquipmentListTable[],EquipmentListTable[Supplier], FilterSpecs!$A$6, $A$2)</f>
        <v>54.95</v>
      </c>
      <c r="U18" s="125">
        <f>[1]!VendorFilteredRows( EquipmentListTable[],EquipmentListTable[Supplier], FilterSpecs!$A$6, $A$2)</f>
        <v>0</v>
      </c>
      <c r="V18" s="125">
        <f>[1]!VendorFilteredRows( EquipmentListTable[],EquipmentListTable[Supplier], FilterSpecs!$A$6, $A$2)</f>
        <v>54.95</v>
      </c>
      <c r="W18" s="125">
        <f>[1]!VendorFilteredRows( EquipmentListTable[],EquipmentListTable[Supplier], FilterSpecs!$A$6, $A$2)</f>
        <v>54.95</v>
      </c>
      <c r="X18" s="125" t="str">
        <f>[1]!VendorFilteredRows( EquipmentListTable[],EquipmentListTable[Supplier], FilterSpecs!$A$6, $A$2)</f>
        <v>https://www.sparkfun.com/products/12772</v>
      </c>
      <c r="Y18" s="125" t="str">
        <f>[1]!VendorFilteredRows( EquipmentListTable[],EquipmentListTable[Supplier], FilterSpecs!$A$6, $A$2)</f>
        <v>https://cdn.sparkfun.com/r/92-92/assets/parts/9/5/4/5/12772-01.jpg</v>
      </c>
      <c r="Z18" s="125" t="str">
        <f>[1]!VendorFilteredRows( EquipmentListTable[],EquipmentListTable[Supplier], FilterSpecs!$A$6, $A$2)</f>
        <v>https://www.sparkfun.com/products/12772</v>
      </c>
      <c r="AA18" s="125" t="str">
        <f>[1]!VendorFilteredRows( EquipmentListTable[],EquipmentListTable[Supplier], FilterSpecs!$A$6, $A$2)</f>
        <v>https://www.mouser.com/ProductDetail/474-WIG-12772</v>
      </c>
      <c r="AB18" s="125"/>
      <c r="AC18" s="125"/>
      <c r="AD18" s="109"/>
    </row>
    <row r="19" spans="1:30" x14ac:dyDescent="0.3">
      <c r="A19" s="125" t="str">
        <f>[1]!VendorFilteredRows( EquipmentListTable[],EquipmentListTable[Supplier], FilterSpecs!$A$6, $A$2)</f>
        <v>Primary Component</v>
      </c>
      <c r="B19" s="125" t="str">
        <f>[1]!VendorFilteredRows( EquipmentListTable[],EquipmentListTable[Supplier], FilterSpecs!$A$6, $A$2)</f>
        <v>Data &amp; Signal Logging/Monitoring</v>
      </c>
      <c r="C19" s="125" t="str">
        <f>[1]!VendorFilteredRows( EquipmentListTable[],EquipmentListTable[Supplier], FilterSpecs!$A$6, $A$2)</f>
        <v>SparkFun</v>
      </c>
      <c r="D19" s="125" t="str">
        <f>[1]!VendorFilteredRows( EquipmentListTable[],EquipmentListTable[Supplier], FilterSpecs!$A$6, $A$2)</f>
        <v>DEV-13712</v>
      </c>
      <c r="E19" s="125">
        <f>[1]!VendorFilteredRows( EquipmentListTable[],EquipmentListTable[Supplier], FilterSpecs!$A$6, $A$2)</f>
        <v>0</v>
      </c>
      <c r="F19" s="125">
        <f>[1]!VendorFilteredRows( EquipmentListTable[],EquipmentListTable[Supplier], FilterSpecs!$A$6, $A$2)</f>
        <v>1</v>
      </c>
      <c r="G19" s="125">
        <f>[1]!VendorFilteredRows( EquipmentListTable[],EquipmentListTable[Supplier], FilterSpecs!$A$6, $A$2)</f>
        <v>0</v>
      </c>
      <c r="H19" s="125">
        <f>[1]!VendorFilteredRows( EquipmentListTable[],EquipmentListTable[Supplier], FilterSpecs!$A$6, $A$2)</f>
        <v>1</v>
      </c>
      <c r="I19" s="125">
        <f>[1]!VendorFilteredRows( EquipmentListTable[],EquipmentListTable[Supplier], FilterSpecs!$A$6, $A$2)</f>
        <v>0</v>
      </c>
      <c r="J19" s="125">
        <f>[1]!VendorFilteredRows( EquipmentListTable[],EquipmentListTable[Supplier], FilterSpecs!$A$6, $A$2)</f>
        <v>0</v>
      </c>
      <c r="K19" s="125">
        <f>[1]!VendorFilteredRows( EquipmentListTable[],EquipmentListTable[Supplier], FilterSpecs!$A$6, $A$2)</f>
        <v>1</v>
      </c>
      <c r="L19" s="125">
        <f>[1]!VendorFilteredRows( EquipmentListTable[],EquipmentListTable[Supplier], FilterSpecs!$A$6, $A$2)</f>
        <v>1</v>
      </c>
      <c r="M19" s="125" t="str">
        <f>[1]!VendorFilteredRows( EquipmentListTable[],EquipmentListTable[Supplier], FilterSpecs!$A$6, $A$2)</f>
        <v>SparkFun OpenLog</v>
      </c>
      <c r="N19" s="125">
        <f>[1]!VendorFilteredRows( EquipmentListTable[],EquipmentListTable[Supplier], FilterSpecs!$A$6, $A$2)</f>
        <v>14.95</v>
      </c>
      <c r="O19" s="125">
        <f>[1]!VendorFilteredRows( EquipmentListTable[],EquipmentListTable[Supplier], FilterSpecs!$A$6, $A$2)</f>
        <v>14.95</v>
      </c>
      <c r="P19" s="125" t="str">
        <f>[1]!VendorFilteredRows( EquipmentListTable[],EquipmentListTable[Supplier], FilterSpecs!$A$6, $A$2)</f>
        <v>A</v>
      </c>
      <c r="Q19" s="125">
        <f>[1]!VendorFilteredRows( EquipmentListTable[],EquipmentListTable[Supplier], FilterSpecs!$A$6, $A$2)</f>
        <v>26</v>
      </c>
      <c r="R19" s="125" t="str">
        <f>[1]!VendorFilteredRows( EquipmentListTable[],EquipmentListTable[Supplier], FilterSpecs!$A$6, $A$2)</f>
        <v>DEV-13712</v>
      </c>
      <c r="S19" s="125">
        <f>[1]!VendorFilteredRows( EquipmentListTable[],EquipmentListTable[Supplier], FilterSpecs!$A$6, $A$2)</f>
        <v>0</v>
      </c>
      <c r="T19" s="125">
        <f>[1]!VendorFilteredRows( EquipmentListTable[],EquipmentListTable[Supplier], FilterSpecs!$A$6, $A$2)</f>
        <v>14.95</v>
      </c>
      <c r="U19" s="125">
        <f>[1]!VendorFilteredRows( EquipmentListTable[],EquipmentListTable[Supplier], FilterSpecs!$A$6, $A$2)</f>
        <v>0</v>
      </c>
      <c r="V19" s="125">
        <f>[1]!VendorFilteredRows( EquipmentListTable[],EquipmentListTable[Supplier], FilterSpecs!$A$6, $A$2)</f>
        <v>14.95</v>
      </c>
      <c r="W19" s="125">
        <f>[1]!VendorFilteredRows( EquipmentListTable[],EquipmentListTable[Supplier], FilterSpecs!$A$6, $A$2)</f>
        <v>14.95</v>
      </c>
      <c r="X19" s="125" t="str">
        <f>[1]!VendorFilteredRows( EquipmentListTable[],EquipmentListTable[Supplier], FilterSpecs!$A$6, $A$2)</f>
        <v>https://www.sparkfun.com/products/13712</v>
      </c>
      <c r="Y19" s="125" t="str">
        <f>[1]!VendorFilteredRows( EquipmentListTable[],EquipmentListTable[Supplier], FilterSpecs!$A$6, $A$2)</f>
        <v>https://cdn.sparkfun.com/r/92-92/assets/parts/1/1/2/0/2/13712-01a.jpg</v>
      </c>
      <c r="Z19" s="125" t="str">
        <f>[1]!VendorFilteredRows( EquipmentListTable[],EquipmentListTable[Supplier], FilterSpecs!$A$6, $A$2)</f>
        <v>https://www.sparkfun.com/products/13712</v>
      </c>
      <c r="AA19" s="125" t="str">
        <f>[1]!VendorFilteredRows( EquipmentListTable[],EquipmentListTable[Supplier], FilterSpecs!$A$6, $A$2)</f>
        <v>https://www.mouser.com/ProductDetail/474-DEV-13712</v>
      </c>
      <c r="AB19" s="125"/>
      <c r="AC19" s="125"/>
      <c r="AD19" s="109"/>
    </row>
    <row r="20" spans="1:30" x14ac:dyDescent="0.3">
      <c r="A20" s="125" t="str">
        <f>[1]!VendorFilteredRows( EquipmentListTable[],EquipmentListTable[Supplier], FilterSpecs!$A$6, $A$2)</f>
        <v>Primary Component</v>
      </c>
      <c r="B20" s="125" t="str">
        <f>[1]!VendorFilteredRows( EquipmentListTable[],EquipmentListTable[Supplier], FilterSpecs!$A$6, $A$2)</f>
        <v>Data &amp; Signal Logging/Monitoring</v>
      </c>
      <c r="C20" s="125" t="str">
        <f>[1]!VendorFilteredRows( EquipmentListTable[],EquipmentListTable[Supplier], FilterSpecs!$A$6, $A$2)</f>
        <v>SparkFun</v>
      </c>
      <c r="D20" s="125" t="str">
        <f>[1]!VendorFilteredRows( EquipmentListTable[],EquipmentListTable[Supplier], FilterSpecs!$A$6, $A$2)</f>
        <v>DEV-12761</v>
      </c>
      <c r="E20" s="125">
        <f>[1]!VendorFilteredRows( EquipmentListTable[],EquipmentListTable[Supplier], FilterSpecs!$A$6, $A$2)</f>
        <v>0</v>
      </c>
      <c r="F20" s="125">
        <f>[1]!VendorFilteredRows( EquipmentListTable[],EquipmentListTable[Supplier], FilterSpecs!$A$6, $A$2)</f>
        <v>1</v>
      </c>
      <c r="G20" s="125">
        <f>[1]!VendorFilteredRows( EquipmentListTable[],EquipmentListTable[Supplier], FilterSpecs!$A$6, $A$2)</f>
        <v>0</v>
      </c>
      <c r="H20" s="125">
        <f>[1]!VendorFilteredRows( EquipmentListTable[],EquipmentListTable[Supplier], FilterSpecs!$A$6, $A$2)</f>
        <v>1</v>
      </c>
      <c r="I20" s="125">
        <f>[1]!VendorFilteredRows( EquipmentListTable[],EquipmentListTable[Supplier], FilterSpecs!$A$6, $A$2)</f>
        <v>0</v>
      </c>
      <c r="J20" s="125">
        <f>[1]!VendorFilteredRows( EquipmentListTable[],EquipmentListTable[Supplier], FilterSpecs!$A$6, $A$2)</f>
        <v>0</v>
      </c>
      <c r="K20" s="125">
        <f>[1]!VendorFilteredRows( EquipmentListTable[],EquipmentListTable[Supplier], FilterSpecs!$A$6, $A$2)</f>
        <v>1</v>
      </c>
      <c r="L20" s="125">
        <f>[1]!VendorFilteredRows( EquipmentListTable[],EquipmentListTable[Supplier], FilterSpecs!$A$6, $A$2)</f>
        <v>1</v>
      </c>
      <c r="M20" s="125" t="str">
        <f>[1]!VendorFilteredRows( EquipmentListTable[],EquipmentListTable[Supplier], FilterSpecs!$A$6, $A$2)</f>
        <v>SparkFun microSD Shield</v>
      </c>
      <c r="N20" s="125">
        <f>[1]!VendorFilteredRows( EquipmentListTable[],EquipmentListTable[Supplier], FilterSpecs!$A$6, $A$2)</f>
        <v>14.95</v>
      </c>
      <c r="O20" s="125">
        <f>[1]!VendorFilteredRows( EquipmentListTable[],EquipmentListTable[Supplier], FilterSpecs!$A$6, $A$2)</f>
        <v>14.95</v>
      </c>
      <c r="P20" s="125" t="str">
        <f>[1]!VendorFilteredRows( EquipmentListTable[],EquipmentListTable[Supplier], FilterSpecs!$A$6, $A$2)</f>
        <v>B</v>
      </c>
      <c r="Q20" s="125">
        <f>[1]!VendorFilteredRows( EquipmentListTable[],EquipmentListTable[Supplier], FilterSpecs!$A$6, $A$2)</f>
        <v>27</v>
      </c>
      <c r="R20" s="125" t="str">
        <f>[1]!VendorFilteredRows( EquipmentListTable[],EquipmentListTable[Supplier], FilterSpecs!$A$6, $A$2)</f>
        <v>DEV-12761</v>
      </c>
      <c r="S20" s="125">
        <f>[1]!VendorFilteredRows( EquipmentListTable[],EquipmentListTable[Supplier], FilterSpecs!$A$6, $A$2)</f>
        <v>0</v>
      </c>
      <c r="T20" s="125">
        <f>[1]!VendorFilteredRows( EquipmentListTable[],EquipmentListTable[Supplier], FilterSpecs!$A$6, $A$2)</f>
        <v>14.95</v>
      </c>
      <c r="U20" s="125">
        <f>[1]!VendorFilteredRows( EquipmentListTable[],EquipmentListTable[Supplier], FilterSpecs!$A$6, $A$2)</f>
        <v>0</v>
      </c>
      <c r="V20" s="125">
        <f>[1]!VendorFilteredRows( EquipmentListTable[],EquipmentListTable[Supplier], FilterSpecs!$A$6, $A$2)</f>
        <v>14.95</v>
      </c>
      <c r="W20" s="125">
        <f>[1]!VendorFilteredRows( EquipmentListTable[],EquipmentListTable[Supplier], FilterSpecs!$A$6, $A$2)</f>
        <v>14.95</v>
      </c>
      <c r="X20" s="125" t="str">
        <f>[1]!VendorFilteredRows( EquipmentListTable[],EquipmentListTable[Supplier], FilterSpecs!$A$6, $A$2)</f>
        <v>https://www.sparkfun.com/products/12761</v>
      </c>
      <c r="Y20" s="125" t="str">
        <f>[1]!VendorFilteredRows( EquipmentListTable[],EquipmentListTable[Supplier], FilterSpecs!$A$6, $A$2)</f>
        <v>https://cdn.sparkfun.com/r/92-92/assets/parts/9/5/2/8/12761-05.jpg</v>
      </c>
      <c r="Z20" s="125" t="str">
        <f>[1]!VendorFilteredRows( EquipmentListTable[],EquipmentListTable[Supplier], FilterSpecs!$A$6, $A$2)</f>
        <v>https://www.sparkfun.com/products/12761</v>
      </c>
      <c r="AA20" s="125" t="str">
        <f>[1]!VendorFilteredRows( EquipmentListTable[],EquipmentListTable[Supplier], FilterSpecs!$A$6, $A$2)</f>
        <v>https://www.mouser.com/ProductDetail/474-DEV-12761</v>
      </c>
      <c r="AB20" s="125"/>
      <c r="AC20" s="125"/>
      <c r="AD20" s="109"/>
    </row>
    <row r="21" spans="1:30" x14ac:dyDescent="0.3">
      <c r="A21" s="125" t="str">
        <f>[1]!VendorFilteredRows( EquipmentListTable[],EquipmentListTable[Supplier], FilterSpecs!$A$6, $A$2)</f>
        <v>Primary Component</v>
      </c>
      <c r="B21" s="125" t="str">
        <f>[1]!VendorFilteredRows( EquipmentListTable[],EquipmentListTable[Supplier], FilterSpecs!$A$6, $A$2)</f>
        <v>Data &amp; Signal Logging/Monitoring</v>
      </c>
      <c r="C21" s="125" t="str">
        <f>[1]!VendorFilteredRows( EquipmentListTable[],EquipmentListTable[Supplier], FilterSpecs!$A$6, $A$2)</f>
        <v>SparkFun</v>
      </c>
      <c r="D21" s="125" t="str">
        <f>[1]!VendorFilteredRows( EquipmentListTable[],EquipmentListTable[Supplier], FilterSpecs!$A$6, $A$2)</f>
        <v>COM-13004</v>
      </c>
      <c r="E21" s="125">
        <f>[1]!VendorFilteredRows( EquipmentListTable[],EquipmentListTable[Supplier], FilterSpecs!$A$6, $A$2)</f>
        <v>1</v>
      </c>
      <c r="F21" s="125">
        <f>[1]!VendorFilteredRows( EquipmentListTable[],EquipmentListTable[Supplier], FilterSpecs!$A$6, $A$2)</f>
        <v>0</v>
      </c>
      <c r="G21" s="125">
        <f>[1]!VendorFilteredRows( EquipmentListTable[],EquipmentListTable[Supplier], FilterSpecs!$A$6, $A$2)</f>
        <v>0</v>
      </c>
      <c r="H21" s="125">
        <f>[1]!VendorFilteredRows( EquipmentListTable[],EquipmentListTable[Supplier], FilterSpecs!$A$6, $A$2)</f>
        <v>5</v>
      </c>
      <c r="I21" s="125">
        <f>[1]!VendorFilteredRows( EquipmentListTable[],EquipmentListTable[Supplier], FilterSpecs!$A$6, $A$2)</f>
        <v>5</v>
      </c>
      <c r="J21" s="125">
        <f>[1]!VendorFilteredRows( EquipmentListTable[],EquipmentListTable[Supplier], FilterSpecs!$A$6, $A$2)</f>
        <v>5</v>
      </c>
      <c r="K21" s="125">
        <f>[1]!VendorFilteredRows( EquipmentListTable[],EquipmentListTable[Supplier], FilterSpecs!$A$6, $A$2)</f>
        <v>0</v>
      </c>
      <c r="L21" s="125">
        <f>[1]!VendorFilteredRows( EquipmentListTable[],EquipmentListTable[Supplier], FilterSpecs!$A$6, $A$2)</f>
        <v>0</v>
      </c>
      <c r="M21" s="125" t="str">
        <f>[1]!VendorFilteredRows( EquipmentListTable[],EquipmentListTable[Supplier], FilterSpecs!$A$6, $A$2)</f>
        <v>microSD USB Reader</v>
      </c>
      <c r="N21" s="125">
        <f>[1]!VendorFilteredRows( EquipmentListTable[],EquipmentListTable[Supplier], FilterSpecs!$A$6, $A$2)</f>
        <v>4.95</v>
      </c>
      <c r="O21" s="125">
        <f>[1]!VendorFilteredRows( EquipmentListTable[],EquipmentListTable[Supplier], FilterSpecs!$A$6, $A$2)</f>
        <v>0</v>
      </c>
      <c r="P21" s="125" t="str">
        <f>[1]!VendorFilteredRows( EquipmentListTable[],EquipmentListTable[Supplier], FilterSpecs!$A$6, $A$2)</f>
        <v>B</v>
      </c>
      <c r="Q21" s="125">
        <f>[1]!VendorFilteredRows( EquipmentListTable[],EquipmentListTable[Supplier], FilterSpecs!$A$6, $A$2)</f>
        <v>28</v>
      </c>
      <c r="R21" s="125" t="str">
        <f>[1]!VendorFilteredRows( EquipmentListTable[],EquipmentListTable[Supplier], FilterSpecs!$A$6, $A$2)</f>
        <v>COM-13004</v>
      </c>
      <c r="S21" s="125">
        <f>[1]!VendorFilteredRows( EquipmentListTable[],EquipmentListTable[Supplier], FilterSpecs!$A$6, $A$2)</f>
        <v>4.95</v>
      </c>
      <c r="T21" s="125">
        <f>[1]!VendorFilteredRows( EquipmentListTable[],EquipmentListTable[Supplier], FilterSpecs!$A$6, $A$2)</f>
        <v>24.75</v>
      </c>
      <c r="U21" s="125">
        <f>[1]!VendorFilteredRows( EquipmentListTable[],EquipmentListTable[Supplier], FilterSpecs!$A$6, $A$2)</f>
        <v>24.75</v>
      </c>
      <c r="V21" s="125">
        <f>[1]!VendorFilteredRows( EquipmentListTable[],EquipmentListTable[Supplier], FilterSpecs!$A$6, $A$2)</f>
        <v>0</v>
      </c>
      <c r="W21" s="125">
        <f>[1]!VendorFilteredRows( EquipmentListTable[],EquipmentListTable[Supplier], FilterSpecs!$A$6, $A$2)</f>
        <v>0</v>
      </c>
      <c r="X21" s="125" t="str">
        <f>[1]!VendorFilteredRows( EquipmentListTable[],EquipmentListTable[Supplier], FilterSpecs!$A$6, $A$2)</f>
        <v>https://www.sparkfun.com/products/13004</v>
      </c>
      <c r="Y21" s="125" t="str">
        <f>[1]!VendorFilteredRows( EquipmentListTable[],EquipmentListTable[Supplier], FilterSpecs!$A$6, $A$2)</f>
        <v>https://cdn.sparkfun.com/r/92-92/assets/parts/9/9/5/8/13004-01.jpg</v>
      </c>
      <c r="Z21" s="125" t="str">
        <f>[1]!VendorFilteredRows( EquipmentListTable[],EquipmentListTable[Supplier], FilterSpecs!$A$6, $A$2)</f>
        <v>https://www.sparkfun.com/products/13004</v>
      </c>
      <c r="AA21" s="125" t="str">
        <f>[1]!VendorFilteredRows( EquipmentListTable[],EquipmentListTable[Supplier], FilterSpecs!$A$6, $A$2)</f>
        <v>https://www.mouser.com/ProductDetail/474-COM-13004</v>
      </c>
      <c r="AB21" s="125"/>
      <c r="AC21" s="125"/>
      <c r="AD21" s="109"/>
    </row>
    <row r="22" spans="1:30" x14ac:dyDescent="0.3">
      <c r="A22" s="125" t="str">
        <f>[1]!VendorFilteredRows( EquipmentListTable[],EquipmentListTable[Supplier], FilterSpecs!$A$6, $A$2)</f>
        <v>Primary Component</v>
      </c>
      <c r="B22" s="125" t="str">
        <f>[1]!VendorFilteredRows( EquipmentListTable[],EquipmentListTable[Supplier], FilterSpecs!$A$6, $A$2)</f>
        <v>Data &amp; Signal Logging/Monitoring</v>
      </c>
      <c r="C22" s="125" t="str">
        <f>[1]!VendorFilteredRows( EquipmentListTable[],EquipmentListTable[Supplier], FilterSpecs!$A$6, $A$2)</f>
        <v>SparkFun</v>
      </c>
      <c r="D22" s="125" t="str">
        <f>[1]!VendorFilteredRows( EquipmentListTable[],EquipmentListTable[Supplier], FilterSpecs!$A$6, $A$2)</f>
        <v>TOL-09419</v>
      </c>
      <c r="E22" s="125">
        <f>[1]!VendorFilteredRows( EquipmentListTable[],EquipmentListTable[Supplier], FilterSpecs!$A$6, $A$2)</f>
        <v>0</v>
      </c>
      <c r="F22" s="125">
        <f>[1]!VendorFilteredRows( EquipmentListTable[],EquipmentListTable[Supplier], FilterSpecs!$A$6, $A$2)</f>
        <v>1</v>
      </c>
      <c r="G22" s="125">
        <f>[1]!VendorFilteredRows( EquipmentListTable[],EquipmentListTable[Supplier], FilterSpecs!$A$6, $A$2)</f>
        <v>1</v>
      </c>
      <c r="H22" s="125">
        <f>[1]!VendorFilteredRows( EquipmentListTable[],EquipmentListTable[Supplier], FilterSpecs!$A$6, $A$2)</f>
        <v>1</v>
      </c>
      <c r="I22" s="125">
        <f>[1]!VendorFilteredRows( EquipmentListTable[],EquipmentListTable[Supplier], FilterSpecs!$A$6, $A$2)</f>
        <v>1</v>
      </c>
      <c r="J22" s="125">
        <f>[1]!VendorFilteredRows( EquipmentListTable[],EquipmentListTable[Supplier], FilterSpecs!$A$6, $A$2)</f>
        <v>1</v>
      </c>
      <c r="K22" s="125">
        <f>[1]!VendorFilteredRows( EquipmentListTable[],EquipmentListTable[Supplier], FilterSpecs!$A$6, $A$2)</f>
        <v>0</v>
      </c>
      <c r="L22" s="125">
        <f>[1]!VendorFilteredRows( EquipmentListTable[],EquipmentListTable[Supplier], FilterSpecs!$A$6, $A$2)</f>
        <v>0</v>
      </c>
      <c r="M22" s="125" t="str">
        <f>[1]!VendorFilteredRows( EquipmentListTable[],EquipmentListTable[Supplier], FilterSpecs!$A$6, $A$2)</f>
        <v>SparkFun microSD Sniffer</v>
      </c>
      <c r="N22" s="125">
        <f>[1]!VendorFilteredRows( EquipmentListTable[],EquipmentListTable[Supplier], FilterSpecs!$A$6, $A$2)</f>
        <v>9.9499999999999993</v>
      </c>
      <c r="O22" s="125">
        <f>[1]!VendorFilteredRows( EquipmentListTable[],EquipmentListTable[Supplier], FilterSpecs!$A$6, $A$2)</f>
        <v>0</v>
      </c>
      <c r="P22" s="125" t="str">
        <f>[1]!VendorFilteredRows( EquipmentListTable[],EquipmentListTable[Supplier], FilterSpecs!$A$6, $A$2)</f>
        <v>E</v>
      </c>
      <c r="Q22" s="125">
        <f>[1]!VendorFilteredRows( EquipmentListTable[],EquipmentListTable[Supplier], FilterSpecs!$A$6, $A$2)</f>
        <v>29</v>
      </c>
      <c r="R22" s="125" t="str">
        <f>[1]!VendorFilteredRows( EquipmentListTable[],EquipmentListTable[Supplier], FilterSpecs!$A$6, $A$2)</f>
        <v>TOL-09419</v>
      </c>
      <c r="S22" s="125">
        <f>[1]!VendorFilteredRows( EquipmentListTable[],EquipmentListTable[Supplier], FilterSpecs!$A$6, $A$2)</f>
        <v>0</v>
      </c>
      <c r="T22" s="125">
        <f>[1]!VendorFilteredRows( EquipmentListTable[],EquipmentListTable[Supplier], FilterSpecs!$A$6, $A$2)</f>
        <v>9.9499999999999993</v>
      </c>
      <c r="U22" s="125">
        <f>[1]!VendorFilteredRows( EquipmentListTable[],EquipmentListTable[Supplier], FilterSpecs!$A$6, $A$2)</f>
        <v>9.9499999999999993</v>
      </c>
      <c r="V22" s="125">
        <f>[1]!VendorFilteredRows( EquipmentListTable[],EquipmentListTable[Supplier], FilterSpecs!$A$6, $A$2)</f>
        <v>0</v>
      </c>
      <c r="W22" s="125">
        <f>[1]!VendorFilteredRows( EquipmentListTable[],EquipmentListTable[Supplier], FilterSpecs!$A$6, $A$2)</f>
        <v>0</v>
      </c>
      <c r="X22" s="125" t="str">
        <f>[1]!VendorFilteredRows( EquipmentListTable[],EquipmentListTable[Supplier], FilterSpecs!$A$6, $A$2)</f>
        <v>https://www.sparkfun.com/products/9419</v>
      </c>
      <c r="Y22" s="125" t="str">
        <f>[1]!VendorFilteredRows( EquipmentListTable[],EquipmentListTable[Supplier], FilterSpecs!$A$6, $A$2)</f>
        <v>https://cdn.sparkfun.com/r/92-92/assets/parts/3/0/5/9/09419-01a.jpg</v>
      </c>
      <c r="Z22" s="125" t="str">
        <f>[1]!VendorFilteredRows( EquipmentListTable[],EquipmentListTable[Supplier], FilterSpecs!$A$6, $A$2)</f>
        <v>https://www.sparkfun.com/products/09419</v>
      </c>
      <c r="AA22" s="125" t="str">
        <f>[1]!VendorFilteredRows( EquipmentListTable[],EquipmentListTable[Supplier], FilterSpecs!$A$6, $A$2)</f>
        <v>https://www.mouser.com/ProductDetail/474-TOL-09419</v>
      </c>
      <c r="AB22" s="125"/>
      <c r="AC22" s="125"/>
      <c r="AD22" s="109"/>
    </row>
    <row r="23" spans="1:30" x14ac:dyDescent="0.3">
      <c r="A23" s="125" t="str">
        <f>[1]!VendorFilteredRows( EquipmentListTable[],EquipmentListTable[Supplier], FilterSpecs!$A$6, $A$2)</f>
        <v>Primary Component</v>
      </c>
      <c r="B23" s="125" t="str">
        <f>[1]!VendorFilteredRows( EquipmentListTable[],EquipmentListTable[Supplier], FilterSpecs!$A$6, $A$2)</f>
        <v>Data &amp; Signal Logging/Monitoring</v>
      </c>
      <c r="C23" s="125" t="str">
        <f>[1]!VendorFilteredRows( EquipmentListTable[],EquipmentListTable[Supplier], FilterSpecs!$A$6, $A$2)</f>
        <v>SparkFun</v>
      </c>
      <c r="D23" s="125" t="str">
        <f>[1]!VendorFilteredRows( EquipmentListTable[],EquipmentListTable[Supplier], FilterSpecs!$A$6, $A$2)</f>
        <v>BOB-12941</v>
      </c>
      <c r="E23" s="125">
        <f>[1]!VendorFilteredRows( EquipmentListTable[],EquipmentListTable[Supplier], FilterSpecs!$A$6, $A$2)</f>
        <v>0</v>
      </c>
      <c r="F23" s="125">
        <f>[1]!VendorFilteredRows( EquipmentListTable[],EquipmentListTable[Supplier], FilterSpecs!$A$6, $A$2)</f>
        <v>0</v>
      </c>
      <c r="G23" s="125">
        <f>[1]!VendorFilteredRows( EquipmentListTable[],EquipmentListTable[Supplier], FilterSpecs!$A$6, $A$2)</f>
        <v>0</v>
      </c>
      <c r="H23" s="125">
        <f>[1]!VendorFilteredRows( EquipmentListTable[],EquipmentListTable[Supplier], FilterSpecs!$A$6, $A$2)</f>
        <v>0</v>
      </c>
      <c r="I23" s="125">
        <f>[1]!VendorFilteredRows( EquipmentListTable[],EquipmentListTable[Supplier], FilterSpecs!$A$6, $A$2)</f>
        <v>0</v>
      </c>
      <c r="J23" s="125">
        <f>[1]!VendorFilteredRows( EquipmentListTable[],EquipmentListTable[Supplier], FilterSpecs!$A$6, $A$2)</f>
        <v>0</v>
      </c>
      <c r="K23" s="125">
        <f>[1]!VendorFilteredRows( EquipmentListTable[],EquipmentListTable[Supplier], FilterSpecs!$A$6, $A$2)</f>
        <v>0</v>
      </c>
      <c r="L23" s="125">
        <f>[1]!VendorFilteredRows( EquipmentListTable[],EquipmentListTable[Supplier], FilterSpecs!$A$6, $A$2)</f>
        <v>0</v>
      </c>
      <c r="M23" s="125" t="str">
        <f>[1]!VendorFilteredRows( EquipmentListTable[],EquipmentListTable[Supplier], FilterSpecs!$A$6, $A$2)</f>
        <v>SparkFun SD/MMC Card Breakout</v>
      </c>
      <c r="N23" s="125">
        <f>[1]!VendorFilteredRows( EquipmentListTable[],EquipmentListTable[Supplier], FilterSpecs!$A$6, $A$2)</f>
        <v>9.9499999999999993</v>
      </c>
      <c r="O23" s="125">
        <f>[1]!VendorFilteredRows( EquipmentListTable[],EquipmentListTable[Supplier], FilterSpecs!$A$6, $A$2)</f>
        <v>0</v>
      </c>
      <c r="P23" s="125" t="str">
        <f>[1]!VendorFilteredRows( EquipmentListTable[],EquipmentListTable[Supplier], FilterSpecs!$A$6, $A$2)</f>
        <v>B</v>
      </c>
      <c r="Q23" s="125">
        <f>[1]!VendorFilteredRows( EquipmentListTable[],EquipmentListTable[Supplier], FilterSpecs!$A$6, $A$2)</f>
        <v>30</v>
      </c>
      <c r="R23" s="125" t="str">
        <f>[1]!VendorFilteredRows( EquipmentListTable[],EquipmentListTable[Supplier], FilterSpecs!$A$6, $A$2)</f>
        <v>BOB-12941</v>
      </c>
      <c r="S23" s="125">
        <f>[1]!VendorFilteredRows( EquipmentListTable[],EquipmentListTable[Supplier], FilterSpecs!$A$6, $A$2)</f>
        <v>0</v>
      </c>
      <c r="T23" s="125">
        <f>[1]!VendorFilteredRows( EquipmentListTable[],EquipmentListTable[Supplier], FilterSpecs!$A$6, $A$2)</f>
        <v>0</v>
      </c>
      <c r="U23" s="125">
        <f>[1]!VendorFilteredRows( EquipmentListTable[],EquipmentListTable[Supplier], FilterSpecs!$A$6, $A$2)</f>
        <v>0</v>
      </c>
      <c r="V23" s="125">
        <f>[1]!VendorFilteredRows( EquipmentListTable[],EquipmentListTable[Supplier], FilterSpecs!$A$6, $A$2)</f>
        <v>0</v>
      </c>
      <c r="W23" s="125">
        <f>[1]!VendorFilteredRows( EquipmentListTable[],EquipmentListTable[Supplier], FilterSpecs!$A$6, $A$2)</f>
        <v>0</v>
      </c>
      <c r="X23" s="125" t="str">
        <f>[1]!VendorFilteredRows( EquipmentListTable[],EquipmentListTable[Supplier], FilterSpecs!$A$6, $A$2)</f>
        <v>https://www.sparkfun.com/products/12941</v>
      </c>
      <c r="Y23" s="125" t="str">
        <f>[1]!VendorFilteredRows( EquipmentListTable[],EquipmentListTable[Supplier], FilterSpecs!$A$6, $A$2)</f>
        <v>https://cdn.sparkfun.com/r/92-92/assets/parts/9/8/7/2/12941-01.jpg</v>
      </c>
      <c r="Z23" s="125" t="str">
        <f>[1]!VendorFilteredRows( EquipmentListTable[],EquipmentListTable[Supplier], FilterSpecs!$A$6, $A$2)</f>
        <v>https://www.sparkfun.com/products/12941</v>
      </c>
      <c r="AA23" s="125" t="str">
        <f>[1]!VendorFilteredRows( EquipmentListTable[],EquipmentListTable[Supplier], FilterSpecs!$A$6, $A$2)</f>
        <v>https://www.mouser.com/ProductDetail/474-BOB-12941</v>
      </c>
      <c r="AB23" s="125"/>
      <c r="AC23" s="125"/>
      <c r="AD23" s="109"/>
    </row>
    <row r="24" spans="1:30" x14ac:dyDescent="0.3">
      <c r="A24" s="125" t="str">
        <f>[1]!VendorFilteredRows( EquipmentListTable[],EquipmentListTable[Supplier], FilterSpecs!$A$6, $A$2)</f>
        <v>Primary Component</v>
      </c>
      <c r="B24" s="125" t="str">
        <f>[1]!VendorFilteredRows( EquipmentListTable[],EquipmentListTable[Supplier], FilterSpecs!$A$6, $A$2)</f>
        <v>Data &amp; Signal Logging/Monitoring</v>
      </c>
      <c r="C24" s="125" t="str">
        <f>[1]!VendorFilteredRows( EquipmentListTable[],EquipmentListTable[Supplier], FilterSpecs!$A$6, $A$2)</f>
        <v>SparkFun</v>
      </c>
      <c r="D24" s="125" t="str">
        <f>[1]!VendorFilteredRows( EquipmentListTable[],EquipmentListTable[Supplier], FilterSpecs!$A$6, $A$2)</f>
        <v>DEV-13743</v>
      </c>
      <c r="E24" s="125">
        <f>[1]!VendorFilteredRows( EquipmentListTable[],EquipmentListTable[Supplier], FilterSpecs!$A$6, $A$2)</f>
        <v>1</v>
      </c>
      <c r="F24" s="125">
        <f>[1]!VendorFilteredRows( EquipmentListTable[],EquipmentListTable[Supplier], FilterSpecs!$A$6, $A$2)</f>
        <v>0</v>
      </c>
      <c r="G24" s="125">
        <f>[1]!VendorFilteredRows( EquipmentListTable[],EquipmentListTable[Supplier], FilterSpecs!$A$6, $A$2)</f>
        <v>0</v>
      </c>
      <c r="H24" s="125">
        <f>[1]!VendorFilteredRows( EquipmentListTable[],EquipmentListTable[Supplier], FilterSpecs!$A$6, $A$2)</f>
        <v>5</v>
      </c>
      <c r="I24" s="125">
        <f>[1]!VendorFilteredRows( EquipmentListTable[],EquipmentListTable[Supplier], FilterSpecs!$A$6, $A$2)</f>
        <v>5</v>
      </c>
      <c r="J24" s="125">
        <f>[1]!VendorFilteredRows( EquipmentListTable[],EquipmentListTable[Supplier], FilterSpecs!$A$6, $A$2)</f>
        <v>5</v>
      </c>
      <c r="K24" s="125">
        <f>[1]!VendorFilteredRows( EquipmentListTable[],EquipmentListTable[Supplier], FilterSpecs!$A$6, $A$2)</f>
        <v>0</v>
      </c>
      <c r="L24" s="125">
        <f>[1]!VendorFilteredRows( EquipmentListTable[],EquipmentListTable[Supplier], FilterSpecs!$A$6, $A$2)</f>
        <v>0</v>
      </c>
      <c r="M24" s="125" t="str">
        <f>[1]!VendorFilteredRows( EquipmentListTable[],EquipmentListTable[Supplier], FilterSpecs!$A$6, $A$2)</f>
        <v>SparkFun Level Shifting microSD Breakout</v>
      </c>
      <c r="N24" s="125">
        <f>[1]!VendorFilteredRows( EquipmentListTable[],EquipmentListTable[Supplier], FilterSpecs!$A$6, $A$2)</f>
        <v>4.95</v>
      </c>
      <c r="O24" s="125">
        <f>[1]!VendorFilteredRows( EquipmentListTable[],EquipmentListTable[Supplier], FilterSpecs!$A$6, $A$2)</f>
        <v>0</v>
      </c>
      <c r="P24" s="125" t="str">
        <f>[1]!VendorFilteredRows( EquipmentListTable[],EquipmentListTable[Supplier], FilterSpecs!$A$6, $A$2)</f>
        <v>B</v>
      </c>
      <c r="Q24" s="125">
        <f>[1]!VendorFilteredRows( EquipmentListTable[],EquipmentListTable[Supplier], FilterSpecs!$A$6, $A$2)</f>
        <v>31</v>
      </c>
      <c r="R24" s="125" t="str">
        <f>[1]!VendorFilteredRows( EquipmentListTable[],EquipmentListTable[Supplier], FilterSpecs!$A$6, $A$2)</f>
        <v>DEV-13743</v>
      </c>
      <c r="S24" s="125">
        <f>[1]!VendorFilteredRows( EquipmentListTable[],EquipmentListTable[Supplier], FilterSpecs!$A$6, $A$2)</f>
        <v>4.95</v>
      </c>
      <c r="T24" s="125">
        <f>[1]!VendorFilteredRows( EquipmentListTable[],EquipmentListTable[Supplier], FilterSpecs!$A$6, $A$2)</f>
        <v>24.75</v>
      </c>
      <c r="U24" s="125">
        <f>[1]!VendorFilteredRows( EquipmentListTable[],EquipmentListTable[Supplier], FilterSpecs!$A$6, $A$2)</f>
        <v>24.75</v>
      </c>
      <c r="V24" s="125">
        <f>[1]!VendorFilteredRows( EquipmentListTable[],EquipmentListTable[Supplier], FilterSpecs!$A$6, $A$2)</f>
        <v>0</v>
      </c>
      <c r="W24" s="125">
        <f>[1]!VendorFilteredRows( EquipmentListTable[],EquipmentListTable[Supplier], FilterSpecs!$A$6, $A$2)</f>
        <v>0</v>
      </c>
      <c r="X24" s="125" t="str">
        <f>[1]!VendorFilteredRows( EquipmentListTable[],EquipmentListTable[Supplier], FilterSpecs!$A$6, $A$2)</f>
        <v>https://www.sparkfun.com/products/13743</v>
      </c>
      <c r="Y24" s="125" t="str">
        <f>[1]!VendorFilteredRows( EquipmentListTable[],EquipmentListTable[Supplier], FilterSpecs!$A$6, $A$2)</f>
        <v>https://cdn.sparkfun.com/r/92-92/assets/parts/1/1/2/6/7/13743-01.jpg</v>
      </c>
      <c r="Z24" s="125" t="str">
        <f>[1]!VendorFilteredRows( EquipmentListTable[],EquipmentListTable[Supplier], FilterSpecs!$A$6, $A$2)</f>
        <v>https://www.sparkfun.com/products/13743</v>
      </c>
      <c r="AA24" s="125" t="str">
        <f>[1]!VendorFilteredRows( EquipmentListTable[],EquipmentListTable[Supplier], FilterSpecs!$A$6, $A$2)</f>
        <v>https://www.mouser.com/ProductDetail/474-DEV-13743</v>
      </c>
      <c r="AB24" s="125"/>
      <c r="AC24" s="125"/>
      <c r="AD24" s="109"/>
    </row>
    <row r="25" spans="1:30" x14ac:dyDescent="0.3">
      <c r="A25" s="125" t="str">
        <f>[1]!VendorFilteredRows( EquipmentListTable[],EquipmentListTable[Supplier], FilterSpecs!$A$6, $A$2)</f>
        <v>Primary Component</v>
      </c>
      <c r="B25" s="125" t="str">
        <f>[1]!VendorFilteredRows( EquipmentListTable[],EquipmentListTable[Supplier], FilterSpecs!$A$6, $A$2)</f>
        <v>Data &amp; Signal Logging/Monitoring</v>
      </c>
      <c r="C25" s="125" t="str">
        <f>[1]!VendorFilteredRows( EquipmentListTable[],EquipmentListTable[Supplier], FilterSpecs!$A$6, $A$2)</f>
        <v>SparkFun</v>
      </c>
      <c r="D25" s="125" t="str">
        <f>[1]!VendorFilteredRows( EquipmentListTable[],EquipmentListTable[Supplier], FilterSpecs!$A$6, $A$2)</f>
        <v>COM-13833</v>
      </c>
      <c r="E25" s="125">
        <f>[1]!VendorFilteredRows( EquipmentListTable[],EquipmentListTable[Supplier], FilterSpecs!$A$6, $A$2)</f>
        <v>1</v>
      </c>
      <c r="F25" s="125">
        <f>[1]!VendorFilteredRows( EquipmentListTable[],EquipmentListTable[Supplier], FilterSpecs!$A$6, $A$2)</f>
        <v>1</v>
      </c>
      <c r="G25" s="125">
        <f>[1]!VendorFilteredRows( EquipmentListTable[],EquipmentListTable[Supplier], FilterSpecs!$A$6, $A$2)</f>
        <v>0</v>
      </c>
      <c r="H25" s="125">
        <f>[1]!VendorFilteredRows( EquipmentListTable[],EquipmentListTable[Supplier], FilterSpecs!$A$6, $A$2)</f>
        <v>6</v>
      </c>
      <c r="I25" s="125">
        <f>[1]!VendorFilteredRows( EquipmentListTable[],EquipmentListTable[Supplier], FilterSpecs!$A$6, $A$2)</f>
        <v>5</v>
      </c>
      <c r="J25" s="125">
        <f>[1]!VendorFilteredRows( EquipmentListTable[],EquipmentListTable[Supplier], FilterSpecs!$A$6, $A$2)</f>
        <v>5</v>
      </c>
      <c r="K25" s="125">
        <f>[1]!VendorFilteredRows( EquipmentListTable[],EquipmentListTable[Supplier], FilterSpecs!$A$6, $A$2)</f>
        <v>1</v>
      </c>
      <c r="L25" s="125">
        <f>[1]!VendorFilteredRows( EquipmentListTable[],EquipmentListTable[Supplier], FilterSpecs!$A$6, $A$2)</f>
        <v>1</v>
      </c>
      <c r="M25" s="125" t="str">
        <f>[1]!VendorFilteredRows( EquipmentListTable[],EquipmentListTable[Supplier], FilterSpecs!$A$6, $A$2)</f>
        <v>microSD Card with Adapter - 16GB (Class 10)</v>
      </c>
      <c r="N25" s="125">
        <f>[1]!VendorFilteredRows( EquipmentListTable[],EquipmentListTable[Supplier], FilterSpecs!$A$6, $A$2)</f>
        <v>19.95</v>
      </c>
      <c r="O25" s="125">
        <f>[1]!VendorFilteredRows( EquipmentListTable[],EquipmentListTable[Supplier], FilterSpecs!$A$6, $A$2)</f>
        <v>19.95</v>
      </c>
      <c r="P25" s="125" t="str">
        <f>[1]!VendorFilteredRows( EquipmentListTable[],EquipmentListTable[Supplier], FilterSpecs!$A$6, $A$2)</f>
        <v>B</v>
      </c>
      <c r="Q25" s="125">
        <f>[1]!VendorFilteredRows( EquipmentListTable[],EquipmentListTable[Supplier], FilterSpecs!$A$6, $A$2)</f>
        <v>32</v>
      </c>
      <c r="R25" s="125" t="str">
        <f>[1]!VendorFilteredRows( EquipmentListTable[],EquipmentListTable[Supplier], FilterSpecs!$A$6, $A$2)</f>
        <v>COM-13833</v>
      </c>
      <c r="S25" s="125">
        <f>[1]!VendorFilteredRows( EquipmentListTable[],EquipmentListTable[Supplier], FilterSpecs!$A$6, $A$2)</f>
        <v>19.95</v>
      </c>
      <c r="T25" s="125">
        <f>[1]!VendorFilteredRows( EquipmentListTable[],EquipmentListTable[Supplier], FilterSpecs!$A$6, $A$2)</f>
        <v>119.69999999999999</v>
      </c>
      <c r="U25" s="125">
        <f>[1]!VendorFilteredRows( EquipmentListTable[],EquipmentListTable[Supplier], FilterSpecs!$A$6, $A$2)</f>
        <v>99.75</v>
      </c>
      <c r="V25" s="125">
        <f>[1]!VendorFilteredRows( EquipmentListTable[],EquipmentListTable[Supplier], FilterSpecs!$A$6, $A$2)</f>
        <v>19.95</v>
      </c>
      <c r="W25" s="125">
        <f>[1]!VendorFilteredRows( EquipmentListTable[],EquipmentListTable[Supplier], FilterSpecs!$A$6, $A$2)</f>
        <v>19.95</v>
      </c>
      <c r="X25" s="125" t="str">
        <f>[1]!VendorFilteredRows( EquipmentListTable[],EquipmentListTable[Supplier], FilterSpecs!$A$6, $A$2)</f>
        <v>https://www.sparkfun.com/products/13833</v>
      </c>
      <c r="Y25" s="125" t="str">
        <f>[1]!VendorFilteredRows( EquipmentListTable[],EquipmentListTable[Supplier], FilterSpecs!$A$6, $A$2)</f>
        <v>https://cdn.sparkfun.com/r/92-92/assets/parts/1/1/4/3/0/13833-02.jpg</v>
      </c>
      <c r="Z25" s="125" t="str">
        <f>[1]!VendorFilteredRows( EquipmentListTable[],EquipmentListTable[Supplier], FilterSpecs!$A$6, $A$2)</f>
        <v>https://www.sparkfun.com/products/13833</v>
      </c>
      <c r="AA25" s="125" t="str">
        <f>[1]!VendorFilteredRows( EquipmentListTable[],EquipmentListTable[Supplier], FilterSpecs!$A$6, $A$2)</f>
        <v>https://www.mouser.com/ProductDetail/474-COM-13833</v>
      </c>
      <c r="AB25" s="125"/>
      <c r="AC25" s="125"/>
      <c r="AD25" s="109"/>
    </row>
    <row r="26" spans="1:30" x14ac:dyDescent="0.3">
      <c r="A26" s="125" t="str">
        <f>[1]!VendorFilteredRows( EquipmentListTable[],EquipmentListTable[Supplier], FilterSpecs!$A$6, $A$2)</f>
        <v>Primary Component</v>
      </c>
      <c r="B26" s="125" t="str">
        <f>[1]!VendorFilteredRows( EquipmentListTable[],EquipmentListTable[Supplier], FilterSpecs!$A$6, $A$2)</f>
        <v>Data &amp; Signal Logging/Monitoring</v>
      </c>
      <c r="C26" s="125" t="str">
        <f>[1]!VendorFilteredRows( EquipmentListTable[],EquipmentListTable[Supplier], FilterSpecs!$A$6, $A$2)</f>
        <v>SparkFun</v>
      </c>
      <c r="D26" s="125" t="str">
        <f>[1]!VendorFilteredRows( EquipmentListTable[],EquipmentListTable[Supplier], FilterSpecs!$A$6, $A$2)</f>
        <v>TOL-12078</v>
      </c>
      <c r="E26" s="125">
        <f>[1]!VendorFilteredRows( EquipmentListTable[],EquipmentListTable[Supplier], FilterSpecs!$A$6, $A$2)</f>
        <v>0</v>
      </c>
      <c r="F26" s="125">
        <f>[1]!VendorFilteredRows( EquipmentListTable[],EquipmentListTable[Supplier], FilterSpecs!$A$6, $A$2)</f>
        <v>1</v>
      </c>
      <c r="G26" s="125">
        <f>[1]!VendorFilteredRows( EquipmentListTable[],EquipmentListTable[Supplier], FilterSpecs!$A$6, $A$2)</f>
        <v>0</v>
      </c>
      <c r="H26" s="125">
        <f>[1]!VendorFilteredRows( EquipmentListTable[],EquipmentListTable[Supplier], FilterSpecs!$A$6, $A$2)</f>
        <v>1</v>
      </c>
      <c r="I26" s="125">
        <f>[1]!VendorFilteredRows( EquipmentListTable[],EquipmentListTable[Supplier], FilterSpecs!$A$6, $A$2)</f>
        <v>0</v>
      </c>
      <c r="J26" s="125">
        <f>[1]!VendorFilteredRows( EquipmentListTable[],EquipmentListTable[Supplier], FilterSpecs!$A$6, $A$2)</f>
        <v>0</v>
      </c>
      <c r="K26" s="125">
        <f>[1]!VendorFilteredRows( EquipmentListTable[],EquipmentListTable[Supplier], FilterSpecs!$A$6, $A$2)</f>
        <v>1</v>
      </c>
      <c r="L26" s="125">
        <f>[1]!VendorFilteredRows( EquipmentListTable[],EquipmentListTable[Supplier], FilterSpecs!$A$6, $A$2)</f>
        <v>1</v>
      </c>
      <c r="M26" s="125" t="str">
        <f>[1]!VendorFilteredRows( EquipmentListTable[],EquipmentListTable[Supplier], FilterSpecs!$A$6, $A$2)</f>
        <v>Multimeter Probes - Needle Tipped</v>
      </c>
      <c r="N26" s="125">
        <f>[1]!VendorFilteredRows( EquipmentListTable[],EquipmentListTable[Supplier], FilterSpecs!$A$6, $A$2)</f>
        <v>4.95</v>
      </c>
      <c r="O26" s="125">
        <f>[1]!VendorFilteredRows( EquipmentListTable[],EquipmentListTable[Supplier], FilterSpecs!$A$6, $A$2)</f>
        <v>4.95</v>
      </c>
      <c r="P26" s="125" t="str">
        <f>[1]!VendorFilteredRows( EquipmentListTable[],EquipmentListTable[Supplier], FilterSpecs!$A$6, $A$2)</f>
        <v>E</v>
      </c>
      <c r="Q26" s="125">
        <f>[1]!VendorFilteredRows( EquipmentListTable[],EquipmentListTable[Supplier], FilterSpecs!$A$6, $A$2)</f>
        <v>36</v>
      </c>
      <c r="R26" s="125" t="str">
        <f>[1]!VendorFilteredRows( EquipmentListTable[],EquipmentListTable[Supplier], FilterSpecs!$A$6, $A$2)</f>
        <v>TOL-12078</v>
      </c>
      <c r="S26" s="125">
        <f>[1]!VendorFilteredRows( EquipmentListTable[],EquipmentListTable[Supplier], FilterSpecs!$A$6, $A$2)</f>
        <v>0</v>
      </c>
      <c r="T26" s="125">
        <f>[1]!VendorFilteredRows( EquipmentListTable[],EquipmentListTable[Supplier], FilterSpecs!$A$6, $A$2)</f>
        <v>4.95</v>
      </c>
      <c r="U26" s="125">
        <f>[1]!VendorFilteredRows( EquipmentListTable[],EquipmentListTable[Supplier], FilterSpecs!$A$6, $A$2)</f>
        <v>0</v>
      </c>
      <c r="V26" s="125">
        <f>[1]!VendorFilteredRows( EquipmentListTable[],EquipmentListTable[Supplier], FilterSpecs!$A$6, $A$2)</f>
        <v>4.95</v>
      </c>
      <c r="W26" s="125">
        <f>[1]!VendorFilteredRows( EquipmentListTable[],EquipmentListTable[Supplier], FilterSpecs!$A$6, $A$2)</f>
        <v>4.95</v>
      </c>
      <c r="X26" s="125" t="str">
        <f>[1]!VendorFilteredRows( EquipmentListTable[],EquipmentListTable[Supplier], FilterSpecs!$A$6, $A$2)</f>
        <v>https://www.sparkfun.com/products/12078</v>
      </c>
      <c r="Y26" s="125" t="str">
        <f>[1]!VendorFilteredRows( EquipmentListTable[],EquipmentListTable[Supplier], FilterSpecs!$A$6, $A$2)</f>
        <v>https://cdn.sparkfun.com/r/92-92/assets/parts/8/6/9/5/12078-01.jpg</v>
      </c>
      <c r="Z26" s="125" t="str">
        <f>[1]!VendorFilteredRows( EquipmentListTable[],EquipmentListTable[Supplier], FilterSpecs!$A$6, $A$2)</f>
        <v>https://www.sparkfun.com/products/12078</v>
      </c>
      <c r="AA26" s="125" t="str">
        <f>[1]!VendorFilteredRows( EquipmentListTable[],EquipmentListTable[Supplier], FilterSpecs!$A$6, $A$2)</f>
        <v>https://www.mouser.com/ProductDetail/474-TOL-12078</v>
      </c>
      <c r="AB26" s="125"/>
      <c r="AC26" s="125"/>
      <c r="AD26" s="109"/>
    </row>
    <row r="27" spans="1:30" x14ac:dyDescent="0.3">
      <c r="A27" s="125" t="str">
        <f>[1]!VendorFilteredRows( EquipmentListTable[],EquipmentListTable[Supplier], FilterSpecs!$A$6, $A$2)</f>
        <v>Primary Component</v>
      </c>
      <c r="B27" s="125" t="str">
        <f>[1]!VendorFilteredRows( EquipmentListTable[],EquipmentListTable[Supplier], FilterSpecs!$A$6, $A$2)</f>
        <v>Data &amp; Signal Logging/Monitoring</v>
      </c>
      <c r="C27" s="125" t="str">
        <f>[1]!VendorFilteredRows( EquipmentListTable[],EquipmentListTable[Supplier], FilterSpecs!$A$6, $A$2)</f>
        <v>SparkFun</v>
      </c>
      <c r="D27" s="125" t="str">
        <f>[1]!VendorFilteredRows( EquipmentListTable[],EquipmentListTable[Supplier], FilterSpecs!$A$6, $A$2)</f>
        <v>TOL-11060</v>
      </c>
      <c r="E27" s="125">
        <f>[1]!VendorFilteredRows( EquipmentListTable[],EquipmentListTable[Supplier], FilterSpecs!$A$6, $A$2)</f>
        <v>0</v>
      </c>
      <c r="F27" s="125">
        <f>[1]!VendorFilteredRows( EquipmentListTable[],EquipmentListTable[Supplier], FilterSpecs!$A$6, $A$2)</f>
        <v>1</v>
      </c>
      <c r="G27" s="125">
        <f>[1]!VendorFilteredRows( EquipmentListTable[],EquipmentListTable[Supplier], FilterSpecs!$A$6, $A$2)</f>
        <v>1</v>
      </c>
      <c r="H27" s="125">
        <f>[1]!VendorFilteredRows( EquipmentListTable[],EquipmentListTable[Supplier], FilterSpecs!$A$6, $A$2)</f>
        <v>1</v>
      </c>
      <c r="I27" s="125">
        <f>[1]!VendorFilteredRows( EquipmentListTable[],EquipmentListTable[Supplier], FilterSpecs!$A$6, $A$2)</f>
        <v>1</v>
      </c>
      <c r="J27" s="125">
        <f>[1]!VendorFilteredRows( EquipmentListTable[],EquipmentListTable[Supplier], FilterSpecs!$A$6, $A$2)</f>
        <v>1</v>
      </c>
      <c r="K27" s="125">
        <f>[1]!VendorFilteredRows( EquipmentListTable[],EquipmentListTable[Supplier], FilterSpecs!$A$6, $A$2)</f>
        <v>0</v>
      </c>
      <c r="L27" s="125">
        <f>[1]!VendorFilteredRows( EquipmentListTable[],EquipmentListTable[Supplier], FilterSpecs!$A$6, $A$2)</f>
        <v>0</v>
      </c>
      <c r="M27" s="125" t="str">
        <f>[1]!VendorFilteredRows( EquipmentListTable[],EquipmentListTable[Supplier], FilterSpecs!$A$6, $A$2)</f>
        <v>Multimeter Probes - Tweezers</v>
      </c>
      <c r="N27" s="125">
        <f>[1]!VendorFilteredRows( EquipmentListTable[],EquipmentListTable[Supplier], FilterSpecs!$A$6, $A$2)</f>
        <v>4.95</v>
      </c>
      <c r="O27" s="125">
        <f>[1]!VendorFilteredRows( EquipmentListTable[],EquipmentListTable[Supplier], FilterSpecs!$A$6, $A$2)</f>
        <v>0</v>
      </c>
      <c r="P27" s="125" t="str">
        <f>[1]!VendorFilteredRows( EquipmentListTable[],EquipmentListTable[Supplier], FilterSpecs!$A$6, $A$2)</f>
        <v>E</v>
      </c>
      <c r="Q27" s="125">
        <f>[1]!VendorFilteredRows( EquipmentListTable[],EquipmentListTable[Supplier], FilterSpecs!$A$6, $A$2)</f>
        <v>37</v>
      </c>
      <c r="R27" s="125" t="str">
        <f>[1]!VendorFilteredRows( EquipmentListTable[],EquipmentListTable[Supplier], FilterSpecs!$A$6, $A$2)</f>
        <v>TOL-11060</v>
      </c>
      <c r="S27" s="125">
        <f>[1]!VendorFilteredRows( EquipmentListTable[],EquipmentListTable[Supplier], FilterSpecs!$A$6, $A$2)</f>
        <v>0</v>
      </c>
      <c r="T27" s="125">
        <f>[1]!VendorFilteredRows( EquipmentListTable[],EquipmentListTable[Supplier], FilterSpecs!$A$6, $A$2)</f>
        <v>4.95</v>
      </c>
      <c r="U27" s="125">
        <f>[1]!VendorFilteredRows( EquipmentListTable[],EquipmentListTable[Supplier], FilterSpecs!$A$6, $A$2)</f>
        <v>4.95</v>
      </c>
      <c r="V27" s="125">
        <f>[1]!VendorFilteredRows( EquipmentListTable[],EquipmentListTable[Supplier], FilterSpecs!$A$6, $A$2)</f>
        <v>0</v>
      </c>
      <c r="W27" s="125">
        <f>[1]!VendorFilteredRows( EquipmentListTable[],EquipmentListTable[Supplier], FilterSpecs!$A$6, $A$2)</f>
        <v>0</v>
      </c>
      <c r="X27" s="125" t="str">
        <f>[1]!VendorFilteredRows( EquipmentListTable[],EquipmentListTable[Supplier], FilterSpecs!$A$6, $A$2)</f>
        <v>https://www.sparkfun.com/products/11060</v>
      </c>
      <c r="Y27" s="125" t="str">
        <f>[1]!VendorFilteredRows( EquipmentListTable[],EquipmentListTable[Supplier], FilterSpecs!$A$6, $A$2)</f>
        <v>https://cdn.sparkfun.com/r/92-92/assets/parts/6/4/3/2/11060-01.jpg</v>
      </c>
      <c r="Z27" s="125" t="str">
        <f>[1]!VendorFilteredRows( EquipmentListTable[],EquipmentListTable[Supplier], FilterSpecs!$A$6, $A$2)</f>
        <v>https://www.sparkfun.com/products/11060</v>
      </c>
      <c r="AA27" s="125" t="str">
        <f>[1]!VendorFilteredRows( EquipmentListTable[],EquipmentListTable[Supplier], FilterSpecs!$A$6, $A$2)</f>
        <v>https://www.mouser.com/ProductDetail/474-TOL-11060</v>
      </c>
      <c r="AB27" s="125"/>
      <c r="AC27" s="125"/>
      <c r="AD27" s="109"/>
    </row>
    <row r="28" spans="1:30" x14ac:dyDescent="0.3">
      <c r="A28" s="125" t="str">
        <f>[1]!VendorFilteredRows( EquipmentListTable[],EquipmentListTable[Supplier], FilterSpecs!$A$6, $A$2)</f>
        <v>Primary Component</v>
      </c>
      <c r="B28" s="125" t="str">
        <f>[1]!VendorFilteredRows( EquipmentListTable[],EquipmentListTable[Supplier], FilterSpecs!$A$6, $A$2)</f>
        <v>Data &amp; Signal Logging/Monitoring</v>
      </c>
      <c r="C28" s="125" t="str">
        <f>[1]!VendorFilteredRows( EquipmentListTable[],EquipmentListTable[Supplier], FilterSpecs!$A$6, $A$2)</f>
        <v>SparkFun</v>
      </c>
      <c r="D28" s="125" t="str">
        <f>[1]!VendorFilteredRows( EquipmentListTable[],EquipmentListTable[Supplier], FilterSpecs!$A$6, $A$2)</f>
        <v>PRT-12978</v>
      </c>
      <c r="E28" s="125">
        <f>[1]!VendorFilteredRows( EquipmentListTable[],EquipmentListTable[Supplier], FilterSpecs!$A$6, $A$2)</f>
        <v>0</v>
      </c>
      <c r="F28" s="125">
        <f>[1]!VendorFilteredRows( EquipmentListTable[],EquipmentListTable[Supplier], FilterSpecs!$A$6, $A$2)</f>
        <v>0</v>
      </c>
      <c r="G28" s="125">
        <f>[1]!VendorFilteredRows( EquipmentListTable[],EquipmentListTable[Supplier], FilterSpecs!$A$6, $A$2)</f>
        <v>0</v>
      </c>
      <c r="H28" s="125">
        <f>[1]!VendorFilteredRows( EquipmentListTable[],EquipmentListTable[Supplier], FilterSpecs!$A$6, $A$2)</f>
        <v>0</v>
      </c>
      <c r="I28" s="125">
        <f>[1]!VendorFilteredRows( EquipmentListTable[],EquipmentListTable[Supplier], FilterSpecs!$A$6, $A$2)</f>
        <v>0</v>
      </c>
      <c r="J28" s="125">
        <f>[1]!VendorFilteredRows( EquipmentListTable[],EquipmentListTable[Supplier], FilterSpecs!$A$6, $A$2)</f>
        <v>0</v>
      </c>
      <c r="K28" s="125">
        <f>[1]!VendorFilteredRows( EquipmentListTable[],EquipmentListTable[Supplier], FilterSpecs!$A$6, $A$2)</f>
        <v>0</v>
      </c>
      <c r="L28" s="125">
        <f>[1]!VendorFilteredRows( EquipmentListTable[],EquipmentListTable[Supplier], FilterSpecs!$A$6, $A$2)</f>
        <v>0</v>
      </c>
      <c r="M28" s="125" t="str">
        <f>[1]!VendorFilteredRows( EquipmentListTable[],EquipmentListTable[Supplier], FilterSpecs!$A$6, $A$2)</f>
        <v>Alligator Test Leads - Multicolored (10 Pack)</v>
      </c>
      <c r="N28" s="125">
        <f>[1]!VendorFilteredRows( EquipmentListTable[],EquipmentListTable[Supplier], FilterSpecs!$A$6, $A$2)</f>
        <v>2.95</v>
      </c>
      <c r="O28" s="125">
        <f>[1]!VendorFilteredRows( EquipmentListTable[],EquipmentListTable[Supplier], FilterSpecs!$A$6, $A$2)</f>
        <v>0</v>
      </c>
      <c r="P28" s="125" t="str">
        <f>[1]!VendorFilteredRows( EquipmentListTable[],EquipmentListTable[Supplier], FilterSpecs!$A$6, $A$2)</f>
        <v>A</v>
      </c>
      <c r="Q28" s="125">
        <f>[1]!VendorFilteredRows( EquipmentListTable[],EquipmentListTable[Supplier], FilterSpecs!$A$6, $A$2)</f>
        <v>38</v>
      </c>
      <c r="R28" s="125" t="str">
        <f>[1]!VendorFilteredRows( EquipmentListTable[],EquipmentListTable[Supplier], FilterSpecs!$A$6, $A$2)</f>
        <v>PRT-12978</v>
      </c>
      <c r="S28" s="125">
        <f>[1]!VendorFilteredRows( EquipmentListTable[],EquipmentListTable[Supplier], FilterSpecs!$A$6, $A$2)</f>
        <v>0</v>
      </c>
      <c r="T28" s="125">
        <f>[1]!VendorFilteredRows( EquipmentListTable[],EquipmentListTable[Supplier], FilterSpecs!$A$6, $A$2)</f>
        <v>0</v>
      </c>
      <c r="U28" s="125">
        <f>[1]!VendorFilteredRows( EquipmentListTable[],EquipmentListTable[Supplier], FilterSpecs!$A$6, $A$2)</f>
        <v>0</v>
      </c>
      <c r="V28" s="125">
        <f>[1]!VendorFilteredRows( EquipmentListTable[],EquipmentListTable[Supplier], FilterSpecs!$A$6, $A$2)</f>
        <v>0</v>
      </c>
      <c r="W28" s="125">
        <f>[1]!VendorFilteredRows( EquipmentListTable[],EquipmentListTable[Supplier], FilterSpecs!$A$6, $A$2)</f>
        <v>0</v>
      </c>
      <c r="X28" s="125" t="str">
        <f>[1]!VendorFilteredRows( EquipmentListTable[],EquipmentListTable[Supplier], FilterSpecs!$A$6, $A$2)</f>
        <v>https://www.sparkfun.com/products/12978</v>
      </c>
      <c r="Y28" s="125" t="str">
        <f>[1]!VendorFilteredRows( EquipmentListTable[],EquipmentListTable[Supplier], FilterSpecs!$A$6, $A$2)</f>
        <v>https://cdn.sparkfun.com/r/92-92/assets/parts/9/9/1/9/12978-01.jpg</v>
      </c>
      <c r="Z28" s="125" t="str">
        <f>[1]!VendorFilteredRows( EquipmentListTable[],EquipmentListTable[Supplier], FilterSpecs!$A$6, $A$2)</f>
        <v>https://www.sparkfun.com/products/12978</v>
      </c>
      <c r="AA28" s="125" t="str">
        <f>[1]!VendorFilteredRows( EquipmentListTable[],EquipmentListTable[Supplier], FilterSpecs!$A$6, $A$2)</f>
        <v>https://www.mouser.com/ProductDetail/474-PRT-12978</v>
      </c>
      <c r="AB28" s="125"/>
      <c r="AC28" s="125"/>
      <c r="AD28" s="109"/>
    </row>
    <row r="29" spans="1:30" x14ac:dyDescent="0.3">
      <c r="A29" s="125" t="str">
        <f>[1]!VendorFilteredRows( EquipmentListTable[],EquipmentListTable[Supplier], FilterSpecs!$A$6, $A$2)</f>
        <v>Primary Component</v>
      </c>
      <c r="B29" s="125" t="str">
        <f>[1]!VendorFilteredRows( EquipmentListTable[],EquipmentListTable[Supplier], FilterSpecs!$A$6, $A$2)</f>
        <v>Data &amp; Signal Logging/Monitoring</v>
      </c>
      <c r="C29" s="125" t="str">
        <f>[1]!VendorFilteredRows( EquipmentListTable[],EquipmentListTable[Supplier], FilterSpecs!$A$6, $A$2)</f>
        <v>SparkFun</v>
      </c>
      <c r="D29" s="125" t="str">
        <f>[1]!VendorFilteredRows( EquipmentListTable[],EquipmentListTable[Supplier], FilterSpecs!$A$6, $A$2)</f>
        <v>CAB-00508</v>
      </c>
      <c r="E29" s="125">
        <f>[1]!VendorFilteredRows( EquipmentListTable[],EquipmentListTable[Supplier], FilterSpecs!$A$6, $A$2)</f>
        <v>0</v>
      </c>
      <c r="F29" s="125">
        <f>[1]!VendorFilteredRows( EquipmentListTable[],EquipmentListTable[Supplier], FilterSpecs!$A$6, $A$2)</f>
        <v>0</v>
      </c>
      <c r="G29" s="125">
        <f>[1]!VendorFilteredRows( EquipmentListTable[],EquipmentListTable[Supplier], FilterSpecs!$A$6, $A$2)</f>
        <v>0</v>
      </c>
      <c r="H29" s="125">
        <f>[1]!VendorFilteredRows( EquipmentListTable[],EquipmentListTable[Supplier], FilterSpecs!$A$6, $A$2)</f>
        <v>0</v>
      </c>
      <c r="I29" s="125">
        <f>[1]!VendorFilteredRows( EquipmentListTable[],EquipmentListTable[Supplier], FilterSpecs!$A$6, $A$2)</f>
        <v>0</v>
      </c>
      <c r="J29" s="125">
        <f>[1]!VendorFilteredRows( EquipmentListTable[],EquipmentListTable[Supplier], FilterSpecs!$A$6, $A$2)</f>
        <v>0</v>
      </c>
      <c r="K29" s="125">
        <f>[1]!VendorFilteredRows( EquipmentListTable[],EquipmentListTable[Supplier], FilterSpecs!$A$6, $A$2)</f>
        <v>0</v>
      </c>
      <c r="L29" s="125">
        <f>[1]!VendorFilteredRows( EquipmentListTable[],EquipmentListTable[Supplier], FilterSpecs!$A$6, $A$2)</f>
        <v>0</v>
      </c>
      <c r="M29" s="125" t="str">
        <f>[1]!VendorFilteredRows( EquipmentListTable[],EquipmentListTable[Supplier], FilterSpecs!$A$6, $A$2)</f>
        <v>Banana to Alligator Cable</v>
      </c>
      <c r="N29" s="125">
        <f>[1]!VendorFilteredRows( EquipmentListTable[],EquipmentListTable[Supplier], FilterSpecs!$A$6, $A$2)</f>
        <v>3.95</v>
      </c>
      <c r="O29" s="125">
        <f>[1]!VendorFilteredRows( EquipmentListTable[],EquipmentListTable[Supplier], FilterSpecs!$A$6, $A$2)</f>
        <v>0</v>
      </c>
      <c r="P29" s="125" t="str">
        <f>[1]!VendorFilteredRows( EquipmentListTable[],EquipmentListTable[Supplier], FilterSpecs!$A$6, $A$2)</f>
        <v>A</v>
      </c>
      <c r="Q29" s="125">
        <f>[1]!VendorFilteredRows( EquipmentListTable[],EquipmentListTable[Supplier], FilterSpecs!$A$6, $A$2)</f>
        <v>39</v>
      </c>
      <c r="R29" s="125" t="str">
        <f>[1]!VendorFilteredRows( EquipmentListTable[],EquipmentListTable[Supplier], FilterSpecs!$A$6, $A$2)</f>
        <v>CAB-00508</v>
      </c>
      <c r="S29" s="125">
        <f>[1]!VendorFilteredRows( EquipmentListTable[],EquipmentListTable[Supplier], FilterSpecs!$A$6, $A$2)</f>
        <v>0</v>
      </c>
      <c r="T29" s="125">
        <f>[1]!VendorFilteredRows( EquipmentListTable[],EquipmentListTable[Supplier], FilterSpecs!$A$6, $A$2)</f>
        <v>0</v>
      </c>
      <c r="U29" s="125">
        <f>[1]!VendorFilteredRows( EquipmentListTable[],EquipmentListTable[Supplier], FilterSpecs!$A$6, $A$2)</f>
        <v>0</v>
      </c>
      <c r="V29" s="125">
        <f>[1]!VendorFilteredRows( EquipmentListTable[],EquipmentListTable[Supplier], FilterSpecs!$A$6, $A$2)</f>
        <v>0</v>
      </c>
      <c r="W29" s="125">
        <f>[1]!VendorFilteredRows( EquipmentListTable[],EquipmentListTable[Supplier], FilterSpecs!$A$6, $A$2)</f>
        <v>0</v>
      </c>
      <c r="X29" s="125" t="str">
        <f>[1]!VendorFilteredRows( EquipmentListTable[],EquipmentListTable[Supplier], FilterSpecs!$A$6, $A$2)</f>
        <v>https://www.sparkfun.com/products/509</v>
      </c>
      <c r="Y29" s="125" t="str">
        <f>[1]!VendorFilteredRows( EquipmentListTable[],EquipmentListTable[Supplier], FilterSpecs!$A$6, $A$2)</f>
        <v>https://cdn.sparkfun.com/r/92-92/assets/parts/3/4/9/00509-1.jpg</v>
      </c>
      <c r="Z29" s="125" t="str">
        <f>[1]!VendorFilteredRows( EquipmentListTable[],EquipmentListTable[Supplier], FilterSpecs!$A$6, $A$2)</f>
        <v>https://www.sparkfun.com/products/00508</v>
      </c>
      <c r="AA29" s="125" t="str">
        <f>[1]!VendorFilteredRows( EquipmentListTable[],EquipmentListTable[Supplier], FilterSpecs!$A$6, $A$2)</f>
        <v>https://www.mouser.com/ProductDetail/474-CAB-00508</v>
      </c>
      <c r="AB29" s="125"/>
      <c r="AC29" s="125"/>
      <c r="AD29" s="109"/>
    </row>
    <row r="30" spans="1:30" x14ac:dyDescent="0.3">
      <c r="A30" s="125" t="str">
        <f>[1]!VendorFilteredRows( EquipmentListTable[],EquipmentListTable[Supplier], FilterSpecs!$A$6, $A$2)</f>
        <v>Primary Component</v>
      </c>
      <c r="B30" s="125" t="str">
        <f>[1]!VendorFilteredRows( EquipmentListTable[],EquipmentListTable[Supplier], FilterSpecs!$A$6, $A$2)</f>
        <v>Data &amp; Signal Logging/Monitoring</v>
      </c>
      <c r="C30" s="125" t="str">
        <f>[1]!VendorFilteredRows( EquipmentListTable[],EquipmentListTable[Supplier], FilterSpecs!$A$6, $A$2)</f>
        <v>SparkFun</v>
      </c>
      <c r="D30" s="125" t="str">
        <f>[1]!VendorFilteredRows( EquipmentListTable[],EquipmentListTable[Supplier], FilterSpecs!$A$6, $A$2)</f>
        <v>CAB-00509</v>
      </c>
      <c r="E30" s="125">
        <f>[1]!VendorFilteredRows( EquipmentListTable[],EquipmentListTable[Supplier], FilterSpecs!$A$6, $A$2)</f>
        <v>0</v>
      </c>
      <c r="F30" s="125">
        <f>[1]!VendorFilteredRows( EquipmentListTable[],EquipmentListTable[Supplier], FilterSpecs!$A$6, $A$2)</f>
        <v>0</v>
      </c>
      <c r="G30" s="125">
        <f>[1]!VendorFilteredRows( EquipmentListTable[],EquipmentListTable[Supplier], FilterSpecs!$A$6, $A$2)</f>
        <v>0</v>
      </c>
      <c r="H30" s="125">
        <f>[1]!VendorFilteredRows( EquipmentListTable[],EquipmentListTable[Supplier], FilterSpecs!$A$6, $A$2)</f>
        <v>0</v>
      </c>
      <c r="I30" s="125">
        <f>[1]!VendorFilteredRows( EquipmentListTable[],EquipmentListTable[Supplier], FilterSpecs!$A$6, $A$2)</f>
        <v>0</v>
      </c>
      <c r="J30" s="125">
        <f>[1]!VendorFilteredRows( EquipmentListTable[],EquipmentListTable[Supplier], FilterSpecs!$A$6, $A$2)</f>
        <v>0</v>
      </c>
      <c r="K30" s="125">
        <f>[1]!VendorFilteredRows( EquipmentListTable[],EquipmentListTable[Supplier], FilterSpecs!$A$6, $A$2)</f>
        <v>0</v>
      </c>
      <c r="L30" s="125">
        <f>[1]!VendorFilteredRows( EquipmentListTable[],EquipmentListTable[Supplier], FilterSpecs!$A$6, $A$2)</f>
        <v>0</v>
      </c>
      <c r="M30" s="125" t="str">
        <f>[1]!VendorFilteredRows( EquipmentListTable[],EquipmentListTable[Supplier], FilterSpecs!$A$6, $A$2)</f>
        <v>Banana to Alligator Coax Cable</v>
      </c>
      <c r="N30" s="125">
        <f>[1]!VendorFilteredRows( EquipmentListTable[],EquipmentListTable[Supplier], FilterSpecs!$A$6, $A$2)</f>
        <v>4.95</v>
      </c>
      <c r="O30" s="125">
        <f>[1]!VendorFilteredRows( EquipmentListTable[],EquipmentListTable[Supplier], FilterSpecs!$A$6, $A$2)</f>
        <v>0</v>
      </c>
      <c r="P30" s="125" t="str">
        <f>[1]!VendorFilteredRows( EquipmentListTable[],EquipmentListTable[Supplier], FilterSpecs!$A$6, $A$2)</f>
        <v>A</v>
      </c>
      <c r="Q30" s="125">
        <f>[1]!VendorFilteredRows( EquipmentListTable[],EquipmentListTable[Supplier], FilterSpecs!$A$6, $A$2)</f>
        <v>40</v>
      </c>
      <c r="R30" s="125" t="str">
        <f>[1]!VendorFilteredRows( EquipmentListTable[],EquipmentListTable[Supplier], FilterSpecs!$A$6, $A$2)</f>
        <v>CAB-00509</v>
      </c>
      <c r="S30" s="125">
        <f>[1]!VendorFilteredRows( EquipmentListTable[],EquipmentListTable[Supplier], FilterSpecs!$A$6, $A$2)</f>
        <v>0</v>
      </c>
      <c r="T30" s="125">
        <f>[1]!VendorFilteredRows( EquipmentListTable[],EquipmentListTable[Supplier], FilterSpecs!$A$6, $A$2)</f>
        <v>0</v>
      </c>
      <c r="U30" s="125">
        <f>[1]!VendorFilteredRows( EquipmentListTable[],EquipmentListTable[Supplier], FilterSpecs!$A$6, $A$2)</f>
        <v>0</v>
      </c>
      <c r="V30" s="125">
        <f>[1]!VendorFilteredRows( EquipmentListTable[],EquipmentListTable[Supplier], FilterSpecs!$A$6, $A$2)</f>
        <v>0</v>
      </c>
      <c r="W30" s="125">
        <f>[1]!VendorFilteredRows( EquipmentListTable[],EquipmentListTable[Supplier], FilterSpecs!$A$6, $A$2)</f>
        <v>0</v>
      </c>
      <c r="X30" s="125" t="str">
        <f>[1]!VendorFilteredRows( EquipmentListTable[],EquipmentListTable[Supplier], FilterSpecs!$A$6, $A$2)</f>
        <v>https://www.sparkfun.com/products/508</v>
      </c>
      <c r="Y30" s="125" t="str">
        <f>[1]!VendorFilteredRows( EquipmentListTable[],EquipmentListTable[Supplier], FilterSpecs!$A$6, $A$2)</f>
        <v>https://cdn.sparkfun.com/r/92-92/assets/parts/3/4/8/00508-02-L.jpg</v>
      </c>
      <c r="Z30" s="125" t="str">
        <f>[1]!VendorFilteredRows( EquipmentListTable[],EquipmentListTable[Supplier], FilterSpecs!$A$6, $A$2)</f>
        <v>https://www.sparkfun.com/products/00509</v>
      </c>
      <c r="AA30" s="125" t="str">
        <f>[1]!VendorFilteredRows( EquipmentListTable[],EquipmentListTable[Supplier], FilterSpecs!$A$6, $A$2)</f>
        <v>https://www.mouser.com/ProductDetail/474-CAB-00509</v>
      </c>
      <c r="AB30" s="125"/>
      <c r="AC30" s="125"/>
      <c r="AD30" s="109"/>
    </row>
    <row r="31" spans="1:30" x14ac:dyDescent="0.3">
      <c r="A31" s="125" t="str">
        <f>[1]!VendorFilteredRows( EquipmentListTable[],EquipmentListTable[Supplier], FilterSpecs!$A$6, $A$2)</f>
        <v>Primary Component</v>
      </c>
      <c r="B31" s="125" t="str">
        <f>[1]!VendorFilteredRows( EquipmentListTable[],EquipmentListTable[Supplier], FilterSpecs!$A$6, $A$2)</f>
        <v>Data &amp; Signal Logging/Monitoring</v>
      </c>
      <c r="C31" s="125" t="str">
        <f>[1]!VendorFilteredRows( EquipmentListTable[],EquipmentListTable[Supplier], FilterSpecs!$A$6, $A$2)</f>
        <v>SparkFun</v>
      </c>
      <c r="D31" s="125" t="str">
        <f>[1]!VendorFilteredRows( EquipmentListTable[],EquipmentListTable[Supplier], FilterSpecs!$A$6, $A$2)</f>
        <v>CAB-00506</v>
      </c>
      <c r="E31" s="125">
        <f>[1]!VendorFilteredRows( EquipmentListTable[],EquipmentListTable[Supplier], FilterSpecs!$A$6, $A$2)</f>
        <v>0</v>
      </c>
      <c r="F31" s="125">
        <f>[1]!VendorFilteredRows( EquipmentListTable[],EquipmentListTable[Supplier], FilterSpecs!$A$6, $A$2)</f>
        <v>0</v>
      </c>
      <c r="G31" s="125">
        <f>[1]!VendorFilteredRows( EquipmentListTable[],EquipmentListTable[Supplier], FilterSpecs!$A$6, $A$2)</f>
        <v>0</v>
      </c>
      <c r="H31" s="125">
        <f>[1]!VendorFilteredRows( EquipmentListTable[],EquipmentListTable[Supplier], FilterSpecs!$A$6, $A$2)</f>
        <v>0</v>
      </c>
      <c r="I31" s="125">
        <f>[1]!VendorFilteredRows( EquipmentListTable[],EquipmentListTable[Supplier], FilterSpecs!$A$6, $A$2)</f>
        <v>0</v>
      </c>
      <c r="J31" s="125">
        <f>[1]!VendorFilteredRows( EquipmentListTable[],EquipmentListTable[Supplier], FilterSpecs!$A$6, $A$2)</f>
        <v>0</v>
      </c>
      <c r="K31" s="125">
        <f>[1]!VendorFilteredRows( EquipmentListTable[],EquipmentListTable[Supplier], FilterSpecs!$A$6, $A$2)</f>
        <v>0</v>
      </c>
      <c r="L31" s="125">
        <f>[1]!VendorFilteredRows( EquipmentListTable[],EquipmentListTable[Supplier], FilterSpecs!$A$6, $A$2)</f>
        <v>0</v>
      </c>
      <c r="M31" s="125" t="str">
        <f>[1]!VendorFilteredRows( EquipmentListTable[],EquipmentListTable[Supplier], FilterSpecs!$A$6, $A$2)</f>
        <v>Banana to IC Hook Cables</v>
      </c>
      <c r="N31" s="125">
        <f>[1]!VendorFilteredRows( EquipmentListTable[],EquipmentListTable[Supplier], FilterSpecs!$A$6, $A$2)</f>
        <v>4.95</v>
      </c>
      <c r="O31" s="125">
        <f>[1]!VendorFilteredRows( EquipmentListTable[],EquipmentListTable[Supplier], FilterSpecs!$A$6, $A$2)</f>
        <v>0</v>
      </c>
      <c r="P31" s="125" t="str">
        <f>[1]!VendorFilteredRows( EquipmentListTable[],EquipmentListTable[Supplier], FilterSpecs!$A$6, $A$2)</f>
        <v>A</v>
      </c>
      <c r="Q31" s="125">
        <f>[1]!VendorFilteredRows( EquipmentListTable[],EquipmentListTable[Supplier], FilterSpecs!$A$6, $A$2)</f>
        <v>41</v>
      </c>
      <c r="R31" s="125" t="str">
        <f>[1]!VendorFilteredRows( EquipmentListTable[],EquipmentListTable[Supplier], FilterSpecs!$A$6, $A$2)</f>
        <v>CAB-00506</v>
      </c>
      <c r="S31" s="125">
        <f>[1]!VendorFilteredRows( EquipmentListTable[],EquipmentListTable[Supplier], FilterSpecs!$A$6, $A$2)</f>
        <v>0</v>
      </c>
      <c r="T31" s="125">
        <f>[1]!VendorFilteredRows( EquipmentListTable[],EquipmentListTable[Supplier], FilterSpecs!$A$6, $A$2)</f>
        <v>0</v>
      </c>
      <c r="U31" s="125">
        <f>[1]!VendorFilteredRows( EquipmentListTable[],EquipmentListTable[Supplier], FilterSpecs!$A$6, $A$2)</f>
        <v>0</v>
      </c>
      <c r="V31" s="125">
        <f>[1]!VendorFilteredRows( EquipmentListTable[],EquipmentListTable[Supplier], FilterSpecs!$A$6, $A$2)</f>
        <v>0</v>
      </c>
      <c r="W31" s="125">
        <f>[1]!VendorFilteredRows( EquipmentListTable[],EquipmentListTable[Supplier], FilterSpecs!$A$6, $A$2)</f>
        <v>0</v>
      </c>
      <c r="X31" s="125" t="str">
        <f>[1]!VendorFilteredRows( EquipmentListTable[],EquipmentListTable[Supplier], FilterSpecs!$A$6, $A$2)</f>
        <v>https://www.sparkfun.com/products/506</v>
      </c>
      <c r="Y31" s="125" t="str">
        <f>[1]!VendorFilteredRows( EquipmentListTable[],EquipmentListTable[Supplier], FilterSpecs!$A$6, $A$2)</f>
        <v>https://cdn.sparkfun.com/r/92-92/assets/parts/3/4/6/00506-02-L.jpg</v>
      </c>
      <c r="Z31" s="125" t="str">
        <f>[1]!VendorFilteredRows( EquipmentListTable[],EquipmentListTable[Supplier], FilterSpecs!$A$6, $A$2)</f>
        <v>https://www.sparkfun.com/products/00506</v>
      </c>
      <c r="AA31" s="125" t="str">
        <f>[1]!VendorFilteredRows( EquipmentListTable[],EquipmentListTable[Supplier], FilterSpecs!$A$6, $A$2)</f>
        <v>https://www.mouser.com/ProductDetail/474-CAB-00506</v>
      </c>
      <c r="AB31" s="125"/>
      <c r="AC31" s="125"/>
      <c r="AD31" s="109"/>
    </row>
    <row r="32" spans="1:30" x14ac:dyDescent="0.3">
      <c r="A32" s="125" t="str">
        <f>[1]!VendorFilteredRows( EquipmentListTable[],EquipmentListTable[Supplier], FilterSpecs!$A$6, $A$2)</f>
        <v>Primary Component</v>
      </c>
      <c r="B32" s="125" t="str">
        <f>[1]!VendorFilteredRows( EquipmentListTable[],EquipmentListTable[Supplier], FilterSpecs!$A$6, $A$2)</f>
        <v>Data &amp; Signal Logging/Monitoring</v>
      </c>
      <c r="C32" s="125" t="str">
        <f>[1]!VendorFilteredRows( EquipmentListTable[],EquipmentListTable[Supplier], FilterSpecs!$A$6, $A$2)</f>
        <v>SparkFun</v>
      </c>
      <c r="D32" s="125" t="str">
        <f>[1]!VendorFilteredRows( EquipmentListTable[],EquipmentListTable[Supplier], FilterSpecs!$A$6, $A$2)</f>
        <v>CAB-09486</v>
      </c>
      <c r="E32" s="125">
        <f>[1]!VendorFilteredRows( EquipmentListTable[],EquipmentListTable[Supplier], FilterSpecs!$A$6, $A$2)</f>
        <v>0</v>
      </c>
      <c r="F32" s="125">
        <f>[1]!VendorFilteredRows( EquipmentListTable[],EquipmentListTable[Supplier], FilterSpecs!$A$6, $A$2)</f>
        <v>0</v>
      </c>
      <c r="G32" s="125">
        <f>[1]!VendorFilteredRows( EquipmentListTable[],EquipmentListTable[Supplier], FilterSpecs!$A$6, $A$2)</f>
        <v>0</v>
      </c>
      <c r="H32" s="125">
        <f>[1]!VendorFilteredRows( EquipmentListTable[],EquipmentListTable[Supplier], FilterSpecs!$A$6, $A$2)</f>
        <v>0</v>
      </c>
      <c r="I32" s="125">
        <f>[1]!VendorFilteredRows( EquipmentListTable[],EquipmentListTable[Supplier], FilterSpecs!$A$6, $A$2)</f>
        <v>0</v>
      </c>
      <c r="J32" s="125">
        <f>[1]!VendorFilteredRows( EquipmentListTable[],EquipmentListTable[Supplier], FilterSpecs!$A$6, $A$2)</f>
        <v>0</v>
      </c>
      <c r="K32" s="125">
        <f>[1]!VendorFilteredRows( EquipmentListTable[],EquipmentListTable[Supplier], FilterSpecs!$A$6, $A$2)</f>
        <v>0</v>
      </c>
      <c r="L32" s="125">
        <f>[1]!VendorFilteredRows( EquipmentListTable[],EquipmentListTable[Supplier], FilterSpecs!$A$6, $A$2)</f>
        <v>0</v>
      </c>
      <c r="M32" s="125" t="str">
        <f>[1]!VendorFilteredRows( EquipmentListTable[],EquipmentListTable[Supplier], FilterSpecs!$A$6, $A$2)</f>
        <v>BNC Probe Kit</v>
      </c>
      <c r="N32" s="125">
        <f>[1]!VendorFilteredRows( EquipmentListTable[],EquipmentListTable[Supplier], FilterSpecs!$A$6, $A$2)</f>
        <v>14.95</v>
      </c>
      <c r="O32" s="125">
        <f>[1]!VendorFilteredRows( EquipmentListTable[],EquipmentListTable[Supplier], FilterSpecs!$A$6, $A$2)</f>
        <v>0</v>
      </c>
      <c r="P32" s="125" t="str">
        <f>[1]!VendorFilteredRows( EquipmentListTable[],EquipmentListTable[Supplier], FilterSpecs!$A$6, $A$2)</f>
        <v>A</v>
      </c>
      <c r="Q32" s="125">
        <f>[1]!VendorFilteredRows( EquipmentListTable[],EquipmentListTable[Supplier], FilterSpecs!$A$6, $A$2)</f>
        <v>42</v>
      </c>
      <c r="R32" s="125" t="str">
        <f>[1]!VendorFilteredRows( EquipmentListTable[],EquipmentListTable[Supplier], FilterSpecs!$A$6, $A$2)</f>
        <v>CAB-09486</v>
      </c>
      <c r="S32" s="125">
        <f>[1]!VendorFilteredRows( EquipmentListTable[],EquipmentListTable[Supplier], FilterSpecs!$A$6, $A$2)</f>
        <v>0</v>
      </c>
      <c r="T32" s="125">
        <f>[1]!VendorFilteredRows( EquipmentListTable[],EquipmentListTable[Supplier], FilterSpecs!$A$6, $A$2)</f>
        <v>0</v>
      </c>
      <c r="U32" s="125">
        <f>[1]!VendorFilteredRows( EquipmentListTable[],EquipmentListTable[Supplier], FilterSpecs!$A$6, $A$2)</f>
        <v>0</v>
      </c>
      <c r="V32" s="125">
        <f>[1]!VendorFilteredRows( EquipmentListTable[],EquipmentListTable[Supplier], FilterSpecs!$A$6, $A$2)</f>
        <v>0</v>
      </c>
      <c r="W32" s="125">
        <f>[1]!VendorFilteredRows( EquipmentListTable[],EquipmentListTable[Supplier], FilterSpecs!$A$6, $A$2)</f>
        <v>0</v>
      </c>
      <c r="X32" s="125" t="str">
        <f>[1]!VendorFilteredRows( EquipmentListTable[],EquipmentListTable[Supplier], FilterSpecs!$A$6, $A$2)</f>
        <v>https://www.sparkfun.com/products/9486</v>
      </c>
      <c r="Y32" s="125" t="str">
        <f>[1]!VendorFilteredRows( EquipmentListTable[],EquipmentListTable[Supplier], FilterSpecs!$A$6, $A$2)</f>
        <v>https://cdn.sparkfun.com/r/92-92/assets/parts/3/2/1/7/09486-01.jpg</v>
      </c>
      <c r="Z32" s="125" t="str">
        <f>[1]!VendorFilteredRows( EquipmentListTable[],EquipmentListTable[Supplier], FilterSpecs!$A$6, $A$2)</f>
        <v>https://www.sparkfun.com/products/09486</v>
      </c>
      <c r="AA32" s="125" t="str">
        <f>[1]!VendorFilteredRows( EquipmentListTable[],EquipmentListTable[Supplier], FilterSpecs!$A$6, $A$2)</f>
        <v>https://www.mouser.com/ProductDetail/474-CAB-09486</v>
      </c>
      <c r="AB32" s="125"/>
      <c r="AC32" s="125"/>
      <c r="AD32" s="109"/>
    </row>
    <row r="33" spans="1:30" x14ac:dyDescent="0.3">
      <c r="A33" s="125" t="str">
        <f>[1]!VendorFilteredRows( EquipmentListTable[],EquipmentListTable[Supplier], FilterSpecs!$A$6, $A$2)</f>
        <v>Primary Component</v>
      </c>
      <c r="B33" s="125" t="str">
        <f>[1]!VendorFilteredRows( EquipmentListTable[],EquipmentListTable[Supplier], FilterSpecs!$A$6, $A$2)</f>
        <v>Data &amp; Signal Logging/Monitoring</v>
      </c>
      <c r="C33" s="125" t="str">
        <f>[1]!VendorFilteredRows( EquipmentListTable[],EquipmentListTable[Supplier], FilterSpecs!$A$6, $A$2)</f>
        <v>SparkFun</v>
      </c>
      <c r="D33" s="125" t="str">
        <f>[1]!VendorFilteredRows( EquipmentListTable[],EquipmentListTable[Supplier], FilterSpecs!$A$6, $A$2)</f>
        <v>DEV-11643</v>
      </c>
      <c r="E33" s="125">
        <f>[1]!VendorFilteredRows( EquipmentListTable[],EquipmentListTable[Supplier], FilterSpecs!$A$6, $A$2)</f>
        <v>0</v>
      </c>
      <c r="F33" s="125">
        <f>[1]!VendorFilteredRows( EquipmentListTable[],EquipmentListTable[Supplier], FilterSpecs!$A$6, $A$2)</f>
        <v>0</v>
      </c>
      <c r="G33" s="125">
        <f>[1]!VendorFilteredRows( EquipmentListTable[],EquipmentListTable[Supplier], FilterSpecs!$A$6, $A$2)</f>
        <v>0</v>
      </c>
      <c r="H33" s="125">
        <f>[1]!VendorFilteredRows( EquipmentListTable[],EquipmentListTable[Supplier], FilterSpecs!$A$6, $A$2)</f>
        <v>0</v>
      </c>
      <c r="I33" s="125">
        <f>[1]!VendorFilteredRows( EquipmentListTable[],EquipmentListTable[Supplier], FilterSpecs!$A$6, $A$2)</f>
        <v>0</v>
      </c>
      <c r="J33" s="125">
        <f>[1]!VendorFilteredRows( EquipmentListTable[],EquipmentListTable[Supplier], FilterSpecs!$A$6, $A$2)</f>
        <v>0</v>
      </c>
      <c r="K33" s="125">
        <f>[1]!VendorFilteredRows( EquipmentListTable[],EquipmentListTable[Supplier], FilterSpecs!$A$6, $A$2)</f>
        <v>0</v>
      </c>
      <c r="L33" s="125">
        <f>[1]!VendorFilteredRows( EquipmentListTable[],EquipmentListTable[Supplier], FilterSpecs!$A$6, $A$2)</f>
        <v>0</v>
      </c>
      <c r="M33" s="125" t="str">
        <f>[1]!VendorFilteredRows( EquipmentListTable[],EquipmentListTable[Supplier], FilterSpecs!$A$6, $A$2)</f>
        <v>XMEGA Xprotolab</v>
      </c>
      <c r="N33" s="125">
        <f>[1]!VendorFilteredRows( EquipmentListTable[],EquipmentListTable[Supplier], FilterSpecs!$A$6, $A$2)</f>
        <v>54.95</v>
      </c>
      <c r="O33" s="125">
        <f>[1]!VendorFilteredRows( EquipmentListTable[],EquipmentListTable[Supplier], FilterSpecs!$A$6, $A$2)</f>
        <v>0</v>
      </c>
      <c r="P33" s="125" t="str">
        <f>[1]!VendorFilteredRows( EquipmentListTable[],EquipmentListTable[Supplier], FilterSpecs!$A$6, $A$2)</f>
        <v>H</v>
      </c>
      <c r="Q33" s="125">
        <f>[1]!VendorFilteredRows( EquipmentListTable[],EquipmentListTable[Supplier], FilterSpecs!$A$6, $A$2)</f>
        <v>43</v>
      </c>
      <c r="R33" s="125" t="str">
        <f>[1]!VendorFilteredRows( EquipmentListTable[],EquipmentListTable[Supplier], FilterSpecs!$A$6, $A$2)</f>
        <v>DEV-11643</v>
      </c>
      <c r="S33" s="125">
        <f>[1]!VendorFilteredRows( EquipmentListTable[],EquipmentListTable[Supplier], FilterSpecs!$A$6, $A$2)</f>
        <v>0</v>
      </c>
      <c r="T33" s="125">
        <f>[1]!VendorFilteredRows( EquipmentListTable[],EquipmentListTable[Supplier], FilterSpecs!$A$6, $A$2)</f>
        <v>0</v>
      </c>
      <c r="U33" s="125">
        <f>[1]!VendorFilteredRows( EquipmentListTable[],EquipmentListTable[Supplier], FilterSpecs!$A$6, $A$2)</f>
        <v>0</v>
      </c>
      <c r="V33" s="125">
        <f>[1]!VendorFilteredRows( EquipmentListTable[],EquipmentListTable[Supplier], FilterSpecs!$A$6, $A$2)</f>
        <v>0</v>
      </c>
      <c r="W33" s="125">
        <f>[1]!VendorFilteredRows( EquipmentListTable[],EquipmentListTable[Supplier], FilterSpecs!$A$6, $A$2)</f>
        <v>0</v>
      </c>
      <c r="X33" s="125" t="str">
        <f>[1]!VendorFilteredRows( EquipmentListTable[],EquipmentListTable[Supplier], FilterSpecs!$A$6, $A$2)</f>
        <v>https://www.sparkfun.com/products/11643</v>
      </c>
      <c r="Y33" s="125" t="str">
        <f>[1]!VendorFilteredRows( EquipmentListTable[],EquipmentListTable[Supplier], FilterSpecs!$A$6, $A$2)</f>
        <v>https://cdn.sparkfun.com/r/92-92/assets/parts/7/7/1/7/11643-01.jpg</v>
      </c>
      <c r="Z33" s="125" t="str">
        <f>[1]!VendorFilteredRows( EquipmentListTable[],EquipmentListTable[Supplier], FilterSpecs!$A$6, $A$2)</f>
        <v>https://www.sparkfun.com/products/11643</v>
      </c>
      <c r="AA33" s="125" t="str">
        <f>[1]!VendorFilteredRows( EquipmentListTable[],EquipmentListTable[Supplier], FilterSpecs!$A$6, $A$2)</f>
        <v>https://www.mouser.com/ProductDetail/474-DEV-11643</v>
      </c>
      <c r="AB33" s="125"/>
      <c r="AC33" s="125"/>
      <c r="AD33" s="109"/>
    </row>
    <row r="34" spans="1:30" x14ac:dyDescent="0.3">
      <c r="A34" s="125" t="str">
        <f>[1]!VendorFilteredRows( EquipmentListTable[],EquipmentListTable[Supplier], FilterSpecs!$A$6, $A$2)</f>
        <v>Primary Component</v>
      </c>
      <c r="B34" s="125" t="str">
        <f>[1]!VendorFilteredRows( EquipmentListTable[],EquipmentListTable[Supplier], FilterSpecs!$A$6, $A$2)</f>
        <v>Data &amp; Signal Logging/Monitoring</v>
      </c>
      <c r="C34" s="125" t="str">
        <f>[1]!VendorFilteredRows( EquipmentListTable[],EquipmentListTable[Supplier], FilterSpecs!$A$6, $A$2)</f>
        <v>SparkFun</v>
      </c>
      <c r="D34" s="125" t="str">
        <f>[1]!VendorFilteredRows( EquipmentListTable[],EquipmentListTable[Supplier], FilterSpecs!$A$6, $A$2)</f>
        <v>TOL-10829</v>
      </c>
      <c r="E34" s="125">
        <f>[1]!VendorFilteredRows( EquipmentListTable[],EquipmentListTable[Supplier], FilterSpecs!$A$6, $A$2)</f>
        <v>0</v>
      </c>
      <c r="F34" s="125">
        <f>[1]!VendorFilteredRows( EquipmentListTable[],EquipmentListTable[Supplier], FilterSpecs!$A$6, $A$2)</f>
        <v>0</v>
      </c>
      <c r="G34" s="125">
        <f>[1]!VendorFilteredRows( EquipmentListTable[],EquipmentListTable[Supplier], FilterSpecs!$A$6, $A$2)</f>
        <v>0</v>
      </c>
      <c r="H34" s="125">
        <f>[1]!VendorFilteredRows( EquipmentListTable[],EquipmentListTable[Supplier], FilterSpecs!$A$6, $A$2)</f>
        <v>0</v>
      </c>
      <c r="I34" s="125">
        <f>[1]!VendorFilteredRows( EquipmentListTable[],EquipmentListTable[Supplier], FilterSpecs!$A$6, $A$2)</f>
        <v>0</v>
      </c>
      <c r="J34" s="125">
        <f>[1]!VendorFilteredRows( EquipmentListTable[],EquipmentListTable[Supplier], FilterSpecs!$A$6, $A$2)</f>
        <v>0</v>
      </c>
      <c r="K34" s="125">
        <f>[1]!VendorFilteredRows( EquipmentListTable[],EquipmentListTable[Supplier], FilterSpecs!$A$6, $A$2)</f>
        <v>0</v>
      </c>
      <c r="L34" s="125">
        <f>[1]!VendorFilteredRows( EquipmentListTable[],EquipmentListTable[Supplier], FilterSpecs!$A$6, $A$2)</f>
        <v>0</v>
      </c>
      <c r="M34" s="125" t="str">
        <f>[1]!VendorFilteredRows( EquipmentListTable[],EquipmentListTable[Supplier], FilterSpecs!$A$6, $A$2)</f>
        <v>Smart SMD Tester</v>
      </c>
      <c r="N34" s="125">
        <f>[1]!VendorFilteredRows( EquipmentListTable[],EquipmentListTable[Supplier], FilterSpecs!$A$6, $A$2)</f>
        <v>27.95</v>
      </c>
      <c r="O34" s="125">
        <f>[1]!VendorFilteredRows( EquipmentListTable[],EquipmentListTable[Supplier], FilterSpecs!$A$6, $A$2)</f>
        <v>0</v>
      </c>
      <c r="P34" s="125" t="str">
        <f>[1]!VendorFilteredRows( EquipmentListTable[],EquipmentListTable[Supplier], FilterSpecs!$A$6, $A$2)</f>
        <v>A</v>
      </c>
      <c r="Q34" s="125">
        <f>[1]!VendorFilteredRows( EquipmentListTable[],EquipmentListTable[Supplier], FilterSpecs!$A$6, $A$2)</f>
        <v>45</v>
      </c>
      <c r="R34" s="125" t="str">
        <f>[1]!VendorFilteredRows( EquipmentListTable[],EquipmentListTable[Supplier], FilterSpecs!$A$6, $A$2)</f>
        <v>TOL-10829</v>
      </c>
      <c r="S34" s="125">
        <f>[1]!VendorFilteredRows( EquipmentListTable[],EquipmentListTable[Supplier], FilterSpecs!$A$6, $A$2)</f>
        <v>0</v>
      </c>
      <c r="T34" s="125">
        <f>[1]!VendorFilteredRows( EquipmentListTable[],EquipmentListTable[Supplier], FilterSpecs!$A$6, $A$2)</f>
        <v>0</v>
      </c>
      <c r="U34" s="125">
        <f>[1]!VendorFilteredRows( EquipmentListTable[],EquipmentListTable[Supplier], FilterSpecs!$A$6, $A$2)</f>
        <v>0</v>
      </c>
      <c r="V34" s="125">
        <f>[1]!VendorFilteredRows( EquipmentListTable[],EquipmentListTable[Supplier], FilterSpecs!$A$6, $A$2)</f>
        <v>0</v>
      </c>
      <c r="W34" s="125">
        <f>[1]!VendorFilteredRows( EquipmentListTable[],EquipmentListTable[Supplier], FilterSpecs!$A$6, $A$2)</f>
        <v>0</v>
      </c>
      <c r="X34" s="125" t="str">
        <f>[1]!VendorFilteredRows( EquipmentListTable[],EquipmentListTable[Supplier], FilterSpecs!$A$6, $A$2)</f>
        <v>https://www.sparkfun.com/products/10829</v>
      </c>
      <c r="Y34" s="125" t="str">
        <f>[1]!VendorFilteredRows( EquipmentListTable[],EquipmentListTable[Supplier], FilterSpecs!$A$6, $A$2)</f>
        <v>https://cdn.sparkfun.com/r/92-92/assets/parts/5/8/3/0/10829-01.jpg</v>
      </c>
      <c r="Z34" s="125" t="str">
        <f>[1]!VendorFilteredRows( EquipmentListTable[],EquipmentListTable[Supplier], FilterSpecs!$A$6, $A$2)</f>
        <v>https://www.sparkfun.com/products/10829</v>
      </c>
      <c r="AA34" s="125" t="str">
        <f>[1]!VendorFilteredRows( EquipmentListTable[],EquipmentListTable[Supplier], FilterSpecs!$A$6, $A$2)</f>
        <v>https://www.mouser.com/ProductDetail/474-TOL-10829</v>
      </c>
      <c r="AB34" s="125"/>
      <c r="AC34" s="125"/>
      <c r="AD34" s="109"/>
    </row>
    <row r="35" spans="1:30" x14ac:dyDescent="0.3">
      <c r="A35" s="125" t="str">
        <f>[1]!VendorFilteredRows( EquipmentListTable[],EquipmentListTable[Supplier], FilterSpecs!$A$6, $A$2)</f>
        <v>Primary Component</v>
      </c>
      <c r="B35" s="125" t="str">
        <f>[1]!VendorFilteredRows( EquipmentListTable[],EquipmentListTable[Supplier], FilterSpecs!$A$6, $A$2)</f>
        <v>Data &amp; Signal Logging/Monitoring</v>
      </c>
      <c r="C35" s="125" t="str">
        <f>[1]!VendorFilteredRows( EquipmentListTable[],EquipmentListTable[Supplier], FilterSpecs!$A$6, $A$2)</f>
        <v>SparkFun</v>
      </c>
      <c r="D35" s="125" t="str">
        <f>[1]!VendorFilteredRows( EquipmentListTable[],EquipmentListTable[Supplier], FilterSpecs!$A$6, $A$2)</f>
        <v>BOB-10160</v>
      </c>
      <c r="E35" s="125">
        <f>[1]!VendorFilteredRows( EquipmentListTable[],EquipmentListTable[Supplier], FilterSpecs!$A$6, $A$2)</f>
        <v>0</v>
      </c>
      <c r="F35" s="125">
        <f>[1]!VendorFilteredRows( EquipmentListTable[],EquipmentListTable[Supplier], FilterSpecs!$A$6, $A$2)</f>
        <v>1</v>
      </c>
      <c r="G35" s="125">
        <f>[1]!VendorFilteredRows( EquipmentListTable[],EquipmentListTable[Supplier], FilterSpecs!$A$6, $A$2)</f>
        <v>0</v>
      </c>
      <c r="H35" s="125">
        <f>[1]!VendorFilteredRows( EquipmentListTable[],EquipmentListTable[Supplier], FilterSpecs!$A$6, $A$2)</f>
        <v>1</v>
      </c>
      <c r="I35" s="125">
        <f>[1]!VendorFilteredRows( EquipmentListTable[],EquipmentListTable[Supplier], FilterSpecs!$A$6, $A$2)</f>
        <v>0</v>
      </c>
      <c r="J35" s="125">
        <f>[1]!VendorFilteredRows( EquipmentListTable[],EquipmentListTable[Supplier], FilterSpecs!$A$6, $A$2)</f>
        <v>0</v>
      </c>
      <c r="K35" s="125">
        <f>[1]!VendorFilteredRows( EquipmentListTable[],EquipmentListTable[Supplier], FilterSpecs!$A$6, $A$2)</f>
        <v>1</v>
      </c>
      <c r="L35" s="125">
        <f>[1]!VendorFilteredRows( EquipmentListTable[],EquipmentListTable[Supplier], FilterSpecs!$A$6, $A$2)</f>
        <v>1</v>
      </c>
      <c r="M35" s="125" t="str">
        <f>[1]!VendorFilteredRows( EquipmentListTable[],EquipmentListTable[Supplier], FilterSpecs!$A$6, $A$2)</f>
        <v>SparkFun DeadOn RTC Breakout - DS3234</v>
      </c>
      <c r="N35" s="125">
        <f>[1]!VendorFilteredRows( EquipmentListTable[],EquipmentListTable[Supplier], FilterSpecs!$A$6, $A$2)</f>
        <v>19.95</v>
      </c>
      <c r="O35" s="125">
        <f>[1]!VendorFilteredRows( EquipmentListTable[],EquipmentListTable[Supplier], FilterSpecs!$A$6, $A$2)</f>
        <v>19.95</v>
      </c>
      <c r="P35" s="125" t="str">
        <f>[1]!VendorFilteredRows( EquipmentListTable[],EquipmentListTable[Supplier], FilterSpecs!$A$6, $A$2)</f>
        <v>E</v>
      </c>
      <c r="Q35" s="125">
        <f>[1]!VendorFilteredRows( EquipmentListTable[],EquipmentListTable[Supplier], FilterSpecs!$A$6, $A$2)</f>
        <v>46</v>
      </c>
      <c r="R35" s="125" t="str">
        <f>[1]!VendorFilteredRows( EquipmentListTable[],EquipmentListTable[Supplier], FilterSpecs!$A$6, $A$2)</f>
        <v>BOB-10160</v>
      </c>
      <c r="S35" s="125">
        <f>[1]!VendorFilteredRows( EquipmentListTable[],EquipmentListTable[Supplier], FilterSpecs!$A$6, $A$2)</f>
        <v>0</v>
      </c>
      <c r="T35" s="125">
        <f>[1]!VendorFilteredRows( EquipmentListTable[],EquipmentListTable[Supplier], FilterSpecs!$A$6, $A$2)</f>
        <v>19.95</v>
      </c>
      <c r="U35" s="125">
        <f>[1]!VendorFilteredRows( EquipmentListTable[],EquipmentListTable[Supplier], FilterSpecs!$A$6, $A$2)</f>
        <v>0</v>
      </c>
      <c r="V35" s="125">
        <f>[1]!VendorFilteredRows( EquipmentListTable[],EquipmentListTable[Supplier], FilterSpecs!$A$6, $A$2)</f>
        <v>19.95</v>
      </c>
      <c r="W35" s="125">
        <f>[1]!VendorFilteredRows( EquipmentListTable[],EquipmentListTable[Supplier], FilterSpecs!$A$6, $A$2)</f>
        <v>19.95</v>
      </c>
      <c r="X35" s="125" t="str">
        <f>[1]!VendorFilteredRows( EquipmentListTable[],EquipmentListTable[Supplier], FilterSpecs!$A$6, $A$2)</f>
        <v>https://www.sparkfun.com/products/10160</v>
      </c>
      <c r="Y35" s="125" t="str">
        <f>[1]!VendorFilteredRows( EquipmentListTable[],EquipmentListTable[Supplier], FilterSpecs!$A$6, $A$2)</f>
        <v>https://cdn.sparkfun.com/r/92-92/assets/parts/4/4/5/5/10160b-01.jpg</v>
      </c>
      <c r="Z35" s="125" t="str">
        <f>[1]!VendorFilteredRows( EquipmentListTable[],EquipmentListTable[Supplier], FilterSpecs!$A$6, $A$2)</f>
        <v>https://www.sparkfun.com/products/10160</v>
      </c>
      <c r="AA35" s="125" t="str">
        <f>[1]!VendorFilteredRows( EquipmentListTable[],EquipmentListTable[Supplier], FilterSpecs!$A$6, $A$2)</f>
        <v>https://www.mouser.com/ProductDetail/474-BOB-10160</v>
      </c>
      <c r="AB35" s="125"/>
      <c r="AC35" s="125"/>
      <c r="AD35" s="109"/>
    </row>
    <row r="36" spans="1:30" x14ac:dyDescent="0.3">
      <c r="A36" s="125" t="str">
        <f>[1]!VendorFilteredRows( EquipmentListTable[],EquipmentListTable[Supplier], FilterSpecs!$A$6, $A$2)</f>
        <v>Primary Component</v>
      </c>
      <c r="B36" s="125" t="str">
        <f>[1]!VendorFilteredRows( EquipmentListTable[],EquipmentListTable[Supplier], FilterSpecs!$A$6, $A$2)</f>
        <v>LED Indicators/Lighting</v>
      </c>
      <c r="C36" s="125" t="str">
        <f>[1]!VendorFilteredRows( EquipmentListTable[],EquipmentListTable[Supplier], FilterSpecs!$A$6, $A$2)</f>
        <v>SparkFun</v>
      </c>
      <c r="D36" s="125" t="str">
        <f>[1]!VendorFilteredRows( EquipmentListTable[],EquipmentListTable[Supplier], FilterSpecs!$A$6, $A$2)</f>
        <v>COM-12014</v>
      </c>
      <c r="E36" s="125">
        <f>[1]!VendorFilteredRows( EquipmentListTable[],EquipmentListTable[Supplier], FilterSpecs!$A$6, $A$2)</f>
        <v>0</v>
      </c>
      <c r="F36" s="125">
        <f>[1]!VendorFilteredRows( EquipmentListTable[],EquipmentListTable[Supplier], FilterSpecs!$A$6, $A$2)</f>
        <v>1</v>
      </c>
      <c r="G36" s="125">
        <f>[1]!VendorFilteredRows( EquipmentListTable[],EquipmentListTable[Supplier], FilterSpecs!$A$6, $A$2)</f>
        <v>0</v>
      </c>
      <c r="H36" s="125">
        <f>[1]!VendorFilteredRows( EquipmentListTable[],EquipmentListTable[Supplier], FilterSpecs!$A$6, $A$2)</f>
        <v>1</v>
      </c>
      <c r="I36" s="125">
        <f>[1]!VendorFilteredRows( EquipmentListTable[],EquipmentListTable[Supplier], FilterSpecs!$A$6, $A$2)</f>
        <v>0</v>
      </c>
      <c r="J36" s="125">
        <f>[1]!VendorFilteredRows( EquipmentListTable[],EquipmentListTable[Supplier], FilterSpecs!$A$6, $A$2)</f>
        <v>0</v>
      </c>
      <c r="K36" s="125">
        <f>[1]!VendorFilteredRows( EquipmentListTable[],EquipmentListTable[Supplier], FilterSpecs!$A$6, $A$2)</f>
        <v>1</v>
      </c>
      <c r="L36" s="125">
        <f>[1]!VendorFilteredRows( EquipmentListTable[],EquipmentListTable[Supplier], FilterSpecs!$A$6, $A$2)</f>
        <v>1</v>
      </c>
      <c r="M36" s="125" t="str">
        <f>[1]!VendorFilteredRows( EquipmentListTable[],EquipmentListTable[Supplier], FilterSpecs!$A$6, $A$2)</f>
        <v>LED Light Bar - White (SMD)</v>
      </c>
      <c r="N36" s="125">
        <f>[1]!VendorFilteredRows( EquipmentListTable[],EquipmentListTable[Supplier], FilterSpecs!$A$6, $A$2)</f>
        <v>3.95</v>
      </c>
      <c r="O36" s="125">
        <f>[1]!VendorFilteredRows( EquipmentListTable[],EquipmentListTable[Supplier], FilterSpecs!$A$6, $A$2)</f>
        <v>3.95</v>
      </c>
      <c r="P36" s="125" t="str">
        <f>[1]!VendorFilteredRows( EquipmentListTable[],EquipmentListTable[Supplier], FilterSpecs!$A$6, $A$2)</f>
        <v>A</v>
      </c>
      <c r="Q36" s="125">
        <f>[1]!VendorFilteredRows( EquipmentListTable[],EquipmentListTable[Supplier], FilterSpecs!$A$6, $A$2)</f>
        <v>47</v>
      </c>
      <c r="R36" s="125" t="str">
        <f>[1]!VendorFilteredRows( EquipmentListTable[],EquipmentListTable[Supplier], FilterSpecs!$A$6, $A$2)</f>
        <v>COM-12014</v>
      </c>
      <c r="S36" s="125">
        <f>[1]!VendorFilteredRows( EquipmentListTable[],EquipmentListTable[Supplier], FilterSpecs!$A$6, $A$2)</f>
        <v>0</v>
      </c>
      <c r="T36" s="125">
        <f>[1]!VendorFilteredRows( EquipmentListTable[],EquipmentListTable[Supplier], FilterSpecs!$A$6, $A$2)</f>
        <v>3.95</v>
      </c>
      <c r="U36" s="125">
        <f>[1]!VendorFilteredRows( EquipmentListTable[],EquipmentListTable[Supplier], FilterSpecs!$A$6, $A$2)</f>
        <v>0</v>
      </c>
      <c r="V36" s="125">
        <f>[1]!VendorFilteredRows( EquipmentListTable[],EquipmentListTable[Supplier], FilterSpecs!$A$6, $A$2)</f>
        <v>3.95</v>
      </c>
      <c r="W36" s="125">
        <f>[1]!VendorFilteredRows( EquipmentListTable[],EquipmentListTable[Supplier], FilterSpecs!$A$6, $A$2)</f>
        <v>3.95</v>
      </c>
      <c r="X36" s="125" t="str">
        <f>[1]!VendorFilteredRows( EquipmentListTable[],EquipmentListTable[Supplier], FilterSpecs!$A$6, $A$2)</f>
        <v>https://www.sparkfun.com/products/12014</v>
      </c>
      <c r="Y36" s="125" t="str">
        <f>[1]!VendorFilteredRows( EquipmentListTable[],EquipmentListTable[Supplier], FilterSpecs!$A$6, $A$2)</f>
        <v>https://cdn.sparkfun.com/r/92-92/assets/parts/8/5/3/5/12014-01.jpg</v>
      </c>
      <c r="Z36" s="125" t="str">
        <f>[1]!VendorFilteredRows( EquipmentListTable[],EquipmentListTable[Supplier], FilterSpecs!$A$6, $A$2)</f>
        <v>https://www.sparkfun.com/products/12014</v>
      </c>
      <c r="AA36" s="125" t="str">
        <f>[1]!VendorFilteredRows( EquipmentListTable[],EquipmentListTable[Supplier], FilterSpecs!$A$6, $A$2)</f>
        <v>https://www.mouser.com/ProductDetail/474-COM-12014</v>
      </c>
      <c r="AB36" s="125"/>
      <c r="AC36" s="125"/>
    </row>
    <row r="37" spans="1:30" x14ac:dyDescent="0.3">
      <c r="A37" s="125" t="str">
        <f>[1]!VendorFilteredRows( EquipmentListTable[],EquipmentListTable[Supplier], FilterSpecs!$A$6, $A$2)</f>
        <v>Primary Component</v>
      </c>
      <c r="B37" s="125" t="str">
        <f>[1]!VendorFilteredRows( EquipmentListTable[],EquipmentListTable[Supplier], FilterSpecs!$A$6, $A$2)</f>
        <v>LED Indicators/Lighting</v>
      </c>
      <c r="C37" s="125" t="str">
        <f>[1]!VendorFilteredRows( EquipmentListTable[],EquipmentListTable[Supplier], FilterSpecs!$A$6, $A$2)</f>
        <v>SparkFun</v>
      </c>
      <c r="D37" s="125" t="str">
        <f>[1]!VendorFilteredRows( EquipmentListTable[],EquipmentListTable[Supplier], FilterSpecs!$A$6, $A$2)</f>
        <v>COM-11408</v>
      </c>
      <c r="E37" s="125">
        <f>[1]!VendorFilteredRows( EquipmentListTable[],EquipmentListTable[Supplier], FilterSpecs!$A$6, $A$2)</f>
        <v>0</v>
      </c>
      <c r="F37" s="125">
        <f>[1]!VendorFilteredRows( EquipmentListTable[],EquipmentListTable[Supplier], FilterSpecs!$A$6, $A$2)</f>
        <v>1</v>
      </c>
      <c r="G37" s="125">
        <f>[1]!VendorFilteredRows( EquipmentListTable[],EquipmentListTable[Supplier], FilterSpecs!$A$6, $A$2)</f>
        <v>0</v>
      </c>
      <c r="H37" s="125">
        <f>[1]!VendorFilteredRows( EquipmentListTable[],EquipmentListTable[Supplier], FilterSpecs!$A$6, $A$2)</f>
        <v>1</v>
      </c>
      <c r="I37" s="125">
        <f>[1]!VendorFilteredRows( EquipmentListTable[],EquipmentListTable[Supplier], FilterSpecs!$A$6, $A$2)</f>
        <v>0</v>
      </c>
      <c r="J37" s="125">
        <f>[1]!VendorFilteredRows( EquipmentListTable[],EquipmentListTable[Supplier], FilterSpecs!$A$6, $A$2)</f>
        <v>0</v>
      </c>
      <c r="K37" s="125">
        <f>[1]!VendorFilteredRows( EquipmentListTable[],EquipmentListTable[Supplier], FilterSpecs!$A$6, $A$2)</f>
        <v>1</v>
      </c>
      <c r="L37" s="125">
        <f>[1]!VendorFilteredRows( EquipmentListTable[],EquipmentListTable[Supplier], FilterSpecs!$A$6, $A$2)</f>
        <v>1</v>
      </c>
      <c r="M37" s="125" t="str">
        <f>[1]!VendorFilteredRows( EquipmentListTable[],EquipmentListTable[Supplier], FilterSpecs!$A$6, $A$2)</f>
        <v>7-Segment Display - 20mm (Blue)</v>
      </c>
      <c r="N37" s="125">
        <f>[1]!VendorFilteredRows( EquipmentListTable[],EquipmentListTable[Supplier], FilterSpecs!$A$6, $A$2)</f>
        <v>2.95</v>
      </c>
      <c r="O37" s="125">
        <f>[1]!VendorFilteredRows( EquipmentListTable[],EquipmentListTable[Supplier], FilterSpecs!$A$6, $A$2)</f>
        <v>2.95</v>
      </c>
      <c r="P37" s="125" t="str">
        <f>[1]!VendorFilteredRows( EquipmentListTable[],EquipmentListTable[Supplier], FilterSpecs!$A$6, $A$2)</f>
        <v>A</v>
      </c>
      <c r="Q37" s="125">
        <f>[1]!VendorFilteredRows( EquipmentListTable[],EquipmentListTable[Supplier], FilterSpecs!$A$6, $A$2)</f>
        <v>48</v>
      </c>
      <c r="R37" s="125" t="str">
        <f>[1]!VendorFilteredRows( EquipmentListTable[],EquipmentListTable[Supplier], FilterSpecs!$A$6, $A$2)</f>
        <v>COM-11408</v>
      </c>
      <c r="S37" s="125">
        <f>[1]!VendorFilteredRows( EquipmentListTable[],EquipmentListTable[Supplier], FilterSpecs!$A$6, $A$2)</f>
        <v>0</v>
      </c>
      <c r="T37" s="125">
        <f>[1]!VendorFilteredRows( EquipmentListTable[],EquipmentListTable[Supplier], FilterSpecs!$A$6, $A$2)</f>
        <v>2.95</v>
      </c>
      <c r="U37" s="125">
        <f>[1]!VendorFilteredRows( EquipmentListTable[],EquipmentListTable[Supplier], FilterSpecs!$A$6, $A$2)</f>
        <v>0</v>
      </c>
      <c r="V37" s="125">
        <f>[1]!VendorFilteredRows( EquipmentListTable[],EquipmentListTable[Supplier], FilterSpecs!$A$6, $A$2)</f>
        <v>2.95</v>
      </c>
      <c r="W37" s="125">
        <f>[1]!VendorFilteredRows( EquipmentListTable[],EquipmentListTable[Supplier], FilterSpecs!$A$6, $A$2)</f>
        <v>2.95</v>
      </c>
      <c r="X37" s="125" t="str">
        <f>[1]!VendorFilteredRows( EquipmentListTable[],EquipmentListTable[Supplier], FilterSpecs!$A$6, $A$2)</f>
        <v>https://www.sparkfun.com/products/11408</v>
      </c>
      <c r="Y37" s="125" t="str">
        <f>[1]!VendorFilteredRows( EquipmentListTable[],EquipmentListTable[Supplier], FilterSpecs!$A$6, $A$2)</f>
        <v>https://cdn.sparkfun.com/r/92-92/assets/parts/7/1/9/9/11408-03.jpg</v>
      </c>
      <c r="Z37" s="125" t="str">
        <f>[1]!VendorFilteredRows( EquipmentListTable[],EquipmentListTable[Supplier], FilterSpecs!$A$6, $A$2)</f>
        <v>https://www.sparkfun.com/products/11408</v>
      </c>
      <c r="AA37" s="125" t="str">
        <f>[1]!VendorFilteredRows( EquipmentListTable[],EquipmentListTable[Supplier], FilterSpecs!$A$6, $A$2)</f>
        <v>https://www.mouser.com/ProductDetail/474-COM-11408</v>
      </c>
      <c r="AB37" s="125"/>
      <c r="AC37" s="125"/>
    </row>
    <row r="38" spans="1:30" x14ac:dyDescent="0.3">
      <c r="A38" s="125" t="str">
        <f>[1]!VendorFilteredRows( EquipmentListTable[],EquipmentListTable[Supplier], FilterSpecs!$A$6, $A$2)</f>
        <v>Primary Component</v>
      </c>
      <c r="B38" s="125" t="str">
        <f>[1]!VendorFilteredRows( EquipmentListTable[],EquipmentListTable[Supplier], FilterSpecs!$A$6, $A$2)</f>
        <v>LED Indicators/Lighting</v>
      </c>
      <c r="C38" s="125" t="str">
        <f>[1]!VendorFilteredRows( EquipmentListTable[],EquipmentListTable[Supplier], FilterSpecs!$A$6, $A$2)</f>
        <v>SparkFun</v>
      </c>
      <c r="D38" s="125" t="str">
        <f>[1]!VendorFilteredRows( EquipmentListTable[],EquipmentListTable[Supplier], FilterSpecs!$A$6, $A$2)</f>
        <v>COM-13999</v>
      </c>
      <c r="E38" s="125">
        <f>[1]!VendorFilteredRows( EquipmentListTable[],EquipmentListTable[Supplier], FilterSpecs!$A$6, $A$2)</f>
        <v>0</v>
      </c>
      <c r="F38" s="125">
        <f>[1]!VendorFilteredRows( EquipmentListTable[],EquipmentListTable[Supplier], FilterSpecs!$A$6, $A$2)</f>
        <v>1</v>
      </c>
      <c r="G38" s="125">
        <f>[1]!VendorFilteredRows( EquipmentListTable[],EquipmentListTable[Supplier], FilterSpecs!$A$6, $A$2)</f>
        <v>0</v>
      </c>
      <c r="H38" s="125">
        <f>[1]!VendorFilteredRows( EquipmentListTable[],EquipmentListTable[Supplier], FilterSpecs!$A$6, $A$2)</f>
        <v>1</v>
      </c>
      <c r="I38" s="125">
        <f>[1]!VendorFilteredRows( EquipmentListTable[],EquipmentListTable[Supplier], FilterSpecs!$A$6, $A$2)</f>
        <v>0</v>
      </c>
      <c r="J38" s="125">
        <f>[1]!VendorFilteredRows( EquipmentListTable[],EquipmentListTable[Supplier], FilterSpecs!$A$6, $A$2)</f>
        <v>0</v>
      </c>
      <c r="K38" s="125">
        <f>[1]!VendorFilteredRows( EquipmentListTable[],EquipmentListTable[Supplier], FilterSpecs!$A$6, $A$2)</f>
        <v>1</v>
      </c>
      <c r="L38" s="125">
        <f>[1]!VendorFilteredRows( EquipmentListTable[],EquipmentListTable[Supplier], FilterSpecs!$A$6, $A$2)</f>
        <v>1</v>
      </c>
      <c r="M38" s="125" t="str">
        <f>[1]!VendorFilteredRows( EquipmentListTable[],EquipmentListTable[Supplier], FilterSpecs!$A$6, $A$2)</f>
        <v>Dual 7-Segment Display - LED (RGB)</v>
      </c>
      <c r="N38" s="125">
        <f>[1]!VendorFilteredRows( EquipmentListTable[],EquipmentListTable[Supplier], FilterSpecs!$A$6, $A$2)</f>
        <v>3.95</v>
      </c>
      <c r="O38" s="125">
        <f>[1]!VendorFilteredRows( EquipmentListTable[],EquipmentListTable[Supplier], FilterSpecs!$A$6, $A$2)</f>
        <v>3.95</v>
      </c>
      <c r="P38" s="125" t="str">
        <f>[1]!VendorFilteredRows( EquipmentListTable[],EquipmentListTable[Supplier], FilterSpecs!$A$6, $A$2)</f>
        <v>A</v>
      </c>
      <c r="Q38" s="125">
        <f>[1]!VendorFilteredRows( EquipmentListTable[],EquipmentListTable[Supplier], FilterSpecs!$A$6, $A$2)</f>
        <v>49</v>
      </c>
      <c r="R38" s="125" t="str">
        <f>[1]!VendorFilteredRows( EquipmentListTable[],EquipmentListTable[Supplier], FilterSpecs!$A$6, $A$2)</f>
        <v>COM-13999</v>
      </c>
      <c r="S38" s="125">
        <f>[1]!VendorFilteredRows( EquipmentListTable[],EquipmentListTable[Supplier], FilterSpecs!$A$6, $A$2)</f>
        <v>0</v>
      </c>
      <c r="T38" s="125">
        <f>[1]!VendorFilteredRows( EquipmentListTable[],EquipmentListTable[Supplier], FilterSpecs!$A$6, $A$2)</f>
        <v>3.95</v>
      </c>
      <c r="U38" s="125">
        <f>[1]!VendorFilteredRows( EquipmentListTable[],EquipmentListTable[Supplier], FilterSpecs!$A$6, $A$2)</f>
        <v>0</v>
      </c>
      <c r="V38" s="125">
        <f>[1]!VendorFilteredRows( EquipmentListTable[],EquipmentListTable[Supplier], FilterSpecs!$A$6, $A$2)</f>
        <v>3.95</v>
      </c>
      <c r="W38" s="125">
        <f>[1]!VendorFilteredRows( EquipmentListTable[],EquipmentListTable[Supplier], FilterSpecs!$A$6, $A$2)</f>
        <v>3.95</v>
      </c>
      <c r="X38" s="125" t="str">
        <f>[1]!VendorFilteredRows( EquipmentListTable[],EquipmentListTable[Supplier], FilterSpecs!$A$6, $A$2)</f>
        <v>https://www.sparkfun.com/products/13999</v>
      </c>
      <c r="Y38" s="125" t="str">
        <f>[1]!VendorFilteredRows( EquipmentListTable[],EquipmentListTable[Supplier], FilterSpecs!$A$6, $A$2)</f>
        <v>https://cdn.sparkfun.com/r/92-92/assets/parts/1/1/7/7/2/13999-01.jpg</v>
      </c>
      <c r="Z38" s="125" t="str">
        <f>[1]!VendorFilteredRows( EquipmentListTable[],EquipmentListTable[Supplier], FilterSpecs!$A$6, $A$2)</f>
        <v>https://www.sparkfun.com/products/13999</v>
      </c>
      <c r="AA38" s="125" t="str">
        <f>[1]!VendorFilteredRows( EquipmentListTable[],EquipmentListTable[Supplier], FilterSpecs!$A$6, $A$2)</f>
        <v>https://www.mouser.com/ProductDetail/474-COM-13999</v>
      </c>
      <c r="AB38" s="125"/>
      <c r="AC38" s="125"/>
    </row>
    <row r="39" spans="1:30" x14ac:dyDescent="0.3">
      <c r="A39" s="125" t="str">
        <f>[1]!VendorFilteredRows( EquipmentListTable[],EquipmentListTable[Supplier], FilterSpecs!$A$6, $A$2)</f>
        <v>Primary Component</v>
      </c>
      <c r="B39" s="125" t="str">
        <f>[1]!VendorFilteredRows( EquipmentListTable[],EquipmentListTable[Supplier], FilterSpecs!$A$6, $A$2)</f>
        <v>LED Indicators/Lighting</v>
      </c>
      <c r="C39" s="125" t="str">
        <f>[1]!VendorFilteredRows( EquipmentListTable[],EquipmentListTable[Supplier], FilterSpecs!$A$6, $A$2)</f>
        <v>SparkFun</v>
      </c>
      <c r="D39" s="125" t="str">
        <f>[1]!VendorFilteredRows( EquipmentListTable[],EquipmentListTable[Supplier], FilterSpecs!$A$6, $A$2)</f>
        <v>COM-09938</v>
      </c>
      <c r="E39" s="125">
        <f>[1]!VendorFilteredRows( EquipmentListTable[],EquipmentListTable[Supplier], FilterSpecs!$A$6, $A$2)</f>
        <v>2</v>
      </c>
      <c r="F39" s="125">
        <f>[1]!VendorFilteredRows( EquipmentListTable[],EquipmentListTable[Supplier], FilterSpecs!$A$6, $A$2)</f>
        <v>0</v>
      </c>
      <c r="G39" s="125">
        <f>[1]!VendorFilteredRows( EquipmentListTable[],EquipmentListTable[Supplier], FilterSpecs!$A$6, $A$2)</f>
        <v>0</v>
      </c>
      <c r="H39" s="125">
        <f>[1]!VendorFilteredRows( EquipmentListTable[],EquipmentListTable[Supplier], FilterSpecs!$A$6, $A$2)</f>
        <v>10</v>
      </c>
      <c r="I39" s="125">
        <f>[1]!VendorFilteredRows( EquipmentListTable[],EquipmentListTable[Supplier], FilterSpecs!$A$6, $A$2)</f>
        <v>10</v>
      </c>
      <c r="J39" s="125">
        <f>[1]!VendorFilteredRows( EquipmentListTable[],EquipmentListTable[Supplier], FilterSpecs!$A$6, $A$2)</f>
        <v>10</v>
      </c>
      <c r="K39" s="125">
        <f>[1]!VendorFilteredRows( EquipmentListTable[],EquipmentListTable[Supplier], FilterSpecs!$A$6, $A$2)</f>
        <v>0</v>
      </c>
      <c r="L39" s="125">
        <f>[1]!VendorFilteredRows( EquipmentListTable[],EquipmentListTable[Supplier], FilterSpecs!$A$6, $A$2)</f>
        <v>0</v>
      </c>
      <c r="M39" s="125" t="str">
        <f>[1]!VendorFilteredRows( EquipmentListTable[],EquipmentListTable[Supplier], FilterSpecs!$A$6, $A$2)</f>
        <v>10 Segment LED Bar Graph - Green</v>
      </c>
      <c r="N39" s="125">
        <f>[1]!VendorFilteredRows( EquipmentListTable[],EquipmentListTable[Supplier], FilterSpecs!$A$6, $A$2)</f>
        <v>1.95</v>
      </c>
      <c r="O39" s="125">
        <f>[1]!VendorFilteredRows( EquipmentListTable[],EquipmentListTable[Supplier], FilterSpecs!$A$6, $A$2)</f>
        <v>0</v>
      </c>
      <c r="P39" s="125" t="str">
        <f>[1]!VendorFilteredRows( EquipmentListTable[],EquipmentListTable[Supplier], FilterSpecs!$A$6, $A$2)</f>
        <v>B</v>
      </c>
      <c r="Q39" s="125">
        <f>[1]!VendorFilteredRows( EquipmentListTable[],EquipmentListTable[Supplier], FilterSpecs!$A$6, $A$2)</f>
        <v>50</v>
      </c>
      <c r="R39" s="125" t="str">
        <f>[1]!VendorFilteredRows( EquipmentListTable[],EquipmentListTable[Supplier], FilterSpecs!$A$6, $A$2)</f>
        <v>COM-09938</v>
      </c>
      <c r="S39" s="125">
        <f>[1]!VendorFilteredRows( EquipmentListTable[],EquipmentListTable[Supplier], FilterSpecs!$A$6, $A$2)</f>
        <v>3.9</v>
      </c>
      <c r="T39" s="125">
        <f>[1]!VendorFilteredRows( EquipmentListTable[],EquipmentListTable[Supplier], FilterSpecs!$A$6, $A$2)</f>
        <v>19.5</v>
      </c>
      <c r="U39" s="125">
        <f>[1]!VendorFilteredRows( EquipmentListTable[],EquipmentListTable[Supplier], FilterSpecs!$A$6, $A$2)</f>
        <v>19.5</v>
      </c>
      <c r="V39" s="125">
        <f>[1]!VendorFilteredRows( EquipmentListTable[],EquipmentListTable[Supplier], FilterSpecs!$A$6, $A$2)</f>
        <v>0</v>
      </c>
      <c r="W39" s="125">
        <f>[1]!VendorFilteredRows( EquipmentListTable[],EquipmentListTable[Supplier], FilterSpecs!$A$6, $A$2)</f>
        <v>0</v>
      </c>
      <c r="X39" s="125" t="str">
        <f>[1]!VendorFilteredRows( EquipmentListTable[],EquipmentListTable[Supplier], FilterSpecs!$A$6, $A$2)</f>
        <v>https://www.sparkfun.com/products/9938</v>
      </c>
      <c r="Y39" s="125" t="str">
        <f>[1]!VendorFilteredRows( EquipmentListTable[],EquipmentListTable[Supplier], FilterSpecs!$A$6, $A$2)</f>
        <v>https://cdn.sparkfun.com/r/92-92/assets/parts/3/9/3/1/09935-01.jpg</v>
      </c>
      <c r="Z39" s="125" t="str">
        <f>[1]!VendorFilteredRows( EquipmentListTable[],EquipmentListTable[Supplier], FilterSpecs!$A$6, $A$2)</f>
        <v>https://www.sparkfun.com/products/09938</v>
      </c>
      <c r="AA39" s="125" t="str">
        <f>[1]!VendorFilteredRows( EquipmentListTable[],EquipmentListTable[Supplier], FilterSpecs!$A$6, $A$2)</f>
        <v>https://www.mouser.com/ProductDetail/474-COM-09938</v>
      </c>
      <c r="AB39" s="125"/>
      <c r="AC39" s="125"/>
    </row>
    <row r="40" spans="1:30" x14ac:dyDescent="0.3">
      <c r="A40" s="125" t="str">
        <f>[1]!VendorFilteredRows( EquipmentListTable[],EquipmentListTable[Supplier], FilterSpecs!$A$6, $A$2)</f>
        <v>Primary Component</v>
      </c>
      <c r="B40" s="125" t="str">
        <f>[1]!VendorFilteredRows( EquipmentListTable[],EquipmentListTable[Supplier], FilterSpecs!$A$6, $A$2)</f>
        <v>LED Indicators/Lighting</v>
      </c>
      <c r="C40" s="125" t="str">
        <f>[1]!VendorFilteredRows( EquipmentListTable[],EquipmentListTable[Supplier], FilterSpecs!$A$6, $A$2)</f>
        <v>SparkFun</v>
      </c>
      <c r="D40" s="125" t="str">
        <f>[1]!VendorFilteredRows( EquipmentListTable[],EquipmentListTable[Supplier], FilterSpecs!$A$6, $A$2)</f>
        <v>BOB-13282</v>
      </c>
      <c r="E40" s="125">
        <f>[1]!VendorFilteredRows( EquipmentListTable[],EquipmentListTable[Supplier], FilterSpecs!$A$6, $A$2)</f>
        <v>0</v>
      </c>
      <c r="F40" s="125">
        <f>[1]!VendorFilteredRows( EquipmentListTable[],EquipmentListTable[Supplier], FilterSpecs!$A$6, $A$2)</f>
        <v>2</v>
      </c>
      <c r="G40" s="125">
        <f>[1]!VendorFilteredRows( EquipmentListTable[],EquipmentListTable[Supplier], FilterSpecs!$A$6, $A$2)</f>
        <v>0</v>
      </c>
      <c r="H40" s="125">
        <f>[1]!VendorFilteredRows( EquipmentListTable[],EquipmentListTable[Supplier], FilterSpecs!$A$6, $A$2)</f>
        <v>2</v>
      </c>
      <c r="I40" s="125">
        <f>[1]!VendorFilteredRows( EquipmentListTable[],EquipmentListTable[Supplier], FilterSpecs!$A$6, $A$2)</f>
        <v>0</v>
      </c>
      <c r="J40" s="125">
        <f>[1]!VendorFilteredRows( EquipmentListTable[],EquipmentListTable[Supplier], FilterSpecs!$A$6, $A$2)</f>
        <v>0</v>
      </c>
      <c r="K40" s="125">
        <f>[1]!VendorFilteredRows( EquipmentListTable[],EquipmentListTable[Supplier], FilterSpecs!$A$6, $A$2)</f>
        <v>2</v>
      </c>
      <c r="L40" s="125">
        <f>[1]!VendorFilteredRows( EquipmentListTable[],EquipmentListTable[Supplier], FilterSpecs!$A$6, $A$2)</f>
        <v>2</v>
      </c>
      <c r="M40" s="125" t="str">
        <f>[1]!VendorFilteredRows( EquipmentListTable[],EquipmentListTable[Supplier], FilterSpecs!$A$6, $A$2)</f>
        <v>SparkFun RGB LED Breakout - WS2812B</v>
      </c>
      <c r="N40" s="125">
        <f>[1]!VendorFilteredRows( EquipmentListTable[],EquipmentListTable[Supplier], FilterSpecs!$A$6, $A$2)</f>
        <v>2.95</v>
      </c>
      <c r="O40" s="125">
        <f>[1]!VendorFilteredRows( EquipmentListTable[],EquipmentListTable[Supplier], FilterSpecs!$A$6, $A$2)</f>
        <v>5.9</v>
      </c>
      <c r="P40" s="125" t="str">
        <f>[1]!VendorFilteredRows( EquipmentListTable[],EquipmentListTable[Supplier], FilterSpecs!$A$6, $A$2)</f>
        <v>A</v>
      </c>
      <c r="Q40" s="125">
        <f>[1]!VendorFilteredRows( EquipmentListTable[],EquipmentListTable[Supplier], FilterSpecs!$A$6, $A$2)</f>
        <v>51</v>
      </c>
      <c r="R40" s="125" t="str">
        <f>[1]!VendorFilteredRows( EquipmentListTable[],EquipmentListTable[Supplier], FilterSpecs!$A$6, $A$2)</f>
        <v>BOB-13282</v>
      </c>
      <c r="S40" s="125">
        <f>[1]!VendorFilteredRows( EquipmentListTable[],EquipmentListTable[Supplier], FilterSpecs!$A$6, $A$2)</f>
        <v>0</v>
      </c>
      <c r="T40" s="125">
        <f>[1]!VendorFilteredRows( EquipmentListTable[],EquipmentListTable[Supplier], FilterSpecs!$A$6, $A$2)</f>
        <v>5.9</v>
      </c>
      <c r="U40" s="125">
        <f>[1]!VendorFilteredRows( EquipmentListTable[],EquipmentListTable[Supplier], FilterSpecs!$A$6, $A$2)</f>
        <v>0</v>
      </c>
      <c r="V40" s="125">
        <f>[1]!VendorFilteredRows( EquipmentListTable[],EquipmentListTable[Supplier], FilterSpecs!$A$6, $A$2)</f>
        <v>5.9</v>
      </c>
      <c r="W40" s="125">
        <f>[1]!VendorFilteredRows( EquipmentListTable[],EquipmentListTable[Supplier], FilterSpecs!$A$6, $A$2)</f>
        <v>5.9</v>
      </c>
      <c r="X40" s="125" t="str">
        <f>[1]!VendorFilteredRows( EquipmentListTable[],EquipmentListTable[Supplier], FilterSpecs!$A$6, $A$2)</f>
        <v>https://www.sparkfun.com/products/13282</v>
      </c>
      <c r="Y40" s="125" t="str">
        <f>[1]!VendorFilteredRows( EquipmentListTable[],EquipmentListTable[Supplier], FilterSpecs!$A$6, $A$2)</f>
        <v>https://cdn.sparkfun.com/r/92-92/assets/parts/1/0/5/2/2/13282-03.jpg</v>
      </c>
      <c r="Z40" s="125" t="str">
        <f>[1]!VendorFilteredRows( EquipmentListTable[],EquipmentListTable[Supplier], FilterSpecs!$A$6, $A$2)</f>
        <v>https://www.sparkfun.com/products/13282</v>
      </c>
      <c r="AA40" s="125" t="str">
        <f>[1]!VendorFilteredRows( EquipmentListTable[],EquipmentListTable[Supplier], FilterSpecs!$A$6, $A$2)</f>
        <v>https://www.mouser.com/ProductDetail/474-BOB-13282</v>
      </c>
      <c r="AB40" s="125"/>
      <c r="AC40" s="125"/>
    </row>
    <row r="41" spans="1:30" x14ac:dyDescent="0.3">
      <c r="A41" s="125" t="str">
        <f>[1]!VendorFilteredRows( EquipmentListTable[],EquipmentListTable[Supplier], FilterSpecs!$A$6, $A$2)</f>
        <v>Primary Component</v>
      </c>
      <c r="B41" s="125" t="str">
        <f>[1]!VendorFilteredRows( EquipmentListTable[],EquipmentListTable[Supplier], FilterSpecs!$A$6, $A$2)</f>
        <v>LED Indicators/Lighting</v>
      </c>
      <c r="C41" s="125" t="str">
        <f>[1]!VendorFilteredRows( EquipmentListTable[],EquipmentListTable[Supplier], FilterSpecs!$A$6, $A$2)</f>
        <v>SparkFun</v>
      </c>
      <c r="D41" s="125" t="str">
        <f>[1]!VendorFilteredRows( EquipmentListTable[],EquipmentListTable[Supplier], FilterSpecs!$A$6, $A$2)</f>
        <v>BOB-13884</v>
      </c>
      <c r="E41" s="125">
        <f>[1]!VendorFilteredRows( EquipmentListTable[],EquipmentListTable[Supplier], FilterSpecs!$A$6, $A$2)</f>
        <v>1</v>
      </c>
      <c r="F41" s="125">
        <f>[1]!VendorFilteredRows( EquipmentListTable[],EquipmentListTable[Supplier], FilterSpecs!$A$6, $A$2)</f>
        <v>0</v>
      </c>
      <c r="G41" s="125">
        <f>[1]!VendorFilteredRows( EquipmentListTable[],EquipmentListTable[Supplier], FilterSpecs!$A$6, $A$2)</f>
        <v>0</v>
      </c>
      <c r="H41" s="125">
        <f>[1]!VendorFilteredRows( EquipmentListTable[],EquipmentListTable[Supplier], FilterSpecs!$A$6, $A$2)</f>
        <v>5</v>
      </c>
      <c r="I41" s="125">
        <f>[1]!VendorFilteredRows( EquipmentListTable[],EquipmentListTable[Supplier], FilterSpecs!$A$6, $A$2)</f>
        <v>5</v>
      </c>
      <c r="J41" s="125">
        <f>[1]!VendorFilteredRows( EquipmentListTable[],EquipmentListTable[Supplier], FilterSpecs!$A$6, $A$2)</f>
        <v>5</v>
      </c>
      <c r="K41" s="125">
        <f>[1]!VendorFilteredRows( EquipmentListTable[],EquipmentListTable[Supplier], FilterSpecs!$A$6, $A$2)</f>
        <v>0</v>
      </c>
      <c r="L41" s="125">
        <f>[1]!VendorFilteredRows( EquipmentListTable[],EquipmentListTable[Supplier], FilterSpecs!$A$6, $A$2)</f>
        <v>0</v>
      </c>
      <c r="M41" s="125" t="str">
        <f>[1]!VendorFilteredRows( EquipmentListTable[],EquipmentListTable[Supplier], FilterSpecs!$A$6, $A$2)</f>
        <v xml:space="preserve">SparkFun LED Driver Breakout - LP55231 </v>
      </c>
      <c r="N41" s="125">
        <f>[1]!VendorFilteredRows( EquipmentListTable[],EquipmentListTable[Supplier], FilterSpecs!$A$6, $A$2)</f>
        <v>7.95</v>
      </c>
      <c r="O41" s="125">
        <f>[1]!VendorFilteredRows( EquipmentListTable[],EquipmentListTable[Supplier], FilterSpecs!$A$6, $A$2)</f>
        <v>0</v>
      </c>
      <c r="P41" s="125" t="str">
        <f>[1]!VendorFilteredRows( EquipmentListTable[],EquipmentListTable[Supplier], FilterSpecs!$A$6, $A$2)</f>
        <v>B</v>
      </c>
      <c r="Q41" s="125">
        <f>[1]!VendorFilteredRows( EquipmentListTable[],EquipmentListTable[Supplier], FilterSpecs!$A$6, $A$2)</f>
        <v>52</v>
      </c>
      <c r="R41" s="125" t="str">
        <f>[1]!VendorFilteredRows( EquipmentListTable[],EquipmentListTable[Supplier], FilterSpecs!$A$6, $A$2)</f>
        <v>BOB-13884</v>
      </c>
      <c r="S41" s="125">
        <f>[1]!VendorFilteredRows( EquipmentListTable[],EquipmentListTable[Supplier], FilterSpecs!$A$6, $A$2)</f>
        <v>7.95</v>
      </c>
      <c r="T41" s="125">
        <f>[1]!VendorFilteredRows( EquipmentListTable[],EquipmentListTable[Supplier], FilterSpecs!$A$6, $A$2)</f>
        <v>39.75</v>
      </c>
      <c r="U41" s="125">
        <f>[1]!VendorFilteredRows( EquipmentListTable[],EquipmentListTable[Supplier], FilterSpecs!$A$6, $A$2)</f>
        <v>39.75</v>
      </c>
      <c r="V41" s="125">
        <f>[1]!VendorFilteredRows( EquipmentListTable[],EquipmentListTable[Supplier], FilterSpecs!$A$6, $A$2)</f>
        <v>0</v>
      </c>
      <c r="W41" s="125">
        <f>[1]!VendorFilteredRows( EquipmentListTable[],EquipmentListTable[Supplier], FilterSpecs!$A$6, $A$2)</f>
        <v>0</v>
      </c>
      <c r="X41" s="125" t="str">
        <f>[1]!VendorFilteredRows( EquipmentListTable[],EquipmentListTable[Supplier], FilterSpecs!$A$6, $A$2)</f>
        <v>https://www.sparkfun.com/products/13884</v>
      </c>
      <c r="Y41" s="125" t="str">
        <f>[1]!VendorFilteredRows( EquipmentListTable[],EquipmentListTable[Supplier], FilterSpecs!$A$6, $A$2)</f>
        <v>https://cdn.sparkfun.com/r/92-92/assets/parts/1/1/5/2/0/13884-02.jpg</v>
      </c>
      <c r="Z41" s="125" t="str">
        <f>[1]!VendorFilteredRows( EquipmentListTable[],EquipmentListTable[Supplier], FilterSpecs!$A$6, $A$2)</f>
        <v>https://www.sparkfun.com/products/13884</v>
      </c>
      <c r="AA41" s="125" t="str">
        <f>[1]!VendorFilteredRows( EquipmentListTable[],EquipmentListTable[Supplier], FilterSpecs!$A$6, $A$2)</f>
        <v>https://www.mouser.com/ProductDetail/474-BOB-13884</v>
      </c>
      <c r="AB41" s="125"/>
      <c r="AC41" s="125"/>
    </row>
    <row r="42" spans="1:30" x14ac:dyDescent="0.3">
      <c r="A42" s="125" t="str">
        <f>[1]!VendorFilteredRows( EquipmentListTable[],EquipmentListTable[Supplier], FilterSpecs!$A$6, $A$2)</f>
        <v>Primary Component</v>
      </c>
      <c r="B42" s="125" t="str">
        <f>[1]!VendorFilteredRows( EquipmentListTable[],EquipmentListTable[Supplier], FilterSpecs!$A$6, $A$2)</f>
        <v>LED Indicators/Lighting</v>
      </c>
      <c r="C42" s="125" t="str">
        <f>[1]!VendorFilteredRows( EquipmentListTable[],EquipmentListTable[Supplier], FilterSpecs!$A$6, $A$2)</f>
        <v>SparkFun</v>
      </c>
      <c r="D42" s="125" t="str">
        <f>[1]!VendorFilteredRows( EquipmentListTable[],EquipmentListTable[Supplier], FilterSpecs!$A$6, $A$2)</f>
        <v>COM-12661</v>
      </c>
      <c r="E42" s="125">
        <f>[1]!VendorFilteredRows( EquipmentListTable[],EquipmentListTable[Supplier], FilterSpecs!$A$6, $A$2)</f>
        <v>0</v>
      </c>
      <c r="F42" s="125">
        <f>[1]!VendorFilteredRows( EquipmentListTable[],EquipmentListTable[Supplier], FilterSpecs!$A$6, $A$2)</f>
        <v>1</v>
      </c>
      <c r="G42" s="125">
        <f>[1]!VendorFilteredRows( EquipmentListTable[],EquipmentListTable[Supplier], FilterSpecs!$A$6, $A$2)</f>
        <v>0</v>
      </c>
      <c r="H42" s="125">
        <f>[1]!VendorFilteredRows( EquipmentListTable[],EquipmentListTable[Supplier], FilterSpecs!$A$6, $A$2)</f>
        <v>1</v>
      </c>
      <c r="I42" s="125">
        <f>[1]!VendorFilteredRows( EquipmentListTable[],EquipmentListTable[Supplier], FilterSpecs!$A$6, $A$2)</f>
        <v>0</v>
      </c>
      <c r="J42" s="125">
        <f>[1]!VendorFilteredRows( EquipmentListTable[],EquipmentListTable[Supplier], FilterSpecs!$A$6, $A$2)</f>
        <v>0</v>
      </c>
      <c r="K42" s="125">
        <f>[1]!VendorFilteredRows( EquipmentListTable[],EquipmentListTable[Supplier], FilterSpecs!$A$6, $A$2)</f>
        <v>1</v>
      </c>
      <c r="L42" s="125">
        <f>[1]!VendorFilteredRows( EquipmentListTable[],EquipmentListTable[Supplier], FilterSpecs!$A$6, $A$2)</f>
        <v>1</v>
      </c>
      <c r="M42" s="125" t="str">
        <f>[1]!VendorFilteredRows( EquipmentListTable[],EquipmentListTable[Supplier], FilterSpecs!$A$6, $A$2)</f>
        <v>NeoPixel Stick - 8 x WS2812 5050 RGB LED</v>
      </c>
      <c r="N42" s="125">
        <f>[1]!VendorFilteredRows( EquipmentListTable[],EquipmentListTable[Supplier], FilterSpecs!$A$6, $A$2)</f>
        <v>5.95</v>
      </c>
      <c r="O42" s="125">
        <f>[1]!VendorFilteredRows( EquipmentListTable[],EquipmentListTable[Supplier], FilterSpecs!$A$6, $A$2)</f>
        <v>5.95</v>
      </c>
      <c r="P42" s="125" t="str">
        <f>[1]!VendorFilteredRows( EquipmentListTable[],EquipmentListTable[Supplier], FilterSpecs!$A$6, $A$2)</f>
        <v>A</v>
      </c>
      <c r="Q42" s="125">
        <f>[1]!VendorFilteredRows( EquipmentListTable[],EquipmentListTable[Supplier], FilterSpecs!$A$6, $A$2)</f>
        <v>53</v>
      </c>
      <c r="R42" s="125" t="str">
        <f>[1]!VendorFilteredRows( EquipmentListTable[],EquipmentListTable[Supplier], FilterSpecs!$A$6, $A$2)</f>
        <v>COM-12661</v>
      </c>
      <c r="S42" s="125">
        <f>[1]!VendorFilteredRows( EquipmentListTable[],EquipmentListTable[Supplier], FilterSpecs!$A$6, $A$2)</f>
        <v>0</v>
      </c>
      <c r="T42" s="125">
        <f>[1]!VendorFilteredRows( EquipmentListTable[],EquipmentListTable[Supplier], FilterSpecs!$A$6, $A$2)</f>
        <v>5.95</v>
      </c>
      <c r="U42" s="125">
        <f>[1]!VendorFilteredRows( EquipmentListTable[],EquipmentListTable[Supplier], FilterSpecs!$A$6, $A$2)</f>
        <v>0</v>
      </c>
      <c r="V42" s="125">
        <f>[1]!VendorFilteredRows( EquipmentListTable[],EquipmentListTable[Supplier], FilterSpecs!$A$6, $A$2)</f>
        <v>5.95</v>
      </c>
      <c r="W42" s="125">
        <f>[1]!VendorFilteredRows( EquipmentListTable[],EquipmentListTable[Supplier], FilterSpecs!$A$6, $A$2)</f>
        <v>5.95</v>
      </c>
      <c r="X42" s="125" t="str">
        <f>[1]!VendorFilteredRows( EquipmentListTable[],EquipmentListTable[Supplier], FilterSpecs!$A$6, $A$2)</f>
        <v>https://www.sparkfun.com/products/12661</v>
      </c>
      <c r="Y42" s="125" t="str">
        <f>[1]!VendorFilteredRows( EquipmentListTable[],EquipmentListTable[Supplier], FilterSpecs!$A$6, $A$2)</f>
        <v>https://cdn.sparkfun.com/r/92-92/assets/parts/9/3/7/2/12661-01a.jpg</v>
      </c>
      <c r="Z42" s="125" t="str">
        <f>[1]!VendorFilteredRows( EquipmentListTable[],EquipmentListTable[Supplier], FilterSpecs!$A$6, $A$2)</f>
        <v>https://www.sparkfun.com/products/12661</v>
      </c>
      <c r="AA42" s="125" t="str">
        <f>[1]!VendorFilteredRows( EquipmentListTable[],EquipmentListTable[Supplier], FilterSpecs!$A$6, $A$2)</f>
        <v>https://www.mouser.com/ProductDetail/474-COM-12661</v>
      </c>
      <c r="AB42" s="125"/>
      <c r="AC42" s="125"/>
    </row>
    <row r="43" spans="1:30" x14ac:dyDescent="0.3">
      <c r="A43" s="125" t="str">
        <f>[1]!VendorFilteredRows( EquipmentListTable[],EquipmentListTable[Supplier], FilterSpecs!$A$6, $A$2)</f>
        <v>Primary Component</v>
      </c>
      <c r="B43" s="125" t="str">
        <f>[1]!VendorFilteredRows( EquipmentListTable[],EquipmentListTable[Supplier], FilterSpecs!$A$6, $A$2)</f>
        <v>LED Indicators/Lighting</v>
      </c>
      <c r="C43" s="125" t="str">
        <f>[1]!VendorFilteredRows( EquipmentListTable[],EquipmentListTable[Supplier], FilterSpecs!$A$6, $A$2)</f>
        <v>SparkFun</v>
      </c>
      <c r="D43" s="125" t="str">
        <f>[1]!VendorFilteredRows( EquipmentListTable[],EquipmentListTable[Supplier], FilterSpecs!$A$6, $A$2)</f>
        <v>COM-13667</v>
      </c>
      <c r="E43" s="125">
        <f>[1]!VendorFilteredRows( EquipmentListTable[],EquipmentListTable[Supplier], FilterSpecs!$A$6, $A$2)</f>
        <v>0</v>
      </c>
      <c r="F43" s="125">
        <f>[1]!VendorFilteredRows( EquipmentListTable[],EquipmentListTable[Supplier], FilterSpecs!$A$6, $A$2)</f>
        <v>1</v>
      </c>
      <c r="G43" s="125">
        <f>[1]!VendorFilteredRows( EquipmentListTable[],EquipmentListTable[Supplier], FilterSpecs!$A$6, $A$2)</f>
        <v>0</v>
      </c>
      <c r="H43" s="125">
        <f>[1]!VendorFilteredRows( EquipmentListTable[],EquipmentListTable[Supplier], FilterSpecs!$A$6, $A$2)</f>
        <v>1</v>
      </c>
      <c r="I43" s="125">
        <f>[1]!VendorFilteredRows( EquipmentListTable[],EquipmentListTable[Supplier], FilterSpecs!$A$6, $A$2)</f>
        <v>0</v>
      </c>
      <c r="J43" s="125">
        <f>[1]!VendorFilteredRows( EquipmentListTable[],EquipmentListTable[Supplier], FilterSpecs!$A$6, $A$2)</f>
        <v>0</v>
      </c>
      <c r="K43" s="125">
        <f>[1]!VendorFilteredRows( EquipmentListTable[],EquipmentListTable[Supplier], FilterSpecs!$A$6, $A$2)</f>
        <v>1</v>
      </c>
      <c r="L43" s="125">
        <f>[1]!VendorFilteredRows( EquipmentListTable[],EquipmentListTable[Supplier], FilterSpecs!$A$6, $A$2)</f>
        <v>1</v>
      </c>
      <c r="M43" s="125" t="str">
        <f>[1]!VendorFilteredRows( EquipmentListTable[],EquipmentListTable[Supplier], FilterSpecs!$A$6, $A$2)</f>
        <v>SMD LED - RGB WS2812B (Strip of 10)</v>
      </c>
      <c r="N43" s="125">
        <f>[1]!VendorFilteredRows( EquipmentListTable[],EquipmentListTable[Supplier], FilterSpecs!$A$6, $A$2)</f>
        <v>3.95</v>
      </c>
      <c r="O43" s="125">
        <f>[1]!VendorFilteredRows( EquipmentListTable[],EquipmentListTable[Supplier], FilterSpecs!$A$6, $A$2)</f>
        <v>3.95</v>
      </c>
      <c r="P43" s="125" t="str">
        <f>[1]!VendorFilteredRows( EquipmentListTable[],EquipmentListTable[Supplier], FilterSpecs!$A$6, $A$2)</f>
        <v>A</v>
      </c>
      <c r="Q43" s="125">
        <f>[1]!VendorFilteredRows( EquipmentListTable[],EquipmentListTable[Supplier], FilterSpecs!$A$6, $A$2)</f>
        <v>54</v>
      </c>
      <c r="R43" s="125" t="str">
        <f>[1]!VendorFilteredRows( EquipmentListTable[],EquipmentListTable[Supplier], FilterSpecs!$A$6, $A$2)</f>
        <v>COM-13667</v>
      </c>
      <c r="S43" s="125">
        <f>[1]!VendorFilteredRows( EquipmentListTable[],EquipmentListTable[Supplier], FilterSpecs!$A$6, $A$2)</f>
        <v>0</v>
      </c>
      <c r="T43" s="125">
        <f>[1]!VendorFilteredRows( EquipmentListTable[],EquipmentListTable[Supplier], FilterSpecs!$A$6, $A$2)</f>
        <v>3.95</v>
      </c>
      <c r="U43" s="125">
        <f>[1]!VendorFilteredRows( EquipmentListTable[],EquipmentListTable[Supplier], FilterSpecs!$A$6, $A$2)</f>
        <v>0</v>
      </c>
      <c r="V43" s="125">
        <f>[1]!VendorFilteredRows( EquipmentListTable[],EquipmentListTable[Supplier], FilterSpecs!$A$6, $A$2)</f>
        <v>3.95</v>
      </c>
      <c r="W43" s="125">
        <f>[1]!VendorFilteredRows( EquipmentListTable[],EquipmentListTable[Supplier], FilterSpecs!$A$6, $A$2)</f>
        <v>3.95</v>
      </c>
      <c r="X43" s="125" t="str">
        <f>[1]!VendorFilteredRows( EquipmentListTable[],EquipmentListTable[Supplier], FilterSpecs!$A$6, $A$2)</f>
        <v>https://www.sparkfun.com/products/12661</v>
      </c>
      <c r="Y43" s="125" t="str">
        <f>[1]!VendorFilteredRows( EquipmentListTable[],EquipmentListTable[Supplier], FilterSpecs!$A$6, $A$2)</f>
        <v>https://cdn.sparkfun.com/r/92-92/assets/parts/9/3/7/2/12661-01a.jpg</v>
      </c>
      <c r="Z43" s="125" t="str">
        <f>[1]!VendorFilteredRows( EquipmentListTable[],EquipmentListTable[Supplier], FilterSpecs!$A$6, $A$2)</f>
        <v>https://www.sparkfun.com/products/13667</v>
      </c>
      <c r="AA43" s="125" t="str">
        <f>[1]!VendorFilteredRows( EquipmentListTable[],EquipmentListTable[Supplier], FilterSpecs!$A$6, $A$2)</f>
        <v>https://www.mouser.com/ProductDetail/474-COM-13667</v>
      </c>
      <c r="AB43" s="125"/>
      <c r="AC43" s="125"/>
    </row>
    <row r="44" spans="1:30" x14ac:dyDescent="0.3">
      <c r="A44" s="125" t="str">
        <f>[1]!VendorFilteredRows( EquipmentListTable[],EquipmentListTable[Supplier], FilterSpecs!$A$6, $A$2)</f>
        <v>Primary Component</v>
      </c>
      <c r="B44" s="125" t="str">
        <f>[1]!VendorFilteredRows( EquipmentListTable[],EquipmentListTable[Supplier], FilterSpecs!$A$6, $A$2)</f>
        <v>LED Indicators/Lighting</v>
      </c>
      <c r="C44" s="125" t="str">
        <f>[1]!VendorFilteredRows( EquipmentListTable[],EquipmentListTable[Supplier], FilterSpecs!$A$6, $A$2)</f>
        <v>SparkFun</v>
      </c>
      <c r="D44" s="125" t="str">
        <f>[1]!VendorFilteredRows( EquipmentListTable[],EquipmentListTable[Supplier], FilterSpecs!$A$6, $A$2)</f>
        <v>COM-12027</v>
      </c>
      <c r="E44" s="125">
        <f>[1]!VendorFilteredRows( EquipmentListTable[],EquipmentListTable[Supplier], FilterSpecs!$A$6, $A$2)</f>
        <v>0</v>
      </c>
      <c r="F44" s="125">
        <f>[1]!VendorFilteredRows( EquipmentListTable[],EquipmentListTable[Supplier], FilterSpecs!$A$6, $A$2)</f>
        <v>1</v>
      </c>
      <c r="G44" s="125">
        <f>[1]!VendorFilteredRows( EquipmentListTable[],EquipmentListTable[Supplier], FilterSpecs!$A$6, $A$2)</f>
        <v>0</v>
      </c>
      <c r="H44" s="125">
        <f>[1]!VendorFilteredRows( EquipmentListTable[],EquipmentListTable[Supplier], FilterSpecs!$A$6, $A$2)</f>
        <v>1</v>
      </c>
      <c r="I44" s="125">
        <f>[1]!VendorFilteredRows( EquipmentListTable[],EquipmentListTable[Supplier], FilterSpecs!$A$6, $A$2)</f>
        <v>0</v>
      </c>
      <c r="J44" s="125">
        <f>[1]!VendorFilteredRows( EquipmentListTable[],EquipmentListTable[Supplier], FilterSpecs!$A$6, $A$2)</f>
        <v>0</v>
      </c>
      <c r="K44" s="125">
        <f>[1]!VendorFilteredRows( EquipmentListTable[],EquipmentListTable[Supplier], FilterSpecs!$A$6, $A$2)</f>
        <v>1</v>
      </c>
      <c r="L44" s="125">
        <f>[1]!VendorFilteredRows( EquipmentListTable[],EquipmentListTable[Supplier], FilterSpecs!$A$6, $A$2)</f>
        <v>1</v>
      </c>
      <c r="M44" s="125" t="str">
        <f>[1]!VendorFilteredRows( EquipmentListTable[],EquipmentListTable[Supplier], FilterSpecs!$A$6, $A$2)</f>
        <v>LED RGB Strip - Addressable, Sealed (1m)</v>
      </c>
      <c r="N44" s="125">
        <f>[1]!VendorFilteredRows( EquipmentListTable[],EquipmentListTable[Supplier], FilterSpecs!$A$6, $A$2)</f>
        <v>24.95</v>
      </c>
      <c r="O44" s="125">
        <f>[1]!VendorFilteredRows( EquipmentListTable[],EquipmentListTable[Supplier], FilterSpecs!$A$6, $A$2)</f>
        <v>24.95</v>
      </c>
      <c r="P44" s="125" t="str">
        <f>[1]!VendorFilteredRows( EquipmentListTable[],EquipmentListTable[Supplier], FilterSpecs!$A$6, $A$2)</f>
        <v>A</v>
      </c>
      <c r="Q44" s="125">
        <f>[1]!VendorFilteredRows( EquipmentListTable[],EquipmentListTable[Supplier], FilterSpecs!$A$6, $A$2)</f>
        <v>55</v>
      </c>
      <c r="R44" s="125" t="str">
        <f>[1]!VendorFilteredRows( EquipmentListTable[],EquipmentListTable[Supplier], FilterSpecs!$A$6, $A$2)</f>
        <v>COM-12027</v>
      </c>
      <c r="S44" s="125">
        <f>[1]!VendorFilteredRows( EquipmentListTable[],EquipmentListTable[Supplier], FilterSpecs!$A$6, $A$2)</f>
        <v>0</v>
      </c>
      <c r="T44" s="125">
        <f>[1]!VendorFilteredRows( EquipmentListTable[],EquipmentListTable[Supplier], FilterSpecs!$A$6, $A$2)</f>
        <v>24.95</v>
      </c>
      <c r="U44" s="125">
        <f>[1]!VendorFilteredRows( EquipmentListTable[],EquipmentListTable[Supplier], FilterSpecs!$A$6, $A$2)</f>
        <v>0</v>
      </c>
      <c r="V44" s="125">
        <f>[1]!VendorFilteredRows( EquipmentListTable[],EquipmentListTable[Supplier], FilterSpecs!$A$6, $A$2)</f>
        <v>24.95</v>
      </c>
      <c r="W44" s="125">
        <f>[1]!VendorFilteredRows( EquipmentListTable[],EquipmentListTable[Supplier], FilterSpecs!$A$6, $A$2)</f>
        <v>24.95</v>
      </c>
      <c r="X44" s="125" t="str">
        <f>[1]!VendorFilteredRows( EquipmentListTable[],EquipmentListTable[Supplier], FilterSpecs!$A$6, $A$2)</f>
        <v>https://www.sparkfun.com/products/12661</v>
      </c>
      <c r="Y44" s="125" t="str">
        <f>[1]!VendorFilteredRows( EquipmentListTable[],EquipmentListTable[Supplier], FilterSpecs!$A$6, $A$2)</f>
        <v>https://cdn.sparkfun.com/r/92-92/assets/parts/9/3/7/2/12661-01a.jpg</v>
      </c>
      <c r="Z44" s="125" t="str">
        <f>[1]!VendorFilteredRows( EquipmentListTable[],EquipmentListTable[Supplier], FilterSpecs!$A$6, $A$2)</f>
        <v>https://www.sparkfun.com/products/12027</v>
      </c>
      <c r="AA44" s="125" t="str">
        <f>[1]!VendorFilteredRows( EquipmentListTable[],EquipmentListTable[Supplier], FilterSpecs!$A$6, $A$2)</f>
        <v>https://www.mouser.com/ProductDetail/474-COM-12027</v>
      </c>
      <c r="AB44" s="125"/>
      <c r="AC44" s="125"/>
    </row>
    <row r="45" spans="1:30" x14ac:dyDescent="0.3">
      <c r="A45" s="125" t="str">
        <f>[1]!VendorFilteredRows( EquipmentListTable[],EquipmentListTable[Supplier], FilterSpecs!$A$6, $A$2)</f>
        <v>Primary Component</v>
      </c>
      <c r="B45" s="125" t="str">
        <f>[1]!VendorFilteredRows( EquipmentListTable[],EquipmentListTable[Supplier], FilterSpecs!$A$6, $A$2)</f>
        <v>LED Indicators/Lighting</v>
      </c>
      <c r="C45" s="125" t="str">
        <f>[1]!VendorFilteredRows( EquipmentListTable[],EquipmentListTable[Supplier], FilterSpecs!$A$6, $A$2)</f>
        <v>SparkFun</v>
      </c>
      <c r="D45" s="125" t="str">
        <f>[1]!VendorFilteredRows( EquipmentListTable[],EquipmentListTable[Supplier], FilterSpecs!$A$6, $A$2)</f>
        <v>COM-09637</v>
      </c>
      <c r="E45" s="125">
        <f>[1]!VendorFilteredRows( EquipmentListTable[],EquipmentListTable[Supplier], FilterSpecs!$A$6, $A$2)</f>
        <v>0</v>
      </c>
      <c r="F45" s="125">
        <f>[1]!VendorFilteredRows( EquipmentListTable[],EquipmentListTable[Supplier], FilterSpecs!$A$6, $A$2)</f>
        <v>3</v>
      </c>
      <c r="G45" s="125">
        <f>[1]!VendorFilteredRows( EquipmentListTable[],EquipmentListTable[Supplier], FilterSpecs!$A$6, $A$2)</f>
        <v>0</v>
      </c>
      <c r="H45" s="125">
        <f>[1]!VendorFilteredRows( EquipmentListTable[],EquipmentListTable[Supplier], FilterSpecs!$A$6, $A$2)</f>
        <v>3</v>
      </c>
      <c r="I45" s="125">
        <f>[1]!VendorFilteredRows( EquipmentListTable[],EquipmentListTable[Supplier], FilterSpecs!$A$6, $A$2)</f>
        <v>0</v>
      </c>
      <c r="J45" s="125">
        <f>[1]!VendorFilteredRows( EquipmentListTable[],EquipmentListTable[Supplier], FilterSpecs!$A$6, $A$2)</f>
        <v>0</v>
      </c>
      <c r="K45" s="125">
        <f>[1]!VendorFilteredRows( EquipmentListTable[],EquipmentListTable[Supplier], FilterSpecs!$A$6, $A$2)</f>
        <v>3</v>
      </c>
      <c r="L45" s="125">
        <f>[1]!VendorFilteredRows( EquipmentListTable[],EquipmentListTable[Supplier], FilterSpecs!$A$6, $A$2)</f>
        <v>3</v>
      </c>
      <c r="M45" s="125" t="str">
        <f>[1]!VendorFilteredRows( EquipmentListTable[],EquipmentListTable[Supplier], FilterSpecs!$A$6, $A$2)</f>
        <v>Luxeon Rebel High Power LED - Warm White</v>
      </c>
      <c r="N45" s="125">
        <f>[1]!VendorFilteredRows( EquipmentListTable[],EquipmentListTable[Supplier], FilterSpecs!$A$6, $A$2)</f>
        <v>4.95</v>
      </c>
      <c r="O45" s="125">
        <f>[1]!VendorFilteredRows( EquipmentListTable[],EquipmentListTable[Supplier], FilterSpecs!$A$6, $A$2)</f>
        <v>14.85</v>
      </c>
      <c r="P45" s="125" t="str">
        <f>[1]!VendorFilteredRows( EquipmentListTable[],EquipmentListTable[Supplier], FilterSpecs!$A$6, $A$2)</f>
        <v>A</v>
      </c>
      <c r="Q45" s="125">
        <f>[1]!VendorFilteredRows( EquipmentListTable[],EquipmentListTable[Supplier], FilterSpecs!$A$6, $A$2)</f>
        <v>56</v>
      </c>
      <c r="R45" s="125" t="str">
        <f>[1]!VendorFilteredRows( EquipmentListTable[],EquipmentListTable[Supplier], FilterSpecs!$A$6, $A$2)</f>
        <v>COM-09637</v>
      </c>
      <c r="S45" s="125">
        <f>[1]!VendorFilteredRows( EquipmentListTable[],EquipmentListTable[Supplier], FilterSpecs!$A$6, $A$2)</f>
        <v>0</v>
      </c>
      <c r="T45" s="125">
        <f>[1]!VendorFilteredRows( EquipmentListTable[],EquipmentListTable[Supplier], FilterSpecs!$A$6, $A$2)</f>
        <v>14.850000000000001</v>
      </c>
      <c r="U45" s="125">
        <f>[1]!VendorFilteredRows( EquipmentListTable[],EquipmentListTable[Supplier], FilterSpecs!$A$6, $A$2)</f>
        <v>0</v>
      </c>
      <c r="V45" s="125">
        <f>[1]!VendorFilteredRows( EquipmentListTable[],EquipmentListTable[Supplier], FilterSpecs!$A$6, $A$2)</f>
        <v>14.85</v>
      </c>
      <c r="W45" s="125">
        <f>[1]!VendorFilteredRows( EquipmentListTable[],EquipmentListTable[Supplier], FilterSpecs!$A$6, $A$2)</f>
        <v>14.85</v>
      </c>
      <c r="X45" s="125" t="str">
        <f>[1]!VendorFilteredRows( EquipmentListTable[],EquipmentListTable[Supplier], FilterSpecs!$A$6, $A$2)</f>
        <v>https://www.sparkfun.com/products/9637</v>
      </c>
      <c r="Y45" s="125" t="str">
        <f>[1]!VendorFilteredRows( EquipmentListTable[],EquipmentListTable[Supplier], FilterSpecs!$A$6, $A$2)</f>
        <v>https://cdn.sparkfun.com/r/92-92/assets/parts/3/4/8/3/09637-01.jpg</v>
      </c>
      <c r="Z45" s="125" t="str">
        <f>[1]!VendorFilteredRows( EquipmentListTable[],EquipmentListTable[Supplier], FilterSpecs!$A$6, $A$2)</f>
        <v>https://www.sparkfun.com/products/09637</v>
      </c>
      <c r="AA45" s="125" t="str">
        <f>[1]!VendorFilteredRows( EquipmentListTable[],EquipmentListTable[Supplier], FilterSpecs!$A$6, $A$2)</f>
        <v>https://www.mouser.com/ProductDetail/474-COM-09637</v>
      </c>
      <c r="AB45" s="125"/>
      <c r="AC45" s="125"/>
    </row>
    <row r="46" spans="1:30" x14ac:dyDescent="0.3">
      <c r="A46" s="125" t="str">
        <f>[1]!VendorFilteredRows( EquipmentListTable[],EquipmentListTable[Supplier], FilterSpecs!$A$6, $A$2)</f>
        <v>Primary Component</v>
      </c>
      <c r="B46" s="125" t="str">
        <f>[1]!VendorFilteredRows( EquipmentListTable[],EquipmentListTable[Supplier], FilterSpecs!$A$6, $A$2)</f>
        <v>MCU/Development Board</v>
      </c>
      <c r="C46" s="125" t="str">
        <f>[1]!VendorFilteredRows( EquipmentListTable[],EquipmentListTable[Supplier], FilterSpecs!$A$6, $A$2)</f>
        <v>SparkFun</v>
      </c>
      <c r="D46" s="125" t="str">
        <f>[1]!VendorFilteredRows( EquipmentListTable[],EquipmentListTable[Supplier], FilterSpecs!$A$6, $A$2)</f>
        <v>DEV-11061</v>
      </c>
      <c r="E46" s="125">
        <f>[1]!VendorFilteredRows( EquipmentListTable[],EquipmentListTable[Supplier], FilterSpecs!$A$6, $A$2)</f>
        <v>1</v>
      </c>
      <c r="F46" s="125">
        <f>[1]!VendorFilteredRows( EquipmentListTable[],EquipmentListTable[Supplier], FilterSpecs!$A$6, $A$2)</f>
        <v>0</v>
      </c>
      <c r="G46" s="125">
        <f>[1]!VendorFilteredRows( EquipmentListTable[],EquipmentListTable[Supplier], FilterSpecs!$A$6, $A$2)</f>
        <v>0</v>
      </c>
      <c r="H46" s="125">
        <f>[1]!VendorFilteredRows( EquipmentListTable[],EquipmentListTable[Supplier], FilterSpecs!$A$6, $A$2)</f>
        <v>5</v>
      </c>
      <c r="I46" s="125">
        <f>[1]!VendorFilteredRows( EquipmentListTable[],EquipmentListTable[Supplier], FilterSpecs!$A$6, $A$2)</f>
        <v>5</v>
      </c>
      <c r="J46" s="125">
        <f>[1]!VendorFilteredRows( EquipmentListTable[],EquipmentListTable[Supplier], FilterSpecs!$A$6, $A$2)</f>
        <v>5</v>
      </c>
      <c r="K46" s="125">
        <f>[1]!VendorFilteredRows( EquipmentListTable[],EquipmentListTable[Supplier], FilterSpecs!$A$6, $A$2)</f>
        <v>0</v>
      </c>
      <c r="L46" s="125">
        <f>[1]!VendorFilteredRows( EquipmentListTable[],EquipmentListTable[Supplier], FilterSpecs!$A$6, $A$2)</f>
        <v>0</v>
      </c>
      <c r="M46" s="125" t="str">
        <f>[1]!VendorFilteredRows( EquipmentListTable[],EquipmentListTable[Supplier], FilterSpecs!$A$6, $A$2)</f>
        <v>Arduino Mega 2560 R3</v>
      </c>
      <c r="N46" s="125">
        <f>[1]!VendorFilteredRows( EquipmentListTable[],EquipmentListTable[Supplier], FilterSpecs!$A$6, $A$2)</f>
        <v>45.95</v>
      </c>
      <c r="O46" s="125">
        <f>[1]!VendorFilteredRows( EquipmentListTable[],EquipmentListTable[Supplier], FilterSpecs!$A$6, $A$2)</f>
        <v>0</v>
      </c>
      <c r="P46" s="125" t="str">
        <f>[1]!VendorFilteredRows( EquipmentListTable[],EquipmentListTable[Supplier], FilterSpecs!$A$6, $A$2)</f>
        <v>B</v>
      </c>
      <c r="Q46" s="125">
        <f>[1]!VendorFilteredRows( EquipmentListTable[],EquipmentListTable[Supplier], FilterSpecs!$A$6, $A$2)</f>
        <v>59</v>
      </c>
      <c r="R46" s="125" t="str">
        <f>[1]!VendorFilteredRows( EquipmentListTable[],EquipmentListTable[Supplier], FilterSpecs!$A$6, $A$2)</f>
        <v>DEV-11061</v>
      </c>
      <c r="S46" s="125">
        <f>[1]!VendorFilteredRows( EquipmentListTable[],EquipmentListTable[Supplier], FilterSpecs!$A$6, $A$2)</f>
        <v>45.95</v>
      </c>
      <c r="T46" s="125">
        <f>[1]!VendorFilteredRows( EquipmentListTable[],EquipmentListTable[Supplier], FilterSpecs!$A$6, $A$2)</f>
        <v>229.75</v>
      </c>
      <c r="U46" s="125">
        <f>[1]!VendorFilteredRows( EquipmentListTable[],EquipmentListTable[Supplier], FilterSpecs!$A$6, $A$2)</f>
        <v>229.75</v>
      </c>
      <c r="V46" s="125">
        <f>[1]!VendorFilteredRows( EquipmentListTable[],EquipmentListTable[Supplier], FilterSpecs!$A$6, $A$2)</f>
        <v>0</v>
      </c>
      <c r="W46" s="125">
        <f>[1]!VendorFilteredRows( EquipmentListTable[],EquipmentListTable[Supplier], FilterSpecs!$A$6, $A$2)</f>
        <v>0</v>
      </c>
      <c r="X46" s="125" t="str">
        <f>[1]!VendorFilteredRows( EquipmentListTable[],EquipmentListTable[Supplier], FilterSpecs!$A$6, $A$2)</f>
        <v>https://www.sparkfun.com/products/11061</v>
      </c>
      <c r="Y46" s="125" t="str">
        <f>[1]!VendorFilteredRows( EquipmentListTable[],EquipmentListTable[Supplier], FilterSpecs!$A$6, $A$2)</f>
        <v>https://cdn.sparkfun.com/r/92-92/assets/parts/6/4/3/3/11061-01c.jpg</v>
      </c>
      <c r="Z46" s="125" t="str">
        <f>[1]!VendorFilteredRows( EquipmentListTable[],EquipmentListTable[Supplier], FilterSpecs!$A$6, $A$2)</f>
        <v>https://www.sparkfun.com/products/11061</v>
      </c>
      <c r="AA46" s="125" t="str">
        <f>[1]!VendorFilteredRows( EquipmentListTable[],EquipmentListTable[Supplier], FilterSpecs!$A$6, $A$2)</f>
        <v>https://www.mouser.com/ProductDetail/474-DEV-11061</v>
      </c>
      <c r="AB46" s="125"/>
      <c r="AC46" s="125"/>
    </row>
    <row r="47" spans="1:30" x14ac:dyDescent="0.3">
      <c r="A47" s="125" t="str">
        <f>[1]!VendorFilteredRows( EquipmentListTable[],EquipmentListTable[Supplier], FilterSpecs!$A$6, $A$2)</f>
        <v>Primary Component</v>
      </c>
      <c r="B47" s="125" t="str">
        <f>[1]!VendorFilteredRows( EquipmentListTable[],EquipmentListTable[Supplier], FilterSpecs!$A$6, $A$2)</f>
        <v>MCU/Development Board</v>
      </c>
      <c r="C47" s="125" t="str">
        <f>[1]!VendorFilteredRows( EquipmentListTable[],EquipmentListTable[Supplier], FilterSpecs!$A$6, $A$2)</f>
        <v>SparkFun</v>
      </c>
      <c r="D47" s="125" t="str">
        <f>[1]!VendorFilteredRows( EquipmentListTable[],EquipmentListTable[Supplier], FilterSpecs!$A$6, $A$2)</f>
        <v>DEV-14531</v>
      </c>
      <c r="E47" s="125">
        <f>[1]!VendorFilteredRows( EquipmentListTable[],EquipmentListTable[Supplier], FilterSpecs!$A$6, $A$2)</f>
        <v>0</v>
      </c>
      <c r="F47" s="125">
        <f>[1]!VendorFilteredRows( EquipmentListTable[],EquipmentListTable[Supplier], FilterSpecs!$A$6, $A$2)</f>
        <v>2</v>
      </c>
      <c r="G47" s="125">
        <f>[1]!VendorFilteredRows( EquipmentListTable[],EquipmentListTable[Supplier], FilterSpecs!$A$6, $A$2)</f>
        <v>0</v>
      </c>
      <c r="H47" s="125">
        <f>[1]!VendorFilteredRows( EquipmentListTable[],EquipmentListTable[Supplier], FilterSpecs!$A$6, $A$2)</f>
        <v>2</v>
      </c>
      <c r="I47" s="125">
        <f>[1]!VendorFilteredRows( EquipmentListTable[],EquipmentListTable[Supplier], FilterSpecs!$A$6, $A$2)</f>
        <v>0</v>
      </c>
      <c r="J47" s="125">
        <f>[1]!VendorFilteredRows( EquipmentListTable[],EquipmentListTable[Supplier], FilterSpecs!$A$6, $A$2)</f>
        <v>0</v>
      </c>
      <c r="K47" s="125">
        <f>[1]!VendorFilteredRows( EquipmentListTable[],EquipmentListTable[Supplier], FilterSpecs!$A$6, $A$2)</f>
        <v>2</v>
      </c>
      <c r="L47" s="125">
        <f>[1]!VendorFilteredRows( EquipmentListTable[],EquipmentListTable[Supplier], FilterSpecs!$A$6, $A$2)</f>
        <v>2</v>
      </c>
      <c r="M47" s="125" t="str">
        <f>[1]!VendorFilteredRows( EquipmentListTable[],EquipmentListTable[Supplier], FilterSpecs!$A$6, $A$2)</f>
        <v>Pioneer IoT Add-On Shield</v>
      </c>
      <c r="N47" s="125">
        <f>[1]!VendorFilteredRows( EquipmentListTable[],EquipmentListTable[Supplier], FilterSpecs!$A$6, $A$2)</f>
        <v>19.95</v>
      </c>
      <c r="O47" s="125">
        <f>[1]!VendorFilteredRows( EquipmentListTable[],EquipmentListTable[Supplier], FilterSpecs!$A$6, $A$2)</f>
        <v>39.9</v>
      </c>
      <c r="P47" s="125" t="str">
        <f>[1]!VendorFilteredRows( EquipmentListTable[],EquipmentListTable[Supplier], FilterSpecs!$A$6, $A$2)</f>
        <v>A</v>
      </c>
      <c r="Q47" s="125">
        <f>[1]!VendorFilteredRows( EquipmentListTable[],EquipmentListTable[Supplier], FilterSpecs!$A$6, $A$2)</f>
        <v>60</v>
      </c>
      <c r="R47" s="125" t="str">
        <f>[1]!VendorFilteredRows( EquipmentListTable[],EquipmentListTable[Supplier], FilterSpecs!$A$6, $A$2)</f>
        <v>DEV-14531</v>
      </c>
      <c r="S47" s="125">
        <f>[1]!VendorFilteredRows( EquipmentListTable[],EquipmentListTable[Supplier], FilterSpecs!$A$6, $A$2)</f>
        <v>0</v>
      </c>
      <c r="T47" s="125">
        <f>[1]!VendorFilteredRows( EquipmentListTable[],EquipmentListTable[Supplier], FilterSpecs!$A$6, $A$2)</f>
        <v>39.9</v>
      </c>
      <c r="U47" s="125">
        <f>[1]!VendorFilteredRows( EquipmentListTable[],EquipmentListTable[Supplier], FilterSpecs!$A$6, $A$2)</f>
        <v>0</v>
      </c>
      <c r="V47" s="125">
        <f>[1]!VendorFilteredRows( EquipmentListTable[],EquipmentListTable[Supplier], FilterSpecs!$A$6, $A$2)</f>
        <v>39.9</v>
      </c>
      <c r="W47" s="125">
        <f>[1]!VendorFilteredRows( EquipmentListTable[],EquipmentListTable[Supplier], FilterSpecs!$A$6, $A$2)</f>
        <v>39.9</v>
      </c>
      <c r="X47" s="125">
        <f>[1]!VendorFilteredRows( EquipmentListTable[],EquipmentListTable[Supplier], FilterSpecs!$A$6, $A$2)</f>
        <v>0</v>
      </c>
      <c r="Y47" s="125">
        <f>[1]!VendorFilteredRows( EquipmentListTable[],EquipmentListTable[Supplier], FilterSpecs!$A$6, $A$2)</f>
        <v>0</v>
      </c>
      <c r="Z47" s="125" t="str">
        <f>[1]!VendorFilteredRows( EquipmentListTable[],EquipmentListTable[Supplier], FilterSpecs!$A$6, $A$2)</f>
        <v>https://www.sparkfun.com/products/14531</v>
      </c>
      <c r="AA47" s="125" t="str">
        <f>[1]!VendorFilteredRows( EquipmentListTable[],EquipmentListTable[Supplier], FilterSpecs!$A$6, $A$2)</f>
        <v>https://www.mouser.com/ProductDetail/474-DEV-14531</v>
      </c>
      <c r="AB47" s="125"/>
      <c r="AC47" s="125"/>
    </row>
    <row r="48" spans="1:30" x14ac:dyDescent="0.3">
      <c r="A48" s="125" t="str">
        <f>[1]!VendorFilteredRows( EquipmentListTable[],EquipmentListTable[Supplier], FilterSpecs!$A$6, $A$2)</f>
        <v>Primary Component</v>
      </c>
      <c r="B48" s="125" t="str">
        <f>[1]!VendorFilteredRows( EquipmentListTable[],EquipmentListTable[Supplier], FilterSpecs!$A$6, $A$2)</f>
        <v>MCU/Development Board</v>
      </c>
      <c r="C48" s="125" t="str">
        <f>[1]!VendorFilteredRows( EquipmentListTable[],EquipmentListTable[Supplier], FilterSpecs!$A$6, $A$2)</f>
        <v>SparkFun</v>
      </c>
      <c r="D48" s="125" t="str">
        <f>[1]!VendorFilteredRows( EquipmentListTable[],EquipmentListTable[Supplier], FilterSpecs!$A$6, $A$2)</f>
        <v>DEV-14082</v>
      </c>
      <c r="E48" s="125">
        <f>[1]!VendorFilteredRows( EquipmentListTable[],EquipmentListTable[Supplier], FilterSpecs!$A$6, $A$2)</f>
        <v>0</v>
      </c>
      <c r="F48" s="125">
        <f>[1]!VendorFilteredRows( EquipmentListTable[],EquipmentListTable[Supplier], FilterSpecs!$A$6, $A$2)</f>
        <v>0</v>
      </c>
      <c r="G48" s="125">
        <f>[1]!VendorFilteredRows( EquipmentListTable[],EquipmentListTable[Supplier], FilterSpecs!$A$6, $A$2)</f>
        <v>0</v>
      </c>
      <c r="H48" s="125">
        <f>[1]!VendorFilteredRows( EquipmentListTable[],EquipmentListTable[Supplier], FilterSpecs!$A$6, $A$2)</f>
        <v>0</v>
      </c>
      <c r="I48" s="125">
        <f>[1]!VendorFilteredRows( EquipmentListTable[],EquipmentListTable[Supplier], FilterSpecs!$A$6, $A$2)</f>
        <v>0</v>
      </c>
      <c r="J48" s="125">
        <f>[1]!VendorFilteredRows( EquipmentListTable[],EquipmentListTable[Supplier], FilterSpecs!$A$6, $A$2)</f>
        <v>0</v>
      </c>
      <c r="K48" s="125">
        <f>[1]!VendorFilteredRows( EquipmentListTable[],EquipmentListTable[Supplier], FilterSpecs!$A$6, $A$2)</f>
        <v>0</v>
      </c>
      <c r="L48" s="125">
        <f>[1]!VendorFilteredRows( EquipmentListTable[],EquipmentListTable[Supplier], FilterSpecs!$A$6, $A$2)</f>
        <v>0</v>
      </c>
      <c r="M48" s="125" t="str">
        <f>[1]!VendorFilteredRows( EquipmentListTable[],EquipmentListTable[Supplier], FilterSpecs!$A$6, $A$2)</f>
        <v>STEMTera (Black)</v>
      </c>
      <c r="N48" s="125">
        <f>[1]!VendorFilteredRows( EquipmentListTable[],EquipmentListTable[Supplier], FilterSpecs!$A$6, $A$2)</f>
        <v>45</v>
      </c>
      <c r="O48" s="125">
        <f>[1]!VendorFilteredRows( EquipmentListTable[],EquipmentListTable[Supplier], FilterSpecs!$A$6, $A$2)</f>
        <v>0</v>
      </c>
      <c r="P48" s="125" t="str">
        <f>[1]!VendorFilteredRows( EquipmentListTable[],EquipmentListTable[Supplier], FilterSpecs!$A$6, $A$2)</f>
        <v>A</v>
      </c>
      <c r="Q48" s="125">
        <f>[1]!VendorFilteredRows( EquipmentListTable[],EquipmentListTable[Supplier], FilterSpecs!$A$6, $A$2)</f>
        <v>60</v>
      </c>
      <c r="R48" s="125" t="str">
        <f>[1]!VendorFilteredRows( EquipmentListTable[],EquipmentListTable[Supplier], FilterSpecs!$A$6, $A$2)</f>
        <v>DEV-14082</v>
      </c>
      <c r="S48" s="125">
        <f>[1]!VendorFilteredRows( EquipmentListTable[],EquipmentListTable[Supplier], FilterSpecs!$A$6, $A$2)</f>
        <v>0</v>
      </c>
      <c r="T48" s="125">
        <f>[1]!VendorFilteredRows( EquipmentListTable[],EquipmentListTable[Supplier], FilterSpecs!$A$6, $A$2)</f>
        <v>0</v>
      </c>
      <c r="U48" s="125">
        <f>[1]!VendorFilteredRows( EquipmentListTable[],EquipmentListTable[Supplier], FilterSpecs!$A$6, $A$2)</f>
        <v>0</v>
      </c>
      <c r="V48" s="125">
        <f>[1]!VendorFilteredRows( EquipmentListTable[],EquipmentListTable[Supplier], FilterSpecs!$A$6, $A$2)</f>
        <v>0</v>
      </c>
      <c r="W48" s="125">
        <f>[1]!VendorFilteredRows( EquipmentListTable[],EquipmentListTable[Supplier], FilterSpecs!$A$6, $A$2)</f>
        <v>0</v>
      </c>
      <c r="X48" s="125" t="str">
        <f>[1]!VendorFilteredRows( EquipmentListTable[],EquipmentListTable[Supplier], FilterSpecs!$A$6, $A$2)</f>
        <v>https://www.sparkfun.com/products/14082</v>
      </c>
      <c r="Y48" s="125" t="str">
        <f>[1]!VendorFilteredRows( EquipmentListTable[],EquipmentListTable[Supplier], FilterSpecs!$A$6, $A$2)</f>
        <v>https://cdn.sparkfun.com/r/92-92/assets/parts/1/1/9/4/5/14082-01.jpg</v>
      </c>
      <c r="Z48" s="125" t="str">
        <f>[1]!VendorFilteredRows( EquipmentListTable[],EquipmentListTable[Supplier], FilterSpecs!$A$6, $A$2)</f>
        <v>https://www.sparkfun.com/products/14082</v>
      </c>
      <c r="AA48" s="125" t="str">
        <f>[1]!VendorFilteredRows( EquipmentListTable[],EquipmentListTable[Supplier], FilterSpecs!$A$6, $A$2)</f>
        <v>https://www.mouser.com/ProductDetail/474-DEV-14082</v>
      </c>
      <c r="AB48" s="125"/>
      <c r="AC48" s="125"/>
    </row>
    <row r="49" spans="1:29" x14ac:dyDescent="0.3">
      <c r="A49" s="125" t="str">
        <f>[1]!VendorFilteredRows( EquipmentListTable[],EquipmentListTable[Supplier], FilterSpecs!$A$6, $A$2)</f>
        <v>Primary Component</v>
      </c>
      <c r="B49" s="125" t="str">
        <f>[1]!VendorFilteredRows( EquipmentListTable[],EquipmentListTable[Supplier], FilterSpecs!$A$6, $A$2)</f>
        <v>MCU/Development Board</v>
      </c>
      <c r="C49" s="125" t="str">
        <f>[1]!VendorFilteredRows( EquipmentListTable[],EquipmentListTable[Supplier], FilterSpecs!$A$6, $A$2)</f>
        <v>SparkFun</v>
      </c>
      <c r="D49" s="125" t="str">
        <f>[1]!VendorFilteredRows( EquipmentListTable[],EquipmentListTable[Supplier], FilterSpecs!$A$6, $A$2)</f>
        <v>KIT-11734</v>
      </c>
      <c r="E49" s="125">
        <f>[1]!VendorFilteredRows( EquipmentListTable[],EquipmentListTable[Supplier], FilterSpecs!$A$6, $A$2)</f>
        <v>0</v>
      </c>
      <c r="F49" s="125">
        <f>[1]!VendorFilteredRows( EquipmentListTable[],EquipmentListTable[Supplier], FilterSpecs!$A$6, $A$2)</f>
        <v>0</v>
      </c>
      <c r="G49" s="125">
        <f>[1]!VendorFilteredRows( EquipmentListTable[],EquipmentListTable[Supplier], FilterSpecs!$A$6, $A$2)</f>
        <v>0</v>
      </c>
      <c r="H49" s="125">
        <f>[1]!VendorFilteredRows( EquipmentListTable[],EquipmentListTable[Supplier], FilterSpecs!$A$6, $A$2)</f>
        <v>0</v>
      </c>
      <c r="I49" s="125">
        <f>[1]!VendorFilteredRows( EquipmentListTable[],EquipmentListTable[Supplier], FilterSpecs!$A$6, $A$2)</f>
        <v>0</v>
      </c>
      <c r="J49" s="125">
        <f>[1]!VendorFilteredRows( EquipmentListTable[],EquipmentListTable[Supplier], FilterSpecs!$A$6, $A$2)</f>
        <v>0</v>
      </c>
      <c r="K49" s="125">
        <f>[1]!VendorFilteredRows( EquipmentListTable[],EquipmentListTable[Supplier], FilterSpecs!$A$6, $A$2)</f>
        <v>0</v>
      </c>
      <c r="L49" s="125">
        <f>[1]!VendorFilteredRows( EquipmentListTable[],EquipmentListTable[Supplier], FilterSpecs!$A$6, $A$2)</f>
        <v>0</v>
      </c>
      <c r="M49" s="125" t="str">
        <f>[1]!VendorFilteredRows( EquipmentListTable[],EquipmentListTable[Supplier], FilterSpecs!$A$6, $A$2)</f>
        <v>SparkFun BigTime Watch Kit</v>
      </c>
      <c r="N49" s="125">
        <f>[1]!VendorFilteredRows( EquipmentListTable[],EquipmentListTable[Supplier], FilterSpecs!$A$6, $A$2)</f>
        <v>29.95</v>
      </c>
      <c r="O49" s="125">
        <f>[1]!VendorFilteredRows( EquipmentListTable[],EquipmentListTable[Supplier], FilterSpecs!$A$6, $A$2)</f>
        <v>0</v>
      </c>
      <c r="P49" s="125" t="str">
        <f>[1]!VendorFilteredRows( EquipmentListTable[],EquipmentListTable[Supplier], FilterSpecs!$A$6, $A$2)</f>
        <v>A</v>
      </c>
      <c r="Q49" s="125">
        <f>[1]!VendorFilteredRows( EquipmentListTable[],EquipmentListTable[Supplier], FilterSpecs!$A$6, $A$2)</f>
        <v>61</v>
      </c>
      <c r="R49" s="125" t="str">
        <f>[1]!VendorFilteredRows( EquipmentListTable[],EquipmentListTable[Supplier], FilterSpecs!$A$6, $A$2)</f>
        <v>KIT-11734</v>
      </c>
      <c r="S49" s="125">
        <f>[1]!VendorFilteredRows( EquipmentListTable[],EquipmentListTable[Supplier], FilterSpecs!$A$6, $A$2)</f>
        <v>0</v>
      </c>
      <c r="T49" s="125">
        <f>[1]!VendorFilteredRows( EquipmentListTable[],EquipmentListTable[Supplier], FilterSpecs!$A$6, $A$2)</f>
        <v>0</v>
      </c>
      <c r="U49" s="125">
        <f>[1]!VendorFilteredRows( EquipmentListTable[],EquipmentListTable[Supplier], FilterSpecs!$A$6, $A$2)</f>
        <v>0</v>
      </c>
      <c r="V49" s="125">
        <f>[1]!VendorFilteredRows( EquipmentListTable[],EquipmentListTable[Supplier], FilterSpecs!$A$6, $A$2)</f>
        <v>0</v>
      </c>
      <c r="W49" s="125">
        <f>[1]!VendorFilteredRows( EquipmentListTable[],EquipmentListTable[Supplier], FilterSpecs!$A$6, $A$2)</f>
        <v>0</v>
      </c>
      <c r="X49" s="125" t="str">
        <f>[1]!VendorFilteredRows( EquipmentListTable[],EquipmentListTable[Supplier], FilterSpecs!$A$6, $A$2)</f>
        <v>https://www.sparkfun.com/products/11734</v>
      </c>
      <c r="Y49" s="125" t="str">
        <f>[1]!VendorFilteredRows( EquipmentListTable[],EquipmentListTable[Supplier], FilterSpecs!$A$6, $A$2)</f>
        <v>https://cdn.sparkfun.com/r/92-92/assets/parts/7/9/4/6/11734-01.jpg</v>
      </c>
      <c r="Z49" s="125" t="str">
        <f>[1]!VendorFilteredRows( EquipmentListTable[],EquipmentListTable[Supplier], FilterSpecs!$A$6, $A$2)</f>
        <v>https://www.sparkfun.com/products/11734</v>
      </c>
      <c r="AA49" s="125" t="str">
        <f>[1]!VendorFilteredRows( EquipmentListTable[],EquipmentListTable[Supplier], FilterSpecs!$A$6, $A$2)</f>
        <v>https://www.mouser.com/ProductDetail/474-KIT-11734</v>
      </c>
      <c r="AB49" s="125"/>
      <c r="AC49" s="125"/>
    </row>
    <row r="50" spans="1:29" x14ac:dyDescent="0.3">
      <c r="A50" s="125" t="str">
        <f>[1]!VendorFilteredRows( EquipmentListTable[],EquipmentListTable[Supplier], FilterSpecs!$A$6, $A$2)</f>
        <v>Primary Component</v>
      </c>
      <c r="B50" s="125" t="str">
        <f>[1]!VendorFilteredRows( EquipmentListTable[],EquipmentListTable[Supplier], FilterSpecs!$A$6, $A$2)</f>
        <v>Power Supply, Barrel Jack Wall Wart</v>
      </c>
      <c r="C50" s="125" t="str">
        <f>[1]!VendorFilteredRows( EquipmentListTable[],EquipmentListTable[Supplier], FilterSpecs!$A$6, $A$2)</f>
        <v>SparkFun</v>
      </c>
      <c r="D50" s="125" t="str">
        <f>[1]!VendorFilteredRows( EquipmentListTable[],EquipmentListTable[Supplier], FilterSpecs!$A$6, $A$2)</f>
        <v>TOL-12889</v>
      </c>
      <c r="E50" s="125">
        <f>[1]!VendorFilteredRows( EquipmentListTable[],EquipmentListTable[Supplier], FilterSpecs!$A$6, $A$2)</f>
        <v>0</v>
      </c>
      <c r="F50" s="125">
        <f>[1]!VendorFilteredRows( EquipmentListTable[],EquipmentListTable[Supplier], FilterSpecs!$A$6, $A$2)</f>
        <v>0</v>
      </c>
      <c r="G50" s="125">
        <f>[1]!VendorFilteredRows( EquipmentListTable[],EquipmentListTable[Supplier], FilterSpecs!$A$6, $A$2)</f>
        <v>0</v>
      </c>
      <c r="H50" s="125">
        <f>[1]!VendorFilteredRows( EquipmentListTable[],EquipmentListTable[Supplier], FilterSpecs!$A$6, $A$2)</f>
        <v>0</v>
      </c>
      <c r="I50" s="125">
        <f>[1]!VendorFilteredRows( EquipmentListTable[],EquipmentListTable[Supplier], FilterSpecs!$A$6, $A$2)</f>
        <v>0</v>
      </c>
      <c r="J50" s="125">
        <f>[1]!VendorFilteredRows( EquipmentListTable[],EquipmentListTable[Supplier], FilterSpecs!$A$6, $A$2)</f>
        <v>0</v>
      </c>
      <c r="K50" s="125">
        <f>[1]!VendorFilteredRows( EquipmentListTable[],EquipmentListTable[Supplier], FilterSpecs!$A$6, $A$2)</f>
        <v>0</v>
      </c>
      <c r="L50" s="125">
        <f>[1]!VendorFilteredRows( EquipmentListTable[],EquipmentListTable[Supplier], FilterSpecs!$A$6, $A$2)</f>
        <v>0</v>
      </c>
      <c r="M50" s="125" t="str">
        <f>[1]!VendorFilteredRows( EquipmentListTable[],EquipmentListTable[Supplier], FilterSpecs!$A$6, $A$2)</f>
        <v>Wall Adapter Power Supply - 5V DC 2A (Barrel Jack)</v>
      </c>
      <c r="N50" s="125">
        <f>[1]!VendorFilteredRows( EquipmentListTable[],EquipmentListTable[Supplier], FilterSpecs!$A$6, $A$2)</f>
        <v>5.95</v>
      </c>
      <c r="O50" s="125">
        <f>[1]!VendorFilteredRows( EquipmentListTable[],EquipmentListTable[Supplier], FilterSpecs!$A$6, $A$2)</f>
        <v>0</v>
      </c>
      <c r="P50" s="125" t="str">
        <f>[1]!VendorFilteredRows( EquipmentListTable[],EquipmentListTable[Supplier], FilterSpecs!$A$6, $A$2)</f>
        <v>B</v>
      </c>
      <c r="Q50" s="125">
        <f>[1]!VendorFilteredRows( EquipmentListTable[],EquipmentListTable[Supplier], FilterSpecs!$A$6, $A$2)</f>
        <v>62</v>
      </c>
      <c r="R50" s="125" t="str">
        <f>[1]!VendorFilteredRows( EquipmentListTable[],EquipmentListTable[Supplier], FilterSpecs!$A$6, $A$2)</f>
        <v>TOL-12889</v>
      </c>
      <c r="S50" s="125">
        <f>[1]!VendorFilteredRows( EquipmentListTable[],EquipmentListTable[Supplier], FilterSpecs!$A$6, $A$2)</f>
        <v>0</v>
      </c>
      <c r="T50" s="125">
        <f>[1]!VendorFilteredRows( EquipmentListTable[],EquipmentListTable[Supplier], FilterSpecs!$A$6, $A$2)</f>
        <v>0</v>
      </c>
      <c r="U50" s="125">
        <f>[1]!VendorFilteredRows( EquipmentListTable[],EquipmentListTable[Supplier], FilterSpecs!$A$6, $A$2)</f>
        <v>0</v>
      </c>
      <c r="V50" s="125">
        <f>[1]!VendorFilteredRows( EquipmentListTable[],EquipmentListTable[Supplier], FilterSpecs!$A$6, $A$2)</f>
        <v>0</v>
      </c>
      <c r="W50" s="125">
        <f>[1]!VendorFilteredRows( EquipmentListTable[],EquipmentListTable[Supplier], FilterSpecs!$A$6, $A$2)</f>
        <v>0</v>
      </c>
      <c r="X50" s="125" t="str">
        <f>[1]!VendorFilteredRows( EquipmentListTable[],EquipmentListTable[Supplier], FilterSpecs!$A$6, $A$2)</f>
        <v>https://www.sparkfun.com/products/12889</v>
      </c>
      <c r="Y50" s="125" t="str">
        <f>[1]!VendorFilteredRows( EquipmentListTable[],EquipmentListTable[Supplier], FilterSpecs!$A$6, $A$2)</f>
        <v>https://cdn.sparkfun.com/r/92-92/assets/parts/9/7/8/1/12889-01.jpg</v>
      </c>
      <c r="Z50" s="125" t="str">
        <f>[1]!VendorFilteredRows( EquipmentListTable[],EquipmentListTable[Supplier], FilterSpecs!$A$6, $A$2)</f>
        <v>https://www.sparkfun.com/products/12889</v>
      </c>
      <c r="AA50" s="125" t="str">
        <f>[1]!VendorFilteredRows( EquipmentListTable[],EquipmentListTable[Supplier], FilterSpecs!$A$6, $A$2)</f>
        <v>https://www.mouser.com/ProductDetail/474-TOL-12889</v>
      </c>
      <c r="AB50" s="125"/>
      <c r="AC50" s="125"/>
    </row>
    <row r="51" spans="1:29" x14ac:dyDescent="0.3">
      <c r="A51" s="125" t="str">
        <f>[1]!VendorFilteredRows( EquipmentListTable[],EquipmentListTable[Supplier], FilterSpecs!$A$6, $A$2)</f>
        <v>Primary Component</v>
      </c>
      <c r="B51" s="125" t="str">
        <f>[1]!VendorFilteredRows( EquipmentListTable[],EquipmentListTable[Supplier], FilterSpecs!$A$6, $A$2)</f>
        <v>Power Supply, Barrel Jack Wall Wart</v>
      </c>
      <c r="C51" s="125" t="str">
        <f>[1]!VendorFilteredRows( EquipmentListTable[],EquipmentListTable[Supplier], FilterSpecs!$A$6, $A$2)</f>
        <v>SparkFun</v>
      </c>
      <c r="D51" s="125" t="str">
        <f>[1]!VendorFilteredRows( EquipmentListTable[],EquipmentListTable[Supplier], FilterSpecs!$A$6, $A$2)</f>
        <v>TOL-09442</v>
      </c>
      <c r="E51" s="125">
        <f>[1]!VendorFilteredRows( EquipmentListTable[],EquipmentListTable[Supplier], FilterSpecs!$A$6, $A$2)</f>
        <v>0</v>
      </c>
      <c r="F51" s="125">
        <f>[1]!VendorFilteredRows( EquipmentListTable[],EquipmentListTable[Supplier], FilterSpecs!$A$6, $A$2)</f>
        <v>0</v>
      </c>
      <c r="G51" s="125">
        <f>[1]!VendorFilteredRows( EquipmentListTable[],EquipmentListTable[Supplier], FilterSpecs!$A$6, $A$2)</f>
        <v>0</v>
      </c>
      <c r="H51" s="125">
        <f>[1]!VendorFilteredRows( EquipmentListTable[],EquipmentListTable[Supplier], FilterSpecs!$A$6, $A$2)</f>
        <v>0</v>
      </c>
      <c r="I51" s="125">
        <f>[1]!VendorFilteredRows( EquipmentListTable[],EquipmentListTable[Supplier], FilterSpecs!$A$6, $A$2)</f>
        <v>0</v>
      </c>
      <c r="J51" s="125">
        <f>[1]!VendorFilteredRows( EquipmentListTable[],EquipmentListTable[Supplier], FilterSpecs!$A$6, $A$2)</f>
        <v>0</v>
      </c>
      <c r="K51" s="125">
        <f>[1]!VendorFilteredRows( EquipmentListTable[],EquipmentListTable[Supplier], FilterSpecs!$A$6, $A$2)</f>
        <v>0</v>
      </c>
      <c r="L51" s="125">
        <f>[1]!VendorFilteredRows( EquipmentListTable[],EquipmentListTable[Supplier], FilterSpecs!$A$6, $A$2)</f>
        <v>0</v>
      </c>
      <c r="M51" s="125" t="str">
        <f>[1]!VendorFilteredRows( EquipmentListTable[],EquipmentListTable[Supplier], FilterSpecs!$A$6, $A$2)</f>
        <v>Wall Adapter Power Supply - 12VDC 600mA</v>
      </c>
      <c r="N51" s="125">
        <f>[1]!VendorFilteredRows( EquipmentListTable[],EquipmentListTable[Supplier], FilterSpecs!$A$6, $A$2)</f>
        <v>5.95</v>
      </c>
      <c r="O51" s="125">
        <f>[1]!VendorFilteredRows( EquipmentListTable[],EquipmentListTable[Supplier], FilterSpecs!$A$6, $A$2)</f>
        <v>0</v>
      </c>
      <c r="P51" s="125" t="str">
        <f>[1]!VendorFilteredRows( EquipmentListTable[],EquipmentListTable[Supplier], FilterSpecs!$A$6, $A$2)</f>
        <v>A</v>
      </c>
      <c r="Q51" s="125">
        <f>[1]!VendorFilteredRows( EquipmentListTable[],EquipmentListTable[Supplier], FilterSpecs!$A$6, $A$2)</f>
        <v>63</v>
      </c>
      <c r="R51" s="125" t="str">
        <f>[1]!VendorFilteredRows( EquipmentListTable[],EquipmentListTable[Supplier], FilterSpecs!$A$6, $A$2)</f>
        <v>TOL-09442</v>
      </c>
      <c r="S51" s="125">
        <f>[1]!VendorFilteredRows( EquipmentListTable[],EquipmentListTable[Supplier], FilterSpecs!$A$6, $A$2)</f>
        <v>0</v>
      </c>
      <c r="T51" s="125">
        <f>[1]!VendorFilteredRows( EquipmentListTable[],EquipmentListTable[Supplier], FilterSpecs!$A$6, $A$2)</f>
        <v>0</v>
      </c>
      <c r="U51" s="125">
        <f>[1]!VendorFilteredRows( EquipmentListTable[],EquipmentListTable[Supplier], FilterSpecs!$A$6, $A$2)</f>
        <v>0</v>
      </c>
      <c r="V51" s="125">
        <f>[1]!VendorFilteredRows( EquipmentListTable[],EquipmentListTable[Supplier], FilterSpecs!$A$6, $A$2)</f>
        <v>0</v>
      </c>
      <c r="W51" s="125">
        <f>[1]!VendorFilteredRows( EquipmentListTable[],EquipmentListTable[Supplier], FilterSpecs!$A$6, $A$2)</f>
        <v>0</v>
      </c>
      <c r="X51" s="125" t="str">
        <f>[1]!VendorFilteredRows( EquipmentListTable[],EquipmentListTable[Supplier], FilterSpecs!$A$6, $A$2)</f>
        <v>https://www.sparkfun.com/products/9442</v>
      </c>
      <c r="Y51" s="125" t="str">
        <f>[1]!VendorFilteredRows( EquipmentListTable[],EquipmentListTable[Supplier], FilterSpecs!$A$6, $A$2)</f>
        <v>https://cdn.sparkfun.com/r/92-92/assets/parts/3/1/2/4/09442-01.jpg</v>
      </c>
      <c r="Z51" s="125" t="str">
        <f>[1]!VendorFilteredRows( EquipmentListTable[],EquipmentListTable[Supplier], FilterSpecs!$A$6, $A$2)</f>
        <v>https://www.sparkfun.com/products/09442</v>
      </c>
      <c r="AA51" s="125" t="str">
        <f>[1]!VendorFilteredRows( EquipmentListTable[],EquipmentListTable[Supplier], FilterSpecs!$A$6, $A$2)</f>
        <v>https://www.mouser.com/ProductDetail/474-TOL-09442</v>
      </c>
      <c r="AB51" s="125"/>
      <c r="AC51" s="125"/>
    </row>
    <row r="52" spans="1:29" x14ac:dyDescent="0.3">
      <c r="A52" s="125" t="str">
        <f>[1]!VendorFilteredRows( EquipmentListTable[],EquipmentListTable[Supplier], FilterSpecs!$A$6, $A$2)</f>
        <v>Primary Component</v>
      </c>
      <c r="B52" s="125" t="str">
        <f>[1]!VendorFilteredRows( EquipmentListTable[],EquipmentListTable[Supplier], FilterSpecs!$A$6, $A$2)</f>
        <v>Power Supply, Barrel Jack Cables/Adapters</v>
      </c>
      <c r="C52" s="125" t="str">
        <f>[1]!VendorFilteredRows( EquipmentListTable[],EquipmentListTable[Supplier], FilterSpecs!$A$6, $A$2)</f>
        <v>SparkFun</v>
      </c>
      <c r="D52" s="125" t="str">
        <f>[1]!VendorFilteredRows( EquipmentListTable[],EquipmentListTable[Supplier], FilterSpecs!$A$6, $A$2)</f>
        <v>COM-11707</v>
      </c>
      <c r="E52" s="125">
        <f>[1]!VendorFilteredRows( EquipmentListTable[],EquipmentListTable[Supplier], FilterSpecs!$A$6, $A$2)</f>
        <v>1</v>
      </c>
      <c r="F52" s="125">
        <f>[1]!VendorFilteredRows( EquipmentListTable[],EquipmentListTable[Supplier], FilterSpecs!$A$6, $A$2)</f>
        <v>0</v>
      </c>
      <c r="G52" s="125">
        <f>[1]!VendorFilteredRows( EquipmentListTable[],EquipmentListTable[Supplier], FilterSpecs!$A$6, $A$2)</f>
        <v>0</v>
      </c>
      <c r="H52" s="125">
        <f>[1]!VendorFilteredRows( EquipmentListTable[],EquipmentListTable[Supplier], FilterSpecs!$A$6, $A$2)</f>
        <v>5</v>
      </c>
      <c r="I52" s="125">
        <f>[1]!VendorFilteredRows( EquipmentListTable[],EquipmentListTable[Supplier], FilterSpecs!$A$6, $A$2)</f>
        <v>5</v>
      </c>
      <c r="J52" s="125">
        <f>[1]!VendorFilteredRows( EquipmentListTable[],EquipmentListTable[Supplier], FilterSpecs!$A$6, $A$2)</f>
        <v>5</v>
      </c>
      <c r="K52" s="125">
        <f>[1]!VendorFilteredRows( EquipmentListTable[],EquipmentListTable[Supplier], FilterSpecs!$A$6, $A$2)</f>
        <v>0</v>
      </c>
      <c r="L52" s="125">
        <f>[1]!VendorFilteredRows( EquipmentListTable[],EquipmentListTable[Supplier], FilterSpecs!$A$6, $A$2)</f>
        <v>0</v>
      </c>
      <c r="M52" s="125" t="str">
        <f>[1]!VendorFilteredRows( EquipmentListTable[],EquipmentListTable[Supplier], FilterSpecs!$A$6, $A$2)</f>
        <v>Barrel Jack Extension Cable - M-F (6 ft)</v>
      </c>
      <c r="N52" s="125">
        <f>[1]!VendorFilteredRows( EquipmentListTable[],EquipmentListTable[Supplier], FilterSpecs!$A$6, $A$2)</f>
        <v>1.95</v>
      </c>
      <c r="O52" s="125">
        <f>[1]!VendorFilteredRows( EquipmentListTable[],EquipmentListTable[Supplier], FilterSpecs!$A$6, $A$2)</f>
        <v>0</v>
      </c>
      <c r="P52" s="125" t="str">
        <f>[1]!VendorFilteredRows( EquipmentListTable[],EquipmentListTable[Supplier], FilterSpecs!$A$6, $A$2)</f>
        <v>B</v>
      </c>
      <c r="Q52" s="125">
        <f>[1]!VendorFilteredRows( EquipmentListTable[],EquipmentListTable[Supplier], FilterSpecs!$A$6, $A$2)</f>
        <v>66</v>
      </c>
      <c r="R52" s="125" t="str">
        <f>[1]!VendorFilteredRows( EquipmentListTable[],EquipmentListTable[Supplier], FilterSpecs!$A$6, $A$2)</f>
        <v>COM-11707</v>
      </c>
      <c r="S52" s="125">
        <f>[1]!VendorFilteredRows( EquipmentListTable[],EquipmentListTable[Supplier], FilterSpecs!$A$6, $A$2)</f>
        <v>1.95</v>
      </c>
      <c r="T52" s="125">
        <f>[1]!VendorFilteredRows( EquipmentListTable[],EquipmentListTable[Supplier], FilterSpecs!$A$6, $A$2)</f>
        <v>9.75</v>
      </c>
      <c r="U52" s="125">
        <f>[1]!VendorFilteredRows( EquipmentListTable[],EquipmentListTable[Supplier], FilterSpecs!$A$6, $A$2)</f>
        <v>9.75</v>
      </c>
      <c r="V52" s="125">
        <f>[1]!VendorFilteredRows( EquipmentListTable[],EquipmentListTable[Supplier], FilterSpecs!$A$6, $A$2)</f>
        <v>0</v>
      </c>
      <c r="W52" s="125">
        <f>[1]!VendorFilteredRows( EquipmentListTable[],EquipmentListTable[Supplier], FilterSpecs!$A$6, $A$2)</f>
        <v>0</v>
      </c>
      <c r="X52" s="125" t="str">
        <f>[1]!VendorFilteredRows( EquipmentListTable[],EquipmentListTable[Supplier], FilterSpecs!$A$6, $A$2)</f>
        <v>https://www.sparkfun.com/products/11707</v>
      </c>
      <c r="Y52" s="125" t="str">
        <f>[1]!VendorFilteredRows( EquipmentListTable[],EquipmentListTable[Supplier], FilterSpecs!$A$6, $A$2)</f>
        <v>https://cdn.sparkfun.com/r/92-92/assets/parts/7/8/8/8/11707-01.jpg</v>
      </c>
      <c r="Z52" s="125" t="str">
        <f>[1]!VendorFilteredRows( EquipmentListTable[],EquipmentListTable[Supplier], FilterSpecs!$A$6, $A$2)</f>
        <v>https://www.sparkfun.com/products/11707</v>
      </c>
      <c r="AA52" s="125" t="str">
        <f>[1]!VendorFilteredRows( EquipmentListTable[],EquipmentListTable[Supplier], FilterSpecs!$A$6, $A$2)</f>
        <v>https://www.mouser.com/ProductDetail/474-COM-11707</v>
      </c>
      <c r="AB52" s="125"/>
      <c r="AC52" s="125"/>
    </row>
    <row r="53" spans="1:29" x14ac:dyDescent="0.3">
      <c r="A53" s="125" t="str">
        <f>[1]!VendorFilteredRows( EquipmentListTable[],EquipmentListTable[Supplier], FilterSpecs!$A$6, $A$2)</f>
        <v>Primary Component</v>
      </c>
      <c r="B53" s="125" t="str">
        <f>[1]!VendorFilteredRows( EquipmentListTable[],EquipmentListTable[Supplier], FilterSpecs!$A$6, $A$2)</f>
        <v>Power Supply, Barrel Jack Cables/Adapters</v>
      </c>
      <c r="C53" s="125" t="str">
        <f>[1]!VendorFilteredRows( EquipmentListTable[],EquipmentListTable[Supplier], FilterSpecs!$A$6, $A$2)</f>
        <v>SparkFun</v>
      </c>
      <c r="D53" s="125" t="str">
        <f>[1]!VendorFilteredRows( EquipmentListTable[],EquipmentListTable[Supplier], FilterSpecs!$A$6, $A$2)</f>
        <v>TOL-08734</v>
      </c>
      <c r="E53" s="125">
        <f>[1]!VendorFilteredRows( EquipmentListTable[],EquipmentListTable[Supplier], FilterSpecs!$A$6, $A$2)</f>
        <v>1</v>
      </c>
      <c r="F53" s="125">
        <f>[1]!VendorFilteredRows( EquipmentListTable[],EquipmentListTable[Supplier], FilterSpecs!$A$6, $A$2)</f>
        <v>0</v>
      </c>
      <c r="G53" s="125">
        <f>[1]!VendorFilteredRows( EquipmentListTable[],EquipmentListTable[Supplier], FilterSpecs!$A$6, $A$2)</f>
        <v>0</v>
      </c>
      <c r="H53" s="125">
        <f>[1]!VendorFilteredRows( EquipmentListTable[],EquipmentListTable[Supplier], FilterSpecs!$A$6, $A$2)</f>
        <v>5</v>
      </c>
      <c r="I53" s="125">
        <f>[1]!VendorFilteredRows( EquipmentListTable[],EquipmentListTable[Supplier], FilterSpecs!$A$6, $A$2)</f>
        <v>5</v>
      </c>
      <c r="J53" s="125">
        <f>[1]!VendorFilteredRows( EquipmentListTable[],EquipmentListTable[Supplier], FilterSpecs!$A$6, $A$2)</f>
        <v>5</v>
      </c>
      <c r="K53" s="125">
        <f>[1]!VendorFilteredRows( EquipmentListTable[],EquipmentListTable[Supplier], FilterSpecs!$A$6, $A$2)</f>
        <v>0</v>
      </c>
      <c r="L53" s="125">
        <f>[1]!VendorFilteredRows( EquipmentListTable[],EquipmentListTable[Supplier], FilterSpecs!$A$6, $A$2)</f>
        <v>0</v>
      </c>
      <c r="M53" s="125" t="str">
        <f>[1]!VendorFilteredRows( EquipmentListTable[],EquipmentListTable[Supplier], FilterSpecs!$A$6, $A$2)</f>
        <v>Barrel Jack to 2-pin JST</v>
      </c>
      <c r="N53" s="125">
        <f>[1]!VendorFilteredRows( EquipmentListTable[],EquipmentListTable[Supplier], FilterSpecs!$A$6, $A$2)</f>
        <v>2.95</v>
      </c>
      <c r="O53" s="125">
        <f>[1]!VendorFilteredRows( EquipmentListTable[],EquipmentListTable[Supplier], FilterSpecs!$A$6, $A$2)</f>
        <v>0</v>
      </c>
      <c r="P53" s="125" t="str">
        <f>[1]!VendorFilteredRows( EquipmentListTable[],EquipmentListTable[Supplier], FilterSpecs!$A$6, $A$2)</f>
        <v>B</v>
      </c>
      <c r="Q53" s="125">
        <f>[1]!VendorFilteredRows( EquipmentListTable[],EquipmentListTable[Supplier], FilterSpecs!$A$6, $A$2)</f>
        <v>67</v>
      </c>
      <c r="R53" s="125" t="str">
        <f>[1]!VendorFilteredRows( EquipmentListTable[],EquipmentListTable[Supplier], FilterSpecs!$A$6, $A$2)</f>
        <v>TOL-08734</v>
      </c>
      <c r="S53" s="125">
        <f>[1]!VendorFilteredRows( EquipmentListTable[],EquipmentListTable[Supplier], FilterSpecs!$A$6, $A$2)</f>
        <v>2.95</v>
      </c>
      <c r="T53" s="125">
        <f>[1]!VendorFilteredRows( EquipmentListTable[],EquipmentListTable[Supplier], FilterSpecs!$A$6, $A$2)</f>
        <v>14.75</v>
      </c>
      <c r="U53" s="125">
        <f>[1]!VendorFilteredRows( EquipmentListTable[],EquipmentListTable[Supplier], FilterSpecs!$A$6, $A$2)</f>
        <v>14.75</v>
      </c>
      <c r="V53" s="125">
        <f>[1]!VendorFilteredRows( EquipmentListTable[],EquipmentListTable[Supplier], FilterSpecs!$A$6, $A$2)</f>
        <v>0</v>
      </c>
      <c r="W53" s="125">
        <f>[1]!VendorFilteredRows( EquipmentListTable[],EquipmentListTable[Supplier], FilterSpecs!$A$6, $A$2)</f>
        <v>0</v>
      </c>
      <c r="X53" s="125" t="str">
        <f>[1]!VendorFilteredRows( EquipmentListTable[],EquipmentListTable[Supplier], FilterSpecs!$A$6, $A$2)</f>
        <v>https://www.sparkfun.com/products/8734</v>
      </c>
      <c r="Y53" s="125" t="str">
        <f>[1]!VendorFilteredRows( EquipmentListTable[],EquipmentListTable[Supplier], FilterSpecs!$A$6, $A$2)</f>
        <v>https://cdn.sparkfun.com/r/92-92/assets/parts/1/9/2/1/08734-03-L.jpg</v>
      </c>
      <c r="Z53" s="125" t="str">
        <f>[1]!VendorFilteredRows( EquipmentListTable[],EquipmentListTable[Supplier], FilterSpecs!$A$6, $A$2)</f>
        <v>https://www.sparkfun.com/products/08734</v>
      </c>
      <c r="AA53" s="125" t="str">
        <f>[1]!VendorFilteredRows( EquipmentListTable[],EquipmentListTable[Supplier], FilterSpecs!$A$6, $A$2)</f>
        <v>https://www.mouser.com/ProductDetail/474-TOL-08734</v>
      </c>
      <c r="AB53" s="125"/>
      <c r="AC53" s="125"/>
    </row>
    <row r="54" spans="1:29" x14ac:dyDescent="0.3">
      <c r="A54" s="125" t="str">
        <f>[1]!VendorFilteredRows( EquipmentListTable[],EquipmentListTable[Supplier], FilterSpecs!$A$6, $A$2)</f>
        <v>Primary Component</v>
      </c>
      <c r="B54" s="125" t="str">
        <f>[1]!VendorFilteredRows( EquipmentListTable[],EquipmentListTable[Supplier], FilterSpecs!$A$6, $A$2)</f>
        <v>Power Supply, Barrel Jack Cables/Adapters</v>
      </c>
      <c r="C54" s="125" t="str">
        <f>[1]!VendorFilteredRows( EquipmentListTable[],EquipmentListTable[Supplier], FilterSpecs!$A$6, $A$2)</f>
        <v>SparkFun</v>
      </c>
      <c r="D54" s="125" t="str">
        <f>[1]!VendorFilteredRows( EquipmentListTable[],EquipmentListTable[Supplier], FilterSpecs!$A$6, $A$2)</f>
        <v>TOL-08639</v>
      </c>
      <c r="E54" s="125">
        <f>[1]!VendorFilteredRows( EquipmentListTable[],EquipmentListTable[Supplier], FilterSpecs!$A$6, $A$2)</f>
        <v>1</v>
      </c>
      <c r="F54" s="125">
        <f>[1]!VendorFilteredRows( EquipmentListTable[],EquipmentListTable[Supplier], FilterSpecs!$A$6, $A$2)</f>
        <v>0</v>
      </c>
      <c r="G54" s="125">
        <f>[1]!VendorFilteredRows( EquipmentListTable[],EquipmentListTable[Supplier], FilterSpecs!$A$6, $A$2)</f>
        <v>0</v>
      </c>
      <c r="H54" s="125">
        <f>[1]!VendorFilteredRows( EquipmentListTable[],EquipmentListTable[Supplier], FilterSpecs!$A$6, $A$2)</f>
        <v>5</v>
      </c>
      <c r="I54" s="125">
        <f>[1]!VendorFilteredRows( EquipmentListTable[],EquipmentListTable[Supplier], FilterSpecs!$A$6, $A$2)</f>
        <v>5</v>
      </c>
      <c r="J54" s="125">
        <f>[1]!VendorFilteredRows( EquipmentListTable[],EquipmentListTable[Supplier], FilterSpecs!$A$6, $A$2)</f>
        <v>5</v>
      </c>
      <c r="K54" s="125">
        <f>[1]!VendorFilteredRows( EquipmentListTable[],EquipmentListTable[Supplier], FilterSpecs!$A$6, $A$2)</f>
        <v>0</v>
      </c>
      <c r="L54" s="125">
        <f>[1]!VendorFilteredRows( EquipmentListTable[],EquipmentListTable[Supplier], FilterSpecs!$A$6, $A$2)</f>
        <v>0</v>
      </c>
      <c r="M54" s="125" t="str">
        <f>[1]!VendorFilteredRows( EquipmentListTable[],EquipmentListTable[Supplier], FilterSpecs!$A$6, $A$2)</f>
        <v>Barrel Jack Adapter - USB to 5.5mm</v>
      </c>
      <c r="N54" s="125">
        <f>[1]!VendorFilteredRows( EquipmentListTable[],EquipmentListTable[Supplier], FilterSpecs!$A$6, $A$2)</f>
        <v>2.95</v>
      </c>
      <c r="O54" s="125">
        <f>[1]!VendorFilteredRows( EquipmentListTable[],EquipmentListTable[Supplier], FilterSpecs!$A$6, $A$2)</f>
        <v>0</v>
      </c>
      <c r="P54" s="125" t="str">
        <f>[1]!VendorFilteredRows( EquipmentListTable[],EquipmentListTable[Supplier], FilterSpecs!$A$6, $A$2)</f>
        <v>B</v>
      </c>
      <c r="Q54" s="125">
        <f>[1]!VendorFilteredRows( EquipmentListTable[],EquipmentListTable[Supplier], FilterSpecs!$A$6, $A$2)</f>
        <v>68</v>
      </c>
      <c r="R54" s="125" t="str">
        <f>[1]!VendorFilteredRows( EquipmentListTable[],EquipmentListTable[Supplier], FilterSpecs!$A$6, $A$2)</f>
        <v>TOL-08639</v>
      </c>
      <c r="S54" s="125">
        <f>[1]!VendorFilteredRows( EquipmentListTable[],EquipmentListTable[Supplier], FilterSpecs!$A$6, $A$2)</f>
        <v>2.95</v>
      </c>
      <c r="T54" s="125">
        <f>[1]!VendorFilteredRows( EquipmentListTable[],EquipmentListTable[Supplier], FilterSpecs!$A$6, $A$2)</f>
        <v>14.75</v>
      </c>
      <c r="U54" s="125">
        <f>[1]!VendorFilteredRows( EquipmentListTable[],EquipmentListTable[Supplier], FilterSpecs!$A$6, $A$2)</f>
        <v>14.75</v>
      </c>
      <c r="V54" s="125">
        <f>[1]!VendorFilteredRows( EquipmentListTable[],EquipmentListTable[Supplier], FilterSpecs!$A$6, $A$2)</f>
        <v>0</v>
      </c>
      <c r="W54" s="125">
        <f>[1]!VendorFilteredRows( EquipmentListTable[],EquipmentListTable[Supplier], FilterSpecs!$A$6, $A$2)</f>
        <v>0</v>
      </c>
      <c r="X54" s="125" t="str">
        <f>[1]!VendorFilteredRows( EquipmentListTable[],EquipmentListTable[Supplier], FilterSpecs!$A$6, $A$2)</f>
        <v>https://www.sparkfun.com/products/8639</v>
      </c>
      <c r="Y54" s="125" t="str">
        <f>[1]!VendorFilteredRows( EquipmentListTable[],EquipmentListTable[Supplier], FilterSpecs!$A$6, $A$2)</f>
        <v>https://cdn.sparkfun.com/r/92-92/assets/parts/1/7/7/8/08639-01.jpg</v>
      </c>
      <c r="Z54" s="125" t="str">
        <f>[1]!VendorFilteredRows( EquipmentListTable[],EquipmentListTable[Supplier], FilterSpecs!$A$6, $A$2)</f>
        <v>https://www.sparkfun.com/products/08639</v>
      </c>
      <c r="AA54" s="125" t="str">
        <f>[1]!VendorFilteredRows( EquipmentListTable[],EquipmentListTable[Supplier], FilterSpecs!$A$6, $A$2)</f>
        <v>https://www.mouser.com/ProductDetail/474-TOL-08639</v>
      </c>
      <c r="AB54" s="125"/>
      <c r="AC54" s="125"/>
    </row>
    <row r="55" spans="1:29" x14ac:dyDescent="0.3">
      <c r="A55" s="125" t="str">
        <f>[1]!VendorFilteredRows( EquipmentListTable[],EquipmentListTable[Supplier], FilterSpecs!$A$6, $A$2)</f>
        <v>Primary Component</v>
      </c>
      <c r="B55" s="125" t="str">
        <f>[1]!VendorFilteredRows( EquipmentListTable[],EquipmentListTable[Supplier], FilterSpecs!$A$6, $A$2)</f>
        <v>Power Supply, Barrel Jack Cables/Adapters</v>
      </c>
      <c r="C55" s="125" t="str">
        <f>[1]!VendorFilteredRows( EquipmentListTable[],EquipmentListTable[Supplier], FilterSpecs!$A$6, $A$2)</f>
        <v>SparkFun</v>
      </c>
      <c r="D55" s="125" t="str">
        <f>[1]!VendorFilteredRows( EquipmentListTable[],EquipmentListTable[Supplier], FilterSpecs!$A$6, $A$2)</f>
        <v>COM-11705</v>
      </c>
      <c r="E55" s="125">
        <f>[1]!VendorFilteredRows( EquipmentListTable[],EquipmentListTable[Supplier], FilterSpecs!$A$6, $A$2)</f>
        <v>1</v>
      </c>
      <c r="F55" s="125">
        <f>[1]!VendorFilteredRows( EquipmentListTable[],EquipmentListTable[Supplier], FilterSpecs!$A$6, $A$2)</f>
        <v>0</v>
      </c>
      <c r="G55" s="125">
        <f>[1]!VendorFilteredRows( EquipmentListTable[],EquipmentListTable[Supplier], FilterSpecs!$A$6, $A$2)</f>
        <v>0</v>
      </c>
      <c r="H55" s="125">
        <f>[1]!VendorFilteredRows( EquipmentListTable[],EquipmentListTable[Supplier], FilterSpecs!$A$6, $A$2)</f>
        <v>5</v>
      </c>
      <c r="I55" s="125">
        <f>[1]!VendorFilteredRows( EquipmentListTable[],EquipmentListTable[Supplier], FilterSpecs!$A$6, $A$2)</f>
        <v>5</v>
      </c>
      <c r="J55" s="125">
        <f>[1]!VendorFilteredRows( EquipmentListTable[],EquipmentListTable[Supplier], FilterSpecs!$A$6, $A$2)</f>
        <v>5</v>
      </c>
      <c r="K55" s="125">
        <f>[1]!VendorFilteredRows( EquipmentListTable[],EquipmentListTable[Supplier], FilterSpecs!$A$6, $A$2)</f>
        <v>0</v>
      </c>
      <c r="L55" s="125">
        <f>[1]!VendorFilteredRows( EquipmentListTable[],EquipmentListTable[Supplier], FilterSpecs!$A$6, $A$2)</f>
        <v>0</v>
      </c>
      <c r="M55" s="125" t="str">
        <f>[1]!VendorFilteredRows( EquipmentListTable[],EquipmentListTable[Supplier], FilterSpecs!$A$6, $A$2)</f>
        <v>Barrel Jack Power Switch - M-F (3\")</v>
      </c>
      <c r="N55" s="125">
        <f>[1]!VendorFilteredRows( EquipmentListTable[],EquipmentListTable[Supplier], FilterSpecs!$A$6, $A$2)</f>
        <v>2.5</v>
      </c>
      <c r="O55" s="125">
        <f>[1]!VendorFilteredRows( EquipmentListTable[],EquipmentListTable[Supplier], FilterSpecs!$A$6, $A$2)</f>
        <v>0</v>
      </c>
      <c r="P55" s="125" t="str">
        <f>[1]!VendorFilteredRows( EquipmentListTable[],EquipmentListTable[Supplier], FilterSpecs!$A$6, $A$2)</f>
        <v>B</v>
      </c>
      <c r="Q55" s="125">
        <f>[1]!VendorFilteredRows( EquipmentListTable[],EquipmentListTable[Supplier], FilterSpecs!$A$6, $A$2)</f>
        <v>69</v>
      </c>
      <c r="R55" s="125" t="str">
        <f>[1]!VendorFilteredRows( EquipmentListTable[],EquipmentListTable[Supplier], FilterSpecs!$A$6, $A$2)</f>
        <v>COM-11705</v>
      </c>
      <c r="S55" s="125">
        <f>[1]!VendorFilteredRows( EquipmentListTable[],EquipmentListTable[Supplier], FilterSpecs!$A$6, $A$2)</f>
        <v>2.5</v>
      </c>
      <c r="T55" s="125">
        <f>[1]!VendorFilteredRows( EquipmentListTable[],EquipmentListTable[Supplier], FilterSpecs!$A$6, $A$2)</f>
        <v>12.5</v>
      </c>
      <c r="U55" s="125">
        <f>[1]!VendorFilteredRows( EquipmentListTable[],EquipmentListTable[Supplier], FilterSpecs!$A$6, $A$2)</f>
        <v>12.5</v>
      </c>
      <c r="V55" s="125">
        <f>[1]!VendorFilteredRows( EquipmentListTable[],EquipmentListTable[Supplier], FilterSpecs!$A$6, $A$2)</f>
        <v>0</v>
      </c>
      <c r="W55" s="125">
        <f>[1]!VendorFilteredRows( EquipmentListTable[],EquipmentListTable[Supplier], FilterSpecs!$A$6, $A$2)</f>
        <v>0</v>
      </c>
      <c r="X55" s="125" t="str">
        <f>[1]!VendorFilteredRows( EquipmentListTable[],EquipmentListTable[Supplier], FilterSpecs!$A$6, $A$2)</f>
        <v>https://www.sparkfun.com/products/11705</v>
      </c>
      <c r="Y55" s="125" t="str">
        <f>[1]!VendorFilteredRows( EquipmentListTable[],EquipmentListTable[Supplier], FilterSpecs!$A$6, $A$2)</f>
        <v>https://cdn.sparkfun.com/r/92-92/assets/parts/7/8/8/6/11705-01.jpg</v>
      </c>
      <c r="Z55" s="125" t="str">
        <f>[1]!VendorFilteredRows( EquipmentListTable[],EquipmentListTable[Supplier], FilterSpecs!$A$6, $A$2)</f>
        <v>https://www.sparkfun.com/products/11705</v>
      </c>
      <c r="AA55" s="125" t="str">
        <f>[1]!VendorFilteredRows( EquipmentListTable[],EquipmentListTable[Supplier], FilterSpecs!$A$6, $A$2)</f>
        <v>https://www.mouser.com/ProductDetail/474-COM-11705</v>
      </c>
      <c r="AB55" s="125"/>
      <c r="AC55" s="125"/>
    </row>
    <row r="56" spans="1:29" x14ac:dyDescent="0.3">
      <c r="A56" s="125" t="str">
        <f>[1]!VendorFilteredRows( EquipmentListTable[],EquipmentListTable[Supplier], FilterSpecs!$A$6, $A$2)</f>
        <v>Primary Component</v>
      </c>
      <c r="B56" s="125" t="str">
        <f>[1]!VendorFilteredRows( EquipmentListTable[],EquipmentListTable[Supplier], FilterSpecs!$A$6, $A$2)</f>
        <v>Power Supply, USB Wall Wart</v>
      </c>
      <c r="C56" s="125" t="str">
        <f>[1]!VendorFilteredRows( EquipmentListTable[],EquipmentListTable[Supplier], FilterSpecs!$A$6, $A$2)</f>
        <v>SparkFun</v>
      </c>
      <c r="D56" s="125" t="str">
        <f>[1]!VendorFilteredRows( EquipmentListTable[],EquipmentListTable[Supplier], FilterSpecs!$A$6, $A$2)</f>
        <v>TOL-12890</v>
      </c>
      <c r="E56" s="125">
        <f>[1]!VendorFilteredRows( EquipmentListTable[],EquipmentListTable[Supplier], FilterSpecs!$A$6, $A$2)</f>
        <v>0</v>
      </c>
      <c r="F56" s="125">
        <f>[1]!VendorFilteredRows( EquipmentListTable[],EquipmentListTable[Supplier], FilterSpecs!$A$6, $A$2)</f>
        <v>0</v>
      </c>
      <c r="G56" s="125">
        <f>[1]!VendorFilteredRows( EquipmentListTable[],EquipmentListTable[Supplier], FilterSpecs!$A$6, $A$2)</f>
        <v>0</v>
      </c>
      <c r="H56" s="125">
        <f>[1]!VendorFilteredRows( EquipmentListTable[],EquipmentListTable[Supplier], FilterSpecs!$A$6, $A$2)</f>
        <v>0</v>
      </c>
      <c r="I56" s="125">
        <f>[1]!VendorFilteredRows( EquipmentListTable[],EquipmentListTable[Supplier], FilterSpecs!$A$6, $A$2)</f>
        <v>0</v>
      </c>
      <c r="J56" s="125">
        <f>[1]!VendorFilteredRows( EquipmentListTable[],EquipmentListTable[Supplier], FilterSpecs!$A$6, $A$2)</f>
        <v>0</v>
      </c>
      <c r="K56" s="125">
        <f>[1]!VendorFilteredRows( EquipmentListTable[],EquipmentListTable[Supplier], FilterSpecs!$A$6, $A$2)</f>
        <v>0</v>
      </c>
      <c r="L56" s="125">
        <f>[1]!VendorFilteredRows( EquipmentListTable[],EquipmentListTable[Supplier], FilterSpecs!$A$6, $A$2)</f>
        <v>0</v>
      </c>
      <c r="M56" s="125" t="str">
        <f>[1]!VendorFilteredRows( EquipmentListTable[],EquipmentListTable[Supplier], FilterSpecs!$A$6, $A$2)</f>
        <v>Wall Adapter Power Supply - 5V DC 2A (USB Micro-B)</v>
      </c>
      <c r="N56" s="125">
        <f>[1]!VendorFilteredRows( EquipmentListTable[],EquipmentListTable[Supplier], FilterSpecs!$A$6, $A$2)</f>
        <v>5.95</v>
      </c>
      <c r="O56" s="125">
        <f>[1]!VendorFilteredRows( EquipmentListTable[],EquipmentListTable[Supplier], FilterSpecs!$A$6, $A$2)</f>
        <v>0</v>
      </c>
      <c r="P56" s="125" t="str">
        <f>[1]!VendorFilteredRows( EquipmentListTable[],EquipmentListTable[Supplier], FilterSpecs!$A$6, $A$2)</f>
        <v>A</v>
      </c>
      <c r="Q56" s="125">
        <f>[1]!VendorFilteredRows( EquipmentListTable[],EquipmentListTable[Supplier], FilterSpecs!$A$6, $A$2)</f>
        <v>74</v>
      </c>
      <c r="R56" s="125" t="str">
        <f>[1]!VendorFilteredRows( EquipmentListTable[],EquipmentListTable[Supplier], FilterSpecs!$A$6, $A$2)</f>
        <v>TOL-12890</v>
      </c>
      <c r="S56" s="125">
        <f>[1]!VendorFilteredRows( EquipmentListTable[],EquipmentListTable[Supplier], FilterSpecs!$A$6, $A$2)</f>
        <v>0</v>
      </c>
      <c r="T56" s="125">
        <f>[1]!VendorFilteredRows( EquipmentListTable[],EquipmentListTable[Supplier], FilterSpecs!$A$6, $A$2)</f>
        <v>0</v>
      </c>
      <c r="U56" s="125">
        <f>[1]!VendorFilteredRows( EquipmentListTable[],EquipmentListTable[Supplier], FilterSpecs!$A$6, $A$2)</f>
        <v>0</v>
      </c>
      <c r="V56" s="125">
        <f>[1]!VendorFilteredRows( EquipmentListTable[],EquipmentListTable[Supplier], FilterSpecs!$A$6, $A$2)</f>
        <v>0</v>
      </c>
      <c r="W56" s="125">
        <f>[1]!VendorFilteredRows( EquipmentListTable[],EquipmentListTable[Supplier], FilterSpecs!$A$6, $A$2)</f>
        <v>0</v>
      </c>
      <c r="X56" s="125" t="str">
        <f>[1]!VendorFilteredRows( EquipmentListTable[],EquipmentListTable[Supplier], FilterSpecs!$A$6, $A$2)</f>
        <v>https://www.sparkfun.com/products/12890</v>
      </c>
      <c r="Y56" s="125" t="str">
        <f>[1]!VendorFilteredRows( EquipmentListTable[],EquipmentListTable[Supplier], FilterSpecs!$A$6, $A$2)</f>
        <v>https://cdn.sparkfun.com/r/92-92/assets/parts/9/7/8/2/12890-01.jpg</v>
      </c>
      <c r="Z56" s="125" t="str">
        <f>[1]!VendorFilteredRows( EquipmentListTable[],EquipmentListTable[Supplier], FilterSpecs!$A$6, $A$2)</f>
        <v>https://www.sparkfun.com/products/12890</v>
      </c>
      <c r="AA56" s="125" t="str">
        <f>[1]!VendorFilteredRows( EquipmentListTable[],EquipmentListTable[Supplier], FilterSpecs!$A$6, $A$2)</f>
        <v>https://www.mouser.com/ProductDetail/474-TOL-12890</v>
      </c>
      <c r="AB56" s="125"/>
      <c r="AC56" s="125"/>
    </row>
    <row r="57" spans="1:29" x14ac:dyDescent="0.3">
      <c r="A57" s="125" t="str">
        <f>[1]!VendorFilteredRows( EquipmentListTable[],EquipmentListTable[Supplier], FilterSpecs!$A$6, $A$2)</f>
        <v>Primary Component</v>
      </c>
      <c r="B57" s="125" t="str">
        <f>[1]!VendorFilteredRows( EquipmentListTable[],EquipmentListTable[Supplier], FilterSpecs!$A$6, $A$2)</f>
        <v>Power Supply, USB Cables</v>
      </c>
      <c r="C57" s="125" t="str">
        <f>[1]!VendorFilteredRows( EquipmentListTable[],EquipmentListTable[Supplier], FilterSpecs!$A$6, $A$2)</f>
        <v>SparkFun</v>
      </c>
      <c r="D57" s="125" t="str">
        <f>[1]!VendorFilteredRows( EquipmentListTable[],EquipmentListTable[Supplier], FilterSpecs!$A$6, $A$2)</f>
        <v>CAB-00512</v>
      </c>
      <c r="E57" s="125">
        <f>[1]!VendorFilteredRows( EquipmentListTable[],EquipmentListTable[Supplier], FilterSpecs!$A$6, $A$2)</f>
        <v>1</v>
      </c>
      <c r="F57" s="125">
        <f>[1]!VendorFilteredRows( EquipmentListTable[],EquipmentListTable[Supplier], FilterSpecs!$A$6, $A$2)</f>
        <v>0</v>
      </c>
      <c r="G57" s="125">
        <f>[1]!VendorFilteredRows( EquipmentListTable[],EquipmentListTable[Supplier], FilterSpecs!$A$6, $A$2)</f>
        <v>0</v>
      </c>
      <c r="H57" s="125">
        <f>[1]!VendorFilteredRows( EquipmentListTable[],EquipmentListTable[Supplier], FilterSpecs!$A$6, $A$2)</f>
        <v>5</v>
      </c>
      <c r="I57" s="125">
        <f>[1]!VendorFilteredRows( EquipmentListTable[],EquipmentListTable[Supplier], FilterSpecs!$A$6, $A$2)</f>
        <v>5</v>
      </c>
      <c r="J57" s="125">
        <f>[1]!VendorFilteredRows( EquipmentListTable[],EquipmentListTable[Supplier], FilterSpecs!$A$6, $A$2)</f>
        <v>5</v>
      </c>
      <c r="K57" s="125">
        <f>[1]!VendorFilteredRows( EquipmentListTable[],EquipmentListTable[Supplier], FilterSpecs!$A$6, $A$2)</f>
        <v>0</v>
      </c>
      <c r="L57" s="125">
        <f>[1]!VendorFilteredRows( EquipmentListTable[],EquipmentListTable[Supplier], FilterSpecs!$A$6, $A$2)</f>
        <v>0</v>
      </c>
      <c r="M57" s="125" t="str">
        <f>[1]!VendorFilteredRows( EquipmentListTable[],EquipmentListTable[Supplier], FilterSpecs!$A$6, $A$2)</f>
        <v>USB Cable A to B - 6 Foot</v>
      </c>
      <c r="N57" s="125">
        <f>[1]!VendorFilteredRows( EquipmentListTable[],EquipmentListTable[Supplier], FilterSpecs!$A$6, $A$2)</f>
        <v>3.95</v>
      </c>
      <c r="O57" s="125">
        <f>[1]!VendorFilteredRows( EquipmentListTable[],EquipmentListTable[Supplier], FilterSpecs!$A$6, $A$2)</f>
        <v>0</v>
      </c>
      <c r="P57" s="125" t="str">
        <f>[1]!VendorFilteredRows( EquipmentListTable[],EquipmentListTable[Supplier], FilterSpecs!$A$6, $A$2)</f>
        <v>B</v>
      </c>
      <c r="Q57" s="125">
        <f>[1]!VendorFilteredRows( EquipmentListTable[],EquipmentListTable[Supplier], FilterSpecs!$A$6, $A$2)</f>
        <v>77</v>
      </c>
      <c r="R57" s="125" t="str">
        <f>[1]!VendorFilteredRows( EquipmentListTable[],EquipmentListTable[Supplier], FilterSpecs!$A$6, $A$2)</f>
        <v>CAB-00512</v>
      </c>
      <c r="S57" s="125">
        <f>[1]!VendorFilteredRows( EquipmentListTable[],EquipmentListTable[Supplier], FilterSpecs!$A$6, $A$2)</f>
        <v>3.95</v>
      </c>
      <c r="T57" s="125">
        <f>[1]!VendorFilteredRows( EquipmentListTable[],EquipmentListTable[Supplier], FilterSpecs!$A$6, $A$2)</f>
        <v>19.75</v>
      </c>
      <c r="U57" s="125">
        <f>[1]!VendorFilteredRows( EquipmentListTable[],EquipmentListTable[Supplier], FilterSpecs!$A$6, $A$2)</f>
        <v>19.75</v>
      </c>
      <c r="V57" s="125">
        <f>[1]!VendorFilteredRows( EquipmentListTable[],EquipmentListTable[Supplier], FilterSpecs!$A$6, $A$2)</f>
        <v>0</v>
      </c>
      <c r="W57" s="125">
        <f>[1]!VendorFilteredRows( EquipmentListTable[],EquipmentListTable[Supplier], FilterSpecs!$A$6, $A$2)</f>
        <v>0</v>
      </c>
      <c r="X57" s="125" t="str">
        <f>[1]!VendorFilteredRows( EquipmentListTable[],EquipmentListTable[Supplier], FilterSpecs!$A$6, $A$2)</f>
        <v>https://www.sparkfun.com/products/512</v>
      </c>
      <c r="Y57" s="125" t="str">
        <f>[1]!VendorFilteredRows( EquipmentListTable[],EquipmentListTable[Supplier], FilterSpecs!$A$6, $A$2)</f>
        <v>https://cdn.sparkfun.com/r/92-92/assets/parts/2/7/7/00512-1.jpg</v>
      </c>
      <c r="Z57" s="125" t="str">
        <f>[1]!VendorFilteredRows( EquipmentListTable[],EquipmentListTable[Supplier], FilterSpecs!$A$6, $A$2)</f>
        <v>https://www.sparkfun.com/products/00512</v>
      </c>
      <c r="AA57" s="125" t="str">
        <f>[1]!VendorFilteredRows( EquipmentListTable[],EquipmentListTable[Supplier], FilterSpecs!$A$6, $A$2)</f>
        <v>https://www.mouser.com/ProductDetail/474-CAB-00512</v>
      </c>
      <c r="AB57" s="125"/>
      <c r="AC57" s="125"/>
    </row>
    <row r="58" spans="1:29" x14ac:dyDescent="0.3">
      <c r="A58" s="125" t="str">
        <f>[1]!VendorFilteredRows( EquipmentListTable[],EquipmentListTable[Supplier], FilterSpecs!$A$6, $A$2)</f>
        <v>Primary Component</v>
      </c>
      <c r="B58" s="125" t="str">
        <f>[1]!VendorFilteredRows( EquipmentListTable[],EquipmentListTable[Supplier], FilterSpecs!$A$6, $A$2)</f>
        <v>Power Supply, USB Cables</v>
      </c>
      <c r="C58" s="125" t="str">
        <f>[1]!VendorFilteredRows( EquipmentListTable[],EquipmentListTable[Supplier], FilterSpecs!$A$6, $A$2)</f>
        <v>SparkFun</v>
      </c>
      <c r="D58" s="125" t="str">
        <f>[1]!VendorFilteredRows( EquipmentListTable[],EquipmentListTable[Supplier], FilterSpecs!$A$6, $A$2)</f>
        <v>CAB-11301</v>
      </c>
      <c r="E58" s="125">
        <f>[1]!VendorFilteredRows( EquipmentListTable[],EquipmentListTable[Supplier], FilterSpecs!$A$6, $A$2)</f>
        <v>1</v>
      </c>
      <c r="F58" s="125">
        <f>[1]!VendorFilteredRows( EquipmentListTable[],EquipmentListTable[Supplier], FilterSpecs!$A$6, $A$2)</f>
        <v>0</v>
      </c>
      <c r="G58" s="125">
        <f>[1]!VendorFilteredRows( EquipmentListTable[],EquipmentListTable[Supplier], FilterSpecs!$A$6, $A$2)</f>
        <v>0</v>
      </c>
      <c r="H58" s="125">
        <f>[1]!VendorFilteredRows( EquipmentListTable[],EquipmentListTable[Supplier], FilterSpecs!$A$6, $A$2)</f>
        <v>5</v>
      </c>
      <c r="I58" s="125">
        <f>[1]!VendorFilteredRows( EquipmentListTable[],EquipmentListTable[Supplier], FilterSpecs!$A$6, $A$2)</f>
        <v>5</v>
      </c>
      <c r="J58" s="125">
        <f>[1]!VendorFilteredRows( EquipmentListTable[],EquipmentListTable[Supplier], FilterSpecs!$A$6, $A$2)</f>
        <v>5</v>
      </c>
      <c r="K58" s="125">
        <f>[1]!VendorFilteredRows( EquipmentListTable[],EquipmentListTable[Supplier], FilterSpecs!$A$6, $A$2)</f>
        <v>0</v>
      </c>
      <c r="L58" s="125">
        <f>[1]!VendorFilteredRows( EquipmentListTable[],EquipmentListTable[Supplier], FilterSpecs!$A$6, $A$2)</f>
        <v>0</v>
      </c>
      <c r="M58" s="125" t="str">
        <f>[1]!VendorFilteredRows( EquipmentListTable[],EquipmentListTable[Supplier], FilterSpecs!$A$6, $A$2)</f>
        <v>SparkFun USB Mini-B Cable - 6 Foot</v>
      </c>
      <c r="N58" s="125">
        <f>[1]!VendorFilteredRows( EquipmentListTable[],EquipmentListTable[Supplier], FilterSpecs!$A$6, $A$2)</f>
        <v>3.95</v>
      </c>
      <c r="O58" s="125">
        <f>[1]!VendorFilteredRows( EquipmentListTable[],EquipmentListTable[Supplier], FilterSpecs!$A$6, $A$2)</f>
        <v>0</v>
      </c>
      <c r="P58" s="125" t="str">
        <f>[1]!VendorFilteredRows( EquipmentListTable[],EquipmentListTable[Supplier], FilterSpecs!$A$6, $A$2)</f>
        <v>B</v>
      </c>
      <c r="Q58" s="125">
        <f>[1]!VendorFilteredRows( EquipmentListTable[],EquipmentListTable[Supplier], FilterSpecs!$A$6, $A$2)</f>
        <v>78</v>
      </c>
      <c r="R58" s="125" t="str">
        <f>[1]!VendorFilteredRows( EquipmentListTable[],EquipmentListTable[Supplier], FilterSpecs!$A$6, $A$2)</f>
        <v>CAB-11301</v>
      </c>
      <c r="S58" s="125">
        <f>[1]!VendorFilteredRows( EquipmentListTable[],EquipmentListTable[Supplier], FilterSpecs!$A$6, $A$2)</f>
        <v>3.95</v>
      </c>
      <c r="T58" s="125">
        <f>[1]!VendorFilteredRows( EquipmentListTable[],EquipmentListTable[Supplier], FilterSpecs!$A$6, $A$2)</f>
        <v>19.75</v>
      </c>
      <c r="U58" s="125">
        <f>[1]!VendorFilteredRows( EquipmentListTable[],EquipmentListTable[Supplier], FilterSpecs!$A$6, $A$2)</f>
        <v>19.75</v>
      </c>
      <c r="V58" s="125">
        <f>[1]!VendorFilteredRows( EquipmentListTable[],EquipmentListTable[Supplier], FilterSpecs!$A$6, $A$2)</f>
        <v>0</v>
      </c>
      <c r="W58" s="125">
        <f>[1]!VendorFilteredRows( EquipmentListTable[],EquipmentListTable[Supplier], FilterSpecs!$A$6, $A$2)</f>
        <v>0</v>
      </c>
      <c r="X58" s="125" t="str">
        <f>[1]!VendorFilteredRows( EquipmentListTable[],EquipmentListTable[Supplier], FilterSpecs!$A$6, $A$2)</f>
        <v>https://www.sparkfun.com/products/11301</v>
      </c>
      <c r="Y58" s="125" t="str">
        <f>[1]!VendorFilteredRows( EquipmentListTable[],EquipmentListTable[Supplier], FilterSpecs!$A$6, $A$2)</f>
        <v>https://cdn.sparkfun.com/r/92-92/assets/parts/6/9/8/0/11301-01.jpg</v>
      </c>
      <c r="Z58" s="125" t="str">
        <f>[1]!VendorFilteredRows( EquipmentListTable[],EquipmentListTable[Supplier], FilterSpecs!$A$6, $A$2)</f>
        <v>https://www.sparkfun.com/products/11301</v>
      </c>
      <c r="AA58" s="125" t="str">
        <f>[1]!VendorFilteredRows( EquipmentListTable[],EquipmentListTable[Supplier], FilterSpecs!$A$6, $A$2)</f>
        <v>https://www.mouser.com/ProductDetail/474-CAB-11301</v>
      </c>
      <c r="AB58" s="125"/>
      <c r="AC58" s="125"/>
    </row>
    <row r="59" spans="1:29" x14ac:dyDescent="0.3">
      <c r="A59" s="125" t="str">
        <f>[1]!VendorFilteredRows( EquipmentListTable[],EquipmentListTable[Supplier], FilterSpecs!$A$6, $A$2)</f>
        <v>Primary Component</v>
      </c>
      <c r="B59" s="125" t="str">
        <f>[1]!VendorFilteredRows( EquipmentListTable[],EquipmentListTable[Supplier], FilterSpecs!$A$6, $A$2)</f>
        <v>Power Supply, USB Cables</v>
      </c>
      <c r="C59" s="125" t="str">
        <f>[1]!VendorFilteredRows( EquipmentListTable[],EquipmentListTable[Supplier], FilterSpecs!$A$6, $A$2)</f>
        <v>SparkFun</v>
      </c>
      <c r="D59" s="125" t="str">
        <f>[1]!VendorFilteredRows( EquipmentListTable[],EquipmentListTable[Supplier], FilterSpecs!$A$6, $A$2)</f>
        <v>CAB-13243</v>
      </c>
      <c r="E59" s="125">
        <f>[1]!VendorFilteredRows( EquipmentListTable[],EquipmentListTable[Supplier], FilterSpecs!$A$6, $A$2)</f>
        <v>0</v>
      </c>
      <c r="F59" s="125">
        <f>[1]!VendorFilteredRows( EquipmentListTable[],EquipmentListTable[Supplier], FilterSpecs!$A$6, $A$2)</f>
        <v>0</v>
      </c>
      <c r="G59" s="125">
        <f>[1]!VendorFilteredRows( EquipmentListTable[],EquipmentListTable[Supplier], FilterSpecs!$A$6, $A$2)</f>
        <v>0</v>
      </c>
      <c r="H59" s="125">
        <f>[1]!VendorFilteredRows( EquipmentListTable[],EquipmentListTable[Supplier], FilterSpecs!$A$6, $A$2)</f>
        <v>0</v>
      </c>
      <c r="I59" s="125">
        <f>[1]!VendorFilteredRows( EquipmentListTable[],EquipmentListTable[Supplier], FilterSpecs!$A$6, $A$2)</f>
        <v>0</v>
      </c>
      <c r="J59" s="125">
        <f>[1]!VendorFilteredRows( EquipmentListTable[],EquipmentListTable[Supplier], FilterSpecs!$A$6, $A$2)</f>
        <v>0</v>
      </c>
      <c r="K59" s="125">
        <f>[1]!VendorFilteredRows( EquipmentListTable[],EquipmentListTable[Supplier], FilterSpecs!$A$6, $A$2)</f>
        <v>0</v>
      </c>
      <c r="L59" s="125">
        <f>[1]!VendorFilteredRows( EquipmentListTable[],EquipmentListTable[Supplier], FilterSpecs!$A$6, $A$2)</f>
        <v>0</v>
      </c>
      <c r="M59" s="125" t="str">
        <f>[1]!VendorFilteredRows( EquipmentListTable[],EquipmentListTable[Supplier], FilterSpecs!$A$6, $A$2)</f>
        <v>USB Mini-B Cable - 6\"</v>
      </c>
      <c r="N59" s="125">
        <f>[1]!VendorFilteredRows( EquipmentListTable[],EquipmentListTable[Supplier], FilterSpecs!$A$6, $A$2)</f>
        <v>1.95</v>
      </c>
      <c r="O59" s="125">
        <f>[1]!VendorFilteredRows( EquipmentListTable[],EquipmentListTable[Supplier], FilterSpecs!$A$6, $A$2)</f>
        <v>0</v>
      </c>
      <c r="P59" s="125" t="str">
        <f>[1]!VendorFilteredRows( EquipmentListTable[],EquipmentListTable[Supplier], FilterSpecs!$A$6, $A$2)</f>
        <v>B</v>
      </c>
      <c r="Q59" s="125">
        <f>[1]!VendorFilteredRows( EquipmentListTable[],EquipmentListTable[Supplier], FilterSpecs!$A$6, $A$2)</f>
        <v>79</v>
      </c>
      <c r="R59" s="125" t="str">
        <f>[1]!VendorFilteredRows( EquipmentListTable[],EquipmentListTable[Supplier], FilterSpecs!$A$6, $A$2)</f>
        <v>CAB-13243</v>
      </c>
      <c r="S59" s="125">
        <f>[1]!VendorFilteredRows( EquipmentListTable[],EquipmentListTable[Supplier], FilterSpecs!$A$6, $A$2)</f>
        <v>0</v>
      </c>
      <c r="T59" s="125">
        <f>[1]!VendorFilteredRows( EquipmentListTable[],EquipmentListTable[Supplier], FilterSpecs!$A$6, $A$2)</f>
        <v>0</v>
      </c>
      <c r="U59" s="125">
        <f>[1]!VendorFilteredRows( EquipmentListTable[],EquipmentListTable[Supplier], FilterSpecs!$A$6, $A$2)</f>
        <v>0</v>
      </c>
      <c r="V59" s="125">
        <f>[1]!VendorFilteredRows( EquipmentListTable[],EquipmentListTable[Supplier], FilterSpecs!$A$6, $A$2)</f>
        <v>0</v>
      </c>
      <c r="W59" s="125">
        <f>[1]!VendorFilteredRows( EquipmentListTable[],EquipmentListTable[Supplier], FilterSpecs!$A$6, $A$2)</f>
        <v>0</v>
      </c>
      <c r="X59" s="125" t="str">
        <f>[1]!VendorFilteredRows( EquipmentListTable[],EquipmentListTable[Supplier], FilterSpecs!$A$6, $A$2)</f>
        <v>https://www.sparkfun.com/products/13243</v>
      </c>
      <c r="Y59" s="125" t="str">
        <f>[1]!VendorFilteredRows( EquipmentListTable[],EquipmentListTable[Supplier], FilterSpecs!$A$6, $A$2)</f>
        <v>https://cdn.sparkfun.com/r/92-92/assets/parts/1/0/4/2/9/13243-01.jpg</v>
      </c>
      <c r="Z59" s="125" t="str">
        <f>[1]!VendorFilteredRows( EquipmentListTable[],EquipmentListTable[Supplier], FilterSpecs!$A$6, $A$2)</f>
        <v>https://www.sparkfun.com/products/13243</v>
      </c>
      <c r="AA59" s="125" t="str">
        <f>[1]!VendorFilteredRows( EquipmentListTable[],EquipmentListTable[Supplier], FilterSpecs!$A$6, $A$2)</f>
        <v>https://www.mouser.com/ProductDetail/474-CAB-13243</v>
      </c>
      <c r="AB59" s="125"/>
      <c r="AC59" s="125"/>
    </row>
    <row r="60" spans="1:29" x14ac:dyDescent="0.3">
      <c r="A60" s="125" t="str">
        <f>[1]!VendorFilteredRows( EquipmentListTable[],EquipmentListTable[Supplier], FilterSpecs!$A$6, $A$2)</f>
        <v>Primary Component</v>
      </c>
      <c r="B60" s="125" t="str">
        <f>[1]!VendorFilteredRows( EquipmentListTable[],EquipmentListTable[Supplier], FilterSpecs!$A$6, $A$2)</f>
        <v>Power Supply, USB Cables</v>
      </c>
      <c r="C60" s="125" t="str">
        <f>[1]!VendorFilteredRows( EquipmentListTable[],EquipmentListTable[Supplier], FilterSpecs!$A$6, $A$2)</f>
        <v>SparkFun</v>
      </c>
      <c r="D60" s="125" t="str">
        <f>[1]!VendorFilteredRows( EquipmentListTable[],EquipmentListTable[Supplier], FilterSpecs!$A$6, $A$2)</f>
        <v>CAB-10177</v>
      </c>
      <c r="E60" s="125">
        <f>[1]!VendorFilteredRows( EquipmentListTable[],EquipmentListTable[Supplier], FilterSpecs!$A$6, $A$2)</f>
        <v>0</v>
      </c>
      <c r="F60" s="125">
        <f>[1]!VendorFilteredRows( EquipmentListTable[],EquipmentListTable[Supplier], FilterSpecs!$A$6, $A$2)</f>
        <v>1</v>
      </c>
      <c r="G60" s="125">
        <f>[1]!VendorFilteredRows( EquipmentListTable[],EquipmentListTable[Supplier], FilterSpecs!$A$6, $A$2)</f>
        <v>0</v>
      </c>
      <c r="H60" s="125">
        <f>[1]!VendorFilteredRows( EquipmentListTable[],EquipmentListTable[Supplier], FilterSpecs!$A$6, $A$2)</f>
        <v>1</v>
      </c>
      <c r="I60" s="125">
        <f>[1]!VendorFilteredRows( EquipmentListTable[],EquipmentListTable[Supplier], FilterSpecs!$A$6, $A$2)</f>
        <v>0</v>
      </c>
      <c r="J60" s="125">
        <f>[1]!VendorFilteredRows( EquipmentListTable[],EquipmentListTable[Supplier], FilterSpecs!$A$6, $A$2)</f>
        <v>0</v>
      </c>
      <c r="K60" s="125">
        <f>[1]!VendorFilteredRows( EquipmentListTable[],EquipmentListTable[Supplier], FilterSpecs!$A$6, $A$2)</f>
        <v>1</v>
      </c>
      <c r="L60" s="125">
        <f>[1]!VendorFilteredRows( EquipmentListTable[],EquipmentListTable[Supplier], FilterSpecs!$A$6, $A$2)</f>
        <v>1</v>
      </c>
      <c r="M60" s="125" t="str">
        <f>[1]!VendorFilteredRows( EquipmentListTable[],EquipmentListTable[Supplier], FilterSpecs!$A$6, $A$2)</f>
        <v>Panel Mount USB to 4-pin Female Header Cable - 6\'</v>
      </c>
      <c r="N60" s="125">
        <f>[1]!VendorFilteredRows( EquipmentListTable[],EquipmentListTable[Supplier], FilterSpecs!$A$6, $A$2)</f>
        <v>2.95</v>
      </c>
      <c r="O60" s="125">
        <f>[1]!VendorFilteredRows( EquipmentListTable[],EquipmentListTable[Supplier], FilterSpecs!$A$6, $A$2)</f>
        <v>2.95</v>
      </c>
      <c r="P60" s="125" t="str">
        <f>[1]!VendorFilteredRows( EquipmentListTable[],EquipmentListTable[Supplier], FilterSpecs!$A$6, $A$2)</f>
        <v>A</v>
      </c>
      <c r="Q60" s="125">
        <f>[1]!VendorFilteredRows( EquipmentListTable[],EquipmentListTable[Supplier], FilterSpecs!$A$6, $A$2)</f>
        <v>80</v>
      </c>
      <c r="R60" s="125" t="str">
        <f>[1]!VendorFilteredRows( EquipmentListTable[],EquipmentListTable[Supplier], FilterSpecs!$A$6, $A$2)</f>
        <v>CAB-10177</v>
      </c>
      <c r="S60" s="125">
        <f>[1]!VendorFilteredRows( EquipmentListTable[],EquipmentListTable[Supplier], FilterSpecs!$A$6, $A$2)</f>
        <v>0</v>
      </c>
      <c r="T60" s="125">
        <f>[1]!VendorFilteredRows( EquipmentListTable[],EquipmentListTable[Supplier], FilterSpecs!$A$6, $A$2)</f>
        <v>2.95</v>
      </c>
      <c r="U60" s="125">
        <f>[1]!VendorFilteredRows( EquipmentListTable[],EquipmentListTable[Supplier], FilterSpecs!$A$6, $A$2)</f>
        <v>0</v>
      </c>
      <c r="V60" s="125">
        <f>[1]!VendorFilteredRows( EquipmentListTable[],EquipmentListTable[Supplier], FilterSpecs!$A$6, $A$2)</f>
        <v>2.95</v>
      </c>
      <c r="W60" s="125">
        <f>[1]!VendorFilteredRows( EquipmentListTable[],EquipmentListTable[Supplier], FilterSpecs!$A$6, $A$2)</f>
        <v>2.95</v>
      </c>
      <c r="X60" s="125" t="str">
        <f>[1]!VendorFilteredRows( EquipmentListTable[],EquipmentListTable[Supplier], FilterSpecs!$A$6, $A$2)</f>
        <v>https://www.sparkfun.com/products/10177</v>
      </c>
      <c r="Y60" s="125" t="str">
        <f>[1]!VendorFilteredRows( EquipmentListTable[],EquipmentListTable[Supplier], FilterSpecs!$A$6, $A$2)</f>
        <v>https://cdn.sparkfun.com/r/92-92/assets/parts/4/4/8/3/10177-01.jpg</v>
      </c>
      <c r="Z60" s="125" t="str">
        <f>[1]!VendorFilteredRows( EquipmentListTable[],EquipmentListTable[Supplier], FilterSpecs!$A$6, $A$2)</f>
        <v>https://www.sparkfun.com/products/10177</v>
      </c>
      <c r="AA60" s="125" t="str">
        <f>[1]!VendorFilteredRows( EquipmentListTable[],EquipmentListTable[Supplier], FilterSpecs!$A$6, $A$2)</f>
        <v>https://www.mouser.com/ProductDetail/474-CAB-10177</v>
      </c>
      <c r="AB60" s="125"/>
      <c r="AC60" s="125"/>
    </row>
    <row r="61" spans="1:29" x14ac:dyDescent="0.3">
      <c r="A61" s="125" t="str">
        <f>[1]!VendorFilteredRows( EquipmentListTable[],EquipmentListTable[Supplier], FilterSpecs!$A$6, $A$2)</f>
        <v>Primary Component</v>
      </c>
      <c r="B61" s="125" t="str">
        <f>[1]!VendorFilteredRows( EquipmentListTable[],EquipmentListTable[Supplier], FilterSpecs!$A$6, $A$2)</f>
        <v>Power Supply, USB Cables</v>
      </c>
      <c r="C61" s="125" t="str">
        <f>[1]!VendorFilteredRows( EquipmentListTable[],EquipmentListTable[Supplier], FilterSpecs!$A$6, $A$2)</f>
        <v>SparkFun</v>
      </c>
      <c r="D61" s="125" t="str">
        <f>[1]!VendorFilteredRows( EquipmentListTable[],EquipmentListTable[Supplier], FilterSpecs!$A$6, $A$2)</f>
        <v>CAB-10215</v>
      </c>
      <c r="E61" s="125">
        <f>[1]!VendorFilteredRows( EquipmentListTable[],EquipmentListTable[Supplier], FilterSpecs!$A$6, $A$2)</f>
        <v>1</v>
      </c>
      <c r="F61" s="125">
        <f>[1]!VendorFilteredRows( EquipmentListTable[],EquipmentListTable[Supplier], FilterSpecs!$A$6, $A$2)</f>
        <v>0</v>
      </c>
      <c r="G61" s="125">
        <f>[1]!VendorFilteredRows( EquipmentListTable[],EquipmentListTable[Supplier], FilterSpecs!$A$6, $A$2)</f>
        <v>0</v>
      </c>
      <c r="H61" s="125">
        <f>[1]!VendorFilteredRows( EquipmentListTable[],EquipmentListTable[Supplier], FilterSpecs!$A$6, $A$2)</f>
        <v>5</v>
      </c>
      <c r="I61" s="125">
        <f>[1]!VendorFilteredRows( EquipmentListTable[],EquipmentListTable[Supplier], FilterSpecs!$A$6, $A$2)</f>
        <v>5</v>
      </c>
      <c r="J61" s="125">
        <f>[1]!VendorFilteredRows( EquipmentListTable[],EquipmentListTable[Supplier], FilterSpecs!$A$6, $A$2)</f>
        <v>5</v>
      </c>
      <c r="K61" s="125">
        <f>[1]!VendorFilteredRows( EquipmentListTable[],EquipmentListTable[Supplier], FilterSpecs!$A$6, $A$2)</f>
        <v>0</v>
      </c>
      <c r="L61" s="125">
        <f>[1]!VendorFilteredRows( EquipmentListTable[],EquipmentListTable[Supplier], FilterSpecs!$A$6, $A$2)</f>
        <v>0</v>
      </c>
      <c r="M61" s="125" t="str">
        <f>[1]!VendorFilteredRows( EquipmentListTable[],EquipmentListTable[Supplier], FilterSpecs!$A$6, $A$2)</f>
        <v>USB micro-B Cable - 6 Foot</v>
      </c>
      <c r="N61" s="125">
        <f>[1]!VendorFilteredRows( EquipmentListTable[],EquipmentListTable[Supplier], FilterSpecs!$A$6, $A$2)</f>
        <v>4.95</v>
      </c>
      <c r="O61" s="125">
        <f>[1]!VendorFilteredRows( EquipmentListTable[],EquipmentListTable[Supplier], FilterSpecs!$A$6, $A$2)</f>
        <v>0</v>
      </c>
      <c r="P61" s="125" t="str">
        <f>[1]!VendorFilteredRows( EquipmentListTable[],EquipmentListTable[Supplier], FilterSpecs!$A$6, $A$2)</f>
        <v>B</v>
      </c>
      <c r="Q61" s="125">
        <f>[1]!VendorFilteredRows( EquipmentListTable[],EquipmentListTable[Supplier], FilterSpecs!$A$6, $A$2)</f>
        <v>81</v>
      </c>
      <c r="R61" s="125" t="str">
        <f>[1]!VendorFilteredRows( EquipmentListTable[],EquipmentListTable[Supplier], FilterSpecs!$A$6, $A$2)</f>
        <v>CAB-10215</v>
      </c>
      <c r="S61" s="125">
        <f>[1]!VendorFilteredRows( EquipmentListTable[],EquipmentListTable[Supplier], FilterSpecs!$A$6, $A$2)</f>
        <v>4.95</v>
      </c>
      <c r="T61" s="125">
        <f>[1]!VendorFilteredRows( EquipmentListTable[],EquipmentListTable[Supplier], FilterSpecs!$A$6, $A$2)</f>
        <v>24.75</v>
      </c>
      <c r="U61" s="125">
        <f>[1]!VendorFilteredRows( EquipmentListTable[],EquipmentListTable[Supplier], FilterSpecs!$A$6, $A$2)</f>
        <v>24.75</v>
      </c>
      <c r="V61" s="125">
        <f>[1]!VendorFilteredRows( EquipmentListTable[],EquipmentListTable[Supplier], FilterSpecs!$A$6, $A$2)</f>
        <v>0</v>
      </c>
      <c r="W61" s="125">
        <f>[1]!VendorFilteredRows( EquipmentListTable[],EquipmentListTable[Supplier], FilterSpecs!$A$6, $A$2)</f>
        <v>0</v>
      </c>
      <c r="X61" s="125" t="str">
        <f>[1]!VendorFilteredRows( EquipmentListTable[],EquipmentListTable[Supplier], FilterSpecs!$A$6, $A$2)</f>
        <v>https://www.sparkfun.com/products/10215</v>
      </c>
      <c r="Y61" s="125" t="str">
        <f>[1]!VendorFilteredRows( EquipmentListTable[],EquipmentListTable[Supplier], FilterSpecs!$A$6, $A$2)</f>
        <v>https://cdn.sparkfun.com/r/92-92/assets/parts/4/5/5/8/10215-01.jpg</v>
      </c>
      <c r="Z61" s="125" t="str">
        <f>[1]!VendorFilteredRows( EquipmentListTable[],EquipmentListTable[Supplier], FilterSpecs!$A$6, $A$2)</f>
        <v>https://www.sparkfun.com/products/10215</v>
      </c>
      <c r="AA61" s="125" t="str">
        <f>[1]!VendorFilteredRows( EquipmentListTable[],EquipmentListTable[Supplier], FilterSpecs!$A$6, $A$2)</f>
        <v>https://www.mouser.com/ProductDetail/474-CAB-10215</v>
      </c>
      <c r="AB61" s="125"/>
      <c r="AC61" s="125"/>
    </row>
    <row r="62" spans="1:29" x14ac:dyDescent="0.3">
      <c r="A62" s="125" t="str">
        <f>[1]!VendorFilteredRows( EquipmentListTable[],EquipmentListTable[Supplier], FilterSpecs!$A$6, $A$2)</f>
        <v>Primary Component</v>
      </c>
      <c r="B62" s="125" t="str">
        <f>[1]!VendorFilteredRows( EquipmentListTable[],EquipmentListTable[Supplier], FilterSpecs!$A$6, $A$2)</f>
        <v>Power Supply, USB Cables</v>
      </c>
      <c r="C62" s="125" t="str">
        <f>[1]!VendorFilteredRows( EquipmentListTable[],EquipmentListTable[Supplier], FilterSpecs!$A$6, $A$2)</f>
        <v>SparkFun</v>
      </c>
      <c r="D62" s="125" t="str">
        <f>[1]!VendorFilteredRows( EquipmentListTable[],EquipmentListTable[Supplier], FilterSpecs!$A$6, $A$2)</f>
        <v>CAB-13244</v>
      </c>
      <c r="E62" s="125">
        <f>[1]!VendorFilteredRows( EquipmentListTable[],EquipmentListTable[Supplier], FilterSpecs!$A$6, $A$2)</f>
        <v>0</v>
      </c>
      <c r="F62" s="125">
        <f>[1]!VendorFilteredRows( EquipmentListTable[],EquipmentListTable[Supplier], FilterSpecs!$A$6, $A$2)</f>
        <v>0</v>
      </c>
      <c r="G62" s="125">
        <f>[1]!VendorFilteredRows( EquipmentListTable[],EquipmentListTable[Supplier], FilterSpecs!$A$6, $A$2)</f>
        <v>0</v>
      </c>
      <c r="H62" s="125">
        <f>[1]!VendorFilteredRows( EquipmentListTable[],EquipmentListTable[Supplier], FilterSpecs!$A$6, $A$2)</f>
        <v>0</v>
      </c>
      <c r="I62" s="125">
        <f>[1]!VendorFilteredRows( EquipmentListTable[],EquipmentListTable[Supplier], FilterSpecs!$A$6, $A$2)</f>
        <v>0</v>
      </c>
      <c r="J62" s="125">
        <f>[1]!VendorFilteredRows( EquipmentListTable[],EquipmentListTable[Supplier], FilterSpecs!$A$6, $A$2)</f>
        <v>0</v>
      </c>
      <c r="K62" s="125">
        <f>[1]!VendorFilteredRows( EquipmentListTable[],EquipmentListTable[Supplier], FilterSpecs!$A$6, $A$2)</f>
        <v>0</v>
      </c>
      <c r="L62" s="125">
        <f>[1]!VendorFilteredRows( EquipmentListTable[],EquipmentListTable[Supplier], FilterSpecs!$A$6, $A$2)</f>
        <v>0</v>
      </c>
      <c r="M62" s="125" t="str">
        <f>[1]!VendorFilteredRows( EquipmentListTable[],EquipmentListTable[Supplier], FilterSpecs!$A$6, $A$2)</f>
        <v>USB Micro-B Cable - 6\"</v>
      </c>
      <c r="N62" s="125">
        <f>[1]!VendorFilteredRows( EquipmentListTable[],EquipmentListTable[Supplier], FilterSpecs!$A$6, $A$2)</f>
        <v>1.95</v>
      </c>
      <c r="O62" s="125">
        <f>[1]!VendorFilteredRows( EquipmentListTable[],EquipmentListTable[Supplier], FilterSpecs!$A$6, $A$2)</f>
        <v>0</v>
      </c>
      <c r="P62" s="125" t="str">
        <f>[1]!VendorFilteredRows( EquipmentListTable[],EquipmentListTable[Supplier], FilterSpecs!$A$6, $A$2)</f>
        <v>A</v>
      </c>
      <c r="Q62" s="125">
        <f>[1]!VendorFilteredRows( EquipmentListTable[],EquipmentListTable[Supplier], FilterSpecs!$A$6, $A$2)</f>
        <v>82</v>
      </c>
      <c r="R62" s="125" t="str">
        <f>[1]!VendorFilteredRows( EquipmentListTable[],EquipmentListTable[Supplier], FilterSpecs!$A$6, $A$2)</f>
        <v>CAB-13244</v>
      </c>
      <c r="S62" s="125">
        <f>[1]!VendorFilteredRows( EquipmentListTable[],EquipmentListTable[Supplier], FilterSpecs!$A$6, $A$2)</f>
        <v>0</v>
      </c>
      <c r="T62" s="125">
        <f>[1]!VendorFilteredRows( EquipmentListTable[],EquipmentListTable[Supplier], FilterSpecs!$A$6, $A$2)</f>
        <v>0</v>
      </c>
      <c r="U62" s="125">
        <f>[1]!VendorFilteredRows( EquipmentListTable[],EquipmentListTable[Supplier], FilterSpecs!$A$6, $A$2)</f>
        <v>0</v>
      </c>
      <c r="V62" s="125">
        <f>[1]!VendorFilteredRows( EquipmentListTable[],EquipmentListTable[Supplier], FilterSpecs!$A$6, $A$2)</f>
        <v>0</v>
      </c>
      <c r="W62" s="125">
        <f>[1]!VendorFilteredRows( EquipmentListTable[],EquipmentListTable[Supplier], FilterSpecs!$A$6, $A$2)</f>
        <v>0</v>
      </c>
      <c r="X62" s="125" t="str">
        <f>[1]!VendorFilteredRows( EquipmentListTable[],EquipmentListTable[Supplier], FilterSpecs!$A$6, $A$2)</f>
        <v>https://www.sparkfun.com/products/13244</v>
      </c>
      <c r="Y62" s="125" t="str">
        <f>[1]!VendorFilteredRows( EquipmentListTable[],EquipmentListTable[Supplier], FilterSpecs!$A$6, $A$2)</f>
        <v>https://cdn.sparkfun.com/r/92-92/assets/parts/1/0/4/3/0/13244-01.jpg</v>
      </c>
      <c r="Z62" s="125" t="str">
        <f>[1]!VendorFilteredRows( EquipmentListTable[],EquipmentListTable[Supplier], FilterSpecs!$A$6, $A$2)</f>
        <v>https://www.sparkfun.com/products/13244</v>
      </c>
      <c r="AA62" s="125" t="str">
        <f>[1]!VendorFilteredRows( EquipmentListTable[],EquipmentListTable[Supplier], FilterSpecs!$A$6, $A$2)</f>
        <v>https://www.mouser.com/ProductDetail/474-CAB-13244</v>
      </c>
      <c r="AB62" s="125"/>
      <c r="AC62" s="125"/>
    </row>
    <row r="63" spans="1:29" x14ac:dyDescent="0.3">
      <c r="A63" s="125" t="str">
        <f>[1]!VendorFilteredRows( EquipmentListTable[],EquipmentListTable[Supplier], FilterSpecs!$A$6, $A$2)</f>
        <v>Primary Component</v>
      </c>
      <c r="B63" s="125" t="str">
        <f>[1]!VendorFilteredRows( EquipmentListTable[],EquipmentListTable[Supplier], FilterSpecs!$A$6, $A$2)</f>
        <v>Power Supply, USB Cables</v>
      </c>
      <c r="C63" s="125" t="str">
        <f>[1]!VendorFilteredRows( EquipmentListTable[],EquipmentListTable[Supplier], FilterSpecs!$A$6, $A$2)</f>
        <v>SparkFun</v>
      </c>
      <c r="D63" s="125" t="str">
        <f>[1]!VendorFilteredRows( EquipmentListTable[],EquipmentListTable[Supplier], FilterSpecs!$A$6, $A$2)</f>
        <v>CAB-11579</v>
      </c>
      <c r="E63" s="125">
        <f>[1]!VendorFilteredRows( EquipmentListTable[],EquipmentListTable[Supplier], FilterSpecs!$A$6, $A$2)</f>
        <v>0</v>
      </c>
      <c r="F63" s="125">
        <f>[1]!VendorFilteredRows( EquipmentListTable[],EquipmentListTable[Supplier], FilterSpecs!$A$6, $A$2)</f>
        <v>1</v>
      </c>
      <c r="G63" s="125">
        <f>[1]!VendorFilteredRows( EquipmentListTable[],EquipmentListTable[Supplier], FilterSpecs!$A$6, $A$2)</f>
        <v>0</v>
      </c>
      <c r="H63" s="125">
        <f>[1]!VendorFilteredRows( EquipmentListTable[],EquipmentListTable[Supplier], FilterSpecs!$A$6, $A$2)</f>
        <v>1</v>
      </c>
      <c r="I63" s="125">
        <f>[1]!VendorFilteredRows( EquipmentListTable[],EquipmentListTable[Supplier], FilterSpecs!$A$6, $A$2)</f>
        <v>0</v>
      </c>
      <c r="J63" s="125">
        <f>[1]!VendorFilteredRows( EquipmentListTable[],EquipmentListTable[Supplier], FilterSpecs!$A$6, $A$2)</f>
        <v>0</v>
      </c>
      <c r="K63" s="125">
        <f>[1]!VendorFilteredRows( EquipmentListTable[],EquipmentListTable[Supplier], FilterSpecs!$A$6, $A$2)</f>
        <v>1</v>
      </c>
      <c r="L63" s="125">
        <f>[1]!VendorFilteredRows( EquipmentListTable[],EquipmentListTable[Supplier], FilterSpecs!$A$6, $A$2)</f>
        <v>1</v>
      </c>
      <c r="M63" s="125" t="str">
        <f>[1]!VendorFilteredRows( EquipmentListTable[],EquipmentListTable[Supplier], FilterSpecs!$A$6, $A$2)</f>
        <v>SparkFun Hydra Power Cable - 6ft</v>
      </c>
      <c r="N63" s="125">
        <f>[1]!VendorFilteredRows( EquipmentListTable[],EquipmentListTable[Supplier], FilterSpecs!$A$6, $A$2)</f>
        <v>4.95</v>
      </c>
      <c r="O63" s="125">
        <f>[1]!VendorFilteredRows( EquipmentListTable[],EquipmentListTable[Supplier], FilterSpecs!$A$6, $A$2)</f>
        <v>4.95</v>
      </c>
      <c r="P63" s="125" t="str">
        <f>[1]!VendorFilteredRows( EquipmentListTable[],EquipmentListTable[Supplier], FilterSpecs!$A$6, $A$2)</f>
        <v>A</v>
      </c>
      <c r="Q63" s="125">
        <f>[1]!VendorFilteredRows( EquipmentListTable[],EquipmentListTable[Supplier], FilterSpecs!$A$6, $A$2)</f>
        <v>83</v>
      </c>
      <c r="R63" s="125" t="str">
        <f>[1]!VendorFilteredRows( EquipmentListTable[],EquipmentListTable[Supplier], FilterSpecs!$A$6, $A$2)</f>
        <v>CAB-11579</v>
      </c>
      <c r="S63" s="125">
        <f>[1]!VendorFilteredRows( EquipmentListTable[],EquipmentListTable[Supplier], FilterSpecs!$A$6, $A$2)</f>
        <v>0</v>
      </c>
      <c r="T63" s="125">
        <f>[1]!VendorFilteredRows( EquipmentListTable[],EquipmentListTable[Supplier], FilterSpecs!$A$6, $A$2)</f>
        <v>4.95</v>
      </c>
      <c r="U63" s="125">
        <f>[1]!VendorFilteredRows( EquipmentListTable[],EquipmentListTable[Supplier], FilterSpecs!$A$6, $A$2)</f>
        <v>0</v>
      </c>
      <c r="V63" s="125">
        <f>[1]!VendorFilteredRows( EquipmentListTable[],EquipmentListTable[Supplier], FilterSpecs!$A$6, $A$2)</f>
        <v>4.95</v>
      </c>
      <c r="W63" s="125">
        <f>[1]!VendorFilteredRows( EquipmentListTable[],EquipmentListTable[Supplier], FilterSpecs!$A$6, $A$2)</f>
        <v>4.95</v>
      </c>
      <c r="X63" s="125" t="str">
        <f>[1]!VendorFilteredRows( EquipmentListTable[],EquipmentListTable[Supplier], FilterSpecs!$A$6, $A$2)</f>
        <v>https://www.sparkfun.com/products/11579</v>
      </c>
      <c r="Y63" s="125" t="str">
        <f>[1]!VendorFilteredRows( EquipmentListTable[],EquipmentListTable[Supplier], FilterSpecs!$A$6, $A$2)</f>
        <v>https://cdn.sparkfun.com/r/92-92/assets/parts/7/5/6/8/11579-01.jpg</v>
      </c>
      <c r="Z63" s="125" t="str">
        <f>[1]!VendorFilteredRows( EquipmentListTable[],EquipmentListTable[Supplier], FilterSpecs!$A$6, $A$2)</f>
        <v>https://www.sparkfun.com/products/11579</v>
      </c>
      <c r="AA63" s="125" t="str">
        <f>[1]!VendorFilteredRows( EquipmentListTable[],EquipmentListTable[Supplier], FilterSpecs!$A$6, $A$2)</f>
        <v>https://www.mouser.com/ProductDetail/474-CAB-11579</v>
      </c>
      <c r="AB63" s="125"/>
      <c r="AC63" s="125"/>
    </row>
    <row r="64" spans="1:29" x14ac:dyDescent="0.3">
      <c r="A64" s="125" t="str">
        <f>[1]!VendorFilteredRows( EquipmentListTable[],EquipmentListTable[Supplier], FilterSpecs!$A$6, $A$2)</f>
        <v>Primary Component</v>
      </c>
      <c r="B64" s="125" t="str">
        <f>[1]!VendorFilteredRows( EquipmentListTable[],EquipmentListTable[Supplier], FilterSpecs!$A$6, $A$2)</f>
        <v>Power Supply, LiPO Battery Supply/Management</v>
      </c>
      <c r="C64" s="125" t="str">
        <f>[1]!VendorFilteredRows( EquipmentListTable[],EquipmentListTable[Supplier], FilterSpecs!$A$6, $A$2)</f>
        <v>SparkFun</v>
      </c>
      <c r="D64" s="125" t="str">
        <f>[1]!VendorFilteredRows( EquipmentListTable[],EquipmentListTable[Supplier], FilterSpecs!$A$6, $A$2)</f>
        <v>DEV-13158</v>
      </c>
      <c r="E64" s="125">
        <f>[1]!VendorFilteredRows( EquipmentListTable[],EquipmentListTable[Supplier], FilterSpecs!$A$6, $A$2)</f>
        <v>1</v>
      </c>
      <c r="F64" s="125">
        <f>[1]!VendorFilteredRows( EquipmentListTable[],EquipmentListTable[Supplier], FilterSpecs!$A$6, $A$2)</f>
        <v>0</v>
      </c>
      <c r="G64" s="125">
        <f>[1]!VendorFilteredRows( EquipmentListTable[],EquipmentListTable[Supplier], FilterSpecs!$A$6, $A$2)</f>
        <v>0</v>
      </c>
      <c r="H64" s="125">
        <f>[1]!VendorFilteredRows( EquipmentListTable[],EquipmentListTable[Supplier], FilterSpecs!$A$6, $A$2)</f>
        <v>5</v>
      </c>
      <c r="I64" s="125">
        <f>[1]!VendorFilteredRows( EquipmentListTable[],EquipmentListTable[Supplier], FilterSpecs!$A$6, $A$2)</f>
        <v>5</v>
      </c>
      <c r="J64" s="125">
        <f>[1]!VendorFilteredRows( EquipmentListTable[],EquipmentListTable[Supplier], FilterSpecs!$A$6, $A$2)</f>
        <v>5</v>
      </c>
      <c r="K64" s="125">
        <f>[1]!VendorFilteredRows( EquipmentListTable[],EquipmentListTable[Supplier], FilterSpecs!$A$6, $A$2)</f>
        <v>0</v>
      </c>
      <c r="L64" s="125">
        <f>[1]!VendorFilteredRows( EquipmentListTable[],EquipmentListTable[Supplier], FilterSpecs!$A$6, $A$2)</f>
        <v>0</v>
      </c>
      <c r="M64" s="125" t="str">
        <f>[1]!VendorFilteredRows( EquipmentListTable[],EquipmentListTable[Supplier], FilterSpecs!$A$6, $A$2)</f>
        <v>SparkFun LiPower Shield</v>
      </c>
      <c r="N64" s="125">
        <f>[1]!VendorFilteredRows( EquipmentListTable[],EquipmentListTable[Supplier], FilterSpecs!$A$6, $A$2)</f>
        <v>29.95</v>
      </c>
      <c r="O64" s="125">
        <f>[1]!VendorFilteredRows( EquipmentListTable[],EquipmentListTable[Supplier], FilterSpecs!$A$6, $A$2)</f>
        <v>0</v>
      </c>
      <c r="P64" s="125" t="str">
        <f>[1]!VendorFilteredRows( EquipmentListTable[],EquipmentListTable[Supplier], FilterSpecs!$A$6, $A$2)</f>
        <v>B</v>
      </c>
      <c r="Q64" s="125">
        <f>[1]!VendorFilteredRows( EquipmentListTable[],EquipmentListTable[Supplier], FilterSpecs!$A$6, $A$2)</f>
        <v>90</v>
      </c>
      <c r="R64" s="125" t="str">
        <f>[1]!VendorFilteredRows( EquipmentListTable[],EquipmentListTable[Supplier], FilterSpecs!$A$6, $A$2)</f>
        <v>DEV-13158</v>
      </c>
      <c r="S64" s="125">
        <f>[1]!VendorFilteredRows( EquipmentListTable[],EquipmentListTable[Supplier], FilterSpecs!$A$6, $A$2)</f>
        <v>29.95</v>
      </c>
      <c r="T64" s="125">
        <f>[1]!VendorFilteredRows( EquipmentListTable[],EquipmentListTable[Supplier], FilterSpecs!$A$6, $A$2)</f>
        <v>149.75</v>
      </c>
      <c r="U64" s="125">
        <f>[1]!VendorFilteredRows( EquipmentListTable[],EquipmentListTable[Supplier], FilterSpecs!$A$6, $A$2)</f>
        <v>149.75</v>
      </c>
      <c r="V64" s="125">
        <f>[1]!VendorFilteredRows( EquipmentListTable[],EquipmentListTable[Supplier], FilterSpecs!$A$6, $A$2)</f>
        <v>0</v>
      </c>
      <c r="W64" s="125">
        <f>[1]!VendorFilteredRows( EquipmentListTable[],EquipmentListTable[Supplier], FilterSpecs!$A$6, $A$2)</f>
        <v>0</v>
      </c>
      <c r="X64" s="125" t="str">
        <f>[1]!VendorFilteredRows( EquipmentListTable[],EquipmentListTable[Supplier], FilterSpecs!$A$6, $A$2)</f>
        <v>https://www.sparkfun.com/products/13158</v>
      </c>
      <c r="Y64" s="125" t="str">
        <f>[1]!VendorFilteredRows( EquipmentListTable[],EquipmentListTable[Supplier], FilterSpecs!$A$6, $A$2)</f>
        <v>https://cdn.sparkfun.com/r/92-92/assets/parts/1/0/2/7/0/13158-01.jpg</v>
      </c>
      <c r="Z64" s="125" t="str">
        <f>[1]!VendorFilteredRows( EquipmentListTable[],EquipmentListTable[Supplier], FilterSpecs!$A$6, $A$2)</f>
        <v>https://www.sparkfun.com/products/13158</v>
      </c>
      <c r="AA64" s="125" t="str">
        <f>[1]!VendorFilteredRows( EquipmentListTable[],EquipmentListTable[Supplier], FilterSpecs!$A$6, $A$2)</f>
        <v>https://www.mouser.com/ProductDetail/474-DEV-13158</v>
      </c>
      <c r="AB64" s="125"/>
      <c r="AC64" s="125"/>
    </row>
    <row r="65" spans="1:29" x14ac:dyDescent="0.3">
      <c r="A65" s="125" t="str">
        <f>[1]!VendorFilteredRows( EquipmentListTable[],EquipmentListTable[Supplier], FilterSpecs!$A$6, $A$2)</f>
        <v>Primary Component</v>
      </c>
      <c r="B65" s="125" t="str">
        <f>[1]!VendorFilteredRows( EquipmentListTable[],EquipmentListTable[Supplier], FilterSpecs!$A$6, $A$2)</f>
        <v>Power Supply, LiPO Battery Supply/Management</v>
      </c>
      <c r="C65" s="125" t="str">
        <f>[1]!VendorFilteredRows( EquipmentListTable[],EquipmentListTable[Supplier], FilterSpecs!$A$6, $A$2)</f>
        <v>SparkFun</v>
      </c>
      <c r="D65" s="125" t="str">
        <f>[1]!VendorFilteredRows( EquipmentListTable[],EquipmentListTable[Supplier], FilterSpecs!$A$6, $A$2)</f>
        <v>PRT-12711</v>
      </c>
      <c r="E65" s="125">
        <f>[1]!VendorFilteredRows( EquipmentListTable[],EquipmentListTable[Supplier], FilterSpecs!$A$6, $A$2)</f>
        <v>1</v>
      </c>
      <c r="F65" s="125">
        <f>[1]!VendorFilteredRows( EquipmentListTable[],EquipmentListTable[Supplier], FilterSpecs!$A$6, $A$2)</f>
        <v>0</v>
      </c>
      <c r="G65" s="125">
        <f>[1]!VendorFilteredRows( EquipmentListTable[],EquipmentListTable[Supplier], FilterSpecs!$A$6, $A$2)</f>
        <v>0</v>
      </c>
      <c r="H65" s="125">
        <f>[1]!VendorFilteredRows( EquipmentListTable[],EquipmentListTable[Supplier], FilterSpecs!$A$6, $A$2)</f>
        <v>5</v>
      </c>
      <c r="I65" s="125">
        <f>[1]!VendorFilteredRows( EquipmentListTable[],EquipmentListTable[Supplier], FilterSpecs!$A$6, $A$2)</f>
        <v>5</v>
      </c>
      <c r="J65" s="125">
        <f>[1]!VendorFilteredRows( EquipmentListTable[],EquipmentListTable[Supplier], FilterSpecs!$A$6, $A$2)</f>
        <v>5</v>
      </c>
      <c r="K65" s="125">
        <f>[1]!VendorFilteredRows( EquipmentListTable[],EquipmentListTable[Supplier], FilterSpecs!$A$6, $A$2)</f>
        <v>0</v>
      </c>
      <c r="L65" s="125">
        <f>[1]!VendorFilteredRows( EquipmentListTable[],EquipmentListTable[Supplier], FilterSpecs!$A$6, $A$2)</f>
        <v>0</v>
      </c>
      <c r="M65" s="125" t="str">
        <f>[1]!VendorFilteredRows( EquipmentListTable[],EquipmentListTable[Supplier], FilterSpecs!$A$6, $A$2)</f>
        <v>SparkFun USB LiPoly Charger - Single Cell</v>
      </c>
      <c r="N65" s="125">
        <f>[1]!VendorFilteredRows( EquipmentListTable[],EquipmentListTable[Supplier], FilterSpecs!$A$6, $A$2)</f>
        <v>14.95</v>
      </c>
      <c r="O65" s="125">
        <f>[1]!VendorFilteredRows( EquipmentListTable[],EquipmentListTable[Supplier], FilterSpecs!$A$6, $A$2)</f>
        <v>0</v>
      </c>
      <c r="P65" s="125" t="str">
        <f>[1]!VendorFilteredRows( EquipmentListTable[],EquipmentListTable[Supplier], FilterSpecs!$A$6, $A$2)</f>
        <v>B</v>
      </c>
      <c r="Q65" s="125">
        <f>[1]!VendorFilteredRows( EquipmentListTable[],EquipmentListTable[Supplier], FilterSpecs!$A$6, $A$2)</f>
        <v>91</v>
      </c>
      <c r="R65" s="125" t="str">
        <f>[1]!VendorFilteredRows( EquipmentListTable[],EquipmentListTable[Supplier], FilterSpecs!$A$6, $A$2)</f>
        <v>PRT-12711</v>
      </c>
      <c r="S65" s="125">
        <f>[1]!VendorFilteredRows( EquipmentListTable[],EquipmentListTable[Supplier], FilterSpecs!$A$6, $A$2)</f>
        <v>14.95</v>
      </c>
      <c r="T65" s="125">
        <f>[1]!VendorFilteredRows( EquipmentListTable[],EquipmentListTable[Supplier], FilterSpecs!$A$6, $A$2)</f>
        <v>74.75</v>
      </c>
      <c r="U65" s="125">
        <f>[1]!VendorFilteredRows( EquipmentListTable[],EquipmentListTable[Supplier], FilterSpecs!$A$6, $A$2)</f>
        <v>74.75</v>
      </c>
      <c r="V65" s="125">
        <f>[1]!VendorFilteredRows( EquipmentListTable[],EquipmentListTable[Supplier], FilterSpecs!$A$6, $A$2)</f>
        <v>0</v>
      </c>
      <c r="W65" s="125">
        <f>[1]!VendorFilteredRows( EquipmentListTable[],EquipmentListTable[Supplier], FilterSpecs!$A$6, $A$2)</f>
        <v>0</v>
      </c>
      <c r="X65" s="125" t="str">
        <f>[1]!VendorFilteredRows( EquipmentListTable[],EquipmentListTable[Supplier], FilterSpecs!$A$6, $A$2)</f>
        <v>https://www.sparkfun.com/products/12711</v>
      </c>
      <c r="Y65" s="125" t="str">
        <f>[1]!VendorFilteredRows( EquipmentListTable[],EquipmentListTable[Supplier], FilterSpecs!$A$6, $A$2)</f>
        <v>https://cdn.sparkfun.com/r/92-92/assets/parts/9/4/5/6/12711-01.jpg</v>
      </c>
      <c r="Z65" s="125" t="str">
        <f>[1]!VendorFilteredRows( EquipmentListTable[],EquipmentListTable[Supplier], FilterSpecs!$A$6, $A$2)</f>
        <v>https://www.sparkfun.com/products/12711</v>
      </c>
      <c r="AA65" s="125" t="str">
        <f>[1]!VendorFilteredRows( EquipmentListTable[],EquipmentListTable[Supplier], FilterSpecs!$A$6, $A$2)</f>
        <v>https://www.mouser.com/ProductDetail/474-PRT-12711</v>
      </c>
      <c r="AB65" s="125"/>
      <c r="AC65" s="125"/>
    </row>
    <row r="66" spans="1:29" x14ac:dyDescent="0.3">
      <c r="A66" s="125" t="str">
        <f>[1]!VendorFilteredRows( EquipmentListTable[],EquipmentListTable[Supplier], FilterSpecs!$A$6, $A$2)</f>
        <v>Primary Component</v>
      </c>
      <c r="B66" s="125" t="str">
        <f>[1]!VendorFilteredRows( EquipmentListTable[],EquipmentListTable[Supplier], FilterSpecs!$A$6, $A$2)</f>
        <v>Power Supply, LiPO Battery Supply/Management</v>
      </c>
      <c r="C66" s="125" t="str">
        <f>[1]!VendorFilteredRows( EquipmentListTable[],EquipmentListTable[Supplier], FilterSpecs!$A$6, $A$2)</f>
        <v>SparkFun</v>
      </c>
      <c r="D66" s="125" t="str">
        <f>[1]!VendorFilteredRows( EquipmentListTable[],EquipmentListTable[Supplier], FilterSpecs!$A$6, $A$2)</f>
        <v>PRT-13777</v>
      </c>
      <c r="E66" s="125">
        <f>[1]!VendorFilteredRows( EquipmentListTable[],EquipmentListTable[Supplier], FilterSpecs!$A$6, $A$2)</f>
        <v>0</v>
      </c>
      <c r="F66" s="125">
        <f>[1]!VendorFilteredRows( EquipmentListTable[],EquipmentListTable[Supplier], FilterSpecs!$A$6, $A$2)</f>
        <v>2</v>
      </c>
      <c r="G66" s="125">
        <f>[1]!VendorFilteredRows( EquipmentListTable[],EquipmentListTable[Supplier], FilterSpecs!$A$6, $A$2)</f>
        <v>0</v>
      </c>
      <c r="H66" s="125">
        <f>[1]!VendorFilteredRows( EquipmentListTable[],EquipmentListTable[Supplier], FilterSpecs!$A$6, $A$2)</f>
        <v>2</v>
      </c>
      <c r="I66" s="125">
        <f>[1]!VendorFilteredRows( EquipmentListTable[],EquipmentListTable[Supplier], FilterSpecs!$A$6, $A$2)</f>
        <v>0</v>
      </c>
      <c r="J66" s="125">
        <f>[1]!VendorFilteredRows( EquipmentListTable[],EquipmentListTable[Supplier], FilterSpecs!$A$6, $A$2)</f>
        <v>0</v>
      </c>
      <c r="K66" s="125">
        <f>[1]!VendorFilteredRows( EquipmentListTable[],EquipmentListTable[Supplier], FilterSpecs!$A$6, $A$2)</f>
        <v>2</v>
      </c>
      <c r="L66" s="125">
        <f>[1]!VendorFilteredRows( EquipmentListTable[],EquipmentListTable[Supplier], FilterSpecs!$A$6, $A$2)</f>
        <v>2</v>
      </c>
      <c r="M66" s="125" t="str">
        <f>[1]!VendorFilteredRows( EquipmentListTable[],EquipmentListTable[Supplier], FilterSpecs!$A$6, $A$2)</f>
        <v>SparkFun Battery Babysitter - LiPo Battery Manager</v>
      </c>
      <c r="N66" s="125">
        <f>[1]!VendorFilteredRows( EquipmentListTable[],EquipmentListTable[Supplier], FilterSpecs!$A$6, $A$2)</f>
        <v>19.95</v>
      </c>
      <c r="O66" s="125">
        <f>[1]!VendorFilteredRows( EquipmentListTable[],EquipmentListTable[Supplier], FilterSpecs!$A$6, $A$2)</f>
        <v>39.9</v>
      </c>
      <c r="P66" s="125" t="str">
        <f>[1]!VendorFilteredRows( EquipmentListTable[],EquipmentListTable[Supplier], FilterSpecs!$A$6, $A$2)</f>
        <v>A</v>
      </c>
      <c r="Q66" s="125">
        <f>[1]!VendorFilteredRows( EquipmentListTable[],EquipmentListTable[Supplier], FilterSpecs!$A$6, $A$2)</f>
        <v>92</v>
      </c>
      <c r="R66" s="125" t="str">
        <f>[1]!VendorFilteredRows( EquipmentListTable[],EquipmentListTable[Supplier], FilterSpecs!$A$6, $A$2)</f>
        <v>PRT-13777</v>
      </c>
      <c r="S66" s="125">
        <f>[1]!VendorFilteredRows( EquipmentListTable[],EquipmentListTable[Supplier], FilterSpecs!$A$6, $A$2)</f>
        <v>0</v>
      </c>
      <c r="T66" s="125">
        <f>[1]!VendorFilteredRows( EquipmentListTable[],EquipmentListTable[Supplier], FilterSpecs!$A$6, $A$2)</f>
        <v>39.9</v>
      </c>
      <c r="U66" s="125">
        <f>[1]!VendorFilteredRows( EquipmentListTable[],EquipmentListTable[Supplier], FilterSpecs!$A$6, $A$2)</f>
        <v>0</v>
      </c>
      <c r="V66" s="125">
        <f>[1]!VendorFilteredRows( EquipmentListTable[],EquipmentListTable[Supplier], FilterSpecs!$A$6, $A$2)</f>
        <v>39.9</v>
      </c>
      <c r="W66" s="125">
        <f>[1]!VendorFilteredRows( EquipmentListTable[],EquipmentListTable[Supplier], FilterSpecs!$A$6, $A$2)</f>
        <v>39.9</v>
      </c>
      <c r="X66" s="125" t="str">
        <f>[1]!VendorFilteredRows( EquipmentListTable[],EquipmentListTable[Supplier], FilterSpecs!$A$6, $A$2)</f>
        <v>https://www.sparkfun.com/products/13777</v>
      </c>
      <c r="Y66" s="125" t="str">
        <f>[1]!VendorFilteredRows( EquipmentListTable[],EquipmentListTable[Supplier], FilterSpecs!$A$6, $A$2)</f>
        <v>https://cdn.sparkfun.com/r/92-92/assets/parts/1/1/3/3/1/13777-01.jpg</v>
      </c>
      <c r="Z66" s="125" t="str">
        <f>[1]!VendorFilteredRows( EquipmentListTable[],EquipmentListTable[Supplier], FilterSpecs!$A$6, $A$2)</f>
        <v>https://www.sparkfun.com/products/13777</v>
      </c>
      <c r="AA66" s="125" t="str">
        <f>[1]!VendorFilteredRows( EquipmentListTable[],EquipmentListTable[Supplier], FilterSpecs!$A$6, $A$2)</f>
        <v>https://www.mouser.com/ProductDetail/474-PRT-13777</v>
      </c>
      <c r="AB66" s="125"/>
      <c r="AC66" s="125"/>
    </row>
    <row r="67" spans="1:29" x14ac:dyDescent="0.3">
      <c r="A67" s="125" t="str">
        <f>[1]!VendorFilteredRows( EquipmentListTable[],EquipmentListTable[Supplier], FilterSpecs!$A$6, $A$2)</f>
        <v>Primary Component</v>
      </c>
      <c r="B67" s="125" t="str">
        <f>[1]!VendorFilteredRows( EquipmentListTable[],EquipmentListTable[Supplier], FilterSpecs!$A$6, $A$2)</f>
        <v>Power Supply, LiPO Battery Supply/Management</v>
      </c>
      <c r="C67" s="125" t="str">
        <f>[1]!VendorFilteredRows( EquipmentListTable[],EquipmentListTable[Supplier], FilterSpecs!$A$6, $A$2)</f>
        <v>SparkFun</v>
      </c>
      <c r="D67" s="125" t="str">
        <f>[1]!VendorFilteredRows( EquipmentListTable[],EquipmentListTable[Supplier], FilterSpecs!$A$6, $A$2)</f>
        <v>PRT-13856</v>
      </c>
      <c r="E67" s="125">
        <f>[1]!VendorFilteredRows( EquipmentListTable[],EquipmentListTable[Supplier], FilterSpecs!$A$6, $A$2)</f>
        <v>1</v>
      </c>
      <c r="F67" s="125">
        <f>[1]!VendorFilteredRows( EquipmentListTable[],EquipmentListTable[Supplier], FilterSpecs!$A$6, $A$2)</f>
        <v>0</v>
      </c>
      <c r="G67" s="125">
        <f>[1]!VendorFilteredRows( EquipmentListTable[],EquipmentListTable[Supplier], FilterSpecs!$A$6, $A$2)</f>
        <v>0</v>
      </c>
      <c r="H67" s="125">
        <f>[1]!VendorFilteredRows( EquipmentListTable[],EquipmentListTable[Supplier], FilterSpecs!$A$6, $A$2)</f>
        <v>5</v>
      </c>
      <c r="I67" s="125">
        <f>[1]!VendorFilteredRows( EquipmentListTable[],EquipmentListTable[Supplier], FilterSpecs!$A$6, $A$2)</f>
        <v>5</v>
      </c>
      <c r="J67" s="125">
        <f>[1]!VendorFilteredRows( EquipmentListTable[],EquipmentListTable[Supplier], FilterSpecs!$A$6, $A$2)</f>
        <v>5</v>
      </c>
      <c r="K67" s="125">
        <f>[1]!VendorFilteredRows( EquipmentListTable[],EquipmentListTable[Supplier], FilterSpecs!$A$6, $A$2)</f>
        <v>0</v>
      </c>
      <c r="L67" s="125">
        <f>[1]!VendorFilteredRows( EquipmentListTable[],EquipmentListTable[Supplier], FilterSpecs!$A$6, $A$2)</f>
        <v>0</v>
      </c>
      <c r="M67" s="125" t="str">
        <f>[1]!VendorFilteredRows( EquipmentListTable[],EquipmentListTable[Supplier], FilterSpecs!$A$6, $A$2)</f>
        <v>Lithium Ion Battery - 6Ah</v>
      </c>
      <c r="N67" s="125">
        <f>[1]!VendorFilteredRows( EquipmentListTable[],EquipmentListTable[Supplier], FilterSpecs!$A$6, $A$2)</f>
        <v>29.95</v>
      </c>
      <c r="O67" s="125">
        <f>[1]!VendorFilteredRows( EquipmentListTable[],EquipmentListTable[Supplier], FilterSpecs!$A$6, $A$2)</f>
        <v>0</v>
      </c>
      <c r="P67" s="125" t="str">
        <f>[1]!VendorFilteredRows( EquipmentListTable[],EquipmentListTable[Supplier], FilterSpecs!$A$6, $A$2)</f>
        <v>B</v>
      </c>
      <c r="Q67" s="125">
        <f>[1]!VendorFilteredRows( EquipmentListTable[],EquipmentListTable[Supplier], FilterSpecs!$A$6, $A$2)</f>
        <v>93</v>
      </c>
      <c r="R67" s="125" t="str">
        <f>[1]!VendorFilteredRows( EquipmentListTable[],EquipmentListTable[Supplier], FilterSpecs!$A$6, $A$2)</f>
        <v>PRT-13856</v>
      </c>
      <c r="S67" s="125">
        <f>[1]!VendorFilteredRows( EquipmentListTable[],EquipmentListTable[Supplier], FilterSpecs!$A$6, $A$2)</f>
        <v>29.95</v>
      </c>
      <c r="T67" s="125">
        <f>[1]!VendorFilteredRows( EquipmentListTable[],EquipmentListTable[Supplier], FilterSpecs!$A$6, $A$2)</f>
        <v>149.75</v>
      </c>
      <c r="U67" s="125">
        <f>[1]!VendorFilteredRows( EquipmentListTable[],EquipmentListTable[Supplier], FilterSpecs!$A$6, $A$2)</f>
        <v>149.75</v>
      </c>
      <c r="V67" s="125">
        <f>[1]!VendorFilteredRows( EquipmentListTable[],EquipmentListTable[Supplier], FilterSpecs!$A$6, $A$2)</f>
        <v>0</v>
      </c>
      <c r="W67" s="125">
        <f>[1]!VendorFilteredRows( EquipmentListTable[],EquipmentListTable[Supplier], FilterSpecs!$A$6, $A$2)</f>
        <v>0</v>
      </c>
      <c r="X67" s="125" t="str">
        <f>[1]!VendorFilteredRows( EquipmentListTable[],EquipmentListTable[Supplier], FilterSpecs!$A$6, $A$2)</f>
        <v>https://www.sparkfun.com/products/13856</v>
      </c>
      <c r="Y67" s="125" t="str">
        <f>[1]!VendorFilteredRows( EquipmentListTable[],EquipmentListTable[Supplier], FilterSpecs!$A$6, $A$2)</f>
        <v>https://cdn.sparkfun.com/r/92-92/assets/parts/1/1/4/6/3/13856-01.jpg</v>
      </c>
      <c r="Z67" s="125" t="str">
        <f>[1]!VendorFilteredRows( EquipmentListTable[],EquipmentListTable[Supplier], FilterSpecs!$A$6, $A$2)</f>
        <v>https://www.sparkfun.com/products/13856</v>
      </c>
      <c r="AA67" s="125" t="str">
        <f>[1]!VendorFilteredRows( EquipmentListTable[],EquipmentListTable[Supplier], FilterSpecs!$A$6, $A$2)</f>
        <v>https://www.mouser.com/ProductDetail/474-PRT-13856</v>
      </c>
      <c r="AB67" s="125"/>
      <c r="AC67" s="125"/>
    </row>
    <row r="68" spans="1:29" x14ac:dyDescent="0.3">
      <c r="A68" s="125" t="str">
        <f>[1]!VendorFilteredRows( EquipmentListTable[],EquipmentListTable[Supplier], FilterSpecs!$A$6, $A$2)</f>
        <v>Primary Component</v>
      </c>
      <c r="B68" s="125" t="str">
        <f>[1]!VendorFilteredRows( EquipmentListTable[],EquipmentListTable[Supplier], FilterSpecs!$A$6, $A$2)</f>
        <v>Power Supply, LiPO Battery Supply/Management</v>
      </c>
      <c r="C68" s="125" t="str">
        <f>[1]!VendorFilteredRows( EquipmentListTable[],EquipmentListTable[Supplier], FilterSpecs!$A$6, $A$2)</f>
        <v>SparkFun</v>
      </c>
      <c r="D68" s="125" t="str">
        <f>[1]!VendorFilteredRows( EquipmentListTable[],EquipmentListTable[Supplier], FilterSpecs!$A$6, $A$2)</f>
        <v>PRT-13855</v>
      </c>
      <c r="E68" s="125">
        <f>[1]!VendorFilteredRows( EquipmentListTable[],EquipmentListTable[Supplier], FilterSpecs!$A$6, $A$2)</f>
        <v>0</v>
      </c>
      <c r="F68" s="125">
        <f>[1]!VendorFilteredRows( EquipmentListTable[],EquipmentListTable[Supplier], FilterSpecs!$A$6, $A$2)</f>
        <v>2</v>
      </c>
      <c r="G68" s="125">
        <f>[1]!VendorFilteredRows( EquipmentListTable[],EquipmentListTable[Supplier], FilterSpecs!$A$6, $A$2)</f>
        <v>0</v>
      </c>
      <c r="H68" s="125">
        <f>[1]!VendorFilteredRows( EquipmentListTable[],EquipmentListTable[Supplier], FilterSpecs!$A$6, $A$2)</f>
        <v>2</v>
      </c>
      <c r="I68" s="125">
        <f>[1]!VendorFilteredRows( EquipmentListTable[],EquipmentListTable[Supplier], FilterSpecs!$A$6, $A$2)</f>
        <v>0</v>
      </c>
      <c r="J68" s="125">
        <f>[1]!VendorFilteredRows( EquipmentListTable[],EquipmentListTable[Supplier], FilterSpecs!$A$6, $A$2)</f>
        <v>0</v>
      </c>
      <c r="K68" s="125">
        <f>[1]!VendorFilteredRows( EquipmentListTable[],EquipmentListTable[Supplier], FilterSpecs!$A$6, $A$2)</f>
        <v>2</v>
      </c>
      <c r="L68" s="125">
        <f>[1]!VendorFilteredRows( EquipmentListTable[],EquipmentListTable[Supplier], FilterSpecs!$A$6, $A$2)</f>
        <v>2</v>
      </c>
      <c r="M68" s="125" t="str">
        <f>[1]!VendorFilteredRows( EquipmentListTable[],EquipmentListTable[Supplier], FilterSpecs!$A$6, $A$2)</f>
        <v>Lithium Ion Battery - 2Ah</v>
      </c>
      <c r="N68" s="125">
        <f>[1]!VendorFilteredRows( EquipmentListTable[],EquipmentListTable[Supplier], FilterSpecs!$A$6, $A$2)</f>
        <v>12.95</v>
      </c>
      <c r="O68" s="125">
        <f>[1]!VendorFilteredRows( EquipmentListTable[],EquipmentListTable[Supplier], FilterSpecs!$A$6, $A$2)</f>
        <v>25.9</v>
      </c>
      <c r="P68" s="125" t="str">
        <f>[1]!VendorFilteredRows( EquipmentListTable[],EquipmentListTable[Supplier], FilterSpecs!$A$6, $A$2)</f>
        <v>A</v>
      </c>
      <c r="Q68" s="125">
        <f>[1]!VendorFilteredRows( EquipmentListTable[],EquipmentListTable[Supplier], FilterSpecs!$A$6, $A$2)</f>
        <v>94</v>
      </c>
      <c r="R68" s="125" t="str">
        <f>[1]!VendorFilteredRows( EquipmentListTable[],EquipmentListTable[Supplier], FilterSpecs!$A$6, $A$2)</f>
        <v>PRT-13855</v>
      </c>
      <c r="S68" s="125">
        <f>[1]!VendorFilteredRows( EquipmentListTable[],EquipmentListTable[Supplier], FilterSpecs!$A$6, $A$2)</f>
        <v>0</v>
      </c>
      <c r="T68" s="125">
        <f>[1]!VendorFilteredRows( EquipmentListTable[],EquipmentListTable[Supplier], FilterSpecs!$A$6, $A$2)</f>
        <v>25.9</v>
      </c>
      <c r="U68" s="125">
        <f>[1]!VendorFilteredRows( EquipmentListTable[],EquipmentListTable[Supplier], FilterSpecs!$A$6, $A$2)</f>
        <v>0</v>
      </c>
      <c r="V68" s="125">
        <f>[1]!VendorFilteredRows( EquipmentListTable[],EquipmentListTable[Supplier], FilterSpecs!$A$6, $A$2)</f>
        <v>25.9</v>
      </c>
      <c r="W68" s="125">
        <f>[1]!VendorFilteredRows( EquipmentListTable[],EquipmentListTable[Supplier], FilterSpecs!$A$6, $A$2)</f>
        <v>25.9</v>
      </c>
      <c r="X68" s="125" t="str">
        <f>[1]!VendorFilteredRows( EquipmentListTable[],EquipmentListTable[Supplier], FilterSpecs!$A$6, $A$2)</f>
        <v>https://www.sparkfun.com/products/13855</v>
      </c>
      <c r="Y68" s="125" t="str">
        <f>[1]!VendorFilteredRows( EquipmentListTable[],EquipmentListTable[Supplier], FilterSpecs!$A$6, $A$2)</f>
        <v>https://cdn.sparkfun.com/r/92-92/assets/parts/1/1/4/6/2/13855-01.jpg</v>
      </c>
      <c r="Z68" s="125" t="str">
        <f>[1]!VendorFilteredRows( EquipmentListTable[],EquipmentListTable[Supplier], FilterSpecs!$A$6, $A$2)</f>
        <v>https://www.sparkfun.com/products/13855</v>
      </c>
      <c r="AA68" s="125" t="str">
        <f>[1]!VendorFilteredRows( EquipmentListTable[],EquipmentListTable[Supplier], FilterSpecs!$A$6, $A$2)</f>
        <v>https://www.mouser.com/ProductDetail/474-PRT-13855</v>
      </c>
      <c r="AB68" s="125"/>
      <c r="AC68" s="125"/>
    </row>
    <row r="69" spans="1:29" x14ac:dyDescent="0.3">
      <c r="A69" s="125" t="str">
        <f>[1]!VendorFilteredRows( EquipmentListTable[],EquipmentListTable[Supplier], FilterSpecs!$A$6, $A$2)</f>
        <v>Primary Component</v>
      </c>
      <c r="B69" s="125" t="str">
        <f>[1]!VendorFilteredRows( EquipmentListTable[],EquipmentListTable[Supplier], FilterSpecs!$A$6, $A$2)</f>
        <v>Power Supply, Breadboard</v>
      </c>
      <c r="C69" s="125" t="str">
        <f>[1]!VendorFilteredRows( EquipmentListTable[],EquipmentListTable[Supplier], FilterSpecs!$A$6, $A$2)</f>
        <v>SparkFun</v>
      </c>
      <c r="D69" s="125" t="str">
        <f>[1]!VendorFilteredRows( EquipmentListTable[],EquipmentListTable[Supplier], FilterSpecs!$A$6, $A$2)</f>
        <v>PRT-13032</v>
      </c>
      <c r="E69" s="125">
        <f>[1]!VendorFilteredRows( EquipmentListTable[],EquipmentListTable[Supplier], FilterSpecs!$A$6, $A$2)</f>
        <v>1</v>
      </c>
      <c r="F69" s="125">
        <f>[1]!VendorFilteredRows( EquipmentListTable[],EquipmentListTable[Supplier], FilterSpecs!$A$6, $A$2)</f>
        <v>0</v>
      </c>
      <c r="G69" s="125">
        <f>[1]!VendorFilteredRows( EquipmentListTable[],EquipmentListTable[Supplier], FilterSpecs!$A$6, $A$2)</f>
        <v>0</v>
      </c>
      <c r="H69" s="125">
        <f>[1]!VendorFilteredRows( EquipmentListTable[],EquipmentListTable[Supplier], FilterSpecs!$A$6, $A$2)</f>
        <v>5</v>
      </c>
      <c r="I69" s="125">
        <f>[1]!VendorFilteredRows( EquipmentListTable[],EquipmentListTable[Supplier], FilterSpecs!$A$6, $A$2)</f>
        <v>5</v>
      </c>
      <c r="J69" s="125">
        <f>[1]!VendorFilteredRows( EquipmentListTable[],EquipmentListTable[Supplier], FilterSpecs!$A$6, $A$2)</f>
        <v>5</v>
      </c>
      <c r="K69" s="125">
        <f>[1]!VendorFilteredRows( EquipmentListTable[],EquipmentListTable[Supplier], FilterSpecs!$A$6, $A$2)</f>
        <v>0</v>
      </c>
      <c r="L69" s="125">
        <f>[1]!VendorFilteredRows( EquipmentListTable[],EquipmentListTable[Supplier], FilterSpecs!$A$6, $A$2)</f>
        <v>0</v>
      </c>
      <c r="M69" s="125" t="str">
        <f>[1]!VendorFilteredRows( EquipmentListTable[],EquipmentListTable[Supplier], FilterSpecs!$A$6, $A$2)</f>
        <v>SparkFun Breadboard Power Supply Stick - 5V/3.3V</v>
      </c>
      <c r="N69" s="125">
        <f>[1]!VendorFilteredRows( EquipmentListTable[],EquipmentListTable[Supplier], FilterSpecs!$A$6, $A$2)</f>
        <v>9.9499999999999993</v>
      </c>
      <c r="O69" s="125">
        <f>[1]!VendorFilteredRows( EquipmentListTable[],EquipmentListTable[Supplier], FilterSpecs!$A$6, $A$2)</f>
        <v>0</v>
      </c>
      <c r="P69" s="125" t="str">
        <f>[1]!VendorFilteredRows( EquipmentListTable[],EquipmentListTable[Supplier], FilterSpecs!$A$6, $A$2)</f>
        <v>B</v>
      </c>
      <c r="Q69" s="125">
        <f>[1]!VendorFilteredRows( EquipmentListTable[],EquipmentListTable[Supplier], FilterSpecs!$A$6, $A$2)</f>
        <v>95</v>
      </c>
      <c r="R69" s="125" t="str">
        <f>[1]!VendorFilteredRows( EquipmentListTable[],EquipmentListTable[Supplier], FilterSpecs!$A$6, $A$2)</f>
        <v>PRT-13032</v>
      </c>
      <c r="S69" s="125">
        <f>[1]!VendorFilteredRows( EquipmentListTable[],EquipmentListTable[Supplier], FilterSpecs!$A$6, $A$2)</f>
        <v>9.9499999999999993</v>
      </c>
      <c r="T69" s="125">
        <f>[1]!VendorFilteredRows( EquipmentListTable[],EquipmentListTable[Supplier], FilterSpecs!$A$6, $A$2)</f>
        <v>49.75</v>
      </c>
      <c r="U69" s="125">
        <f>[1]!VendorFilteredRows( EquipmentListTable[],EquipmentListTable[Supplier], FilterSpecs!$A$6, $A$2)</f>
        <v>49.75</v>
      </c>
      <c r="V69" s="125">
        <f>[1]!VendorFilteredRows( EquipmentListTable[],EquipmentListTable[Supplier], FilterSpecs!$A$6, $A$2)</f>
        <v>0</v>
      </c>
      <c r="W69" s="125">
        <f>[1]!VendorFilteredRows( EquipmentListTable[],EquipmentListTable[Supplier], FilterSpecs!$A$6, $A$2)</f>
        <v>0</v>
      </c>
      <c r="X69" s="125" t="str">
        <f>[1]!VendorFilteredRows( EquipmentListTable[],EquipmentListTable[Supplier], FilterSpecs!$A$6, $A$2)</f>
        <v>https://www.sparkfun.com/products/13032</v>
      </c>
      <c r="Y69" s="125" t="str">
        <f>[1]!VendorFilteredRows( EquipmentListTable[],EquipmentListTable[Supplier], FilterSpecs!$A$6, $A$2)</f>
        <v>https://cdn.sparkfun.com/r/92-92/assets/parts/1/0/0/3/2/13032-01.jpg</v>
      </c>
      <c r="Z69" s="125" t="str">
        <f>[1]!VendorFilteredRows( EquipmentListTable[],EquipmentListTable[Supplier], FilterSpecs!$A$6, $A$2)</f>
        <v>https://www.sparkfun.com/products/13032</v>
      </c>
      <c r="AA69" s="125" t="str">
        <f>[1]!VendorFilteredRows( EquipmentListTable[],EquipmentListTable[Supplier], FilterSpecs!$A$6, $A$2)</f>
        <v>https://www.mouser.com/ProductDetail/474-PRT-13032</v>
      </c>
      <c r="AB69" s="125"/>
      <c r="AC69" s="125"/>
    </row>
    <row r="70" spans="1:29" x14ac:dyDescent="0.3">
      <c r="A70" s="125" t="str">
        <f>[1]!VendorFilteredRows( EquipmentListTable[],EquipmentListTable[Supplier], FilterSpecs!$A$6, $A$2)</f>
        <v>Primary Component</v>
      </c>
      <c r="B70" s="125" t="str">
        <f>[1]!VendorFilteredRows( EquipmentListTable[],EquipmentListTable[Supplier], FilterSpecs!$A$6, $A$2)</f>
        <v>Power Supply, Breadboard</v>
      </c>
      <c r="C70" s="125" t="str">
        <f>[1]!VendorFilteredRows( EquipmentListTable[],EquipmentListTable[Supplier], FilterSpecs!$A$6, $A$2)</f>
        <v>SparkFun</v>
      </c>
      <c r="D70" s="125" t="str">
        <f>[1]!VendorFilteredRows( EquipmentListTable[],EquipmentListTable[Supplier], FilterSpecs!$A$6, $A$2)</f>
        <v>PRT-00114</v>
      </c>
      <c r="E70" s="125">
        <f>[1]!VendorFilteredRows( EquipmentListTable[],EquipmentListTable[Supplier], FilterSpecs!$A$6, $A$2)</f>
        <v>0</v>
      </c>
      <c r="F70" s="125">
        <f>[1]!VendorFilteredRows( EquipmentListTable[],EquipmentListTable[Supplier], FilterSpecs!$A$6, $A$2)</f>
        <v>2</v>
      </c>
      <c r="G70" s="125">
        <f>[1]!VendorFilteredRows( EquipmentListTable[],EquipmentListTable[Supplier], FilterSpecs!$A$6, $A$2)</f>
        <v>0</v>
      </c>
      <c r="H70" s="125">
        <f>[1]!VendorFilteredRows( EquipmentListTable[],EquipmentListTable[Supplier], FilterSpecs!$A$6, $A$2)</f>
        <v>2</v>
      </c>
      <c r="I70" s="125">
        <f>[1]!VendorFilteredRows( EquipmentListTable[],EquipmentListTable[Supplier], FilterSpecs!$A$6, $A$2)</f>
        <v>0</v>
      </c>
      <c r="J70" s="125">
        <f>[1]!VendorFilteredRows( EquipmentListTable[],EquipmentListTable[Supplier], FilterSpecs!$A$6, $A$2)</f>
        <v>0</v>
      </c>
      <c r="K70" s="125">
        <f>[1]!VendorFilteredRows( EquipmentListTable[],EquipmentListTable[Supplier], FilterSpecs!$A$6, $A$2)</f>
        <v>2</v>
      </c>
      <c r="L70" s="125">
        <f>[1]!VendorFilteredRows( EquipmentListTable[],EquipmentListTable[Supplier], FilterSpecs!$A$6, $A$2)</f>
        <v>2</v>
      </c>
      <c r="M70" s="125" t="str">
        <f>[1]!VendorFilteredRows( EquipmentListTable[],EquipmentListTable[Supplier], FilterSpecs!$A$6, $A$2)</f>
        <v>SparkFun Breadboard Power Supply 5V/3.3V</v>
      </c>
      <c r="N70" s="125">
        <f>[1]!VendorFilteredRows( EquipmentListTable[],EquipmentListTable[Supplier], FilterSpecs!$A$6, $A$2)</f>
        <v>9.9499999999999993</v>
      </c>
      <c r="O70" s="125">
        <f>[1]!VendorFilteredRows( EquipmentListTable[],EquipmentListTable[Supplier], FilterSpecs!$A$6, $A$2)</f>
        <v>19.899999999999999</v>
      </c>
      <c r="P70" s="125" t="str">
        <f>[1]!VendorFilteredRows( EquipmentListTable[],EquipmentListTable[Supplier], FilterSpecs!$A$6, $A$2)</f>
        <v>A</v>
      </c>
      <c r="Q70" s="125">
        <f>[1]!VendorFilteredRows( EquipmentListTable[],EquipmentListTable[Supplier], FilterSpecs!$A$6, $A$2)</f>
        <v>96</v>
      </c>
      <c r="R70" s="125" t="str">
        <f>[1]!VendorFilteredRows( EquipmentListTable[],EquipmentListTable[Supplier], FilterSpecs!$A$6, $A$2)</f>
        <v>PRT-00114</v>
      </c>
      <c r="S70" s="125">
        <f>[1]!VendorFilteredRows( EquipmentListTable[],EquipmentListTable[Supplier], FilterSpecs!$A$6, $A$2)</f>
        <v>0</v>
      </c>
      <c r="T70" s="125">
        <f>[1]!VendorFilteredRows( EquipmentListTable[],EquipmentListTable[Supplier], FilterSpecs!$A$6, $A$2)</f>
        <v>19.899999999999999</v>
      </c>
      <c r="U70" s="125">
        <f>[1]!VendorFilteredRows( EquipmentListTable[],EquipmentListTable[Supplier], FilterSpecs!$A$6, $A$2)</f>
        <v>0</v>
      </c>
      <c r="V70" s="125">
        <f>[1]!VendorFilteredRows( EquipmentListTable[],EquipmentListTable[Supplier], FilterSpecs!$A$6, $A$2)</f>
        <v>19.899999999999999</v>
      </c>
      <c r="W70" s="125">
        <f>[1]!VendorFilteredRows( EquipmentListTable[],EquipmentListTable[Supplier], FilterSpecs!$A$6, $A$2)</f>
        <v>19.899999999999999</v>
      </c>
      <c r="X70" s="125" t="str">
        <f>[1]!VendorFilteredRows( EquipmentListTable[],EquipmentListTable[Supplier], FilterSpecs!$A$6, $A$2)</f>
        <v>https://www.sparkfun.com/products/114</v>
      </c>
      <c r="Y70" s="125" t="str">
        <f>[1]!VendorFilteredRows( EquipmentListTable[],EquipmentListTable[Supplier], FilterSpecs!$A$6, $A$2)</f>
        <v>https://cdn.sparkfun.com/r/92-92/assets/parts/1/0/4/00114-05.jpg</v>
      </c>
      <c r="Z70" s="125" t="str">
        <f>[1]!VendorFilteredRows( EquipmentListTable[],EquipmentListTable[Supplier], FilterSpecs!$A$6, $A$2)</f>
        <v>https://www.sparkfun.com/products/00114</v>
      </c>
      <c r="AA70" s="125" t="str">
        <f>[1]!VendorFilteredRows( EquipmentListTable[],EquipmentListTable[Supplier], FilterSpecs!$A$6, $A$2)</f>
        <v>https://www.mouser.com/ProductDetail/474-PRT-00114</v>
      </c>
      <c r="AB70" s="125"/>
      <c r="AC70" s="125"/>
    </row>
    <row r="71" spans="1:29" x14ac:dyDescent="0.3">
      <c r="A71" s="125" t="str">
        <f>[1]!VendorFilteredRows( EquipmentListTable[],EquipmentListTable[Supplier], FilterSpecs!$A$6, $A$2)</f>
        <v>Primary Component</v>
      </c>
      <c r="B71" s="125" t="str">
        <f>[1]!VendorFilteredRows( EquipmentListTable[],EquipmentListTable[Supplier], FilterSpecs!$A$6, $A$2)</f>
        <v>Power Supply, Breadboard</v>
      </c>
      <c r="C71" s="125" t="str">
        <f>[1]!VendorFilteredRows( EquipmentListTable[],EquipmentListTable[Supplier], FilterSpecs!$A$6, $A$2)</f>
        <v>SparkFun</v>
      </c>
      <c r="D71" s="125" t="str">
        <f>[1]!VendorFilteredRows( EquipmentListTable[],EquipmentListTable[Supplier], FilterSpecs!$A$6, $A$2)</f>
        <v>PRT-10811</v>
      </c>
      <c r="E71" s="125">
        <f>[1]!VendorFilteredRows( EquipmentListTable[],EquipmentListTable[Supplier], FilterSpecs!$A$6, $A$2)</f>
        <v>1</v>
      </c>
      <c r="F71" s="125">
        <f>[1]!VendorFilteredRows( EquipmentListTable[],EquipmentListTable[Supplier], FilterSpecs!$A$6, $A$2)</f>
        <v>1</v>
      </c>
      <c r="G71" s="125">
        <f>[1]!VendorFilteredRows( EquipmentListTable[],EquipmentListTable[Supplier], FilterSpecs!$A$6, $A$2)</f>
        <v>0</v>
      </c>
      <c r="H71" s="125">
        <f>[1]!VendorFilteredRows( EquipmentListTable[],EquipmentListTable[Supplier], FilterSpecs!$A$6, $A$2)</f>
        <v>6</v>
      </c>
      <c r="I71" s="125">
        <f>[1]!VendorFilteredRows( EquipmentListTable[],EquipmentListTable[Supplier], FilterSpecs!$A$6, $A$2)</f>
        <v>5</v>
      </c>
      <c r="J71" s="125">
        <f>[1]!VendorFilteredRows( EquipmentListTable[],EquipmentListTable[Supplier], FilterSpecs!$A$6, $A$2)</f>
        <v>5</v>
      </c>
      <c r="K71" s="125">
        <f>[1]!VendorFilteredRows( EquipmentListTable[],EquipmentListTable[Supplier], FilterSpecs!$A$6, $A$2)</f>
        <v>1</v>
      </c>
      <c r="L71" s="125">
        <f>[1]!VendorFilteredRows( EquipmentListTable[],EquipmentListTable[Supplier], FilterSpecs!$A$6, $A$2)</f>
        <v>1</v>
      </c>
      <c r="M71" s="125" t="str">
        <f>[1]!VendorFilteredRows( EquipmentListTable[],EquipmentListTable[Supplier], FilterSpecs!$A$6, $A$2)</f>
        <v>DC Barrel Jack Adapter - Breadboard Compatible</v>
      </c>
      <c r="N71" s="125">
        <f>[1]!VendorFilteredRows( EquipmentListTable[],EquipmentListTable[Supplier], FilterSpecs!$A$6, $A$2)</f>
        <v>0.95</v>
      </c>
      <c r="O71" s="125">
        <f>[1]!VendorFilteredRows( EquipmentListTable[],EquipmentListTable[Supplier], FilterSpecs!$A$6, $A$2)</f>
        <v>0.95</v>
      </c>
      <c r="P71" s="125" t="str">
        <f>[1]!VendorFilteredRows( EquipmentListTable[],EquipmentListTable[Supplier], FilterSpecs!$A$6, $A$2)</f>
        <v>B</v>
      </c>
      <c r="Q71" s="125">
        <f>[1]!VendorFilteredRows( EquipmentListTable[],EquipmentListTable[Supplier], FilterSpecs!$A$6, $A$2)</f>
        <v>98</v>
      </c>
      <c r="R71" s="125" t="str">
        <f>[1]!VendorFilteredRows( EquipmentListTable[],EquipmentListTable[Supplier], FilterSpecs!$A$6, $A$2)</f>
        <v>PRT-10811</v>
      </c>
      <c r="S71" s="125">
        <f>[1]!VendorFilteredRows( EquipmentListTable[],EquipmentListTable[Supplier], FilterSpecs!$A$6, $A$2)</f>
        <v>0.95</v>
      </c>
      <c r="T71" s="125">
        <f>[1]!VendorFilteredRows( EquipmentListTable[],EquipmentListTable[Supplier], FilterSpecs!$A$6, $A$2)</f>
        <v>5.6999999999999993</v>
      </c>
      <c r="U71" s="125">
        <f>[1]!VendorFilteredRows( EquipmentListTable[],EquipmentListTable[Supplier], FilterSpecs!$A$6, $A$2)</f>
        <v>4.75</v>
      </c>
      <c r="V71" s="125">
        <f>[1]!VendorFilteredRows( EquipmentListTable[],EquipmentListTable[Supplier], FilterSpecs!$A$6, $A$2)</f>
        <v>0.95</v>
      </c>
      <c r="W71" s="125">
        <f>[1]!VendorFilteredRows( EquipmentListTable[],EquipmentListTable[Supplier], FilterSpecs!$A$6, $A$2)</f>
        <v>0.95</v>
      </c>
      <c r="X71" s="125" t="str">
        <f>[1]!VendorFilteredRows( EquipmentListTable[],EquipmentListTable[Supplier], FilterSpecs!$A$6, $A$2)</f>
        <v>https://www.sparkfun.com/products/10811</v>
      </c>
      <c r="Y71" s="125" t="str">
        <f>[1]!VendorFilteredRows( EquipmentListTable[],EquipmentListTable[Supplier], FilterSpecs!$A$6, $A$2)</f>
        <v>https://cdn.sparkfun.com/r/92-92/assets/parts/5/8/0/3/10811-01.jpg</v>
      </c>
      <c r="Z71" s="125" t="str">
        <f>[1]!VendorFilteredRows( EquipmentListTable[],EquipmentListTable[Supplier], FilterSpecs!$A$6, $A$2)</f>
        <v>https://www.sparkfun.com/products/10811</v>
      </c>
      <c r="AA71" s="125" t="str">
        <f>[1]!VendorFilteredRows( EquipmentListTable[],EquipmentListTable[Supplier], FilterSpecs!$A$6, $A$2)</f>
        <v>https://www.mouser.com/ProductDetail/474-PRT-10811</v>
      </c>
      <c r="AB71" s="125"/>
      <c r="AC71" s="125"/>
    </row>
    <row r="72" spans="1:29" x14ac:dyDescent="0.3">
      <c r="A72" s="125" t="str">
        <f>[1]!VendorFilteredRows( EquipmentListTable[],EquipmentListTable[Supplier], FilterSpecs!$A$6, $A$2)</f>
        <v>Primary Component</v>
      </c>
      <c r="B72" s="125" t="str">
        <f>[1]!VendorFilteredRows( EquipmentListTable[],EquipmentListTable[Supplier], FilterSpecs!$A$6, $A$2)</f>
        <v>Power Supply, Control/Switch</v>
      </c>
      <c r="C72" s="125" t="str">
        <f>[1]!VendorFilteredRows( EquipmentListTable[],EquipmentListTable[Supplier], FilterSpecs!$A$6, $A$2)</f>
        <v>SparkFun</v>
      </c>
      <c r="D72" s="125" t="str">
        <f>[1]!VendorFilteredRows( EquipmentListTable[],EquipmentListTable[Supplier], FilterSpecs!$A$6, $A$2)</f>
        <v>PRT-11214</v>
      </c>
      <c r="E72" s="125">
        <f>[1]!VendorFilteredRows( EquipmentListTable[],EquipmentListTable[Supplier], FilterSpecs!$A$6, $A$2)</f>
        <v>1</v>
      </c>
      <c r="F72" s="125">
        <f>[1]!VendorFilteredRows( EquipmentListTable[],EquipmentListTable[Supplier], FilterSpecs!$A$6, $A$2)</f>
        <v>0</v>
      </c>
      <c r="G72" s="125">
        <f>[1]!VendorFilteredRows( EquipmentListTable[],EquipmentListTable[Supplier], FilterSpecs!$A$6, $A$2)</f>
        <v>0</v>
      </c>
      <c r="H72" s="125">
        <f>[1]!VendorFilteredRows( EquipmentListTable[],EquipmentListTable[Supplier], FilterSpecs!$A$6, $A$2)</f>
        <v>5</v>
      </c>
      <c r="I72" s="125">
        <f>[1]!VendorFilteredRows( EquipmentListTable[],EquipmentListTable[Supplier], FilterSpecs!$A$6, $A$2)</f>
        <v>5</v>
      </c>
      <c r="J72" s="125">
        <f>[1]!VendorFilteredRows( EquipmentListTable[],EquipmentListTable[Supplier], FilterSpecs!$A$6, $A$2)</f>
        <v>5</v>
      </c>
      <c r="K72" s="125">
        <f>[1]!VendorFilteredRows( EquipmentListTable[],EquipmentListTable[Supplier], FilterSpecs!$A$6, $A$2)</f>
        <v>0</v>
      </c>
      <c r="L72" s="125">
        <f>[1]!VendorFilteredRows( EquipmentListTable[],EquipmentListTable[Supplier], FilterSpecs!$A$6, $A$2)</f>
        <v>0</v>
      </c>
      <c r="M72" s="125" t="str">
        <f>[1]!VendorFilteredRows( EquipmentListTable[],EquipmentListTable[Supplier], FilterSpecs!$A$6, $A$2)</f>
        <v>SparkFun MOSFET Power Controller</v>
      </c>
      <c r="N72" s="125">
        <f>[1]!VendorFilteredRows( EquipmentListTable[],EquipmentListTable[Supplier], FilterSpecs!$A$6, $A$2)</f>
        <v>6.95</v>
      </c>
      <c r="O72" s="125">
        <f>[1]!VendorFilteredRows( EquipmentListTable[],EquipmentListTable[Supplier], FilterSpecs!$A$6, $A$2)</f>
        <v>0</v>
      </c>
      <c r="P72" s="125" t="str">
        <f>[1]!VendorFilteredRows( EquipmentListTable[],EquipmentListTable[Supplier], FilterSpecs!$A$6, $A$2)</f>
        <v>B</v>
      </c>
      <c r="Q72" s="125">
        <f>[1]!VendorFilteredRows( EquipmentListTable[],EquipmentListTable[Supplier], FilterSpecs!$A$6, $A$2)</f>
        <v>100</v>
      </c>
      <c r="R72" s="125" t="str">
        <f>[1]!VendorFilteredRows( EquipmentListTable[],EquipmentListTable[Supplier], FilterSpecs!$A$6, $A$2)</f>
        <v>PRT-11214</v>
      </c>
      <c r="S72" s="125">
        <f>[1]!VendorFilteredRows( EquipmentListTable[],EquipmentListTable[Supplier], FilterSpecs!$A$6, $A$2)</f>
        <v>6.95</v>
      </c>
      <c r="T72" s="125">
        <f>[1]!VendorFilteredRows( EquipmentListTable[],EquipmentListTable[Supplier], FilterSpecs!$A$6, $A$2)</f>
        <v>34.75</v>
      </c>
      <c r="U72" s="125">
        <f>[1]!VendorFilteredRows( EquipmentListTable[],EquipmentListTable[Supplier], FilterSpecs!$A$6, $A$2)</f>
        <v>34.75</v>
      </c>
      <c r="V72" s="125">
        <f>[1]!VendorFilteredRows( EquipmentListTable[],EquipmentListTable[Supplier], FilterSpecs!$A$6, $A$2)</f>
        <v>0</v>
      </c>
      <c r="W72" s="125">
        <f>[1]!VendorFilteredRows( EquipmentListTable[],EquipmentListTable[Supplier], FilterSpecs!$A$6, $A$2)</f>
        <v>0</v>
      </c>
      <c r="X72" s="125" t="str">
        <f>[1]!VendorFilteredRows( EquipmentListTable[],EquipmentListTable[Supplier], FilterSpecs!$A$6, $A$2)</f>
        <v>https://www.sparkfun.com/products/11214</v>
      </c>
      <c r="Y72" s="125" t="str">
        <f>[1]!VendorFilteredRows( EquipmentListTable[],EquipmentListTable[Supplier], FilterSpecs!$A$6, $A$2)</f>
        <v>https://cdn.sparkfun.com/r/92-92/assets/parts/6/7/9/7/11214-02.jpg</v>
      </c>
      <c r="Z72" s="125" t="str">
        <f>[1]!VendorFilteredRows( EquipmentListTable[],EquipmentListTable[Supplier], FilterSpecs!$A$6, $A$2)</f>
        <v>https://www.sparkfun.com/products/11214</v>
      </c>
      <c r="AA72" s="125" t="str">
        <f>[1]!VendorFilteredRows( EquipmentListTable[],EquipmentListTable[Supplier], FilterSpecs!$A$6, $A$2)</f>
        <v>https://www.mouser.com/ProductDetail/474-PRT-11214</v>
      </c>
      <c r="AB72" s="125"/>
      <c r="AC72" s="125"/>
    </row>
    <row r="73" spans="1:29" x14ac:dyDescent="0.3">
      <c r="A73" s="125" t="str">
        <f>[1]!VendorFilteredRows( EquipmentListTable[],EquipmentListTable[Supplier], FilterSpecs!$A$6, $A$2)</f>
        <v>Primary Component</v>
      </c>
      <c r="B73" s="125" t="str">
        <f>[1]!VendorFilteredRows( EquipmentListTable[],EquipmentListTable[Supplier], FilterSpecs!$A$6, $A$2)</f>
        <v>Power Supply, Control/Switch</v>
      </c>
      <c r="C73" s="125" t="str">
        <f>[1]!VendorFilteredRows( EquipmentListTable[],EquipmentListTable[Supplier], FilterSpecs!$A$6, $A$2)</f>
        <v>SparkFun</v>
      </c>
      <c r="D73" s="125" t="str">
        <f>[1]!VendorFilteredRows( EquipmentListTable[],EquipmentListTable[Supplier], FilterSpecs!$A$6, $A$2)</f>
        <v>COM-11477</v>
      </c>
      <c r="E73" s="125">
        <f>[1]!VendorFilteredRows( EquipmentListTable[],EquipmentListTable[Supplier], FilterSpecs!$A$6, $A$2)</f>
        <v>0</v>
      </c>
      <c r="F73" s="125">
        <f>[1]!VendorFilteredRows( EquipmentListTable[],EquipmentListTable[Supplier], FilterSpecs!$A$6, $A$2)</f>
        <v>0</v>
      </c>
      <c r="G73" s="125">
        <f>[1]!VendorFilteredRows( EquipmentListTable[],EquipmentListTable[Supplier], FilterSpecs!$A$6, $A$2)</f>
        <v>0</v>
      </c>
      <c r="H73" s="125">
        <f>[1]!VendorFilteredRows( EquipmentListTable[],EquipmentListTable[Supplier], FilterSpecs!$A$6, $A$2)</f>
        <v>0</v>
      </c>
      <c r="I73" s="125">
        <f>[1]!VendorFilteredRows( EquipmentListTable[],EquipmentListTable[Supplier], FilterSpecs!$A$6, $A$2)</f>
        <v>0</v>
      </c>
      <c r="J73" s="125">
        <f>[1]!VendorFilteredRows( EquipmentListTable[],EquipmentListTable[Supplier], FilterSpecs!$A$6, $A$2)</f>
        <v>0</v>
      </c>
      <c r="K73" s="125">
        <f>[1]!VendorFilteredRows( EquipmentListTable[],EquipmentListTable[Supplier], FilterSpecs!$A$6, $A$2)</f>
        <v>0</v>
      </c>
      <c r="L73" s="125">
        <f>[1]!VendorFilteredRows( EquipmentListTable[],EquipmentListTable[Supplier], FilterSpecs!$A$6, $A$2)</f>
        <v>0</v>
      </c>
      <c r="M73" s="125" t="str">
        <f>[1]!VendorFilteredRows( EquipmentListTable[],EquipmentListTable[Supplier], FilterSpecs!$A$6, $A$2)</f>
        <v>Lamp Switch - SPST (inline)</v>
      </c>
      <c r="N73" s="125">
        <f>[1]!VendorFilteredRows( EquipmentListTable[],EquipmentListTable[Supplier], FilterSpecs!$A$6, $A$2)</f>
        <v>0.95</v>
      </c>
      <c r="O73" s="125">
        <f>[1]!VendorFilteredRows( EquipmentListTable[],EquipmentListTable[Supplier], FilterSpecs!$A$6, $A$2)</f>
        <v>0</v>
      </c>
      <c r="P73" s="125" t="str">
        <f>[1]!VendorFilteredRows( EquipmentListTable[],EquipmentListTable[Supplier], FilterSpecs!$A$6, $A$2)</f>
        <v>A</v>
      </c>
      <c r="Q73" s="125">
        <f>[1]!VendorFilteredRows( EquipmentListTable[],EquipmentListTable[Supplier], FilterSpecs!$A$6, $A$2)</f>
        <v>102</v>
      </c>
      <c r="R73" s="125" t="str">
        <f>[1]!VendorFilteredRows( EquipmentListTable[],EquipmentListTable[Supplier], FilterSpecs!$A$6, $A$2)</f>
        <v>COM-11477</v>
      </c>
      <c r="S73" s="125">
        <f>[1]!VendorFilteredRows( EquipmentListTable[],EquipmentListTable[Supplier], FilterSpecs!$A$6, $A$2)</f>
        <v>0</v>
      </c>
      <c r="T73" s="125">
        <f>[1]!VendorFilteredRows( EquipmentListTable[],EquipmentListTable[Supplier], FilterSpecs!$A$6, $A$2)</f>
        <v>0</v>
      </c>
      <c r="U73" s="125">
        <f>[1]!VendorFilteredRows( EquipmentListTable[],EquipmentListTable[Supplier], FilterSpecs!$A$6, $A$2)</f>
        <v>0</v>
      </c>
      <c r="V73" s="125">
        <f>[1]!VendorFilteredRows( EquipmentListTable[],EquipmentListTable[Supplier], FilterSpecs!$A$6, $A$2)</f>
        <v>0</v>
      </c>
      <c r="W73" s="125">
        <f>[1]!VendorFilteredRows( EquipmentListTable[],EquipmentListTable[Supplier], FilterSpecs!$A$6, $A$2)</f>
        <v>0</v>
      </c>
      <c r="X73" s="125" t="str">
        <f>[1]!VendorFilteredRows( EquipmentListTable[],EquipmentListTable[Supplier], FilterSpecs!$A$6, $A$2)</f>
        <v>https://www.sparkfun.com/products/11477</v>
      </c>
      <c r="Y73" s="125" t="str">
        <f>[1]!VendorFilteredRows( EquipmentListTable[],EquipmentListTable[Supplier], FilterSpecs!$A$6, $A$2)</f>
        <v>https://cdn.sparkfun.com/r/92-92/assets/parts/7/3/6/4/11477-03.jpg</v>
      </c>
      <c r="Z73" s="125" t="str">
        <f>[1]!VendorFilteredRows( EquipmentListTable[],EquipmentListTable[Supplier], FilterSpecs!$A$6, $A$2)</f>
        <v>https://www.sparkfun.com/products/11477</v>
      </c>
      <c r="AA73" s="125" t="str">
        <f>[1]!VendorFilteredRows( EquipmentListTable[],EquipmentListTable[Supplier], FilterSpecs!$A$6, $A$2)</f>
        <v>https://www.mouser.com/ProductDetail/474-COM-11477</v>
      </c>
      <c r="AB73" s="125"/>
      <c r="AC73" s="125"/>
    </row>
    <row r="74" spans="1:29" x14ac:dyDescent="0.3">
      <c r="A74" s="125" t="str">
        <f>[1]!VendorFilteredRows( EquipmentListTable[],EquipmentListTable[Supplier], FilterSpecs!$A$6, $A$2)</f>
        <v>Primary Component</v>
      </c>
      <c r="B74" s="125" t="str">
        <f>[1]!VendorFilteredRows( EquipmentListTable[],EquipmentListTable[Supplier], FilterSpecs!$A$6, $A$2)</f>
        <v>Power Supply, DIY Cables</v>
      </c>
      <c r="C74" s="125" t="str">
        <f>[1]!VendorFilteredRows( EquipmentListTable[],EquipmentListTable[Supplier], FilterSpecs!$A$6, $A$2)</f>
        <v>SparkFun</v>
      </c>
      <c r="D74" s="125" t="str">
        <f>[1]!VendorFilteredRows( EquipmentListTable[],EquipmentListTable[Supplier], FilterSpecs!$A$6, $A$2)</f>
        <v>PRT-10288</v>
      </c>
      <c r="E74" s="125">
        <f>[1]!VendorFilteredRows( EquipmentListTable[],EquipmentListTable[Supplier], FilterSpecs!$A$6, $A$2)</f>
        <v>0</v>
      </c>
      <c r="F74" s="125">
        <f>[1]!VendorFilteredRows( EquipmentListTable[],EquipmentListTable[Supplier], FilterSpecs!$A$6, $A$2)</f>
        <v>0</v>
      </c>
      <c r="G74" s="125">
        <f>[1]!VendorFilteredRows( EquipmentListTable[],EquipmentListTable[Supplier], FilterSpecs!$A$6, $A$2)</f>
        <v>0</v>
      </c>
      <c r="H74" s="125">
        <f>[1]!VendorFilteredRows( EquipmentListTable[],EquipmentListTable[Supplier], FilterSpecs!$A$6, $A$2)</f>
        <v>0</v>
      </c>
      <c r="I74" s="125">
        <f>[1]!VendorFilteredRows( EquipmentListTable[],EquipmentListTable[Supplier], FilterSpecs!$A$6, $A$2)</f>
        <v>0</v>
      </c>
      <c r="J74" s="125">
        <f>[1]!VendorFilteredRows( EquipmentListTable[],EquipmentListTable[Supplier], FilterSpecs!$A$6, $A$2)</f>
        <v>0</v>
      </c>
      <c r="K74" s="125">
        <f>[1]!VendorFilteredRows( EquipmentListTable[],EquipmentListTable[Supplier], FilterSpecs!$A$6, $A$2)</f>
        <v>0</v>
      </c>
      <c r="L74" s="125">
        <f>[1]!VendorFilteredRows( EquipmentListTable[],EquipmentListTable[Supplier], FilterSpecs!$A$6, $A$2)</f>
        <v>0</v>
      </c>
      <c r="M74" s="125" t="str">
        <f>[1]!VendorFilteredRows( EquipmentListTable[],EquipmentListTable[Supplier], FilterSpecs!$A$6, $A$2)</f>
        <v>DC Barrel Jack Adapter - Female</v>
      </c>
      <c r="N74" s="125">
        <f>[1]!VendorFilteredRows( EquipmentListTable[],EquipmentListTable[Supplier], FilterSpecs!$A$6, $A$2)</f>
        <v>2.95</v>
      </c>
      <c r="O74" s="125">
        <f>[1]!VendorFilteredRows( EquipmentListTable[],EquipmentListTable[Supplier], FilterSpecs!$A$6, $A$2)</f>
        <v>0</v>
      </c>
      <c r="P74" s="125" t="str">
        <f>[1]!VendorFilteredRows( EquipmentListTable[],EquipmentListTable[Supplier], FilterSpecs!$A$6, $A$2)</f>
        <v>C</v>
      </c>
      <c r="Q74" s="125">
        <f>[1]!VendorFilteredRows( EquipmentListTable[],EquipmentListTable[Supplier], FilterSpecs!$A$6, $A$2)</f>
        <v>104</v>
      </c>
      <c r="R74" s="125" t="str">
        <f>[1]!VendorFilteredRows( EquipmentListTable[],EquipmentListTable[Supplier], FilterSpecs!$A$6, $A$2)</f>
        <v>PRT-10288</v>
      </c>
      <c r="S74" s="125">
        <f>[1]!VendorFilteredRows( EquipmentListTable[],EquipmentListTable[Supplier], FilterSpecs!$A$6, $A$2)</f>
        <v>0</v>
      </c>
      <c r="T74" s="125">
        <f>[1]!VendorFilteredRows( EquipmentListTable[],EquipmentListTable[Supplier], FilterSpecs!$A$6, $A$2)</f>
        <v>0</v>
      </c>
      <c r="U74" s="125">
        <f>[1]!VendorFilteredRows( EquipmentListTable[],EquipmentListTable[Supplier], FilterSpecs!$A$6, $A$2)</f>
        <v>0</v>
      </c>
      <c r="V74" s="125">
        <f>[1]!VendorFilteredRows( EquipmentListTable[],EquipmentListTable[Supplier], FilterSpecs!$A$6, $A$2)</f>
        <v>0</v>
      </c>
      <c r="W74" s="125">
        <f>[1]!VendorFilteredRows( EquipmentListTable[],EquipmentListTable[Supplier], FilterSpecs!$A$6, $A$2)</f>
        <v>0</v>
      </c>
      <c r="X74" s="125" t="str">
        <f>[1]!VendorFilteredRows( EquipmentListTable[],EquipmentListTable[Supplier], FilterSpecs!$A$6, $A$2)</f>
        <v>https://www.sparkfun.com/products/10288</v>
      </c>
      <c r="Y74" s="125" t="str">
        <f>[1]!VendorFilteredRows( EquipmentListTable[],EquipmentListTable[Supplier], FilterSpecs!$A$6, $A$2)</f>
        <v>https://cdn.sparkfun.com/r/92-92/assets/parts/4/6/8/4/10288-02.jpg</v>
      </c>
      <c r="Z74" s="125" t="str">
        <f>[1]!VendorFilteredRows( EquipmentListTable[],EquipmentListTable[Supplier], FilterSpecs!$A$6, $A$2)</f>
        <v>https://www.sparkfun.com/products/10288</v>
      </c>
      <c r="AA74" s="125" t="str">
        <f>[1]!VendorFilteredRows( EquipmentListTable[],EquipmentListTable[Supplier], FilterSpecs!$A$6, $A$2)</f>
        <v>https://www.mouser.com/ProductDetail/474-PRT-10288</v>
      </c>
      <c r="AB74" s="125"/>
      <c r="AC74" s="125"/>
    </row>
    <row r="75" spans="1:29" x14ac:dyDescent="0.3">
      <c r="A75" s="125" t="str">
        <f>[1]!VendorFilteredRows( EquipmentListTable[],EquipmentListTable[Supplier], FilterSpecs!$A$6, $A$2)</f>
        <v>Primary Component</v>
      </c>
      <c r="B75" s="125" t="str">
        <f>[1]!VendorFilteredRows( EquipmentListTable[],EquipmentListTable[Supplier], FilterSpecs!$A$6, $A$2)</f>
        <v>Power Supply, DIY Cables</v>
      </c>
      <c r="C75" s="125" t="str">
        <f>[1]!VendorFilteredRows( EquipmentListTable[],EquipmentListTable[Supplier], FilterSpecs!$A$6, $A$2)</f>
        <v>SparkFun</v>
      </c>
      <c r="D75" s="125" t="str">
        <f>[1]!VendorFilteredRows( EquipmentListTable[],EquipmentListTable[Supplier], FilterSpecs!$A$6, $A$2)</f>
        <v>PRT-10287</v>
      </c>
      <c r="E75" s="125">
        <f>[1]!VendorFilteredRows( EquipmentListTable[],EquipmentListTable[Supplier], FilterSpecs!$A$6, $A$2)</f>
        <v>0</v>
      </c>
      <c r="F75" s="125">
        <f>[1]!VendorFilteredRows( EquipmentListTable[],EquipmentListTable[Supplier], FilterSpecs!$A$6, $A$2)</f>
        <v>0</v>
      </c>
      <c r="G75" s="125">
        <f>[1]!VendorFilteredRows( EquipmentListTable[],EquipmentListTable[Supplier], FilterSpecs!$A$6, $A$2)</f>
        <v>0</v>
      </c>
      <c r="H75" s="125">
        <f>[1]!VendorFilteredRows( EquipmentListTable[],EquipmentListTable[Supplier], FilterSpecs!$A$6, $A$2)</f>
        <v>0</v>
      </c>
      <c r="I75" s="125">
        <f>[1]!VendorFilteredRows( EquipmentListTable[],EquipmentListTable[Supplier], FilterSpecs!$A$6, $A$2)</f>
        <v>0</v>
      </c>
      <c r="J75" s="125">
        <f>[1]!VendorFilteredRows( EquipmentListTable[],EquipmentListTable[Supplier], FilterSpecs!$A$6, $A$2)</f>
        <v>0</v>
      </c>
      <c r="K75" s="125">
        <f>[1]!VendorFilteredRows( EquipmentListTable[],EquipmentListTable[Supplier], FilterSpecs!$A$6, $A$2)</f>
        <v>0</v>
      </c>
      <c r="L75" s="125">
        <f>[1]!VendorFilteredRows( EquipmentListTable[],EquipmentListTable[Supplier], FilterSpecs!$A$6, $A$2)</f>
        <v>0</v>
      </c>
      <c r="M75" s="125" t="str">
        <f>[1]!VendorFilteredRows( EquipmentListTable[],EquipmentListTable[Supplier], FilterSpecs!$A$6, $A$2)</f>
        <v>DC Barrel Jack Adapter - Male</v>
      </c>
      <c r="N75" s="125">
        <f>[1]!VendorFilteredRows( EquipmentListTable[],EquipmentListTable[Supplier], FilterSpecs!$A$6, $A$2)</f>
        <v>2.95</v>
      </c>
      <c r="O75" s="125">
        <f>[1]!VendorFilteredRows( EquipmentListTable[],EquipmentListTable[Supplier], FilterSpecs!$A$6, $A$2)</f>
        <v>0</v>
      </c>
      <c r="P75" s="125" t="str">
        <f>[1]!VendorFilteredRows( EquipmentListTable[],EquipmentListTable[Supplier], FilterSpecs!$A$6, $A$2)</f>
        <v>C</v>
      </c>
      <c r="Q75" s="125">
        <f>[1]!VendorFilteredRows( EquipmentListTable[],EquipmentListTable[Supplier], FilterSpecs!$A$6, $A$2)</f>
        <v>105</v>
      </c>
      <c r="R75" s="125" t="str">
        <f>[1]!VendorFilteredRows( EquipmentListTable[],EquipmentListTable[Supplier], FilterSpecs!$A$6, $A$2)</f>
        <v>PRT-10287</v>
      </c>
      <c r="S75" s="125">
        <f>[1]!VendorFilteredRows( EquipmentListTable[],EquipmentListTable[Supplier], FilterSpecs!$A$6, $A$2)</f>
        <v>0</v>
      </c>
      <c r="T75" s="125">
        <f>[1]!VendorFilteredRows( EquipmentListTable[],EquipmentListTable[Supplier], FilterSpecs!$A$6, $A$2)</f>
        <v>0</v>
      </c>
      <c r="U75" s="125">
        <f>[1]!VendorFilteredRows( EquipmentListTable[],EquipmentListTable[Supplier], FilterSpecs!$A$6, $A$2)</f>
        <v>0</v>
      </c>
      <c r="V75" s="125">
        <f>[1]!VendorFilteredRows( EquipmentListTable[],EquipmentListTable[Supplier], FilterSpecs!$A$6, $A$2)</f>
        <v>0</v>
      </c>
      <c r="W75" s="125">
        <f>[1]!VendorFilteredRows( EquipmentListTable[],EquipmentListTable[Supplier], FilterSpecs!$A$6, $A$2)</f>
        <v>0</v>
      </c>
      <c r="X75" s="125" t="str">
        <f>[1]!VendorFilteredRows( EquipmentListTable[],EquipmentListTable[Supplier], FilterSpecs!$A$6, $A$2)</f>
        <v>https://www.sparkfun.com/products/10287</v>
      </c>
      <c r="Y75" s="125" t="str">
        <f>[1]!VendorFilteredRows( EquipmentListTable[],EquipmentListTable[Supplier], FilterSpecs!$A$6, $A$2)</f>
        <v>https://cdn.sparkfun.com/r/92-92/assets/parts/4/6/8/3/10287-01.jpg</v>
      </c>
      <c r="Z75" s="125" t="str">
        <f>[1]!VendorFilteredRows( EquipmentListTable[],EquipmentListTable[Supplier], FilterSpecs!$A$6, $A$2)</f>
        <v>https://www.sparkfun.com/products/10287</v>
      </c>
      <c r="AA75" s="125" t="str">
        <f>[1]!VendorFilteredRows( EquipmentListTable[],EquipmentListTable[Supplier], FilterSpecs!$A$6, $A$2)</f>
        <v>https://www.mouser.com/ProductDetail/474-PRT-10287</v>
      </c>
      <c r="AB75" s="125"/>
      <c r="AC75" s="125"/>
    </row>
    <row r="76" spans="1:29" x14ac:dyDescent="0.3">
      <c r="A76" s="125" t="str">
        <f>[1]!VendorFilteredRows( EquipmentListTable[],EquipmentListTable[Supplier], FilterSpecs!$A$6, $A$2)</f>
        <v>Primary Component</v>
      </c>
      <c r="B76" s="125" t="str">
        <f>[1]!VendorFilteredRows( EquipmentListTable[],EquipmentListTable[Supplier], FilterSpecs!$A$6, $A$2)</f>
        <v>Power Supply, DIY Cables</v>
      </c>
      <c r="C76" s="125" t="str">
        <f>[1]!VendorFilteredRows( EquipmentListTable[],EquipmentListTable[Supplier], FilterSpecs!$A$6, $A$2)</f>
        <v>SparkFun</v>
      </c>
      <c r="D76" s="125" t="str">
        <f>[1]!VendorFilteredRows( EquipmentListTable[],EquipmentListTable[Supplier], FilterSpecs!$A$6, $A$2)</f>
        <v>PRT-13126</v>
      </c>
      <c r="E76" s="125">
        <f>[1]!VendorFilteredRows( EquipmentListTable[],EquipmentListTable[Supplier], FilterSpecs!$A$6, $A$2)</f>
        <v>0</v>
      </c>
      <c r="F76" s="125">
        <f>[1]!VendorFilteredRows( EquipmentListTable[],EquipmentListTable[Supplier], FilterSpecs!$A$6, $A$2)</f>
        <v>2</v>
      </c>
      <c r="G76" s="125">
        <f>[1]!VendorFilteredRows( EquipmentListTable[],EquipmentListTable[Supplier], FilterSpecs!$A$6, $A$2)</f>
        <v>0</v>
      </c>
      <c r="H76" s="125">
        <f>[1]!VendorFilteredRows( EquipmentListTable[],EquipmentListTable[Supplier], FilterSpecs!$A$6, $A$2)</f>
        <v>2</v>
      </c>
      <c r="I76" s="125">
        <f>[1]!VendorFilteredRows( EquipmentListTable[],EquipmentListTable[Supplier], FilterSpecs!$A$6, $A$2)</f>
        <v>0</v>
      </c>
      <c r="J76" s="125">
        <f>[1]!VendorFilteredRows( EquipmentListTable[],EquipmentListTable[Supplier], FilterSpecs!$A$6, $A$2)</f>
        <v>0</v>
      </c>
      <c r="K76" s="125">
        <f>[1]!VendorFilteredRows( EquipmentListTable[],EquipmentListTable[Supplier], FilterSpecs!$A$6, $A$2)</f>
        <v>2</v>
      </c>
      <c r="L76" s="125">
        <f>[1]!VendorFilteredRows( EquipmentListTable[],EquipmentListTable[Supplier], FilterSpecs!$A$6, $A$2)</f>
        <v>2</v>
      </c>
      <c r="M76" s="125" t="str">
        <f>[1]!VendorFilteredRows( EquipmentListTable[],EquipmentListTable[Supplier], FilterSpecs!$A$6, $A$2)</f>
        <v>DC Barrel Jack Plug - Female</v>
      </c>
      <c r="N76" s="125">
        <f>[1]!VendorFilteredRows( EquipmentListTable[],EquipmentListTable[Supplier], FilterSpecs!$A$6, $A$2)</f>
        <v>0.95</v>
      </c>
      <c r="O76" s="125">
        <f>[1]!VendorFilteredRows( EquipmentListTable[],EquipmentListTable[Supplier], FilterSpecs!$A$6, $A$2)</f>
        <v>1.9</v>
      </c>
      <c r="P76" s="125" t="str">
        <f>[1]!VendorFilteredRows( EquipmentListTable[],EquipmentListTable[Supplier], FilterSpecs!$A$6, $A$2)</f>
        <v>B</v>
      </c>
      <c r="Q76" s="125">
        <f>[1]!VendorFilteredRows( EquipmentListTable[],EquipmentListTable[Supplier], FilterSpecs!$A$6, $A$2)</f>
        <v>108</v>
      </c>
      <c r="R76" s="125" t="str">
        <f>[1]!VendorFilteredRows( EquipmentListTable[],EquipmentListTable[Supplier], FilterSpecs!$A$6, $A$2)</f>
        <v>PRT-13126</v>
      </c>
      <c r="S76" s="125">
        <f>[1]!VendorFilteredRows( EquipmentListTable[],EquipmentListTable[Supplier], FilterSpecs!$A$6, $A$2)</f>
        <v>0</v>
      </c>
      <c r="T76" s="125">
        <f>[1]!VendorFilteredRows( EquipmentListTable[],EquipmentListTable[Supplier], FilterSpecs!$A$6, $A$2)</f>
        <v>1.9</v>
      </c>
      <c r="U76" s="125">
        <f>[1]!VendorFilteredRows( EquipmentListTable[],EquipmentListTable[Supplier], FilterSpecs!$A$6, $A$2)</f>
        <v>0</v>
      </c>
      <c r="V76" s="125">
        <f>[1]!VendorFilteredRows( EquipmentListTable[],EquipmentListTable[Supplier], FilterSpecs!$A$6, $A$2)</f>
        <v>1.9</v>
      </c>
      <c r="W76" s="125">
        <f>[1]!VendorFilteredRows( EquipmentListTable[],EquipmentListTable[Supplier], FilterSpecs!$A$6, $A$2)</f>
        <v>1.9</v>
      </c>
      <c r="X76" s="125" t="str">
        <f>[1]!VendorFilteredRows( EquipmentListTable[],EquipmentListTable[Supplier], FilterSpecs!$A$6, $A$2)</f>
        <v>https://www.sparkfun.com/products/13126</v>
      </c>
      <c r="Y76" s="125" t="str">
        <f>[1]!VendorFilteredRows( EquipmentListTable[],EquipmentListTable[Supplier], FilterSpecs!$A$6, $A$2)</f>
        <v>https://cdn.sparkfun.com/r/92-92/assets/parts/1/0/1/9/0/13126-01.jpg</v>
      </c>
      <c r="Z76" s="125" t="str">
        <f>[1]!VendorFilteredRows( EquipmentListTable[],EquipmentListTable[Supplier], FilterSpecs!$A$6, $A$2)</f>
        <v>https://www.sparkfun.com/products/13126</v>
      </c>
      <c r="AA76" s="125" t="str">
        <f>[1]!VendorFilteredRows( EquipmentListTable[],EquipmentListTable[Supplier], FilterSpecs!$A$6, $A$2)</f>
        <v>https://www.mouser.com/ProductDetail/474-PRT-13126</v>
      </c>
      <c r="AB76" s="125"/>
      <c r="AC76" s="125"/>
    </row>
    <row r="77" spans="1:29" x14ac:dyDescent="0.3">
      <c r="A77" s="125" t="str">
        <f>[1]!VendorFilteredRows( EquipmentListTable[],EquipmentListTable[Supplier], FilterSpecs!$A$6, $A$2)</f>
        <v>Primary Component</v>
      </c>
      <c r="B77" s="125" t="str">
        <f>[1]!VendorFilteredRows( EquipmentListTable[],EquipmentListTable[Supplier], FilterSpecs!$A$6, $A$2)</f>
        <v>Power Supply, DIY Cables</v>
      </c>
      <c r="C77" s="125" t="str">
        <f>[1]!VendorFilteredRows( EquipmentListTable[],EquipmentListTable[Supplier], FilterSpecs!$A$6, $A$2)</f>
        <v>SparkFun</v>
      </c>
      <c r="D77" s="125" t="str">
        <f>[1]!VendorFilteredRows( EquipmentListTable[],EquipmentListTable[Supplier], FilterSpecs!$A$6, $A$2)</f>
        <v>PRT-11476</v>
      </c>
      <c r="E77" s="125">
        <f>[1]!VendorFilteredRows( EquipmentListTable[],EquipmentListTable[Supplier], FilterSpecs!$A$6, $A$2)</f>
        <v>1</v>
      </c>
      <c r="F77" s="125">
        <f>[1]!VendorFilteredRows( EquipmentListTable[],EquipmentListTable[Supplier], FilterSpecs!$A$6, $A$2)</f>
        <v>1</v>
      </c>
      <c r="G77" s="125">
        <f>[1]!VendorFilteredRows( EquipmentListTable[],EquipmentListTable[Supplier], FilterSpecs!$A$6, $A$2)</f>
        <v>0</v>
      </c>
      <c r="H77" s="125">
        <f>[1]!VendorFilteredRows( EquipmentListTable[],EquipmentListTable[Supplier], FilterSpecs!$A$6, $A$2)</f>
        <v>6</v>
      </c>
      <c r="I77" s="125">
        <f>[1]!VendorFilteredRows( EquipmentListTable[],EquipmentListTable[Supplier], FilterSpecs!$A$6, $A$2)</f>
        <v>5</v>
      </c>
      <c r="J77" s="125">
        <f>[1]!VendorFilteredRows( EquipmentListTable[],EquipmentListTable[Supplier], FilterSpecs!$A$6, $A$2)</f>
        <v>5</v>
      </c>
      <c r="K77" s="125">
        <f>[1]!VendorFilteredRows( EquipmentListTable[],EquipmentListTable[Supplier], FilterSpecs!$A$6, $A$2)</f>
        <v>1</v>
      </c>
      <c r="L77" s="125">
        <f>[1]!VendorFilteredRows( EquipmentListTable[],EquipmentListTable[Supplier], FilterSpecs!$A$6, $A$2)</f>
        <v>1</v>
      </c>
      <c r="M77" s="125" t="str">
        <f>[1]!VendorFilteredRows( EquipmentListTable[],EquipmentListTable[Supplier], FilterSpecs!$A$6, $A$2)</f>
        <v>DC Barrel Jack Plug - Male</v>
      </c>
      <c r="N77" s="125">
        <f>[1]!VendorFilteredRows( EquipmentListTable[],EquipmentListTable[Supplier], FilterSpecs!$A$6, $A$2)</f>
        <v>0.95</v>
      </c>
      <c r="O77" s="125">
        <f>[1]!VendorFilteredRows( EquipmentListTable[],EquipmentListTable[Supplier], FilterSpecs!$A$6, $A$2)</f>
        <v>0.95</v>
      </c>
      <c r="P77" s="125" t="str">
        <f>[1]!VendorFilteredRows( EquipmentListTable[],EquipmentListTable[Supplier], FilterSpecs!$A$6, $A$2)</f>
        <v>B</v>
      </c>
      <c r="Q77" s="125">
        <f>[1]!VendorFilteredRows( EquipmentListTable[],EquipmentListTable[Supplier], FilterSpecs!$A$6, $A$2)</f>
        <v>109</v>
      </c>
      <c r="R77" s="125" t="str">
        <f>[1]!VendorFilteredRows( EquipmentListTable[],EquipmentListTable[Supplier], FilterSpecs!$A$6, $A$2)</f>
        <v>PRT-11476</v>
      </c>
      <c r="S77" s="125">
        <f>[1]!VendorFilteredRows( EquipmentListTable[],EquipmentListTable[Supplier], FilterSpecs!$A$6, $A$2)</f>
        <v>0.95</v>
      </c>
      <c r="T77" s="125">
        <f>[1]!VendorFilteredRows( EquipmentListTable[],EquipmentListTable[Supplier], FilterSpecs!$A$6, $A$2)</f>
        <v>5.6999999999999993</v>
      </c>
      <c r="U77" s="125">
        <f>[1]!VendorFilteredRows( EquipmentListTable[],EquipmentListTable[Supplier], FilterSpecs!$A$6, $A$2)</f>
        <v>4.75</v>
      </c>
      <c r="V77" s="125">
        <f>[1]!VendorFilteredRows( EquipmentListTable[],EquipmentListTable[Supplier], FilterSpecs!$A$6, $A$2)</f>
        <v>0.95</v>
      </c>
      <c r="W77" s="125">
        <f>[1]!VendorFilteredRows( EquipmentListTable[],EquipmentListTable[Supplier], FilterSpecs!$A$6, $A$2)</f>
        <v>0.95</v>
      </c>
      <c r="X77" s="125" t="str">
        <f>[1]!VendorFilteredRows( EquipmentListTable[],EquipmentListTable[Supplier], FilterSpecs!$A$6, $A$2)</f>
        <v>https://www.sparkfun.com/products/11476</v>
      </c>
      <c r="Y77" s="125" t="str">
        <f>[1]!VendorFilteredRows( EquipmentListTable[],EquipmentListTable[Supplier], FilterSpecs!$A$6, $A$2)</f>
        <v>https://cdn.sparkfun.com/r/92-92/assets/parts/7/3/6/3/11476-01.jpg</v>
      </c>
      <c r="Z77" s="125" t="str">
        <f>[1]!VendorFilteredRows( EquipmentListTable[],EquipmentListTable[Supplier], FilterSpecs!$A$6, $A$2)</f>
        <v>https://www.sparkfun.com/products/11476</v>
      </c>
      <c r="AA77" s="125" t="str">
        <f>[1]!VendorFilteredRows( EquipmentListTable[],EquipmentListTable[Supplier], FilterSpecs!$A$6, $A$2)</f>
        <v>https://www.mouser.com/ProductDetail/474-PRT-11476</v>
      </c>
      <c r="AB77" s="125"/>
      <c r="AC77" s="125"/>
    </row>
    <row r="78" spans="1:29" x14ac:dyDescent="0.3">
      <c r="A78" s="125" t="str">
        <f>[1]!VendorFilteredRows( EquipmentListTable[],EquipmentListTable[Supplier], FilterSpecs!$A$6, $A$2)</f>
        <v>Primary Component</v>
      </c>
      <c r="B78" s="125" t="str">
        <f>[1]!VendorFilteredRows( EquipmentListTable[],EquipmentListTable[Supplier], FilterSpecs!$A$6, $A$2)</f>
        <v>Power Supply, DIY Cables</v>
      </c>
      <c r="C78" s="125" t="str">
        <f>[1]!VendorFilteredRows( EquipmentListTable[],EquipmentListTable[Supplier], FilterSpecs!$A$6, $A$2)</f>
        <v>SparkFun</v>
      </c>
      <c r="D78" s="125" t="str">
        <f>[1]!VendorFilteredRows( EquipmentListTable[],EquipmentListTable[Supplier], FilterSpecs!$A$6, $A$2)</f>
        <v>PRT-11474</v>
      </c>
      <c r="E78" s="125">
        <f>[1]!VendorFilteredRows( EquipmentListTable[],EquipmentListTable[Supplier], FilterSpecs!$A$6, $A$2)</f>
        <v>0</v>
      </c>
      <c r="F78" s="125">
        <f>[1]!VendorFilteredRows( EquipmentListTable[],EquipmentListTable[Supplier], FilterSpecs!$A$6, $A$2)</f>
        <v>4</v>
      </c>
      <c r="G78" s="125">
        <f>[1]!VendorFilteredRows( EquipmentListTable[],EquipmentListTable[Supplier], FilterSpecs!$A$6, $A$2)</f>
        <v>0</v>
      </c>
      <c r="H78" s="125">
        <f>[1]!VendorFilteredRows( EquipmentListTable[],EquipmentListTable[Supplier], FilterSpecs!$A$6, $A$2)</f>
        <v>4</v>
      </c>
      <c r="I78" s="125">
        <f>[1]!VendorFilteredRows( EquipmentListTable[],EquipmentListTable[Supplier], FilterSpecs!$A$6, $A$2)</f>
        <v>0</v>
      </c>
      <c r="J78" s="125">
        <f>[1]!VendorFilteredRows( EquipmentListTable[],EquipmentListTable[Supplier], FilterSpecs!$A$6, $A$2)</f>
        <v>0</v>
      </c>
      <c r="K78" s="125">
        <f>[1]!VendorFilteredRows( EquipmentListTable[],EquipmentListTable[Supplier], FilterSpecs!$A$6, $A$2)</f>
        <v>4</v>
      </c>
      <c r="L78" s="125">
        <f>[1]!VendorFilteredRows( EquipmentListTable[],EquipmentListTable[Supplier], FilterSpecs!$A$6, $A$2)</f>
        <v>4</v>
      </c>
      <c r="M78" s="125" t="str">
        <f>[1]!VendorFilteredRows( EquipmentListTable[],EquipmentListTable[Supplier], FilterSpecs!$A$6, $A$2)</f>
        <v>Car Adapter Plug - Red LED</v>
      </c>
      <c r="N78" s="125">
        <f>[1]!VendorFilteredRows( EquipmentListTable[],EquipmentListTable[Supplier], FilterSpecs!$A$6, $A$2)</f>
        <v>0.3</v>
      </c>
      <c r="O78" s="125">
        <f>[1]!VendorFilteredRows( EquipmentListTable[],EquipmentListTable[Supplier], FilterSpecs!$A$6, $A$2)</f>
        <v>1.2</v>
      </c>
      <c r="P78" s="125" t="str">
        <f>[1]!VendorFilteredRows( EquipmentListTable[],EquipmentListTable[Supplier], FilterSpecs!$A$6, $A$2)</f>
        <v>A</v>
      </c>
      <c r="Q78" s="125">
        <f>[1]!VendorFilteredRows( EquipmentListTable[],EquipmentListTable[Supplier], FilterSpecs!$A$6, $A$2)</f>
        <v>110</v>
      </c>
      <c r="R78" s="125" t="str">
        <f>[1]!VendorFilteredRows( EquipmentListTable[],EquipmentListTable[Supplier], FilterSpecs!$A$6, $A$2)</f>
        <v>PRT-11474</v>
      </c>
      <c r="S78" s="125">
        <f>[1]!VendorFilteredRows( EquipmentListTable[],EquipmentListTable[Supplier], FilterSpecs!$A$6, $A$2)</f>
        <v>0</v>
      </c>
      <c r="T78" s="125">
        <f>[1]!VendorFilteredRows( EquipmentListTable[],EquipmentListTable[Supplier], FilterSpecs!$A$6, $A$2)</f>
        <v>1.2</v>
      </c>
      <c r="U78" s="125">
        <f>[1]!VendorFilteredRows( EquipmentListTable[],EquipmentListTable[Supplier], FilterSpecs!$A$6, $A$2)</f>
        <v>0</v>
      </c>
      <c r="V78" s="125">
        <f>[1]!VendorFilteredRows( EquipmentListTable[],EquipmentListTable[Supplier], FilterSpecs!$A$6, $A$2)</f>
        <v>1.2</v>
      </c>
      <c r="W78" s="125">
        <f>[1]!VendorFilteredRows( EquipmentListTable[],EquipmentListTable[Supplier], FilterSpecs!$A$6, $A$2)</f>
        <v>1.2</v>
      </c>
      <c r="X78" s="125" t="str">
        <f>[1]!VendorFilteredRows( EquipmentListTable[],EquipmentListTable[Supplier], FilterSpecs!$A$6, $A$2)</f>
        <v>https://www.sparkfun.com/products/11474</v>
      </c>
      <c r="Y78" s="125" t="str">
        <f>[1]!VendorFilteredRows( EquipmentListTable[],EquipmentListTable[Supplier], FilterSpecs!$A$6, $A$2)</f>
        <v>https://cdn.sparkfun.com/r/92-92/assets/parts/7/3/6/1/11474-01.jpg</v>
      </c>
      <c r="Z78" s="125" t="str">
        <f>[1]!VendorFilteredRows( EquipmentListTable[],EquipmentListTable[Supplier], FilterSpecs!$A$6, $A$2)</f>
        <v>https://www.sparkfun.com/products/11474</v>
      </c>
      <c r="AA78" s="125" t="str">
        <f>[1]!VendorFilteredRows( EquipmentListTable[],EquipmentListTable[Supplier], FilterSpecs!$A$6, $A$2)</f>
        <v>https://www.mouser.com/ProductDetail/474-PRT-11474</v>
      </c>
      <c r="AB78" s="125"/>
      <c r="AC78" s="125"/>
    </row>
    <row r="79" spans="1:29" x14ac:dyDescent="0.3">
      <c r="A79" s="125" t="str">
        <f>[1]!VendorFilteredRows( EquipmentListTable[],EquipmentListTable[Supplier], FilterSpecs!$A$6, $A$2)</f>
        <v>Primary Component</v>
      </c>
      <c r="B79" s="125" t="str">
        <f>[1]!VendorFilteredRows( EquipmentListTable[],EquipmentListTable[Supplier], FilterSpecs!$A$6, $A$2)</f>
        <v>Proximity/Distance</v>
      </c>
      <c r="C79" s="125" t="str">
        <f>[1]!VendorFilteredRows( EquipmentListTable[],EquipmentListTable[Supplier], FilterSpecs!$A$6, $A$2)</f>
        <v>SparkFun</v>
      </c>
      <c r="D79" s="125" t="str">
        <f>[1]!VendorFilteredRows( EquipmentListTable[],EquipmentListTable[Supplier], FilterSpecs!$A$6, $A$2)</f>
        <v>SEN-00246</v>
      </c>
      <c r="E79" s="125">
        <f>[1]!VendorFilteredRows( EquipmentListTable[],EquipmentListTable[Supplier], FilterSpecs!$A$6, $A$2)</f>
        <v>0</v>
      </c>
      <c r="F79" s="125">
        <f>[1]!VendorFilteredRows( EquipmentListTable[],EquipmentListTable[Supplier], FilterSpecs!$A$6, $A$2)</f>
        <v>0</v>
      </c>
      <c r="G79" s="125">
        <f>[1]!VendorFilteredRows( EquipmentListTable[],EquipmentListTable[Supplier], FilterSpecs!$A$6, $A$2)</f>
        <v>0</v>
      </c>
      <c r="H79" s="125">
        <f>[1]!VendorFilteredRows( EquipmentListTable[],EquipmentListTable[Supplier], FilterSpecs!$A$6, $A$2)</f>
        <v>0</v>
      </c>
      <c r="I79" s="125">
        <f>[1]!VendorFilteredRows( EquipmentListTable[],EquipmentListTable[Supplier], FilterSpecs!$A$6, $A$2)</f>
        <v>0</v>
      </c>
      <c r="J79" s="125">
        <f>[1]!VendorFilteredRows( EquipmentListTable[],EquipmentListTable[Supplier], FilterSpecs!$A$6, $A$2)</f>
        <v>0</v>
      </c>
      <c r="K79" s="125">
        <f>[1]!VendorFilteredRows( EquipmentListTable[],EquipmentListTable[Supplier], FilterSpecs!$A$6, $A$2)</f>
        <v>0</v>
      </c>
      <c r="L79" s="125">
        <f>[1]!VendorFilteredRows( EquipmentListTable[],EquipmentListTable[Supplier], FilterSpecs!$A$6, $A$2)</f>
        <v>0</v>
      </c>
      <c r="M79" s="125" t="str">
        <f>[1]!VendorFilteredRows( EquipmentListTable[],EquipmentListTable[Supplier], FilterSpecs!$A$6, $A$2)</f>
        <v>Optical Detector / Phototransistor - QRD1114</v>
      </c>
      <c r="N79" s="125">
        <f>[1]!VendorFilteredRows( EquipmentListTable[],EquipmentListTable[Supplier], FilterSpecs!$A$6, $A$2)</f>
        <v>0.95</v>
      </c>
      <c r="O79" s="125">
        <f>[1]!VendorFilteredRows( EquipmentListTable[],EquipmentListTable[Supplier], FilterSpecs!$A$6, $A$2)</f>
        <v>0</v>
      </c>
      <c r="P79" s="125" t="str">
        <f>[1]!VendorFilteredRows( EquipmentListTable[],EquipmentListTable[Supplier], FilterSpecs!$A$6, $A$2)</f>
        <v>B</v>
      </c>
      <c r="Q79" s="125">
        <f>[1]!VendorFilteredRows( EquipmentListTable[],EquipmentListTable[Supplier], FilterSpecs!$A$6, $A$2)</f>
        <v>117</v>
      </c>
      <c r="R79" s="125" t="str">
        <f>[1]!VendorFilteredRows( EquipmentListTable[],EquipmentListTable[Supplier], FilterSpecs!$A$6, $A$2)</f>
        <v>SEN-00246</v>
      </c>
      <c r="S79" s="125">
        <f>[1]!VendorFilteredRows( EquipmentListTable[],EquipmentListTable[Supplier], FilterSpecs!$A$6, $A$2)</f>
        <v>0</v>
      </c>
      <c r="T79" s="125">
        <f>[1]!VendorFilteredRows( EquipmentListTable[],EquipmentListTable[Supplier], FilterSpecs!$A$6, $A$2)</f>
        <v>0</v>
      </c>
      <c r="U79" s="125">
        <f>[1]!VendorFilteredRows( EquipmentListTable[],EquipmentListTable[Supplier], FilterSpecs!$A$6, $A$2)</f>
        <v>0</v>
      </c>
      <c r="V79" s="125">
        <f>[1]!VendorFilteredRows( EquipmentListTable[],EquipmentListTable[Supplier], FilterSpecs!$A$6, $A$2)</f>
        <v>0</v>
      </c>
      <c r="W79" s="125">
        <f>[1]!VendorFilteredRows( EquipmentListTable[],EquipmentListTable[Supplier], FilterSpecs!$A$6, $A$2)</f>
        <v>0</v>
      </c>
      <c r="X79" s="125" t="str">
        <f>[1]!VendorFilteredRows( EquipmentListTable[],EquipmentListTable[Supplier], FilterSpecs!$A$6, $A$2)</f>
        <v>https://www.sparkfun.com/products/246</v>
      </c>
      <c r="Y79" s="125" t="str">
        <f>[1]!VendorFilteredRows( EquipmentListTable[],EquipmentListTable[Supplier], FilterSpecs!$A$6, $A$2)</f>
        <v>https://cdn.sparkfun.com/r/92-92/assets/parts/1/8/8/00246a-01.jpg</v>
      </c>
      <c r="Z79" s="125" t="str">
        <f>[1]!VendorFilteredRows( EquipmentListTable[],EquipmentListTable[Supplier], FilterSpecs!$A$6, $A$2)</f>
        <v>https://www.sparkfun.com/products/00246</v>
      </c>
      <c r="AA79" s="125" t="str">
        <f>[1]!VendorFilteredRows( EquipmentListTable[],EquipmentListTable[Supplier], FilterSpecs!$A$6, $A$2)</f>
        <v>https://www.mouser.com/ProductDetail/474-SEN-00246</v>
      </c>
      <c r="AB79" s="125"/>
      <c r="AC79" s="125"/>
    </row>
    <row r="80" spans="1:29" x14ac:dyDescent="0.3">
      <c r="A80" s="125" t="str">
        <f>[1]!VendorFilteredRows( EquipmentListTable[],EquipmentListTable[Supplier], FilterSpecs!$A$6, $A$2)</f>
        <v>Primary Component</v>
      </c>
      <c r="B80" s="125" t="str">
        <f>[1]!VendorFilteredRows( EquipmentListTable[],EquipmentListTable[Supplier], FilterSpecs!$A$6, $A$2)</f>
        <v>Proximity/Distance</v>
      </c>
      <c r="C80" s="125" t="str">
        <f>[1]!VendorFilteredRows( EquipmentListTable[],EquipmentListTable[Supplier], FilterSpecs!$A$6, $A$2)</f>
        <v>SparkFun</v>
      </c>
      <c r="D80" s="125" t="str">
        <f>[1]!VendorFilteredRows( EquipmentListTable[],EquipmentListTable[Supplier], FilterSpecs!$A$6, $A$2)</f>
        <v>SEN-00241</v>
      </c>
      <c r="E80" s="125">
        <f>[1]!VendorFilteredRows( EquipmentListTable[],EquipmentListTable[Supplier], FilterSpecs!$A$6, $A$2)</f>
        <v>4</v>
      </c>
      <c r="F80" s="125">
        <f>[1]!VendorFilteredRows( EquipmentListTable[],EquipmentListTable[Supplier], FilterSpecs!$A$6, $A$2)</f>
        <v>0</v>
      </c>
      <c r="G80" s="125">
        <f>[1]!VendorFilteredRows( EquipmentListTable[],EquipmentListTable[Supplier], FilterSpecs!$A$6, $A$2)</f>
        <v>0</v>
      </c>
      <c r="H80" s="125">
        <f>[1]!VendorFilteredRows( EquipmentListTable[],EquipmentListTable[Supplier], FilterSpecs!$A$6, $A$2)</f>
        <v>20</v>
      </c>
      <c r="I80" s="125">
        <f>[1]!VendorFilteredRows( EquipmentListTable[],EquipmentListTable[Supplier], FilterSpecs!$A$6, $A$2)</f>
        <v>20</v>
      </c>
      <c r="J80" s="125">
        <f>[1]!VendorFilteredRows( EquipmentListTable[],EquipmentListTable[Supplier], FilterSpecs!$A$6, $A$2)</f>
        <v>20</v>
      </c>
      <c r="K80" s="125">
        <f>[1]!VendorFilteredRows( EquipmentListTable[],EquipmentListTable[Supplier], FilterSpecs!$A$6, $A$2)</f>
        <v>0</v>
      </c>
      <c r="L80" s="125">
        <f>[1]!VendorFilteredRows( EquipmentListTable[],EquipmentListTable[Supplier], FilterSpecs!$A$6, $A$2)</f>
        <v>0</v>
      </c>
      <c r="M80" s="125" t="str">
        <f>[1]!VendorFilteredRows( EquipmentListTable[],EquipmentListTable[Supplier], FilterSpecs!$A$6, $A$2)</f>
        <v>Infrared Emitters and Detectors</v>
      </c>
      <c r="N80" s="125">
        <f>[1]!VendorFilteredRows( EquipmentListTable[],EquipmentListTable[Supplier], FilterSpecs!$A$6, $A$2)</f>
        <v>1.95</v>
      </c>
      <c r="O80" s="125">
        <f>[1]!VendorFilteredRows( EquipmentListTable[],EquipmentListTable[Supplier], FilterSpecs!$A$6, $A$2)</f>
        <v>0</v>
      </c>
      <c r="P80" s="125" t="str">
        <f>[1]!VendorFilteredRows( EquipmentListTable[],EquipmentListTable[Supplier], FilterSpecs!$A$6, $A$2)</f>
        <v>B</v>
      </c>
      <c r="Q80" s="125">
        <f>[1]!VendorFilteredRows( EquipmentListTable[],EquipmentListTable[Supplier], FilterSpecs!$A$6, $A$2)</f>
        <v>118</v>
      </c>
      <c r="R80" s="125" t="str">
        <f>[1]!VendorFilteredRows( EquipmentListTable[],EquipmentListTable[Supplier], FilterSpecs!$A$6, $A$2)</f>
        <v>SEN-00241</v>
      </c>
      <c r="S80" s="125">
        <f>[1]!VendorFilteredRows( EquipmentListTable[],EquipmentListTable[Supplier], FilterSpecs!$A$6, $A$2)</f>
        <v>7.8</v>
      </c>
      <c r="T80" s="125">
        <f>[1]!VendorFilteredRows( EquipmentListTable[],EquipmentListTable[Supplier], FilterSpecs!$A$6, $A$2)</f>
        <v>39</v>
      </c>
      <c r="U80" s="125">
        <f>[1]!VendorFilteredRows( EquipmentListTable[],EquipmentListTable[Supplier], FilterSpecs!$A$6, $A$2)</f>
        <v>39</v>
      </c>
      <c r="V80" s="125">
        <f>[1]!VendorFilteredRows( EquipmentListTable[],EquipmentListTable[Supplier], FilterSpecs!$A$6, $A$2)</f>
        <v>0</v>
      </c>
      <c r="W80" s="125">
        <f>[1]!VendorFilteredRows( EquipmentListTable[],EquipmentListTable[Supplier], FilterSpecs!$A$6, $A$2)</f>
        <v>0</v>
      </c>
      <c r="X80" s="125" t="str">
        <f>[1]!VendorFilteredRows( EquipmentListTable[],EquipmentListTable[Supplier], FilterSpecs!$A$6, $A$2)</f>
        <v>https://www.sparkfun.com/products/241</v>
      </c>
      <c r="Y80" s="125" t="str">
        <f>[1]!VendorFilteredRows( EquipmentListTable[],EquipmentListTable[Supplier], FilterSpecs!$A$6, $A$2)</f>
        <v>https://cdn.sparkfun.com/r/92-92/assets/parts/1/8/3/00241-02.jpg</v>
      </c>
      <c r="Z80" s="125" t="str">
        <f>[1]!VendorFilteredRows( EquipmentListTable[],EquipmentListTable[Supplier], FilterSpecs!$A$6, $A$2)</f>
        <v>https://www.sparkfun.com/products/00241</v>
      </c>
      <c r="AA80" s="125" t="str">
        <f>[1]!VendorFilteredRows( EquipmentListTable[],EquipmentListTable[Supplier], FilterSpecs!$A$6, $A$2)</f>
        <v>https://www.mouser.com/ProductDetail/474-SEN-00241</v>
      </c>
      <c r="AB80" s="125"/>
      <c r="AC80" s="125"/>
    </row>
    <row r="81" spans="1:29" x14ac:dyDescent="0.3">
      <c r="A81" s="125" t="str">
        <f>[1]!VendorFilteredRows( EquipmentListTable[],EquipmentListTable[Supplier], FilterSpecs!$A$6, $A$2)</f>
        <v>Primary Component</v>
      </c>
      <c r="B81" s="125" t="str">
        <f>[1]!VendorFilteredRows( EquipmentListTable[],EquipmentListTable[Supplier], FilterSpecs!$A$6, $A$2)</f>
        <v>Proximity/Distance</v>
      </c>
      <c r="C81" s="125" t="str">
        <f>[1]!VendorFilteredRows( EquipmentListTable[],EquipmentListTable[Supplier], FilterSpecs!$A$6, $A$2)</f>
        <v>SparkFun</v>
      </c>
      <c r="D81" s="125" t="str">
        <f>[1]!VendorFilteredRows( EquipmentListTable[],EquipmentListTable[Supplier], FilterSpecs!$A$6, $A$2)</f>
        <v>SEN-13968</v>
      </c>
      <c r="E81" s="125">
        <f>[1]!VendorFilteredRows( EquipmentListTable[],EquipmentListTable[Supplier], FilterSpecs!$A$6, $A$2)</f>
        <v>2</v>
      </c>
      <c r="F81" s="125">
        <f>[1]!VendorFilteredRows( EquipmentListTable[],EquipmentListTable[Supplier], FilterSpecs!$A$6, $A$2)</f>
        <v>0</v>
      </c>
      <c r="G81" s="125">
        <f>[1]!VendorFilteredRows( EquipmentListTable[],EquipmentListTable[Supplier], FilterSpecs!$A$6, $A$2)</f>
        <v>0</v>
      </c>
      <c r="H81" s="125">
        <f>[1]!VendorFilteredRows( EquipmentListTable[],EquipmentListTable[Supplier], FilterSpecs!$A$6, $A$2)</f>
        <v>10</v>
      </c>
      <c r="I81" s="125">
        <f>[1]!VendorFilteredRows( EquipmentListTable[],EquipmentListTable[Supplier], FilterSpecs!$A$6, $A$2)</f>
        <v>5</v>
      </c>
      <c r="J81" s="125">
        <f>[1]!VendorFilteredRows( EquipmentListTable[],EquipmentListTable[Supplier], FilterSpecs!$A$6, $A$2)</f>
        <v>10</v>
      </c>
      <c r="K81" s="125">
        <f>[1]!VendorFilteredRows( EquipmentListTable[],EquipmentListTable[Supplier], FilterSpecs!$A$6, $A$2)</f>
        <v>5</v>
      </c>
      <c r="L81" s="125">
        <f>[1]!VendorFilteredRows( EquipmentListTable[],EquipmentListTable[Supplier], FilterSpecs!$A$6, $A$2)</f>
        <v>5</v>
      </c>
      <c r="M81" s="125" t="str">
        <f>[1]!VendorFilteredRows( EquipmentListTable[],EquipmentListTable[Supplier], FilterSpecs!$A$6, $A$2)</f>
        <v>SparkFun OpenPIR</v>
      </c>
      <c r="N81" s="125">
        <f>[1]!VendorFilteredRows( EquipmentListTable[],EquipmentListTable[Supplier], FilterSpecs!$A$6, $A$2)</f>
        <v>14.95</v>
      </c>
      <c r="O81" s="125">
        <f>[1]!VendorFilteredRows( EquipmentListTable[],EquipmentListTable[Supplier], FilterSpecs!$A$6, $A$2)</f>
        <v>74.75</v>
      </c>
      <c r="P81" s="125" t="str">
        <f>[1]!VendorFilteredRows( EquipmentListTable[],EquipmentListTable[Supplier], FilterSpecs!$A$6, $A$2)</f>
        <v>B</v>
      </c>
      <c r="Q81" s="125">
        <f>[1]!VendorFilteredRows( EquipmentListTable[],EquipmentListTable[Supplier], FilterSpecs!$A$6, $A$2)</f>
        <v>119</v>
      </c>
      <c r="R81" s="125" t="str">
        <f>[1]!VendorFilteredRows( EquipmentListTable[],EquipmentListTable[Supplier], FilterSpecs!$A$6, $A$2)</f>
        <v>SEN-13968</v>
      </c>
      <c r="S81" s="125">
        <f>[1]!VendorFilteredRows( EquipmentListTable[],EquipmentListTable[Supplier], FilterSpecs!$A$6, $A$2)</f>
        <v>29.9</v>
      </c>
      <c r="T81" s="125">
        <f>[1]!VendorFilteredRows( EquipmentListTable[],EquipmentListTable[Supplier], FilterSpecs!$A$6, $A$2)</f>
        <v>149.5</v>
      </c>
      <c r="U81" s="125">
        <f>[1]!VendorFilteredRows( EquipmentListTable[],EquipmentListTable[Supplier], FilterSpecs!$A$6, $A$2)</f>
        <v>74.75</v>
      </c>
      <c r="V81" s="125">
        <f>[1]!VendorFilteredRows( EquipmentListTable[],EquipmentListTable[Supplier], FilterSpecs!$A$6, $A$2)</f>
        <v>74.75</v>
      </c>
      <c r="W81" s="125">
        <f>[1]!VendorFilteredRows( EquipmentListTable[],EquipmentListTable[Supplier], FilterSpecs!$A$6, $A$2)</f>
        <v>74.75</v>
      </c>
      <c r="X81" s="125" t="str">
        <f>[1]!VendorFilteredRows( EquipmentListTable[],EquipmentListTable[Supplier], FilterSpecs!$A$6, $A$2)</f>
        <v>https://www.sparkfun.com/products/13968</v>
      </c>
      <c r="Y81" s="125" t="str">
        <f>[1]!VendorFilteredRows( EquipmentListTable[],EquipmentListTable[Supplier], FilterSpecs!$A$6, $A$2)</f>
        <v>https://cdn.sparkfun.com/r/92-92/assets/parts/1/1/7/0/6/13968-01.jpg</v>
      </c>
      <c r="Z81" s="125" t="str">
        <f>[1]!VendorFilteredRows( EquipmentListTable[],EquipmentListTable[Supplier], FilterSpecs!$A$6, $A$2)</f>
        <v>https://www.sparkfun.com/products/13968</v>
      </c>
      <c r="AA81" s="125" t="str">
        <f>[1]!VendorFilteredRows( EquipmentListTable[],EquipmentListTable[Supplier], FilterSpecs!$A$6, $A$2)</f>
        <v>https://www.mouser.com/ProductDetail/474-SEN-13968</v>
      </c>
      <c r="AB81" s="125"/>
      <c r="AC81" s="125"/>
    </row>
    <row r="82" spans="1:29" x14ac:dyDescent="0.3">
      <c r="A82" s="125" t="str">
        <f>[1]!VendorFilteredRows( EquipmentListTable[],EquipmentListTable[Supplier], FilterSpecs!$A$6, $A$2)</f>
        <v>Primary Component</v>
      </c>
      <c r="B82" s="125" t="str">
        <f>[1]!VendorFilteredRows( EquipmentListTable[],EquipmentListTable[Supplier], FilterSpecs!$A$6, $A$2)</f>
        <v>Proximity/Distance</v>
      </c>
      <c r="C82" s="125" t="str">
        <f>[1]!VendorFilteredRows( EquipmentListTable[],EquipmentListTable[Supplier], FilterSpecs!$A$6, $A$2)</f>
        <v>SparkFun</v>
      </c>
      <c r="D82" s="125" t="str">
        <f>[1]!VendorFilteredRows( EquipmentListTable[],EquipmentListTable[Supplier], FilterSpecs!$A$6, $A$2)</f>
        <v>SEN-13959</v>
      </c>
      <c r="E82" s="125">
        <f>[1]!VendorFilteredRows( EquipmentListTable[],EquipmentListTable[Supplier], FilterSpecs!$A$6, $A$2)</f>
        <v>1</v>
      </c>
      <c r="F82" s="125">
        <f>[1]!VendorFilteredRows( EquipmentListTable[],EquipmentListTable[Supplier], FilterSpecs!$A$6, $A$2)</f>
        <v>0</v>
      </c>
      <c r="G82" s="125">
        <f>[1]!VendorFilteredRows( EquipmentListTable[],EquipmentListTable[Supplier], FilterSpecs!$A$6, $A$2)</f>
        <v>0</v>
      </c>
      <c r="H82" s="125">
        <f>[1]!VendorFilteredRows( EquipmentListTable[],EquipmentListTable[Supplier], FilterSpecs!$A$6, $A$2)</f>
        <v>5</v>
      </c>
      <c r="I82" s="125">
        <f>[1]!VendorFilteredRows( EquipmentListTable[],EquipmentListTable[Supplier], FilterSpecs!$A$6, $A$2)</f>
        <v>5</v>
      </c>
      <c r="J82" s="125">
        <f>[1]!VendorFilteredRows( EquipmentListTable[],EquipmentListTable[Supplier], FilterSpecs!$A$6, $A$2)</f>
        <v>5</v>
      </c>
      <c r="K82" s="125">
        <f>[1]!VendorFilteredRows( EquipmentListTable[],EquipmentListTable[Supplier], FilterSpecs!$A$6, $A$2)</f>
        <v>0</v>
      </c>
      <c r="L82" s="125">
        <f>[1]!VendorFilteredRows( EquipmentListTable[],EquipmentListTable[Supplier], FilterSpecs!$A$6, $A$2)</f>
        <v>0</v>
      </c>
      <c r="M82" s="125" t="str">
        <f>[1]!VendorFilteredRows( EquipmentListTable[],EquipmentListTable[Supplier], FilterSpecs!$A$6, $A$2)</f>
        <v>Ultrasonic Sensor - HC-SR04</v>
      </c>
      <c r="N82" s="125">
        <f>[1]!VendorFilteredRows( EquipmentListTable[],EquipmentListTable[Supplier], FilterSpecs!$A$6, $A$2)</f>
        <v>3.95</v>
      </c>
      <c r="O82" s="125">
        <f>[1]!VendorFilteredRows( EquipmentListTable[],EquipmentListTable[Supplier], FilterSpecs!$A$6, $A$2)</f>
        <v>0</v>
      </c>
      <c r="P82" s="125" t="str">
        <f>[1]!VendorFilteredRows( EquipmentListTable[],EquipmentListTable[Supplier], FilterSpecs!$A$6, $A$2)</f>
        <v>B</v>
      </c>
      <c r="Q82" s="125">
        <f>[1]!VendorFilteredRows( EquipmentListTable[],EquipmentListTable[Supplier], FilterSpecs!$A$6, $A$2)</f>
        <v>120</v>
      </c>
      <c r="R82" s="125" t="str">
        <f>[1]!VendorFilteredRows( EquipmentListTable[],EquipmentListTable[Supplier], FilterSpecs!$A$6, $A$2)</f>
        <v>SEN-13959</v>
      </c>
      <c r="S82" s="125">
        <f>[1]!VendorFilteredRows( EquipmentListTable[],EquipmentListTable[Supplier], FilterSpecs!$A$6, $A$2)</f>
        <v>3.95</v>
      </c>
      <c r="T82" s="125">
        <f>[1]!VendorFilteredRows( EquipmentListTable[],EquipmentListTable[Supplier], FilterSpecs!$A$6, $A$2)</f>
        <v>19.75</v>
      </c>
      <c r="U82" s="125">
        <f>[1]!VendorFilteredRows( EquipmentListTable[],EquipmentListTable[Supplier], FilterSpecs!$A$6, $A$2)</f>
        <v>19.75</v>
      </c>
      <c r="V82" s="125">
        <f>[1]!VendorFilteredRows( EquipmentListTable[],EquipmentListTable[Supplier], FilterSpecs!$A$6, $A$2)</f>
        <v>0</v>
      </c>
      <c r="W82" s="125">
        <f>[1]!VendorFilteredRows( EquipmentListTable[],EquipmentListTable[Supplier], FilterSpecs!$A$6, $A$2)</f>
        <v>0</v>
      </c>
      <c r="X82" s="125" t="str">
        <f>[1]!VendorFilteredRows( EquipmentListTable[],EquipmentListTable[Supplier], FilterSpecs!$A$6, $A$2)</f>
        <v>https://www.sparkfun.com/products/13959</v>
      </c>
      <c r="Y82" s="125" t="str">
        <f>[1]!VendorFilteredRows( EquipmentListTable[],EquipmentListTable[Supplier], FilterSpecs!$A$6, $A$2)</f>
        <v>https://cdn.sparkfun.com/r/92-92/assets/parts/1/1/6/6/8/13959-01a.jpg</v>
      </c>
      <c r="Z82" s="125" t="str">
        <f>[1]!VendorFilteredRows( EquipmentListTable[],EquipmentListTable[Supplier], FilterSpecs!$A$6, $A$2)</f>
        <v>https://www.sparkfun.com/products/13959</v>
      </c>
      <c r="AA82" s="125" t="str">
        <f>[1]!VendorFilteredRows( EquipmentListTable[],EquipmentListTable[Supplier], FilterSpecs!$A$6, $A$2)</f>
        <v>https://www.mouser.com/ProductDetail/474-SEN-13959</v>
      </c>
      <c r="AB82" s="125"/>
      <c r="AC82" s="125"/>
    </row>
    <row r="83" spans="1:29" x14ac:dyDescent="0.3">
      <c r="A83" s="125" t="str">
        <f>[1]!VendorFilteredRows( EquipmentListTable[],EquipmentListTable[Supplier], FilterSpecs!$A$6, $A$2)</f>
        <v>Primary Component</v>
      </c>
      <c r="B83" s="125" t="str">
        <f>[1]!VendorFilteredRows( EquipmentListTable[],EquipmentListTable[Supplier], FilterSpecs!$A$6, $A$2)</f>
        <v>Proximity/Distance</v>
      </c>
      <c r="C83" s="125" t="str">
        <f>[1]!VendorFilteredRows( EquipmentListTable[],EquipmentListTable[Supplier], FilterSpecs!$A$6, $A$2)</f>
        <v>SparkFun</v>
      </c>
      <c r="D83" s="125" t="str">
        <f>[1]!VendorFilteredRows( EquipmentListTable[],EquipmentListTable[Supplier], FilterSpecs!$A$6, $A$2)</f>
        <v>SEN-12785</v>
      </c>
      <c r="E83" s="125">
        <f>[1]!VendorFilteredRows( EquipmentListTable[],EquipmentListTable[Supplier], FilterSpecs!$A$6, $A$2)</f>
        <v>0</v>
      </c>
      <c r="F83" s="125">
        <f>[1]!VendorFilteredRows( EquipmentListTable[],EquipmentListTable[Supplier], FilterSpecs!$A$6, $A$2)</f>
        <v>0</v>
      </c>
      <c r="G83" s="125">
        <f>[1]!VendorFilteredRows( EquipmentListTable[],EquipmentListTable[Supplier], FilterSpecs!$A$6, $A$2)</f>
        <v>0</v>
      </c>
      <c r="H83" s="125">
        <f>[1]!VendorFilteredRows( EquipmentListTable[],EquipmentListTable[Supplier], FilterSpecs!$A$6, $A$2)</f>
        <v>0</v>
      </c>
      <c r="I83" s="125">
        <f>[1]!VendorFilteredRows( EquipmentListTable[],EquipmentListTable[Supplier], FilterSpecs!$A$6, $A$2)</f>
        <v>0</v>
      </c>
      <c r="J83" s="125">
        <f>[1]!VendorFilteredRows( EquipmentListTable[],EquipmentListTable[Supplier], FilterSpecs!$A$6, $A$2)</f>
        <v>0</v>
      </c>
      <c r="K83" s="125">
        <f>[1]!VendorFilteredRows( EquipmentListTable[],EquipmentListTable[Supplier], FilterSpecs!$A$6, $A$2)</f>
        <v>0</v>
      </c>
      <c r="L83" s="125">
        <f>[1]!VendorFilteredRows( EquipmentListTable[],EquipmentListTable[Supplier], FilterSpecs!$A$6, $A$2)</f>
        <v>0</v>
      </c>
      <c r="M83" s="125" t="str">
        <f>[1]!VendorFilteredRows( EquipmentListTable[],EquipmentListTable[Supplier], FilterSpecs!$A$6, $A$2)</f>
        <v>SparkFun ToF Range Finder Sensor - VL6180</v>
      </c>
      <c r="N83" s="125">
        <f>[1]!VendorFilteredRows( EquipmentListTable[],EquipmentListTable[Supplier], FilterSpecs!$A$6, $A$2)</f>
        <v>24.95</v>
      </c>
      <c r="O83" s="125">
        <f>[1]!VendorFilteredRows( EquipmentListTable[],EquipmentListTable[Supplier], FilterSpecs!$A$6, $A$2)</f>
        <v>0</v>
      </c>
      <c r="P83" s="125" t="str">
        <f>[1]!VendorFilteredRows( EquipmentListTable[],EquipmentListTable[Supplier], FilterSpecs!$A$6, $A$2)</f>
        <v>B</v>
      </c>
      <c r="Q83" s="125">
        <f>[1]!VendorFilteredRows( EquipmentListTable[],EquipmentListTable[Supplier], FilterSpecs!$A$6, $A$2)</f>
        <v>121</v>
      </c>
      <c r="R83" s="125" t="str">
        <f>[1]!VendorFilteredRows( EquipmentListTable[],EquipmentListTable[Supplier], FilterSpecs!$A$6, $A$2)</f>
        <v>SEN-12785</v>
      </c>
      <c r="S83" s="125">
        <f>[1]!VendorFilteredRows( EquipmentListTable[],EquipmentListTable[Supplier], FilterSpecs!$A$6, $A$2)</f>
        <v>0</v>
      </c>
      <c r="T83" s="125">
        <f>[1]!VendorFilteredRows( EquipmentListTable[],EquipmentListTable[Supplier], FilterSpecs!$A$6, $A$2)</f>
        <v>0</v>
      </c>
      <c r="U83" s="125">
        <f>[1]!VendorFilteredRows( EquipmentListTable[],EquipmentListTable[Supplier], FilterSpecs!$A$6, $A$2)</f>
        <v>0</v>
      </c>
      <c r="V83" s="125">
        <f>[1]!VendorFilteredRows( EquipmentListTable[],EquipmentListTable[Supplier], FilterSpecs!$A$6, $A$2)</f>
        <v>0</v>
      </c>
      <c r="W83" s="125">
        <f>[1]!VendorFilteredRows( EquipmentListTable[],EquipmentListTable[Supplier], FilterSpecs!$A$6, $A$2)</f>
        <v>0</v>
      </c>
      <c r="X83" s="125" t="str">
        <f>[1]!VendorFilteredRows( EquipmentListTable[],EquipmentListTable[Supplier], FilterSpecs!$A$6, $A$2)</f>
        <v>https://www.sparkfun.com/products/12785</v>
      </c>
      <c r="Y83" s="125" t="str">
        <f>[1]!VendorFilteredRows( EquipmentListTable[],EquipmentListTable[Supplier], FilterSpecs!$A$6, $A$2)</f>
        <v>https://cdn.sparkfun.com/r/92-92/assets/parts/9/5/9/7/12785-01.jpg</v>
      </c>
      <c r="Z83" s="125" t="str">
        <f>[1]!VendorFilteredRows( EquipmentListTable[],EquipmentListTable[Supplier], FilterSpecs!$A$6, $A$2)</f>
        <v>https://www.sparkfun.com/products/12785</v>
      </c>
      <c r="AA83" s="125" t="str">
        <f>[1]!VendorFilteredRows( EquipmentListTable[],EquipmentListTable[Supplier], FilterSpecs!$A$6, $A$2)</f>
        <v>https://www.mouser.com/ProductDetail/474-SEN-12785</v>
      </c>
      <c r="AB83" s="125"/>
      <c r="AC83" s="125"/>
    </row>
    <row r="84" spans="1:29" x14ac:dyDescent="0.3">
      <c r="A84" s="125" t="str">
        <f>[1]!VendorFilteredRows( EquipmentListTable[],EquipmentListTable[Supplier], FilterSpecs!$A$6, $A$2)</f>
        <v>Primary Component</v>
      </c>
      <c r="B84" s="125" t="str">
        <f>[1]!VendorFilteredRows( EquipmentListTable[],EquipmentListTable[Supplier], FilterSpecs!$A$6, $A$2)</f>
        <v>Proximity/Distance</v>
      </c>
      <c r="C84" s="125" t="str">
        <f>[1]!VendorFilteredRows( EquipmentListTable[],EquipmentListTable[Supplier], FilterSpecs!$A$6, $A$2)</f>
        <v>SparkFun</v>
      </c>
      <c r="D84" s="125" t="str">
        <f>[1]!VendorFilteredRows( EquipmentListTable[],EquipmentListTable[Supplier], FilterSpecs!$A$6, $A$2)</f>
        <v>SEN-13162</v>
      </c>
      <c r="E84" s="125">
        <f>[1]!VendorFilteredRows( EquipmentListTable[],EquipmentListTable[Supplier], FilterSpecs!$A$6, $A$2)</f>
        <v>0</v>
      </c>
      <c r="F84" s="125">
        <f>[1]!VendorFilteredRows( EquipmentListTable[],EquipmentListTable[Supplier], FilterSpecs!$A$6, $A$2)</f>
        <v>0</v>
      </c>
      <c r="G84" s="125">
        <f>[1]!VendorFilteredRows( EquipmentListTable[],EquipmentListTable[Supplier], FilterSpecs!$A$6, $A$2)</f>
        <v>0</v>
      </c>
      <c r="H84" s="125">
        <f>[1]!VendorFilteredRows( EquipmentListTable[],EquipmentListTable[Supplier], FilterSpecs!$A$6, $A$2)</f>
        <v>0</v>
      </c>
      <c r="I84" s="125">
        <f>[1]!VendorFilteredRows( EquipmentListTable[],EquipmentListTable[Supplier], FilterSpecs!$A$6, $A$2)</f>
        <v>0</v>
      </c>
      <c r="J84" s="125">
        <f>[1]!VendorFilteredRows( EquipmentListTable[],EquipmentListTable[Supplier], FilterSpecs!$A$6, $A$2)</f>
        <v>0</v>
      </c>
      <c r="K84" s="125">
        <f>[1]!VendorFilteredRows( EquipmentListTable[],EquipmentListTable[Supplier], FilterSpecs!$A$6, $A$2)</f>
        <v>0</v>
      </c>
      <c r="L84" s="125">
        <f>[1]!VendorFilteredRows( EquipmentListTable[],EquipmentListTable[Supplier], FilterSpecs!$A$6, $A$2)</f>
        <v>0</v>
      </c>
      <c r="M84" s="125" t="str">
        <f>[1]!VendorFilteredRows( EquipmentListTable[],EquipmentListTable[Supplier], FilterSpecs!$A$6, $A$2)</f>
        <v>ZX Distance and Gesture Sensor</v>
      </c>
      <c r="N84" s="125">
        <f>[1]!VendorFilteredRows( EquipmentListTable[],EquipmentListTable[Supplier], FilterSpecs!$A$6, $A$2)</f>
        <v>24.95</v>
      </c>
      <c r="O84" s="125">
        <f>[1]!VendorFilteredRows( EquipmentListTable[],EquipmentListTable[Supplier], FilterSpecs!$A$6, $A$2)</f>
        <v>0</v>
      </c>
      <c r="P84" s="125" t="str">
        <f>[1]!VendorFilteredRows( EquipmentListTable[],EquipmentListTable[Supplier], FilterSpecs!$A$6, $A$2)</f>
        <v>B</v>
      </c>
      <c r="Q84" s="125">
        <f>[1]!VendorFilteredRows( EquipmentListTable[],EquipmentListTable[Supplier], FilterSpecs!$A$6, $A$2)</f>
        <v>122</v>
      </c>
      <c r="R84" s="125" t="str">
        <f>[1]!VendorFilteredRows( EquipmentListTable[],EquipmentListTable[Supplier], FilterSpecs!$A$6, $A$2)</f>
        <v>SEN-13162</v>
      </c>
      <c r="S84" s="125">
        <f>[1]!VendorFilteredRows( EquipmentListTable[],EquipmentListTable[Supplier], FilterSpecs!$A$6, $A$2)</f>
        <v>0</v>
      </c>
      <c r="T84" s="125">
        <f>[1]!VendorFilteredRows( EquipmentListTable[],EquipmentListTable[Supplier], FilterSpecs!$A$6, $A$2)</f>
        <v>0</v>
      </c>
      <c r="U84" s="125">
        <f>[1]!VendorFilteredRows( EquipmentListTable[],EquipmentListTable[Supplier], FilterSpecs!$A$6, $A$2)</f>
        <v>0</v>
      </c>
      <c r="V84" s="125">
        <f>[1]!VendorFilteredRows( EquipmentListTable[],EquipmentListTable[Supplier], FilterSpecs!$A$6, $A$2)</f>
        <v>0</v>
      </c>
      <c r="W84" s="125">
        <f>[1]!VendorFilteredRows( EquipmentListTable[],EquipmentListTable[Supplier], FilterSpecs!$A$6, $A$2)</f>
        <v>0</v>
      </c>
      <c r="X84" s="125" t="str">
        <f>[1]!VendorFilteredRows( EquipmentListTable[],EquipmentListTable[Supplier], FilterSpecs!$A$6, $A$2)</f>
        <v>https://www.sparkfun.com/products/13162</v>
      </c>
      <c r="Y84" s="125" t="str">
        <f>[1]!VendorFilteredRows( EquipmentListTable[],EquipmentListTable[Supplier], FilterSpecs!$A$6, $A$2)</f>
        <v>https://cdn.sparkfun.com/r/92-92/assets/parts/1/0/2/7/9/13162-01a.jpg</v>
      </c>
      <c r="Z84" s="125" t="str">
        <f>[1]!VendorFilteredRows( EquipmentListTable[],EquipmentListTable[Supplier], FilterSpecs!$A$6, $A$2)</f>
        <v>https://www.sparkfun.com/products/13162</v>
      </c>
      <c r="AA84" s="125" t="str">
        <f>[1]!VendorFilteredRows( EquipmentListTable[],EquipmentListTable[Supplier], FilterSpecs!$A$6, $A$2)</f>
        <v>https://www.mouser.com/ProductDetail/474-SEN-13162</v>
      </c>
      <c r="AB84" s="125"/>
      <c r="AC84" s="125"/>
    </row>
    <row r="85" spans="1:29" x14ac:dyDescent="0.3">
      <c r="A85" s="125" t="str">
        <f>[1]!VendorFilteredRows( EquipmentListTable[],EquipmentListTable[Supplier], FilterSpecs!$A$6, $A$2)</f>
        <v>Primary Component</v>
      </c>
      <c r="B85" s="125" t="str">
        <f>[1]!VendorFilteredRows( EquipmentListTable[],EquipmentListTable[Supplier], FilterSpecs!$A$6, $A$2)</f>
        <v>Proximity/Distance</v>
      </c>
      <c r="C85" s="125" t="str">
        <f>[1]!VendorFilteredRows( EquipmentListTable[],EquipmentListTable[Supplier], FilterSpecs!$A$6, $A$2)</f>
        <v>SparkFun</v>
      </c>
      <c r="D85" s="125" t="str">
        <f>[1]!VendorFilteredRows( EquipmentListTable[],EquipmentListTable[Supplier], FilterSpecs!$A$6, $A$2)</f>
        <v>SEN-12787</v>
      </c>
      <c r="E85" s="125">
        <f>[1]!VendorFilteredRows( EquipmentListTable[],EquipmentListTable[Supplier], FilterSpecs!$A$6, $A$2)</f>
        <v>0</v>
      </c>
      <c r="F85" s="125">
        <f>[1]!VendorFilteredRows( EquipmentListTable[],EquipmentListTable[Supplier], FilterSpecs!$A$6, $A$2)</f>
        <v>0</v>
      </c>
      <c r="G85" s="125">
        <f>[1]!VendorFilteredRows( EquipmentListTable[],EquipmentListTable[Supplier], FilterSpecs!$A$6, $A$2)</f>
        <v>0</v>
      </c>
      <c r="H85" s="125">
        <f>[1]!VendorFilteredRows( EquipmentListTable[],EquipmentListTable[Supplier], FilterSpecs!$A$6, $A$2)</f>
        <v>0</v>
      </c>
      <c r="I85" s="125">
        <f>[1]!VendorFilteredRows( EquipmentListTable[],EquipmentListTable[Supplier], FilterSpecs!$A$6, $A$2)</f>
        <v>0</v>
      </c>
      <c r="J85" s="125">
        <f>[1]!VendorFilteredRows( EquipmentListTable[],EquipmentListTable[Supplier], FilterSpecs!$A$6, $A$2)</f>
        <v>0</v>
      </c>
      <c r="K85" s="125">
        <f>[1]!VendorFilteredRows( EquipmentListTable[],EquipmentListTable[Supplier], FilterSpecs!$A$6, $A$2)</f>
        <v>0</v>
      </c>
      <c r="L85" s="125">
        <f>[1]!VendorFilteredRows( EquipmentListTable[],EquipmentListTable[Supplier], FilterSpecs!$A$6, $A$2)</f>
        <v>0</v>
      </c>
      <c r="M85" s="125" t="str">
        <f>[1]!VendorFilteredRows( EquipmentListTable[],EquipmentListTable[Supplier], FilterSpecs!$A$6, $A$2)</f>
        <v>SparkFun RGB and Gesture Sensor - APDS-9960</v>
      </c>
      <c r="N85" s="125">
        <f>[1]!VendorFilteredRows( EquipmentListTable[],EquipmentListTable[Supplier], FilterSpecs!$A$6, $A$2)</f>
        <v>14.95</v>
      </c>
      <c r="O85" s="125">
        <f>[1]!VendorFilteredRows( EquipmentListTable[],EquipmentListTable[Supplier], FilterSpecs!$A$6, $A$2)</f>
        <v>0</v>
      </c>
      <c r="P85" s="125" t="str">
        <f>[1]!VendorFilteredRows( EquipmentListTable[],EquipmentListTable[Supplier], FilterSpecs!$A$6, $A$2)</f>
        <v>B</v>
      </c>
      <c r="Q85" s="125">
        <f>[1]!VendorFilteredRows( EquipmentListTable[],EquipmentListTable[Supplier], FilterSpecs!$A$6, $A$2)</f>
        <v>123</v>
      </c>
      <c r="R85" s="125" t="str">
        <f>[1]!VendorFilteredRows( EquipmentListTable[],EquipmentListTable[Supplier], FilterSpecs!$A$6, $A$2)</f>
        <v>SEN-12787</v>
      </c>
      <c r="S85" s="125">
        <f>[1]!VendorFilteredRows( EquipmentListTable[],EquipmentListTable[Supplier], FilterSpecs!$A$6, $A$2)</f>
        <v>0</v>
      </c>
      <c r="T85" s="125">
        <f>[1]!VendorFilteredRows( EquipmentListTable[],EquipmentListTable[Supplier], FilterSpecs!$A$6, $A$2)</f>
        <v>0</v>
      </c>
      <c r="U85" s="125">
        <f>[1]!VendorFilteredRows( EquipmentListTable[],EquipmentListTable[Supplier], FilterSpecs!$A$6, $A$2)</f>
        <v>0</v>
      </c>
      <c r="V85" s="125">
        <f>[1]!VendorFilteredRows( EquipmentListTable[],EquipmentListTable[Supplier], FilterSpecs!$A$6, $A$2)</f>
        <v>0</v>
      </c>
      <c r="W85" s="125">
        <f>[1]!VendorFilteredRows( EquipmentListTable[],EquipmentListTable[Supplier], FilterSpecs!$A$6, $A$2)</f>
        <v>0</v>
      </c>
      <c r="X85" s="125" t="str">
        <f>[1]!VendorFilteredRows( EquipmentListTable[],EquipmentListTable[Supplier], FilterSpecs!$A$6, $A$2)</f>
        <v>https://www.sparkfun.com/products/12787</v>
      </c>
      <c r="Y85" s="125" t="str">
        <f>[1]!VendorFilteredRows( EquipmentListTable[],EquipmentListTable[Supplier], FilterSpecs!$A$6, $A$2)</f>
        <v>https://cdn.sparkfun.com/r/92-92/assets/parts/9/6/0/3/12787-01.jpg</v>
      </c>
      <c r="Z85" s="125" t="str">
        <f>[1]!VendorFilteredRows( EquipmentListTable[],EquipmentListTable[Supplier], FilterSpecs!$A$6, $A$2)</f>
        <v>https://www.sparkfun.com/products/12787</v>
      </c>
      <c r="AA85" s="125" t="str">
        <f>[1]!VendorFilteredRows( EquipmentListTable[],EquipmentListTable[Supplier], FilterSpecs!$A$6, $A$2)</f>
        <v>https://www.mouser.com/ProductDetail/474-SEN-12787</v>
      </c>
      <c r="AB85" s="125"/>
      <c r="AC85" s="125"/>
    </row>
    <row r="86" spans="1:29" x14ac:dyDescent="0.3">
      <c r="A86" s="125" t="str">
        <f>[1]!VendorFilteredRows( EquipmentListTable[],EquipmentListTable[Supplier], FilterSpecs!$A$6, $A$2)</f>
        <v>Primary Component</v>
      </c>
      <c r="B86" s="125" t="str">
        <f>[1]!VendorFilteredRows( EquipmentListTable[],EquipmentListTable[Supplier], FilterSpecs!$A$6, $A$2)</f>
        <v>Proximity/Distance</v>
      </c>
      <c r="C86" s="125" t="str">
        <f>[1]!VendorFilteredRows( EquipmentListTable[],EquipmentListTable[Supplier], FilterSpecs!$A$6, $A$2)</f>
        <v>SparkFun</v>
      </c>
      <c r="D86" s="125" t="str">
        <f>[1]!VendorFilteredRows( EquipmentListTable[],EquipmentListTable[Supplier], FilterSpecs!$A$6, $A$2)</f>
        <v>SPX-14343</v>
      </c>
      <c r="E86" s="125">
        <f>[1]!VendorFilteredRows( EquipmentListTable[],EquipmentListTable[Supplier], FilterSpecs!$A$6, $A$2)</f>
        <v>1</v>
      </c>
      <c r="F86" s="125">
        <f>[1]!VendorFilteredRows( EquipmentListTable[],EquipmentListTable[Supplier], FilterSpecs!$A$6, $A$2)</f>
        <v>0</v>
      </c>
      <c r="G86" s="125">
        <f>[1]!VendorFilteredRows( EquipmentListTable[],EquipmentListTable[Supplier], FilterSpecs!$A$6, $A$2)</f>
        <v>0</v>
      </c>
      <c r="H86" s="125">
        <f>[1]!VendorFilteredRows( EquipmentListTable[],EquipmentListTable[Supplier], FilterSpecs!$A$6, $A$2)</f>
        <v>5</v>
      </c>
      <c r="I86" s="125">
        <f>[1]!VendorFilteredRows( EquipmentListTable[],EquipmentListTable[Supplier], FilterSpecs!$A$6, $A$2)</f>
        <v>4</v>
      </c>
      <c r="J86" s="125">
        <f>[1]!VendorFilteredRows( EquipmentListTable[],EquipmentListTable[Supplier], FilterSpecs!$A$6, $A$2)</f>
        <v>5</v>
      </c>
      <c r="K86" s="125">
        <f>[1]!VendorFilteredRows( EquipmentListTable[],EquipmentListTable[Supplier], FilterSpecs!$A$6, $A$2)</f>
        <v>1</v>
      </c>
      <c r="L86" s="125">
        <f>[1]!VendorFilteredRows( EquipmentListTable[],EquipmentListTable[Supplier], FilterSpecs!$A$6, $A$2)</f>
        <v>1</v>
      </c>
      <c r="M86" s="125" t="str">
        <f>[1]!VendorFilteredRows( EquipmentListTable[],EquipmentListTable[Supplier], FilterSpecs!$A$6, $A$2)</f>
        <v>Qwiic Distance Sensor - RFD77402</v>
      </c>
      <c r="N86" s="125">
        <f>[1]!VendorFilteredRows( EquipmentListTable[],EquipmentListTable[Supplier], FilterSpecs!$A$6, $A$2)</f>
        <v>19.95</v>
      </c>
      <c r="O86" s="125">
        <f>[1]!VendorFilteredRows( EquipmentListTable[],EquipmentListTable[Supplier], FilterSpecs!$A$6, $A$2)</f>
        <v>19.95</v>
      </c>
      <c r="P86" s="125" t="str">
        <f>[1]!VendorFilteredRows( EquipmentListTable[],EquipmentListTable[Supplier], FilterSpecs!$A$6, $A$2)</f>
        <v>B</v>
      </c>
      <c r="Q86" s="125">
        <f>[1]!VendorFilteredRows( EquipmentListTable[],EquipmentListTable[Supplier], FilterSpecs!$A$6, $A$2)</f>
        <v>124</v>
      </c>
      <c r="R86" s="125" t="str">
        <f>[1]!VendorFilteredRows( EquipmentListTable[],EquipmentListTable[Supplier], FilterSpecs!$A$6, $A$2)</f>
        <v>SPX-14343</v>
      </c>
      <c r="S86" s="125">
        <f>[1]!VendorFilteredRows( EquipmentListTable[],EquipmentListTable[Supplier], FilterSpecs!$A$6, $A$2)</f>
        <v>19.95</v>
      </c>
      <c r="T86" s="125">
        <f>[1]!VendorFilteredRows( EquipmentListTable[],EquipmentListTable[Supplier], FilterSpecs!$A$6, $A$2)</f>
        <v>99.75</v>
      </c>
      <c r="U86" s="125">
        <f>[1]!VendorFilteredRows( EquipmentListTable[],EquipmentListTable[Supplier], FilterSpecs!$A$6, $A$2)</f>
        <v>79.8</v>
      </c>
      <c r="V86" s="125">
        <f>[1]!VendorFilteredRows( EquipmentListTable[],EquipmentListTable[Supplier], FilterSpecs!$A$6, $A$2)</f>
        <v>19.95</v>
      </c>
      <c r="W86" s="125">
        <f>[1]!VendorFilteredRows( EquipmentListTable[],EquipmentListTable[Supplier], FilterSpecs!$A$6, $A$2)</f>
        <v>19.95</v>
      </c>
      <c r="X86" s="125" t="str">
        <f>[1]!VendorFilteredRows( EquipmentListTable[],EquipmentListTable[Supplier], FilterSpecs!$A$6, $A$2)</f>
        <v>https://www.sparkfun.com/products/14343</v>
      </c>
      <c r="Y86" s="125" t="str">
        <f>[1]!VendorFilteredRows( EquipmentListTable[],EquipmentListTable[Supplier], FilterSpecs!$A$6, $A$2)</f>
        <v>https://cdn.sparkfun.com/r/92-92/assets/parts/1/2/3/1/9/ToFQuarter.jpg</v>
      </c>
      <c r="Z86" s="125" t="str">
        <f>[1]!VendorFilteredRows( EquipmentListTable[],EquipmentListTable[Supplier], FilterSpecs!$A$6, $A$2)</f>
        <v>https://www.sparkfun.com/products/14343</v>
      </c>
      <c r="AA86" s="125" t="str">
        <f>[1]!VendorFilteredRows( EquipmentListTable[],EquipmentListTable[Supplier], FilterSpecs!$A$6, $A$2)</f>
        <v>https://www.mouser.com/ProductDetail/474-SPX-14343</v>
      </c>
      <c r="AB86" s="125"/>
      <c r="AC86" s="125"/>
    </row>
    <row r="87" spans="1:29" x14ac:dyDescent="0.3">
      <c r="A87" s="125" t="str">
        <f>[1]!VendorFilteredRows( EquipmentListTable[],EquipmentListTable[Supplier], FilterSpecs!$A$6, $A$2)</f>
        <v>Primary Component</v>
      </c>
      <c r="B87" s="125" t="str">
        <f>[1]!VendorFilteredRows( EquipmentListTable[],EquipmentListTable[Supplier], FilterSpecs!$A$6, $A$2)</f>
        <v>Proximity/Distance</v>
      </c>
      <c r="C87" s="125" t="str">
        <f>[1]!VendorFilteredRows( EquipmentListTable[],EquipmentListTable[Supplier], FilterSpecs!$A$6, $A$2)</f>
        <v>SparkFun</v>
      </c>
      <c r="D87" s="125" t="str">
        <f>[1]!VendorFilteredRows( EquipmentListTable[],EquipmentListTable[Supplier], FilterSpecs!$A$6, $A$2)</f>
        <v>SEN-00242</v>
      </c>
      <c r="E87" s="125">
        <f>[1]!VendorFilteredRows( EquipmentListTable[],EquipmentListTable[Supplier], FilterSpecs!$A$6, $A$2)</f>
        <v>0</v>
      </c>
      <c r="F87" s="125">
        <f>[1]!VendorFilteredRows( EquipmentListTable[],EquipmentListTable[Supplier], FilterSpecs!$A$6, $A$2)</f>
        <v>0</v>
      </c>
      <c r="G87" s="125">
        <f>[1]!VendorFilteredRows( EquipmentListTable[],EquipmentListTable[Supplier], FilterSpecs!$A$6, $A$2)</f>
        <v>0</v>
      </c>
      <c r="H87" s="125">
        <f>[1]!VendorFilteredRows( EquipmentListTable[],EquipmentListTable[Supplier], FilterSpecs!$A$6, $A$2)</f>
        <v>0</v>
      </c>
      <c r="I87" s="125">
        <f>[1]!VendorFilteredRows( EquipmentListTable[],EquipmentListTable[Supplier], FilterSpecs!$A$6, $A$2)</f>
        <v>0</v>
      </c>
      <c r="J87" s="125">
        <f>[1]!VendorFilteredRows( EquipmentListTable[],EquipmentListTable[Supplier], FilterSpecs!$A$6, $A$2)</f>
        <v>0</v>
      </c>
      <c r="K87" s="125">
        <f>[1]!VendorFilteredRows( EquipmentListTable[],EquipmentListTable[Supplier], FilterSpecs!$A$6, $A$2)</f>
        <v>0</v>
      </c>
      <c r="L87" s="125">
        <f>[1]!VendorFilteredRows( EquipmentListTable[],EquipmentListTable[Supplier], FilterSpecs!$A$6, $A$2)</f>
        <v>0</v>
      </c>
      <c r="M87" s="125" t="str">
        <f>[1]!VendorFilteredRows( EquipmentListTable[],EquipmentListTable[Supplier], FilterSpecs!$A$6, $A$2)</f>
        <v>Infrared Proximity Sensor - Sharp GP2Y0A21YK</v>
      </c>
      <c r="N87" s="125">
        <f>[1]!VendorFilteredRows( EquipmentListTable[],EquipmentListTable[Supplier], FilterSpecs!$A$6, $A$2)</f>
        <v>13.95</v>
      </c>
      <c r="O87" s="125">
        <f>[1]!VendorFilteredRows( EquipmentListTable[],EquipmentListTable[Supplier], FilterSpecs!$A$6, $A$2)</f>
        <v>0</v>
      </c>
      <c r="P87" s="125" t="str">
        <f>[1]!VendorFilteredRows( EquipmentListTable[],EquipmentListTable[Supplier], FilterSpecs!$A$6, $A$2)</f>
        <v>B</v>
      </c>
      <c r="Q87" s="125">
        <f>[1]!VendorFilteredRows( EquipmentListTable[],EquipmentListTable[Supplier], FilterSpecs!$A$6, $A$2)</f>
        <v>126</v>
      </c>
      <c r="R87" s="125" t="str">
        <f>[1]!VendorFilteredRows( EquipmentListTable[],EquipmentListTable[Supplier], FilterSpecs!$A$6, $A$2)</f>
        <v>SEN-00242</v>
      </c>
      <c r="S87" s="125">
        <f>[1]!VendorFilteredRows( EquipmentListTable[],EquipmentListTable[Supplier], FilterSpecs!$A$6, $A$2)</f>
        <v>0</v>
      </c>
      <c r="T87" s="125">
        <f>[1]!VendorFilteredRows( EquipmentListTable[],EquipmentListTable[Supplier], FilterSpecs!$A$6, $A$2)</f>
        <v>0</v>
      </c>
      <c r="U87" s="125">
        <f>[1]!VendorFilteredRows( EquipmentListTable[],EquipmentListTable[Supplier], FilterSpecs!$A$6, $A$2)</f>
        <v>0</v>
      </c>
      <c r="V87" s="125">
        <f>[1]!VendorFilteredRows( EquipmentListTable[],EquipmentListTable[Supplier], FilterSpecs!$A$6, $A$2)</f>
        <v>0</v>
      </c>
      <c r="W87" s="125">
        <f>[1]!VendorFilteredRows( EquipmentListTable[],EquipmentListTable[Supplier], FilterSpecs!$A$6, $A$2)</f>
        <v>0</v>
      </c>
      <c r="X87" s="125" t="str">
        <f>[1]!VendorFilteredRows( EquipmentListTable[],EquipmentListTable[Supplier], FilterSpecs!$A$6, $A$2)</f>
        <v>https://www.sparkfun.com/products/242</v>
      </c>
      <c r="Y87" s="125" t="str">
        <f>[1]!VendorFilteredRows( EquipmentListTable[],EquipmentListTable[Supplier], FilterSpecs!$A$6, $A$2)</f>
        <v>https://cdn.sparkfun.com/r/92-92/assets/parts/1/8/4/00242-1.jpg</v>
      </c>
      <c r="Z87" s="125" t="str">
        <f>[1]!VendorFilteredRows( EquipmentListTable[],EquipmentListTable[Supplier], FilterSpecs!$A$6, $A$2)</f>
        <v>https://www.sparkfun.com/products/00242</v>
      </c>
      <c r="AA87" s="125" t="str">
        <f>[1]!VendorFilteredRows( EquipmentListTable[],EquipmentListTable[Supplier], FilterSpecs!$A$6, $A$2)</f>
        <v>https://www.mouser.com/ProductDetail/474-SEN-00242</v>
      </c>
      <c r="AB87" s="125"/>
      <c r="AC87" s="125"/>
    </row>
    <row r="88" spans="1:29" x14ac:dyDescent="0.3">
      <c r="A88" s="125" t="str">
        <f>[1]!VendorFilteredRows( EquipmentListTable[],EquipmentListTable[Supplier], FilterSpecs!$A$6, $A$2)</f>
        <v>Primary Component</v>
      </c>
      <c r="B88" s="125" t="str">
        <f>[1]!VendorFilteredRows( EquipmentListTable[],EquipmentListTable[Supplier], FilterSpecs!$A$6, $A$2)</f>
        <v>Proximity/Distance</v>
      </c>
      <c r="C88" s="125" t="str">
        <f>[1]!VendorFilteredRows( EquipmentListTable[],EquipmentListTable[Supplier], FilterSpecs!$A$6, $A$2)</f>
        <v>SparkFun</v>
      </c>
      <c r="D88" s="125" t="str">
        <f>[1]!VendorFilteredRows( EquipmentListTable[],EquipmentListTable[Supplier], FilterSpecs!$A$6, $A$2)</f>
        <v>SEN-08733</v>
      </c>
      <c r="E88" s="125">
        <f>[1]!VendorFilteredRows( EquipmentListTable[],EquipmentListTable[Supplier], FilterSpecs!$A$6, $A$2)</f>
        <v>0</v>
      </c>
      <c r="F88" s="125">
        <f>[1]!VendorFilteredRows( EquipmentListTable[],EquipmentListTable[Supplier], FilterSpecs!$A$6, $A$2)</f>
        <v>0</v>
      </c>
      <c r="G88" s="125">
        <f>[1]!VendorFilteredRows( EquipmentListTable[],EquipmentListTable[Supplier], FilterSpecs!$A$6, $A$2)</f>
        <v>0</v>
      </c>
      <c r="H88" s="125">
        <f>[1]!VendorFilteredRows( EquipmentListTable[],EquipmentListTable[Supplier], FilterSpecs!$A$6, $A$2)</f>
        <v>0</v>
      </c>
      <c r="I88" s="125">
        <f>[1]!VendorFilteredRows( EquipmentListTable[],EquipmentListTable[Supplier], FilterSpecs!$A$6, $A$2)</f>
        <v>0</v>
      </c>
      <c r="J88" s="125">
        <f>[1]!VendorFilteredRows( EquipmentListTable[],EquipmentListTable[Supplier], FilterSpecs!$A$6, $A$2)</f>
        <v>0</v>
      </c>
      <c r="K88" s="125">
        <f>[1]!VendorFilteredRows( EquipmentListTable[],EquipmentListTable[Supplier], FilterSpecs!$A$6, $A$2)</f>
        <v>0</v>
      </c>
      <c r="L88" s="125">
        <f>[1]!VendorFilteredRows( EquipmentListTable[],EquipmentListTable[Supplier], FilterSpecs!$A$6, $A$2)</f>
        <v>0</v>
      </c>
      <c r="M88" s="125" t="str">
        <f>[1]!VendorFilteredRows( EquipmentListTable[],EquipmentListTable[Supplier], FilterSpecs!$A$6, $A$2)</f>
        <v>Infrared Sensor Jumper Wire - 3-Pin JST</v>
      </c>
      <c r="N88" s="125">
        <f>[1]!VendorFilteredRows( EquipmentListTable[],EquipmentListTable[Supplier], FilterSpecs!$A$6, $A$2)</f>
        <v>1.5</v>
      </c>
      <c r="O88" s="125">
        <f>[1]!VendorFilteredRows( EquipmentListTable[],EquipmentListTable[Supplier], FilterSpecs!$A$6, $A$2)</f>
        <v>0</v>
      </c>
      <c r="P88" s="125" t="str">
        <f>[1]!VendorFilteredRows( EquipmentListTable[],EquipmentListTable[Supplier], FilterSpecs!$A$6, $A$2)</f>
        <v>B</v>
      </c>
      <c r="Q88" s="125">
        <f>[1]!VendorFilteredRows( EquipmentListTable[],EquipmentListTable[Supplier], FilterSpecs!$A$6, $A$2)</f>
        <v>127</v>
      </c>
      <c r="R88" s="125" t="str">
        <f>[1]!VendorFilteredRows( EquipmentListTable[],EquipmentListTable[Supplier], FilterSpecs!$A$6, $A$2)</f>
        <v>SEN-08733</v>
      </c>
      <c r="S88" s="125">
        <f>[1]!VendorFilteredRows( EquipmentListTable[],EquipmentListTable[Supplier], FilterSpecs!$A$6, $A$2)</f>
        <v>0</v>
      </c>
      <c r="T88" s="125">
        <f>[1]!VendorFilteredRows( EquipmentListTable[],EquipmentListTable[Supplier], FilterSpecs!$A$6, $A$2)</f>
        <v>0</v>
      </c>
      <c r="U88" s="125">
        <f>[1]!VendorFilteredRows( EquipmentListTable[],EquipmentListTable[Supplier], FilterSpecs!$A$6, $A$2)</f>
        <v>0</v>
      </c>
      <c r="V88" s="125">
        <f>[1]!VendorFilteredRows( EquipmentListTable[],EquipmentListTable[Supplier], FilterSpecs!$A$6, $A$2)</f>
        <v>0</v>
      </c>
      <c r="W88" s="125">
        <f>[1]!VendorFilteredRows( EquipmentListTable[],EquipmentListTable[Supplier], FilterSpecs!$A$6, $A$2)</f>
        <v>0</v>
      </c>
      <c r="X88" s="125" t="str">
        <f>[1]!VendorFilteredRows( EquipmentListTable[],EquipmentListTable[Supplier], FilterSpecs!$A$6, $A$2)</f>
        <v>https://www.sparkfun.com/products/8733</v>
      </c>
      <c r="Y88" s="125" t="str">
        <f>[1]!VendorFilteredRows( EquipmentListTable[],EquipmentListTable[Supplier], FilterSpecs!$A$6, $A$2)</f>
        <v>https://cdn.sparkfun.com/r/92-92/assets/parts/1/9/2/0/08733-03-L.jpg</v>
      </c>
      <c r="Z88" s="125" t="str">
        <f>[1]!VendorFilteredRows( EquipmentListTable[],EquipmentListTable[Supplier], FilterSpecs!$A$6, $A$2)</f>
        <v>https://www.sparkfun.com/products/08733</v>
      </c>
      <c r="AA88" s="125" t="str">
        <f>[1]!VendorFilteredRows( EquipmentListTable[],EquipmentListTable[Supplier], FilterSpecs!$A$6, $A$2)</f>
        <v>https://www.mouser.com/ProductDetail/474-SEN-08733</v>
      </c>
      <c r="AB88" s="125"/>
      <c r="AC88" s="125"/>
    </row>
    <row r="89" spans="1:29" x14ac:dyDescent="0.3">
      <c r="A89" s="125" t="str">
        <f>[1]!VendorFilteredRows( EquipmentListTable[],EquipmentListTable[Supplier], FilterSpecs!$A$6, $A$2)</f>
        <v>Primary Component</v>
      </c>
      <c r="B89" s="125" t="str">
        <f>[1]!VendorFilteredRows( EquipmentListTable[],EquipmentListTable[Supplier], FilterSpecs!$A$6, $A$2)</f>
        <v>Touch/Vibration</v>
      </c>
      <c r="C89" s="125" t="str">
        <f>[1]!VendorFilteredRows( EquipmentListTable[],EquipmentListTable[Supplier], FilterSpecs!$A$6, $A$2)</f>
        <v>SparkFun</v>
      </c>
      <c r="D89" s="125" t="str">
        <f>[1]!VendorFilteredRows( EquipmentListTable[],EquipmentListTable[Supplier], FilterSpecs!$A$6, $A$2)</f>
        <v>SEN-09196</v>
      </c>
      <c r="E89" s="125">
        <f>[1]!VendorFilteredRows( EquipmentListTable[],EquipmentListTable[Supplier], FilterSpecs!$A$6, $A$2)</f>
        <v>1</v>
      </c>
      <c r="F89" s="125">
        <f>[1]!VendorFilteredRows( EquipmentListTable[],EquipmentListTable[Supplier], FilterSpecs!$A$6, $A$2)</f>
        <v>0</v>
      </c>
      <c r="G89" s="125">
        <f>[1]!VendorFilteredRows( EquipmentListTable[],EquipmentListTable[Supplier], FilterSpecs!$A$6, $A$2)</f>
        <v>0</v>
      </c>
      <c r="H89" s="125">
        <f>[1]!VendorFilteredRows( EquipmentListTable[],EquipmentListTable[Supplier], FilterSpecs!$A$6, $A$2)</f>
        <v>5</v>
      </c>
      <c r="I89" s="125">
        <f>[1]!VendorFilteredRows( EquipmentListTable[],EquipmentListTable[Supplier], FilterSpecs!$A$6, $A$2)</f>
        <v>5</v>
      </c>
      <c r="J89" s="125">
        <f>[1]!VendorFilteredRows( EquipmentListTable[],EquipmentListTable[Supplier], FilterSpecs!$A$6, $A$2)</f>
        <v>5</v>
      </c>
      <c r="K89" s="125">
        <f>[1]!VendorFilteredRows( EquipmentListTable[],EquipmentListTable[Supplier], FilterSpecs!$A$6, $A$2)</f>
        <v>0</v>
      </c>
      <c r="L89" s="125">
        <f>[1]!VendorFilteredRows( EquipmentListTable[],EquipmentListTable[Supplier], FilterSpecs!$A$6, $A$2)</f>
        <v>0</v>
      </c>
      <c r="M89" s="125" t="str">
        <f>[1]!VendorFilteredRows( EquipmentListTable[],EquipmentListTable[Supplier], FilterSpecs!$A$6, $A$2)</f>
        <v>Piezo Vibration Sensor - Large</v>
      </c>
      <c r="N89" s="125">
        <f>[1]!VendorFilteredRows( EquipmentListTable[],EquipmentListTable[Supplier], FilterSpecs!$A$6, $A$2)</f>
        <v>2.95</v>
      </c>
      <c r="O89" s="125">
        <f>[1]!VendorFilteredRows( EquipmentListTable[],EquipmentListTable[Supplier], FilterSpecs!$A$6, $A$2)</f>
        <v>0</v>
      </c>
      <c r="P89" s="125" t="str">
        <f>[1]!VendorFilteredRows( EquipmentListTable[],EquipmentListTable[Supplier], FilterSpecs!$A$6, $A$2)</f>
        <v>B</v>
      </c>
      <c r="Q89" s="125">
        <f>[1]!VendorFilteredRows( EquipmentListTable[],EquipmentListTable[Supplier], FilterSpecs!$A$6, $A$2)</f>
        <v>135</v>
      </c>
      <c r="R89" s="125" t="str">
        <f>[1]!VendorFilteredRows( EquipmentListTable[],EquipmentListTable[Supplier], FilterSpecs!$A$6, $A$2)</f>
        <v>SEN-09196</v>
      </c>
      <c r="S89" s="125">
        <f>[1]!VendorFilteredRows( EquipmentListTable[],EquipmentListTable[Supplier], FilterSpecs!$A$6, $A$2)</f>
        <v>2.95</v>
      </c>
      <c r="T89" s="125">
        <f>[1]!VendorFilteredRows( EquipmentListTable[],EquipmentListTable[Supplier], FilterSpecs!$A$6, $A$2)</f>
        <v>14.75</v>
      </c>
      <c r="U89" s="125">
        <f>[1]!VendorFilteredRows( EquipmentListTable[],EquipmentListTable[Supplier], FilterSpecs!$A$6, $A$2)</f>
        <v>14.75</v>
      </c>
      <c r="V89" s="125">
        <f>[1]!VendorFilteredRows( EquipmentListTable[],EquipmentListTable[Supplier], FilterSpecs!$A$6, $A$2)</f>
        <v>0</v>
      </c>
      <c r="W89" s="125">
        <f>[1]!VendorFilteredRows( EquipmentListTable[],EquipmentListTable[Supplier], FilterSpecs!$A$6, $A$2)</f>
        <v>0</v>
      </c>
      <c r="X89" s="125" t="str">
        <f>[1]!VendorFilteredRows( EquipmentListTable[],EquipmentListTable[Supplier], FilterSpecs!$A$6, $A$2)</f>
        <v>https://www.sparkfun.com/products/9196</v>
      </c>
      <c r="Y89" s="125" t="str">
        <f>[1]!VendorFilteredRows( EquipmentListTable[],EquipmentListTable[Supplier], FilterSpecs!$A$6, $A$2)</f>
        <v>https://cdn.sparkfun.com/r/92-92/assets/parts/2/6/4/2/09196-03-L.jpg</v>
      </c>
      <c r="Z89" s="125" t="str">
        <f>[1]!VendorFilteredRows( EquipmentListTable[],EquipmentListTable[Supplier], FilterSpecs!$A$6, $A$2)</f>
        <v>https://www.sparkfun.com/products/09196</v>
      </c>
      <c r="AA89" s="125" t="str">
        <f>[1]!VendorFilteredRows( EquipmentListTable[],EquipmentListTable[Supplier], FilterSpecs!$A$6, $A$2)</f>
        <v>https://www.mouser.com/ProductDetail/474-SEN-09196</v>
      </c>
      <c r="AB89" s="125"/>
      <c r="AC89" s="125"/>
    </row>
    <row r="90" spans="1:29" x14ac:dyDescent="0.3">
      <c r="A90" s="125" t="str">
        <f>[1]!VendorFilteredRows( EquipmentListTable[],EquipmentListTable[Supplier], FilterSpecs!$A$6, $A$2)</f>
        <v>Primary Component</v>
      </c>
      <c r="B90" s="125" t="str">
        <f>[1]!VendorFilteredRows( EquipmentListTable[],EquipmentListTable[Supplier], FilterSpecs!$A$6, $A$2)</f>
        <v>Touch/Vibration</v>
      </c>
      <c r="C90" s="125" t="str">
        <f>[1]!VendorFilteredRows( EquipmentListTable[],EquipmentListTable[Supplier], FilterSpecs!$A$6, $A$2)</f>
        <v>SparkFun</v>
      </c>
      <c r="D90" s="125" t="str">
        <f>[1]!VendorFilteredRows( EquipmentListTable[],EquipmentListTable[Supplier], FilterSpecs!$A$6, $A$2)</f>
        <v>SEN-09197</v>
      </c>
      <c r="E90" s="125">
        <f>[1]!VendorFilteredRows( EquipmentListTable[],EquipmentListTable[Supplier], FilterSpecs!$A$6, $A$2)</f>
        <v>0</v>
      </c>
      <c r="F90" s="125">
        <f>[1]!VendorFilteredRows( EquipmentListTable[],EquipmentListTable[Supplier], FilterSpecs!$A$6, $A$2)</f>
        <v>0</v>
      </c>
      <c r="G90" s="125">
        <f>[1]!VendorFilteredRows( EquipmentListTable[],EquipmentListTable[Supplier], FilterSpecs!$A$6, $A$2)</f>
        <v>0</v>
      </c>
      <c r="H90" s="125">
        <f>[1]!VendorFilteredRows( EquipmentListTable[],EquipmentListTable[Supplier], FilterSpecs!$A$6, $A$2)</f>
        <v>0</v>
      </c>
      <c r="I90" s="125">
        <f>[1]!VendorFilteredRows( EquipmentListTable[],EquipmentListTable[Supplier], FilterSpecs!$A$6, $A$2)</f>
        <v>0</v>
      </c>
      <c r="J90" s="125">
        <f>[1]!VendorFilteredRows( EquipmentListTable[],EquipmentListTable[Supplier], FilterSpecs!$A$6, $A$2)</f>
        <v>0</v>
      </c>
      <c r="K90" s="125">
        <f>[1]!VendorFilteredRows( EquipmentListTable[],EquipmentListTable[Supplier], FilterSpecs!$A$6, $A$2)</f>
        <v>0</v>
      </c>
      <c r="L90" s="125">
        <f>[1]!VendorFilteredRows( EquipmentListTable[],EquipmentListTable[Supplier], FilterSpecs!$A$6, $A$2)</f>
        <v>0</v>
      </c>
      <c r="M90" s="125" t="str">
        <f>[1]!VendorFilteredRows( EquipmentListTable[],EquipmentListTable[Supplier], FilterSpecs!$A$6, $A$2)</f>
        <v>Piezo Vibration Sensor - Large with Mass</v>
      </c>
      <c r="N90" s="125">
        <f>[1]!VendorFilteredRows( EquipmentListTable[],EquipmentListTable[Supplier], FilterSpecs!$A$6, $A$2)</f>
        <v>2.95</v>
      </c>
      <c r="O90" s="125">
        <f>[1]!VendorFilteredRows( EquipmentListTable[],EquipmentListTable[Supplier], FilterSpecs!$A$6, $A$2)</f>
        <v>0</v>
      </c>
      <c r="P90" s="125" t="str">
        <f>[1]!VendorFilteredRows( EquipmentListTable[],EquipmentListTable[Supplier], FilterSpecs!$A$6, $A$2)</f>
        <v>A</v>
      </c>
      <c r="Q90" s="125">
        <f>[1]!VendorFilteredRows( EquipmentListTable[],EquipmentListTable[Supplier], FilterSpecs!$A$6, $A$2)</f>
        <v>136</v>
      </c>
      <c r="R90" s="125" t="str">
        <f>[1]!VendorFilteredRows( EquipmentListTable[],EquipmentListTable[Supplier], FilterSpecs!$A$6, $A$2)</f>
        <v>SEN-09197</v>
      </c>
      <c r="S90" s="125">
        <f>[1]!VendorFilteredRows( EquipmentListTable[],EquipmentListTable[Supplier], FilterSpecs!$A$6, $A$2)</f>
        <v>0</v>
      </c>
      <c r="T90" s="125">
        <f>[1]!VendorFilteredRows( EquipmentListTable[],EquipmentListTable[Supplier], FilterSpecs!$A$6, $A$2)</f>
        <v>0</v>
      </c>
      <c r="U90" s="125">
        <f>[1]!VendorFilteredRows( EquipmentListTable[],EquipmentListTable[Supplier], FilterSpecs!$A$6, $A$2)</f>
        <v>0</v>
      </c>
      <c r="V90" s="125">
        <f>[1]!VendorFilteredRows( EquipmentListTable[],EquipmentListTable[Supplier], FilterSpecs!$A$6, $A$2)</f>
        <v>0</v>
      </c>
      <c r="W90" s="125">
        <f>[1]!VendorFilteredRows( EquipmentListTable[],EquipmentListTable[Supplier], FilterSpecs!$A$6, $A$2)</f>
        <v>0</v>
      </c>
      <c r="X90" s="125" t="str">
        <f>[1]!VendorFilteredRows( EquipmentListTable[],EquipmentListTable[Supplier], FilterSpecs!$A$6, $A$2)</f>
        <v>https://www.sparkfun.com/products/9197</v>
      </c>
      <c r="Y90" s="125" t="str">
        <f>[1]!VendorFilteredRows( EquipmentListTable[],EquipmentListTable[Supplier], FilterSpecs!$A$6, $A$2)</f>
        <v>https://cdn.sparkfun.com/r/92-92/assets/parts/2/6/4/3/09197-02-L.jpg</v>
      </c>
      <c r="Z90" s="125" t="str">
        <f>[1]!VendorFilteredRows( EquipmentListTable[],EquipmentListTable[Supplier], FilterSpecs!$A$6, $A$2)</f>
        <v>https://www.sparkfun.com/products/09197</v>
      </c>
      <c r="AA90" s="125" t="str">
        <f>[1]!VendorFilteredRows( EquipmentListTable[],EquipmentListTable[Supplier], FilterSpecs!$A$6, $A$2)</f>
        <v>https://www.mouser.com/ProductDetail/474-SEN-09197</v>
      </c>
      <c r="AB90" s="125"/>
      <c r="AC90" s="125"/>
    </row>
    <row r="91" spans="1:29" x14ac:dyDescent="0.3">
      <c r="A91" s="125" t="str">
        <f>[1]!VendorFilteredRows( EquipmentListTable[],EquipmentListTable[Supplier], FilterSpecs!$A$6, $A$2)</f>
        <v>Primary Component</v>
      </c>
      <c r="B91" s="125" t="str">
        <f>[1]!VendorFilteredRows( EquipmentListTable[],EquipmentListTable[Supplier], FilterSpecs!$A$6, $A$2)</f>
        <v>Touch/Vibration</v>
      </c>
      <c r="C91" s="125" t="str">
        <f>[1]!VendorFilteredRows( EquipmentListTable[],EquipmentListTable[Supplier], FilterSpecs!$A$6, $A$2)</f>
        <v>SparkFun</v>
      </c>
      <c r="D91" s="125" t="str">
        <f>[1]!VendorFilteredRows( EquipmentListTable[],EquipmentListTable[Supplier], FilterSpecs!$A$6, $A$2)</f>
        <v>SEN-09198</v>
      </c>
      <c r="E91" s="125">
        <f>[1]!VendorFilteredRows( EquipmentListTable[],EquipmentListTable[Supplier], FilterSpecs!$A$6, $A$2)</f>
        <v>0</v>
      </c>
      <c r="F91" s="125">
        <f>[1]!VendorFilteredRows( EquipmentListTable[],EquipmentListTable[Supplier], FilterSpecs!$A$6, $A$2)</f>
        <v>0</v>
      </c>
      <c r="G91" s="125">
        <f>[1]!VendorFilteredRows( EquipmentListTable[],EquipmentListTable[Supplier], FilterSpecs!$A$6, $A$2)</f>
        <v>0</v>
      </c>
      <c r="H91" s="125">
        <f>[1]!VendorFilteredRows( EquipmentListTable[],EquipmentListTable[Supplier], FilterSpecs!$A$6, $A$2)</f>
        <v>0</v>
      </c>
      <c r="I91" s="125">
        <f>[1]!VendorFilteredRows( EquipmentListTable[],EquipmentListTable[Supplier], FilterSpecs!$A$6, $A$2)</f>
        <v>0</v>
      </c>
      <c r="J91" s="125">
        <f>[1]!VendorFilteredRows( EquipmentListTable[],EquipmentListTable[Supplier], FilterSpecs!$A$6, $A$2)</f>
        <v>0</v>
      </c>
      <c r="K91" s="125">
        <f>[1]!VendorFilteredRows( EquipmentListTable[],EquipmentListTable[Supplier], FilterSpecs!$A$6, $A$2)</f>
        <v>0</v>
      </c>
      <c r="L91" s="125">
        <f>[1]!VendorFilteredRows( EquipmentListTable[],EquipmentListTable[Supplier], FilterSpecs!$A$6, $A$2)</f>
        <v>0</v>
      </c>
      <c r="M91" s="125" t="str">
        <f>[1]!VendorFilteredRows( EquipmentListTable[],EquipmentListTable[Supplier], FilterSpecs!$A$6, $A$2)</f>
        <v>Piezo Vibration Sensor - Small Horizontal</v>
      </c>
      <c r="N91" s="125">
        <f>[1]!VendorFilteredRows( EquipmentListTable[],EquipmentListTable[Supplier], FilterSpecs!$A$6, $A$2)</f>
        <v>2.95</v>
      </c>
      <c r="O91" s="125">
        <f>[1]!VendorFilteredRows( EquipmentListTable[],EquipmentListTable[Supplier], FilterSpecs!$A$6, $A$2)</f>
        <v>0</v>
      </c>
      <c r="P91" s="125" t="str">
        <f>[1]!VendorFilteredRows( EquipmentListTable[],EquipmentListTable[Supplier], FilterSpecs!$A$6, $A$2)</f>
        <v>A</v>
      </c>
      <c r="Q91" s="125">
        <f>[1]!VendorFilteredRows( EquipmentListTable[],EquipmentListTable[Supplier], FilterSpecs!$A$6, $A$2)</f>
        <v>137</v>
      </c>
      <c r="R91" s="125" t="str">
        <f>[1]!VendorFilteredRows( EquipmentListTable[],EquipmentListTable[Supplier], FilterSpecs!$A$6, $A$2)</f>
        <v>SEN-09198</v>
      </c>
      <c r="S91" s="125">
        <f>[1]!VendorFilteredRows( EquipmentListTable[],EquipmentListTable[Supplier], FilterSpecs!$A$6, $A$2)</f>
        <v>0</v>
      </c>
      <c r="T91" s="125">
        <f>[1]!VendorFilteredRows( EquipmentListTable[],EquipmentListTable[Supplier], FilterSpecs!$A$6, $A$2)</f>
        <v>0</v>
      </c>
      <c r="U91" s="125">
        <f>[1]!VendorFilteredRows( EquipmentListTable[],EquipmentListTable[Supplier], FilterSpecs!$A$6, $A$2)</f>
        <v>0</v>
      </c>
      <c r="V91" s="125">
        <f>[1]!VendorFilteredRows( EquipmentListTable[],EquipmentListTable[Supplier], FilterSpecs!$A$6, $A$2)</f>
        <v>0</v>
      </c>
      <c r="W91" s="125">
        <f>[1]!VendorFilteredRows( EquipmentListTable[],EquipmentListTable[Supplier], FilterSpecs!$A$6, $A$2)</f>
        <v>0</v>
      </c>
      <c r="X91" s="125" t="str">
        <f>[1]!VendorFilteredRows( EquipmentListTable[],EquipmentListTable[Supplier], FilterSpecs!$A$6, $A$2)</f>
        <v>https://www.sparkfun.com/products/9198</v>
      </c>
      <c r="Y91" s="125" t="str">
        <f>[1]!VendorFilteredRows( EquipmentListTable[],EquipmentListTable[Supplier], FilterSpecs!$A$6, $A$2)</f>
        <v>https://cdn.sparkfun.com/r/92-92/assets/parts/2/6/4/4/09198-03-L.jpg</v>
      </c>
      <c r="Z91" s="125" t="str">
        <f>[1]!VendorFilteredRows( EquipmentListTable[],EquipmentListTable[Supplier], FilterSpecs!$A$6, $A$2)</f>
        <v>https://www.sparkfun.com/products/09198</v>
      </c>
      <c r="AA91" s="125" t="str">
        <f>[1]!VendorFilteredRows( EquipmentListTable[],EquipmentListTable[Supplier], FilterSpecs!$A$6, $A$2)</f>
        <v>https://www.mouser.com/ProductDetail/474-SEN-09198</v>
      </c>
      <c r="AB91" s="125"/>
      <c r="AC91" s="125"/>
    </row>
    <row r="92" spans="1:29" x14ac:dyDescent="0.3">
      <c r="A92" s="125" t="str">
        <f>[1]!VendorFilteredRows( EquipmentListTable[],EquipmentListTable[Supplier], FilterSpecs!$A$6, $A$2)</f>
        <v>Primary Component</v>
      </c>
      <c r="B92" s="125" t="str">
        <f>[1]!VendorFilteredRows( EquipmentListTable[],EquipmentListTable[Supplier], FilterSpecs!$A$6, $A$2)</f>
        <v>Touch/Vibration</v>
      </c>
      <c r="C92" s="125" t="str">
        <f>[1]!VendorFilteredRows( EquipmentListTable[],EquipmentListTable[Supplier], FilterSpecs!$A$6, $A$2)</f>
        <v>SparkFun</v>
      </c>
      <c r="D92" s="125" t="str">
        <f>[1]!VendorFilteredRows( EquipmentListTable[],EquipmentListTable[Supplier], FilterSpecs!$A$6, $A$2)</f>
        <v>SEN-09199</v>
      </c>
      <c r="E92" s="125">
        <f>[1]!VendorFilteredRows( EquipmentListTable[],EquipmentListTable[Supplier], FilterSpecs!$A$6, $A$2)</f>
        <v>0</v>
      </c>
      <c r="F92" s="125">
        <f>[1]!VendorFilteredRows( EquipmentListTable[],EquipmentListTable[Supplier], FilterSpecs!$A$6, $A$2)</f>
        <v>1</v>
      </c>
      <c r="G92" s="125">
        <f>[1]!VendorFilteredRows( EquipmentListTable[],EquipmentListTable[Supplier], FilterSpecs!$A$6, $A$2)</f>
        <v>0</v>
      </c>
      <c r="H92" s="125">
        <f>[1]!VendorFilteredRows( EquipmentListTable[],EquipmentListTable[Supplier], FilterSpecs!$A$6, $A$2)</f>
        <v>1</v>
      </c>
      <c r="I92" s="125">
        <f>[1]!VendorFilteredRows( EquipmentListTable[],EquipmentListTable[Supplier], FilterSpecs!$A$6, $A$2)</f>
        <v>0</v>
      </c>
      <c r="J92" s="125">
        <f>[1]!VendorFilteredRows( EquipmentListTable[],EquipmentListTable[Supplier], FilterSpecs!$A$6, $A$2)</f>
        <v>0</v>
      </c>
      <c r="K92" s="125">
        <f>[1]!VendorFilteredRows( EquipmentListTable[],EquipmentListTable[Supplier], FilterSpecs!$A$6, $A$2)</f>
        <v>1</v>
      </c>
      <c r="L92" s="125">
        <f>[1]!VendorFilteredRows( EquipmentListTable[],EquipmentListTable[Supplier], FilterSpecs!$A$6, $A$2)</f>
        <v>1</v>
      </c>
      <c r="M92" s="125" t="str">
        <f>[1]!VendorFilteredRows( EquipmentListTable[],EquipmentListTable[Supplier], FilterSpecs!$A$6, $A$2)</f>
        <v>Piezo Vibration Sensor - Small Vertical</v>
      </c>
      <c r="N92" s="125">
        <f>[1]!VendorFilteredRows( EquipmentListTable[],EquipmentListTable[Supplier], FilterSpecs!$A$6, $A$2)</f>
        <v>2.95</v>
      </c>
      <c r="O92" s="125">
        <f>[1]!VendorFilteredRows( EquipmentListTable[],EquipmentListTable[Supplier], FilterSpecs!$A$6, $A$2)</f>
        <v>2.95</v>
      </c>
      <c r="P92" s="125" t="str">
        <f>[1]!VendorFilteredRows( EquipmentListTable[],EquipmentListTable[Supplier], FilterSpecs!$A$6, $A$2)</f>
        <v>A</v>
      </c>
      <c r="Q92" s="125">
        <f>[1]!VendorFilteredRows( EquipmentListTable[],EquipmentListTable[Supplier], FilterSpecs!$A$6, $A$2)</f>
        <v>138</v>
      </c>
      <c r="R92" s="125" t="str">
        <f>[1]!VendorFilteredRows( EquipmentListTable[],EquipmentListTable[Supplier], FilterSpecs!$A$6, $A$2)</f>
        <v>SEN-09199</v>
      </c>
      <c r="S92" s="125">
        <f>[1]!VendorFilteredRows( EquipmentListTable[],EquipmentListTable[Supplier], FilterSpecs!$A$6, $A$2)</f>
        <v>0</v>
      </c>
      <c r="T92" s="125">
        <f>[1]!VendorFilteredRows( EquipmentListTable[],EquipmentListTable[Supplier], FilterSpecs!$A$6, $A$2)</f>
        <v>2.95</v>
      </c>
      <c r="U92" s="125">
        <f>[1]!VendorFilteredRows( EquipmentListTable[],EquipmentListTable[Supplier], FilterSpecs!$A$6, $A$2)</f>
        <v>0</v>
      </c>
      <c r="V92" s="125">
        <f>[1]!VendorFilteredRows( EquipmentListTable[],EquipmentListTable[Supplier], FilterSpecs!$A$6, $A$2)</f>
        <v>2.95</v>
      </c>
      <c r="W92" s="125">
        <f>[1]!VendorFilteredRows( EquipmentListTable[],EquipmentListTable[Supplier], FilterSpecs!$A$6, $A$2)</f>
        <v>2.95</v>
      </c>
      <c r="X92" s="125" t="str">
        <f>[1]!VendorFilteredRows( EquipmentListTable[],EquipmentListTable[Supplier], FilterSpecs!$A$6, $A$2)</f>
        <v>https://www.sparkfun.com/products/9199</v>
      </c>
      <c r="Y92" s="125" t="str">
        <f>[1]!VendorFilteredRows( EquipmentListTable[],EquipmentListTable[Supplier], FilterSpecs!$A$6, $A$2)</f>
        <v>https://cdn.sparkfun.com/r/92-92/assets/parts/2/6/4/5/09199-03-L.jpg</v>
      </c>
      <c r="Z92" s="125" t="str">
        <f>[1]!VendorFilteredRows( EquipmentListTable[],EquipmentListTable[Supplier], FilterSpecs!$A$6, $A$2)</f>
        <v>https://www.sparkfun.com/products/09199</v>
      </c>
      <c r="AA92" s="125" t="str">
        <f>[1]!VendorFilteredRows( EquipmentListTable[],EquipmentListTable[Supplier], FilterSpecs!$A$6, $A$2)</f>
        <v>https://www.mouser.com/ProductDetail/474-SEN-09199</v>
      </c>
      <c r="AB92" s="125"/>
      <c r="AC92" s="125"/>
    </row>
    <row r="93" spans="1:29" x14ac:dyDescent="0.3">
      <c r="A93" s="125" t="str">
        <f>[1]!VendorFilteredRows( EquipmentListTable[],EquipmentListTable[Supplier], FilterSpecs!$A$6, $A$2)</f>
        <v>Primary Component</v>
      </c>
      <c r="B93" s="125" t="str">
        <f>[1]!VendorFilteredRows( EquipmentListTable[],EquipmentListTable[Supplier], FilterSpecs!$A$6, $A$2)</f>
        <v>Touch/Vibration</v>
      </c>
      <c r="C93" s="125" t="str">
        <f>[1]!VendorFilteredRows( EquipmentListTable[],EquipmentListTable[Supplier], FilterSpecs!$A$6, $A$2)</f>
        <v>SparkFun</v>
      </c>
      <c r="D93" s="125" t="str">
        <f>[1]!VendorFilteredRows( EquipmentListTable[],EquipmentListTable[Supplier], FilterSpecs!$A$6, $A$2)</f>
        <v>SEN-09674</v>
      </c>
      <c r="E93" s="125">
        <f>[1]!VendorFilteredRows( EquipmentListTable[],EquipmentListTable[Supplier], FilterSpecs!$A$6, $A$2)</f>
        <v>0</v>
      </c>
      <c r="F93" s="125">
        <f>[1]!VendorFilteredRows( EquipmentListTable[],EquipmentListTable[Supplier], FilterSpecs!$A$6, $A$2)</f>
        <v>0</v>
      </c>
      <c r="G93" s="125">
        <f>[1]!VendorFilteredRows( EquipmentListTable[],EquipmentListTable[Supplier], FilterSpecs!$A$6, $A$2)</f>
        <v>0</v>
      </c>
      <c r="H93" s="125">
        <f>[1]!VendorFilteredRows( EquipmentListTable[],EquipmentListTable[Supplier], FilterSpecs!$A$6, $A$2)</f>
        <v>0</v>
      </c>
      <c r="I93" s="125">
        <f>[1]!VendorFilteredRows( EquipmentListTable[],EquipmentListTable[Supplier], FilterSpecs!$A$6, $A$2)</f>
        <v>0</v>
      </c>
      <c r="J93" s="125">
        <f>[1]!VendorFilteredRows( EquipmentListTable[],EquipmentListTable[Supplier], FilterSpecs!$A$6, $A$2)</f>
        <v>0</v>
      </c>
      <c r="K93" s="125">
        <f>[1]!VendorFilteredRows( EquipmentListTable[],EquipmentListTable[Supplier], FilterSpecs!$A$6, $A$2)</f>
        <v>0</v>
      </c>
      <c r="L93" s="125">
        <f>[1]!VendorFilteredRows( EquipmentListTable[],EquipmentListTable[Supplier], FilterSpecs!$A$6, $A$2)</f>
        <v>0</v>
      </c>
      <c r="M93" s="125" t="str">
        <f>[1]!VendorFilteredRows( EquipmentListTable[],EquipmentListTable[Supplier], FilterSpecs!$A$6, $A$2)</f>
        <v>Force Sensitive Resistor - Long</v>
      </c>
      <c r="N93" s="125">
        <f>[1]!VendorFilteredRows( EquipmentListTable[],EquipmentListTable[Supplier], FilterSpecs!$A$6, $A$2)</f>
        <v>20.95</v>
      </c>
      <c r="O93" s="125">
        <f>[1]!VendorFilteredRows( EquipmentListTable[],EquipmentListTable[Supplier], FilterSpecs!$A$6, $A$2)</f>
        <v>0</v>
      </c>
      <c r="P93" s="125" t="str">
        <f>[1]!VendorFilteredRows( EquipmentListTable[],EquipmentListTable[Supplier], FilterSpecs!$A$6, $A$2)</f>
        <v>A</v>
      </c>
      <c r="Q93" s="125">
        <f>[1]!VendorFilteredRows( EquipmentListTable[],EquipmentListTable[Supplier], FilterSpecs!$A$6, $A$2)</f>
        <v>140</v>
      </c>
      <c r="R93" s="125" t="str">
        <f>[1]!VendorFilteredRows( EquipmentListTable[],EquipmentListTable[Supplier], FilterSpecs!$A$6, $A$2)</f>
        <v>SEN-09674</v>
      </c>
      <c r="S93" s="125">
        <f>[1]!VendorFilteredRows( EquipmentListTable[],EquipmentListTable[Supplier], FilterSpecs!$A$6, $A$2)</f>
        <v>0</v>
      </c>
      <c r="T93" s="125">
        <f>[1]!VendorFilteredRows( EquipmentListTable[],EquipmentListTable[Supplier], FilterSpecs!$A$6, $A$2)</f>
        <v>0</v>
      </c>
      <c r="U93" s="125">
        <f>[1]!VendorFilteredRows( EquipmentListTable[],EquipmentListTable[Supplier], FilterSpecs!$A$6, $A$2)</f>
        <v>0</v>
      </c>
      <c r="V93" s="125">
        <f>[1]!VendorFilteredRows( EquipmentListTable[],EquipmentListTable[Supplier], FilterSpecs!$A$6, $A$2)</f>
        <v>0</v>
      </c>
      <c r="W93" s="125">
        <f>[1]!VendorFilteredRows( EquipmentListTable[],EquipmentListTable[Supplier], FilterSpecs!$A$6, $A$2)</f>
        <v>0</v>
      </c>
      <c r="X93" s="125" t="str">
        <f>[1]!VendorFilteredRows( EquipmentListTable[],EquipmentListTable[Supplier], FilterSpecs!$A$6, $A$2)</f>
        <v>https://www.sparkfun.com/products/9674</v>
      </c>
      <c r="Y93" s="125" t="str">
        <f>[1]!VendorFilteredRows( EquipmentListTable[],EquipmentListTable[Supplier], FilterSpecs!$A$6, $A$2)</f>
        <v>https://cdn.sparkfun.com/r/92-92/assets/parts/3/5/3/8/09674-01.jpg</v>
      </c>
      <c r="Z93" s="125" t="str">
        <f>[1]!VendorFilteredRows( EquipmentListTable[],EquipmentListTable[Supplier], FilterSpecs!$A$6, $A$2)</f>
        <v>https://www.sparkfun.com/products/09674</v>
      </c>
      <c r="AA93" s="125" t="str">
        <f>[1]!VendorFilteredRows( EquipmentListTable[],EquipmentListTable[Supplier], FilterSpecs!$A$6, $A$2)</f>
        <v>https://www.mouser.com/ProductDetail/474-SEN-09674</v>
      </c>
      <c r="AB93" s="125"/>
      <c r="AC93" s="125"/>
    </row>
    <row r="94" spans="1:29" x14ac:dyDescent="0.3">
      <c r="A94" s="125" t="str">
        <f>[1]!VendorFilteredRows( EquipmentListTable[],EquipmentListTable[Supplier], FilterSpecs!$A$6, $A$2)</f>
        <v>Primary Component</v>
      </c>
      <c r="B94" s="125" t="str">
        <f>[1]!VendorFilteredRows( EquipmentListTable[],EquipmentListTable[Supplier], FilterSpecs!$A$6, $A$2)</f>
        <v>Touch/Vibration</v>
      </c>
      <c r="C94" s="125" t="str">
        <f>[1]!VendorFilteredRows( EquipmentListTable[],EquipmentListTable[Supplier], FilterSpecs!$A$6, $A$2)</f>
        <v>SparkFun</v>
      </c>
      <c r="D94" s="125" t="str">
        <f>[1]!VendorFilteredRows( EquipmentListTable[],EquipmentListTable[Supplier], FilterSpecs!$A$6, $A$2)</f>
        <v>SEN-09673</v>
      </c>
      <c r="E94" s="125">
        <f>[1]!VendorFilteredRows( EquipmentListTable[],EquipmentListTable[Supplier], FilterSpecs!$A$6, $A$2)</f>
        <v>0</v>
      </c>
      <c r="F94" s="125">
        <f>[1]!VendorFilteredRows( EquipmentListTable[],EquipmentListTable[Supplier], FilterSpecs!$A$6, $A$2)</f>
        <v>0</v>
      </c>
      <c r="G94" s="125">
        <f>[1]!VendorFilteredRows( EquipmentListTable[],EquipmentListTable[Supplier], FilterSpecs!$A$6, $A$2)</f>
        <v>0</v>
      </c>
      <c r="H94" s="125">
        <f>[1]!VendorFilteredRows( EquipmentListTable[],EquipmentListTable[Supplier], FilterSpecs!$A$6, $A$2)</f>
        <v>0</v>
      </c>
      <c r="I94" s="125">
        <f>[1]!VendorFilteredRows( EquipmentListTable[],EquipmentListTable[Supplier], FilterSpecs!$A$6, $A$2)</f>
        <v>0</v>
      </c>
      <c r="J94" s="125">
        <f>[1]!VendorFilteredRows( EquipmentListTable[],EquipmentListTable[Supplier], FilterSpecs!$A$6, $A$2)</f>
        <v>0</v>
      </c>
      <c r="K94" s="125">
        <f>[1]!VendorFilteredRows( EquipmentListTable[],EquipmentListTable[Supplier], FilterSpecs!$A$6, $A$2)</f>
        <v>0</v>
      </c>
      <c r="L94" s="125">
        <f>[1]!VendorFilteredRows( EquipmentListTable[],EquipmentListTable[Supplier], FilterSpecs!$A$6, $A$2)</f>
        <v>0</v>
      </c>
      <c r="M94" s="125" t="str">
        <f>[1]!VendorFilteredRows( EquipmentListTable[],EquipmentListTable[Supplier], FilterSpecs!$A$6, $A$2)</f>
        <v>Force Sensitive Resistor - Small</v>
      </c>
      <c r="N94" s="125">
        <f>[1]!VendorFilteredRows( EquipmentListTable[],EquipmentListTable[Supplier], FilterSpecs!$A$6, $A$2)</f>
        <v>5.95</v>
      </c>
      <c r="O94" s="125">
        <f>[1]!VendorFilteredRows( EquipmentListTable[],EquipmentListTable[Supplier], FilterSpecs!$A$6, $A$2)</f>
        <v>0</v>
      </c>
      <c r="P94" s="125" t="str">
        <f>[1]!VendorFilteredRows( EquipmentListTable[],EquipmentListTable[Supplier], FilterSpecs!$A$6, $A$2)</f>
        <v>A</v>
      </c>
      <c r="Q94" s="125">
        <f>[1]!VendorFilteredRows( EquipmentListTable[],EquipmentListTable[Supplier], FilterSpecs!$A$6, $A$2)</f>
        <v>141</v>
      </c>
      <c r="R94" s="125" t="str">
        <f>[1]!VendorFilteredRows( EquipmentListTable[],EquipmentListTable[Supplier], FilterSpecs!$A$6, $A$2)</f>
        <v>SEN-09673</v>
      </c>
      <c r="S94" s="125">
        <f>[1]!VendorFilteredRows( EquipmentListTable[],EquipmentListTable[Supplier], FilterSpecs!$A$6, $A$2)</f>
        <v>0</v>
      </c>
      <c r="T94" s="125">
        <f>[1]!VendorFilteredRows( EquipmentListTable[],EquipmentListTable[Supplier], FilterSpecs!$A$6, $A$2)</f>
        <v>0</v>
      </c>
      <c r="U94" s="125">
        <f>[1]!VendorFilteredRows( EquipmentListTable[],EquipmentListTable[Supplier], FilterSpecs!$A$6, $A$2)</f>
        <v>0</v>
      </c>
      <c r="V94" s="125">
        <f>[1]!VendorFilteredRows( EquipmentListTable[],EquipmentListTable[Supplier], FilterSpecs!$A$6, $A$2)</f>
        <v>0</v>
      </c>
      <c r="W94" s="125">
        <f>[1]!VendorFilteredRows( EquipmentListTable[],EquipmentListTable[Supplier], FilterSpecs!$A$6, $A$2)</f>
        <v>0</v>
      </c>
      <c r="X94" s="125" t="str">
        <f>[1]!VendorFilteredRows( EquipmentListTable[],EquipmentListTable[Supplier], FilterSpecs!$A$6, $A$2)</f>
        <v>https://www.sparkfun.com/products/9673</v>
      </c>
      <c r="Y94" s="125" t="str">
        <f>[1]!VendorFilteredRows( EquipmentListTable[],EquipmentListTable[Supplier], FilterSpecs!$A$6, $A$2)</f>
        <v>https://cdn.sparkfun.com/r/92-92/assets/parts/3/5/3/7/09673-01.jpg</v>
      </c>
      <c r="Z94" s="125" t="str">
        <f>[1]!VendorFilteredRows( EquipmentListTable[],EquipmentListTable[Supplier], FilterSpecs!$A$6, $A$2)</f>
        <v>https://www.sparkfun.com/products/09673</v>
      </c>
      <c r="AA94" s="125" t="str">
        <f>[1]!VendorFilteredRows( EquipmentListTable[],EquipmentListTable[Supplier], FilterSpecs!$A$6, $A$2)</f>
        <v>https://www.mouser.com/ProductDetail/474-SEN-09673</v>
      </c>
      <c r="AB94" s="125"/>
      <c r="AC94" s="125"/>
    </row>
    <row r="95" spans="1:29" x14ac:dyDescent="0.3">
      <c r="A95" s="125" t="str">
        <f>[1]!VendorFilteredRows( EquipmentListTable[],EquipmentListTable[Supplier], FilterSpecs!$A$6, $A$2)</f>
        <v>Primary Component</v>
      </c>
      <c r="B95" s="125" t="str">
        <f>[1]!VendorFilteredRows( EquipmentListTable[],EquipmentListTable[Supplier], FilterSpecs!$A$6, $A$2)</f>
        <v>Touch/Vibration</v>
      </c>
      <c r="C95" s="125" t="str">
        <f>[1]!VendorFilteredRows( EquipmentListTable[],EquipmentListTable[Supplier], FilterSpecs!$A$6, $A$2)</f>
        <v>SparkFun</v>
      </c>
      <c r="D95" s="125" t="str">
        <f>[1]!VendorFilteredRows( EquipmentListTable[],EquipmentListTable[Supplier], FilterSpecs!$A$6, $A$2)</f>
        <v>SEN-09376</v>
      </c>
      <c r="E95" s="125">
        <f>[1]!VendorFilteredRows( EquipmentListTable[],EquipmentListTable[Supplier], FilterSpecs!$A$6, $A$2)</f>
        <v>0</v>
      </c>
      <c r="F95" s="125">
        <f>[1]!VendorFilteredRows( EquipmentListTable[],EquipmentListTable[Supplier], FilterSpecs!$A$6, $A$2)</f>
        <v>4</v>
      </c>
      <c r="G95" s="125">
        <f>[1]!VendorFilteredRows( EquipmentListTable[],EquipmentListTable[Supplier], FilterSpecs!$A$6, $A$2)</f>
        <v>0</v>
      </c>
      <c r="H95" s="125">
        <f>[1]!VendorFilteredRows( EquipmentListTable[],EquipmentListTable[Supplier], FilterSpecs!$A$6, $A$2)</f>
        <v>4</v>
      </c>
      <c r="I95" s="125">
        <f>[1]!VendorFilteredRows( EquipmentListTable[],EquipmentListTable[Supplier], FilterSpecs!$A$6, $A$2)</f>
        <v>0</v>
      </c>
      <c r="J95" s="125">
        <f>[1]!VendorFilteredRows( EquipmentListTable[],EquipmentListTable[Supplier], FilterSpecs!$A$6, $A$2)</f>
        <v>0</v>
      </c>
      <c r="K95" s="125">
        <f>[1]!VendorFilteredRows( EquipmentListTable[],EquipmentListTable[Supplier], FilterSpecs!$A$6, $A$2)</f>
        <v>4</v>
      </c>
      <c r="L95" s="125">
        <f>[1]!VendorFilteredRows( EquipmentListTable[],EquipmentListTable[Supplier], FilterSpecs!$A$6, $A$2)</f>
        <v>4</v>
      </c>
      <c r="M95" s="125" t="str">
        <f>[1]!VendorFilteredRows( EquipmentListTable[],EquipmentListTable[Supplier], FilterSpecs!$A$6, $A$2)</f>
        <v>Force Sensitive Resistor - Square</v>
      </c>
      <c r="N95" s="125">
        <f>[1]!VendorFilteredRows( EquipmentListTable[],EquipmentListTable[Supplier], FilterSpecs!$A$6, $A$2)</f>
        <v>9.9499999999999993</v>
      </c>
      <c r="O95" s="125">
        <f>[1]!VendorFilteredRows( EquipmentListTable[],EquipmentListTable[Supplier], FilterSpecs!$A$6, $A$2)</f>
        <v>39.799999999999997</v>
      </c>
      <c r="P95" s="125" t="str">
        <f>[1]!VendorFilteredRows( EquipmentListTable[],EquipmentListTable[Supplier], FilterSpecs!$A$6, $A$2)</f>
        <v>A</v>
      </c>
      <c r="Q95" s="125">
        <f>[1]!VendorFilteredRows( EquipmentListTable[],EquipmentListTable[Supplier], FilterSpecs!$A$6, $A$2)</f>
        <v>142</v>
      </c>
      <c r="R95" s="125" t="str">
        <f>[1]!VendorFilteredRows( EquipmentListTable[],EquipmentListTable[Supplier], FilterSpecs!$A$6, $A$2)</f>
        <v>SEN-09376</v>
      </c>
      <c r="S95" s="125">
        <f>[1]!VendorFilteredRows( EquipmentListTable[],EquipmentListTable[Supplier], FilterSpecs!$A$6, $A$2)</f>
        <v>0</v>
      </c>
      <c r="T95" s="125">
        <f>[1]!VendorFilteredRows( EquipmentListTable[],EquipmentListTable[Supplier], FilterSpecs!$A$6, $A$2)</f>
        <v>39.799999999999997</v>
      </c>
      <c r="U95" s="125">
        <f>[1]!VendorFilteredRows( EquipmentListTable[],EquipmentListTable[Supplier], FilterSpecs!$A$6, $A$2)</f>
        <v>0</v>
      </c>
      <c r="V95" s="125">
        <f>[1]!VendorFilteredRows( EquipmentListTable[],EquipmentListTable[Supplier], FilterSpecs!$A$6, $A$2)</f>
        <v>39.799999999999997</v>
      </c>
      <c r="W95" s="125">
        <f>[1]!VendorFilteredRows( EquipmentListTable[],EquipmentListTable[Supplier], FilterSpecs!$A$6, $A$2)</f>
        <v>39.799999999999997</v>
      </c>
      <c r="X95" s="125" t="str">
        <f>[1]!VendorFilteredRows( EquipmentListTable[],EquipmentListTable[Supplier], FilterSpecs!$A$6, $A$2)</f>
        <v>https://www.sparkfun.com/products/9376</v>
      </c>
      <c r="Y95" s="125" t="str">
        <f>[1]!VendorFilteredRows( EquipmentListTable[],EquipmentListTable[Supplier], FilterSpecs!$A$6, $A$2)</f>
        <v>https://cdn.sparkfun.com/r/92-92/assets/parts/2/9/6/8/09376-1.jpg</v>
      </c>
      <c r="Z95" s="125" t="str">
        <f>[1]!VendorFilteredRows( EquipmentListTable[],EquipmentListTable[Supplier], FilterSpecs!$A$6, $A$2)</f>
        <v>https://www.sparkfun.com/products/09376</v>
      </c>
      <c r="AA95" s="125" t="str">
        <f>[1]!VendorFilteredRows( EquipmentListTable[],EquipmentListTable[Supplier], FilterSpecs!$A$6, $A$2)</f>
        <v>https://www.mouser.com/ProductDetail/474-SEN-09376</v>
      </c>
      <c r="AB95" s="125"/>
      <c r="AC95" s="125"/>
    </row>
    <row r="96" spans="1:29" x14ac:dyDescent="0.3">
      <c r="A96" s="125" t="str">
        <f>[1]!VendorFilteredRows( EquipmentListTable[],EquipmentListTable[Supplier], FilterSpecs!$A$6, $A$2)</f>
        <v>Primary Component</v>
      </c>
      <c r="B96" s="125" t="str">
        <f>[1]!VendorFilteredRows( EquipmentListTable[],EquipmentListTable[Supplier], FilterSpecs!$A$6, $A$2)</f>
        <v>Touch/Vibration</v>
      </c>
      <c r="C96" s="125" t="str">
        <f>[1]!VendorFilteredRows( EquipmentListTable[],EquipmentListTable[Supplier], FilterSpecs!$A$6, $A$2)</f>
        <v>SparkFun</v>
      </c>
      <c r="D96" s="125" t="str">
        <f>[1]!VendorFilteredRows( EquipmentListTable[],EquipmentListTable[Supplier], FilterSpecs!$A$6, $A$2)</f>
        <v>SEN-09375</v>
      </c>
      <c r="E96" s="125">
        <f>[1]!VendorFilteredRows( EquipmentListTable[],EquipmentListTable[Supplier], FilterSpecs!$A$6, $A$2)</f>
        <v>0</v>
      </c>
      <c r="F96" s="125">
        <f>[1]!VendorFilteredRows( EquipmentListTable[],EquipmentListTable[Supplier], FilterSpecs!$A$6, $A$2)</f>
        <v>0</v>
      </c>
      <c r="G96" s="125">
        <f>[1]!VendorFilteredRows( EquipmentListTable[],EquipmentListTable[Supplier], FilterSpecs!$A$6, $A$2)</f>
        <v>0</v>
      </c>
      <c r="H96" s="125">
        <f>[1]!VendorFilteredRows( EquipmentListTable[],EquipmentListTable[Supplier], FilterSpecs!$A$6, $A$2)</f>
        <v>0</v>
      </c>
      <c r="I96" s="125">
        <f>[1]!VendorFilteredRows( EquipmentListTable[],EquipmentListTable[Supplier], FilterSpecs!$A$6, $A$2)</f>
        <v>0</v>
      </c>
      <c r="J96" s="125">
        <f>[1]!VendorFilteredRows( EquipmentListTable[],EquipmentListTable[Supplier], FilterSpecs!$A$6, $A$2)</f>
        <v>0</v>
      </c>
      <c r="K96" s="125">
        <f>[1]!VendorFilteredRows( EquipmentListTable[],EquipmentListTable[Supplier], FilterSpecs!$A$6, $A$2)</f>
        <v>0</v>
      </c>
      <c r="L96" s="125">
        <f>[1]!VendorFilteredRows( EquipmentListTable[],EquipmentListTable[Supplier], FilterSpecs!$A$6, $A$2)</f>
        <v>0</v>
      </c>
      <c r="M96" s="125" t="str">
        <f>[1]!VendorFilteredRows( EquipmentListTable[],EquipmentListTable[Supplier], FilterSpecs!$A$6, $A$2)</f>
        <v>Force Sensitive Resistor 0.5\"</v>
      </c>
      <c r="N96" s="125">
        <f>[1]!VendorFilteredRows( EquipmentListTable[],EquipmentListTable[Supplier], FilterSpecs!$A$6, $A$2)</f>
        <v>6.95</v>
      </c>
      <c r="O96" s="125">
        <f>[1]!VendorFilteredRows( EquipmentListTable[],EquipmentListTable[Supplier], FilterSpecs!$A$6, $A$2)</f>
        <v>0</v>
      </c>
      <c r="P96" s="125" t="str">
        <f>[1]!VendorFilteredRows( EquipmentListTable[],EquipmentListTable[Supplier], FilterSpecs!$A$6, $A$2)</f>
        <v>A</v>
      </c>
      <c r="Q96" s="125">
        <f>[1]!VendorFilteredRows( EquipmentListTable[],EquipmentListTable[Supplier], FilterSpecs!$A$6, $A$2)</f>
        <v>144</v>
      </c>
      <c r="R96" s="125" t="str">
        <f>[1]!VendorFilteredRows( EquipmentListTable[],EquipmentListTable[Supplier], FilterSpecs!$A$6, $A$2)</f>
        <v>SEN-09375</v>
      </c>
      <c r="S96" s="125">
        <f>[1]!VendorFilteredRows( EquipmentListTable[],EquipmentListTable[Supplier], FilterSpecs!$A$6, $A$2)</f>
        <v>0</v>
      </c>
      <c r="T96" s="125">
        <f>[1]!VendorFilteredRows( EquipmentListTable[],EquipmentListTable[Supplier], FilterSpecs!$A$6, $A$2)</f>
        <v>0</v>
      </c>
      <c r="U96" s="125">
        <f>[1]!VendorFilteredRows( EquipmentListTable[],EquipmentListTable[Supplier], FilterSpecs!$A$6, $A$2)</f>
        <v>0</v>
      </c>
      <c r="V96" s="125">
        <f>[1]!VendorFilteredRows( EquipmentListTable[],EquipmentListTable[Supplier], FilterSpecs!$A$6, $A$2)</f>
        <v>0</v>
      </c>
      <c r="W96" s="125">
        <f>[1]!VendorFilteredRows( EquipmentListTable[],EquipmentListTable[Supplier], FilterSpecs!$A$6, $A$2)</f>
        <v>0</v>
      </c>
      <c r="X96" s="125" t="str">
        <f>[1]!VendorFilteredRows( EquipmentListTable[],EquipmentListTable[Supplier], FilterSpecs!$A$6, $A$2)</f>
        <v>https://www.sparkfun.com/products/9375</v>
      </c>
      <c r="Y96" s="125" t="str">
        <f>[1]!VendorFilteredRows( EquipmentListTable[],EquipmentListTable[Supplier], FilterSpecs!$A$6, $A$2)</f>
        <v>https://cdn.sparkfun.com/r/92-92/assets/parts/2/9/6/7/09375-1.jpg</v>
      </c>
      <c r="Z96" s="125" t="str">
        <f>[1]!VendorFilteredRows( EquipmentListTable[],EquipmentListTable[Supplier], FilterSpecs!$A$6, $A$2)</f>
        <v>https://www.sparkfun.com/products/09375</v>
      </c>
      <c r="AA96" s="125" t="str">
        <f>[1]!VendorFilteredRows( EquipmentListTable[],EquipmentListTable[Supplier], FilterSpecs!$A$6, $A$2)</f>
        <v>https://www.mouser.com/ProductDetail/474-SEN-09375</v>
      </c>
      <c r="AB96" s="125"/>
      <c r="AC96" s="125"/>
    </row>
    <row r="97" spans="1:29" x14ac:dyDescent="0.3">
      <c r="A97" s="125" t="str">
        <f>[1]!VendorFilteredRows( EquipmentListTable[],EquipmentListTable[Supplier], FilterSpecs!$A$6, $A$2)</f>
        <v>Primary Component</v>
      </c>
      <c r="B97" s="125" t="str">
        <f>[1]!VendorFilteredRows( EquipmentListTable[],EquipmentListTable[Supplier], FilterSpecs!$A$6, $A$2)</f>
        <v>Touch/Vibration</v>
      </c>
      <c r="C97" s="125" t="str">
        <f>[1]!VendorFilteredRows( EquipmentListTable[],EquipmentListTable[Supplier], FilterSpecs!$A$6, $A$2)</f>
        <v>SparkFun</v>
      </c>
      <c r="D97" s="125" t="str">
        <f>[1]!VendorFilteredRows( EquipmentListTable[],EquipmentListTable[Supplier], FilterSpecs!$A$6, $A$2)</f>
        <v>SEN-08606</v>
      </c>
      <c r="E97" s="125">
        <f>[1]!VendorFilteredRows( EquipmentListTable[],EquipmentListTable[Supplier], FilterSpecs!$A$6, $A$2)</f>
        <v>0</v>
      </c>
      <c r="F97" s="125">
        <f>[1]!VendorFilteredRows( EquipmentListTable[],EquipmentListTable[Supplier], FilterSpecs!$A$6, $A$2)</f>
        <v>0</v>
      </c>
      <c r="G97" s="125">
        <f>[1]!VendorFilteredRows( EquipmentListTable[],EquipmentListTable[Supplier], FilterSpecs!$A$6, $A$2)</f>
        <v>0</v>
      </c>
      <c r="H97" s="125">
        <f>[1]!VendorFilteredRows( EquipmentListTable[],EquipmentListTable[Supplier], FilterSpecs!$A$6, $A$2)</f>
        <v>0</v>
      </c>
      <c r="I97" s="125">
        <f>[1]!VendorFilteredRows( EquipmentListTable[],EquipmentListTable[Supplier], FilterSpecs!$A$6, $A$2)</f>
        <v>0</v>
      </c>
      <c r="J97" s="125">
        <f>[1]!VendorFilteredRows( EquipmentListTable[],EquipmentListTable[Supplier], FilterSpecs!$A$6, $A$2)</f>
        <v>0</v>
      </c>
      <c r="K97" s="125">
        <f>[1]!VendorFilteredRows( EquipmentListTable[],EquipmentListTable[Supplier], FilterSpecs!$A$6, $A$2)</f>
        <v>0</v>
      </c>
      <c r="L97" s="125">
        <f>[1]!VendorFilteredRows( EquipmentListTable[],EquipmentListTable[Supplier], FilterSpecs!$A$6, $A$2)</f>
        <v>0</v>
      </c>
      <c r="M97" s="125" t="str">
        <f>[1]!VendorFilteredRows( EquipmentListTable[],EquipmentListTable[Supplier], FilterSpecs!$A$6, $A$2)</f>
        <v>Flex Sensor 4.5\"</v>
      </c>
      <c r="N97" s="125">
        <f>[1]!VendorFilteredRows( EquipmentListTable[],EquipmentListTable[Supplier], FilterSpecs!$A$6, $A$2)</f>
        <v>12.95</v>
      </c>
      <c r="O97" s="125">
        <f>[1]!VendorFilteredRows( EquipmentListTable[],EquipmentListTable[Supplier], FilterSpecs!$A$6, $A$2)</f>
        <v>0</v>
      </c>
      <c r="P97" s="125" t="str">
        <f>[1]!VendorFilteredRows( EquipmentListTable[],EquipmentListTable[Supplier], FilterSpecs!$A$6, $A$2)</f>
        <v>A</v>
      </c>
      <c r="Q97" s="125">
        <f>[1]!VendorFilteredRows( EquipmentListTable[],EquipmentListTable[Supplier], FilterSpecs!$A$6, $A$2)</f>
        <v>145</v>
      </c>
      <c r="R97" s="125" t="str">
        <f>[1]!VendorFilteredRows( EquipmentListTable[],EquipmentListTable[Supplier], FilterSpecs!$A$6, $A$2)</f>
        <v>SEN-08606</v>
      </c>
      <c r="S97" s="125">
        <f>[1]!VendorFilteredRows( EquipmentListTable[],EquipmentListTable[Supplier], FilterSpecs!$A$6, $A$2)</f>
        <v>0</v>
      </c>
      <c r="T97" s="125">
        <f>[1]!VendorFilteredRows( EquipmentListTable[],EquipmentListTable[Supplier], FilterSpecs!$A$6, $A$2)</f>
        <v>0</v>
      </c>
      <c r="U97" s="125">
        <f>[1]!VendorFilteredRows( EquipmentListTable[],EquipmentListTable[Supplier], FilterSpecs!$A$6, $A$2)</f>
        <v>0</v>
      </c>
      <c r="V97" s="125">
        <f>[1]!VendorFilteredRows( EquipmentListTable[],EquipmentListTable[Supplier], FilterSpecs!$A$6, $A$2)</f>
        <v>0</v>
      </c>
      <c r="W97" s="125">
        <f>[1]!VendorFilteredRows( EquipmentListTable[],EquipmentListTable[Supplier], FilterSpecs!$A$6, $A$2)</f>
        <v>0</v>
      </c>
      <c r="X97" s="125" t="str">
        <f>[1]!VendorFilteredRows( EquipmentListTable[],EquipmentListTable[Supplier], FilterSpecs!$A$6, $A$2)</f>
        <v>https://www.sparkfun.com/products/8606</v>
      </c>
      <c r="Y97" s="125" t="str">
        <f>[1]!VendorFilteredRows( EquipmentListTable[],EquipmentListTable[Supplier], FilterSpecs!$A$6, $A$2)</f>
        <v>https://cdn.sparkfun.com/r/92-92/assets/parts/1/6/8/6/08606-03-L.jpg</v>
      </c>
      <c r="Z97" s="125" t="str">
        <f>[1]!VendorFilteredRows( EquipmentListTable[],EquipmentListTable[Supplier], FilterSpecs!$A$6, $A$2)</f>
        <v>https://www.sparkfun.com/products/08606</v>
      </c>
      <c r="AA97" s="125" t="str">
        <f>[1]!VendorFilteredRows( EquipmentListTable[],EquipmentListTable[Supplier], FilterSpecs!$A$6, $A$2)</f>
        <v>https://www.mouser.com/ProductDetail/474-SEN-08606</v>
      </c>
      <c r="AB97" s="125"/>
      <c r="AC97" s="125"/>
    </row>
    <row r="98" spans="1:29" x14ac:dyDescent="0.3">
      <c r="A98" s="125" t="str">
        <f>[1]!VendorFilteredRows( EquipmentListTable[],EquipmentListTable[Supplier], FilterSpecs!$A$6, $A$2)</f>
        <v>Primary Component</v>
      </c>
      <c r="B98" s="125" t="str">
        <f>[1]!VendorFilteredRows( EquipmentListTable[],EquipmentListTable[Supplier], FilterSpecs!$A$6, $A$2)</f>
        <v>Touch/Vibration</v>
      </c>
      <c r="C98" s="125" t="str">
        <f>[1]!VendorFilteredRows( EquipmentListTable[],EquipmentListTable[Supplier], FilterSpecs!$A$6, $A$2)</f>
        <v>SparkFun</v>
      </c>
      <c r="D98" s="125" t="str">
        <f>[1]!VendorFilteredRows( EquipmentListTable[],EquipmentListTable[Supplier], FilterSpecs!$A$6, $A$2)</f>
        <v>SEN-10293</v>
      </c>
      <c r="E98" s="125">
        <f>[1]!VendorFilteredRows( EquipmentListTable[],EquipmentListTable[Supplier], FilterSpecs!$A$6, $A$2)</f>
        <v>0</v>
      </c>
      <c r="F98" s="125">
        <f>[1]!VendorFilteredRows( EquipmentListTable[],EquipmentListTable[Supplier], FilterSpecs!$A$6, $A$2)</f>
        <v>0</v>
      </c>
      <c r="G98" s="125">
        <f>[1]!VendorFilteredRows( EquipmentListTable[],EquipmentListTable[Supplier], FilterSpecs!$A$6, $A$2)</f>
        <v>0</v>
      </c>
      <c r="H98" s="125">
        <f>[1]!VendorFilteredRows( EquipmentListTable[],EquipmentListTable[Supplier], FilterSpecs!$A$6, $A$2)</f>
        <v>0</v>
      </c>
      <c r="I98" s="125">
        <f>[1]!VendorFilteredRows( EquipmentListTable[],EquipmentListTable[Supplier], FilterSpecs!$A$6, $A$2)</f>
        <v>0</v>
      </c>
      <c r="J98" s="125">
        <f>[1]!VendorFilteredRows( EquipmentListTable[],EquipmentListTable[Supplier], FilterSpecs!$A$6, $A$2)</f>
        <v>0</v>
      </c>
      <c r="K98" s="125">
        <f>[1]!VendorFilteredRows( EquipmentListTable[],EquipmentListTable[Supplier], FilterSpecs!$A$6, $A$2)</f>
        <v>0</v>
      </c>
      <c r="L98" s="125">
        <f>[1]!VendorFilteredRows( EquipmentListTable[],EquipmentListTable[Supplier], FilterSpecs!$A$6, $A$2)</f>
        <v>0</v>
      </c>
      <c r="M98" s="125" t="str">
        <f>[1]!VendorFilteredRows( EquipmentListTable[],EquipmentListTable[Supplier], FilterSpecs!$A$6, $A$2)</f>
        <v>Piezo Element</v>
      </c>
      <c r="N98" s="125">
        <f>[1]!VendorFilteredRows( EquipmentListTable[],EquipmentListTable[Supplier], FilterSpecs!$A$6, $A$2)</f>
        <v>1.5</v>
      </c>
      <c r="O98" s="125">
        <f>[1]!VendorFilteredRows( EquipmentListTable[],EquipmentListTable[Supplier], FilterSpecs!$A$6, $A$2)</f>
        <v>0</v>
      </c>
      <c r="P98" s="125" t="str">
        <f>[1]!VendorFilteredRows( EquipmentListTable[],EquipmentListTable[Supplier], FilterSpecs!$A$6, $A$2)</f>
        <v>A</v>
      </c>
      <c r="Q98" s="125">
        <f>[1]!VendorFilteredRows( EquipmentListTable[],EquipmentListTable[Supplier], FilterSpecs!$A$6, $A$2)</f>
        <v>146</v>
      </c>
      <c r="R98" s="125" t="str">
        <f>[1]!VendorFilteredRows( EquipmentListTable[],EquipmentListTable[Supplier], FilterSpecs!$A$6, $A$2)</f>
        <v>SEN-10293</v>
      </c>
      <c r="S98" s="125">
        <f>[1]!VendorFilteredRows( EquipmentListTable[],EquipmentListTable[Supplier], FilterSpecs!$A$6, $A$2)</f>
        <v>0</v>
      </c>
      <c r="T98" s="125">
        <f>[1]!VendorFilteredRows( EquipmentListTable[],EquipmentListTable[Supplier], FilterSpecs!$A$6, $A$2)</f>
        <v>0</v>
      </c>
      <c r="U98" s="125">
        <f>[1]!VendorFilteredRows( EquipmentListTable[],EquipmentListTable[Supplier], FilterSpecs!$A$6, $A$2)</f>
        <v>0</v>
      </c>
      <c r="V98" s="125">
        <f>[1]!VendorFilteredRows( EquipmentListTable[],EquipmentListTable[Supplier], FilterSpecs!$A$6, $A$2)</f>
        <v>0</v>
      </c>
      <c r="W98" s="125">
        <f>[1]!VendorFilteredRows( EquipmentListTable[],EquipmentListTable[Supplier], FilterSpecs!$A$6, $A$2)</f>
        <v>0</v>
      </c>
      <c r="X98" s="125" t="str">
        <f>[1]!VendorFilteredRows( EquipmentListTable[],EquipmentListTable[Supplier], FilterSpecs!$A$6, $A$2)</f>
        <v>https://www.sparkfun.com/products/10293</v>
      </c>
      <c r="Y98" s="125" t="str">
        <f>[1]!VendorFilteredRows( EquipmentListTable[],EquipmentListTable[Supplier], FilterSpecs!$A$6, $A$2)</f>
        <v>https://cdn.sparkfun.com/r/92-92/assets/parts/4/6/8/9/10293_01.jpg</v>
      </c>
      <c r="Z98" s="125" t="str">
        <f>[1]!VendorFilteredRows( EquipmentListTable[],EquipmentListTable[Supplier], FilterSpecs!$A$6, $A$2)</f>
        <v>https://www.sparkfun.com/products/10293</v>
      </c>
      <c r="AA98" s="125" t="str">
        <f>[1]!VendorFilteredRows( EquipmentListTable[],EquipmentListTable[Supplier], FilterSpecs!$A$6, $A$2)</f>
        <v>https://www.mouser.com/ProductDetail/474-SEN-10293</v>
      </c>
      <c r="AB98" s="125"/>
      <c r="AC98" s="125"/>
    </row>
    <row r="99" spans="1:29" x14ac:dyDescent="0.3">
      <c r="A99" s="125" t="str">
        <f>[1]!VendorFilteredRows( EquipmentListTable[],EquipmentListTable[Supplier], FilterSpecs!$A$6, $A$2)</f>
        <v>Primary Component</v>
      </c>
      <c r="B99" s="125" t="str">
        <f>[1]!VendorFilteredRows( EquipmentListTable[],EquipmentListTable[Supplier], FilterSpecs!$A$6, $A$2)</f>
        <v>Touch/Vibration</v>
      </c>
      <c r="C99" s="125" t="str">
        <f>[1]!VendorFilteredRows( EquipmentListTable[],EquipmentListTable[Supplier], FilterSpecs!$A$6, $A$2)</f>
        <v>SparkFun</v>
      </c>
      <c r="D99" s="125" t="str">
        <f>[1]!VendorFilteredRows( EquipmentListTable[],EquipmentListTable[Supplier], FilterSpecs!$A$6, $A$2)</f>
        <v>SEN-10289</v>
      </c>
      <c r="E99" s="125">
        <f>[1]!VendorFilteredRows( EquipmentListTable[],EquipmentListTable[Supplier], FilterSpecs!$A$6, $A$2)</f>
        <v>1</v>
      </c>
      <c r="F99" s="125">
        <f>[1]!VendorFilteredRows( EquipmentListTable[],EquipmentListTable[Supplier], FilterSpecs!$A$6, $A$2)</f>
        <v>0</v>
      </c>
      <c r="G99" s="125">
        <f>[1]!VendorFilteredRows( EquipmentListTable[],EquipmentListTable[Supplier], FilterSpecs!$A$6, $A$2)</f>
        <v>0</v>
      </c>
      <c r="H99" s="125">
        <f>[1]!VendorFilteredRows( EquipmentListTable[],EquipmentListTable[Supplier], FilterSpecs!$A$6, $A$2)</f>
        <v>5</v>
      </c>
      <c r="I99" s="125">
        <f>[1]!VendorFilteredRows( EquipmentListTable[],EquipmentListTable[Supplier], FilterSpecs!$A$6, $A$2)</f>
        <v>5</v>
      </c>
      <c r="J99" s="125">
        <f>[1]!VendorFilteredRows( EquipmentListTable[],EquipmentListTable[Supplier], FilterSpecs!$A$6, $A$2)</f>
        <v>5</v>
      </c>
      <c r="K99" s="125">
        <f>[1]!VendorFilteredRows( EquipmentListTable[],EquipmentListTable[Supplier], FilterSpecs!$A$6, $A$2)</f>
        <v>0</v>
      </c>
      <c r="L99" s="125">
        <f>[1]!VendorFilteredRows( EquipmentListTable[],EquipmentListTable[Supplier], FilterSpecs!$A$6, $A$2)</f>
        <v>0</v>
      </c>
      <c r="M99" s="125" t="str">
        <f>[1]!VendorFilteredRows( EquipmentListTable[],EquipmentListTable[Supplier], FilterSpecs!$A$6, $A$2)</f>
        <v>Tilt Sensor - AT407</v>
      </c>
      <c r="N99" s="125">
        <f>[1]!VendorFilteredRows( EquipmentListTable[],EquipmentListTable[Supplier], FilterSpecs!$A$6, $A$2)</f>
        <v>1.95</v>
      </c>
      <c r="O99" s="125">
        <f>[1]!VendorFilteredRows( EquipmentListTable[],EquipmentListTable[Supplier], FilterSpecs!$A$6, $A$2)</f>
        <v>0</v>
      </c>
      <c r="P99" s="125" t="str">
        <f>[1]!VendorFilteredRows( EquipmentListTable[],EquipmentListTable[Supplier], FilterSpecs!$A$6, $A$2)</f>
        <v>B</v>
      </c>
      <c r="Q99" s="125">
        <f>[1]!VendorFilteredRows( EquipmentListTable[],EquipmentListTable[Supplier], FilterSpecs!$A$6, $A$2)</f>
        <v>148</v>
      </c>
      <c r="R99" s="125" t="str">
        <f>[1]!VendorFilteredRows( EquipmentListTable[],EquipmentListTable[Supplier], FilterSpecs!$A$6, $A$2)</f>
        <v>SEN-10289</v>
      </c>
      <c r="S99" s="125">
        <f>[1]!VendorFilteredRows( EquipmentListTable[],EquipmentListTable[Supplier], FilterSpecs!$A$6, $A$2)</f>
        <v>1.95</v>
      </c>
      <c r="T99" s="125">
        <f>[1]!VendorFilteredRows( EquipmentListTable[],EquipmentListTable[Supplier], FilterSpecs!$A$6, $A$2)</f>
        <v>9.75</v>
      </c>
      <c r="U99" s="125">
        <f>[1]!VendorFilteredRows( EquipmentListTable[],EquipmentListTable[Supplier], FilterSpecs!$A$6, $A$2)</f>
        <v>9.75</v>
      </c>
      <c r="V99" s="125">
        <f>[1]!VendorFilteredRows( EquipmentListTable[],EquipmentListTable[Supplier], FilterSpecs!$A$6, $A$2)</f>
        <v>0</v>
      </c>
      <c r="W99" s="125">
        <f>[1]!VendorFilteredRows( EquipmentListTable[],EquipmentListTable[Supplier], FilterSpecs!$A$6, $A$2)</f>
        <v>0</v>
      </c>
      <c r="X99" s="125" t="str">
        <f>[1]!VendorFilteredRows( EquipmentListTable[],EquipmentListTable[Supplier], FilterSpecs!$A$6, $A$2)</f>
        <v>https://www.sparkfun.com/products/10289</v>
      </c>
      <c r="Y99" s="125" t="str">
        <f>[1]!VendorFilteredRows( EquipmentListTable[],EquipmentListTable[Supplier], FilterSpecs!$A$6, $A$2)</f>
        <v>https://cdn.sparkfun.com/r/92-92/assets/parts/4/6/8/5/10289-01.jpg</v>
      </c>
      <c r="Z99" s="125" t="str">
        <f>[1]!VendorFilteredRows( EquipmentListTable[],EquipmentListTable[Supplier], FilterSpecs!$A$6, $A$2)</f>
        <v>https://www.sparkfun.com/products/10289</v>
      </c>
      <c r="AA99" s="125" t="str">
        <f>[1]!VendorFilteredRows( EquipmentListTable[],EquipmentListTable[Supplier], FilterSpecs!$A$6, $A$2)</f>
        <v>https://www.mouser.com/ProductDetail/474-SEN-10289</v>
      </c>
      <c r="AB99" s="125"/>
      <c r="AC99" s="125"/>
    </row>
    <row r="100" spans="1:29" x14ac:dyDescent="0.3">
      <c r="A100" s="125" t="str">
        <f>[1]!VendorFilteredRows( EquipmentListTable[],EquipmentListTable[Supplier], FilterSpecs!$A$6, $A$2)</f>
        <v>Primary Component</v>
      </c>
      <c r="B100" s="125" t="str">
        <f>[1]!VendorFilteredRows( EquipmentListTable[],EquipmentListTable[Supplier], FilterSpecs!$A$6, $A$2)</f>
        <v>Touch/Vibration</v>
      </c>
      <c r="C100" s="125" t="str">
        <f>[1]!VendorFilteredRows( EquipmentListTable[],EquipmentListTable[Supplier], FilterSpecs!$A$6, $A$2)</f>
        <v>SparkFun</v>
      </c>
      <c r="D100" s="125" t="str">
        <f>[1]!VendorFilteredRows( EquipmentListTable[],EquipmentListTable[Supplier], FilterSpecs!$A$6, $A$2)</f>
        <v>COM-14111</v>
      </c>
      <c r="E100" s="125">
        <f>[1]!VendorFilteredRows( EquipmentListTable[],EquipmentListTable[Supplier], FilterSpecs!$A$6, $A$2)</f>
        <v>0</v>
      </c>
      <c r="F100" s="125">
        <f>[1]!VendorFilteredRows( EquipmentListTable[],EquipmentListTable[Supplier], FilterSpecs!$A$6, $A$2)</f>
        <v>2</v>
      </c>
      <c r="G100" s="125">
        <f>[1]!VendorFilteredRows( EquipmentListTable[],EquipmentListTable[Supplier], FilterSpecs!$A$6, $A$2)</f>
        <v>2</v>
      </c>
      <c r="H100" s="125">
        <f>[1]!VendorFilteredRows( EquipmentListTable[],EquipmentListTable[Supplier], FilterSpecs!$A$6, $A$2)</f>
        <v>2</v>
      </c>
      <c r="I100" s="125">
        <f>[1]!VendorFilteredRows( EquipmentListTable[],EquipmentListTable[Supplier], FilterSpecs!$A$6, $A$2)</f>
        <v>2</v>
      </c>
      <c r="J100" s="125">
        <f>[1]!VendorFilteredRows( EquipmentListTable[],EquipmentListTable[Supplier], FilterSpecs!$A$6, $A$2)</f>
        <v>2</v>
      </c>
      <c r="K100" s="125">
        <f>[1]!VendorFilteredRows( EquipmentListTable[],EquipmentListTable[Supplier], FilterSpecs!$A$6, $A$2)</f>
        <v>0</v>
      </c>
      <c r="L100" s="125">
        <f>[1]!VendorFilteredRows( EquipmentListTable[],EquipmentListTable[Supplier], FilterSpecs!$A$6, $A$2)</f>
        <v>0</v>
      </c>
      <c r="M100" s="125" t="str">
        <f>[1]!VendorFilteredRows( EquipmentListTable[],EquipmentListTable[Supplier], FilterSpecs!$A$6, $A$2)</f>
        <v>EeonTex Pressure Sensing Fabric</v>
      </c>
      <c r="N100" s="125">
        <f>[1]!VendorFilteredRows( EquipmentListTable[],EquipmentListTable[Supplier], FilterSpecs!$A$6, $A$2)</f>
        <v>25</v>
      </c>
      <c r="O100" s="125">
        <f>[1]!VendorFilteredRows( EquipmentListTable[],EquipmentListTable[Supplier], FilterSpecs!$A$6, $A$2)</f>
        <v>0</v>
      </c>
      <c r="P100" s="125" t="str">
        <f>[1]!VendorFilteredRows( EquipmentListTable[],EquipmentListTable[Supplier], FilterSpecs!$A$6, $A$2)</f>
        <v>A</v>
      </c>
      <c r="Q100" s="125">
        <f>[1]!VendorFilteredRows( EquipmentListTable[],EquipmentListTable[Supplier], FilterSpecs!$A$6, $A$2)</f>
        <v>151</v>
      </c>
      <c r="R100" s="125" t="str">
        <f>[1]!VendorFilteredRows( EquipmentListTable[],EquipmentListTable[Supplier], FilterSpecs!$A$6, $A$2)</f>
        <v>COM-14111</v>
      </c>
      <c r="S100" s="125">
        <f>[1]!VendorFilteredRows( EquipmentListTable[],EquipmentListTable[Supplier], FilterSpecs!$A$6, $A$2)</f>
        <v>0</v>
      </c>
      <c r="T100" s="125">
        <f>[1]!VendorFilteredRows( EquipmentListTable[],EquipmentListTable[Supplier], FilterSpecs!$A$6, $A$2)</f>
        <v>50</v>
      </c>
      <c r="U100" s="125">
        <f>[1]!VendorFilteredRows( EquipmentListTable[],EquipmentListTable[Supplier], FilterSpecs!$A$6, $A$2)</f>
        <v>50</v>
      </c>
      <c r="V100" s="125">
        <f>[1]!VendorFilteredRows( EquipmentListTable[],EquipmentListTable[Supplier], FilterSpecs!$A$6, $A$2)</f>
        <v>0</v>
      </c>
      <c r="W100" s="125">
        <f>[1]!VendorFilteredRows( EquipmentListTable[],EquipmentListTable[Supplier], FilterSpecs!$A$6, $A$2)</f>
        <v>0</v>
      </c>
      <c r="X100" s="125" t="str">
        <f>[1]!VendorFilteredRows( EquipmentListTable[],EquipmentListTable[Supplier], FilterSpecs!$A$6, $A$2)</f>
        <v>https://www.sparkfun.com/products/14111</v>
      </c>
      <c r="Y100" s="125" t="str">
        <f>[1]!VendorFilteredRows( EquipmentListTable[],EquipmentListTable[Supplier], FilterSpecs!$A$6, $A$2)</f>
        <v>https://cdn.sparkfun.com/r/92-92/assets/parts/1/1/9/9/4/14111-01.jpg</v>
      </c>
      <c r="Z100" s="125" t="str">
        <f>[1]!VendorFilteredRows( EquipmentListTable[],EquipmentListTable[Supplier], FilterSpecs!$A$6, $A$2)</f>
        <v>https://www.sparkfun.com/products/14111</v>
      </c>
      <c r="AA100" s="125" t="str">
        <f>[1]!VendorFilteredRows( EquipmentListTable[],EquipmentListTable[Supplier], FilterSpecs!$A$6, $A$2)</f>
        <v>https://www.mouser.com/ProductDetail/474-COM-14111</v>
      </c>
      <c r="AB100" s="125"/>
      <c r="AC100" s="125"/>
    </row>
    <row r="101" spans="1:29" x14ac:dyDescent="0.3">
      <c r="A101" s="125" t="str">
        <f>[1]!VendorFilteredRows( EquipmentListTable[],EquipmentListTable[Supplier], FilterSpecs!$A$6, $A$2)</f>
        <v>Primary Component</v>
      </c>
      <c r="B101" s="125" t="str">
        <f>[1]!VendorFilteredRows( EquipmentListTable[],EquipmentListTable[Supplier], FilterSpecs!$A$6, $A$2)</f>
        <v>Touch/Vibration</v>
      </c>
      <c r="C101" s="125" t="str">
        <f>[1]!VendorFilteredRows( EquipmentListTable[],EquipmentListTable[Supplier], FilterSpecs!$A$6, $A$2)</f>
        <v>SparkFun</v>
      </c>
      <c r="D101" s="125" t="str">
        <f>[1]!VendorFilteredRows( EquipmentListTable[],EquipmentListTable[Supplier], FilterSpecs!$A$6, $A$2)</f>
        <v>SEN-12041</v>
      </c>
      <c r="E101" s="125">
        <f>[1]!VendorFilteredRows( EquipmentListTable[],EquipmentListTable[Supplier], FilterSpecs!$A$6, $A$2)</f>
        <v>0</v>
      </c>
      <c r="F101" s="125">
        <f>[1]!VendorFilteredRows( EquipmentListTable[],EquipmentListTable[Supplier], FilterSpecs!$A$6, $A$2)</f>
        <v>0</v>
      </c>
      <c r="G101" s="125">
        <f>[1]!VendorFilteredRows( EquipmentListTable[],EquipmentListTable[Supplier], FilterSpecs!$A$6, $A$2)</f>
        <v>0</v>
      </c>
      <c r="H101" s="125">
        <f>[1]!VendorFilteredRows( EquipmentListTable[],EquipmentListTable[Supplier], FilterSpecs!$A$6, $A$2)</f>
        <v>0</v>
      </c>
      <c r="I101" s="125">
        <f>[1]!VendorFilteredRows( EquipmentListTable[],EquipmentListTable[Supplier], FilterSpecs!$A$6, $A$2)</f>
        <v>0</v>
      </c>
      <c r="J101" s="125">
        <f>[1]!VendorFilteredRows( EquipmentListTable[],EquipmentListTable[Supplier], FilterSpecs!$A$6, $A$2)</f>
        <v>0</v>
      </c>
      <c r="K101" s="125">
        <f>[1]!VendorFilteredRows( EquipmentListTable[],EquipmentListTable[Supplier], FilterSpecs!$A$6, $A$2)</f>
        <v>0</v>
      </c>
      <c r="L101" s="125">
        <f>[1]!VendorFilteredRows( EquipmentListTable[],EquipmentListTable[Supplier], FilterSpecs!$A$6, $A$2)</f>
        <v>0</v>
      </c>
      <c r="M101" s="125" t="str">
        <f>[1]!VendorFilteredRows( EquipmentListTable[],EquipmentListTable[Supplier], FilterSpecs!$A$6, $A$2)</f>
        <v>SparkFun Capacitive Touch Breakout - AT42QT1010</v>
      </c>
      <c r="N101" s="125">
        <f>[1]!VendorFilteredRows( EquipmentListTable[],EquipmentListTable[Supplier], FilterSpecs!$A$6, $A$2)</f>
        <v>5.95</v>
      </c>
      <c r="O101" s="125">
        <f>[1]!VendorFilteredRows( EquipmentListTable[],EquipmentListTable[Supplier], FilterSpecs!$A$6, $A$2)</f>
        <v>0</v>
      </c>
      <c r="P101" s="125" t="str">
        <f>[1]!VendorFilteredRows( EquipmentListTable[],EquipmentListTable[Supplier], FilterSpecs!$A$6, $A$2)</f>
        <v>A</v>
      </c>
      <c r="Q101" s="125">
        <f>[1]!VendorFilteredRows( EquipmentListTable[],EquipmentListTable[Supplier], FilterSpecs!$A$6, $A$2)</f>
        <v>153</v>
      </c>
      <c r="R101" s="125" t="str">
        <f>[1]!VendorFilteredRows( EquipmentListTable[],EquipmentListTable[Supplier], FilterSpecs!$A$6, $A$2)</f>
        <v>SEN-12041</v>
      </c>
      <c r="S101" s="125">
        <f>[1]!VendorFilteredRows( EquipmentListTable[],EquipmentListTable[Supplier], FilterSpecs!$A$6, $A$2)</f>
        <v>0</v>
      </c>
      <c r="T101" s="125">
        <f>[1]!VendorFilteredRows( EquipmentListTable[],EquipmentListTable[Supplier], FilterSpecs!$A$6, $A$2)</f>
        <v>0</v>
      </c>
      <c r="U101" s="125">
        <f>[1]!VendorFilteredRows( EquipmentListTable[],EquipmentListTable[Supplier], FilterSpecs!$A$6, $A$2)</f>
        <v>0</v>
      </c>
      <c r="V101" s="125">
        <f>[1]!VendorFilteredRows( EquipmentListTable[],EquipmentListTable[Supplier], FilterSpecs!$A$6, $A$2)</f>
        <v>0</v>
      </c>
      <c r="W101" s="125">
        <f>[1]!VendorFilteredRows( EquipmentListTable[],EquipmentListTable[Supplier], FilterSpecs!$A$6, $A$2)</f>
        <v>0</v>
      </c>
      <c r="X101" s="125" t="str">
        <f>[1]!VendorFilteredRows( EquipmentListTable[],EquipmentListTable[Supplier], FilterSpecs!$A$6, $A$2)</f>
        <v>https://www.sparkfun.com/products/12041</v>
      </c>
      <c r="Y101" s="125" t="str">
        <f>[1]!VendorFilteredRows( EquipmentListTable[],EquipmentListTable[Supplier], FilterSpecs!$A$6, $A$2)</f>
        <v>https://cdn.sparkfun.com/r/92-92/assets/parts/8/6/1/8/12041-01a.jpg</v>
      </c>
      <c r="Z101" s="125" t="str">
        <f>[1]!VendorFilteredRows( EquipmentListTable[],EquipmentListTable[Supplier], FilterSpecs!$A$6, $A$2)</f>
        <v>https://www.sparkfun.com/products/12041</v>
      </c>
      <c r="AA101" s="125" t="str">
        <f>[1]!VendorFilteredRows( EquipmentListTable[],EquipmentListTable[Supplier], FilterSpecs!$A$6, $A$2)</f>
        <v>https://www.mouser.com/ProductDetail/474-SEN-12041</v>
      </c>
      <c r="AB101" s="125"/>
      <c r="AC101" s="125"/>
    </row>
    <row r="102" spans="1:29" x14ac:dyDescent="0.3">
      <c r="A102" s="125" t="str">
        <f>[1]!VendorFilteredRows( EquipmentListTable[],EquipmentListTable[Supplier], FilterSpecs!$A$6, $A$2)</f>
        <v>Primary Component</v>
      </c>
      <c r="B102" s="125" t="str">
        <f>[1]!VendorFilteredRows( EquipmentListTable[],EquipmentListTable[Supplier], FilterSpecs!$A$6, $A$2)</f>
        <v>Touch/Vibration</v>
      </c>
      <c r="C102" s="125" t="str">
        <f>[1]!VendorFilteredRows( EquipmentListTable[],EquipmentListTable[Supplier], FilterSpecs!$A$6, $A$2)</f>
        <v>SparkFun</v>
      </c>
      <c r="D102" s="125" t="str">
        <f>[1]!VendorFilteredRows( EquipmentListTable[],EquipmentListTable[Supplier], FilterSpecs!$A$6, $A$2)</f>
        <v>PRT-13144</v>
      </c>
      <c r="E102" s="125">
        <f>[1]!VendorFilteredRows( EquipmentListTable[],EquipmentListTable[Supplier], FilterSpecs!$A$6, $A$2)</f>
        <v>0</v>
      </c>
      <c r="F102" s="125">
        <f>[1]!VendorFilteredRows( EquipmentListTable[],EquipmentListTable[Supplier], FilterSpecs!$A$6, $A$2)</f>
        <v>0</v>
      </c>
      <c r="G102" s="125">
        <f>[1]!VendorFilteredRows( EquipmentListTable[],EquipmentListTable[Supplier], FilterSpecs!$A$6, $A$2)</f>
        <v>0</v>
      </c>
      <c r="H102" s="125">
        <f>[1]!VendorFilteredRows( EquipmentListTable[],EquipmentListTable[Supplier], FilterSpecs!$A$6, $A$2)</f>
        <v>0</v>
      </c>
      <c r="I102" s="125">
        <f>[1]!VendorFilteredRows( EquipmentListTable[],EquipmentListTable[Supplier], FilterSpecs!$A$6, $A$2)</f>
        <v>0</v>
      </c>
      <c r="J102" s="125">
        <f>[1]!VendorFilteredRows( EquipmentListTable[],EquipmentListTable[Supplier], FilterSpecs!$A$6, $A$2)</f>
        <v>0</v>
      </c>
      <c r="K102" s="125">
        <f>[1]!VendorFilteredRows( EquipmentListTable[],EquipmentListTable[Supplier], FilterSpecs!$A$6, $A$2)</f>
        <v>0</v>
      </c>
      <c r="L102" s="125">
        <f>[1]!VendorFilteredRows( EquipmentListTable[],EquipmentListTable[Supplier], FilterSpecs!$A$6, $A$2)</f>
        <v>0</v>
      </c>
      <c r="M102" s="125" t="str">
        <f>[1]!VendorFilteredRows( EquipmentListTable[],EquipmentListTable[Supplier], FilterSpecs!$A$6, $A$2)</f>
        <v>SparkFun Touch Potentiometer</v>
      </c>
      <c r="N102" s="125">
        <f>[1]!VendorFilteredRows( EquipmentListTable[],EquipmentListTable[Supplier], FilterSpecs!$A$6, $A$2)</f>
        <v>14.95</v>
      </c>
      <c r="O102" s="125">
        <f>[1]!VendorFilteredRows( EquipmentListTable[],EquipmentListTable[Supplier], FilterSpecs!$A$6, $A$2)</f>
        <v>0</v>
      </c>
      <c r="P102" s="125" t="str">
        <f>[1]!VendorFilteredRows( EquipmentListTable[],EquipmentListTable[Supplier], FilterSpecs!$A$6, $A$2)</f>
        <v>A</v>
      </c>
      <c r="Q102" s="125">
        <f>[1]!VendorFilteredRows( EquipmentListTable[],EquipmentListTable[Supplier], FilterSpecs!$A$6, $A$2)</f>
        <v>154</v>
      </c>
      <c r="R102" s="125" t="str">
        <f>[1]!VendorFilteredRows( EquipmentListTable[],EquipmentListTable[Supplier], FilterSpecs!$A$6, $A$2)</f>
        <v>PRT-13144</v>
      </c>
      <c r="S102" s="125">
        <f>[1]!VendorFilteredRows( EquipmentListTable[],EquipmentListTable[Supplier], FilterSpecs!$A$6, $A$2)</f>
        <v>0</v>
      </c>
      <c r="T102" s="125">
        <f>[1]!VendorFilteredRows( EquipmentListTable[],EquipmentListTable[Supplier], FilterSpecs!$A$6, $A$2)</f>
        <v>0</v>
      </c>
      <c r="U102" s="125">
        <f>[1]!VendorFilteredRows( EquipmentListTable[],EquipmentListTable[Supplier], FilterSpecs!$A$6, $A$2)</f>
        <v>0</v>
      </c>
      <c r="V102" s="125">
        <f>[1]!VendorFilteredRows( EquipmentListTable[],EquipmentListTable[Supplier], FilterSpecs!$A$6, $A$2)</f>
        <v>0</v>
      </c>
      <c r="W102" s="125">
        <f>[1]!VendorFilteredRows( EquipmentListTable[],EquipmentListTable[Supplier], FilterSpecs!$A$6, $A$2)</f>
        <v>0</v>
      </c>
      <c r="X102" s="125" t="str">
        <f>[1]!VendorFilteredRows( EquipmentListTable[],EquipmentListTable[Supplier], FilterSpecs!$A$6, $A$2)</f>
        <v>https://www.sparkfun.com/products/13144</v>
      </c>
      <c r="Y102" s="125" t="str">
        <f>[1]!VendorFilteredRows( EquipmentListTable[],EquipmentListTable[Supplier], FilterSpecs!$A$6, $A$2)</f>
        <v>https://cdn.sparkfun.com/r/92-92/assets/parts/1/0/2/1/8/13144-02.jpg</v>
      </c>
      <c r="Z102" s="125" t="str">
        <f>[1]!VendorFilteredRows( EquipmentListTable[],EquipmentListTable[Supplier], FilterSpecs!$A$6, $A$2)</f>
        <v>https://www.sparkfun.com/products/13144</v>
      </c>
      <c r="AA102" s="125" t="str">
        <f>[1]!VendorFilteredRows( EquipmentListTable[],EquipmentListTable[Supplier], FilterSpecs!$A$6, $A$2)</f>
        <v>https://www.mouser.com/ProductDetail/474-PRT-13144</v>
      </c>
      <c r="AB102" s="125"/>
      <c r="AC102" s="125"/>
    </row>
    <row r="103" spans="1:29" x14ac:dyDescent="0.3">
      <c r="A103" s="125" t="str">
        <f>[1]!VendorFilteredRows( EquipmentListTable[],EquipmentListTable[Supplier], FilterSpecs!$A$6, $A$2)</f>
        <v>Primary Component</v>
      </c>
      <c r="B103" s="125" t="str">
        <f>[1]!VendorFilteredRows( EquipmentListTable[],EquipmentListTable[Supplier], FilterSpecs!$A$6, $A$2)</f>
        <v>Touch/Vibration</v>
      </c>
      <c r="C103" s="125" t="str">
        <f>[1]!VendorFilteredRows( EquipmentListTable[],EquipmentListTable[Supplier], FilterSpecs!$A$6, $A$2)</f>
        <v>SparkFun</v>
      </c>
      <c r="D103" s="125" t="str">
        <f>[1]!VendorFilteredRows( EquipmentListTable[],EquipmentListTable[Supplier], FilterSpecs!$A$6, $A$2)</f>
        <v>DEV-13298</v>
      </c>
      <c r="E103" s="125">
        <f>[1]!VendorFilteredRows( EquipmentListTable[],EquipmentListTable[Supplier], FilterSpecs!$A$6, $A$2)</f>
        <v>0</v>
      </c>
      <c r="F103" s="125">
        <f>[1]!VendorFilteredRows( EquipmentListTable[],EquipmentListTable[Supplier], FilterSpecs!$A$6, $A$2)</f>
        <v>0</v>
      </c>
      <c r="G103" s="125">
        <f>[1]!VendorFilteredRows( EquipmentListTable[],EquipmentListTable[Supplier], FilterSpecs!$A$6, $A$2)</f>
        <v>0</v>
      </c>
      <c r="H103" s="125">
        <f>[1]!VendorFilteredRows( EquipmentListTable[],EquipmentListTable[Supplier], FilterSpecs!$A$6, $A$2)</f>
        <v>0</v>
      </c>
      <c r="I103" s="125">
        <f>[1]!VendorFilteredRows( EquipmentListTable[],EquipmentListTable[Supplier], FilterSpecs!$A$6, $A$2)</f>
        <v>0</v>
      </c>
      <c r="J103" s="125">
        <f>[1]!VendorFilteredRows( EquipmentListTable[],EquipmentListTable[Supplier], FilterSpecs!$A$6, $A$2)</f>
        <v>0</v>
      </c>
      <c r="K103" s="125">
        <f>[1]!VendorFilteredRows( EquipmentListTable[],EquipmentListTable[Supplier], FilterSpecs!$A$6, $A$2)</f>
        <v>0</v>
      </c>
      <c r="L103" s="125">
        <f>[1]!VendorFilteredRows( EquipmentListTable[],EquipmentListTable[Supplier], FilterSpecs!$A$6, $A$2)</f>
        <v>0</v>
      </c>
      <c r="M103" s="125" t="str">
        <f>[1]!VendorFilteredRows( EquipmentListTable[],EquipmentListTable[Supplier], FilterSpecs!$A$6, $A$2)</f>
        <v>Bare Conductive Touch Board</v>
      </c>
      <c r="N103" s="125">
        <f>[1]!VendorFilteredRows( EquipmentListTable[],EquipmentListTable[Supplier], FilterSpecs!$A$6, $A$2)</f>
        <v>89.95</v>
      </c>
      <c r="O103" s="125">
        <f>[1]!VendorFilteredRows( EquipmentListTable[],EquipmentListTable[Supplier], FilterSpecs!$A$6, $A$2)</f>
        <v>0</v>
      </c>
      <c r="P103" s="125" t="str">
        <f>[1]!VendorFilteredRows( EquipmentListTable[],EquipmentListTable[Supplier], FilterSpecs!$A$6, $A$2)</f>
        <v>A</v>
      </c>
      <c r="Q103" s="125">
        <f>[1]!VendorFilteredRows( EquipmentListTable[],EquipmentListTable[Supplier], FilterSpecs!$A$6, $A$2)</f>
        <v>155</v>
      </c>
      <c r="R103" s="125" t="str">
        <f>[1]!VendorFilteredRows( EquipmentListTable[],EquipmentListTable[Supplier], FilterSpecs!$A$6, $A$2)</f>
        <v>DEV-13298</v>
      </c>
      <c r="S103" s="125">
        <f>[1]!VendorFilteredRows( EquipmentListTable[],EquipmentListTable[Supplier], FilterSpecs!$A$6, $A$2)</f>
        <v>0</v>
      </c>
      <c r="T103" s="125">
        <f>[1]!VendorFilteredRows( EquipmentListTable[],EquipmentListTable[Supplier], FilterSpecs!$A$6, $A$2)</f>
        <v>0</v>
      </c>
      <c r="U103" s="125">
        <f>[1]!VendorFilteredRows( EquipmentListTable[],EquipmentListTable[Supplier], FilterSpecs!$A$6, $A$2)</f>
        <v>0</v>
      </c>
      <c r="V103" s="125">
        <f>[1]!VendorFilteredRows( EquipmentListTable[],EquipmentListTable[Supplier], FilterSpecs!$A$6, $A$2)</f>
        <v>0</v>
      </c>
      <c r="W103" s="125">
        <f>[1]!VendorFilteredRows( EquipmentListTable[],EquipmentListTable[Supplier], FilterSpecs!$A$6, $A$2)</f>
        <v>0</v>
      </c>
      <c r="X103" s="125" t="str">
        <f>[1]!VendorFilteredRows( EquipmentListTable[],EquipmentListTable[Supplier], FilterSpecs!$A$6, $A$2)</f>
        <v>https://www.sparkfun.com/products/13298</v>
      </c>
      <c r="Y103" s="125" t="str">
        <f>[1]!VendorFilteredRows( EquipmentListTable[],EquipmentListTable[Supplier], FilterSpecs!$A$6, $A$2)</f>
        <v>https://cdn.sparkfun.com/r/92-92/assets/parts/1/0/5/5/4/13298-02.jpg</v>
      </c>
      <c r="Z103" s="125" t="str">
        <f>[1]!VendorFilteredRows( EquipmentListTable[],EquipmentListTable[Supplier], FilterSpecs!$A$6, $A$2)</f>
        <v>https://www.sparkfun.com/products/13298</v>
      </c>
      <c r="AA103" s="125" t="str">
        <f>[1]!VendorFilteredRows( EquipmentListTable[],EquipmentListTable[Supplier], FilterSpecs!$A$6, $A$2)</f>
        <v>https://www.mouser.com/ProductDetail/474-DEV-13298</v>
      </c>
      <c r="AB103" s="125"/>
      <c r="AC103" s="125"/>
    </row>
    <row r="104" spans="1:29" x14ac:dyDescent="0.3">
      <c r="A104" s="125" t="str">
        <f>[1]!VendorFilteredRows( EquipmentListTable[],EquipmentListTable[Supplier], FilterSpecs!$A$6, $A$2)</f>
        <v>Primary Component</v>
      </c>
      <c r="B104" s="125" t="str">
        <f>[1]!VendorFilteredRows( EquipmentListTable[],EquipmentListTable[Supplier], FilterSpecs!$A$6, $A$2)</f>
        <v>User Interface, IO</v>
      </c>
      <c r="C104" s="125" t="str">
        <f>[1]!VendorFilteredRows( EquipmentListTable[],EquipmentListTable[Supplier], FilterSpecs!$A$6, $A$2)</f>
        <v>SparkFun</v>
      </c>
      <c r="D104" s="125" t="str">
        <f>[1]!VendorFilteredRows( EquipmentListTable[],EquipmentListTable[Supplier], FilterSpecs!$A$6, $A$2)</f>
        <v>DEV-13293</v>
      </c>
      <c r="E104" s="125">
        <f>[1]!VendorFilteredRows( EquipmentListTable[],EquipmentListTable[Supplier], FilterSpecs!$A$6, $A$2)</f>
        <v>0</v>
      </c>
      <c r="F104" s="125">
        <f>[1]!VendorFilteredRows( EquipmentListTable[],EquipmentListTable[Supplier], FilterSpecs!$A$6, $A$2)</f>
        <v>0</v>
      </c>
      <c r="G104" s="125">
        <f>[1]!VendorFilteredRows( EquipmentListTable[],EquipmentListTable[Supplier], FilterSpecs!$A$6, $A$2)</f>
        <v>0</v>
      </c>
      <c r="H104" s="125">
        <f>[1]!VendorFilteredRows( EquipmentListTable[],EquipmentListTable[Supplier], FilterSpecs!$A$6, $A$2)</f>
        <v>0</v>
      </c>
      <c r="I104" s="125">
        <f>[1]!VendorFilteredRows( EquipmentListTable[],EquipmentListTable[Supplier], FilterSpecs!$A$6, $A$2)</f>
        <v>0</v>
      </c>
      <c r="J104" s="125">
        <f>[1]!VendorFilteredRows( EquipmentListTable[],EquipmentListTable[Supplier], FilterSpecs!$A$6, $A$2)</f>
        <v>0</v>
      </c>
      <c r="K104" s="125">
        <f>[1]!VendorFilteredRows( EquipmentListTable[],EquipmentListTable[Supplier], FilterSpecs!$A$6, $A$2)</f>
        <v>0</v>
      </c>
      <c r="L104" s="125">
        <f>[1]!VendorFilteredRows( EquipmentListTable[],EquipmentListTable[Supplier], FilterSpecs!$A$6, $A$2)</f>
        <v>0</v>
      </c>
      <c r="M104" s="125" t="str">
        <f>[1]!VendorFilteredRows( EquipmentListTable[],EquipmentListTable[Supplier], FilterSpecs!$A$6, $A$2)</f>
        <v>LCD Button Shield V2</v>
      </c>
      <c r="N104" s="125">
        <f>[1]!VendorFilteredRows( EquipmentListTable[],EquipmentListTable[Supplier], FilterSpecs!$A$6, $A$2)</f>
        <v>12.95</v>
      </c>
      <c r="O104" s="125">
        <f>[1]!VendorFilteredRows( EquipmentListTable[],EquipmentListTable[Supplier], FilterSpecs!$A$6, $A$2)</f>
        <v>0</v>
      </c>
      <c r="P104" s="125" t="str">
        <f>[1]!VendorFilteredRows( EquipmentListTable[],EquipmentListTable[Supplier], FilterSpecs!$A$6, $A$2)</f>
        <v>A</v>
      </c>
      <c r="Q104" s="125">
        <f>[1]!VendorFilteredRows( EquipmentListTable[],EquipmentListTable[Supplier], FilterSpecs!$A$6, $A$2)</f>
        <v>156</v>
      </c>
      <c r="R104" s="125" t="str">
        <f>[1]!VendorFilteredRows( EquipmentListTable[],EquipmentListTable[Supplier], FilterSpecs!$A$6, $A$2)</f>
        <v>DEV-13293</v>
      </c>
      <c r="S104" s="125">
        <f>[1]!VendorFilteredRows( EquipmentListTable[],EquipmentListTable[Supplier], FilterSpecs!$A$6, $A$2)</f>
        <v>0</v>
      </c>
      <c r="T104" s="125">
        <f>[1]!VendorFilteredRows( EquipmentListTable[],EquipmentListTable[Supplier], FilterSpecs!$A$6, $A$2)</f>
        <v>0</v>
      </c>
      <c r="U104" s="125">
        <f>[1]!VendorFilteredRows( EquipmentListTable[],EquipmentListTable[Supplier], FilterSpecs!$A$6, $A$2)</f>
        <v>0</v>
      </c>
      <c r="V104" s="125">
        <f>[1]!VendorFilteredRows( EquipmentListTable[],EquipmentListTable[Supplier], FilterSpecs!$A$6, $A$2)</f>
        <v>0</v>
      </c>
      <c r="W104" s="125">
        <f>[1]!VendorFilteredRows( EquipmentListTable[],EquipmentListTable[Supplier], FilterSpecs!$A$6, $A$2)</f>
        <v>0</v>
      </c>
      <c r="X104" s="125" t="str">
        <f>[1]!VendorFilteredRows( EquipmentListTable[],EquipmentListTable[Supplier], FilterSpecs!$A$6, $A$2)</f>
        <v>https://www.sparkfun.com/products/13293</v>
      </c>
      <c r="Y104" s="125" t="str">
        <f>[1]!VendorFilteredRows( EquipmentListTable[],EquipmentListTable[Supplier], FilterSpecs!$A$6, $A$2)</f>
        <v>https://cdn.sparkfun.com/r/92-92/assets/parts/1/0/5/4/6/13293-01.jpg</v>
      </c>
      <c r="Z104" s="125" t="str">
        <f>[1]!VendorFilteredRows( EquipmentListTable[],EquipmentListTable[Supplier], FilterSpecs!$A$6, $A$2)</f>
        <v>https://www.sparkfun.com/products/13293</v>
      </c>
      <c r="AA104" s="125" t="str">
        <f>[1]!VendorFilteredRows( EquipmentListTable[],EquipmentListTable[Supplier], FilterSpecs!$A$6, $A$2)</f>
        <v>https://www.mouser.com/ProductDetail/474-DEV-13293</v>
      </c>
      <c r="AB104" s="125"/>
      <c r="AC104" s="125"/>
    </row>
    <row r="105" spans="1:29" x14ac:dyDescent="0.3">
      <c r="A105" s="125" t="str">
        <f>[1]!VendorFilteredRows( EquipmentListTable[],EquipmentListTable[Supplier], FilterSpecs!$A$6, $A$2)</f>
        <v>Primary Component</v>
      </c>
      <c r="B105" s="125" t="str">
        <f>[1]!VendorFilteredRows( EquipmentListTable[],EquipmentListTable[Supplier], FilterSpecs!$A$6, $A$2)</f>
        <v>User Interface, IO</v>
      </c>
      <c r="C105" s="125" t="str">
        <f>[1]!VendorFilteredRows( EquipmentListTable[],EquipmentListTable[Supplier], FilterSpecs!$A$6, $A$2)</f>
        <v>SparkFun</v>
      </c>
      <c r="D105" s="125" t="str">
        <f>[1]!VendorFilteredRows( EquipmentListTable[],EquipmentListTable[Supplier], FilterSpecs!$A$6, $A$2)</f>
        <v>LCD-00710</v>
      </c>
      <c r="E105" s="125">
        <f>[1]!VendorFilteredRows( EquipmentListTable[],EquipmentListTable[Supplier], FilterSpecs!$A$6, $A$2)</f>
        <v>0</v>
      </c>
      <c r="F105" s="125">
        <f>[1]!VendorFilteredRows( EquipmentListTable[],EquipmentListTable[Supplier], FilterSpecs!$A$6, $A$2)</f>
        <v>1</v>
      </c>
      <c r="G105" s="125">
        <f>[1]!VendorFilteredRows( EquipmentListTable[],EquipmentListTable[Supplier], FilterSpecs!$A$6, $A$2)</f>
        <v>0</v>
      </c>
      <c r="H105" s="125">
        <f>[1]!VendorFilteredRows( EquipmentListTable[],EquipmentListTable[Supplier], FilterSpecs!$A$6, $A$2)</f>
        <v>1</v>
      </c>
      <c r="I105" s="125">
        <f>[1]!VendorFilteredRows( EquipmentListTable[],EquipmentListTable[Supplier], FilterSpecs!$A$6, $A$2)</f>
        <v>0</v>
      </c>
      <c r="J105" s="125">
        <f>[1]!VendorFilteredRows( EquipmentListTable[],EquipmentListTable[Supplier], FilterSpecs!$A$6, $A$2)</f>
        <v>0</v>
      </c>
      <c r="K105" s="125">
        <f>[1]!VendorFilteredRows( EquipmentListTable[],EquipmentListTable[Supplier], FilterSpecs!$A$6, $A$2)</f>
        <v>1</v>
      </c>
      <c r="L105" s="125">
        <f>[1]!VendorFilteredRows( EquipmentListTable[],EquipmentListTable[Supplier], FilterSpecs!$A$6, $A$2)</f>
        <v>1</v>
      </c>
      <c r="M105" s="125" t="str">
        <f>[1]!VendorFilteredRows( EquipmentListTable[],EquipmentListTable[Supplier], FilterSpecs!$A$6, $A$2)</f>
        <v>Graphic LCD 128x64 STN LED Backlight</v>
      </c>
      <c r="N105" s="125">
        <f>[1]!VendorFilteredRows( EquipmentListTable[],EquipmentListTable[Supplier], FilterSpecs!$A$6, $A$2)</f>
        <v>19.95</v>
      </c>
      <c r="O105" s="125">
        <f>[1]!VendorFilteredRows( EquipmentListTable[],EquipmentListTable[Supplier], FilterSpecs!$A$6, $A$2)</f>
        <v>19.95</v>
      </c>
      <c r="P105" s="125" t="str">
        <f>[1]!VendorFilteredRows( EquipmentListTable[],EquipmentListTable[Supplier], FilterSpecs!$A$6, $A$2)</f>
        <v>A</v>
      </c>
      <c r="Q105" s="125">
        <f>[1]!VendorFilteredRows( EquipmentListTable[],EquipmentListTable[Supplier], FilterSpecs!$A$6, $A$2)</f>
        <v>159</v>
      </c>
      <c r="R105" s="125" t="str">
        <f>[1]!VendorFilteredRows( EquipmentListTable[],EquipmentListTable[Supplier], FilterSpecs!$A$6, $A$2)</f>
        <v>LCD-00710</v>
      </c>
      <c r="S105" s="125">
        <f>[1]!VendorFilteredRows( EquipmentListTable[],EquipmentListTable[Supplier], FilterSpecs!$A$6, $A$2)</f>
        <v>0</v>
      </c>
      <c r="T105" s="125">
        <f>[1]!VendorFilteredRows( EquipmentListTable[],EquipmentListTable[Supplier], FilterSpecs!$A$6, $A$2)</f>
        <v>19.95</v>
      </c>
      <c r="U105" s="125">
        <f>[1]!VendorFilteredRows( EquipmentListTable[],EquipmentListTable[Supplier], FilterSpecs!$A$6, $A$2)</f>
        <v>0</v>
      </c>
      <c r="V105" s="125">
        <f>[1]!VendorFilteredRows( EquipmentListTable[],EquipmentListTable[Supplier], FilterSpecs!$A$6, $A$2)</f>
        <v>19.95</v>
      </c>
      <c r="W105" s="125">
        <f>[1]!VendorFilteredRows( EquipmentListTable[],EquipmentListTable[Supplier], FilterSpecs!$A$6, $A$2)</f>
        <v>19.95</v>
      </c>
      <c r="X105" s="125" t="str">
        <f>[1]!VendorFilteredRows( EquipmentListTable[],EquipmentListTable[Supplier], FilterSpecs!$A$6, $A$2)</f>
        <v>https://www.sparkfun.com/products/710</v>
      </c>
      <c r="Y105" s="125" t="str">
        <f>[1]!VendorFilteredRows( EquipmentListTable[],EquipmentListTable[Supplier], FilterSpecs!$A$6, $A$2)</f>
        <v>https://cdn.sparkfun.com/r/92-92/assets/parts/4/9/2/00710-01.jpg</v>
      </c>
      <c r="Z105" s="125" t="str">
        <f>[1]!VendorFilteredRows( EquipmentListTable[],EquipmentListTable[Supplier], FilterSpecs!$A$6, $A$2)</f>
        <v>https://www.sparkfun.com/products/00710</v>
      </c>
      <c r="AA105" s="125" t="str">
        <f>[1]!VendorFilteredRows( EquipmentListTable[],EquipmentListTable[Supplier], FilterSpecs!$A$6, $A$2)</f>
        <v>https://www.mouser.com/ProductDetail/474-LCD-00710</v>
      </c>
      <c r="AB105" s="125"/>
      <c r="AC105" s="125"/>
    </row>
    <row r="106" spans="1:29" x14ac:dyDescent="0.3">
      <c r="A106" s="125" t="str">
        <f>[1]!VendorFilteredRows( EquipmentListTable[],EquipmentListTable[Supplier], FilterSpecs!$A$6, $A$2)</f>
        <v>Primary Component</v>
      </c>
      <c r="B106" s="125" t="str">
        <f>[1]!VendorFilteredRows( EquipmentListTable[],EquipmentListTable[Supplier], FilterSpecs!$A$6, $A$2)</f>
        <v>User Interface, IO</v>
      </c>
      <c r="C106" s="125" t="str">
        <f>[1]!VendorFilteredRows( EquipmentListTable[],EquipmentListTable[Supplier], FilterSpecs!$A$6, $A$2)</f>
        <v>SparkFun</v>
      </c>
      <c r="D106" s="125" t="str">
        <f>[1]!VendorFilteredRows( EquipmentListTable[],EquipmentListTable[Supplier], FilterSpecs!$A$6, $A$2)</f>
        <v>LCD-09568</v>
      </c>
      <c r="E106" s="125">
        <f>[1]!VendorFilteredRows( EquipmentListTable[],EquipmentListTable[Supplier], FilterSpecs!$A$6, $A$2)</f>
        <v>0</v>
      </c>
      <c r="F106" s="125">
        <f>[1]!VendorFilteredRows( EquipmentListTable[],EquipmentListTable[Supplier], FilterSpecs!$A$6, $A$2)</f>
        <v>0</v>
      </c>
      <c r="G106" s="125">
        <f>[1]!VendorFilteredRows( EquipmentListTable[],EquipmentListTable[Supplier], FilterSpecs!$A$6, $A$2)</f>
        <v>0</v>
      </c>
      <c r="H106" s="125">
        <f>[1]!VendorFilteredRows( EquipmentListTable[],EquipmentListTable[Supplier], FilterSpecs!$A$6, $A$2)</f>
        <v>0</v>
      </c>
      <c r="I106" s="125">
        <f>[1]!VendorFilteredRows( EquipmentListTable[],EquipmentListTable[Supplier], FilterSpecs!$A$6, $A$2)</f>
        <v>0</v>
      </c>
      <c r="J106" s="125">
        <f>[1]!VendorFilteredRows( EquipmentListTable[],EquipmentListTable[Supplier], FilterSpecs!$A$6, $A$2)</f>
        <v>0</v>
      </c>
      <c r="K106" s="125">
        <f>[1]!VendorFilteredRows( EquipmentListTable[],EquipmentListTable[Supplier], FilterSpecs!$A$6, $A$2)</f>
        <v>0</v>
      </c>
      <c r="L106" s="125">
        <f>[1]!VendorFilteredRows( EquipmentListTable[],EquipmentListTable[Supplier], FilterSpecs!$A$6, $A$2)</f>
        <v>0</v>
      </c>
      <c r="M106" s="125" t="str">
        <f>[1]!VendorFilteredRows( EquipmentListTable[],EquipmentListTable[Supplier], FilterSpecs!$A$6, $A$2)</f>
        <v>Serial Enabled 20x4 LCD - Black on Green 5V</v>
      </c>
      <c r="N106" s="125">
        <f>[1]!VendorFilteredRows( EquipmentListTable[],EquipmentListTable[Supplier], FilterSpecs!$A$6, $A$2)</f>
        <v>29.95</v>
      </c>
      <c r="O106" s="125">
        <f>[1]!VendorFilteredRows( EquipmentListTable[],EquipmentListTable[Supplier], FilterSpecs!$A$6, $A$2)</f>
        <v>0</v>
      </c>
      <c r="P106" s="125" t="str">
        <f>[1]!VendorFilteredRows( EquipmentListTable[],EquipmentListTable[Supplier], FilterSpecs!$A$6, $A$2)</f>
        <v>A</v>
      </c>
      <c r="Q106" s="125">
        <f>[1]!VendorFilteredRows( EquipmentListTable[],EquipmentListTable[Supplier], FilterSpecs!$A$6, $A$2)</f>
        <v>160</v>
      </c>
      <c r="R106" s="125" t="str">
        <f>[1]!VendorFilteredRows( EquipmentListTable[],EquipmentListTable[Supplier], FilterSpecs!$A$6, $A$2)</f>
        <v>LCD-09568</v>
      </c>
      <c r="S106" s="125">
        <f>[1]!VendorFilteredRows( EquipmentListTable[],EquipmentListTable[Supplier], FilterSpecs!$A$6, $A$2)</f>
        <v>0</v>
      </c>
      <c r="T106" s="125">
        <f>[1]!VendorFilteredRows( EquipmentListTable[],EquipmentListTable[Supplier], FilterSpecs!$A$6, $A$2)</f>
        <v>0</v>
      </c>
      <c r="U106" s="125">
        <f>[1]!VendorFilteredRows( EquipmentListTable[],EquipmentListTable[Supplier], FilterSpecs!$A$6, $A$2)</f>
        <v>0</v>
      </c>
      <c r="V106" s="125">
        <f>[1]!VendorFilteredRows( EquipmentListTable[],EquipmentListTable[Supplier], FilterSpecs!$A$6, $A$2)</f>
        <v>0</v>
      </c>
      <c r="W106" s="125">
        <f>[1]!VendorFilteredRows( EquipmentListTable[],EquipmentListTable[Supplier], FilterSpecs!$A$6, $A$2)</f>
        <v>0</v>
      </c>
      <c r="X106" s="125" t="str">
        <f>[1]!VendorFilteredRows( EquipmentListTable[],EquipmentListTable[Supplier], FilterSpecs!$A$6, $A$2)</f>
        <v>https://www.sparkfun.com/products/9568</v>
      </c>
      <c r="Y106" s="125" t="str">
        <f>[1]!VendorFilteredRows( EquipmentListTable[],EquipmentListTable[Supplier], FilterSpecs!$A$6, $A$2)</f>
        <v>https://cdn.sparkfun.com/r/92-92/assets/parts/3/3/4/6/09568Actiona.jpg</v>
      </c>
      <c r="Z106" s="125" t="str">
        <f>[1]!VendorFilteredRows( EquipmentListTable[],EquipmentListTable[Supplier], FilterSpecs!$A$6, $A$2)</f>
        <v>https://www.sparkfun.com/products/09568</v>
      </c>
      <c r="AA106" s="125" t="str">
        <f>[1]!VendorFilteredRows( EquipmentListTable[],EquipmentListTable[Supplier], FilterSpecs!$A$6, $A$2)</f>
        <v>https://www.mouser.com/ProductDetail/474-LCD-09568</v>
      </c>
      <c r="AB106" s="125"/>
      <c r="AC106" s="125"/>
    </row>
    <row r="107" spans="1:29" x14ac:dyDescent="0.3">
      <c r="A107" s="125" t="str">
        <f>[1]!VendorFilteredRows( EquipmentListTable[],EquipmentListTable[Supplier], FilterSpecs!$A$6, $A$2)</f>
        <v>Primary Component</v>
      </c>
      <c r="B107" s="125" t="str">
        <f>[1]!VendorFilteredRows( EquipmentListTable[],EquipmentListTable[Supplier], FilterSpecs!$A$6, $A$2)</f>
        <v>User Interface, IO</v>
      </c>
      <c r="C107" s="125" t="str">
        <f>[1]!VendorFilteredRows( EquipmentListTable[],EquipmentListTable[Supplier], FilterSpecs!$A$6, $A$2)</f>
        <v>SparkFun</v>
      </c>
      <c r="D107" s="125" t="str">
        <f>[1]!VendorFilteredRows( EquipmentListTable[],EquipmentListTable[Supplier], FilterSpecs!$A$6, $A$2)</f>
        <v>DEV-11649</v>
      </c>
      <c r="E107" s="125">
        <f>[1]!VendorFilteredRows( EquipmentListTable[],EquipmentListTable[Supplier], FilterSpecs!$A$6, $A$2)</f>
        <v>0</v>
      </c>
      <c r="F107" s="125">
        <f>[1]!VendorFilteredRows( EquipmentListTable[],EquipmentListTable[Supplier], FilterSpecs!$A$6, $A$2)</f>
        <v>0</v>
      </c>
      <c r="G107" s="125">
        <f>[1]!VendorFilteredRows( EquipmentListTable[],EquipmentListTable[Supplier], FilterSpecs!$A$6, $A$2)</f>
        <v>0</v>
      </c>
      <c r="H107" s="125">
        <f>[1]!VendorFilteredRows( EquipmentListTable[],EquipmentListTable[Supplier], FilterSpecs!$A$6, $A$2)</f>
        <v>0</v>
      </c>
      <c r="I107" s="125">
        <f>[1]!VendorFilteredRows( EquipmentListTable[],EquipmentListTable[Supplier], FilterSpecs!$A$6, $A$2)</f>
        <v>0</v>
      </c>
      <c r="J107" s="125">
        <f>[1]!VendorFilteredRows( EquipmentListTable[],EquipmentListTable[Supplier], FilterSpecs!$A$6, $A$2)</f>
        <v>0</v>
      </c>
      <c r="K107" s="125">
        <f>[1]!VendorFilteredRows( EquipmentListTable[],EquipmentListTable[Supplier], FilterSpecs!$A$6, $A$2)</f>
        <v>0</v>
      </c>
      <c r="L107" s="125">
        <f>[1]!VendorFilteredRows( EquipmentListTable[],EquipmentListTable[Supplier], FilterSpecs!$A$6, $A$2)</f>
        <v>0</v>
      </c>
      <c r="M107" s="125" t="str">
        <f>[1]!VendorFilteredRows( EquipmentListTable[],EquipmentListTable[Supplier], FilterSpecs!$A$6, $A$2)</f>
        <v>SparkFun Danger Shield</v>
      </c>
      <c r="N107" s="125">
        <f>[1]!VendorFilteredRows( EquipmentListTable[],EquipmentListTable[Supplier], FilterSpecs!$A$6, $A$2)</f>
        <v>29.95</v>
      </c>
      <c r="O107" s="125">
        <f>[1]!VendorFilteredRows( EquipmentListTable[],EquipmentListTable[Supplier], FilterSpecs!$A$6, $A$2)</f>
        <v>0</v>
      </c>
      <c r="P107" s="125" t="str">
        <f>[1]!VendorFilteredRows( EquipmentListTable[],EquipmentListTable[Supplier], FilterSpecs!$A$6, $A$2)</f>
        <v>H</v>
      </c>
      <c r="Q107" s="125">
        <f>[1]!VendorFilteredRows( EquipmentListTable[],EquipmentListTable[Supplier], FilterSpecs!$A$6, $A$2)</f>
        <v>165</v>
      </c>
      <c r="R107" s="125" t="str">
        <f>[1]!VendorFilteredRows( EquipmentListTable[],EquipmentListTable[Supplier], FilterSpecs!$A$6, $A$2)</f>
        <v>DEV-11649</v>
      </c>
      <c r="S107" s="125">
        <f>[1]!VendorFilteredRows( EquipmentListTable[],EquipmentListTable[Supplier], FilterSpecs!$A$6, $A$2)</f>
        <v>0</v>
      </c>
      <c r="T107" s="125">
        <f>[1]!VendorFilteredRows( EquipmentListTable[],EquipmentListTable[Supplier], FilterSpecs!$A$6, $A$2)</f>
        <v>0</v>
      </c>
      <c r="U107" s="125">
        <f>[1]!VendorFilteredRows( EquipmentListTable[],EquipmentListTable[Supplier], FilterSpecs!$A$6, $A$2)</f>
        <v>0</v>
      </c>
      <c r="V107" s="125">
        <f>[1]!VendorFilteredRows( EquipmentListTable[],EquipmentListTable[Supplier], FilterSpecs!$A$6, $A$2)</f>
        <v>0</v>
      </c>
      <c r="W107" s="125">
        <f>[1]!VendorFilteredRows( EquipmentListTable[],EquipmentListTable[Supplier], FilterSpecs!$A$6, $A$2)</f>
        <v>0</v>
      </c>
      <c r="X107" s="125" t="str">
        <f>[1]!VendorFilteredRows( EquipmentListTable[],EquipmentListTable[Supplier], FilterSpecs!$A$6, $A$2)</f>
        <v>https://www.sparkfun.com/products/11649</v>
      </c>
      <c r="Y107" s="125" t="str">
        <f>[1]!VendorFilteredRows( EquipmentListTable[],EquipmentListTable[Supplier], FilterSpecs!$A$6, $A$2)</f>
        <v>https://cdn.sparkfun.com/r/92-92/assets/parts/7/7/2/8/11649-Built_Up.jpg</v>
      </c>
      <c r="Z107" s="125" t="str">
        <f>[1]!VendorFilteredRows( EquipmentListTable[],EquipmentListTable[Supplier], FilterSpecs!$A$6, $A$2)</f>
        <v>https://www.sparkfun.com/products/11649</v>
      </c>
      <c r="AA107" s="125" t="str">
        <f>[1]!VendorFilteredRows( EquipmentListTable[],EquipmentListTable[Supplier], FilterSpecs!$A$6, $A$2)</f>
        <v>https://www.mouser.com/ProductDetail/474-DEV-11649</v>
      </c>
      <c r="AB107" s="125"/>
      <c r="AC107" s="125"/>
    </row>
    <row r="108" spans="1:29" x14ac:dyDescent="0.3">
      <c r="A108" s="125" t="str">
        <f>[1]!VendorFilteredRows( EquipmentListTable[],EquipmentListTable[Supplier], FilterSpecs!$A$6, $A$2)</f>
        <v>Primary Component</v>
      </c>
      <c r="B108" s="125" t="str">
        <f>[1]!VendorFilteredRows( EquipmentListTable[],EquipmentListTable[Supplier], FilterSpecs!$A$6, $A$2)</f>
        <v>Vitals/Environment Sensing</v>
      </c>
      <c r="C108" s="125" t="str">
        <f>[1]!VendorFilteredRows( EquipmentListTable[],EquipmentListTable[Supplier], FilterSpecs!$A$6, $A$2)</f>
        <v>SparkFun</v>
      </c>
      <c r="D108" s="125" t="str">
        <f>[1]!VendorFilteredRows( EquipmentListTable[],EquipmentListTable[Supplier], FilterSpecs!$A$6, $A$2)</f>
        <v>SEN-14348</v>
      </c>
      <c r="E108" s="125">
        <f>[1]!VendorFilteredRows( EquipmentListTable[],EquipmentListTable[Supplier], FilterSpecs!$A$6, $A$2)</f>
        <v>0</v>
      </c>
      <c r="F108" s="125">
        <f>[1]!VendorFilteredRows( EquipmentListTable[],EquipmentListTable[Supplier], FilterSpecs!$A$6, $A$2)</f>
        <v>1</v>
      </c>
      <c r="G108" s="125">
        <f>[1]!VendorFilteredRows( EquipmentListTable[],EquipmentListTable[Supplier], FilterSpecs!$A$6, $A$2)</f>
        <v>0</v>
      </c>
      <c r="H108" s="125">
        <f>[1]!VendorFilteredRows( EquipmentListTable[],EquipmentListTable[Supplier], FilterSpecs!$A$6, $A$2)</f>
        <v>1</v>
      </c>
      <c r="I108" s="125">
        <f>[1]!VendorFilteredRows( EquipmentListTable[],EquipmentListTable[Supplier], FilterSpecs!$A$6, $A$2)</f>
        <v>0</v>
      </c>
      <c r="J108" s="125">
        <f>[1]!VendorFilteredRows( EquipmentListTable[],EquipmentListTable[Supplier], FilterSpecs!$A$6, $A$2)</f>
        <v>0</v>
      </c>
      <c r="K108" s="125">
        <f>[1]!VendorFilteredRows( EquipmentListTable[],EquipmentListTable[Supplier], FilterSpecs!$A$6, $A$2)</f>
        <v>1</v>
      </c>
      <c r="L108" s="125">
        <f>[1]!VendorFilteredRows( EquipmentListTable[],EquipmentListTable[Supplier], FilterSpecs!$A$6, $A$2)</f>
        <v>1</v>
      </c>
      <c r="M108" s="125" t="str">
        <f>[1]!VendorFilteredRows( EquipmentListTable[],EquipmentListTable[Supplier], FilterSpecs!$A$6, $A$2)</f>
        <v>SparkFun Environmental Combo Breakout - CCS811/BME280 (Qwiic)</v>
      </c>
      <c r="N108" s="125">
        <f>[1]!VendorFilteredRows( EquipmentListTable[],EquipmentListTable[Supplier], FilterSpecs!$A$6, $A$2)</f>
        <v>34.950000000000003</v>
      </c>
      <c r="O108" s="125">
        <f>[1]!VendorFilteredRows( EquipmentListTable[],EquipmentListTable[Supplier], FilterSpecs!$A$6, $A$2)</f>
        <v>34.950000000000003</v>
      </c>
      <c r="P108" s="125" t="str">
        <f>[1]!VendorFilteredRows( EquipmentListTable[],EquipmentListTable[Supplier], FilterSpecs!$A$6, $A$2)</f>
        <v>A</v>
      </c>
      <c r="Q108" s="125">
        <f>[1]!VendorFilteredRows( EquipmentListTable[],EquipmentListTable[Supplier], FilterSpecs!$A$6, $A$2)</f>
        <v>166</v>
      </c>
      <c r="R108" s="125" t="str">
        <f>[1]!VendorFilteredRows( EquipmentListTable[],EquipmentListTable[Supplier], FilterSpecs!$A$6, $A$2)</f>
        <v>SEN-14348</v>
      </c>
      <c r="S108" s="125">
        <f>[1]!VendorFilteredRows( EquipmentListTable[],EquipmentListTable[Supplier], FilterSpecs!$A$6, $A$2)</f>
        <v>0</v>
      </c>
      <c r="T108" s="125">
        <f>[1]!VendorFilteredRows( EquipmentListTable[],EquipmentListTable[Supplier], FilterSpecs!$A$6, $A$2)</f>
        <v>34.950000000000003</v>
      </c>
      <c r="U108" s="125">
        <f>[1]!VendorFilteredRows( EquipmentListTable[],EquipmentListTable[Supplier], FilterSpecs!$A$6, $A$2)</f>
        <v>0</v>
      </c>
      <c r="V108" s="125">
        <f>[1]!VendorFilteredRows( EquipmentListTable[],EquipmentListTable[Supplier], FilterSpecs!$A$6, $A$2)</f>
        <v>34.950000000000003</v>
      </c>
      <c r="W108" s="125">
        <f>[1]!VendorFilteredRows( EquipmentListTable[],EquipmentListTable[Supplier], FilterSpecs!$A$6, $A$2)</f>
        <v>34.950000000000003</v>
      </c>
      <c r="X108" s="125" t="str">
        <f>[1]!VendorFilteredRows( EquipmentListTable[],EquipmentListTable[Supplier], FilterSpecs!$A$6, $A$2)</f>
        <v>https://www.sparkfun.com/products/14348</v>
      </c>
      <c r="Y108" s="125" t="str">
        <f>[1]!VendorFilteredRows( EquipmentListTable[],EquipmentListTable[Supplier], FilterSpecs!$A$6, $A$2)</f>
        <v>https://cdn.sparkfun.com/r/92-92/assets/parts/1/2/3/2/9/14348-01.jpg</v>
      </c>
      <c r="Z108" s="125" t="str">
        <f>[1]!VendorFilteredRows( EquipmentListTable[],EquipmentListTable[Supplier], FilterSpecs!$A$6, $A$2)</f>
        <v>https://www.sparkfun.com/products/14348</v>
      </c>
      <c r="AA108" s="125" t="str">
        <f>[1]!VendorFilteredRows( EquipmentListTable[],EquipmentListTable[Supplier], FilterSpecs!$A$6, $A$2)</f>
        <v>https://www.mouser.com/ProductDetail/474-SEN-14348</v>
      </c>
      <c r="AB108" s="125"/>
      <c r="AC108" s="125"/>
    </row>
    <row r="109" spans="1:29" x14ac:dyDescent="0.3">
      <c r="A109" s="125" t="str">
        <f>[1]!VendorFilteredRows( EquipmentListTable[],EquipmentListTable[Supplier], FilterSpecs!$A$6, $A$2)</f>
        <v>Primary Component</v>
      </c>
      <c r="B109" s="125" t="str">
        <f>[1]!VendorFilteredRows( EquipmentListTable[],EquipmentListTable[Supplier], FilterSpecs!$A$6, $A$2)</f>
        <v>Vitals/Environment Sensing</v>
      </c>
      <c r="C109" s="125" t="str">
        <f>[1]!VendorFilteredRows( EquipmentListTable[],EquipmentListTable[Supplier], FilterSpecs!$A$6, $A$2)</f>
        <v>SparkFun</v>
      </c>
      <c r="D109" s="125" t="str">
        <f>[1]!VendorFilteredRows( EquipmentListTable[],EquipmentListTable[Supplier], FilterSpecs!$A$6, $A$2)</f>
        <v>SEN-14045</v>
      </c>
      <c r="E109" s="125">
        <f>[1]!VendorFilteredRows( EquipmentListTable[],EquipmentListTable[Supplier], FilterSpecs!$A$6, $A$2)</f>
        <v>0</v>
      </c>
      <c r="F109" s="125">
        <f>[1]!VendorFilteredRows( EquipmentListTable[],EquipmentListTable[Supplier], FilterSpecs!$A$6, $A$2)</f>
        <v>1</v>
      </c>
      <c r="G109" s="125">
        <f>[1]!VendorFilteredRows( EquipmentListTable[],EquipmentListTable[Supplier], FilterSpecs!$A$6, $A$2)</f>
        <v>0</v>
      </c>
      <c r="H109" s="125">
        <f>[1]!VendorFilteredRows( EquipmentListTable[],EquipmentListTable[Supplier], FilterSpecs!$A$6, $A$2)</f>
        <v>1</v>
      </c>
      <c r="I109" s="125">
        <f>[1]!VendorFilteredRows( EquipmentListTable[],EquipmentListTable[Supplier], FilterSpecs!$A$6, $A$2)</f>
        <v>0</v>
      </c>
      <c r="J109" s="125">
        <f>[1]!VendorFilteredRows( EquipmentListTable[],EquipmentListTable[Supplier], FilterSpecs!$A$6, $A$2)</f>
        <v>0</v>
      </c>
      <c r="K109" s="125">
        <f>[1]!VendorFilteredRows( EquipmentListTable[],EquipmentListTable[Supplier], FilterSpecs!$A$6, $A$2)</f>
        <v>1</v>
      </c>
      <c r="L109" s="125">
        <f>[1]!VendorFilteredRows( EquipmentListTable[],EquipmentListTable[Supplier], FilterSpecs!$A$6, $A$2)</f>
        <v>1</v>
      </c>
      <c r="M109" s="125" t="str">
        <f>[1]!VendorFilteredRows( EquipmentListTable[],EquipmentListTable[Supplier], FilterSpecs!$A$6, $A$2)</f>
        <v>SparkFun Particle Sensor Breakout - MAX30105</v>
      </c>
      <c r="N109" s="125">
        <f>[1]!VendorFilteredRows( EquipmentListTable[],EquipmentListTable[Supplier], FilterSpecs!$A$6, $A$2)</f>
        <v>12.95</v>
      </c>
      <c r="O109" s="125">
        <f>[1]!VendorFilteredRows( EquipmentListTable[],EquipmentListTable[Supplier], FilterSpecs!$A$6, $A$2)</f>
        <v>12.95</v>
      </c>
      <c r="P109" s="125" t="str">
        <f>[1]!VendorFilteredRows( EquipmentListTable[],EquipmentListTable[Supplier], FilterSpecs!$A$6, $A$2)</f>
        <v>A</v>
      </c>
      <c r="Q109" s="125">
        <f>[1]!VendorFilteredRows( EquipmentListTable[],EquipmentListTable[Supplier], FilterSpecs!$A$6, $A$2)</f>
        <v>167</v>
      </c>
      <c r="R109" s="125" t="str">
        <f>[1]!VendorFilteredRows( EquipmentListTable[],EquipmentListTable[Supplier], FilterSpecs!$A$6, $A$2)</f>
        <v>SEN-14045</v>
      </c>
      <c r="S109" s="125">
        <f>[1]!VendorFilteredRows( EquipmentListTable[],EquipmentListTable[Supplier], FilterSpecs!$A$6, $A$2)</f>
        <v>0</v>
      </c>
      <c r="T109" s="125">
        <f>[1]!VendorFilteredRows( EquipmentListTable[],EquipmentListTable[Supplier], FilterSpecs!$A$6, $A$2)</f>
        <v>12.95</v>
      </c>
      <c r="U109" s="125">
        <f>[1]!VendorFilteredRows( EquipmentListTable[],EquipmentListTable[Supplier], FilterSpecs!$A$6, $A$2)</f>
        <v>0</v>
      </c>
      <c r="V109" s="125">
        <f>[1]!VendorFilteredRows( EquipmentListTable[],EquipmentListTable[Supplier], FilterSpecs!$A$6, $A$2)</f>
        <v>12.95</v>
      </c>
      <c r="W109" s="125">
        <f>[1]!VendorFilteredRows( EquipmentListTable[],EquipmentListTable[Supplier], FilterSpecs!$A$6, $A$2)</f>
        <v>12.95</v>
      </c>
      <c r="X109" s="125" t="str">
        <f>[1]!VendorFilteredRows( EquipmentListTable[],EquipmentListTable[Supplier], FilterSpecs!$A$6, $A$2)</f>
        <v>https://www.sparkfun.com/products/14045</v>
      </c>
      <c r="Y109" s="125" t="str">
        <f>[1]!VendorFilteredRows( EquipmentListTable[],EquipmentListTable[Supplier], FilterSpecs!$A$6, $A$2)</f>
        <v>https://cdn.sparkfun.com/r/92-92/assets/parts/1/1/8/7/4/14045-01.jpg</v>
      </c>
      <c r="Z109" s="125" t="str">
        <f>[1]!VendorFilteredRows( EquipmentListTable[],EquipmentListTable[Supplier], FilterSpecs!$A$6, $A$2)</f>
        <v>https://www.sparkfun.com/products/14045</v>
      </c>
      <c r="AA109" s="125" t="str">
        <f>[1]!VendorFilteredRows( EquipmentListTable[],EquipmentListTable[Supplier], FilterSpecs!$A$6, $A$2)</f>
        <v>https://www.mouser.com/ProductDetail/474-SEN-14045</v>
      </c>
      <c r="AB109" s="125"/>
      <c r="AC109" s="125"/>
    </row>
    <row r="110" spans="1:29" x14ac:dyDescent="0.3">
      <c r="A110" s="125" t="str">
        <f>[1]!VendorFilteredRows( EquipmentListTable[],EquipmentListTable[Supplier], FilterSpecs!$A$6, $A$2)</f>
        <v>Primary Component</v>
      </c>
      <c r="B110" s="125" t="str">
        <f>[1]!VendorFilteredRows( EquipmentListTable[],EquipmentListTable[Supplier], FilterSpecs!$A$6, $A$2)</f>
        <v>Vitals/Environment Sensing</v>
      </c>
      <c r="C110" s="125" t="str">
        <f>[1]!VendorFilteredRows( EquipmentListTable[],EquipmentListTable[Supplier], FilterSpecs!$A$6, $A$2)</f>
        <v>SparkFun</v>
      </c>
      <c r="D110" s="125" t="str">
        <f>[1]!VendorFilteredRows( EquipmentListTable[],EquipmentListTable[Supplier], FilterSpecs!$A$6, $A$2)</f>
        <v>BOB-08891</v>
      </c>
      <c r="E110" s="125">
        <f>[1]!VendorFilteredRows( EquipmentListTable[],EquipmentListTable[Supplier], FilterSpecs!$A$6, $A$2)</f>
        <v>0</v>
      </c>
      <c r="F110" s="125">
        <f>[1]!VendorFilteredRows( EquipmentListTable[],EquipmentListTable[Supplier], FilterSpecs!$A$6, $A$2)</f>
        <v>1</v>
      </c>
      <c r="G110" s="125">
        <f>[1]!VendorFilteredRows( EquipmentListTable[],EquipmentListTable[Supplier], FilterSpecs!$A$6, $A$2)</f>
        <v>0</v>
      </c>
      <c r="H110" s="125">
        <f>[1]!VendorFilteredRows( EquipmentListTable[],EquipmentListTable[Supplier], FilterSpecs!$A$6, $A$2)</f>
        <v>1</v>
      </c>
      <c r="I110" s="125">
        <f>[1]!VendorFilteredRows( EquipmentListTable[],EquipmentListTable[Supplier], FilterSpecs!$A$6, $A$2)</f>
        <v>0</v>
      </c>
      <c r="J110" s="125">
        <f>[1]!VendorFilteredRows( EquipmentListTable[],EquipmentListTable[Supplier], FilterSpecs!$A$6, $A$2)</f>
        <v>0</v>
      </c>
      <c r="K110" s="125">
        <f>[1]!VendorFilteredRows( EquipmentListTable[],EquipmentListTable[Supplier], FilterSpecs!$A$6, $A$2)</f>
        <v>1</v>
      </c>
      <c r="L110" s="125">
        <f>[1]!VendorFilteredRows( EquipmentListTable[],EquipmentListTable[Supplier], FilterSpecs!$A$6, $A$2)</f>
        <v>1</v>
      </c>
      <c r="M110" s="125" t="str">
        <f>[1]!VendorFilteredRows( EquipmentListTable[],EquipmentListTable[Supplier], FilterSpecs!$A$6, $A$2)</f>
        <v>Gas Sensor Breakout</v>
      </c>
      <c r="N110" s="125">
        <f>[1]!VendorFilteredRows( EquipmentListTable[],EquipmentListTable[Supplier], FilterSpecs!$A$6, $A$2)</f>
        <v>0.95</v>
      </c>
      <c r="O110" s="125">
        <f>[1]!VendorFilteredRows( EquipmentListTable[],EquipmentListTable[Supplier], FilterSpecs!$A$6, $A$2)</f>
        <v>0.95</v>
      </c>
      <c r="P110" s="125" t="str">
        <f>[1]!VendorFilteredRows( EquipmentListTable[],EquipmentListTable[Supplier], FilterSpecs!$A$6, $A$2)</f>
        <v>A</v>
      </c>
      <c r="Q110" s="125">
        <f>[1]!VendorFilteredRows( EquipmentListTable[],EquipmentListTable[Supplier], FilterSpecs!$A$6, $A$2)</f>
        <v>168</v>
      </c>
      <c r="R110" s="125" t="str">
        <f>[1]!VendorFilteredRows( EquipmentListTable[],EquipmentListTable[Supplier], FilterSpecs!$A$6, $A$2)</f>
        <v>BOB-08891</v>
      </c>
      <c r="S110" s="125">
        <f>[1]!VendorFilteredRows( EquipmentListTable[],EquipmentListTable[Supplier], FilterSpecs!$A$6, $A$2)</f>
        <v>0</v>
      </c>
      <c r="T110" s="125">
        <f>[1]!VendorFilteredRows( EquipmentListTable[],EquipmentListTable[Supplier], FilterSpecs!$A$6, $A$2)</f>
        <v>0.95</v>
      </c>
      <c r="U110" s="125">
        <f>[1]!VendorFilteredRows( EquipmentListTable[],EquipmentListTable[Supplier], FilterSpecs!$A$6, $A$2)</f>
        <v>0</v>
      </c>
      <c r="V110" s="125">
        <f>[1]!VendorFilteredRows( EquipmentListTable[],EquipmentListTable[Supplier], FilterSpecs!$A$6, $A$2)</f>
        <v>0.95</v>
      </c>
      <c r="W110" s="125">
        <f>[1]!VendorFilteredRows( EquipmentListTable[],EquipmentListTable[Supplier], FilterSpecs!$A$6, $A$2)</f>
        <v>0.95</v>
      </c>
      <c r="X110" s="125" t="str">
        <f>[1]!VendorFilteredRows( EquipmentListTable[],EquipmentListTable[Supplier], FilterSpecs!$A$6, $A$2)</f>
        <v>https://www.sparkfun.com/products/8891</v>
      </c>
      <c r="Y110" s="125" t="str">
        <f>[1]!VendorFilteredRows( EquipmentListTable[],EquipmentListTable[Supplier], FilterSpecs!$A$6, $A$2)</f>
        <v>https://cdn.sparkfun.com/r/92-92/assets/parts/2/1/6/8/08891-01.jpg</v>
      </c>
      <c r="Z110" s="125" t="str">
        <f>[1]!VendorFilteredRows( EquipmentListTable[],EquipmentListTable[Supplier], FilterSpecs!$A$6, $A$2)</f>
        <v>https://www.sparkfun.com/products/08891</v>
      </c>
      <c r="AA110" s="125" t="str">
        <f>[1]!VendorFilteredRows( EquipmentListTable[],EquipmentListTable[Supplier], FilterSpecs!$A$6, $A$2)</f>
        <v>https://www.mouser.com/ProductDetail/474-BOB-08891</v>
      </c>
      <c r="AB110" s="125"/>
      <c r="AC110" s="125"/>
    </row>
    <row r="111" spans="1:29" x14ac:dyDescent="0.3">
      <c r="A111" s="125" t="str">
        <f>[1]!VendorFilteredRows( EquipmentListTable[],EquipmentListTable[Supplier], FilterSpecs!$A$6, $A$2)</f>
        <v>Primary Component</v>
      </c>
      <c r="B111" s="125" t="str">
        <f>[1]!VendorFilteredRows( EquipmentListTable[],EquipmentListTable[Supplier], FilterSpecs!$A$6, $A$2)</f>
        <v>Vitals/Environment Sensing</v>
      </c>
      <c r="C111" s="125" t="str">
        <f>[1]!VendorFilteredRows( EquipmentListTable[],EquipmentListTable[Supplier], FilterSpecs!$A$6, $A$2)</f>
        <v>SparkFun</v>
      </c>
      <c r="D111" s="125" t="str">
        <f>[1]!VendorFilteredRows( EquipmentListTable[],EquipmentListTable[Supplier], FilterSpecs!$A$6, $A$2)</f>
        <v>SEN-09403</v>
      </c>
      <c r="E111" s="125">
        <f>[1]!VendorFilteredRows( EquipmentListTable[],EquipmentListTable[Supplier], FilterSpecs!$A$6, $A$2)</f>
        <v>0</v>
      </c>
      <c r="F111" s="125">
        <f>[1]!VendorFilteredRows( EquipmentListTable[],EquipmentListTable[Supplier], FilterSpecs!$A$6, $A$2)</f>
        <v>1</v>
      </c>
      <c r="G111" s="125">
        <f>[1]!VendorFilteredRows( EquipmentListTable[],EquipmentListTable[Supplier], FilterSpecs!$A$6, $A$2)</f>
        <v>0</v>
      </c>
      <c r="H111" s="125">
        <f>[1]!VendorFilteredRows( EquipmentListTable[],EquipmentListTable[Supplier], FilterSpecs!$A$6, $A$2)</f>
        <v>1</v>
      </c>
      <c r="I111" s="125">
        <f>[1]!VendorFilteredRows( EquipmentListTable[],EquipmentListTable[Supplier], FilterSpecs!$A$6, $A$2)</f>
        <v>0</v>
      </c>
      <c r="J111" s="125">
        <f>[1]!VendorFilteredRows( EquipmentListTable[],EquipmentListTable[Supplier], FilterSpecs!$A$6, $A$2)</f>
        <v>0</v>
      </c>
      <c r="K111" s="125">
        <f>[1]!VendorFilteredRows( EquipmentListTable[],EquipmentListTable[Supplier], FilterSpecs!$A$6, $A$2)</f>
        <v>1</v>
      </c>
      <c r="L111" s="125">
        <f>[1]!VendorFilteredRows( EquipmentListTable[],EquipmentListTable[Supplier], FilterSpecs!$A$6, $A$2)</f>
        <v>1</v>
      </c>
      <c r="M111" s="125" t="str">
        <f>[1]!VendorFilteredRows( EquipmentListTable[],EquipmentListTable[Supplier], FilterSpecs!$A$6, $A$2)</f>
        <v>Carbon Monoxide Sensor - MQ-7</v>
      </c>
      <c r="N111" s="125">
        <f>[1]!VendorFilteredRows( EquipmentListTable[],EquipmentListTable[Supplier], FilterSpecs!$A$6, $A$2)</f>
        <v>7.25</v>
      </c>
      <c r="O111" s="125">
        <f>[1]!VendorFilteredRows( EquipmentListTable[],EquipmentListTable[Supplier], FilterSpecs!$A$6, $A$2)</f>
        <v>7.25</v>
      </c>
      <c r="P111" s="125" t="str">
        <f>[1]!VendorFilteredRows( EquipmentListTable[],EquipmentListTable[Supplier], FilterSpecs!$A$6, $A$2)</f>
        <v>A</v>
      </c>
      <c r="Q111" s="125">
        <f>[1]!VendorFilteredRows( EquipmentListTable[],EquipmentListTable[Supplier], FilterSpecs!$A$6, $A$2)</f>
        <v>169</v>
      </c>
      <c r="R111" s="125" t="str">
        <f>[1]!VendorFilteredRows( EquipmentListTable[],EquipmentListTable[Supplier], FilterSpecs!$A$6, $A$2)</f>
        <v>SEN-09403</v>
      </c>
      <c r="S111" s="125">
        <f>[1]!VendorFilteredRows( EquipmentListTable[],EquipmentListTable[Supplier], FilterSpecs!$A$6, $A$2)</f>
        <v>0</v>
      </c>
      <c r="T111" s="125">
        <f>[1]!VendorFilteredRows( EquipmentListTable[],EquipmentListTable[Supplier], FilterSpecs!$A$6, $A$2)</f>
        <v>7.25</v>
      </c>
      <c r="U111" s="125">
        <f>[1]!VendorFilteredRows( EquipmentListTable[],EquipmentListTable[Supplier], FilterSpecs!$A$6, $A$2)</f>
        <v>0</v>
      </c>
      <c r="V111" s="125">
        <f>[1]!VendorFilteredRows( EquipmentListTable[],EquipmentListTable[Supplier], FilterSpecs!$A$6, $A$2)</f>
        <v>7.25</v>
      </c>
      <c r="W111" s="125">
        <f>[1]!VendorFilteredRows( EquipmentListTable[],EquipmentListTable[Supplier], FilterSpecs!$A$6, $A$2)</f>
        <v>7.25</v>
      </c>
      <c r="X111" s="125" t="str">
        <f>[1]!VendorFilteredRows( EquipmentListTable[],EquipmentListTable[Supplier], FilterSpecs!$A$6, $A$2)</f>
        <v>https://www.sparkfun.com/products/9403</v>
      </c>
      <c r="Y111" s="125" t="str">
        <f>[1]!VendorFilteredRows( EquipmentListTable[],EquipmentListTable[Supplier], FilterSpecs!$A$6, $A$2)</f>
        <v>https://cdn.sparkfun.com/r/92-92/assets/parts/3/0/1/8/09403-01.jpg</v>
      </c>
      <c r="Z111" s="125" t="str">
        <f>[1]!VendorFilteredRows( EquipmentListTable[],EquipmentListTable[Supplier], FilterSpecs!$A$6, $A$2)</f>
        <v>https://www.sparkfun.com/products/09403</v>
      </c>
      <c r="AA111" s="125" t="str">
        <f>[1]!VendorFilteredRows( EquipmentListTable[],EquipmentListTable[Supplier], FilterSpecs!$A$6, $A$2)</f>
        <v>https://www.mouser.com/ProductDetail/474-SEN-09403</v>
      </c>
      <c r="AB111" s="125"/>
      <c r="AC111" s="125"/>
    </row>
    <row r="112" spans="1:29" x14ac:dyDescent="0.3">
      <c r="A112" s="125" t="str">
        <f>[1]!VendorFilteredRows( EquipmentListTable[],EquipmentListTable[Supplier], FilterSpecs!$A$6, $A$2)</f>
        <v>Primary Component</v>
      </c>
      <c r="B112" s="125" t="str">
        <f>[1]!VendorFilteredRows( EquipmentListTable[],EquipmentListTable[Supplier], FilterSpecs!$A$6, $A$2)</f>
        <v>Vitals/Environment Sensing</v>
      </c>
      <c r="C112" s="125" t="str">
        <f>[1]!VendorFilteredRows( EquipmentListTable[],EquipmentListTable[Supplier], FilterSpecs!$A$6, $A$2)</f>
        <v>SparkFun</v>
      </c>
      <c r="D112" s="125" t="str">
        <f>[1]!VendorFilteredRows( EquipmentListTable[],EquipmentListTable[Supplier], FilterSpecs!$A$6, $A$2)</f>
        <v>SEN-12055</v>
      </c>
      <c r="E112" s="125">
        <f>[1]!VendorFilteredRows( EquipmentListTable[],EquipmentListTable[Supplier], FilterSpecs!$A$6, $A$2)</f>
        <v>0</v>
      </c>
      <c r="F112" s="125">
        <f>[1]!VendorFilteredRows( EquipmentListTable[],EquipmentListTable[Supplier], FilterSpecs!$A$6, $A$2)</f>
        <v>0</v>
      </c>
      <c r="G112" s="125">
        <f>[1]!VendorFilteredRows( EquipmentListTable[],EquipmentListTable[Supplier], FilterSpecs!$A$6, $A$2)</f>
        <v>0</v>
      </c>
      <c r="H112" s="125">
        <f>[1]!VendorFilteredRows( EquipmentListTable[],EquipmentListTable[Supplier], FilterSpecs!$A$6, $A$2)</f>
        <v>0</v>
      </c>
      <c r="I112" s="125">
        <f>[1]!VendorFilteredRows( EquipmentListTable[],EquipmentListTable[Supplier], FilterSpecs!$A$6, $A$2)</f>
        <v>0</v>
      </c>
      <c r="J112" s="125">
        <f>[1]!VendorFilteredRows( EquipmentListTable[],EquipmentListTable[Supplier], FilterSpecs!$A$6, $A$2)</f>
        <v>0</v>
      </c>
      <c r="K112" s="125">
        <f>[1]!VendorFilteredRows( EquipmentListTable[],EquipmentListTable[Supplier], FilterSpecs!$A$6, $A$2)</f>
        <v>0</v>
      </c>
      <c r="L112" s="125">
        <f>[1]!VendorFilteredRows( EquipmentListTable[],EquipmentListTable[Supplier], FilterSpecs!$A$6, $A$2)</f>
        <v>0</v>
      </c>
      <c r="M112" s="125" t="str">
        <f>[1]!VendorFilteredRows( EquipmentListTable[],EquipmentListTable[Supplier], FilterSpecs!$A$6, $A$2)</f>
        <v>SparkFun Luminosity Sensor Breakout - TSL2561</v>
      </c>
      <c r="N112" s="125">
        <f>[1]!VendorFilteredRows( EquipmentListTable[],EquipmentListTable[Supplier], FilterSpecs!$A$6, $A$2)</f>
        <v>5.95</v>
      </c>
      <c r="O112" s="125">
        <f>[1]!VendorFilteredRows( EquipmentListTable[],EquipmentListTable[Supplier], FilterSpecs!$A$6, $A$2)</f>
        <v>0</v>
      </c>
      <c r="P112" s="125" t="str">
        <f>[1]!VendorFilteredRows( EquipmentListTable[],EquipmentListTable[Supplier], FilterSpecs!$A$6, $A$2)</f>
        <v>G</v>
      </c>
      <c r="Q112" s="125">
        <f>[1]!VendorFilteredRows( EquipmentListTable[],EquipmentListTable[Supplier], FilterSpecs!$A$6, $A$2)</f>
        <v>170</v>
      </c>
      <c r="R112" s="125" t="str">
        <f>[1]!VendorFilteredRows( EquipmentListTable[],EquipmentListTable[Supplier], FilterSpecs!$A$6, $A$2)</f>
        <v>SEN-12055</v>
      </c>
      <c r="S112" s="125">
        <f>[1]!VendorFilteredRows( EquipmentListTable[],EquipmentListTable[Supplier], FilterSpecs!$A$6, $A$2)</f>
        <v>0</v>
      </c>
      <c r="T112" s="125">
        <f>[1]!VendorFilteredRows( EquipmentListTable[],EquipmentListTable[Supplier], FilterSpecs!$A$6, $A$2)</f>
        <v>0</v>
      </c>
      <c r="U112" s="125">
        <f>[1]!VendorFilteredRows( EquipmentListTable[],EquipmentListTable[Supplier], FilterSpecs!$A$6, $A$2)</f>
        <v>0</v>
      </c>
      <c r="V112" s="125">
        <f>[1]!VendorFilteredRows( EquipmentListTable[],EquipmentListTable[Supplier], FilterSpecs!$A$6, $A$2)</f>
        <v>0</v>
      </c>
      <c r="W112" s="125">
        <f>[1]!VendorFilteredRows( EquipmentListTable[],EquipmentListTable[Supplier], FilterSpecs!$A$6, $A$2)</f>
        <v>0</v>
      </c>
      <c r="X112" s="125" t="str">
        <f>[1]!VendorFilteredRows( EquipmentListTable[],EquipmentListTable[Supplier], FilterSpecs!$A$6, $A$2)</f>
        <v>https://www.sparkfun.com/products/12055</v>
      </c>
      <c r="Y112" s="125" t="str">
        <f>[1]!VendorFilteredRows( EquipmentListTable[],EquipmentListTable[Supplier], FilterSpecs!$A$6, $A$2)</f>
        <v>https://cdn.sparkfun.com/r/92-92/assets/parts/8/6/4/4/12055-01.jpg</v>
      </c>
      <c r="Z112" s="125" t="str">
        <f>[1]!VendorFilteredRows( EquipmentListTable[],EquipmentListTable[Supplier], FilterSpecs!$A$6, $A$2)</f>
        <v>https://www.sparkfun.com/products/12055</v>
      </c>
      <c r="AA112" s="125" t="str">
        <f>[1]!VendorFilteredRows( EquipmentListTable[],EquipmentListTable[Supplier], FilterSpecs!$A$6, $A$2)</f>
        <v>https://www.mouser.com/ProductDetail/474-SEN-12055</v>
      </c>
      <c r="AB112" s="125"/>
      <c r="AC112" s="125"/>
    </row>
    <row r="113" spans="1:29" x14ac:dyDescent="0.3">
      <c r="A113" s="125" t="str">
        <f>[1]!VendorFilteredRows( EquipmentListTable[],EquipmentListTable[Supplier], FilterSpecs!$A$6, $A$2)</f>
        <v>Primary Component</v>
      </c>
      <c r="B113" s="125" t="str">
        <f>[1]!VendorFilteredRows( EquipmentListTable[],EquipmentListTable[Supplier], FilterSpecs!$A$6, $A$2)</f>
        <v>Vitals/Environment Sensing</v>
      </c>
      <c r="C113" s="125" t="str">
        <f>[1]!VendorFilteredRows( EquipmentListTable[],EquipmentListTable[Supplier], FilterSpecs!$A$6, $A$2)</f>
        <v>SparkFun</v>
      </c>
      <c r="D113" s="125" t="str">
        <f>[1]!VendorFilteredRows( EquipmentListTable[],EquipmentListTable[Supplier], FilterSpecs!$A$6, $A$2)</f>
        <v>BOB-08688</v>
      </c>
      <c r="E113" s="125">
        <f>[1]!VendorFilteredRows( EquipmentListTable[],EquipmentListTable[Supplier], FilterSpecs!$A$6, $A$2)</f>
        <v>0</v>
      </c>
      <c r="F113" s="125">
        <f>[1]!VendorFilteredRows( EquipmentListTable[],EquipmentListTable[Supplier], FilterSpecs!$A$6, $A$2)</f>
        <v>2</v>
      </c>
      <c r="G113" s="125">
        <f>[1]!VendorFilteredRows( EquipmentListTable[],EquipmentListTable[Supplier], FilterSpecs!$A$6, $A$2)</f>
        <v>0</v>
      </c>
      <c r="H113" s="125">
        <f>[1]!VendorFilteredRows( EquipmentListTable[],EquipmentListTable[Supplier], FilterSpecs!$A$6, $A$2)</f>
        <v>2</v>
      </c>
      <c r="I113" s="125">
        <f>[1]!VendorFilteredRows( EquipmentListTable[],EquipmentListTable[Supplier], FilterSpecs!$A$6, $A$2)</f>
        <v>0</v>
      </c>
      <c r="J113" s="125">
        <f>[1]!VendorFilteredRows( EquipmentListTable[],EquipmentListTable[Supplier], FilterSpecs!$A$6, $A$2)</f>
        <v>0</v>
      </c>
      <c r="K113" s="125">
        <f>[1]!VendorFilteredRows( EquipmentListTable[],EquipmentListTable[Supplier], FilterSpecs!$A$6, $A$2)</f>
        <v>2</v>
      </c>
      <c r="L113" s="125">
        <f>[1]!VendorFilteredRows( EquipmentListTable[],EquipmentListTable[Supplier], FilterSpecs!$A$6, $A$2)</f>
        <v>2</v>
      </c>
      <c r="M113" s="125" t="str">
        <f>[1]!VendorFilteredRows( EquipmentListTable[],EquipmentListTable[Supplier], FilterSpecs!$A$6, $A$2)</f>
        <v>SparkFun Ambient Light Sensor Breakout - TEMT6000</v>
      </c>
      <c r="N113" s="125">
        <f>[1]!VendorFilteredRows( EquipmentListTable[],EquipmentListTable[Supplier], FilterSpecs!$A$6, $A$2)</f>
        <v>3.95</v>
      </c>
      <c r="O113" s="125">
        <f>[1]!VendorFilteredRows( EquipmentListTable[],EquipmentListTable[Supplier], FilterSpecs!$A$6, $A$2)</f>
        <v>7.9</v>
      </c>
      <c r="P113" s="125" t="str">
        <f>[1]!VendorFilteredRows( EquipmentListTable[],EquipmentListTable[Supplier], FilterSpecs!$A$6, $A$2)</f>
        <v>A</v>
      </c>
      <c r="Q113" s="125">
        <f>[1]!VendorFilteredRows( EquipmentListTable[],EquipmentListTable[Supplier], FilterSpecs!$A$6, $A$2)</f>
        <v>171</v>
      </c>
      <c r="R113" s="125" t="str">
        <f>[1]!VendorFilteredRows( EquipmentListTable[],EquipmentListTable[Supplier], FilterSpecs!$A$6, $A$2)</f>
        <v>BOB-08688</v>
      </c>
      <c r="S113" s="125">
        <f>[1]!VendorFilteredRows( EquipmentListTable[],EquipmentListTable[Supplier], FilterSpecs!$A$6, $A$2)</f>
        <v>0</v>
      </c>
      <c r="T113" s="125">
        <f>[1]!VendorFilteredRows( EquipmentListTable[],EquipmentListTable[Supplier], FilterSpecs!$A$6, $A$2)</f>
        <v>7.9</v>
      </c>
      <c r="U113" s="125">
        <f>[1]!VendorFilteredRows( EquipmentListTable[],EquipmentListTable[Supplier], FilterSpecs!$A$6, $A$2)</f>
        <v>0</v>
      </c>
      <c r="V113" s="125">
        <f>[1]!VendorFilteredRows( EquipmentListTable[],EquipmentListTable[Supplier], FilterSpecs!$A$6, $A$2)</f>
        <v>7.9</v>
      </c>
      <c r="W113" s="125">
        <f>[1]!VendorFilteredRows( EquipmentListTable[],EquipmentListTable[Supplier], FilterSpecs!$A$6, $A$2)</f>
        <v>7.9</v>
      </c>
      <c r="X113" s="125" t="str">
        <f>[1]!VendorFilteredRows( EquipmentListTable[],EquipmentListTable[Supplier], FilterSpecs!$A$6, $A$2)</f>
        <v>https://www.sparkfun.com/products/8688</v>
      </c>
      <c r="Y113" s="125" t="str">
        <f>[1]!VendorFilteredRows( EquipmentListTable[],EquipmentListTable[Supplier], FilterSpecs!$A$6, $A$2)</f>
        <v>https://cdn.sparkfun.com/r/92-92/assets/parts/1/8/5/9/08688-01.jpg</v>
      </c>
      <c r="Z113" s="125" t="str">
        <f>[1]!VendorFilteredRows( EquipmentListTable[],EquipmentListTable[Supplier], FilterSpecs!$A$6, $A$2)</f>
        <v>https://www.sparkfun.com/products/08688</v>
      </c>
      <c r="AA113" s="125" t="str">
        <f>[1]!VendorFilteredRows( EquipmentListTable[],EquipmentListTable[Supplier], FilterSpecs!$A$6, $A$2)</f>
        <v>https://www.mouser.com/ProductDetail/474-BOB-08688</v>
      </c>
      <c r="AB113" s="125"/>
      <c r="AC113" s="125"/>
    </row>
    <row r="114" spans="1:29" x14ac:dyDescent="0.3">
      <c r="A114" s="125" t="str">
        <f>[1]!VendorFilteredRows( EquipmentListTable[],EquipmentListTable[Supplier], FilterSpecs!$A$6, $A$2)</f>
        <v>Primary Component</v>
      </c>
      <c r="B114" s="125" t="str">
        <f>[1]!VendorFilteredRows( EquipmentListTable[],EquipmentListTable[Supplier], FilterSpecs!$A$6, $A$2)</f>
        <v>WiFi</v>
      </c>
      <c r="C114" s="125" t="str">
        <f>[1]!VendorFilteredRows( EquipmentListTable[],EquipmentListTable[Supplier], FilterSpecs!$A$6, $A$2)</f>
        <v>SparkFun</v>
      </c>
      <c r="D114" s="125" t="str">
        <f>[1]!VendorFilteredRows( EquipmentListTable[],EquipmentListTable[Supplier], FilterSpecs!$A$6, $A$2)</f>
        <v>WRL-13677</v>
      </c>
      <c r="E114" s="125">
        <f>[1]!VendorFilteredRows( EquipmentListTable[],EquipmentListTable[Supplier], FilterSpecs!$A$6, $A$2)</f>
        <v>0</v>
      </c>
      <c r="F114" s="125">
        <f>[1]!VendorFilteredRows( EquipmentListTable[],EquipmentListTable[Supplier], FilterSpecs!$A$6, $A$2)</f>
        <v>0</v>
      </c>
      <c r="G114" s="125">
        <f>[1]!VendorFilteredRows( EquipmentListTable[],EquipmentListTable[Supplier], FilterSpecs!$A$6, $A$2)</f>
        <v>0</v>
      </c>
      <c r="H114" s="125">
        <f>[1]!VendorFilteredRows( EquipmentListTable[],EquipmentListTable[Supplier], FilterSpecs!$A$6, $A$2)</f>
        <v>0</v>
      </c>
      <c r="I114" s="125">
        <f>[1]!VendorFilteredRows( EquipmentListTable[],EquipmentListTable[Supplier], FilterSpecs!$A$6, $A$2)</f>
        <v>0</v>
      </c>
      <c r="J114" s="125">
        <f>[1]!VendorFilteredRows( EquipmentListTable[],EquipmentListTable[Supplier], FilterSpecs!$A$6, $A$2)</f>
        <v>0</v>
      </c>
      <c r="K114" s="125">
        <f>[1]!VendorFilteredRows( EquipmentListTable[],EquipmentListTable[Supplier], FilterSpecs!$A$6, $A$2)</f>
        <v>0</v>
      </c>
      <c r="L114" s="125">
        <f>[1]!VendorFilteredRows( EquipmentListTable[],EquipmentListTable[Supplier], FilterSpecs!$A$6, $A$2)</f>
        <v>0</v>
      </c>
      <c r="M114" s="125" t="str">
        <f>[1]!VendorFilteredRows( EquipmentListTable[],EquipmentListTable[Supplier], FilterSpecs!$A$6, $A$2)</f>
        <v>Edimax WiFi Adapter (EW-7811UN)</v>
      </c>
      <c r="N114" s="125">
        <f>[1]!VendorFilteredRows( EquipmentListTable[],EquipmentListTable[Supplier], FilterSpecs!$A$6, $A$2)</f>
        <v>14.95</v>
      </c>
      <c r="O114" s="125">
        <f>[1]!VendorFilteredRows( EquipmentListTable[],EquipmentListTable[Supplier], FilterSpecs!$A$6, $A$2)</f>
        <v>0</v>
      </c>
      <c r="P114" s="125" t="str">
        <f>[1]!VendorFilteredRows( EquipmentListTable[],EquipmentListTable[Supplier], FilterSpecs!$A$6, $A$2)</f>
        <v>H</v>
      </c>
      <c r="Q114" s="125">
        <f>[1]!VendorFilteredRows( EquipmentListTable[],EquipmentListTable[Supplier], FilterSpecs!$A$6, $A$2)</f>
        <v>172</v>
      </c>
      <c r="R114" s="125" t="str">
        <f>[1]!VendorFilteredRows( EquipmentListTable[],EquipmentListTable[Supplier], FilterSpecs!$A$6, $A$2)</f>
        <v>WRL-13677</v>
      </c>
      <c r="S114" s="125">
        <f>[1]!VendorFilteredRows( EquipmentListTable[],EquipmentListTable[Supplier], FilterSpecs!$A$6, $A$2)</f>
        <v>0</v>
      </c>
      <c r="T114" s="125">
        <f>[1]!VendorFilteredRows( EquipmentListTable[],EquipmentListTable[Supplier], FilterSpecs!$A$6, $A$2)</f>
        <v>0</v>
      </c>
      <c r="U114" s="125">
        <f>[1]!VendorFilteredRows( EquipmentListTable[],EquipmentListTable[Supplier], FilterSpecs!$A$6, $A$2)</f>
        <v>0</v>
      </c>
      <c r="V114" s="125">
        <f>[1]!VendorFilteredRows( EquipmentListTable[],EquipmentListTable[Supplier], FilterSpecs!$A$6, $A$2)</f>
        <v>0</v>
      </c>
      <c r="W114" s="125">
        <f>[1]!VendorFilteredRows( EquipmentListTable[],EquipmentListTable[Supplier], FilterSpecs!$A$6, $A$2)</f>
        <v>0</v>
      </c>
      <c r="X114" s="125" t="str">
        <f>[1]!VendorFilteredRows( EquipmentListTable[],EquipmentListTable[Supplier], FilterSpecs!$A$6, $A$2)</f>
        <v>https://www.sparkfun.com/products/13677</v>
      </c>
      <c r="Y114" s="125" t="str">
        <f>[1]!VendorFilteredRows( EquipmentListTable[],EquipmentListTable[Supplier], FilterSpecs!$A$6, $A$2)</f>
        <v>https://cdn.sparkfun.com/r/92-92/assets/parts/1/1/1/2/7/13677-01.jpg</v>
      </c>
      <c r="Z114" s="125" t="str">
        <f>[1]!VendorFilteredRows( EquipmentListTable[],EquipmentListTable[Supplier], FilterSpecs!$A$6, $A$2)</f>
        <v>https://www.sparkfun.com/products/13677</v>
      </c>
      <c r="AA114" s="125" t="str">
        <f>[1]!VendorFilteredRows( EquipmentListTable[],EquipmentListTable[Supplier], FilterSpecs!$A$6, $A$2)</f>
        <v>https://www.mouser.com/ProductDetail/474-WRL-13677</v>
      </c>
      <c r="AB114" s="125"/>
      <c r="AC114" s="125"/>
    </row>
    <row r="115" spans="1:29" x14ac:dyDescent="0.3">
      <c r="A115" s="125" t="str">
        <f>[1]!VendorFilteredRows( EquipmentListTable[],EquipmentListTable[Supplier], FilterSpecs!$A$6, $A$2)</f>
        <v>Primary Component</v>
      </c>
      <c r="B115" s="125" t="str">
        <f>[1]!VendorFilteredRows( EquipmentListTable[],EquipmentListTable[Supplier], FilterSpecs!$A$6, $A$2)</f>
        <v>WiFi</v>
      </c>
      <c r="C115" s="125" t="str">
        <f>[1]!VendorFilteredRows( EquipmentListTable[],EquipmentListTable[Supplier], FilterSpecs!$A$6, $A$2)</f>
        <v>SparkFun</v>
      </c>
      <c r="D115" s="125" t="str">
        <f>[1]!VendorFilteredRows( EquipmentListTable[],EquipmentListTable[Supplier], FilterSpecs!$A$6, $A$2)</f>
        <v>WRL-13678</v>
      </c>
      <c r="E115" s="125">
        <f>[1]!VendorFilteredRows( EquipmentListTable[],EquipmentListTable[Supplier], FilterSpecs!$A$6, $A$2)</f>
        <v>1</v>
      </c>
      <c r="F115" s="125">
        <f>[1]!VendorFilteredRows( EquipmentListTable[],EquipmentListTable[Supplier], FilterSpecs!$A$6, $A$2)</f>
        <v>0</v>
      </c>
      <c r="G115" s="125">
        <f>[1]!VendorFilteredRows( EquipmentListTable[],EquipmentListTable[Supplier], FilterSpecs!$A$6, $A$2)</f>
        <v>0</v>
      </c>
      <c r="H115" s="125">
        <f>[1]!VendorFilteredRows( EquipmentListTable[],EquipmentListTable[Supplier], FilterSpecs!$A$6, $A$2)</f>
        <v>5</v>
      </c>
      <c r="I115" s="125">
        <f>[1]!VendorFilteredRows( EquipmentListTable[],EquipmentListTable[Supplier], FilterSpecs!$A$6, $A$2)</f>
        <v>0</v>
      </c>
      <c r="J115" s="125">
        <f>[1]!VendorFilteredRows( EquipmentListTable[],EquipmentListTable[Supplier], FilterSpecs!$A$6, $A$2)</f>
        <v>5</v>
      </c>
      <c r="K115" s="125">
        <f>[1]!VendorFilteredRows( EquipmentListTable[],EquipmentListTable[Supplier], FilterSpecs!$A$6, $A$2)</f>
        <v>5</v>
      </c>
      <c r="L115" s="125">
        <f>[1]!VendorFilteredRows( EquipmentListTable[],EquipmentListTable[Supplier], FilterSpecs!$A$6, $A$2)</f>
        <v>5</v>
      </c>
      <c r="M115" s="125" t="str">
        <f>[1]!VendorFilteredRows( EquipmentListTable[],EquipmentListTable[Supplier], FilterSpecs!$A$6, $A$2)</f>
        <v>WiFi Module - ESP8266</v>
      </c>
      <c r="N115" s="125">
        <f>[1]!VendorFilteredRows( EquipmentListTable[],EquipmentListTable[Supplier], FilterSpecs!$A$6, $A$2)</f>
        <v>6.95</v>
      </c>
      <c r="O115" s="125">
        <f>[1]!VendorFilteredRows( EquipmentListTable[],EquipmentListTable[Supplier], FilterSpecs!$A$6, $A$2)</f>
        <v>34.75</v>
      </c>
      <c r="P115" s="125" t="str">
        <f>[1]!VendorFilteredRows( EquipmentListTable[],EquipmentListTable[Supplier], FilterSpecs!$A$6, $A$2)</f>
        <v>B</v>
      </c>
      <c r="Q115" s="125">
        <f>[1]!VendorFilteredRows( EquipmentListTable[],EquipmentListTable[Supplier], FilterSpecs!$A$6, $A$2)</f>
        <v>173</v>
      </c>
      <c r="R115" s="125" t="str">
        <f>[1]!VendorFilteredRows( EquipmentListTable[],EquipmentListTable[Supplier], FilterSpecs!$A$6, $A$2)</f>
        <v>WRL-13678</v>
      </c>
      <c r="S115" s="125">
        <f>[1]!VendorFilteredRows( EquipmentListTable[],EquipmentListTable[Supplier], FilterSpecs!$A$6, $A$2)</f>
        <v>6.95</v>
      </c>
      <c r="T115" s="125">
        <f>[1]!VendorFilteredRows( EquipmentListTable[],EquipmentListTable[Supplier], FilterSpecs!$A$6, $A$2)</f>
        <v>34.75</v>
      </c>
      <c r="U115" s="125">
        <f>[1]!VendorFilteredRows( EquipmentListTable[],EquipmentListTable[Supplier], FilterSpecs!$A$6, $A$2)</f>
        <v>0</v>
      </c>
      <c r="V115" s="125">
        <f>[1]!VendorFilteredRows( EquipmentListTable[],EquipmentListTable[Supplier], FilterSpecs!$A$6, $A$2)</f>
        <v>34.75</v>
      </c>
      <c r="W115" s="125">
        <f>[1]!VendorFilteredRows( EquipmentListTable[],EquipmentListTable[Supplier], FilterSpecs!$A$6, $A$2)</f>
        <v>34.75</v>
      </c>
      <c r="X115" s="125" t="str">
        <f>[1]!VendorFilteredRows( EquipmentListTable[],EquipmentListTable[Supplier], FilterSpecs!$A$6, $A$2)</f>
        <v>https://www.sparkfun.com/products/13678</v>
      </c>
      <c r="Y115" s="125" t="str">
        <f>[1]!VendorFilteredRows( EquipmentListTable[],EquipmentListTable[Supplier], FilterSpecs!$A$6, $A$2)</f>
        <v>https://cdn.sparkfun.com/r/92-92/assets/parts/1/1/1/2/9/13678-01.jpg</v>
      </c>
      <c r="Z115" s="125" t="str">
        <f>[1]!VendorFilteredRows( EquipmentListTable[],EquipmentListTable[Supplier], FilterSpecs!$A$6, $A$2)</f>
        <v>https://www.sparkfun.com/products/13678</v>
      </c>
      <c r="AA115" s="125" t="str">
        <f>[1]!VendorFilteredRows( EquipmentListTable[],EquipmentListTable[Supplier], FilterSpecs!$A$6, $A$2)</f>
        <v>https://www.mouser.com/ProductDetail/474-WRL-13678</v>
      </c>
      <c r="AB115" s="125"/>
      <c r="AC115" s="125"/>
    </row>
    <row r="116" spans="1:29" x14ac:dyDescent="0.3">
      <c r="A116" s="125" t="str">
        <f>[1]!VendorFilteredRows( EquipmentListTable[],EquipmentListTable[Supplier], FilterSpecs!$A$6, $A$2)</f>
        <v>Primary Component</v>
      </c>
      <c r="B116" s="125" t="str">
        <f>[1]!VendorFilteredRows( EquipmentListTable[],EquipmentListTable[Supplier], FilterSpecs!$A$6, $A$2)</f>
        <v>WiFi</v>
      </c>
      <c r="C116" s="125" t="str">
        <f>[1]!VendorFilteredRows( EquipmentListTable[],EquipmentListTable[Supplier], FilterSpecs!$A$6, $A$2)</f>
        <v>SparkFun</v>
      </c>
      <c r="D116" s="125" t="str">
        <f>[1]!VendorFilteredRows( EquipmentListTable[],EquipmentListTable[Supplier], FilterSpecs!$A$6, $A$2)</f>
        <v>WRL-12579</v>
      </c>
      <c r="E116" s="125">
        <f>[1]!VendorFilteredRows( EquipmentListTable[],EquipmentListTable[Supplier], FilterSpecs!$A$6, $A$2)</f>
        <v>0</v>
      </c>
      <c r="F116" s="125">
        <f>[1]!VendorFilteredRows( EquipmentListTable[],EquipmentListTable[Supplier], FilterSpecs!$A$6, $A$2)</f>
        <v>0</v>
      </c>
      <c r="G116" s="125">
        <f>[1]!VendorFilteredRows( EquipmentListTable[],EquipmentListTable[Supplier], FilterSpecs!$A$6, $A$2)</f>
        <v>0</v>
      </c>
      <c r="H116" s="125">
        <f>[1]!VendorFilteredRows( EquipmentListTable[],EquipmentListTable[Supplier], FilterSpecs!$A$6, $A$2)</f>
        <v>0</v>
      </c>
      <c r="I116" s="125">
        <f>[1]!VendorFilteredRows( EquipmentListTable[],EquipmentListTable[Supplier], FilterSpecs!$A$6, $A$2)</f>
        <v>0</v>
      </c>
      <c r="J116" s="125">
        <f>[1]!VendorFilteredRows( EquipmentListTable[],EquipmentListTable[Supplier], FilterSpecs!$A$6, $A$2)</f>
        <v>0</v>
      </c>
      <c r="K116" s="125">
        <f>[1]!VendorFilteredRows( EquipmentListTable[],EquipmentListTable[Supplier], FilterSpecs!$A$6, $A$2)</f>
        <v>0</v>
      </c>
      <c r="L116" s="125">
        <f>[1]!VendorFilteredRows( EquipmentListTable[],EquipmentListTable[Supplier], FilterSpecs!$A$6, $A$2)</f>
        <v>0</v>
      </c>
      <c r="M116" s="125" t="str">
        <f>[1]!VendorFilteredRows( EquipmentListTable[],EquipmentListTable[Supplier], FilterSpecs!$A$6, $A$2)</f>
        <v>SparkFun Bluetooth Module Breakout - Roving Networks (RN-41 v6.15)</v>
      </c>
      <c r="N116" s="125">
        <f>[1]!VendorFilteredRows( EquipmentListTable[],EquipmentListTable[Supplier], FilterSpecs!$A$6, $A$2)</f>
        <v>34.950000000000003</v>
      </c>
      <c r="O116" s="125">
        <f>[1]!VendorFilteredRows( EquipmentListTable[],EquipmentListTable[Supplier], FilterSpecs!$A$6, $A$2)</f>
        <v>0</v>
      </c>
      <c r="P116" s="125" t="str">
        <f>[1]!VendorFilteredRows( EquipmentListTable[],EquipmentListTable[Supplier], FilterSpecs!$A$6, $A$2)</f>
        <v>A</v>
      </c>
      <c r="Q116" s="125">
        <f>[1]!VendorFilteredRows( EquipmentListTable[],EquipmentListTable[Supplier], FilterSpecs!$A$6, $A$2)</f>
        <v>177</v>
      </c>
      <c r="R116" s="125" t="str">
        <f>[1]!VendorFilteredRows( EquipmentListTable[],EquipmentListTable[Supplier], FilterSpecs!$A$6, $A$2)</f>
        <v>WRL-12579</v>
      </c>
      <c r="S116" s="125">
        <f>[1]!VendorFilteredRows( EquipmentListTable[],EquipmentListTable[Supplier], FilterSpecs!$A$6, $A$2)</f>
        <v>0</v>
      </c>
      <c r="T116" s="125">
        <f>[1]!VendorFilteredRows( EquipmentListTable[],EquipmentListTable[Supplier], FilterSpecs!$A$6, $A$2)</f>
        <v>0</v>
      </c>
      <c r="U116" s="125">
        <f>[1]!VendorFilteredRows( EquipmentListTable[],EquipmentListTable[Supplier], FilterSpecs!$A$6, $A$2)</f>
        <v>0</v>
      </c>
      <c r="V116" s="125">
        <f>[1]!VendorFilteredRows( EquipmentListTable[],EquipmentListTable[Supplier], FilterSpecs!$A$6, $A$2)</f>
        <v>0</v>
      </c>
      <c r="W116" s="125">
        <f>[1]!VendorFilteredRows( EquipmentListTable[],EquipmentListTable[Supplier], FilterSpecs!$A$6, $A$2)</f>
        <v>0</v>
      </c>
      <c r="X116" s="125" t="str">
        <f>[1]!VendorFilteredRows( EquipmentListTable[],EquipmentListTable[Supplier], FilterSpecs!$A$6, $A$2)</f>
        <v>https://www.sparkfun.com/products/12579</v>
      </c>
      <c r="Y116" s="125" t="str">
        <f>[1]!VendorFilteredRows( EquipmentListTable[],EquipmentListTable[Supplier], FilterSpecs!$A$6, $A$2)</f>
        <v>https://cdn.sparkfun.com/r/92-92/assets/parts/9/2/3/1/10559-01.jpg</v>
      </c>
      <c r="Z116" s="125" t="str">
        <f>[1]!VendorFilteredRows( EquipmentListTable[],EquipmentListTable[Supplier], FilterSpecs!$A$6, $A$2)</f>
        <v>https://www.sparkfun.com/products/12579</v>
      </c>
      <c r="AA116" s="125" t="str">
        <f>[1]!VendorFilteredRows( EquipmentListTable[],EquipmentListTable[Supplier], FilterSpecs!$A$6, $A$2)</f>
        <v>https://www.mouser.com/ProductDetail/474-WRL-12579</v>
      </c>
      <c r="AB116" s="125"/>
      <c r="AC116" s="125"/>
    </row>
    <row r="117" spans="1:29" x14ac:dyDescent="0.3">
      <c r="A117" s="125" t="str">
        <f>[1]!VendorFilteredRows( EquipmentListTable[],EquipmentListTable[Supplier], FilterSpecs!$A$6, $A$2)</f>
        <v>Primary Component</v>
      </c>
      <c r="B117" s="125" t="str">
        <f>[1]!VendorFilteredRows( EquipmentListTable[],EquipmentListTable[Supplier], FilterSpecs!$A$6, $A$2)</f>
        <v>WiFi</v>
      </c>
      <c r="C117" s="125" t="str">
        <f>[1]!VendorFilteredRows( EquipmentListTable[],EquipmentListTable[Supplier], FilterSpecs!$A$6, $A$2)</f>
        <v>SparkFun</v>
      </c>
      <c r="D117" s="125" t="str">
        <f>[1]!VendorFilteredRows( EquipmentListTable[],EquipmentListTable[Supplier], FilterSpecs!$A$6, $A$2)</f>
        <v>WRL-11048</v>
      </c>
      <c r="E117" s="125">
        <f>[1]!VendorFilteredRows( EquipmentListTable[],EquipmentListTable[Supplier], FilterSpecs!$A$6, $A$2)</f>
        <v>0</v>
      </c>
      <c r="F117" s="125">
        <f>[1]!VendorFilteredRows( EquipmentListTable[],EquipmentListTable[Supplier], FilterSpecs!$A$6, $A$2)</f>
        <v>0</v>
      </c>
      <c r="G117" s="125">
        <f>[1]!VendorFilteredRows( EquipmentListTable[],EquipmentListTable[Supplier], FilterSpecs!$A$6, $A$2)</f>
        <v>0</v>
      </c>
      <c r="H117" s="125">
        <f>[1]!VendorFilteredRows( EquipmentListTable[],EquipmentListTable[Supplier], FilterSpecs!$A$6, $A$2)</f>
        <v>0</v>
      </c>
      <c r="I117" s="125">
        <f>[1]!VendorFilteredRows( EquipmentListTable[],EquipmentListTable[Supplier], FilterSpecs!$A$6, $A$2)</f>
        <v>0</v>
      </c>
      <c r="J117" s="125">
        <f>[1]!VendorFilteredRows( EquipmentListTable[],EquipmentListTable[Supplier], FilterSpecs!$A$6, $A$2)</f>
        <v>0</v>
      </c>
      <c r="K117" s="125">
        <f>[1]!VendorFilteredRows( EquipmentListTable[],EquipmentListTable[Supplier], FilterSpecs!$A$6, $A$2)</f>
        <v>0</v>
      </c>
      <c r="L117" s="125">
        <f>[1]!VendorFilteredRows( EquipmentListTable[],EquipmentListTable[Supplier], FilterSpecs!$A$6, $A$2)</f>
        <v>0</v>
      </c>
      <c r="M117" s="125" t="str">
        <f>[1]!VendorFilteredRows( EquipmentListTable[],EquipmentListTable[Supplier], FilterSpecs!$A$6, $A$2)</f>
        <v>RN-XV WiFly Module - U.FL Connector</v>
      </c>
      <c r="N117" s="125">
        <f>[1]!VendorFilteredRows( EquipmentListTable[],EquipmentListTable[Supplier], FilterSpecs!$A$6, $A$2)</f>
        <v>34.950000000000003</v>
      </c>
      <c r="O117" s="125">
        <f>[1]!VendorFilteredRows( EquipmentListTable[],EquipmentListTable[Supplier], FilterSpecs!$A$6, $A$2)</f>
        <v>0</v>
      </c>
      <c r="P117" s="125" t="str">
        <f>[1]!VendorFilteredRows( EquipmentListTable[],EquipmentListTable[Supplier], FilterSpecs!$A$6, $A$2)</f>
        <v>A</v>
      </c>
      <c r="Q117" s="125">
        <f>[1]!VendorFilteredRows( EquipmentListTable[],EquipmentListTable[Supplier], FilterSpecs!$A$6, $A$2)</f>
        <v>178</v>
      </c>
      <c r="R117" s="125" t="str">
        <f>[1]!VendorFilteredRows( EquipmentListTable[],EquipmentListTable[Supplier], FilterSpecs!$A$6, $A$2)</f>
        <v>WRL-11048</v>
      </c>
      <c r="S117" s="125">
        <f>[1]!VendorFilteredRows( EquipmentListTable[],EquipmentListTable[Supplier], FilterSpecs!$A$6, $A$2)</f>
        <v>0</v>
      </c>
      <c r="T117" s="125">
        <f>[1]!VendorFilteredRows( EquipmentListTable[],EquipmentListTable[Supplier], FilterSpecs!$A$6, $A$2)</f>
        <v>0</v>
      </c>
      <c r="U117" s="125">
        <f>[1]!VendorFilteredRows( EquipmentListTable[],EquipmentListTable[Supplier], FilterSpecs!$A$6, $A$2)</f>
        <v>0</v>
      </c>
      <c r="V117" s="125">
        <f>[1]!VendorFilteredRows( EquipmentListTable[],EquipmentListTable[Supplier], FilterSpecs!$A$6, $A$2)</f>
        <v>0</v>
      </c>
      <c r="W117" s="125">
        <f>[1]!VendorFilteredRows( EquipmentListTable[],EquipmentListTable[Supplier], FilterSpecs!$A$6, $A$2)</f>
        <v>0</v>
      </c>
      <c r="X117" s="125" t="str">
        <f>[1]!VendorFilteredRows( EquipmentListTable[],EquipmentListTable[Supplier], FilterSpecs!$A$6, $A$2)</f>
        <v>https://www.sparkfun.com/products/11048</v>
      </c>
      <c r="Y117" s="125" t="str">
        <f>[1]!VendorFilteredRows( EquipmentListTable[],EquipmentListTable[Supplier], FilterSpecs!$A$6, $A$2)</f>
        <v>https://cdn.sparkfun.com/r/92-92/assets/parts/6/4/1/0/11048-01.jpg</v>
      </c>
      <c r="Z117" s="125" t="str">
        <f>[1]!VendorFilteredRows( EquipmentListTable[],EquipmentListTable[Supplier], FilterSpecs!$A$6, $A$2)</f>
        <v>https://www.sparkfun.com/products/11048</v>
      </c>
      <c r="AA117" s="125" t="str">
        <f>[1]!VendorFilteredRows( EquipmentListTable[],EquipmentListTable[Supplier], FilterSpecs!$A$6, $A$2)</f>
        <v>https://www.mouser.com/ProductDetail/474-WRL-11048</v>
      </c>
      <c r="AB117" s="125"/>
      <c r="AC117" s="125"/>
    </row>
    <row r="118" spans="1:29" x14ac:dyDescent="0.3">
      <c r="A118" s="125" t="str">
        <f>[1]!VendorFilteredRows( EquipmentListTable[],EquipmentListTable[Supplier], FilterSpecs!$A$6, $A$2)</f>
        <v>Primary Component</v>
      </c>
      <c r="B118" s="125" t="str">
        <f>[1]!VendorFilteredRows( EquipmentListTable[],EquipmentListTable[Supplier], FilterSpecs!$A$6, $A$2)</f>
        <v>WiFi</v>
      </c>
      <c r="C118" s="125" t="str">
        <f>[1]!VendorFilteredRows( EquipmentListTable[],EquipmentListTable[Supplier], FilterSpecs!$A$6, $A$2)</f>
        <v>SparkFun</v>
      </c>
      <c r="D118" s="125" t="str">
        <f>[1]!VendorFilteredRows( EquipmentListTable[],EquipmentListTable[Supplier], FilterSpecs!$A$6, $A$2)</f>
        <v>WRL-11320</v>
      </c>
      <c r="E118" s="125">
        <f>[1]!VendorFilteredRows( EquipmentListTable[],EquipmentListTable[Supplier], FilterSpecs!$A$6, $A$2)</f>
        <v>1</v>
      </c>
      <c r="F118" s="125">
        <f>[1]!VendorFilteredRows( EquipmentListTable[],EquipmentListTable[Supplier], FilterSpecs!$A$6, $A$2)</f>
        <v>0</v>
      </c>
      <c r="G118" s="125">
        <f>[1]!VendorFilteredRows( EquipmentListTable[],EquipmentListTable[Supplier], FilterSpecs!$A$6, $A$2)</f>
        <v>0</v>
      </c>
      <c r="H118" s="125">
        <f>[1]!VendorFilteredRows( EquipmentListTable[],EquipmentListTable[Supplier], FilterSpecs!$A$6, $A$2)</f>
        <v>5</v>
      </c>
      <c r="I118" s="125">
        <f>[1]!VendorFilteredRows( EquipmentListTable[],EquipmentListTable[Supplier], FilterSpecs!$A$6, $A$2)</f>
        <v>5</v>
      </c>
      <c r="J118" s="125">
        <f>[1]!VendorFilteredRows( EquipmentListTable[],EquipmentListTable[Supplier], FilterSpecs!$A$6, $A$2)</f>
        <v>5</v>
      </c>
      <c r="K118" s="125">
        <f>[1]!VendorFilteredRows( EquipmentListTable[],EquipmentListTable[Supplier], FilterSpecs!$A$6, $A$2)</f>
        <v>0</v>
      </c>
      <c r="L118" s="125">
        <f>[1]!VendorFilteredRows( EquipmentListTable[],EquipmentListTable[Supplier], FilterSpecs!$A$6, $A$2)</f>
        <v>0</v>
      </c>
      <c r="M118" s="125" t="str">
        <f>[1]!VendorFilteredRows( EquipmentListTable[],EquipmentListTable[Supplier], FilterSpecs!$A$6, $A$2)</f>
        <v>2.4GHz Antenna - Adhesive (U.FL Connector)</v>
      </c>
      <c r="N118" s="125">
        <f>[1]!VendorFilteredRows( EquipmentListTable[],EquipmentListTable[Supplier], FilterSpecs!$A$6, $A$2)</f>
        <v>5</v>
      </c>
      <c r="O118" s="125">
        <f>[1]!VendorFilteredRows( EquipmentListTable[],EquipmentListTable[Supplier], FilterSpecs!$A$6, $A$2)</f>
        <v>0</v>
      </c>
      <c r="P118" s="125" t="str">
        <f>[1]!VendorFilteredRows( EquipmentListTable[],EquipmentListTable[Supplier], FilterSpecs!$A$6, $A$2)</f>
        <v>B</v>
      </c>
      <c r="Q118" s="125">
        <f>[1]!VendorFilteredRows( EquipmentListTable[],EquipmentListTable[Supplier], FilterSpecs!$A$6, $A$2)</f>
        <v>179</v>
      </c>
      <c r="R118" s="125" t="str">
        <f>[1]!VendorFilteredRows( EquipmentListTable[],EquipmentListTable[Supplier], FilterSpecs!$A$6, $A$2)</f>
        <v>WRL-11320</v>
      </c>
      <c r="S118" s="125">
        <f>[1]!VendorFilteredRows( EquipmentListTable[],EquipmentListTable[Supplier], FilterSpecs!$A$6, $A$2)</f>
        <v>5</v>
      </c>
      <c r="T118" s="125">
        <f>[1]!VendorFilteredRows( EquipmentListTable[],EquipmentListTable[Supplier], FilterSpecs!$A$6, $A$2)</f>
        <v>25</v>
      </c>
      <c r="U118" s="125">
        <f>[1]!VendorFilteredRows( EquipmentListTable[],EquipmentListTable[Supplier], FilterSpecs!$A$6, $A$2)</f>
        <v>25</v>
      </c>
      <c r="V118" s="125">
        <f>[1]!VendorFilteredRows( EquipmentListTable[],EquipmentListTable[Supplier], FilterSpecs!$A$6, $A$2)</f>
        <v>0</v>
      </c>
      <c r="W118" s="125">
        <f>[1]!VendorFilteredRows( EquipmentListTable[],EquipmentListTable[Supplier], FilterSpecs!$A$6, $A$2)</f>
        <v>0</v>
      </c>
      <c r="X118" s="125" t="str">
        <f>[1]!VendorFilteredRows( EquipmentListTable[],EquipmentListTable[Supplier], FilterSpecs!$A$6, $A$2)</f>
        <v>https://www.sparkfun.com/products/11320</v>
      </c>
      <c r="Y118" s="125" t="str">
        <f>[1]!VendorFilteredRows( EquipmentListTable[],EquipmentListTable[Supplier], FilterSpecs!$A$6, $A$2)</f>
        <v>https://cdn.sparkfun.com/r/92-92/assets/parts/7/0/1/7/11320-01.jpg</v>
      </c>
      <c r="Z118" s="125" t="str">
        <f>[1]!VendorFilteredRows( EquipmentListTable[],EquipmentListTable[Supplier], FilterSpecs!$A$6, $A$2)</f>
        <v>https://www.sparkfun.com/products/11320</v>
      </c>
      <c r="AA118" s="125" t="str">
        <f>[1]!VendorFilteredRows( EquipmentListTable[],EquipmentListTable[Supplier], FilterSpecs!$A$6, $A$2)</f>
        <v>https://www.mouser.com/ProductDetail/474-WRL-11320</v>
      </c>
      <c r="AB118" s="125"/>
      <c r="AC118" s="125"/>
    </row>
    <row r="119" spans="1:29" x14ac:dyDescent="0.3">
      <c r="A119" s="125" t="str">
        <f>[1]!VendorFilteredRows( EquipmentListTable[],EquipmentListTable[Supplier], FilterSpecs!$A$6, $A$2)</f>
        <v>Primary Component</v>
      </c>
      <c r="B119" s="125" t="str">
        <f>[1]!VendorFilteredRows( EquipmentListTable[],EquipmentListTable[Supplier], FilterSpecs!$A$6, $A$2)</f>
        <v>WiFi</v>
      </c>
      <c r="C119" s="125" t="str">
        <f>[1]!VendorFilteredRows( EquipmentListTable[],EquipmentListTable[Supplier], FilterSpecs!$A$6, $A$2)</f>
        <v>SparkFun</v>
      </c>
      <c r="D119" s="125" t="str">
        <f>[1]!VendorFilteredRows( EquipmentListTable[],EquipmentListTable[Supplier], FilterSpecs!$A$6, $A$2)</f>
        <v>WRL-13287</v>
      </c>
      <c r="E119" s="125">
        <f>[1]!VendorFilteredRows( EquipmentListTable[],EquipmentListTable[Supplier], FilterSpecs!$A$6, $A$2)</f>
        <v>1</v>
      </c>
      <c r="F119" s="125">
        <f>[1]!VendorFilteredRows( EquipmentListTable[],EquipmentListTable[Supplier], FilterSpecs!$A$6, $A$2)</f>
        <v>0</v>
      </c>
      <c r="G119" s="125">
        <f>[1]!VendorFilteredRows( EquipmentListTable[],EquipmentListTable[Supplier], FilterSpecs!$A$6, $A$2)</f>
        <v>0</v>
      </c>
      <c r="H119" s="125">
        <f>[1]!VendorFilteredRows( EquipmentListTable[],EquipmentListTable[Supplier], FilterSpecs!$A$6, $A$2)</f>
        <v>5</v>
      </c>
      <c r="I119" s="125">
        <f>[1]!VendorFilteredRows( EquipmentListTable[],EquipmentListTable[Supplier], FilterSpecs!$A$6, $A$2)</f>
        <v>5</v>
      </c>
      <c r="J119" s="125">
        <f>[1]!VendorFilteredRows( EquipmentListTable[],EquipmentListTable[Supplier], FilterSpecs!$A$6, $A$2)</f>
        <v>5</v>
      </c>
      <c r="K119" s="125">
        <f>[1]!VendorFilteredRows( EquipmentListTable[],EquipmentListTable[Supplier], FilterSpecs!$A$6, $A$2)</f>
        <v>0</v>
      </c>
      <c r="L119" s="125">
        <f>[1]!VendorFilteredRows( EquipmentListTable[],EquipmentListTable[Supplier], FilterSpecs!$A$6, $A$2)</f>
        <v>0</v>
      </c>
      <c r="M119" s="125" t="str">
        <f>[1]!VendorFilteredRows( EquipmentListTable[],EquipmentListTable[Supplier], FilterSpecs!$A$6, $A$2)</f>
        <v>SparkFun WiFi Shield - ESP8266</v>
      </c>
      <c r="N119" s="125">
        <f>[1]!VendorFilteredRows( EquipmentListTable[],EquipmentListTable[Supplier], FilterSpecs!$A$6, $A$2)</f>
        <v>14.95</v>
      </c>
      <c r="O119" s="125">
        <f>[1]!VendorFilteredRows( EquipmentListTable[],EquipmentListTable[Supplier], FilterSpecs!$A$6, $A$2)</f>
        <v>0</v>
      </c>
      <c r="P119" s="125" t="str">
        <f>[1]!VendorFilteredRows( EquipmentListTable[],EquipmentListTable[Supplier], FilterSpecs!$A$6, $A$2)</f>
        <v>B</v>
      </c>
      <c r="Q119" s="125">
        <f>[1]!VendorFilteredRows( EquipmentListTable[],EquipmentListTable[Supplier], FilterSpecs!$A$6, $A$2)</f>
        <v>180</v>
      </c>
      <c r="R119" s="125" t="str">
        <f>[1]!VendorFilteredRows( EquipmentListTable[],EquipmentListTable[Supplier], FilterSpecs!$A$6, $A$2)</f>
        <v>WRL-13287</v>
      </c>
      <c r="S119" s="125">
        <f>[1]!VendorFilteredRows( EquipmentListTable[],EquipmentListTable[Supplier], FilterSpecs!$A$6, $A$2)</f>
        <v>14.95</v>
      </c>
      <c r="T119" s="125">
        <f>[1]!VendorFilteredRows( EquipmentListTable[],EquipmentListTable[Supplier], FilterSpecs!$A$6, $A$2)</f>
        <v>74.75</v>
      </c>
      <c r="U119" s="125">
        <f>[1]!VendorFilteredRows( EquipmentListTable[],EquipmentListTable[Supplier], FilterSpecs!$A$6, $A$2)</f>
        <v>74.75</v>
      </c>
      <c r="V119" s="125">
        <f>[1]!VendorFilteredRows( EquipmentListTable[],EquipmentListTable[Supplier], FilterSpecs!$A$6, $A$2)</f>
        <v>0</v>
      </c>
      <c r="W119" s="125">
        <f>[1]!VendorFilteredRows( EquipmentListTable[],EquipmentListTable[Supplier], FilterSpecs!$A$6, $A$2)</f>
        <v>0</v>
      </c>
      <c r="X119" s="125" t="str">
        <f>[1]!VendorFilteredRows( EquipmentListTable[],EquipmentListTable[Supplier], FilterSpecs!$A$6, $A$2)</f>
        <v>https://www.sparkfun.com/products/13287</v>
      </c>
      <c r="Y119" s="125" t="str">
        <f>[1]!VendorFilteredRows( EquipmentListTable[],EquipmentListTable[Supplier], FilterSpecs!$A$6, $A$2)</f>
        <v>https://cdn.sparkfun.com/r/92-92/assets/parts/1/0/5/3/8/13287-01.jpg</v>
      </c>
      <c r="Z119" s="125" t="str">
        <f>[1]!VendorFilteredRows( EquipmentListTable[],EquipmentListTable[Supplier], FilterSpecs!$A$6, $A$2)</f>
        <v>https://www.sparkfun.com/products/13287</v>
      </c>
      <c r="AA119" s="125" t="str">
        <f>[1]!VendorFilteredRows( EquipmentListTable[],EquipmentListTable[Supplier], FilterSpecs!$A$6, $A$2)</f>
        <v>https://www.mouser.com/ProductDetail/474-WRL-13287</v>
      </c>
      <c r="AB119" s="125"/>
      <c r="AC119" s="125"/>
    </row>
    <row r="120" spans="1:29" x14ac:dyDescent="0.3">
      <c r="A120" s="125" t="str">
        <f>[1]!VendorFilteredRows( EquipmentListTable[],EquipmentListTable[Supplier], FilterSpecs!$A$6, $A$2)</f>
        <v>Secondary Component</v>
      </c>
      <c r="B120" s="125" t="str">
        <f>[1]!VendorFilteredRows( EquipmentListTable[],EquipmentListTable[Supplier], FilterSpecs!$A$6, $A$2)</f>
        <v>AVR/ISP Programmer Adapters/Cables</v>
      </c>
      <c r="C120" s="125" t="str">
        <f>[1]!VendorFilteredRows( EquipmentListTable[],EquipmentListTable[Supplier], FilterSpecs!$A$6, $A$2)</f>
        <v>SparkFun</v>
      </c>
      <c r="D120" s="125" t="str">
        <f>[1]!VendorFilteredRows( EquipmentListTable[],EquipmentListTable[Supplier], FilterSpecs!$A$6, $A$2)</f>
        <v>KIT-11591</v>
      </c>
      <c r="E120" s="125">
        <f>[1]!VendorFilteredRows( EquipmentListTable[],EquipmentListTable[Supplier], FilterSpecs!$A$6, $A$2)</f>
        <v>0</v>
      </c>
      <c r="F120" s="125">
        <f>[1]!VendorFilteredRows( EquipmentListTable[],EquipmentListTable[Supplier], FilterSpecs!$A$6, $A$2)</f>
        <v>1</v>
      </c>
      <c r="G120" s="125">
        <f>[1]!VendorFilteredRows( EquipmentListTable[],EquipmentListTable[Supplier], FilterSpecs!$A$6, $A$2)</f>
        <v>0</v>
      </c>
      <c r="H120" s="125">
        <f>[1]!VendorFilteredRows( EquipmentListTable[],EquipmentListTable[Supplier], FilterSpecs!$A$6, $A$2)</f>
        <v>1</v>
      </c>
      <c r="I120" s="125">
        <f>[1]!VendorFilteredRows( EquipmentListTable[],EquipmentListTable[Supplier], FilterSpecs!$A$6, $A$2)</f>
        <v>0</v>
      </c>
      <c r="J120" s="125">
        <f>[1]!VendorFilteredRows( EquipmentListTable[],EquipmentListTable[Supplier], FilterSpecs!$A$6, $A$2)</f>
        <v>0</v>
      </c>
      <c r="K120" s="125">
        <f>[1]!VendorFilteredRows( EquipmentListTable[],EquipmentListTable[Supplier], FilterSpecs!$A$6, $A$2)</f>
        <v>1</v>
      </c>
      <c r="L120" s="125">
        <f>[1]!VendorFilteredRows( EquipmentListTable[],EquipmentListTable[Supplier], FilterSpecs!$A$6, $A$2)</f>
        <v>1</v>
      </c>
      <c r="M120" s="125" t="str">
        <f>[1]!VendorFilteredRows( EquipmentListTable[],EquipmentListTable[Supplier], FilterSpecs!$A$6, $A$2)</f>
        <v>SparkFun ISP Pogo Adapter</v>
      </c>
      <c r="N120" s="125">
        <f>[1]!VendorFilteredRows( EquipmentListTable[],EquipmentListTable[Supplier], FilterSpecs!$A$6, $A$2)</f>
        <v>9.9499999999999993</v>
      </c>
      <c r="O120" s="125">
        <f>[1]!VendorFilteredRows( EquipmentListTable[],EquipmentListTable[Supplier], FilterSpecs!$A$6, $A$2)</f>
        <v>9.9499999999999993</v>
      </c>
      <c r="P120" s="125" t="str">
        <f>[1]!VendorFilteredRows( EquipmentListTable[],EquipmentListTable[Supplier], FilterSpecs!$A$6, $A$2)</f>
        <v>A</v>
      </c>
      <c r="Q120" s="125">
        <f>[1]!VendorFilteredRows( EquipmentListTable[],EquipmentListTable[Supplier], FilterSpecs!$A$6, $A$2)</f>
        <v>181</v>
      </c>
      <c r="R120" s="125" t="str">
        <f>[1]!VendorFilteredRows( EquipmentListTable[],EquipmentListTable[Supplier], FilterSpecs!$A$6, $A$2)</f>
        <v>KIT-11591</v>
      </c>
      <c r="S120" s="125">
        <f>[1]!VendorFilteredRows( EquipmentListTable[],EquipmentListTable[Supplier], FilterSpecs!$A$6, $A$2)</f>
        <v>0</v>
      </c>
      <c r="T120" s="125">
        <f>[1]!VendorFilteredRows( EquipmentListTable[],EquipmentListTable[Supplier], FilterSpecs!$A$6, $A$2)</f>
        <v>9.9499999999999993</v>
      </c>
      <c r="U120" s="125">
        <f>[1]!VendorFilteredRows( EquipmentListTable[],EquipmentListTable[Supplier], FilterSpecs!$A$6, $A$2)</f>
        <v>0</v>
      </c>
      <c r="V120" s="125">
        <f>[1]!VendorFilteredRows( EquipmentListTable[],EquipmentListTable[Supplier], FilterSpecs!$A$6, $A$2)</f>
        <v>9.9499999999999993</v>
      </c>
      <c r="W120" s="125">
        <f>[1]!VendorFilteredRows( EquipmentListTable[],EquipmentListTable[Supplier], FilterSpecs!$A$6, $A$2)</f>
        <v>9.9499999999999993</v>
      </c>
      <c r="X120" s="125" t="str">
        <f>[1]!VendorFilteredRows( EquipmentListTable[],EquipmentListTable[Supplier], FilterSpecs!$A$6, $A$2)</f>
        <v>https://www.sparkfun.com/products/11591</v>
      </c>
      <c r="Y120" s="125" t="str">
        <f>[1]!VendorFilteredRows( EquipmentListTable[],EquipmentListTable[Supplier], FilterSpecs!$A$6, $A$2)</f>
        <v>https://cdn.sparkfun.com/r/92-92/assets/parts/7/5/9/7/11591-02.jpg</v>
      </c>
      <c r="Z120" s="125" t="str">
        <f>[1]!VendorFilteredRows( EquipmentListTable[],EquipmentListTable[Supplier], FilterSpecs!$A$6, $A$2)</f>
        <v>https://www.sparkfun.com/products/11591</v>
      </c>
      <c r="AA120" s="125" t="str">
        <f>[1]!VendorFilteredRows( EquipmentListTable[],EquipmentListTable[Supplier], FilterSpecs!$A$6, $A$2)</f>
        <v>https://www.mouser.com/ProductDetail/474-KIT-11591</v>
      </c>
      <c r="AB120" s="125"/>
      <c r="AC120" s="125"/>
    </row>
    <row r="121" spans="1:29" x14ac:dyDescent="0.3">
      <c r="A121" s="125" t="str">
        <f>[1]!VendorFilteredRows( EquipmentListTable[],EquipmentListTable[Supplier], FilterSpecs!$A$6, $A$2)</f>
        <v>Secondary Component</v>
      </c>
      <c r="B121" s="125" t="str">
        <f>[1]!VendorFilteredRows( EquipmentListTable[],EquipmentListTable[Supplier], FilterSpecs!$A$6, $A$2)</f>
        <v>AVR/ISP Programmer Adapters/Cables</v>
      </c>
      <c r="C121" s="125" t="str">
        <f>[1]!VendorFilteredRows( EquipmentListTable[],EquipmentListTable[Supplier], FilterSpecs!$A$6, $A$2)</f>
        <v>SparkFun</v>
      </c>
      <c r="D121" s="125" t="str">
        <f>[1]!VendorFilteredRows( EquipmentListTable[],EquipmentListTable[Supplier], FilterSpecs!$A$6, $A$2)</f>
        <v>DEV-09215</v>
      </c>
      <c r="E121" s="125">
        <f>[1]!VendorFilteredRows( EquipmentListTable[],EquipmentListTable[Supplier], FilterSpecs!$A$6, $A$2)</f>
        <v>0</v>
      </c>
      <c r="F121" s="125">
        <f>[1]!VendorFilteredRows( EquipmentListTable[],EquipmentListTable[Supplier], FilterSpecs!$A$6, $A$2)</f>
        <v>1</v>
      </c>
      <c r="G121" s="125">
        <f>[1]!VendorFilteredRows( EquipmentListTable[],EquipmentListTable[Supplier], FilterSpecs!$A$6, $A$2)</f>
        <v>0</v>
      </c>
      <c r="H121" s="125">
        <f>[1]!VendorFilteredRows( EquipmentListTable[],EquipmentListTable[Supplier], FilterSpecs!$A$6, $A$2)</f>
        <v>1</v>
      </c>
      <c r="I121" s="125">
        <f>[1]!VendorFilteredRows( EquipmentListTable[],EquipmentListTable[Supplier], FilterSpecs!$A$6, $A$2)</f>
        <v>0</v>
      </c>
      <c r="J121" s="125">
        <f>[1]!VendorFilteredRows( EquipmentListTable[],EquipmentListTable[Supplier], FilterSpecs!$A$6, $A$2)</f>
        <v>0</v>
      </c>
      <c r="K121" s="125">
        <f>[1]!VendorFilteredRows( EquipmentListTable[],EquipmentListTable[Supplier], FilterSpecs!$A$6, $A$2)</f>
        <v>1</v>
      </c>
      <c r="L121" s="125">
        <f>[1]!VendorFilteredRows( EquipmentListTable[],EquipmentListTable[Supplier], FilterSpecs!$A$6, $A$2)</f>
        <v>1</v>
      </c>
      <c r="M121" s="125" t="str">
        <f>[1]!VendorFilteredRows( EquipmentListTable[],EquipmentListTable[Supplier], FilterSpecs!$A$6, $A$2)</f>
        <v>AVR Programming Cable</v>
      </c>
      <c r="N121" s="125">
        <f>[1]!VendorFilteredRows( EquipmentListTable[],EquipmentListTable[Supplier], FilterSpecs!$A$6, $A$2)</f>
        <v>1.95</v>
      </c>
      <c r="O121" s="125">
        <f>[1]!VendorFilteredRows( EquipmentListTable[],EquipmentListTable[Supplier], FilterSpecs!$A$6, $A$2)</f>
        <v>1.95</v>
      </c>
      <c r="P121" s="125" t="str">
        <f>[1]!VendorFilteredRows( EquipmentListTable[],EquipmentListTable[Supplier], FilterSpecs!$A$6, $A$2)</f>
        <v>A</v>
      </c>
      <c r="Q121" s="125">
        <f>[1]!VendorFilteredRows( EquipmentListTable[],EquipmentListTable[Supplier], FilterSpecs!$A$6, $A$2)</f>
        <v>182</v>
      </c>
      <c r="R121" s="125" t="str">
        <f>[1]!VendorFilteredRows( EquipmentListTable[],EquipmentListTable[Supplier], FilterSpecs!$A$6, $A$2)</f>
        <v>DEV-09215</v>
      </c>
      <c r="S121" s="125">
        <f>[1]!VendorFilteredRows( EquipmentListTable[],EquipmentListTable[Supplier], FilterSpecs!$A$6, $A$2)</f>
        <v>0</v>
      </c>
      <c r="T121" s="125">
        <f>[1]!VendorFilteredRows( EquipmentListTable[],EquipmentListTable[Supplier], FilterSpecs!$A$6, $A$2)</f>
        <v>1.95</v>
      </c>
      <c r="U121" s="125">
        <f>[1]!VendorFilteredRows( EquipmentListTable[],EquipmentListTable[Supplier], FilterSpecs!$A$6, $A$2)</f>
        <v>0</v>
      </c>
      <c r="V121" s="125">
        <f>[1]!VendorFilteredRows( EquipmentListTable[],EquipmentListTable[Supplier], FilterSpecs!$A$6, $A$2)</f>
        <v>1.95</v>
      </c>
      <c r="W121" s="125">
        <f>[1]!VendorFilteredRows( EquipmentListTable[],EquipmentListTable[Supplier], FilterSpecs!$A$6, $A$2)</f>
        <v>1.95</v>
      </c>
      <c r="X121" s="125" t="str">
        <f>[1]!VendorFilteredRows( EquipmentListTable[],EquipmentListTable[Supplier], FilterSpecs!$A$6, $A$2)</f>
        <v>https://www.sparkfun.com/products/9215</v>
      </c>
      <c r="Y121" s="125" t="str">
        <f>[1]!VendorFilteredRows( EquipmentListTable[],EquipmentListTable[Supplier], FilterSpecs!$A$6, $A$2)</f>
        <v>https://cdn.sparkfun.com/r/92-92/assets/parts/2/6/7/5/09215-3.jpg</v>
      </c>
      <c r="Z121" s="125" t="str">
        <f>[1]!VendorFilteredRows( EquipmentListTable[],EquipmentListTable[Supplier], FilterSpecs!$A$6, $A$2)</f>
        <v>https://www.sparkfun.com/products/09215</v>
      </c>
      <c r="AA121" s="125" t="str">
        <f>[1]!VendorFilteredRows( EquipmentListTable[],EquipmentListTable[Supplier], FilterSpecs!$A$6, $A$2)</f>
        <v>https://www.mouser.com/ProductDetail/474-DEV-09215</v>
      </c>
      <c r="AB121" s="125"/>
      <c r="AC121" s="125"/>
    </row>
    <row r="122" spans="1:29" x14ac:dyDescent="0.3">
      <c r="A122" s="125" t="str">
        <f>[1]!VendorFilteredRows( EquipmentListTable[],EquipmentListTable[Supplier], FilterSpecs!$A$6, $A$2)</f>
        <v>Secondary Component</v>
      </c>
      <c r="B122" s="125" t="str">
        <f>[1]!VendorFilteredRows( EquipmentListTable[],EquipmentListTable[Supplier], FilterSpecs!$A$6, $A$2)</f>
        <v>Interface/Level/Logic Conversion</v>
      </c>
      <c r="C122" s="125" t="str">
        <f>[1]!VendorFilteredRows( EquipmentListTable[],EquipmentListTable[Supplier], FilterSpecs!$A$6, $A$2)</f>
        <v>SparkFun</v>
      </c>
      <c r="D122" s="125" t="str">
        <f>[1]!VendorFilteredRows( EquipmentListTable[],EquipmentListTable[Supplier], FilterSpecs!$A$6, $A$2)</f>
        <v>BOB-12009</v>
      </c>
      <c r="E122" s="125">
        <f>[1]!VendorFilteredRows( EquipmentListTable[],EquipmentListTable[Supplier], FilterSpecs!$A$6, $A$2)</f>
        <v>3</v>
      </c>
      <c r="F122" s="125">
        <f>[1]!VendorFilteredRows( EquipmentListTable[],EquipmentListTable[Supplier], FilterSpecs!$A$6, $A$2)</f>
        <v>0</v>
      </c>
      <c r="G122" s="125">
        <f>[1]!VendorFilteredRows( EquipmentListTable[],EquipmentListTable[Supplier], FilterSpecs!$A$6, $A$2)</f>
        <v>0</v>
      </c>
      <c r="H122" s="125">
        <f>[1]!VendorFilteredRows( EquipmentListTable[],EquipmentListTable[Supplier], FilterSpecs!$A$6, $A$2)</f>
        <v>15</v>
      </c>
      <c r="I122" s="125">
        <f>[1]!VendorFilteredRows( EquipmentListTable[],EquipmentListTable[Supplier], FilterSpecs!$A$6, $A$2)</f>
        <v>15</v>
      </c>
      <c r="J122" s="125">
        <f>[1]!VendorFilteredRows( EquipmentListTable[],EquipmentListTable[Supplier], FilterSpecs!$A$6, $A$2)</f>
        <v>15</v>
      </c>
      <c r="K122" s="125">
        <f>[1]!VendorFilteredRows( EquipmentListTable[],EquipmentListTable[Supplier], FilterSpecs!$A$6, $A$2)</f>
        <v>0</v>
      </c>
      <c r="L122" s="125">
        <f>[1]!VendorFilteredRows( EquipmentListTable[],EquipmentListTable[Supplier], FilterSpecs!$A$6, $A$2)</f>
        <v>0</v>
      </c>
      <c r="M122" s="125" t="str">
        <f>[1]!VendorFilteredRows( EquipmentListTable[],EquipmentListTable[Supplier], FilterSpecs!$A$6, $A$2)</f>
        <v>SparkFun Logic Level Converter - Bi-Directional</v>
      </c>
      <c r="N122" s="125">
        <f>[1]!VendorFilteredRows( EquipmentListTable[],EquipmentListTable[Supplier], FilterSpecs!$A$6, $A$2)</f>
        <v>2.95</v>
      </c>
      <c r="O122" s="125">
        <f>[1]!VendorFilteredRows( EquipmentListTable[],EquipmentListTable[Supplier], FilterSpecs!$A$6, $A$2)</f>
        <v>0</v>
      </c>
      <c r="P122" s="125" t="str">
        <f>[1]!VendorFilteredRows( EquipmentListTable[],EquipmentListTable[Supplier], FilterSpecs!$A$6, $A$2)</f>
        <v>B</v>
      </c>
      <c r="Q122" s="125">
        <f>[1]!VendorFilteredRows( EquipmentListTable[],EquipmentListTable[Supplier], FilterSpecs!$A$6, $A$2)</f>
        <v>183</v>
      </c>
      <c r="R122" s="125" t="str">
        <f>[1]!VendorFilteredRows( EquipmentListTable[],EquipmentListTable[Supplier], FilterSpecs!$A$6, $A$2)</f>
        <v>BOB-12009</v>
      </c>
      <c r="S122" s="125">
        <f>[1]!VendorFilteredRows( EquipmentListTable[],EquipmentListTable[Supplier], FilterSpecs!$A$6, $A$2)</f>
        <v>8.8500000000000014</v>
      </c>
      <c r="T122" s="125">
        <f>[1]!VendorFilteredRows( EquipmentListTable[],EquipmentListTable[Supplier], FilterSpecs!$A$6, $A$2)</f>
        <v>44.25</v>
      </c>
      <c r="U122" s="125">
        <f>[1]!VendorFilteredRows( EquipmentListTable[],EquipmentListTable[Supplier], FilterSpecs!$A$6, $A$2)</f>
        <v>44.25</v>
      </c>
      <c r="V122" s="125">
        <f>[1]!VendorFilteredRows( EquipmentListTable[],EquipmentListTable[Supplier], FilterSpecs!$A$6, $A$2)</f>
        <v>0</v>
      </c>
      <c r="W122" s="125">
        <f>[1]!VendorFilteredRows( EquipmentListTable[],EquipmentListTable[Supplier], FilterSpecs!$A$6, $A$2)</f>
        <v>0</v>
      </c>
      <c r="X122" s="125" t="str">
        <f>[1]!VendorFilteredRows( EquipmentListTable[],EquipmentListTable[Supplier], FilterSpecs!$A$6, $A$2)</f>
        <v>https://www.sparkfun.com/products/12009</v>
      </c>
      <c r="Y122" s="125" t="str">
        <f>[1]!VendorFilteredRows( EquipmentListTable[],EquipmentListTable[Supplier], FilterSpecs!$A$6, $A$2)</f>
        <v>https://cdn.sparkfun.com/r/92-92/assets/parts/8/5/2/2/12009-06.jpg</v>
      </c>
      <c r="Z122" s="125" t="str">
        <f>[1]!VendorFilteredRows( EquipmentListTable[],EquipmentListTable[Supplier], FilterSpecs!$A$6, $A$2)</f>
        <v>https://www.sparkfun.com/products/12009</v>
      </c>
      <c r="AA122" s="125" t="str">
        <f>[1]!VendorFilteredRows( EquipmentListTable[],EquipmentListTable[Supplier], FilterSpecs!$A$6, $A$2)</f>
        <v>https://www.mouser.com/ProductDetail/474-BOB-12009</v>
      </c>
      <c r="AB122" s="125"/>
      <c r="AC122" s="125"/>
    </row>
    <row r="123" spans="1:29" x14ac:dyDescent="0.3">
      <c r="A123" s="125" t="str">
        <f>[1]!VendorFilteredRows( EquipmentListTable[],EquipmentListTable[Supplier], FilterSpecs!$A$6, $A$2)</f>
        <v>Secondary Component</v>
      </c>
      <c r="B123" s="125" t="str">
        <f>[1]!VendorFilteredRows( EquipmentListTable[],EquipmentListTable[Supplier], FilterSpecs!$A$6, $A$2)</f>
        <v>Interface/Level/Logic Conversion</v>
      </c>
      <c r="C123" s="125" t="str">
        <f>[1]!VendorFilteredRows( EquipmentListTable[],EquipmentListTable[Supplier], FilterSpecs!$A$6, $A$2)</f>
        <v>SparkFun</v>
      </c>
      <c r="D123" s="125" t="str">
        <f>[1]!VendorFilteredRows( EquipmentListTable[],EquipmentListTable[Supplier], FilterSpecs!$A$6, $A$2)</f>
        <v>BOB-11955</v>
      </c>
      <c r="E123" s="125">
        <f>[1]!VendorFilteredRows( EquipmentListTable[],EquipmentListTable[Supplier], FilterSpecs!$A$6, $A$2)</f>
        <v>2</v>
      </c>
      <c r="F123" s="125">
        <f>[1]!VendorFilteredRows( EquipmentListTable[],EquipmentListTable[Supplier], FilterSpecs!$A$6, $A$2)</f>
        <v>0</v>
      </c>
      <c r="G123" s="125">
        <f>[1]!VendorFilteredRows( EquipmentListTable[],EquipmentListTable[Supplier], FilterSpecs!$A$6, $A$2)</f>
        <v>0</v>
      </c>
      <c r="H123" s="125">
        <f>[1]!VendorFilteredRows( EquipmentListTable[],EquipmentListTable[Supplier], FilterSpecs!$A$6, $A$2)</f>
        <v>10</v>
      </c>
      <c r="I123" s="125">
        <f>[1]!VendorFilteredRows( EquipmentListTable[],EquipmentListTable[Supplier], FilterSpecs!$A$6, $A$2)</f>
        <v>5</v>
      </c>
      <c r="J123" s="125">
        <f>[1]!VendorFilteredRows( EquipmentListTable[],EquipmentListTable[Supplier], FilterSpecs!$A$6, $A$2)</f>
        <v>10</v>
      </c>
      <c r="K123" s="125">
        <f>[1]!VendorFilteredRows( EquipmentListTable[],EquipmentListTable[Supplier], FilterSpecs!$A$6, $A$2)</f>
        <v>5</v>
      </c>
      <c r="L123" s="125">
        <f>[1]!VendorFilteredRows( EquipmentListTable[],EquipmentListTable[Supplier], FilterSpecs!$A$6, $A$2)</f>
        <v>5</v>
      </c>
      <c r="M123" s="125" t="str">
        <f>[1]!VendorFilteredRows( EquipmentListTable[],EquipmentListTable[Supplier], FilterSpecs!$A$6, $A$2)</f>
        <v>SparkFun Level Translator Breakout - PCA9306</v>
      </c>
      <c r="N123" s="125">
        <f>[1]!VendorFilteredRows( EquipmentListTable[],EquipmentListTable[Supplier], FilterSpecs!$A$6, $A$2)</f>
        <v>6.95</v>
      </c>
      <c r="O123" s="125">
        <f>[1]!VendorFilteredRows( EquipmentListTable[],EquipmentListTable[Supplier], FilterSpecs!$A$6, $A$2)</f>
        <v>34.75</v>
      </c>
      <c r="P123" s="125" t="str">
        <f>[1]!VendorFilteredRows( EquipmentListTable[],EquipmentListTable[Supplier], FilterSpecs!$A$6, $A$2)</f>
        <v>B</v>
      </c>
      <c r="Q123" s="125">
        <f>[1]!VendorFilteredRows( EquipmentListTable[],EquipmentListTable[Supplier], FilterSpecs!$A$6, $A$2)</f>
        <v>184</v>
      </c>
      <c r="R123" s="125" t="str">
        <f>[1]!VendorFilteredRows( EquipmentListTable[],EquipmentListTable[Supplier], FilterSpecs!$A$6, $A$2)</f>
        <v>BOB-11955</v>
      </c>
      <c r="S123" s="125">
        <f>[1]!VendorFilteredRows( EquipmentListTable[],EquipmentListTable[Supplier], FilterSpecs!$A$6, $A$2)</f>
        <v>13.9</v>
      </c>
      <c r="T123" s="125">
        <f>[1]!VendorFilteredRows( EquipmentListTable[],EquipmentListTable[Supplier], FilterSpecs!$A$6, $A$2)</f>
        <v>69.5</v>
      </c>
      <c r="U123" s="125">
        <f>[1]!VendorFilteredRows( EquipmentListTable[],EquipmentListTable[Supplier], FilterSpecs!$A$6, $A$2)</f>
        <v>34.75</v>
      </c>
      <c r="V123" s="125">
        <f>[1]!VendorFilteredRows( EquipmentListTable[],EquipmentListTable[Supplier], FilterSpecs!$A$6, $A$2)</f>
        <v>34.75</v>
      </c>
      <c r="W123" s="125">
        <f>[1]!VendorFilteredRows( EquipmentListTable[],EquipmentListTable[Supplier], FilterSpecs!$A$6, $A$2)</f>
        <v>34.75</v>
      </c>
      <c r="X123" s="125" t="str">
        <f>[1]!VendorFilteredRows( EquipmentListTable[],EquipmentListTable[Supplier], FilterSpecs!$A$6, $A$2)</f>
        <v>https://www.sparkfun.com/products/11955</v>
      </c>
      <c r="Y123" s="125" t="str">
        <f>[1]!VendorFilteredRows( EquipmentListTable[],EquipmentListTable[Supplier], FilterSpecs!$A$6, $A$2)</f>
        <v>https://cdn.sparkfun.com/r/92-92/assets/parts/8/4/3/0/11955-01.jpg</v>
      </c>
      <c r="Z123" s="125" t="str">
        <f>[1]!VendorFilteredRows( EquipmentListTable[],EquipmentListTable[Supplier], FilterSpecs!$A$6, $A$2)</f>
        <v>https://www.sparkfun.com/products/11955</v>
      </c>
      <c r="AA123" s="125" t="str">
        <f>[1]!VendorFilteredRows( EquipmentListTable[],EquipmentListTable[Supplier], FilterSpecs!$A$6, $A$2)</f>
        <v>https://www.mouser.com/ProductDetail/474-BOB-11955</v>
      </c>
      <c r="AB123" s="125"/>
      <c r="AC123" s="125"/>
    </row>
    <row r="124" spans="1:29" x14ac:dyDescent="0.3">
      <c r="A124" s="125" t="str">
        <f>[1]!VendorFilteredRows( EquipmentListTable[],EquipmentListTable[Supplier], FilterSpecs!$A$6, $A$2)</f>
        <v>Secondary Component</v>
      </c>
      <c r="B124" s="125" t="str">
        <f>[1]!VendorFilteredRows( EquipmentListTable[],EquipmentListTable[Supplier], FilterSpecs!$A$6, $A$2)</f>
        <v>Interface/Level/Logic Conversion</v>
      </c>
      <c r="C124" s="125" t="str">
        <f>[1]!VendorFilteredRows( EquipmentListTable[],EquipmentListTable[Supplier], FilterSpecs!$A$6, $A$2)</f>
        <v>SparkFun</v>
      </c>
      <c r="D124" s="125" t="str">
        <f>[1]!VendorFilteredRows( EquipmentListTable[],EquipmentListTable[Supplier], FilterSpecs!$A$6, $A$2)</f>
        <v>BOB-11771</v>
      </c>
      <c r="E124" s="125">
        <f>[1]!VendorFilteredRows( EquipmentListTable[],EquipmentListTable[Supplier], FilterSpecs!$A$6, $A$2)</f>
        <v>2</v>
      </c>
      <c r="F124" s="125">
        <f>[1]!VendorFilteredRows( EquipmentListTable[],EquipmentListTable[Supplier], FilterSpecs!$A$6, $A$2)</f>
        <v>0</v>
      </c>
      <c r="G124" s="125">
        <f>[1]!VendorFilteredRows( EquipmentListTable[],EquipmentListTable[Supplier], FilterSpecs!$A$6, $A$2)</f>
        <v>0</v>
      </c>
      <c r="H124" s="125">
        <f>[1]!VendorFilteredRows( EquipmentListTable[],EquipmentListTable[Supplier], FilterSpecs!$A$6, $A$2)</f>
        <v>10</v>
      </c>
      <c r="I124" s="125">
        <f>[1]!VendorFilteredRows( EquipmentListTable[],EquipmentListTable[Supplier], FilterSpecs!$A$6, $A$2)</f>
        <v>5</v>
      </c>
      <c r="J124" s="125">
        <f>[1]!VendorFilteredRows( EquipmentListTable[],EquipmentListTable[Supplier], FilterSpecs!$A$6, $A$2)</f>
        <v>10</v>
      </c>
      <c r="K124" s="125">
        <f>[1]!VendorFilteredRows( EquipmentListTable[],EquipmentListTable[Supplier], FilterSpecs!$A$6, $A$2)</f>
        <v>5</v>
      </c>
      <c r="L124" s="125">
        <f>[1]!VendorFilteredRows( EquipmentListTable[],EquipmentListTable[Supplier], FilterSpecs!$A$6, $A$2)</f>
        <v>5</v>
      </c>
      <c r="M124" s="125" t="str">
        <f>[1]!VendorFilteredRows( EquipmentListTable[],EquipmentListTable[Supplier], FilterSpecs!$A$6, $A$2)</f>
        <v>SparkFun Voltage-Level Translator Breakout - TXB0104</v>
      </c>
      <c r="N124" s="125">
        <f>[1]!VendorFilteredRows( EquipmentListTable[],EquipmentListTable[Supplier], FilterSpecs!$A$6, $A$2)</f>
        <v>3.95</v>
      </c>
      <c r="O124" s="125">
        <f>[1]!VendorFilteredRows( EquipmentListTable[],EquipmentListTable[Supplier], FilterSpecs!$A$6, $A$2)</f>
        <v>19.75</v>
      </c>
      <c r="P124" s="125" t="str">
        <f>[1]!VendorFilteredRows( EquipmentListTable[],EquipmentListTable[Supplier], FilterSpecs!$A$6, $A$2)</f>
        <v>B</v>
      </c>
      <c r="Q124" s="125">
        <f>[1]!VendorFilteredRows( EquipmentListTable[],EquipmentListTable[Supplier], FilterSpecs!$A$6, $A$2)</f>
        <v>185</v>
      </c>
      <c r="R124" s="125" t="str">
        <f>[1]!VendorFilteredRows( EquipmentListTable[],EquipmentListTable[Supplier], FilterSpecs!$A$6, $A$2)</f>
        <v>BOB-11771</v>
      </c>
      <c r="S124" s="125">
        <f>[1]!VendorFilteredRows( EquipmentListTable[],EquipmentListTable[Supplier], FilterSpecs!$A$6, $A$2)</f>
        <v>7.9</v>
      </c>
      <c r="T124" s="125">
        <f>[1]!VendorFilteredRows( EquipmentListTable[],EquipmentListTable[Supplier], FilterSpecs!$A$6, $A$2)</f>
        <v>39.5</v>
      </c>
      <c r="U124" s="125">
        <f>[1]!VendorFilteredRows( EquipmentListTable[],EquipmentListTable[Supplier], FilterSpecs!$A$6, $A$2)</f>
        <v>19.75</v>
      </c>
      <c r="V124" s="125">
        <f>[1]!VendorFilteredRows( EquipmentListTable[],EquipmentListTable[Supplier], FilterSpecs!$A$6, $A$2)</f>
        <v>19.75</v>
      </c>
      <c r="W124" s="125">
        <f>[1]!VendorFilteredRows( EquipmentListTable[],EquipmentListTable[Supplier], FilterSpecs!$A$6, $A$2)</f>
        <v>19.75</v>
      </c>
      <c r="X124" s="125" t="str">
        <f>[1]!VendorFilteredRows( EquipmentListTable[],EquipmentListTable[Supplier], FilterSpecs!$A$6, $A$2)</f>
        <v>https://www.sparkfun.com/products/11771</v>
      </c>
      <c r="Y124" s="125" t="str">
        <f>[1]!VendorFilteredRows( EquipmentListTable[],EquipmentListTable[Supplier], FilterSpecs!$A$6, $A$2)</f>
        <v>https://cdn.sparkfun.com/r/92-92/assets/parts/8/0/0/6/11771-01.jpg</v>
      </c>
      <c r="Z124" s="125" t="str">
        <f>[1]!VendorFilteredRows( EquipmentListTable[],EquipmentListTable[Supplier], FilterSpecs!$A$6, $A$2)</f>
        <v>https://www.sparkfun.com/products/11771</v>
      </c>
      <c r="AA124" s="125" t="str">
        <f>[1]!VendorFilteredRows( EquipmentListTable[],EquipmentListTable[Supplier], FilterSpecs!$A$6, $A$2)</f>
        <v>https://www.mouser.com/ProductDetail/474-BOB-11771</v>
      </c>
      <c r="AB124" s="125"/>
      <c r="AC124" s="125"/>
    </row>
    <row r="125" spans="1:29" x14ac:dyDescent="0.3">
      <c r="A125" s="125" t="str">
        <f>[1]!VendorFilteredRows( EquipmentListTable[],EquipmentListTable[Supplier], FilterSpecs!$A$6, $A$2)</f>
        <v>Secondary Component</v>
      </c>
      <c r="B125" s="125" t="str">
        <f>[1]!VendorFilteredRows( EquipmentListTable[],EquipmentListTable[Supplier], FilterSpecs!$A$6, $A$2)</f>
        <v>Interface/Level/Logic Conversion</v>
      </c>
      <c r="C125" s="125" t="str">
        <f>[1]!VendorFilteredRows( EquipmentListTable[],EquipmentListTable[Supplier], FilterSpecs!$A$6, $A$2)</f>
        <v>SparkFun</v>
      </c>
      <c r="D125" s="125" t="str">
        <f>[1]!VendorFilteredRows( EquipmentListTable[],EquipmentListTable[Supplier], FilterSpecs!$A$6, $A$2)</f>
        <v>BOB-12918</v>
      </c>
      <c r="E125" s="125">
        <f>[1]!VendorFilteredRows( EquipmentListTable[],EquipmentListTable[Supplier], FilterSpecs!$A$6, $A$2)</f>
        <v>1</v>
      </c>
      <c r="F125" s="125">
        <f>[1]!VendorFilteredRows( EquipmentListTable[],EquipmentListTable[Supplier], FilterSpecs!$A$6, $A$2)</f>
        <v>0</v>
      </c>
      <c r="G125" s="125">
        <f>[1]!VendorFilteredRows( EquipmentListTable[],EquipmentListTable[Supplier], FilterSpecs!$A$6, $A$2)</f>
        <v>0</v>
      </c>
      <c r="H125" s="125">
        <f>[1]!VendorFilteredRows( EquipmentListTable[],EquipmentListTable[Supplier], FilterSpecs!$A$6, $A$2)</f>
        <v>5</v>
      </c>
      <c r="I125" s="125">
        <f>[1]!VendorFilteredRows( EquipmentListTable[],EquipmentListTable[Supplier], FilterSpecs!$A$6, $A$2)</f>
        <v>5</v>
      </c>
      <c r="J125" s="125">
        <f>[1]!VendorFilteredRows( EquipmentListTable[],EquipmentListTable[Supplier], FilterSpecs!$A$6, $A$2)</f>
        <v>5</v>
      </c>
      <c r="K125" s="125">
        <f>[1]!VendorFilteredRows( EquipmentListTable[],EquipmentListTable[Supplier], FilterSpecs!$A$6, $A$2)</f>
        <v>0</v>
      </c>
      <c r="L125" s="125">
        <f>[1]!VendorFilteredRows( EquipmentListTable[],EquipmentListTable[Supplier], FilterSpecs!$A$6, $A$2)</f>
        <v>0</v>
      </c>
      <c r="M125" s="125" t="str">
        <f>[1]!VendorFilteredRows( EquipmentListTable[],EquipmentListTable[Supplier], FilterSpecs!$A$6, $A$2)</f>
        <v>SparkFun I2C DAC Breakout - MCP4725</v>
      </c>
      <c r="N125" s="125">
        <f>[1]!VendorFilteredRows( EquipmentListTable[],EquipmentListTable[Supplier], FilterSpecs!$A$6, $A$2)</f>
        <v>4.95</v>
      </c>
      <c r="O125" s="125">
        <f>[1]!VendorFilteredRows( EquipmentListTable[],EquipmentListTable[Supplier], FilterSpecs!$A$6, $A$2)</f>
        <v>0</v>
      </c>
      <c r="P125" s="125" t="str">
        <f>[1]!VendorFilteredRows( EquipmentListTable[],EquipmentListTable[Supplier], FilterSpecs!$A$6, $A$2)</f>
        <v>B</v>
      </c>
      <c r="Q125" s="125">
        <f>[1]!VendorFilteredRows( EquipmentListTable[],EquipmentListTable[Supplier], FilterSpecs!$A$6, $A$2)</f>
        <v>186</v>
      </c>
      <c r="R125" s="125" t="str">
        <f>[1]!VendorFilteredRows( EquipmentListTable[],EquipmentListTable[Supplier], FilterSpecs!$A$6, $A$2)</f>
        <v>BOB-12918</v>
      </c>
      <c r="S125" s="125">
        <f>[1]!VendorFilteredRows( EquipmentListTable[],EquipmentListTable[Supplier], FilterSpecs!$A$6, $A$2)</f>
        <v>4.95</v>
      </c>
      <c r="T125" s="125">
        <f>[1]!VendorFilteredRows( EquipmentListTable[],EquipmentListTable[Supplier], FilterSpecs!$A$6, $A$2)</f>
        <v>24.75</v>
      </c>
      <c r="U125" s="125">
        <f>[1]!VendorFilteredRows( EquipmentListTable[],EquipmentListTable[Supplier], FilterSpecs!$A$6, $A$2)</f>
        <v>24.75</v>
      </c>
      <c r="V125" s="125">
        <f>[1]!VendorFilteredRows( EquipmentListTable[],EquipmentListTable[Supplier], FilterSpecs!$A$6, $A$2)</f>
        <v>0</v>
      </c>
      <c r="W125" s="125">
        <f>[1]!VendorFilteredRows( EquipmentListTable[],EquipmentListTable[Supplier], FilterSpecs!$A$6, $A$2)</f>
        <v>0</v>
      </c>
      <c r="X125" s="125" t="str">
        <f>[1]!VendorFilteredRows( EquipmentListTable[],EquipmentListTable[Supplier], FilterSpecs!$A$6, $A$2)</f>
        <v>https://www.sparkfun.com/products/12918</v>
      </c>
      <c r="Y125" s="125" t="str">
        <f>[1]!VendorFilteredRows( EquipmentListTable[],EquipmentListTable[Supplier], FilterSpecs!$A$6, $A$2)</f>
        <v>https://cdn.sparkfun.com/r/92-92/assets/parts/9/8/3/2/12918-01.jpg</v>
      </c>
      <c r="Z125" s="125" t="str">
        <f>[1]!VendorFilteredRows( EquipmentListTable[],EquipmentListTable[Supplier], FilterSpecs!$A$6, $A$2)</f>
        <v>https://www.sparkfun.com/products/12918</v>
      </c>
      <c r="AA125" s="125" t="str">
        <f>[1]!VendorFilteredRows( EquipmentListTable[],EquipmentListTable[Supplier], FilterSpecs!$A$6, $A$2)</f>
        <v>https://www.mouser.com/ProductDetail/474-BOB-12918</v>
      </c>
      <c r="AB125" s="125"/>
      <c r="AC125" s="125"/>
    </row>
    <row r="126" spans="1:29" x14ac:dyDescent="0.3">
      <c r="A126" s="125" t="str">
        <f>[1]!VendorFilteredRows( EquipmentListTable[],EquipmentListTable[Supplier], FilterSpecs!$A$6, $A$2)</f>
        <v>Secondary Component</v>
      </c>
      <c r="B126" s="125" t="str">
        <f>[1]!VendorFilteredRows( EquipmentListTable[],EquipmentListTable[Supplier], FilterSpecs!$A$6, $A$2)</f>
        <v>Interface/Level/Logic Conversion</v>
      </c>
      <c r="C126" s="125" t="str">
        <f>[1]!VendorFilteredRows( EquipmentListTable[],EquipmentListTable[Supplier], FilterSpecs!$A$6, $A$2)</f>
        <v>SparkFun</v>
      </c>
      <c r="D126" s="125" t="str">
        <f>[1]!VendorFilteredRows( EquipmentListTable[],EquipmentListTable[Supplier], FilterSpecs!$A$6, $A$2)</f>
        <v>BOB-00717</v>
      </c>
      <c r="E126" s="125">
        <f>[1]!VendorFilteredRows( EquipmentListTable[],EquipmentListTable[Supplier], FilterSpecs!$A$6, $A$2)</f>
        <v>0</v>
      </c>
      <c r="F126" s="125">
        <f>[1]!VendorFilteredRows( EquipmentListTable[],EquipmentListTable[Supplier], FilterSpecs!$A$6, $A$2)</f>
        <v>0</v>
      </c>
      <c r="G126" s="125">
        <f>[1]!VendorFilteredRows( EquipmentListTable[],EquipmentListTable[Supplier], FilterSpecs!$A$6, $A$2)</f>
        <v>0</v>
      </c>
      <c r="H126" s="125">
        <f>[1]!VendorFilteredRows( EquipmentListTable[],EquipmentListTable[Supplier], FilterSpecs!$A$6, $A$2)</f>
        <v>0</v>
      </c>
      <c r="I126" s="125">
        <f>[1]!VendorFilteredRows( EquipmentListTable[],EquipmentListTable[Supplier], FilterSpecs!$A$6, $A$2)</f>
        <v>0</v>
      </c>
      <c r="J126" s="125">
        <f>[1]!VendorFilteredRows( EquipmentListTable[],EquipmentListTable[Supplier], FilterSpecs!$A$6, $A$2)</f>
        <v>0</v>
      </c>
      <c r="K126" s="125">
        <f>[1]!VendorFilteredRows( EquipmentListTable[],EquipmentListTable[Supplier], FilterSpecs!$A$6, $A$2)</f>
        <v>0</v>
      </c>
      <c r="L126" s="125">
        <f>[1]!VendorFilteredRows( EquipmentListTable[],EquipmentListTable[Supplier], FilterSpecs!$A$6, $A$2)</f>
        <v>0</v>
      </c>
      <c r="M126" s="125" t="str">
        <f>[1]!VendorFilteredRows( EquipmentListTable[],EquipmentListTable[Supplier], FilterSpecs!$A$6, $A$2)</f>
        <v>SparkFun SOT23 to DIP Adapter</v>
      </c>
      <c r="N126" s="125">
        <f>[1]!VendorFilteredRows( EquipmentListTable[],EquipmentListTable[Supplier], FilterSpecs!$A$6, $A$2)</f>
        <v>0.95</v>
      </c>
      <c r="O126" s="125">
        <f>[1]!VendorFilteredRows( EquipmentListTable[],EquipmentListTable[Supplier], FilterSpecs!$A$6, $A$2)</f>
        <v>0</v>
      </c>
      <c r="P126" s="125" t="str">
        <f>[1]!VendorFilteredRows( EquipmentListTable[],EquipmentListTable[Supplier], FilterSpecs!$A$6, $A$2)</f>
        <v>A</v>
      </c>
      <c r="Q126" s="125">
        <f>[1]!VendorFilteredRows( EquipmentListTable[],EquipmentListTable[Supplier], FilterSpecs!$A$6, $A$2)</f>
        <v>190</v>
      </c>
      <c r="R126" s="125" t="str">
        <f>[1]!VendorFilteredRows( EquipmentListTable[],EquipmentListTable[Supplier], FilterSpecs!$A$6, $A$2)</f>
        <v>BOB-00717</v>
      </c>
      <c r="S126" s="125">
        <f>[1]!VendorFilteredRows( EquipmentListTable[],EquipmentListTable[Supplier], FilterSpecs!$A$6, $A$2)</f>
        <v>0</v>
      </c>
      <c r="T126" s="125">
        <f>[1]!VendorFilteredRows( EquipmentListTable[],EquipmentListTable[Supplier], FilterSpecs!$A$6, $A$2)</f>
        <v>0</v>
      </c>
      <c r="U126" s="125">
        <f>[1]!VendorFilteredRows( EquipmentListTable[],EquipmentListTable[Supplier], FilterSpecs!$A$6, $A$2)</f>
        <v>0</v>
      </c>
      <c r="V126" s="125">
        <f>[1]!VendorFilteredRows( EquipmentListTable[],EquipmentListTable[Supplier], FilterSpecs!$A$6, $A$2)</f>
        <v>0</v>
      </c>
      <c r="W126" s="125">
        <f>[1]!VendorFilteredRows( EquipmentListTable[],EquipmentListTable[Supplier], FilterSpecs!$A$6, $A$2)</f>
        <v>0</v>
      </c>
      <c r="X126" s="125" t="str">
        <f>[1]!VendorFilteredRows( EquipmentListTable[],EquipmentListTable[Supplier], FilterSpecs!$A$6, $A$2)</f>
        <v>https://www.sparkfun.com/products/717</v>
      </c>
      <c r="Y126" s="125" t="str">
        <f>[1]!VendorFilteredRows( EquipmentListTable[],EquipmentListTable[Supplier], FilterSpecs!$A$6, $A$2)</f>
        <v>https://cdn.sparkfun.com/r/92-92/assets/parts/4/7/9/00717-01.jpg</v>
      </c>
      <c r="Z126" s="125" t="str">
        <f>[1]!VendorFilteredRows( EquipmentListTable[],EquipmentListTable[Supplier], FilterSpecs!$A$6, $A$2)</f>
        <v>https://www.sparkfun.com/products/00717</v>
      </c>
      <c r="AA126" s="125" t="str">
        <f>[1]!VendorFilteredRows( EquipmentListTable[],EquipmentListTable[Supplier], FilterSpecs!$A$6, $A$2)</f>
        <v>https://www.mouser.com/ProductDetail/474-BOB-00717</v>
      </c>
      <c r="AB126" s="125"/>
      <c r="AC126" s="125"/>
    </row>
    <row r="127" spans="1:29" x14ac:dyDescent="0.3">
      <c r="A127" s="125" t="str">
        <f>[1]!VendorFilteredRows( EquipmentListTable[],EquipmentListTable[Supplier], FilterSpecs!$A$6, $A$2)</f>
        <v>Secondary Component</v>
      </c>
      <c r="B127" s="125" t="str">
        <f>[1]!VendorFilteredRows( EquipmentListTable[],EquipmentListTable[Supplier], FilterSpecs!$A$6, $A$2)</f>
        <v>Interface/Level/Logic Conversion</v>
      </c>
      <c r="C127" s="125" t="str">
        <f>[1]!VendorFilteredRows( EquipmentListTable[],EquipmentListTable[Supplier], FilterSpecs!$A$6, $A$2)</f>
        <v>SparkFun</v>
      </c>
      <c r="D127" s="125" t="str">
        <f>[1]!VendorFilteredRows( EquipmentListTable[],EquipmentListTable[Supplier], FilterSpecs!$A$6, $A$2)</f>
        <v>BOB-13655</v>
      </c>
      <c r="E127" s="125">
        <f>[1]!VendorFilteredRows( EquipmentListTable[],EquipmentListTable[Supplier], FilterSpecs!$A$6, $A$2)</f>
        <v>0</v>
      </c>
      <c r="F127" s="125">
        <f>[1]!VendorFilteredRows( EquipmentListTable[],EquipmentListTable[Supplier], FilterSpecs!$A$6, $A$2)</f>
        <v>0</v>
      </c>
      <c r="G127" s="125">
        <f>[1]!VendorFilteredRows( EquipmentListTable[],EquipmentListTable[Supplier], FilterSpecs!$A$6, $A$2)</f>
        <v>0</v>
      </c>
      <c r="H127" s="125">
        <f>[1]!VendorFilteredRows( EquipmentListTable[],EquipmentListTable[Supplier], FilterSpecs!$A$6, $A$2)</f>
        <v>0</v>
      </c>
      <c r="I127" s="125">
        <f>[1]!VendorFilteredRows( EquipmentListTable[],EquipmentListTable[Supplier], FilterSpecs!$A$6, $A$2)</f>
        <v>0</v>
      </c>
      <c r="J127" s="125">
        <f>[1]!VendorFilteredRows( EquipmentListTable[],EquipmentListTable[Supplier], FilterSpecs!$A$6, $A$2)</f>
        <v>0</v>
      </c>
      <c r="K127" s="125">
        <f>[1]!VendorFilteredRows( EquipmentListTable[],EquipmentListTable[Supplier], FilterSpecs!$A$6, $A$2)</f>
        <v>0</v>
      </c>
      <c r="L127" s="125">
        <f>[1]!VendorFilteredRows( EquipmentListTable[],EquipmentListTable[Supplier], FilterSpecs!$A$6, $A$2)</f>
        <v>0</v>
      </c>
      <c r="M127" s="125" t="str">
        <f>[1]!VendorFilteredRows( EquipmentListTable[],EquipmentListTable[Supplier], FilterSpecs!$A$6, $A$2)</f>
        <v>SparkFun SOIC to DIP Adapter - 8-Pin</v>
      </c>
      <c r="N127" s="125">
        <f>[1]!VendorFilteredRows( EquipmentListTable[],EquipmentListTable[Supplier], FilterSpecs!$A$6, $A$2)</f>
        <v>2.95</v>
      </c>
      <c r="O127" s="125">
        <f>[1]!VendorFilteredRows( EquipmentListTable[],EquipmentListTable[Supplier], FilterSpecs!$A$6, $A$2)</f>
        <v>0</v>
      </c>
      <c r="P127" s="125" t="str">
        <f>[1]!VendorFilteredRows( EquipmentListTable[],EquipmentListTable[Supplier], FilterSpecs!$A$6, $A$2)</f>
        <v>A</v>
      </c>
      <c r="Q127" s="125">
        <f>[1]!VendorFilteredRows( EquipmentListTable[],EquipmentListTable[Supplier], FilterSpecs!$A$6, $A$2)</f>
        <v>191</v>
      </c>
      <c r="R127" s="125" t="str">
        <f>[1]!VendorFilteredRows( EquipmentListTable[],EquipmentListTable[Supplier], FilterSpecs!$A$6, $A$2)</f>
        <v>BOB-13655</v>
      </c>
      <c r="S127" s="125">
        <f>[1]!VendorFilteredRows( EquipmentListTable[],EquipmentListTable[Supplier], FilterSpecs!$A$6, $A$2)</f>
        <v>0</v>
      </c>
      <c r="T127" s="125">
        <f>[1]!VendorFilteredRows( EquipmentListTable[],EquipmentListTable[Supplier], FilterSpecs!$A$6, $A$2)</f>
        <v>0</v>
      </c>
      <c r="U127" s="125">
        <f>[1]!VendorFilteredRows( EquipmentListTable[],EquipmentListTable[Supplier], FilterSpecs!$A$6, $A$2)</f>
        <v>0</v>
      </c>
      <c r="V127" s="125">
        <f>[1]!VendorFilteredRows( EquipmentListTable[],EquipmentListTable[Supplier], FilterSpecs!$A$6, $A$2)</f>
        <v>0</v>
      </c>
      <c r="W127" s="125">
        <f>[1]!VendorFilteredRows( EquipmentListTable[],EquipmentListTable[Supplier], FilterSpecs!$A$6, $A$2)</f>
        <v>0</v>
      </c>
      <c r="X127" s="125" t="str">
        <f>[1]!VendorFilteredRows( EquipmentListTable[],EquipmentListTable[Supplier], FilterSpecs!$A$6, $A$2)</f>
        <v>https://www.sparkfun.com/products/13655</v>
      </c>
      <c r="Y127" s="125" t="str">
        <f>[1]!VendorFilteredRows( EquipmentListTable[],EquipmentListTable[Supplier], FilterSpecs!$A$6, $A$2)</f>
        <v>https://cdn.sparkfun.com/r/92-92/assets/parts/1/1/0/6/6/13655-01.jpg</v>
      </c>
      <c r="Z127" s="125" t="str">
        <f>[1]!VendorFilteredRows( EquipmentListTable[],EquipmentListTable[Supplier], FilterSpecs!$A$6, $A$2)</f>
        <v>https://www.sparkfun.com/products/13655</v>
      </c>
      <c r="AA127" s="125" t="str">
        <f>[1]!VendorFilteredRows( EquipmentListTable[],EquipmentListTable[Supplier], FilterSpecs!$A$6, $A$2)</f>
        <v>https://www.mouser.com/ProductDetail/474-BOB-13655</v>
      </c>
      <c r="AB127" s="125"/>
      <c r="AC127" s="125"/>
    </row>
    <row r="128" spans="1:29" x14ac:dyDescent="0.3">
      <c r="A128" s="125" t="str">
        <f>[1]!VendorFilteredRows( EquipmentListTable[],EquipmentListTable[Supplier], FilterSpecs!$A$6, $A$2)</f>
        <v>Secondary Component</v>
      </c>
      <c r="B128" s="125" t="str">
        <f>[1]!VendorFilteredRows( EquipmentListTable[],EquipmentListTable[Supplier], FilterSpecs!$A$6, $A$2)</f>
        <v>Interface/Level/Logic Conversion</v>
      </c>
      <c r="C128" s="125" t="str">
        <f>[1]!VendorFilteredRows( EquipmentListTable[],EquipmentListTable[Supplier], FilterSpecs!$A$6, $A$2)</f>
        <v>SparkFun</v>
      </c>
      <c r="D128" s="125" t="str">
        <f>[1]!VendorFilteredRows( EquipmentListTable[],EquipmentListTable[Supplier], FilterSpecs!$A$6, $A$2)</f>
        <v>BOB-00497</v>
      </c>
      <c r="E128" s="125">
        <f>[1]!VendorFilteredRows( EquipmentListTable[],EquipmentListTable[Supplier], FilterSpecs!$A$6, $A$2)</f>
        <v>0</v>
      </c>
      <c r="F128" s="125">
        <f>[1]!VendorFilteredRows( EquipmentListTable[],EquipmentListTable[Supplier], FilterSpecs!$A$6, $A$2)</f>
        <v>0</v>
      </c>
      <c r="G128" s="125">
        <f>[1]!VendorFilteredRows( EquipmentListTable[],EquipmentListTable[Supplier], FilterSpecs!$A$6, $A$2)</f>
        <v>0</v>
      </c>
      <c r="H128" s="125">
        <f>[1]!VendorFilteredRows( EquipmentListTable[],EquipmentListTable[Supplier], FilterSpecs!$A$6, $A$2)</f>
        <v>0</v>
      </c>
      <c r="I128" s="125">
        <f>[1]!VendorFilteredRows( EquipmentListTable[],EquipmentListTable[Supplier], FilterSpecs!$A$6, $A$2)</f>
        <v>0</v>
      </c>
      <c r="J128" s="125">
        <f>[1]!VendorFilteredRows( EquipmentListTable[],EquipmentListTable[Supplier], FilterSpecs!$A$6, $A$2)</f>
        <v>0</v>
      </c>
      <c r="K128" s="125">
        <f>[1]!VendorFilteredRows( EquipmentListTable[],EquipmentListTable[Supplier], FilterSpecs!$A$6, $A$2)</f>
        <v>0</v>
      </c>
      <c r="L128" s="125">
        <f>[1]!VendorFilteredRows( EquipmentListTable[],EquipmentListTable[Supplier], FilterSpecs!$A$6, $A$2)</f>
        <v>0</v>
      </c>
      <c r="M128" s="125" t="str">
        <f>[1]!VendorFilteredRows( EquipmentListTable[],EquipmentListTable[Supplier], FilterSpecs!$A$6, $A$2)</f>
        <v>SparkFun SSOP to DIP Adapter - 8-Pin</v>
      </c>
      <c r="N128" s="125">
        <f>[1]!VendorFilteredRows( EquipmentListTable[],EquipmentListTable[Supplier], FilterSpecs!$A$6, $A$2)</f>
        <v>2.95</v>
      </c>
      <c r="O128" s="125">
        <f>[1]!VendorFilteredRows( EquipmentListTable[],EquipmentListTable[Supplier], FilterSpecs!$A$6, $A$2)</f>
        <v>0</v>
      </c>
      <c r="P128" s="125" t="str">
        <f>[1]!VendorFilteredRows( EquipmentListTable[],EquipmentListTable[Supplier], FilterSpecs!$A$6, $A$2)</f>
        <v>A</v>
      </c>
      <c r="Q128" s="125">
        <f>[1]!VendorFilteredRows( EquipmentListTable[],EquipmentListTable[Supplier], FilterSpecs!$A$6, $A$2)</f>
        <v>192</v>
      </c>
      <c r="R128" s="125" t="str">
        <f>[1]!VendorFilteredRows( EquipmentListTable[],EquipmentListTable[Supplier], FilterSpecs!$A$6, $A$2)</f>
        <v>BOB-00497</v>
      </c>
      <c r="S128" s="125">
        <f>[1]!VendorFilteredRows( EquipmentListTable[],EquipmentListTable[Supplier], FilterSpecs!$A$6, $A$2)</f>
        <v>0</v>
      </c>
      <c r="T128" s="125">
        <f>[1]!VendorFilteredRows( EquipmentListTable[],EquipmentListTable[Supplier], FilterSpecs!$A$6, $A$2)</f>
        <v>0</v>
      </c>
      <c r="U128" s="125">
        <f>[1]!VendorFilteredRows( EquipmentListTable[],EquipmentListTable[Supplier], FilterSpecs!$A$6, $A$2)</f>
        <v>0</v>
      </c>
      <c r="V128" s="125">
        <f>[1]!VendorFilteredRows( EquipmentListTable[],EquipmentListTable[Supplier], FilterSpecs!$A$6, $A$2)</f>
        <v>0</v>
      </c>
      <c r="W128" s="125">
        <f>[1]!VendorFilteredRows( EquipmentListTable[],EquipmentListTable[Supplier], FilterSpecs!$A$6, $A$2)</f>
        <v>0</v>
      </c>
      <c r="X128" s="125" t="str">
        <f>[1]!VendorFilteredRows( EquipmentListTable[],EquipmentListTable[Supplier], FilterSpecs!$A$6, $A$2)</f>
        <v>https://www.sparkfun.com/products/497</v>
      </c>
      <c r="Y128" s="125" t="str">
        <f>[1]!VendorFilteredRows( EquipmentListTable[],EquipmentListTable[Supplier], FilterSpecs!$A$6, $A$2)</f>
        <v>https://cdn.sparkfun.com/r/92-92/assets/parts/2/8/2/00497-01b.jpg</v>
      </c>
      <c r="Z128" s="125" t="str">
        <f>[1]!VendorFilteredRows( EquipmentListTable[],EquipmentListTable[Supplier], FilterSpecs!$A$6, $A$2)</f>
        <v>https://www.sparkfun.com/products/00497</v>
      </c>
      <c r="AA128" s="125" t="str">
        <f>[1]!VendorFilteredRows( EquipmentListTable[],EquipmentListTable[Supplier], FilterSpecs!$A$6, $A$2)</f>
        <v>https://www.mouser.com/ProductDetail/474-BOB-00497</v>
      </c>
      <c r="AB128" s="125"/>
      <c r="AC128" s="125"/>
    </row>
    <row r="129" spans="1:29" x14ac:dyDescent="0.3">
      <c r="A129" s="125" t="str">
        <f>[1]!VendorFilteredRows( EquipmentListTable[],EquipmentListTable[Supplier], FilterSpecs!$A$6, $A$2)</f>
        <v>Secondary Component</v>
      </c>
      <c r="B129" s="125" t="str">
        <f>[1]!VendorFilteredRows( EquipmentListTable[],EquipmentListTable[Supplier], FilterSpecs!$A$6, $A$2)</f>
        <v>Interface/Level/Logic Conversion</v>
      </c>
      <c r="C129" s="125" t="str">
        <f>[1]!VendorFilteredRows( EquipmentListTable[],EquipmentListTable[Supplier], FilterSpecs!$A$6, $A$2)</f>
        <v>SparkFun</v>
      </c>
      <c r="D129" s="125" t="str">
        <f>[1]!VendorFilteredRows( EquipmentListTable[],EquipmentListTable[Supplier], FilterSpecs!$A$6, $A$2)</f>
        <v>BOB-13994</v>
      </c>
      <c r="E129" s="125">
        <f>[1]!VendorFilteredRows( EquipmentListTable[],EquipmentListTable[Supplier], FilterSpecs!$A$6, $A$2)</f>
        <v>0</v>
      </c>
      <c r="F129" s="125">
        <f>[1]!VendorFilteredRows( EquipmentListTable[],EquipmentListTable[Supplier], FilterSpecs!$A$6, $A$2)</f>
        <v>0</v>
      </c>
      <c r="G129" s="125">
        <f>[1]!VendorFilteredRows( EquipmentListTable[],EquipmentListTable[Supplier], FilterSpecs!$A$6, $A$2)</f>
        <v>0</v>
      </c>
      <c r="H129" s="125">
        <f>[1]!VendorFilteredRows( EquipmentListTable[],EquipmentListTable[Supplier], FilterSpecs!$A$6, $A$2)</f>
        <v>0</v>
      </c>
      <c r="I129" s="125">
        <f>[1]!VendorFilteredRows( EquipmentListTable[],EquipmentListTable[Supplier], FilterSpecs!$A$6, $A$2)</f>
        <v>0</v>
      </c>
      <c r="J129" s="125">
        <f>[1]!VendorFilteredRows( EquipmentListTable[],EquipmentListTable[Supplier], FilterSpecs!$A$6, $A$2)</f>
        <v>0</v>
      </c>
      <c r="K129" s="125">
        <f>[1]!VendorFilteredRows( EquipmentListTable[],EquipmentListTable[Supplier], FilterSpecs!$A$6, $A$2)</f>
        <v>0</v>
      </c>
      <c r="L129" s="125">
        <f>[1]!VendorFilteredRows( EquipmentListTable[],EquipmentListTable[Supplier], FilterSpecs!$A$6, $A$2)</f>
        <v>0</v>
      </c>
      <c r="M129" s="125" t="str">
        <f>[1]!VendorFilteredRows( EquipmentListTable[],EquipmentListTable[Supplier], FilterSpecs!$A$6, $A$2)</f>
        <v>SparkFun SSOP to DIP Adapter - 16-Pin</v>
      </c>
      <c r="N129" s="125">
        <f>[1]!VendorFilteredRows( EquipmentListTable[],EquipmentListTable[Supplier], FilterSpecs!$A$6, $A$2)</f>
        <v>2.95</v>
      </c>
      <c r="O129" s="125">
        <f>[1]!VendorFilteredRows( EquipmentListTable[],EquipmentListTable[Supplier], FilterSpecs!$A$6, $A$2)</f>
        <v>0</v>
      </c>
      <c r="P129" s="125" t="str">
        <f>[1]!VendorFilteredRows( EquipmentListTable[],EquipmentListTable[Supplier], FilterSpecs!$A$6, $A$2)</f>
        <v>A</v>
      </c>
      <c r="Q129" s="125">
        <f>[1]!VendorFilteredRows( EquipmentListTable[],EquipmentListTable[Supplier], FilterSpecs!$A$6, $A$2)</f>
        <v>193</v>
      </c>
      <c r="R129" s="125" t="str">
        <f>[1]!VendorFilteredRows( EquipmentListTable[],EquipmentListTable[Supplier], FilterSpecs!$A$6, $A$2)</f>
        <v>BOB-13994</v>
      </c>
      <c r="S129" s="125">
        <f>[1]!VendorFilteredRows( EquipmentListTable[],EquipmentListTable[Supplier], FilterSpecs!$A$6, $A$2)</f>
        <v>0</v>
      </c>
      <c r="T129" s="125">
        <f>[1]!VendorFilteredRows( EquipmentListTable[],EquipmentListTable[Supplier], FilterSpecs!$A$6, $A$2)</f>
        <v>0</v>
      </c>
      <c r="U129" s="125">
        <f>[1]!VendorFilteredRows( EquipmentListTable[],EquipmentListTable[Supplier], FilterSpecs!$A$6, $A$2)</f>
        <v>0</v>
      </c>
      <c r="V129" s="125">
        <f>[1]!VendorFilteredRows( EquipmentListTable[],EquipmentListTable[Supplier], FilterSpecs!$A$6, $A$2)</f>
        <v>0</v>
      </c>
      <c r="W129" s="125">
        <f>[1]!VendorFilteredRows( EquipmentListTable[],EquipmentListTable[Supplier], FilterSpecs!$A$6, $A$2)</f>
        <v>0</v>
      </c>
      <c r="X129" s="125" t="str">
        <f>[1]!VendorFilteredRows( EquipmentListTable[],EquipmentListTable[Supplier], FilterSpecs!$A$6, $A$2)</f>
        <v>https://www.sparkfun.com/products/13994</v>
      </c>
      <c r="Y129" s="125" t="str">
        <f>[1]!VendorFilteredRows( EquipmentListTable[],EquipmentListTable[Supplier], FilterSpecs!$A$6, $A$2)</f>
        <v>https://cdn.sparkfun.com/r/92-92/assets/parts/1/1/7/6/7/13994-01.jpg</v>
      </c>
      <c r="Z129" s="125" t="str">
        <f>[1]!VendorFilteredRows( EquipmentListTable[],EquipmentListTable[Supplier], FilterSpecs!$A$6, $A$2)</f>
        <v>https://www.sparkfun.com/products/13994</v>
      </c>
      <c r="AA129" s="125" t="str">
        <f>[1]!VendorFilteredRows( EquipmentListTable[],EquipmentListTable[Supplier], FilterSpecs!$A$6, $A$2)</f>
        <v>https://www.mouser.com/ProductDetail/474-BOB-13994</v>
      </c>
      <c r="AB129" s="125"/>
      <c r="AC129" s="125"/>
    </row>
    <row r="130" spans="1:29" x14ac:dyDescent="0.3">
      <c r="A130" s="125" t="str">
        <f>[1]!VendorFilteredRows( EquipmentListTable[],EquipmentListTable[Supplier], FilterSpecs!$A$6, $A$2)</f>
        <v>Secondary Component</v>
      </c>
      <c r="B130" s="125" t="str">
        <f>[1]!VendorFilteredRows( EquipmentListTable[],EquipmentListTable[Supplier], FilterSpecs!$A$6, $A$2)</f>
        <v>Interface/Level/Logic Conversion</v>
      </c>
      <c r="C130" s="125" t="str">
        <f>[1]!VendorFilteredRows( EquipmentListTable[],EquipmentListTable[Supplier], FilterSpecs!$A$6, $A$2)</f>
        <v>SparkFun</v>
      </c>
      <c r="D130" s="125" t="str">
        <f>[1]!VendorFilteredRows( EquipmentListTable[],EquipmentListTable[Supplier], FilterSpecs!$A$6, $A$2)</f>
        <v>BOB-00495</v>
      </c>
      <c r="E130" s="125">
        <f>[1]!VendorFilteredRows( EquipmentListTable[],EquipmentListTable[Supplier], FilterSpecs!$A$6, $A$2)</f>
        <v>0</v>
      </c>
      <c r="F130" s="125">
        <f>[1]!VendorFilteredRows( EquipmentListTable[],EquipmentListTable[Supplier], FilterSpecs!$A$6, $A$2)</f>
        <v>0</v>
      </c>
      <c r="G130" s="125">
        <f>[1]!VendorFilteredRows( EquipmentListTable[],EquipmentListTable[Supplier], FilterSpecs!$A$6, $A$2)</f>
        <v>0</v>
      </c>
      <c r="H130" s="125">
        <f>[1]!VendorFilteredRows( EquipmentListTable[],EquipmentListTable[Supplier], FilterSpecs!$A$6, $A$2)</f>
        <v>0</v>
      </c>
      <c r="I130" s="125">
        <f>[1]!VendorFilteredRows( EquipmentListTable[],EquipmentListTable[Supplier], FilterSpecs!$A$6, $A$2)</f>
        <v>0</v>
      </c>
      <c r="J130" s="125">
        <f>[1]!VendorFilteredRows( EquipmentListTable[],EquipmentListTable[Supplier], FilterSpecs!$A$6, $A$2)</f>
        <v>0</v>
      </c>
      <c r="K130" s="125">
        <f>[1]!VendorFilteredRows( EquipmentListTable[],EquipmentListTable[Supplier], FilterSpecs!$A$6, $A$2)</f>
        <v>0</v>
      </c>
      <c r="L130" s="125">
        <f>[1]!VendorFilteredRows( EquipmentListTable[],EquipmentListTable[Supplier], FilterSpecs!$A$6, $A$2)</f>
        <v>0</v>
      </c>
      <c r="M130" s="125" t="str">
        <f>[1]!VendorFilteredRows( EquipmentListTable[],EquipmentListTable[Supplier], FilterSpecs!$A$6, $A$2)</f>
        <v>SparkFun SOIC to DIP Adapter - 20-Pin</v>
      </c>
      <c r="N130" s="125">
        <f>[1]!VendorFilteredRows( EquipmentListTable[],EquipmentListTable[Supplier], FilterSpecs!$A$6, $A$2)</f>
        <v>3.95</v>
      </c>
      <c r="O130" s="125">
        <f>[1]!VendorFilteredRows( EquipmentListTable[],EquipmentListTable[Supplier], FilterSpecs!$A$6, $A$2)</f>
        <v>0</v>
      </c>
      <c r="P130" s="125" t="str">
        <f>[1]!VendorFilteredRows( EquipmentListTable[],EquipmentListTable[Supplier], FilterSpecs!$A$6, $A$2)</f>
        <v>A</v>
      </c>
      <c r="Q130" s="125">
        <f>[1]!VendorFilteredRows( EquipmentListTable[],EquipmentListTable[Supplier], FilterSpecs!$A$6, $A$2)</f>
        <v>194</v>
      </c>
      <c r="R130" s="125" t="str">
        <f>[1]!VendorFilteredRows( EquipmentListTable[],EquipmentListTable[Supplier], FilterSpecs!$A$6, $A$2)</f>
        <v>BOB-00495</v>
      </c>
      <c r="S130" s="125">
        <f>[1]!VendorFilteredRows( EquipmentListTable[],EquipmentListTable[Supplier], FilterSpecs!$A$6, $A$2)</f>
        <v>0</v>
      </c>
      <c r="T130" s="125">
        <f>[1]!VendorFilteredRows( EquipmentListTable[],EquipmentListTable[Supplier], FilterSpecs!$A$6, $A$2)</f>
        <v>0</v>
      </c>
      <c r="U130" s="125">
        <f>[1]!VendorFilteredRows( EquipmentListTable[],EquipmentListTable[Supplier], FilterSpecs!$A$6, $A$2)</f>
        <v>0</v>
      </c>
      <c r="V130" s="125">
        <f>[1]!VendorFilteredRows( EquipmentListTable[],EquipmentListTable[Supplier], FilterSpecs!$A$6, $A$2)</f>
        <v>0</v>
      </c>
      <c r="W130" s="125">
        <f>[1]!VendorFilteredRows( EquipmentListTable[],EquipmentListTable[Supplier], FilterSpecs!$A$6, $A$2)</f>
        <v>0</v>
      </c>
      <c r="X130" s="125" t="str">
        <f>[1]!VendorFilteredRows( EquipmentListTable[],EquipmentListTable[Supplier], FilterSpecs!$A$6, $A$2)</f>
        <v>https://www.sparkfun.com/products/495</v>
      </c>
      <c r="Y130" s="125" t="str">
        <f>[1]!VendorFilteredRows( EquipmentListTable[],EquipmentListTable[Supplier], FilterSpecs!$A$6, $A$2)</f>
        <v>https://cdn.sparkfun.com/r/92-92/assets/parts/2/8/1/00495-01.jpg</v>
      </c>
      <c r="Z130" s="125" t="str">
        <f>[1]!VendorFilteredRows( EquipmentListTable[],EquipmentListTable[Supplier], FilterSpecs!$A$6, $A$2)</f>
        <v>https://www.sparkfun.com/products/00495</v>
      </c>
      <c r="AA130" s="125" t="str">
        <f>[1]!VendorFilteredRows( EquipmentListTable[],EquipmentListTable[Supplier], FilterSpecs!$A$6, $A$2)</f>
        <v>https://www.mouser.com/ProductDetail/474-BOB-00495</v>
      </c>
      <c r="AB130" s="125"/>
      <c r="AC130" s="125"/>
    </row>
    <row r="131" spans="1:29" x14ac:dyDescent="0.3">
      <c r="A131" s="125" t="str">
        <f>[1]!VendorFilteredRows( EquipmentListTable[],EquipmentListTable[Supplier], FilterSpecs!$A$6, $A$2)</f>
        <v>Secondary Component</v>
      </c>
      <c r="B131" s="125" t="str">
        <f>[1]!VendorFilteredRows( EquipmentListTable[],EquipmentListTable[Supplier], FilterSpecs!$A$6, $A$2)</f>
        <v>Interface/Level/Logic Conversion</v>
      </c>
      <c r="C131" s="125" t="str">
        <f>[1]!VendorFilteredRows( EquipmentListTable[],EquipmentListTable[Supplier], FilterSpecs!$A$6, $A$2)</f>
        <v>SparkFun</v>
      </c>
      <c r="D131" s="125" t="str">
        <f>[1]!VendorFilteredRows( EquipmentListTable[],EquipmentListTable[Supplier], FilterSpecs!$A$6, $A$2)</f>
        <v>BOB-00499</v>
      </c>
      <c r="E131" s="125">
        <f>[1]!VendorFilteredRows( EquipmentListTable[],EquipmentListTable[Supplier], FilterSpecs!$A$6, $A$2)</f>
        <v>0</v>
      </c>
      <c r="F131" s="125">
        <f>[1]!VendorFilteredRows( EquipmentListTable[],EquipmentListTable[Supplier], FilterSpecs!$A$6, $A$2)</f>
        <v>0</v>
      </c>
      <c r="G131" s="125">
        <f>[1]!VendorFilteredRows( EquipmentListTable[],EquipmentListTable[Supplier], FilterSpecs!$A$6, $A$2)</f>
        <v>0</v>
      </c>
      <c r="H131" s="125">
        <f>[1]!VendorFilteredRows( EquipmentListTable[],EquipmentListTable[Supplier], FilterSpecs!$A$6, $A$2)</f>
        <v>0</v>
      </c>
      <c r="I131" s="125">
        <f>[1]!VendorFilteredRows( EquipmentListTable[],EquipmentListTable[Supplier], FilterSpecs!$A$6, $A$2)</f>
        <v>0</v>
      </c>
      <c r="J131" s="125">
        <f>[1]!VendorFilteredRows( EquipmentListTable[],EquipmentListTable[Supplier], FilterSpecs!$A$6, $A$2)</f>
        <v>0</v>
      </c>
      <c r="K131" s="125">
        <f>[1]!VendorFilteredRows( EquipmentListTable[],EquipmentListTable[Supplier], FilterSpecs!$A$6, $A$2)</f>
        <v>0</v>
      </c>
      <c r="L131" s="125">
        <f>[1]!VendorFilteredRows( EquipmentListTable[],EquipmentListTable[Supplier], FilterSpecs!$A$6, $A$2)</f>
        <v>0</v>
      </c>
      <c r="M131" s="125" t="str">
        <f>[1]!VendorFilteredRows( EquipmentListTable[],EquipmentListTable[Supplier], FilterSpecs!$A$6, $A$2)</f>
        <v>SparkFun SSOP to DIP Adapter - 20-Pin</v>
      </c>
      <c r="N131" s="125">
        <f>[1]!VendorFilteredRows( EquipmentListTable[],EquipmentListTable[Supplier], FilterSpecs!$A$6, $A$2)</f>
        <v>3.95</v>
      </c>
      <c r="O131" s="125">
        <f>[1]!VendorFilteredRows( EquipmentListTable[],EquipmentListTable[Supplier], FilterSpecs!$A$6, $A$2)</f>
        <v>0</v>
      </c>
      <c r="P131" s="125" t="str">
        <f>[1]!VendorFilteredRows( EquipmentListTable[],EquipmentListTable[Supplier], FilterSpecs!$A$6, $A$2)</f>
        <v>A</v>
      </c>
      <c r="Q131" s="125">
        <f>[1]!VendorFilteredRows( EquipmentListTable[],EquipmentListTable[Supplier], FilterSpecs!$A$6, $A$2)</f>
        <v>195</v>
      </c>
      <c r="R131" s="125" t="str">
        <f>[1]!VendorFilteredRows( EquipmentListTable[],EquipmentListTable[Supplier], FilterSpecs!$A$6, $A$2)</f>
        <v>BOB-00499</v>
      </c>
      <c r="S131" s="125">
        <f>[1]!VendorFilteredRows( EquipmentListTable[],EquipmentListTable[Supplier], FilterSpecs!$A$6, $A$2)</f>
        <v>0</v>
      </c>
      <c r="T131" s="125">
        <f>[1]!VendorFilteredRows( EquipmentListTable[],EquipmentListTable[Supplier], FilterSpecs!$A$6, $A$2)</f>
        <v>0</v>
      </c>
      <c r="U131" s="125">
        <f>[1]!VendorFilteredRows( EquipmentListTable[],EquipmentListTable[Supplier], FilterSpecs!$A$6, $A$2)</f>
        <v>0</v>
      </c>
      <c r="V131" s="125">
        <f>[1]!VendorFilteredRows( EquipmentListTable[],EquipmentListTable[Supplier], FilterSpecs!$A$6, $A$2)</f>
        <v>0</v>
      </c>
      <c r="W131" s="125">
        <f>[1]!VendorFilteredRows( EquipmentListTable[],EquipmentListTable[Supplier], FilterSpecs!$A$6, $A$2)</f>
        <v>0</v>
      </c>
      <c r="X131" s="125" t="str">
        <f>[1]!VendorFilteredRows( EquipmentListTable[],EquipmentListTable[Supplier], FilterSpecs!$A$6, $A$2)</f>
        <v>https://www.sparkfun.com/products/499</v>
      </c>
      <c r="Y131" s="125" t="str">
        <f>[1]!VendorFilteredRows( EquipmentListTable[],EquipmentListTable[Supplier], FilterSpecs!$A$6, $A$2)</f>
        <v>https://cdn.sparkfun.com/r/92-92/assets/parts/2/8/3/00499-01.jpg</v>
      </c>
      <c r="Z131" s="125" t="str">
        <f>[1]!VendorFilteredRows( EquipmentListTable[],EquipmentListTable[Supplier], FilterSpecs!$A$6, $A$2)</f>
        <v>https://www.sparkfun.com/products/00499</v>
      </c>
      <c r="AA131" s="125" t="str">
        <f>[1]!VendorFilteredRows( EquipmentListTable[],EquipmentListTable[Supplier], FilterSpecs!$A$6, $A$2)</f>
        <v>https://www.mouser.com/ProductDetail/474-BOB-00499</v>
      </c>
      <c r="AB131" s="125"/>
      <c r="AC131" s="125"/>
    </row>
    <row r="132" spans="1:29" x14ac:dyDescent="0.3">
      <c r="A132" s="125" t="str">
        <f>[1]!VendorFilteredRows( EquipmentListTable[],EquipmentListTable[Supplier], FilterSpecs!$A$6, $A$2)</f>
        <v>Secondary Component</v>
      </c>
      <c r="B132" s="125" t="str">
        <f>[1]!VendorFilteredRows( EquipmentListTable[],EquipmentListTable[Supplier], FilterSpecs!$A$6, $A$2)</f>
        <v>Interface/Level/Logic Conversion</v>
      </c>
      <c r="C132" s="125" t="str">
        <f>[1]!VendorFilteredRows( EquipmentListTable[],EquipmentListTable[Supplier], FilterSpecs!$A$6, $A$2)</f>
        <v>SparkFun</v>
      </c>
      <c r="D132" s="125" t="str">
        <f>[1]!VendorFilteredRows( EquipmentListTable[],EquipmentListTable[Supplier], FilterSpecs!$A$6, $A$2)</f>
        <v>BOB-00496</v>
      </c>
      <c r="E132" s="125">
        <f>[1]!VendorFilteredRows( EquipmentListTable[],EquipmentListTable[Supplier], FilterSpecs!$A$6, $A$2)</f>
        <v>0</v>
      </c>
      <c r="F132" s="125">
        <f>[1]!VendorFilteredRows( EquipmentListTable[],EquipmentListTable[Supplier], FilterSpecs!$A$6, $A$2)</f>
        <v>0</v>
      </c>
      <c r="G132" s="125">
        <f>[1]!VendorFilteredRows( EquipmentListTable[],EquipmentListTable[Supplier], FilterSpecs!$A$6, $A$2)</f>
        <v>0</v>
      </c>
      <c r="H132" s="125">
        <f>[1]!VendorFilteredRows( EquipmentListTable[],EquipmentListTable[Supplier], FilterSpecs!$A$6, $A$2)</f>
        <v>0</v>
      </c>
      <c r="I132" s="125">
        <f>[1]!VendorFilteredRows( EquipmentListTable[],EquipmentListTable[Supplier], FilterSpecs!$A$6, $A$2)</f>
        <v>0</v>
      </c>
      <c r="J132" s="125">
        <f>[1]!VendorFilteredRows( EquipmentListTable[],EquipmentListTable[Supplier], FilterSpecs!$A$6, $A$2)</f>
        <v>0</v>
      </c>
      <c r="K132" s="125">
        <f>[1]!VendorFilteredRows( EquipmentListTable[],EquipmentListTable[Supplier], FilterSpecs!$A$6, $A$2)</f>
        <v>0</v>
      </c>
      <c r="L132" s="125">
        <f>[1]!VendorFilteredRows( EquipmentListTable[],EquipmentListTable[Supplier], FilterSpecs!$A$6, $A$2)</f>
        <v>0</v>
      </c>
      <c r="M132" s="125" t="str">
        <f>[1]!VendorFilteredRows( EquipmentListTable[],EquipmentListTable[Supplier], FilterSpecs!$A$6, $A$2)</f>
        <v>SparkFun SOIC to DIP Adapter - 28-Pin</v>
      </c>
      <c r="N132" s="125">
        <f>[1]!VendorFilteredRows( EquipmentListTable[],EquipmentListTable[Supplier], FilterSpecs!$A$6, $A$2)</f>
        <v>3.95</v>
      </c>
      <c r="O132" s="125">
        <f>[1]!VendorFilteredRows( EquipmentListTable[],EquipmentListTable[Supplier], FilterSpecs!$A$6, $A$2)</f>
        <v>0</v>
      </c>
      <c r="P132" s="125" t="str">
        <f>[1]!VendorFilteredRows( EquipmentListTable[],EquipmentListTable[Supplier], FilterSpecs!$A$6, $A$2)</f>
        <v>A</v>
      </c>
      <c r="Q132" s="125">
        <f>[1]!VendorFilteredRows( EquipmentListTable[],EquipmentListTable[Supplier], FilterSpecs!$A$6, $A$2)</f>
        <v>196</v>
      </c>
      <c r="R132" s="125" t="str">
        <f>[1]!VendorFilteredRows( EquipmentListTable[],EquipmentListTable[Supplier], FilterSpecs!$A$6, $A$2)</f>
        <v>BOB-00496</v>
      </c>
      <c r="S132" s="125">
        <f>[1]!VendorFilteredRows( EquipmentListTable[],EquipmentListTable[Supplier], FilterSpecs!$A$6, $A$2)</f>
        <v>0</v>
      </c>
      <c r="T132" s="125">
        <f>[1]!VendorFilteredRows( EquipmentListTable[],EquipmentListTable[Supplier], FilterSpecs!$A$6, $A$2)</f>
        <v>0</v>
      </c>
      <c r="U132" s="125">
        <f>[1]!VendorFilteredRows( EquipmentListTable[],EquipmentListTable[Supplier], FilterSpecs!$A$6, $A$2)</f>
        <v>0</v>
      </c>
      <c r="V132" s="125">
        <f>[1]!VendorFilteredRows( EquipmentListTable[],EquipmentListTable[Supplier], FilterSpecs!$A$6, $A$2)</f>
        <v>0</v>
      </c>
      <c r="W132" s="125">
        <f>[1]!VendorFilteredRows( EquipmentListTable[],EquipmentListTable[Supplier], FilterSpecs!$A$6, $A$2)</f>
        <v>0</v>
      </c>
      <c r="X132" s="125" t="str">
        <f>[1]!VendorFilteredRows( EquipmentListTable[],EquipmentListTable[Supplier], FilterSpecs!$A$6, $A$2)</f>
        <v>https://www.sparkfun.com/products/496</v>
      </c>
      <c r="Y132" s="125" t="str">
        <f>[1]!VendorFilteredRows( EquipmentListTable[],EquipmentListTable[Supplier], FilterSpecs!$A$6, $A$2)</f>
        <v>https://cdn.sparkfun.com/r/92-92/assets/parts/1/6/2/00496-1.jpg</v>
      </c>
      <c r="Z132" s="125" t="str">
        <f>[1]!VendorFilteredRows( EquipmentListTable[],EquipmentListTable[Supplier], FilterSpecs!$A$6, $A$2)</f>
        <v>https://www.sparkfun.com/products/00496</v>
      </c>
      <c r="AA132" s="125" t="str">
        <f>[1]!VendorFilteredRows( EquipmentListTable[],EquipmentListTable[Supplier], FilterSpecs!$A$6, $A$2)</f>
        <v>https://www.mouser.com/ProductDetail/474-BOB-00496</v>
      </c>
      <c r="AB132" s="125"/>
      <c r="AC132" s="125"/>
    </row>
    <row r="133" spans="1:29" x14ac:dyDescent="0.3">
      <c r="A133" s="125" t="str">
        <f>[1]!VendorFilteredRows( EquipmentListTable[],EquipmentListTable[Supplier], FilterSpecs!$A$6, $A$2)</f>
        <v>Secondary Component</v>
      </c>
      <c r="B133" s="125" t="str">
        <f>[1]!VendorFilteredRows( EquipmentListTable[],EquipmentListTable[Supplier], FilterSpecs!$A$6, $A$2)</f>
        <v>Interface/Level/Logic Conversion</v>
      </c>
      <c r="C133" s="125" t="str">
        <f>[1]!VendorFilteredRows( EquipmentListTable[],EquipmentListTable[Supplier], FilterSpecs!$A$6, $A$2)</f>
        <v>SparkFun</v>
      </c>
      <c r="D133" s="125" t="str">
        <f>[1]!VendorFilteredRows( EquipmentListTable[],EquipmentListTable[Supplier], FilterSpecs!$A$6, $A$2)</f>
        <v>BOB-00500</v>
      </c>
      <c r="E133" s="125">
        <f>[1]!VendorFilteredRows( EquipmentListTable[],EquipmentListTable[Supplier], FilterSpecs!$A$6, $A$2)</f>
        <v>0</v>
      </c>
      <c r="F133" s="125">
        <f>[1]!VendorFilteredRows( EquipmentListTable[],EquipmentListTable[Supplier], FilterSpecs!$A$6, $A$2)</f>
        <v>0</v>
      </c>
      <c r="G133" s="125">
        <f>[1]!VendorFilteredRows( EquipmentListTable[],EquipmentListTable[Supplier], FilterSpecs!$A$6, $A$2)</f>
        <v>0</v>
      </c>
      <c r="H133" s="125">
        <f>[1]!VendorFilteredRows( EquipmentListTable[],EquipmentListTable[Supplier], FilterSpecs!$A$6, $A$2)</f>
        <v>0</v>
      </c>
      <c r="I133" s="125">
        <f>[1]!VendorFilteredRows( EquipmentListTable[],EquipmentListTable[Supplier], FilterSpecs!$A$6, $A$2)</f>
        <v>0</v>
      </c>
      <c r="J133" s="125">
        <f>[1]!VendorFilteredRows( EquipmentListTable[],EquipmentListTable[Supplier], FilterSpecs!$A$6, $A$2)</f>
        <v>0</v>
      </c>
      <c r="K133" s="125">
        <f>[1]!VendorFilteredRows( EquipmentListTable[],EquipmentListTable[Supplier], FilterSpecs!$A$6, $A$2)</f>
        <v>0</v>
      </c>
      <c r="L133" s="125">
        <f>[1]!VendorFilteredRows( EquipmentListTable[],EquipmentListTable[Supplier], FilterSpecs!$A$6, $A$2)</f>
        <v>0</v>
      </c>
      <c r="M133" s="125" t="str">
        <f>[1]!VendorFilteredRows( EquipmentListTable[],EquipmentListTable[Supplier], FilterSpecs!$A$6, $A$2)</f>
        <v>SparkFun SSOP to DIP Adapter - 28-Pin</v>
      </c>
      <c r="N133" s="125">
        <f>[1]!VendorFilteredRows( EquipmentListTable[],EquipmentListTable[Supplier], FilterSpecs!$A$6, $A$2)</f>
        <v>3.95</v>
      </c>
      <c r="O133" s="125">
        <f>[1]!VendorFilteredRows( EquipmentListTable[],EquipmentListTable[Supplier], FilterSpecs!$A$6, $A$2)</f>
        <v>0</v>
      </c>
      <c r="P133" s="125" t="str">
        <f>[1]!VendorFilteredRows( EquipmentListTable[],EquipmentListTable[Supplier], FilterSpecs!$A$6, $A$2)</f>
        <v>A</v>
      </c>
      <c r="Q133" s="125">
        <f>[1]!VendorFilteredRows( EquipmentListTable[],EquipmentListTable[Supplier], FilterSpecs!$A$6, $A$2)</f>
        <v>197</v>
      </c>
      <c r="R133" s="125" t="str">
        <f>[1]!VendorFilteredRows( EquipmentListTable[],EquipmentListTable[Supplier], FilterSpecs!$A$6, $A$2)</f>
        <v>BOB-00500</v>
      </c>
      <c r="S133" s="125">
        <f>[1]!VendorFilteredRows( EquipmentListTable[],EquipmentListTable[Supplier], FilterSpecs!$A$6, $A$2)</f>
        <v>0</v>
      </c>
      <c r="T133" s="125">
        <f>[1]!VendorFilteredRows( EquipmentListTable[],EquipmentListTable[Supplier], FilterSpecs!$A$6, $A$2)</f>
        <v>0</v>
      </c>
      <c r="U133" s="125">
        <f>[1]!VendorFilteredRows( EquipmentListTable[],EquipmentListTable[Supplier], FilterSpecs!$A$6, $A$2)</f>
        <v>0</v>
      </c>
      <c r="V133" s="125">
        <f>[1]!VendorFilteredRows( EquipmentListTable[],EquipmentListTable[Supplier], FilterSpecs!$A$6, $A$2)</f>
        <v>0</v>
      </c>
      <c r="W133" s="125">
        <f>[1]!VendorFilteredRows( EquipmentListTable[],EquipmentListTable[Supplier], FilterSpecs!$A$6, $A$2)</f>
        <v>0</v>
      </c>
      <c r="X133" s="125" t="str">
        <f>[1]!VendorFilteredRows( EquipmentListTable[],EquipmentListTable[Supplier], FilterSpecs!$A$6, $A$2)</f>
        <v>https://www.sparkfun.com/products/500</v>
      </c>
      <c r="Y133" s="125" t="str">
        <f>[1]!VendorFilteredRows( EquipmentListTable[],EquipmentListTable[Supplier], FilterSpecs!$A$6, $A$2)</f>
        <v>https://cdn.sparkfun.com/r/92-92/assets/parts/3/4/0/00500-01.jpg</v>
      </c>
      <c r="Z133" s="125" t="str">
        <f>[1]!VendorFilteredRows( EquipmentListTable[],EquipmentListTable[Supplier], FilterSpecs!$A$6, $A$2)</f>
        <v>https://www.sparkfun.com/products/00500</v>
      </c>
      <c r="AA133" s="125" t="str">
        <f>[1]!VendorFilteredRows( EquipmentListTable[],EquipmentListTable[Supplier], FilterSpecs!$A$6, $A$2)</f>
        <v>https://www.mouser.com/ProductDetail/474-BOB-00500</v>
      </c>
      <c r="AB133" s="125"/>
      <c r="AC133" s="125"/>
    </row>
    <row r="134" spans="1:29" x14ac:dyDescent="0.3">
      <c r="A134" s="125" t="str">
        <f>[1]!VendorFilteredRows( EquipmentListTable[],EquipmentListTable[Supplier], FilterSpecs!$A$6, $A$2)</f>
        <v>Secondary Component</v>
      </c>
      <c r="B134" s="125" t="str">
        <f>[1]!VendorFilteredRows( EquipmentListTable[],EquipmentListTable[Supplier], FilterSpecs!$A$6, $A$2)</f>
        <v>QWIIC System/Components</v>
      </c>
      <c r="C134" s="125" t="str">
        <f>[1]!VendorFilteredRows( EquipmentListTable[],EquipmentListTable[Supplier], FilterSpecs!$A$6, $A$2)</f>
        <v>SparkFun</v>
      </c>
      <c r="D134" s="125" t="str">
        <f>[1]!VendorFilteredRows( EquipmentListTable[],EquipmentListTable[Supplier], FilterSpecs!$A$6, $A$2)</f>
        <v>PRT-14425</v>
      </c>
      <c r="E134" s="125">
        <f>[1]!VendorFilteredRows( EquipmentListTable[],EquipmentListTable[Supplier], FilterSpecs!$A$6, $A$2)</f>
        <v>4</v>
      </c>
      <c r="F134" s="125">
        <f>[1]!VendorFilteredRows( EquipmentListTable[],EquipmentListTable[Supplier], FilterSpecs!$A$6, $A$2)</f>
        <v>0</v>
      </c>
      <c r="G134" s="125">
        <f>[1]!VendorFilteredRows( EquipmentListTable[],EquipmentListTable[Supplier], FilterSpecs!$A$6, $A$2)</f>
        <v>0</v>
      </c>
      <c r="H134" s="125">
        <f>[1]!VendorFilteredRows( EquipmentListTable[],EquipmentListTable[Supplier], FilterSpecs!$A$6, $A$2)</f>
        <v>20</v>
      </c>
      <c r="I134" s="125">
        <f>[1]!VendorFilteredRows( EquipmentListTable[],EquipmentListTable[Supplier], FilterSpecs!$A$6, $A$2)</f>
        <v>0</v>
      </c>
      <c r="J134" s="125">
        <f>[1]!VendorFilteredRows( EquipmentListTable[],EquipmentListTable[Supplier], FilterSpecs!$A$6, $A$2)</f>
        <v>20</v>
      </c>
      <c r="K134" s="125">
        <f>[1]!VendorFilteredRows( EquipmentListTable[],EquipmentListTable[Supplier], FilterSpecs!$A$6, $A$2)</f>
        <v>20</v>
      </c>
      <c r="L134" s="125">
        <f>[1]!VendorFilteredRows( EquipmentListTable[],EquipmentListTable[Supplier], FilterSpecs!$A$6, $A$2)</f>
        <v>20</v>
      </c>
      <c r="M134" s="125" t="str">
        <f>[1]!VendorFilteredRows( EquipmentListTable[],EquipmentListTable[Supplier], FilterSpecs!$A$6, $A$2)</f>
        <v>Qwiic Cable - Breadboard Jumper (4-pin)</v>
      </c>
      <c r="N134" s="125">
        <f>[1]!VendorFilteredRows( EquipmentListTable[],EquipmentListTable[Supplier], FilterSpecs!$A$6, $A$2)</f>
        <v>1.5</v>
      </c>
      <c r="O134" s="125">
        <f>[1]!VendorFilteredRows( EquipmentListTable[],EquipmentListTable[Supplier], FilterSpecs!$A$6, $A$2)</f>
        <v>30</v>
      </c>
      <c r="P134" s="125" t="str">
        <f>[1]!VendorFilteredRows( EquipmentListTable[],EquipmentListTable[Supplier], FilterSpecs!$A$6, $A$2)</f>
        <v>B</v>
      </c>
      <c r="Q134" s="125">
        <f>[1]!VendorFilteredRows( EquipmentListTable[],EquipmentListTable[Supplier], FilterSpecs!$A$6, $A$2)</f>
        <v>198</v>
      </c>
      <c r="R134" s="125" t="str">
        <f>[1]!VendorFilteredRows( EquipmentListTable[],EquipmentListTable[Supplier], FilterSpecs!$A$6, $A$2)</f>
        <v>PRT-14425</v>
      </c>
      <c r="S134" s="125">
        <f>[1]!VendorFilteredRows( EquipmentListTable[],EquipmentListTable[Supplier], FilterSpecs!$A$6, $A$2)</f>
        <v>6</v>
      </c>
      <c r="T134" s="125">
        <f>[1]!VendorFilteredRows( EquipmentListTable[],EquipmentListTable[Supplier], FilterSpecs!$A$6, $A$2)</f>
        <v>30</v>
      </c>
      <c r="U134" s="125">
        <f>[1]!VendorFilteredRows( EquipmentListTable[],EquipmentListTable[Supplier], FilterSpecs!$A$6, $A$2)</f>
        <v>0</v>
      </c>
      <c r="V134" s="125">
        <f>[1]!VendorFilteredRows( EquipmentListTable[],EquipmentListTable[Supplier], FilterSpecs!$A$6, $A$2)</f>
        <v>30</v>
      </c>
      <c r="W134" s="125">
        <f>[1]!VendorFilteredRows( EquipmentListTable[],EquipmentListTable[Supplier], FilterSpecs!$A$6, $A$2)</f>
        <v>30</v>
      </c>
      <c r="X134" s="125" t="str">
        <f>[1]!VendorFilteredRows( EquipmentListTable[],EquipmentListTable[Supplier], FilterSpecs!$A$6, $A$2)</f>
        <v>https://www.sparkfun.com/products/14425</v>
      </c>
      <c r="Y134" s="125" t="str">
        <f>[1]!VendorFilteredRows( EquipmentListTable[],EquipmentListTable[Supplier], FilterSpecs!$A$6, $A$2)</f>
        <v>https://cdn.sparkfun.com/r/92-92/assets/parts/1/2/4/5/1/14425-01.jpg</v>
      </c>
      <c r="Z134" s="125" t="str">
        <f>[1]!VendorFilteredRows( EquipmentListTable[],EquipmentListTable[Supplier], FilterSpecs!$A$6, $A$2)</f>
        <v>https://www.sparkfun.com/products/14425</v>
      </c>
      <c r="AA134" s="125" t="str">
        <f>[1]!VendorFilteredRows( EquipmentListTable[],EquipmentListTable[Supplier], FilterSpecs!$A$6, $A$2)</f>
        <v>https://www.mouser.com/ProductDetail/474-PRT-14425</v>
      </c>
      <c r="AB134" s="125"/>
      <c r="AC134" s="125"/>
    </row>
    <row r="135" spans="1:29" x14ac:dyDescent="0.3">
      <c r="A135" s="125" t="str">
        <f>[1]!VendorFilteredRows( EquipmentListTable[],EquipmentListTable[Supplier], FilterSpecs!$A$6, $A$2)</f>
        <v>Secondary Component</v>
      </c>
      <c r="B135" s="125" t="str">
        <f>[1]!VendorFilteredRows( EquipmentListTable[],EquipmentListTable[Supplier], FilterSpecs!$A$6, $A$2)</f>
        <v>QWIIC System/Components</v>
      </c>
      <c r="C135" s="125" t="str">
        <f>[1]!VendorFilteredRows( EquipmentListTable[],EquipmentListTable[Supplier], FilterSpecs!$A$6, $A$2)</f>
        <v>SparkFun</v>
      </c>
      <c r="D135" s="125" t="str">
        <f>[1]!VendorFilteredRows( EquipmentListTable[],EquipmentListTable[Supplier], FilterSpecs!$A$6, $A$2)</f>
        <v>DEV-14495</v>
      </c>
      <c r="E135" s="125">
        <f>[1]!VendorFilteredRows( EquipmentListTable[],EquipmentListTable[Supplier], FilterSpecs!$A$6, $A$2)</f>
        <v>2</v>
      </c>
      <c r="F135" s="125">
        <f>[1]!VendorFilteredRows( EquipmentListTable[],EquipmentListTable[Supplier], FilterSpecs!$A$6, $A$2)</f>
        <v>0</v>
      </c>
      <c r="G135" s="125">
        <f>[1]!VendorFilteredRows( EquipmentListTable[],EquipmentListTable[Supplier], FilterSpecs!$A$6, $A$2)</f>
        <v>0</v>
      </c>
      <c r="H135" s="125">
        <f>[1]!VendorFilteredRows( EquipmentListTable[],EquipmentListTable[Supplier], FilterSpecs!$A$6, $A$2)</f>
        <v>10</v>
      </c>
      <c r="I135" s="125">
        <f>[1]!VendorFilteredRows( EquipmentListTable[],EquipmentListTable[Supplier], FilterSpecs!$A$6, $A$2)</f>
        <v>0</v>
      </c>
      <c r="J135" s="125">
        <f>[1]!VendorFilteredRows( EquipmentListTable[],EquipmentListTable[Supplier], FilterSpecs!$A$6, $A$2)</f>
        <v>10</v>
      </c>
      <c r="K135" s="125">
        <f>[1]!VendorFilteredRows( EquipmentListTable[],EquipmentListTable[Supplier], FilterSpecs!$A$6, $A$2)</f>
        <v>10</v>
      </c>
      <c r="L135" s="125">
        <f>[1]!VendorFilteredRows( EquipmentListTable[],EquipmentListTable[Supplier], FilterSpecs!$A$6, $A$2)</f>
        <v>10</v>
      </c>
      <c r="M135" s="125" t="str">
        <f>[1]!VendorFilteredRows( EquipmentListTable[],EquipmentListTable[Supplier], FilterSpecs!$A$6, $A$2)</f>
        <v>SparkFun Qwiic Adapter</v>
      </c>
      <c r="N135" s="125">
        <f>[1]!VendorFilteredRows( EquipmentListTable[],EquipmentListTable[Supplier], FilterSpecs!$A$6, $A$2)</f>
        <v>0.95</v>
      </c>
      <c r="O135" s="125">
        <f>[1]!VendorFilteredRows( EquipmentListTable[],EquipmentListTable[Supplier], FilterSpecs!$A$6, $A$2)</f>
        <v>9.5</v>
      </c>
      <c r="P135" s="125" t="str">
        <f>[1]!VendorFilteredRows( EquipmentListTable[],EquipmentListTable[Supplier], FilterSpecs!$A$6, $A$2)</f>
        <v>B</v>
      </c>
      <c r="Q135" s="125">
        <f>[1]!VendorFilteredRows( EquipmentListTable[],EquipmentListTable[Supplier], FilterSpecs!$A$6, $A$2)</f>
        <v>199</v>
      </c>
      <c r="R135" s="125" t="str">
        <f>[1]!VendorFilteredRows( EquipmentListTable[],EquipmentListTable[Supplier], FilterSpecs!$A$6, $A$2)</f>
        <v>DEV-14495</v>
      </c>
      <c r="S135" s="125">
        <f>[1]!VendorFilteredRows( EquipmentListTable[],EquipmentListTable[Supplier], FilterSpecs!$A$6, $A$2)</f>
        <v>1.9</v>
      </c>
      <c r="T135" s="125">
        <f>[1]!VendorFilteredRows( EquipmentListTable[],EquipmentListTable[Supplier], FilterSpecs!$A$6, $A$2)</f>
        <v>9.5</v>
      </c>
      <c r="U135" s="125">
        <f>[1]!VendorFilteredRows( EquipmentListTable[],EquipmentListTable[Supplier], FilterSpecs!$A$6, $A$2)</f>
        <v>0</v>
      </c>
      <c r="V135" s="125">
        <f>[1]!VendorFilteredRows( EquipmentListTable[],EquipmentListTable[Supplier], FilterSpecs!$A$6, $A$2)</f>
        <v>9.5</v>
      </c>
      <c r="W135" s="125">
        <f>[1]!VendorFilteredRows( EquipmentListTable[],EquipmentListTable[Supplier], FilterSpecs!$A$6, $A$2)</f>
        <v>9.5</v>
      </c>
      <c r="X135" s="125" t="str">
        <f>[1]!VendorFilteredRows( EquipmentListTable[],EquipmentListTable[Supplier], FilterSpecs!$A$6, $A$2)</f>
        <v>https://www.sparkfun.com/products/14425</v>
      </c>
      <c r="Y135" s="125" t="str">
        <f>[1]!VendorFilteredRows( EquipmentListTable[],EquipmentListTable[Supplier], FilterSpecs!$A$6, $A$2)</f>
        <v>https://cdn.sparkfun.com/r/92-92/assets/parts/1/2/4/5/1/14425-01.jpg</v>
      </c>
      <c r="Z135" s="125" t="str">
        <f>[1]!VendorFilteredRows( EquipmentListTable[],EquipmentListTable[Supplier], FilterSpecs!$A$6, $A$2)</f>
        <v>https://www.sparkfun.com/products/14495</v>
      </c>
      <c r="AA135" s="125" t="str">
        <f>[1]!VendorFilteredRows( EquipmentListTable[],EquipmentListTable[Supplier], FilterSpecs!$A$6, $A$2)</f>
        <v>https://www.mouser.com/ProductDetail/474-DEV-14495</v>
      </c>
      <c r="AB135" s="125"/>
      <c r="AC135" s="125"/>
    </row>
    <row r="136" spans="1:29" x14ac:dyDescent="0.3">
      <c r="A136" s="125" t="str">
        <f>[1]!VendorFilteredRows( EquipmentListTable[],EquipmentListTable[Supplier], FilterSpecs!$A$6, $A$2)</f>
        <v>Secondary Component</v>
      </c>
      <c r="B136" s="125" t="str">
        <f>[1]!VendorFilteredRows( EquipmentListTable[],EquipmentListTable[Supplier], FilterSpecs!$A$6, $A$2)</f>
        <v>QWIIC System/Components</v>
      </c>
      <c r="C136" s="125" t="str">
        <f>[1]!VendorFilteredRows( EquipmentListTable[],EquipmentListTable[Supplier], FilterSpecs!$A$6, $A$2)</f>
        <v>SparkFun</v>
      </c>
      <c r="D136" s="125" t="str">
        <f>[1]!VendorFilteredRows( EquipmentListTable[],EquipmentListTable[Supplier], FilterSpecs!$A$6, $A$2)</f>
        <v>SPX-14291</v>
      </c>
      <c r="E136" s="125">
        <f>[1]!VendorFilteredRows( EquipmentListTable[],EquipmentListTable[Supplier], FilterSpecs!$A$6, $A$2)</f>
        <v>0</v>
      </c>
      <c r="F136" s="125">
        <f>[1]!VendorFilteredRows( EquipmentListTable[],EquipmentListTable[Supplier], FilterSpecs!$A$6, $A$2)</f>
        <v>0</v>
      </c>
      <c r="G136" s="125">
        <f>[1]!VendorFilteredRows( EquipmentListTable[],EquipmentListTable[Supplier], FilterSpecs!$A$6, $A$2)</f>
        <v>0</v>
      </c>
      <c r="H136" s="125">
        <f>[1]!VendorFilteredRows( EquipmentListTable[],EquipmentListTable[Supplier], FilterSpecs!$A$6, $A$2)</f>
        <v>0</v>
      </c>
      <c r="I136" s="125">
        <f>[1]!VendorFilteredRows( EquipmentListTable[],EquipmentListTable[Supplier], FilterSpecs!$A$6, $A$2)</f>
        <v>0</v>
      </c>
      <c r="J136" s="125">
        <f>[1]!VendorFilteredRows( EquipmentListTable[],EquipmentListTable[Supplier], FilterSpecs!$A$6, $A$2)</f>
        <v>0</v>
      </c>
      <c r="K136" s="125">
        <f>[1]!VendorFilteredRows( EquipmentListTable[],EquipmentListTable[Supplier], FilterSpecs!$A$6, $A$2)</f>
        <v>0</v>
      </c>
      <c r="L136" s="125">
        <f>[1]!VendorFilteredRows( EquipmentListTable[],EquipmentListTable[Supplier], FilterSpecs!$A$6, $A$2)</f>
        <v>0</v>
      </c>
      <c r="M136" s="125" t="str">
        <f>[1]!VendorFilteredRows( EquipmentListTable[],EquipmentListTable[Supplier], FilterSpecs!$A$6, $A$2)</f>
        <v>1-Wire to Qwiic Bridge - DS28E17</v>
      </c>
      <c r="N136" s="125">
        <f>[1]!VendorFilteredRows( EquipmentListTable[],EquipmentListTable[Supplier], FilterSpecs!$A$6, $A$2)</f>
        <v>14.95</v>
      </c>
      <c r="O136" s="125">
        <f>[1]!VendorFilteredRows( EquipmentListTable[],EquipmentListTable[Supplier], FilterSpecs!$A$6, $A$2)</f>
        <v>0</v>
      </c>
      <c r="P136" s="125" t="str">
        <f>[1]!VendorFilteredRows( EquipmentListTable[],EquipmentListTable[Supplier], FilterSpecs!$A$6, $A$2)</f>
        <v>C</v>
      </c>
      <c r="Q136" s="125">
        <f>[1]!VendorFilteredRows( EquipmentListTable[],EquipmentListTable[Supplier], FilterSpecs!$A$6, $A$2)</f>
        <v>200</v>
      </c>
      <c r="R136" s="125" t="str">
        <f>[1]!VendorFilteredRows( EquipmentListTable[],EquipmentListTable[Supplier], FilterSpecs!$A$6, $A$2)</f>
        <v>SPX-14291</v>
      </c>
      <c r="S136" s="125">
        <f>[1]!VendorFilteredRows( EquipmentListTable[],EquipmentListTable[Supplier], FilterSpecs!$A$6, $A$2)</f>
        <v>0</v>
      </c>
      <c r="T136" s="125">
        <f>[1]!VendorFilteredRows( EquipmentListTable[],EquipmentListTable[Supplier], FilterSpecs!$A$6, $A$2)</f>
        <v>0</v>
      </c>
      <c r="U136" s="125">
        <f>[1]!VendorFilteredRows( EquipmentListTable[],EquipmentListTable[Supplier], FilterSpecs!$A$6, $A$2)</f>
        <v>0</v>
      </c>
      <c r="V136" s="125">
        <f>[1]!VendorFilteredRows( EquipmentListTable[],EquipmentListTable[Supplier], FilterSpecs!$A$6, $A$2)</f>
        <v>0</v>
      </c>
      <c r="W136" s="125">
        <f>[1]!VendorFilteredRows( EquipmentListTable[],EquipmentListTable[Supplier], FilterSpecs!$A$6, $A$2)</f>
        <v>0</v>
      </c>
      <c r="X136" s="125" t="str">
        <f>[1]!VendorFilteredRows( EquipmentListTable[],EquipmentListTable[Supplier], FilterSpecs!$A$6, $A$2)</f>
        <v>https://www.sparkfun.com/products/14291</v>
      </c>
      <c r="Y136" s="125" t="str">
        <f>[1]!VendorFilteredRows( EquipmentListTable[],EquipmentListTable[Supplier], FilterSpecs!$A$6, $A$2)</f>
        <v>https://cdn.sparkfun.com/r/92-92/assets/parts/1/2/2/5/0/1Wire_to_Qwiic_Bridge_DS28E17_05.jpg</v>
      </c>
      <c r="Z136" s="125" t="str">
        <f>[1]!VendorFilteredRows( EquipmentListTable[],EquipmentListTable[Supplier], FilterSpecs!$A$6, $A$2)</f>
        <v>https://www.sparkfun.com/products/14291</v>
      </c>
      <c r="AA136" s="125" t="str">
        <f>[1]!VendorFilteredRows( EquipmentListTable[],EquipmentListTable[Supplier], FilterSpecs!$A$6, $A$2)</f>
        <v>https://www.mouser.com/ProductDetail/474-SPX-14291</v>
      </c>
      <c r="AB136" s="125"/>
      <c r="AC136" s="125"/>
    </row>
    <row r="137" spans="1:29" x14ac:dyDescent="0.3">
      <c r="A137" s="125" t="str">
        <f>[1]!VendorFilteredRows( EquipmentListTable[],EquipmentListTable[Supplier], FilterSpecs!$A$6, $A$2)</f>
        <v>Secondary Component</v>
      </c>
      <c r="B137" s="125" t="str">
        <f>[1]!VendorFilteredRows( EquipmentListTable[],EquipmentListTable[Supplier], FilterSpecs!$A$6, $A$2)</f>
        <v>QWIIC System/Components</v>
      </c>
      <c r="C137" s="125" t="str">
        <f>[1]!VendorFilteredRows( EquipmentListTable[],EquipmentListTable[Supplier], FilterSpecs!$A$6, $A$2)</f>
        <v>SparkFun</v>
      </c>
      <c r="D137" s="125" t="str">
        <f>[1]!VendorFilteredRows( EquipmentListTable[],EquipmentListTable[Supplier], FilterSpecs!$A$6, $A$2)</f>
        <v>SPX-14286</v>
      </c>
      <c r="E137" s="125">
        <f>[1]!VendorFilteredRows( EquipmentListTable[],EquipmentListTable[Supplier], FilterSpecs!$A$6, $A$2)</f>
        <v>0</v>
      </c>
      <c r="F137" s="125">
        <f>[1]!VendorFilteredRows( EquipmentListTable[],EquipmentListTable[Supplier], FilterSpecs!$A$6, $A$2)</f>
        <v>0</v>
      </c>
      <c r="G137" s="125">
        <f>[1]!VendorFilteredRows( EquipmentListTable[],EquipmentListTable[Supplier], FilterSpecs!$A$6, $A$2)</f>
        <v>0</v>
      </c>
      <c r="H137" s="125">
        <f>[1]!VendorFilteredRows( EquipmentListTable[],EquipmentListTable[Supplier], FilterSpecs!$A$6, $A$2)</f>
        <v>0</v>
      </c>
      <c r="I137" s="125">
        <f>[1]!VendorFilteredRows( EquipmentListTable[],EquipmentListTable[Supplier], FilterSpecs!$A$6, $A$2)</f>
        <v>0</v>
      </c>
      <c r="J137" s="125">
        <f>[1]!VendorFilteredRows( EquipmentListTable[],EquipmentListTable[Supplier], FilterSpecs!$A$6, $A$2)</f>
        <v>0</v>
      </c>
      <c r="K137" s="125">
        <f>[1]!VendorFilteredRows( EquipmentListTable[],EquipmentListTable[Supplier], FilterSpecs!$A$6, $A$2)</f>
        <v>0</v>
      </c>
      <c r="L137" s="125">
        <f>[1]!VendorFilteredRows( EquipmentListTable[],EquipmentListTable[Supplier], FilterSpecs!$A$6, $A$2)</f>
        <v>0</v>
      </c>
      <c r="M137" s="125" t="str">
        <f>[1]!VendorFilteredRows( EquipmentListTable[],EquipmentListTable[Supplier], FilterSpecs!$A$6, $A$2)</f>
        <v>Qwiic Shield for Arduino</v>
      </c>
      <c r="N137" s="125">
        <f>[1]!VendorFilteredRows( EquipmentListTable[],EquipmentListTable[Supplier], FilterSpecs!$A$6, $A$2)</f>
        <v>2.95</v>
      </c>
      <c r="O137" s="125">
        <f>[1]!VendorFilteredRows( EquipmentListTable[],EquipmentListTable[Supplier], FilterSpecs!$A$6, $A$2)</f>
        <v>0</v>
      </c>
      <c r="P137" s="125" t="str">
        <f>[1]!VendorFilteredRows( EquipmentListTable[],EquipmentListTable[Supplier], FilterSpecs!$A$6, $A$2)</f>
        <v>G</v>
      </c>
      <c r="Q137" s="125">
        <f>[1]!VendorFilteredRows( EquipmentListTable[],EquipmentListTable[Supplier], FilterSpecs!$A$6, $A$2)</f>
        <v>201</v>
      </c>
      <c r="R137" s="125" t="str">
        <f>[1]!VendorFilteredRows( EquipmentListTable[],EquipmentListTable[Supplier], FilterSpecs!$A$6, $A$2)</f>
        <v>SPX-14286</v>
      </c>
      <c r="S137" s="125">
        <f>[1]!VendorFilteredRows( EquipmentListTable[],EquipmentListTable[Supplier], FilterSpecs!$A$6, $A$2)</f>
        <v>0</v>
      </c>
      <c r="T137" s="125">
        <f>[1]!VendorFilteredRows( EquipmentListTable[],EquipmentListTable[Supplier], FilterSpecs!$A$6, $A$2)</f>
        <v>0</v>
      </c>
      <c r="U137" s="125">
        <f>[1]!VendorFilteredRows( EquipmentListTable[],EquipmentListTable[Supplier], FilterSpecs!$A$6, $A$2)</f>
        <v>0</v>
      </c>
      <c r="V137" s="125">
        <f>[1]!VendorFilteredRows( EquipmentListTable[],EquipmentListTable[Supplier], FilterSpecs!$A$6, $A$2)</f>
        <v>0</v>
      </c>
      <c r="W137" s="125">
        <f>[1]!VendorFilteredRows( EquipmentListTable[],EquipmentListTable[Supplier], FilterSpecs!$A$6, $A$2)</f>
        <v>0</v>
      </c>
      <c r="X137" s="125" t="str">
        <f>[1]!VendorFilteredRows( EquipmentListTable[],EquipmentListTable[Supplier], FilterSpecs!$A$6, $A$2)</f>
        <v>https://www.sparkfun.com/products/14286</v>
      </c>
      <c r="Y137" s="125" t="str">
        <f>[1]!VendorFilteredRows( EquipmentListTable[],EquipmentListTable[Supplier], FilterSpecs!$A$6, $A$2)</f>
        <v>https://cdn.sparkfun.com/r/92-92/assets/parts/1/2/2/4/5/Qwiic_Shield_for_Arduino_X1.1_04.jpg</v>
      </c>
      <c r="Z137" s="125" t="str">
        <f>[1]!VendorFilteredRows( EquipmentListTable[],EquipmentListTable[Supplier], FilterSpecs!$A$6, $A$2)</f>
        <v>https://www.sparkfun.com/products/14286</v>
      </c>
      <c r="AA137" s="125" t="str">
        <f>[1]!VendorFilteredRows( EquipmentListTable[],EquipmentListTable[Supplier], FilterSpecs!$A$6, $A$2)</f>
        <v>https://www.mouser.com/ProductDetail/474-SPX-14286</v>
      </c>
      <c r="AB137" s="125"/>
      <c r="AC137" s="125"/>
    </row>
    <row r="138" spans="1:29" x14ac:dyDescent="0.3">
      <c r="A138" s="125" t="str">
        <f>[1]!VendorFilteredRows( EquipmentListTable[],EquipmentListTable[Supplier], FilterSpecs!$A$6, $A$2)</f>
        <v>Secondary Component</v>
      </c>
      <c r="B138" s="125" t="str">
        <f>[1]!VendorFilteredRows( EquipmentListTable[],EquipmentListTable[Supplier], FilterSpecs!$A$6, $A$2)</f>
        <v>QWIIC System/Components</v>
      </c>
      <c r="C138" s="125" t="str">
        <f>[1]!VendorFilteredRows( EquipmentListTable[],EquipmentListTable[Supplier], FilterSpecs!$A$6, $A$2)</f>
        <v>SparkFun</v>
      </c>
      <c r="D138" s="125" t="str">
        <f>[1]!VendorFilteredRows( EquipmentListTable[],EquipmentListTable[Supplier], FilterSpecs!$A$6, $A$2)</f>
        <v>SPX-14352</v>
      </c>
      <c r="E138" s="125">
        <f>[1]!VendorFilteredRows( EquipmentListTable[],EquipmentListTable[Supplier], FilterSpecs!$A$6, $A$2)</f>
        <v>1</v>
      </c>
      <c r="F138" s="125">
        <f>[1]!VendorFilteredRows( EquipmentListTable[],EquipmentListTable[Supplier], FilterSpecs!$A$6, $A$2)</f>
        <v>0</v>
      </c>
      <c r="G138" s="125">
        <f>[1]!VendorFilteredRows( EquipmentListTable[],EquipmentListTable[Supplier], FilterSpecs!$A$6, $A$2)</f>
        <v>0</v>
      </c>
      <c r="H138" s="125">
        <f>[1]!VendorFilteredRows( EquipmentListTable[],EquipmentListTable[Supplier], FilterSpecs!$A$6, $A$2)</f>
        <v>5</v>
      </c>
      <c r="I138" s="125">
        <f>[1]!VendorFilteredRows( EquipmentListTable[],EquipmentListTable[Supplier], FilterSpecs!$A$6, $A$2)</f>
        <v>0</v>
      </c>
      <c r="J138" s="125">
        <f>[1]!VendorFilteredRows( EquipmentListTable[],EquipmentListTable[Supplier], FilterSpecs!$A$6, $A$2)</f>
        <v>5</v>
      </c>
      <c r="K138" s="125">
        <f>[1]!VendorFilteredRows( EquipmentListTable[],EquipmentListTable[Supplier], FilterSpecs!$A$6, $A$2)</f>
        <v>5</v>
      </c>
      <c r="L138" s="125">
        <f>[1]!VendorFilteredRows( EquipmentListTable[],EquipmentListTable[Supplier], FilterSpecs!$A$6, $A$2)</f>
        <v>5</v>
      </c>
      <c r="M138" s="125" t="str">
        <f>[1]!VendorFilteredRows( EquipmentListTable[],EquipmentListTable[Supplier], FilterSpecs!$A$6, $A$2)</f>
        <v>SparkFun Qwiic Shield for Arduino</v>
      </c>
      <c r="N138" s="125">
        <f>[1]!VendorFilteredRows( EquipmentListTable[],EquipmentListTable[Supplier], FilterSpecs!$A$6, $A$2)</f>
        <v>5.95</v>
      </c>
      <c r="O138" s="125">
        <f>[1]!VendorFilteredRows( EquipmentListTable[],EquipmentListTable[Supplier], FilterSpecs!$A$6, $A$2)</f>
        <v>29.75</v>
      </c>
      <c r="P138" s="125" t="str">
        <f>[1]!VendorFilteredRows( EquipmentListTable[],EquipmentListTable[Supplier], FilterSpecs!$A$6, $A$2)</f>
        <v>B</v>
      </c>
      <c r="Q138" s="125">
        <f>[1]!VendorFilteredRows( EquipmentListTable[],EquipmentListTable[Supplier], FilterSpecs!$A$6, $A$2)</f>
        <v>202</v>
      </c>
      <c r="R138" s="125" t="str">
        <f>[1]!VendorFilteredRows( EquipmentListTable[],EquipmentListTable[Supplier], FilterSpecs!$A$6, $A$2)</f>
        <v>SPX-14352</v>
      </c>
      <c r="S138" s="125">
        <f>[1]!VendorFilteredRows( EquipmentListTable[],EquipmentListTable[Supplier], FilterSpecs!$A$6, $A$2)</f>
        <v>5.95</v>
      </c>
      <c r="T138" s="125">
        <f>[1]!VendorFilteredRows( EquipmentListTable[],EquipmentListTable[Supplier], FilterSpecs!$A$6, $A$2)</f>
        <v>29.75</v>
      </c>
      <c r="U138" s="125">
        <f>[1]!VendorFilteredRows( EquipmentListTable[],EquipmentListTable[Supplier], FilterSpecs!$A$6, $A$2)</f>
        <v>0</v>
      </c>
      <c r="V138" s="125">
        <f>[1]!VendorFilteredRows( EquipmentListTable[],EquipmentListTable[Supplier], FilterSpecs!$A$6, $A$2)</f>
        <v>29.75</v>
      </c>
      <c r="W138" s="125">
        <f>[1]!VendorFilteredRows( EquipmentListTable[],EquipmentListTable[Supplier], FilterSpecs!$A$6, $A$2)</f>
        <v>29.75</v>
      </c>
      <c r="X138" s="125" t="str">
        <f>[1]!VendorFilteredRows( EquipmentListTable[],EquipmentListTable[Supplier], FilterSpecs!$A$6, $A$2)</f>
        <v>https://www.sparkfun.com/products/14286</v>
      </c>
      <c r="Y138" s="125" t="str">
        <f>[1]!VendorFilteredRows( EquipmentListTable[],EquipmentListTable[Supplier], FilterSpecs!$A$6, $A$2)</f>
        <v>https://cdn.sparkfun.com/r/92-92/assets/parts/1/2/2/4/5/Qwiic_Shield_for_Arduino_X1.1_04.jpg</v>
      </c>
      <c r="Z138" s="125" t="str">
        <f>[1]!VendorFilteredRows( EquipmentListTable[],EquipmentListTable[Supplier], FilterSpecs!$A$6, $A$2)</f>
        <v>https://www.sparkfun.com/products/14352</v>
      </c>
      <c r="AA138" s="125" t="str">
        <f>[1]!VendorFilteredRows( EquipmentListTable[],EquipmentListTable[Supplier], FilterSpecs!$A$6, $A$2)</f>
        <v>https://www.mouser.com/ProductDetail/474-SPX-14352</v>
      </c>
      <c r="AB138" s="125"/>
      <c r="AC138" s="125"/>
    </row>
    <row r="139" spans="1:29" x14ac:dyDescent="0.3">
      <c r="A139" s="125" t="str">
        <f>[1]!VendorFilteredRows( EquipmentListTable[],EquipmentListTable[Supplier], FilterSpecs!$A$6, $A$2)</f>
        <v>Secondary Component</v>
      </c>
      <c r="B139" s="125" t="str">
        <f>[1]!VendorFilteredRows( EquipmentListTable[],EquipmentListTable[Supplier], FilterSpecs!$A$6, $A$2)</f>
        <v>QWIIC System/Components</v>
      </c>
      <c r="C139" s="125" t="str">
        <f>[1]!VendorFilteredRows( EquipmentListTable[],EquipmentListTable[Supplier], FilterSpecs!$A$6, $A$2)</f>
        <v>SparkFun</v>
      </c>
      <c r="D139" s="125" t="str">
        <f>[1]!VendorFilteredRows( EquipmentListTable[],EquipmentListTable[Supplier], FilterSpecs!$A$6, $A$2)</f>
        <v>SPX-14257</v>
      </c>
      <c r="E139" s="125">
        <f>[1]!VendorFilteredRows( EquipmentListTable[],EquipmentListTable[Supplier], FilterSpecs!$A$6, $A$2)</f>
        <v>0</v>
      </c>
      <c r="F139" s="125">
        <f>[1]!VendorFilteredRows( EquipmentListTable[],EquipmentListTable[Supplier], FilterSpecs!$A$6, $A$2)</f>
        <v>0</v>
      </c>
      <c r="G139" s="125">
        <f>[1]!VendorFilteredRows( EquipmentListTable[],EquipmentListTable[Supplier], FilterSpecs!$A$6, $A$2)</f>
        <v>0</v>
      </c>
      <c r="H139" s="125">
        <f>[1]!VendorFilteredRows( EquipmentListTable[],EquipmentListTable[Supplier], FilterSpecs!$A$6, $A$2)</f>
        <v>0</v>
      </c>
      <c r="I139" s="125">
        <f>[1]!VendorFilteredRows( EquipmentListTable[],EquipmentListTable[Supplier], FilterSpecs!$A$6, $A$2)</f>
        <v>0</v>
      </c>
      <c r="J139" s="125">
        <f>[1]!VendorFilteredRows( EquipmentListTable[],EquipmentListTable[Supplier], FilterSpecs!$A$6, $A$2)</f>
        <v>0</v>
      </c>
      <c r="K139" s="125">
        <f>[1]!VendorFilteredRows( EquipmentListTable[],EquipmentListTable[Supplier], FilterSpecs!$A$6, $A$2)</f>
        <v>0</v>
      </c>
      <c r="L139" s="125">
        <f>[1]!VendorFilteredRows( EquipmentListTable[],EquipmentListTable[Supplier], FilterSpecs!$A$6, $A$2)</f>
        <v>0</v>
      </c>
      <c r="M139" s="125" t="str">
        <f>[1]!VendorFilteredRows( EquipmentListTable[],EquipmentListTable[Supplier], FilterSpecs!$A$6, $A$2)</f>
        <v>Qwiic Mux Shield for Arduino - PCA9548A</v>
      </c>
      <c r="N139" s="125">
        <f>[1]!VendorFilteredRows( EquipmentListTable[],EquipmentListTable[Supplier], FilterSpecs!$A$6, $A$2)</f>
        <v>9.9499999999999993</v>
      </c>
      <c r="O139" s="125">
        <f>[1]!VendorFilteredRows( EquipmentListTable[],EquipmentListTable[Supplier], FilterSpecs!$A$6, $A$2)</f>
        <v>0</v>
      </c>
      <c r="P139" s="125" t="str">
        <f>[1]!VendorFilteredRows( EquipmentListTable[],EquipmentListTable[Supplier], FilterSpecs!$A$6, $A$2)</f>
        <v>G</v>
      </c>
      <c r="Q139" s="125">
        <f>[1]!VendorFilteredRows( EquipmentListTable[],EquipmentListTable[Supplier], FilterSpecs!$A$6, $A$2)</f>
        <v>203</v>
      </c>
      <c r="R139" s="125" t="str">
        <f>[1]!VendorFilteredRows( EquipmentListTable[],EquipmentListTable[Supplier], FilterSpecs!$A$6, $A$2)</f>
        <v>SPX-14257</v>
      </c>
      <c r="S139" s="125">
        <f>[1]!VendorFilteredRows( EquipmentListTable[],EquipmentListTable[Supplier], FilterSpecs!$A$6, $A$2)</f>
        <v>0</v>
      </c>
      <c r="T139" s="125">
        <f>[1]!VendorFilteredRows( EquipmentListTable[],EquipmentListTable[Supplier], FilterSpecs!$A$6, $A$2)</f>
        <v>0</v>
      </c>
      <c r="U139" s="125">
        <f>[1]!VendorFilteredRows( EquipmentListTable[],EquipmentListTable[Supplier], FilterSpecs!$A$6, $A$2)</f>
        <v>0</v>
      </c>
      <c r="V139" s="125">
        <f>[1]!VendorFilteredRows( EquipmentListTable[],EquipmentListTable[Supplier], FilterSpecs!$A$6, $A$2)</f>
        <v>0</v>
      </c>
      <c r="W139" s="125">
        <f>[1]!VendorFilteredRows( EquipmentListTable[],EquipmentListTable[Supplier], FilterSpecs!$A$6, $A$2)</f>
        <v>0</v>
      </c>
      <c r="X139" s="125" t="str">
        <f>[1]!VendorFilteredRows( EquipmentListTable[],EquipmentListTable[Supplier], FilterSpecs!$A$6, $A$2)</f>
        <v>https://www.sparkfun.com/products/14257</v>
      </c>
      <c r="Y139" s="125" t="str">
        <f>[1]!VendorFilteredRows( EquipmentListTable[],EquipmentListTable[Supplier], FilterSpecs!$A$6, $A$2)</f>
        <v>https://cdn.sparkfun.com/r/92-92/assets/parts/1/2/2/0/5/Qwiic_Mux_Shield_Arduino_04.jpg</v>
      </c>
      <c r="Z139" s="125" t="str">
        <f>[1]!VendorFilteredRows( EquipmentListTable[],EquipmentListTable[Supplier], FilterSpecs!$A$6, $A$2)</f>
        <v>https://www.sparkfun.com/products/14257</v>
      </c>
      <c r="AA139" s="125" t="str">
        <f>[1]!VendorFilteredRows( EquipmentListTable[],EquipmentListTable[Supplier], FilterSpecs!$A$6, $A$2)</f>
        <v>https://www.mouser.com/ProductDetail/474-SPX-14257</v>
      </c>
      <c r="AB139" s="125"/>
      <c r="AC139" s="125"/>
    </row>
    <row r="140" spans="1:29" x14ac:dyDescent="0.3">
      <c r="A140" s="125" t="str">
        <f>[1]!VendorFilteredRows( EquipmentListTable[],EquipmentListTable[Supplier], FilterSpecs!$A$6, $A$2)</f>
        <v>Secondary Component</v>
      </c>
      <c r="B140" s="125" t="str">
        <f>[1]!VendorFilteredRows( EquipmentListTable[],EquipmentListTable[Supplier], FilterSpecs!$A$6, $A$2)</f>
        <v>QWIIC System/Components</v>
      </c>
      <c r="C140" s="125" t="str">
        <f>[1]!VendorFilteredRows( EquipmentListTable[],EquipmentListTable[Supplier], FilterSpecs!$A$6, $A$2)</f>
        <v>SparkFun</v>
      </c>
      <c r="D140" s="125" t="str">
        <f>[1]!VendorFilteredRows( EquipmentListTable[],EquipmentListTable[Supplier], FilterSpecs!$A$6, $A$2)</f>
        <v>SPX-14293</v>
      </c>
      <c r="E140" s="125">
        <f>[1]!VendorFilteredRows( EquipmentListTable[],EquipmentListTable[Supplier], FilterSpecs!$A$6, $A$2)</f>
        <v>0</v>
      </c>
      <c r="F140" s="125">
        <f>[1]!VendorFilteredRows( EquipmentListTable[],EquipmentListTable[Supplier], FilterSpecs!$A$6, $A$2)</f>
        <v>1</v>
      </c>
      <c r="G140" s="125">
        <f>[1]!VendorFilteredRows( EquipmentListTable[],EquipmentListTable[Supplier], FilterSpecs!$A$6, $A$2)</f>
        <v>0</v>
      </c>
      <c r="H140" s="125">
        <f>[1]!VendorFilteredRows( EquipmentListTable[],EquipmentListTable[Supplier], FilterSpecs!$A$6, $A$2)</f>
        <v>1</v>
      </c>
      <c r="I140" s="125">
        <f>[1]!VendorFilteredRows( EquipmentListTable[],EquipmentListTable[Supplier], FilterSpecs!$A$6, $A$2)</f>
        <v>0</v>
      </c>
      <c r="J140" s="125">
        <f>[1]!VendorFilteredRows( EquipmentListTable[],EquipmentListTable[Supplier], FilterSpecs!$A$6, $A$2)</f>
        <v>0</v>
      </c>
      <c r="K140" s="125">
        <f>[1]!VendorFilteredRows( EquipmentListTable[],EquipmentListTable[Supplier], FilterSpecs!$A$6, $A$2)</f>
        <v>1</v>
      </c>
      <c r="L140" s="125">
        <f>[1]!VendorFilteredRows( EquipmentListTable[],EquipmentListTable[Supplier], FilterSpecs!$A$6, $A$2)</f>
        <v>1</v>
      </c>
      <c r="M140" s="125" t="str">
        <f>[1]!VendorFilteredRows( EquipmentListTable[],EquipmentListTable[Supplier], FilterSpecs!$A$6, $A$2)</f>
        <v>Qwiic Mux - PCA9548A</v>
      </c>
      <c r="N140" s="125">
        <f>[1]!VendorFilteredRows( EquipmentListTable[],EquipmentListTable[Supplier], FilterSpecs!$A$6, $A$2)</f>
        <v>14.95</v>
      </c>
      <c r="O140" s="125">
        <f>[1]!VendorFilteredRows( EquipmentListTable[],EquipmentListTable[Supplier], FilterSpecs!$A$6, $A$2)</f>
        <v>14.95</v>
      </c>
      <c r="P140" s="125" t="str">
        <f>[1]!VendorFilteredRows( EquipmentListTable[],EquipmentListTable[Supplier], FilterSpecs!$A$6, $A$2)</f>
        <v>C</v>
      </c>
      <c r="Q140" s="125">
        <f>[1]!VendorFilteredRows( EquipmentListTable[],EquipmentListTable[Supplier], FilterSpecs!$A$6, $A$2)</f>
        <v>204</v>
      </c>
      <c r="R140" s="125" t="str">
        <f>[1]!VendorFilteredRows( EquipmentListTable[],EquipmentListTable[Supplier], FilterSpecs!$A$6, $A$2)</f>
        <v>SPX-14293</v>
      </c>
      <c r="S140" s="125">
        <f>[1]!VendorFilteredRows( EquipmentListTable[],EquipmentListTable[Supplier], FilterSpecs!$A$6, $A$2)</f>
        <v>0</v>
      </c>
      <c r="T140" s="125">
        <f>[1]!VendorFilteredRows( EquipmentListTable[],EquipmentListTable[Supplier], FilterSpecs!$A$6, $A$2)</f>
        <v>14.95</v>
      </c>
      <c r="U140" s="125">
        <f>[1]!VendorFilteredRows( EquipmentListTable[],EquipmentListTable[Supplier], FilterSpecs!$A$6, $A$2)</f>
        <v>0</v>
      </c>
      <c r="V140" s="125">
        <f>[1]!VendorFilteredRows( EquipmentListTable[],EquipmentListTable[Supplier], FilterSpecs!$A$6, $A$2)</f>
        <v>14.95</v>
      </c>
      <c r="W140" s="125">
        <f>[1]!VendorFilteredRows( EquipmentListTable[],EquipmentListTable[Supplier], FilterSpecs!$A$6, $A$2)</f>
        <v>14.95</v>
      </c>
      <c r="X140" s="125" t="str">
        <f>[1]!VendorFilteredRows( EquipmentListTable[],EquipmentListTable[Supplier], FilterSpecs!$A$6, $A$2)</f>
        <v>https://www.sparkfun.com/products/14293</v>
      </c>
      <c r="Y140" s="125" t="str">
        <f>[1]!VendorFilteredRows( EquipmentListTable[],EquipmentListTable[Supplier], FilterSpecs!$A$6, $A$2)</f>
        <v>https://cdn.sparkfun.com/r/92-92/assets/parts/1/2/2/5/2/Qwiic-Mux-PCA9548A-3.jpg</v>
      </c>
      <c r="Z140" s="125" t="str">
        <f>[1]!VendorFilteredRows( EquipmentListTable[],EquipmentListTable[Supplier], FilterSpecs!$A$6, $A$2)</f>
        <v>https://www.sparkfun.com/products/14293</v>
      </c>
      <c r="AA140" s="125" t="str">
        <f>[1]!VendorFilteredRows( EquipmentListTable[],EquipmentListTable[Supplier], FilterSpecs!$A$6, $A$2)</f>
        <v>https://www.mouser.com/ProductDetail/474-SPX-14293</v>
      </c>
      <c r="AB140" s="125"/>
      <c r="AC140" s="125"/>
    </row>
    <row r="141" spans="1:29" x14ac:dyDescent="0.3">
      <c r="A141" s="125" t="str">
        <f>[1]!VendorFilteredRows( EquipmentListTable[],EquipmentListTable[Supplier], FilterSpecs!$A$6, $A$2)</f>
        <v>Secondary Component</v>
      </c>
      <c r="B141" s="125" t="str">
        <f>[1]!VendorFilteredRows( EquipmentListTable[],EquipmentListTable[Supplier], FilterSpecs!$A$6, $A$2)</f>
        <v>QWIIC System/Components</v>
      </c>
      <c r="C141" s="125" t="str">
        <f>[1]!VendorFilteredRows( EquipmentListTable[],EquipmentListTable[Supplier], FilterSpecs!$A$6, $A$2)</f>
        <v>SparkFun</v>
      </c>
      <c r="D141" s="125" t="str">
        <f>[1]!VendorFilteredRows( EquipmentListTable[],EquipmentListTable[Supplier], FilterSpecs!$A$6, $A$2)</f>
        <v>SPX-14289</v>
      </c>
      <c r="E141" s="125">
        <f>[1]!VendorFilteredRows( EquipmentListTable[],EquipmentListTable[Supplier], FilterSpecs!$A$6, $A$2)</f>
        <v>0</v>
      </c>
      <c r="F141" s="125">
        <f>[1]!VendorFilteredRows( EquipmentListTable[],EquipmentListTable[Supplier], FilterSpecs!$A$6, $A$2)</f>
        <v>0</v>
      </c>
      <c r="G141" s="125">
        <f>[1]!VendorFilteredRows( EquipmentListTable[],EquipmentListTable[Supplier], FilterSpecs!$A$6, $A$2)</f>
        <v>0</v>
      </c>
      <c r="H141" s="125">
        <f>[1]!VendorFilteredRows( EquipmentListTable[],EquipmentListTable[Supplier], FilterSpecs!$A$6, $A$2)</f>
        <v>0</v>
      </c>
      <c r="I141" s="125">
        <f>[1]!VendorFilteredRows( EquipmentListTable[],EquipmentListTable[Supplier], FilterSpecs!$A$6, $A$2)</f>
        <v>0</v>
      </c>
      <c r="J141" s="125">
        <f>[1]!VendorFilteredRows( EquipmentListTable[],EquipmentListTable[Supplier], FilterSpecs!$A$6, $A$2)</f>
        <v>0</v>
      </c>
      <c r="K141" s="125">
        <f>[1]!VendorFilteredRows( EquipmentListTable[],EquipmentListTable[Supplier], FilterSpecs!$A$6, $A$2)</f>
        <v>0</v>
      </c>
      <c r="L141" s="125">
        <f>[1]!VendorFilteredRows( EquipmentListTable[],EquipmentListTable[Supplier], FilterSpecs!$A$6, $A$2)</f>
        <v>0</v>
      </c>
      <c r="M141" s="125" t="str">
        <f>[1]!VendorFilteredRows( EquipmentListTable[],EquipmentListTable[Supplier], FilterSpecs!$A$6, $A$2)</f>
        <v>Qwiic Human Presence Sensor - AK9750</v>
      </c>
      <c r="N141" s="125">
        <f>[1]!VendorFilteredRows( EquipmentListTable[],EquipmentListTable[Supplier], FilterSpecs!$A$6, $A$2)</f>
        <v>39.950000000000003</v>
      </c>
      <c r="O141" s="125">
        <f>[1]!VendorFilteredRows( EquipmentListTable[],EquipmentListTable[Supplier], FilterSpecs!$A$6, $A$2)</f>
        <v>0</v>
      </c>
      <c r="P141" s="125" t="str">
        <f>[1]!VendorFilteredRows( EquipmentListTable[],EquipmentListTable[Supplier], FilterSpecs!$A$6, $A$2)</f>
        <v>H</v>
      </c>
      <c r="Q141" s="125">
        <f>[1]!VendorFilteredRows( EquipmentListTable[],EquipmentListTable[Supplier], FilterSpecs!$A$6, $A$2)</f>
        <v>205</v>
      </c>
      <c r="R141" s="125" t="str">
        <f>[1]!VendorFilteredRows( EquipmentListTable[],EquipmentListTable[Supplier], FilterSpecs!$A$6, $A$2)</f>
        <v>SPX-14289</v>
      </c>
      <c r="S141" s="125">
        <f>[1]!VendorFilteredRows( EquipmentListTable[],EquipmentListTable[Supplier], FilterSpecs!$A$6, $A$2)</f>
        <v>0</v>
      </c>
      <c r="T141" s="125">
        <f>[1]!VendorFilteredRows( EquipmentListTable[],EquipmentListTable[Supplier], FilterSpecs!$A$6, $A$2)</f>
        <v>0</v>
      </c>
      <c r="U141" s="125">
        <f>[1]!VendorFilteredRows( EquipmentListTable[],EquipmentListTable[Supplier], FilterSpecs!$A$6, $A$2)</f>
        <v>0</v>
      </c>
      <c r="V141" s="125">
        <f>[1]!VendorFilteredRows( EquipmentListTable[],EquipmentListTable[Supplier], FilterSpecs!$A$6, $A$2)</f>
        <v>0</v>
      </c>
      <c r="W141" s="125">
        <f>[1]!VendorFilteredRows( EquipmentListTable[],EquipmentListTable[Supplier], FilterSpecs!$A$6, $A$2)</f>
        <v>0</v>
      </c>
      <c r="X141" s="125" t="str">
        <f>[1]!VendorFilteredRows( EquipmentListTable[],EquipmentListTable[Supplier], FilterSpecs!$A$6, $A$2)</f>
        <v>https://www.sparkfun.com/products/14289</v>
      </c>
      <c r="Y141" s="125" t="str">
        <f>[1]!VendorFilteredRows( EquipmentListTable[],EquipmentListTable[Supplier], FilterSpecs!$A$6, $A$2)</f>
        <v>https://cdn.sparkfun.com/r/92-92/assets/parts/1/2/2/4/8/Qwiic-AK9750-3.jpg</v>
      </c>
      <c r="Z141" s="125" t="str">
        <f>[1]!VendorFilteredRows( EquipmentListTable[],EquipmentListTable[Supplier], FilterSpecs!$A$6, $A$2)</f>
        <v>https://www.sparkfun.com/products/14289</v>
      </c>
      <c r="AA141" s="125" t="str">
        <f>[1]!VendorFilteredRows( EquipmentListTable[],EquipmentListTable[Supplier], FilterSpecs!$A$6, $A$2)</f>
        <v>https://www.mouser.com/ProductDetail/474-SPX-14289</v>
      </c>
      <c r="AB141" s="125"/>
      <c r="AC141" s="125"/>
    </row>
    <row r="142" spans="1:29" x14ac:dyDescent="0.3">
      <c r="A142" s="125" t="str">
        <f>[1]!VendorFilteredRows( EquipmentListTable[],EquipmentListTable[Supplier], FilterSpecs!$A$6, $A$2)</f>
        <v>Secondary Component</v>
      </c>
      <c r="B142" s="125" t="str">
        <f>[1]!VendorFilteredRows( EquipmentListTable[],EquipmentListTable[Supplier], FilterSpecs!$A$6, $A$2)</f>
        <v>QWIIC System/Components</v>
      </c>
      <c r="C142" s="125" t="str">
        <f>[1]!VendorFilteredRows( EquipmentListTable[],EquipmentListTable[Supplier], FilterSpecs!$A$6, $A$2)</f>
        <v>SparkFun</v>
      </c>
      <c r="D142" s="125" t="str">
        <f>[1]!VendorFilteredRows( EquipmentListTable[],EquipmentListTable[Supplier], FilterSpecs!$A$6, $A$2)</f>
        <v>SPX-14349</v>
      </c>
      <c r="E142" s="125">
        <f>[1]!VendorFilteredRows( EquipmentListTable[],EquipmentListTable[Supplier], FilterSpecs!$A$6, $A$2)</f>
        <v>1</v>
      </c>
      <c r="F142" s="125">
        <f>[1]!VendorFilteredRows( EquipmentListTable[],EquipmentListTable[Supplier], FilterSpecs!$A$6, $A$2)</f>
        <v>0</v>
      </c>
      <c r="G142" s="125">
        <f>[1]!VendorFilteredRows( EquipmentListTable[],EquipmentListTable[Supplier], FilterSpecs!$A$6, $A$2)</f>
        <v>0</v>
      </c>
      <c r="H142" s="125">
        <f>[1]!VendorFilteredRows( EquipmentListTable[],EquipmentListTable[Supplier], FilterSpecs!$A$6, $A$2)</f>
        <v>5</v>
      </c>
      <c r="I142" s="125">
        <f>[1]!VendorFilteredRows( EquipmentListTable[],EquipmentListTable[Supplier], FilterSpecs!$A$6, $A$2)</f>
        <v>0</v>
      </c>
      <c r="J142" s="125">
        <f>[1]!VendorFilteredRows( EquipmentListTable[],EquipmentListTable[Supplier], FilterSpecs!$A$6, $A$2)</f>
        <v>5</v>
      </c>
      <c r="K142" s="125">
        <f>[1]!VendorFilteredRows( EquipmentListTable[],EquipmentListTable[Supplier], FilterSpecs!$A$6, $A$2)</f>
        <v>5</v>
      </c>
      <c r="L142" s="125">
        <f>[1]!VendorFilteredRows( EquipmentListTable[],EquipmentListTable[Supplier], FilterSpecs!$A$6, $A$2)</f>
        <v>5</v>
      </c>
      <c r="M142" s="125" t="str">
        <f>[1]!VendorFilteredRows( EquipmentListTable[],EquipmentListTable[Supplier], FilterSpecs!$A$6, $A$2)</f>
        <v>Qwiic Human Presence Sensor - AK9753</v>
      </c>
      <c r="N142" s="125">
        <f>[1]!VendorFilteredRows( EquipmentListTable[],EquipmentListTable[Supplier], FilterSpecs!$A$6, $A$2)</f>
        <v>24.95</v>
      </c>
      <c r="O142" s="125">
        <f>[1]!VendorFilteredRows( EquipmentListTable[],EquipmentListTable[Supplier], FilterSpecs!$A$6, $A$2)</f>
        <v>124.75</v>
      </c>
      <c r="P142" s="125" t="str">
        <f>[1]!VendorFilteredRows( EquipmentListTable[],EquipmentListTable[Supplier], FilterSpecs!$A$6, $A$2)</f>
        <v>B</v>
      </c>
      <c r="Q142" s="125">
        <f>[1]!VendorFilteredRows( EquipmentListTable[],EquipmentListTable[Supplier], FilterSpecs!$A$6, $A$2)</f>
        <v>205</v>
      </c>
      <c r="R142" s="125" t="str">
        <f>[1]!VendorFilteredRows( EquipmentListTable[],EquipmentListTable[Supplier], FilterSpecs!$A$6, $A$2)</f>
        <v>SPX-14349</v>
      </c>
      <c r="S142" s="125">
        <f>[1]!VendorFilteredRows( EquipmentListTable[],EquipmentListTable[Supplier], FilterSpecs!$A$6, $A$2)</f>
        <v>24.95</v>
      </c>
      <c r="T142" s="125">
        <f>[1]!VendorFilteredRows( EquipmentListTable[],EquipmentListTable[Supplier], FilterSpecs!$A$6, $A$2)</f>
        <v>124.75</v>
      </c>
      <c r="U142" s="125">
        <f>[1]!VendorFilteredRows( EquipmentListTable[],EquipmentListTable[Supplier], FilterSpecs!$A$6, $A$2)</f>
        <v>0</v>
      </c>
      <c r="V142" s="125">
        <f>[1]!VendorFilteredRows( EquipmentListTable[],EquipmentListTable[Supplier], FilterSpecs!$A$6, $A$2)</f>
        <v>124.75</v>
      </c>
      <c r="W142" s="125">
        <f>[1]!VendorFilteredRows( EquipmentListTable[],EquipmentListTable[Supplier], FilterSpecs!$A$6, $A$2)</f>
        <v>124.75</v>
      </c>
      <c r="X142" s="125" t="str">
        <f>[1]!VendorFilteredRows( EquipmentListTable[],EquipmentListTable[Supplier], FilterSpecs!$A$6, $A$2)</f>
        <v>https://www.sparkfun.com/products/14289</v>
      </c>
      <c r="Y142" s="125" t="str">
        <f>[1]!VendorFilteredRows( EquipmentListTable[],EquipmentListTable[Supplier], FilterSpecs!$A$6, $A$2)</f>
        <v>https://cdn.sparkfun.com/r/92-92/assets/parts/1/2/2/4/8/Qwiic-AK9750-3.jpg</v>
      </c>
      <c r="Z142" s="125" t="str">
        <f>[1]!VendorFilteredRows( EquipmentListTable[],EquipmentListTable[Supplier], FilterSpecs!$A$6, $A$2)</f>
        <v>https://www.sparkfun.com/products/14349</v>
      </c>
      <c r="AA142" s="125" t="str">
        <f>[1]!VendorFilteredRows( EquipmentListTable[],EquipmentListTable[Supplier], FilterSpecs!$A$6, $A$2)</f>
        <v>https://www.mouser.com/ProductDetail/474-SPX-14349</v>
      </c>
      <c r="AB142" s="125"/>
      <c r="AC142" s="125"/>
    </row>
    <row r="143" spans="1:29" x14ac:dyDescent="0.3">
      <c r="A143" s="125" t="str">
        <f>[1]!VendorFilteredRows( EquipmentListTable[],EquipmentListTable[Supplier], FilterSpecs!$A$6, $A$2)</f>
        <v>Secondary Component</v>
      </c>
      <c r="B143" s="125" t="str">
        <f>[1]!VendorFilteredRows( EquipmentListTable[],EquipmentListTable[Supplier], FilterSpecs!$A$6, $A$2)</f>
        <v>QWIIC System/Components</v>
      </c>
      <c r="C143" s="125" t="str">
        <f>[1]!VendorFilteredRows( EquipmentListTable[],EquipmentListTable[Supplier], FilterSpecs!$A$6, $A$2)</f>
        <v>SparkFun</v>
      </c>
      <c r="D143" s="125" t="str">
        <f>[1]!VendorFilteredRows( EquipmentListTable[],EquipmentListTable[Supplier], FilterSpecs!$A$6, $A$2)</f>
        <v>SPX-14569</v>
      </c>
      <c r="E143" s="125">
        <f>[1]!VendorFilteredRows( EquipmentListTable[],EquipmentListTable[Supplier], FilterSpecs!$A$6, $A$2)</f>
        <v>0</v>
      </c>
      <c r="F143" s="125">
        <f>[1]!VendorFilteredRows( EquipmentListTable[],EquipmentListTable[Supplier], FilterSpecs!$A$6, $A$2)</f>
        <v>1</v>
      </c>
      <c r="G143" s="125">
        <f>[1]!VendorFilteredRows( EquipmentListTable[],EquipmentListTable[Supplier], FilterSpecs!$A$6, $A$2)</f>
        <v>0</v>
      </c>
      <c r="H143" s="125">
        <f>[1]!VendorFilteredRows( EquipmentListTable[],EquipmentListTable[Supplier], FilterSpecs!$A$6, $A$2)</f>
        <v>1</v>
      </c>
      <c r="I143" s="125">
        <f>[1]!VendorFilteredRows( EquipmentListTable[],EquipmentListTable[Supplier], FilterSpecs!$A$6, $A$2)</f>
        <v>0</v>
      </c>
      <c r="J143" s="125">
        <f>[1]!VendorFilteredRows( EquipmentListTable[],EquipmentListTable[Supplier], FilterSpecs!$A$6, $A$2)</f>
        <v>0</v>
      </c>
      <c r="K143" s="125">
        <f>[1]!VendorFilteredRows( EquipmentListTable[],EquipmentListTable[Supplier], FilterSpecs!$A$6, $A$2)</f>
        <v>1</v>
      </c>
      <c r="L143" s="125">
        <f>[1]!VendorFilteredRows( EquipmentListTable[],EquipmentListTable[Supplier], FilterSpecs!$A$6, $A$2)</f>
        <v>1</v>
      </c>
      <c r="M143" s="125" t="str">
        <f>[1]!VendorFilteredRows( EquipmentListTable[],EquipmentListTable[Supplier], FilterSpecs!$A$6, $A$2)</f>
        <v>Infrared Non-contact Thermometer (Qwiic) - MLX90632</v>
      </c>
      <c r="N143" s="125">
        <f>[1]!VendorFilteredRows( EquipmentListTable[],EquipmentListTable[Supplier], FilterSpecs!$A$6, $A$2)</f>
        <v>19.95</v>
      </c>
      <c r="O143" s="125">
        <f>[1]!VendorFilteredRows( EquipmentListTable[],EquipmentListTable[Supplier], FilterSpecs!$A$6, $A$2)</f>
        <v>19.95</v>
      </c>
      <c r="P143" s="125" t="str">
        <f>[1]!VendorFilteredRows( EquipmentListTable[],EquipmentListTable[Supplier], FilterSpecs!$A$6, $A$2)</f>
        <v>E</v>
      </c>
      <c r="Q143" s="125">
        <f>[1]!VendorFilteredRows( EquipmentListTable[],EquipmentListTable[Supplier], FilterSpecs!$A$6, $A$2)</f>
        <v>206</v>
      </c>
      <c r="R143" s="125" t="str">
        <f>[1]!VendorFilteredRows( EquipmentListTable[],EquipmentListTable[Supplier], FilterSpecs!$A$6, $A$2)</f>
        <v>SPX-14569</v>
      </c>
      <c r="S143" s="125">
        <f>[1]!VendorFilteredRows( EquipmentListTable[],EquipmentListTable[Supplier], FilterSpecs!$A$6, $A$2)</f>
        <v>0</v>
      </c>
      <c r="T143" s="125">
        <f>[1]!VendorFilteredRows( EquipmentListTable[],EquipmentListTable[Supplier], FilterSpecs!$A$6, $A$2)</f>
        <v>19.95</v>
      </c>
      <c r="U143" s="125">
        <f>[1]!VendorFilteredRows( EquipmentListTable[],EquipmentListTable[Supplier], FilterSpecs!$A$6, $A$2)</f>
        <v>0</v>
      </c>
      <c r="V143" s="125">
        <f>[1]!VendorFilteredRows( EquipmentListTable[],EquipmentListTable[Supplier], FilterSpecs!$A$6, $A$2)</f>
        <v>19.95</v>
      </c>
      <c r="W143" s="125">
        <f>[1]!VendorFilteredRows( EquipmentListTable[],EquipmentListTable[Supplier], FilterSpecs!$A$6, $A$2)</f>
        <v>19.95</v>
      </c>
      <c r="X143" s="125" t="str">
        <f>[1]!VendorFilteredRows( EquipmentListTable[],EquipmentListTable[Supplier], FilterSpecs!$A$6, $A$2)</f>
        <v>https://www.sparkfun.com/products/14289</v>
      </c>
      <c r="Y143" s="125" t="str">
        <f>[1]!VendorFilteredRows( EquipmentListTable[],EquipmentListTable[Supplier], FilterSpecs!$A$6, $A$2)</f>
        <v>https://cdn.sparkfun.com/r/92-92/assets/parts/1/2/2/4/8/Qwiic-AK9750-3.jpg</v>
      </c>
      <c r="Z143" s="125" t="str">
        <f>[1]!VendorFilteredRows( EquipmentListTable[],EquipmentListTable[Supplier], FilterSpecs!$A$6, $A$2)</f>
        <v>https://www.sparkfun.com/products/14569</v>
      </c>
      <c r="AA143" s="125" t="str">
        <f>[1]!VendorFilteredRows( EquipmentListTable[],EquipmentListTable[Supplier], FilterSpecs!$A$6, $A$2)</f>
        <v>https://www.mouser.com/ProductDetail/474-SPX-14569</v>
      </c>
      <c r="AB143" s="125"/>
      <c r="AC143" s="125"/>
    </row>
    <row r="144" spans="1:29" x14ac:dyDescent="0.3">
      <c r="A144" s="125" t="str">
        <f>[1]!VendorFilteredRows( EquipmentListTable[],EquipmentListTable[Supplier], FilterSpecs!$A$6, $A$2)</f>
        <v>Secondary Component</v>
      </c>
      <c r="B144" s="125" t="str">
        <f>[1]!VendorFilteredRows( EquipmentListTable[],EquipmentListTable[Supplier], FilterSpecs!$A$6, $A$2)</f>
        <v>QWIIC System/Components</v>
      </c>
      <c r="C144" s="125" t="str">
        <f>[1]!VendorFilteredRows( EquipmentListTable[],EquipmentListTable[Supplier], FilterSpecs!$A$6, $A$2)</f>
        <v>SparkFun</v>
      </c>
      <c r="D144" s="125" t="str">
        <f>[1]!VendorFilteredRows( EquipmentListTable[],EquipmentListTable[Supplier], FilterSpecs!$A$6, $A$2)</f>
        <v>SPX-14568</v>
      </c>
      <c r="E144" s="125">
        <f>[1]!VendorFilteredRows( EquipmentListTable[],EquipmentListTable[Supplier], FilterSpecs!$A$6, $A$2)</f>
        <v>0</v>
      </c>
      <c r="F144" s="125">
        <f>[1]!VendorFilteredRows( EquipmentListTable[],EquipmentListTable[Supplier], FilterSpecs!$A$6, $A$2)</f>
        <v>1</v>
      </c>
      <c r="G144" s="125">
        <f>[1]!VendorFilteredRows( EquipmentListTable[],EquipmentListTable[Supplier], FilterSpecs!$A$6, $A$2)</f>
        <v>0</v>
      </c>
      <c r="H144" s="125">
        <f>[1]!VendorFilteredRows( EquipmentListTable[],EquipmentListTable[Supplier], FilterSpecs!$A$6, $A$2)</f>
        <v>1</v>
      </c>
      <c r="I144" s="125">
        <f>[1]!VendorFilteredRows( EquipmentListTable[],EquipmentListTable[Supplier], FilterSpecs!$A$6, $A$2)</f>
        <v>0</v>
      </c>
      <c r="J144" s="125">
        <f>[1]!VendorFilteredRows( EquipmentListTable[],EquipmentListTable[Supplier], FilterSpecs!$A$6, $A$2)</f>
        <v>0</v>
      </c>
      <c r="K144" s="125">
        <f>[1]!VendorFilteredRows( EquipmentListTable[],EquipmentListTable[Supplier], FilterSpecs!$A$6, $A$2)</f>
        <v>1</v>
      </c>
      <c r="L144" s="125">
        <f>[1]!VendorFilteredRows( EquipmentListTable[],EquipmentListTable[Supplier], FilterSpecs!$A$6, $A$2)</f>
        <v>1</v>
      </c>
      <c r="M144" s="125" t="str">
        <f>[1]!VendorFilteredRows( EquipmentListTable[],EquipmentListTable[Supplier], FilterSpecs!$A$6, $A$2)</f>
        <v>Grid-EYE Infrared Array (Qwiic) - AMG8833</v>
      </c>
      <c r="N144" s="125">
        <f>[1]!VendorFilteredRows( EquipmentListTable[],EquipmentListTable[Supplier], FilterSpecs!$A$6, $A$2)</f>
        <v>34.950000000000003</v>
      </c>
      <c r="O144" s="125">
        <f>[1]!VendorFilteredRows( EquipmentListTable[],EquipmentListTable[Supplier], FilterSpecs!$A$6, $A$2)</f>
        <v>34.950000000000003</v>
      </c>
      <c r="P144" s="125" t="str">
        <f>[1]!VendorFilteredRows( EquipmentListTable[],EquipmentListTable[Supplier], FilterSpecs!$A$6, $A$2)</f>
        <v>E</v>
      </c>
      <c r="Q144" s="125">
        <f>[1]!VendorFilteredRows( EquipmentListTable[],EquipmentListTable[Supplier], FilterSpecs!$A$6, $A$2)</f>
        <v>207</v>
      </c>
      <c r="R144" s="125" t="str">
        <f>[1]!VendorFilteredRows( EquipmentListTable[],EquipmentListTable[Supplier], FilterSpecs!$A$6, $A$2)</f>
        <v>SPX-14568</v>
      </c>
      <c r="S144" s="125">
        <f>[1]!VendorFilteredRows( EquipmentListTable[],EquipmentListTable[Supplier], FilterSpecs!$A$6, $A$2)</f>
        <v>0</v>
      </c>
      <c r="T144" s="125">
        <f>[1]!VendorFilteredRows( EquipmentListTable[],EquipmentListTable[Supplier], FilterSpecs!$A$6, $A$2)</f>
        <v>34.950000000000003</v>
      </c>
      <c r="U144" s="125">
        <f>[1]!VendorFilteredRows( EquipmentListTable[],EquipmentListTable[Supplier], FilterSpecs!$A$6, $A$2)</f>
        <v>0</v>
      </c>
      <c r="V144" s="125">
        <f>[1]!VendorFilteredRows( EquipmentListTable[],EquipmentListTable[Supplier], FilterSpecs!$A$6, $A$2)</f>
        <v>34.950000000000003</v>
      </c>
      <c r="W144" s="125">
        <f>[1]!VendorFilteredRows( EquipmentListTable[],EquipmentListTable[Supplier], FilterSpecs!$A$6, $A$2)</f>
        <v>34.950000000000003</v>
      </c>
      <c r="X144" s="125" t="str">
        <f>[1]!VendorFilteredRows( EquipmentListTable[],EquipmentListTable[Supplier], FilterSpecs!$A$6, $A$2)</f>
        <v>https://www.sparkfun.com/products/14289</v>
      </c>
      <c r="Y144" s="125" t="str">
        <f>[1]!VendorFilteredRows( EquipmentListTable[],EquipmentListTable[Supplier], FilterSpecs!$A$6, $A$2)</f>
        <v>https://cdn.sparkfun.com/r/92-92/assets/parts/1/2/2/4/8/Qwiic-AK9750-3.jpg</v>
      </c>
      <c r="Z144" s="125" t="str">
        <f>[1]!VendorFilteredRows( EquipmentListTable[],EquipmentListTable[Supplier], FilterSpecs!$A$6, $A$2)</f>
        <v>https://www.sparkfun.com/products/14568</v>
      </c>
      <c r="AA144" s="125" t="str">
        <f>[1]!VendorFilteredRows( EquipmentListTable[],EquipmentListTable[Supplier], FilterSpecs!$A$6, $A$2)</f>
        <v>https://www.mouser.com/ProductDetail/474-SPX-14568</v>
      </c>
      <c r="AB144" s="125"/>
      <c r="AC144" s="125"/>
    </row>
    <row r="145" spans="1:29" x14ac:dyDescent="0.3">
      <c r="A145" s="125" t="str">
        <f>[1]!VendorFilteredRows( EquipmentListTable[],EquipmentListTable[Supplier], FilterSpecs!$A$6, $A$2)</f>
        <v>Secondary Component</v>
      </c>
      <c r="B145" s="125" t="str">
        <f>[1]!VendorFilteredRows( EquipmentListTable[],EquipmentListTable[Supplier], FilterSpecs!$A$6, $A$2)</f>
        <v>QWIIC System/Components</v>
      </c>
      <c r="C145" s="125" t="str">
        <f>[1]!VendorFilteredRows( EquipmentListTable[],EquipmentListTable[Supplier], FilterSpecs!$A$6, $A$2)</f>
        <v>SparkFun</v>
      </c>
      <c r="D145" s="125" t="str">
        <f>[1]!VendorFilteredRows( EquipmentListTable[],EquipmentListTable[Supplier], FilterSpecs!$A$6, $A$2)</f>
        <v>SPX-14309</v>
      </c>
      <c r="E145" s="125">
        <f>[1]!VendorFilteredRows( EquipmentListTable[],EquipmentListTable[Supplier], FilterSpecs!$A$6, $A$2)</f>
        <v>0</v>
      </c>
      <c r="F145" s="125">
        <f>[1]!VendorFilteredRows( EquipmentListTable[],EquipmentListTable[Supplier], FilterSpecs!$A$6, $A$2)</f>
        <v>0</v>
      </c>
      <c r="G145" s="125">
        <f>[1]!VendorFilteredRows( EquipmentListTable[],EquipmentListTable[Supplier], FilterSpecs!$A$6, $A$2)</f>
        <v>0</v>
      </c>
      <c r="H145" s="125">
        <f>[1]!VendorFilteredRows( EquipmentListTable[],EquipmentListTable[Supplier], FilterSpecs!$A$6, $A$2)</f>
        <v>0</v>
      </c>
      <c r="I145" s="125">
        <f>[1]!VendorFilteredRows( EquipmentListTable[],EquipmentListTable[Supplier], FilterSpecs!$A$6, $A$2)</f>
        <v>0</v>
      </c>
      <c r="J145" s="125">
        <f>[1]!VendorFilteredRows( EquipmentListTable[],EquipmentListTable[Supplier], FilterSpecs!$A$6, $A$2)</f>
        <v>0</v>
      </c>
      <c r="K145" s="125">
        <f>[1]!VendorFilteredRows( EquipmentListTable[],EquipmentListTable[Supplier], FilterSpecs!$A$6, $A$2)</f>
        <v>0</v>
      </c>
      <c r="L145" s="125">
        <f>[1]!VendorFilteredRows( EquipmentListTable[],EquipmentListTable[Supplier], FilterSpecs!$A$6, $A$2)</f>
        <v>0</v>
      </c>
      <c r="M145" s="125" t="str">
        <f>[1]!VendorFilteredRows( EquipmentListTable[],EquipmentListTable[Supplier], FilterSpecs!$A$6, $A$2)</f>
        <v>Particle Sensor 2.5PM and 10PM - SDS021</v>
      </c>
      <c r="N145" s="125">
        <f>[1]!VendorFilteredRows( EquipmentListTable[],EquipmentListTable[Supplier], FilterSpecs!$A$6, $A$2)</f>
        <v>34.950000000000003</v>
      </c>
      <c r="O145" s="125">
        <f>[1]!VendorFilteredRows( EquipmentListTable[],EquipmentListTable[Supplier], FilterSpecs!$A$6, $A$2)</f>
        <v>0</v>
      </c>
      <c r="P145" s="125" t="str">
        <f>[1]!VendorFilteredRows( EquipmentListTable[],EquipmentListTable[Supplier], FilterSpecs!$A$6, $A$2)</f>
        <v>G</v>
      </c>
      <c r="Q145" s="125">
        <f>[1]!VendorFilteredRows( EquipmentListTable[],EquipmentListTable[Supplier], FilterSpecs!$A$6, $A$2)</f>
        <v>208</v>
      </c>
      <c r="R145" s="125" t="str">
        <f>[1]!VendorFilteredRows( EquipmentListTable[],EquipmentListTable[Supplier], FilterSpecs!$A$6, $A$2)</f>
        <v>SPX-14309</v>
      </c>
      <c r="S145" s="125">
        <f>[1]!VendorFilteredRows( EquipmentListTable[],EquipmentListTable[Supplier], FilterSpecs!$A$6, $A$2)</f>
        <v>0</v>
      </c>
      <c r="T145" s="125">
        <f>[1]!VendorFilteredRows( EquipmentListTable[],EquipmentListTable[Supplier], FilterSpecs!$A$6, $A$2)</f>
        <v>0</v>
      </c>
      <c r="U145" s="125">
        <f>[1]!VendorFilteredRows( EquipmentListTable[],EquipmentListTable[Supplier], FilterSpecs!$A$6, $A$2)</f>
        <v>0</v>
      </c>
      <c r="V145" s="125">
        <f>[1]!VendorFilteredRows( EquipmentListTable[],EquipmentListTable[Supplier], FilterSpecs!$A$6, $A$2)</f>
        <v>0</v>
      </c>
      <c r="W145" s="125">
        <f>[1]!VendorFilteredRows( EquipmentListTable[],EquipmentListTable[Supplier], FilterSpecs!$A$6, $A$2)</f>
        <v>0</v>
      </c>
      <c r="X145" s="125" t="str">
        <f>[1]!VendorFilteredRows( EquipmentListTable[],EquipmentListTable[Supplier], FilterSpecs!$A$6, $A$2)</f>
        <v>https://www.sparkfun.com/products/14289</v>
      </c>
      <c r="Y145" s="125" t="str">
        <f>[1]!VendorFilteredRows( EquipmentListTable[],EquipmentListTable[Supplier], FilterSpecs!$A$6, $A$2)</f>
        <v>https://cdn.sparkfun.com/r/92-92/assets/parts/1/2/2/4/8/Qwiic-AK9750-3.jpg</v>
      </c>
      <c r="Z145" s="125" t="str">
        <f>[1]!VendorFilteredRows( EquipmentListTable[],EquipmentListTable[Supplier], FilterSpecs!$A$6, $A$2)</f>
        <v>https://www.sparkfun.com/products/14309</v>
      </c>
      <c r="AA145" s="125" t="str">
        <f>[1]!VendorFilteredRows( EquipmentListTable[],EquipmentListTable[Supplier], FilterSpecs!$A$6, $A$2)</f>
        <v>https://www.mouser.com/ProductDetail/474-SPX-14309</v>
      </c>
      <c r="AB145" s="125"/>
      <c r="AC145" s="125"/>
    </row>
    <row r="146" spans="1:29" x14ac:dyDescent="0.3">
      <c r="A146" s="125" t="str">
        <f>[1]!VendorFilteredRows( EquipmentListTable[],EquipmentListTable[Supplier], FilterSpecs!$A$6, $A$2)</f>
        <v>Secondary Component</v>
      </c>
      <c r="B146" s="125" t="str">
        <f>[1]!VendorFilteredRows( EquipmentListTable[],EquipmentListTable[Supplier], FilterSpecs!$A$6, $A$2)</f>
        <v>QWIIC System/Components</v>
      </c>
      <c r="C146" s="125" t="str">
        <f>[1]!VendorFilteredRows( EquipmentListTable[],EquipmentListTable[Supplier], FilterSpecs!$A$6, $A$2)</f>
        <v>SparkFun</v>
      </c>
      <c r="D146" s="125" t="str">
        <f>[1]!VendorFilteredRows( EquipmentListTable[],EquipmentListTable[Supplier], FilterSpecs!$A$6, $A$2)</f>
        <v>SPX-14618</v>
      </c>
      <c r="E146" s="125">
        <f>[1]!VendorFilteredRows( EquipmentListTable[],EquipmentListTable[Supplier], FilterSpecs!$A$6, $A$2)</f>
        <v>0</v>
      </c>
      <c r="F146" s="125">
        <f>[1]!VendorFilteredRows( EquipmentListTable[],EquipmentListTable[Supplier], FilterSpecs!$A$6, $A$2)</f>
        <v>1</v>
      </c>
      <c r="G146" s="125">
        <f>[1]!VendorFilteredRows( EquipmentListTable[],EquipmentListTable[Supplier], FilterSpecs!$A$6, $A$2)</f>
        <v>0</v>
      </c>
      <c r="H146" s="125">
        <f>[1]!VendorFilteredRows( EquipmentListTable[],EquipmentListTable[Supplier], FilterSpecs!$A$6, $A$2)</f>
        <v>1</v>
      </c>
      <c r="I146" s="125">
        <f>[1]!VendorFilteredRows( EquipmentListTable[],EquipmentListTable[Supplier], FilterSpecs!$A$6, $A$2)</f>
        <v>0</v>
      </c>
      <c r="J146" s="125">
        <f>[1]!VendorFilteredRows( EquipmentListTable[],EquipmentListTable[Supplier], FilterSpecs!$A$6, $A$2)</f>
        <v>0</v>
      </c>
      <c r="K146" s="125">
        <f>[1]!VendorFilteredRows( EquipmentListTable[],EquipmentListTable[Supplier], FilterSpecs!$A$6, $A$2)</f>
        <v>1</v>
      </c>
      <c r="L146" s="125">
        <f>[1]!VendorFilteredRows( EquipmentListTable[],EquipmentListTable[Supplier], FilterSpecs!$A$6, $A$2)</f>
        <v>1</v>
      </c>
      <c r="M146" s="125" t="str">
        <f>[1]!VendorFilteredRows( EquipmentListTable[],EquipmentListTable[Supplier], FilterSpecs!$A$6, $A$2)</f>
        <v>VR IMU (Qwiic) - BNO080 High Precision</v>
      </c>
      <c r="N146" s="125">
        <f>[1]!VendorFilteredRows( EquipmentListTable[],EquipmentListTable[Supplier], FilterSpecs!$A$6, $A$2)</f>
        <v>49.95</v>
      </c>
      <c r="O146" s="125">
        <f>[1]!VendorFilteredRows( EquipmentListTable[],EquipmentListTable[Supplier], FilterSpecs!$A$6, $A$2)</f>
        <v>49.95</v>
      </c>
      <c r="P146" s="125" t="str">
        <f>[1]!VendorFilteredRows( EquipmentListTable[],EquipmentListTable[Supplier], FilterSpecs!$A$6, $A$2)</f>
        <v>E</v>
      </c>
      <c r="Q146" s="125">
        <f>[1]!VendorFilteredRows( EquipmentListTable[],EquipmentListTable[Supplier], FilterSpecs!$A$6, $A$2)</f>
        <v>208</v>
      </c>
      <c r="R146" s="125" t="str">
        <f>[1]!VendorFilteredRows( EquipmentListTable[],EquipmentListTable[Supplier], FilterSpecs!$A$6, $A$2)</f>
        <v>SPX-14618</v>
      </c>
      <c r="S146" s="125">
        <f>[1]!VendorFilteredRows( EquipmentListTable[],EquipmentListTable[Supplier], FilterSpecs!$A$6, $A$2)</f>
        <v>0</v>
      </c>
      <c r="T146" s="125">
        <f>[1]!VendorFilteredRows( EquipmentListTable[],EquipmentListTable[Supplier], FilterSpecs!$A$6, $A$2)</f>
        <v>49.95</v>
      </c>
      <c r="U146" s="125">
        <f>[1]!VendorFilteredRows( EquipmentListTable[],EquipmentListTable[Supplier], FilterSpecs!$A$6, $A$2)</f>
        <v>0</v>
      </c>
      <c r="V146" s="125">
        <f>[1]!VendorFilteredRows( EquipmentListTable[],EquipmentListTable[Supplier], FilterSpecs!$A$6, $A$2)</f>
        <v>49.95</v>
      </c>
      <c r="W146" s="125">
        <f>[1]!VendorFilteredRows( EquipmentListTable[],EquipmentListTable[Supplier], FilterSpecs!$A$6, $A$2)</f>
        <v>49.95</v>
      </c>
      <c r="X146" s="125" t="str">
        <f>[1]!VendorFilteredRows( EquipmentListTable[],EquipmentListTable[Supplier], FilterSpecs!$A$6, $A$2)</f>
        <v>https://www.sparkfun.com/products/14289</v>
      </c>
      <c r="Y146" s="125" t="str">
        <f>[1]!VendorFilteredRows( EquipmentListTable[],EquipmentListTable[Supplier], FilterSpecs!$A$6, $A$2)</f>
        <v>https://cdn.sparkfun.com/r/92-92/assets/parts/1/2/2/4/8/Qwiic-AK9750-3.jpg</v>
      </c>
      <c r="Z146" s="125" t="str">
        <f>[1]!VendorFilteredRows( EquipmentListTable[],EquipmentListTable[Supplier], FilterSpecs!$A$6, $A$2)</f>
        <v>https://www.sparkfun.com/products/14618</v>
      </c>
      <c r="AA146" s="125" t="str">
        <f>[1]!VendorFilteredRows( EquipmentListTable[],EquipmentListTable[Supplier], FilterSpecs!$A$6, $A$2)</f>
        <v>https://www.mouser.com/ProductDetail/474-SPX-14618</v>
      </c>
      <c r="AB146" s="125"/>
      <c r="AC146" s="125"/>
    </row>
    <row r="147" spans="1:29" x14ac:dyDescent="0.3">
      <c r="A147" s="125" t="str">
        <f>[1]!VendorFilteredRows( EquipmentListTable[],EquipmentListTable[Supplier], FilterSpecs!$A$6, $A$2)</f>
        <v>Secondary Component</v>
      </c>
      <c r="B147" s="125" t="str">
        <f>[1]!VendorFilteredRows( EquipmentListTable[],EquipmentListTable[Supplier], FilterSpecs!$A$6, $A$2)</f>
        <v>QWIIC System/Components</v>
      </c>
      <c r="C147" s="125" t="str">
        <f>[1]!VendorFilteredRows( EquipmentListTable[],EquipmentListTable[Supplier], FilterSpecs!$A$6, $A$2)</f>
        <v>SparkFun</v>
      </c>
      <c r="D147" s="125" t="str">
        <f>[1]!VendorFilteredRows( EquipmentListTable[],EquipmentListTable[Supplier], FilterSpecs!$A$6, $A$2)</f>
        <v>SPX-14248</v>
      </c>
      <c r="E147" s="125">
        <f>[1]!VendorFilteredRows( EquipmentListTable[],EquipmentListTable[Supplier], FilterSpecs!$A$6, $A$2)</f>
        <v>0</v>
      </c>
      <c r="F147" s="125">
        <f>[1]!VendorFilteredRows( EquipmentListTable[],EquipmentListTable[Supplier], FilterSpecs!$A$6, $A$2)</f>
        <v>0</v>
      </c>
      <c r="G147" s="125">
        <f>[1]!VendorFilteredRows( EquipmentListTable[],EquipmentListTable[Supplier], FilterSpecs!$A$6, $A$2)</f>
        <v>0</v>
      </c>
      <c r="H147" s="125">
        <f>[1]!VendorFilteredRows( EquipmentListTable[],EquipmentListTable[Supplier], FilterSpecs!$A$6, $A$2)</f>
        <v>0</v>
      </c>
      <c r="I147" s="125">
        <f>[1]!VendorFilteredRows( EquipmentListTable[],EquipmentListTable[Supplier], FilterSpecs!$A$6, $A$2)</f>
        <v>0</v>
      </c>
      <c r="J147" s="125">
        <f>[1]!VendorFilteredRows( EquipmentListTable[],EquipmentListTable[Supplier], FilterSpecs!$A$6, $A$2)</f>
        <v>0</v>
      </c>
      <c r="K147" s="125">
        <f>[1]!VendorFilteredRows( EquipmentListTable[],EquipmentListTable[Supplier], FilterSpecs!$A$6, $A$2)</f>
        <v>0</v>
      </c>
      <c r="L147" s="125">
        <f>[1]!VendorFilteredRows( EquipmentListTable[],EquipmentListTable[Supplier], FilterSpecs!$A$6, $A$2)</f>
        <v>0</v>
      </c>
      <c r="M147" s="125" t="str">
        <f>[1]!VendorFilteredRows( EquipmentListTable[],EquipmentListTable[Supplier], FilterSpecs!$A$6, $A$2)</f>
        <v>Qwiic Accelerometer - MMA8452Q</v>
      </c>
      <c r="N147" s="125">
        <f>[1]!VendorFilteredRows( EquipmentListTable[],EquipmentListTable[Supplier], FilterSpecs!$A$6, $A$2)</f>
        <v>10.45</v>
      </c>
      <c r="O147" s="125">
        <f>[1]!VendorFilteredRows( EquipmentListTable[],EquipmentListTable[Supplier], FilterSpecs!$A$6, $A$2)</f>
        <v>0</v>
      </c>
      <c r="P147" s="125" t="str">
        <f>[1]!VendorFilteredRows( EquipmentListTable[],EquipmentListTable[Supplier], FilterSpecs!$A$6, $A$2)</f>
        <v>E</v>
      </c>
      <c r="Q147" s="125">
        <f>[1]!VendorFilteredRows( EquipmentListTable[],EquipmentListTable[Supplier], FilterSpecs!$A$6, $A$2)</f>
        <v>209</v>
      </c>
      <c r="R147" s="125" t="str">
        <f>[1]!VendorFilteredRows( EquipmentListTable[],EquipmentListTable[Supplier], FilterSpecs!$A$6, $A$2)</f>
        <v>SPX-14248</v>
      </c>
      <c r="S147" s="125">
        <f>[1]!VendorFilteredRows( EquipmentListTable[],EquipmentListTable[Supplier], FilterSpecs!$A$6, $A$2)</f>
        <v>0</v>
      </c>
      <c r="T147" s="125">
        <f>[1]!VendorFilteredRows( EquipmentListTable[],EquipmentListTable[Supplier], FilterSpecs!$A$6, $A$2)</f>
        <v>0</v>
      </c>
      <c r="U147" s="125">
        <f>[1]!VendorFilteredRows( EquipmentListTable[],EquipmentListTable[Supplier], FilterSpecs!$A$6, $A$2)</f>
        <v>0</v>
      </c>
      <c r="V147" s="125">
        <f>[1]!VendorFilteredRows( EquipmentListTable[],EquipmentListTable[Supplier], FilterSpecs!$A$6, $A$2)</f>
        <v>0</v>
      </c>
      <c r="W147" s="125">
        <f>[1]!VendorFilteredRows( EquipmentListTable[],EquipmentListTable[Supplier], FilterSpecs!$A$6, $A$2)</f>
        <v>0</v>
      </c>
      <c r="X147" s="125" t="str">
        <f>[1]!VendorFilteredRows( EquipmentListTable[],EquipmentListTable[Supplier], FilterSpecs!$A$6, $A$2)</f>
        <v>https://www.sparkfun.com/products/14289</v>
      </c>
      <c r="Y147" s="125" t="str">
        <f>[1]!VendorFilteredRows( EquipmentListTable[],EquipmentListTable[Supplier], FilterSpecs!$A$6, $A$2)</f>
        <v>https://cdn.sparkfun.com/r/92-92/assets/parts/1/2/2/4/8/Qwiic-AK9750-3.jpg</v>
      </c>
      <c r="Z147" s="125" t="str">
        <f>[1]!VendorFilteredRows( EquipmentListTable[],EquipmentListTable[Supplier], FilterSpecs!$A$6, $A$2)</f>
        <v>https://www.sparkfun.com/products/14248</v>
      </c>
      <c r="AA147" s="125" t="str">
        <f>[1]!VendorFilteredRows( EquipmentListTable[],EquipmentListTable[Supplier], FilterSpecs!$A$6, $A$2)</f>
        <v>https://www.mouser.com/ProductDetail/474-SPX-14248</v>
      </c>
      <c r="AB147" s="125"/>
      <c r="AC147" s="125"/>
    </row>
    <row r="148" spans="1:29" x14ac:dyDescent="0.3">
      <c r="A148" s="125" t="str">
        <f>[1]!VendorFilteredRows( EquipmentListTable[],EquipmentListTable[Supplier], FilterSpecs!$A$6, $A$2)</f>
        <v>Secondary Component</v>
      </c>
      <c r="B148" s="125" t="str">
        <f>[1]!VendorFilteredRows( EquipmentListTable[],EquipmentListTable[Supplier], FilterSpecs!$A$6, $A$2)</f>
        <v>QWIIC System/Components</v>
      </c>
      <c r="C148" s="125" t="str">
        <f>[1]!VendorFilteredRows( EquipmentListTable[],EquipmentListTable[Supplier], FilterSpecs!$A$6, $A$2)</f>
        <v>SparkFun</v>
      </c>
      <c r="D148" s="125" t="str">
        <f>[1]!VendorFilteredRows( EquipmentListTable[],EquipmentListTable[Supplier], FilterSpecs!$A$6, $A$2)</f>
        <v>SPX-14294</v>
      </c>
      <c r="E148" s="125">
        <f>[1]!VendorFilteredRows( EquipmentListTable[],EquipmentListTable[Supplier], FilterSpecs!$A$6, $A$2)</f>
        <v>0</v>
      </c>
      <c r="F148" s="125">
        <f>[1]!VendorFilteredRows( EquipmentListTable[],EquipmentListTable[Supplier], FilterSpecs!$A$6, $A$2)</f>
        <v>1</v>
      </c>
      <c r="G148" s="125">
        <f>[1]!VendorFilteredRows( EquipmentListTable[],EquipmentListTable[Supplier], FilterSpecs!$A$6, $A$2)</f>
        <v>0</v>
      </c>
      <c r="H148" s="125">
        <f>[1]!VendorFilteredRows( EquipmentListTable[],EquipmentListTable[Supplier], FilterSpecs!$A$6, $A$2)</f>
        <v>1</v>
      </c>
      <c r="I148" s="125">
        <f>[1]!VendorFilteredRows( EquipmentListTable[],EquipmentListTable[Supplier], FilterSpecs!$A$6, $A$2)</f>
        <v>0</v>
      </c>
      <c r="J148" s="125">
        <f>[1]!VendorFilteredRows( EquipmentListTable[],EquipmentListTable[Supplier], FilterSpecs!$A$6, $A$2)</f>
        <v>0</v>
      </c>
      <c r="K148" s="125">
        <f>[1]!VendorFilteredRows( EquipmentListTable[],EquipmentListTable[Supplier], FilterSpecs!$A$6, $A$2)</f>
        <v>1</v>
      </c>
      <c r="L148" s="125">
        <f>[1]!VendorFilteredRows( EquipmentListTable[],EquipmentListTable[Supplier], FilterSpecs!$A$6, $A$2)</f>
        <v>1</v>
      </c>
      <c r="M148" s="125" t="str">
        <f>[1]!VendorFilteredRows( EquipmentListTable[],EquipmentListTable[Supplier], FilterSpecs!$A$6, $A$2)</f>
        <v>Qwiic Magnetometer - MLX90393</v>
      </c>
      <c r="N148" s="125">
        <f>[1]!VendorFilteredRows( EquipmentListTable[],EquipmentListTable[Supplier], FilterSpecs!$A$6, $A$2)</f>
        <v>14.95</v>
      </c>
      <c r="O148" s="125">
        <f>[1]!VendorFilteredRows( EquipmentListTable[],EquipmentListTable[Supplier], FilterSpecs!$A$6, $A$2)</f>
        <v>14.95</v>
      </c>
      <c r="P148" s="125" t="str">
        <f>[1]!VendorFilteredRows( EquipmentListTable[],EquipmentListTable[Supplier], FilterSpecs!$A$6, $A$2)</f>
        <v>E</v>
      </c>
      <c r="Q148" s="125">
        <f>[1]!VendorFilteredRows( EquipmentListTable[],EquipmentListTable[Supplier], FilterSpecs!$A$6, $A$2)</f>
        <v>209</v>
      </c>
      <c r="R148" s="125" t="str">
        <f>[1]!VendorFilteredRows( EquipmentListTable[],EquipmentListTable[Supplier], FilterSpecs!$A$6, $A$2)</f>
        <v>SPX-14294</v>
      </c>
      <c r="S148" s="125">
        <f>[1]!VendorFilteredRows( EquipmentListTable[],EquipmentListTable[Supplier], FilterSpecs!$A$6, $A$2)</f>
        <v>0</v>
      </c>
      <c r="T148" s="125">
        <f>[1]!VendorFilteredRows( EquipmentListTable[],EquipmentListTable[Supplier], FilterSpecs!$A$6, $A$2)</f>
        <v>14.95</v>
      </c>
      <c r="U148" s="125">
        <f>[1]!VendorFilteredRows( EquipmentListTable[],EquipmentListTable[Supplier], FilterSpecs!$A$6, $A$2)</f>
        <v>0</v>
      </c>
      <c r="V148" s="125">
        <f>[1]!VendorFilteredRows( EquipmentListTable[],EquipmentListTable[Supplier], FilterSpecs!$A$6, $A$2)</f>
        <v>14.95</v>
      </c>
      <c r="W148" s="125">
        <f>[1]!VendorFilteredRows( EquipmentListTable[],EquipmentListTable[Supplier], FilterSpecs!$A$6, $A$2)</f>
        <v>14.95</v>
      </c>
      <c r="X148" s="125" t="str">
        <f>[1]!VendorFilteredRows( EquipmentListTable[],EquipmentListTable[Supplier], FilterSpecs!$A$6, $A$2)</f>
        <v>https://www.sparkfun.com/products/14289</v>
      </c>
      <c r="Y148" s="125" t="str">
        <f>[1]!VendorFilteredRows( EquipmentListTable[],EquipmentListTable[Supplier], FilterSpecs!$A$6, $A$2)</f>
        <v>https://cdn.sparkfun.com/r/92-92/assets/parts/1/2/2/4/8/Qwiic-AK9750-3.jpg</v>
      </c>
      <c r="Z148" s="125" t="str">
        <f>[1]!VendorFilteredRows( EquipmentListTable[],EquipmentListTable[Supplier], FilterSpecs!$A$6, $A$2)</f>
        <v>https://www.sparkfun.com/products/14294</v>
      </c>
      <c r="AA148" s="125" t="str">
        <f>[1]!VendorFilteredRows( EquipmentListTable[],EquipmentListTable[Supplier], FilterSpecs!$A$6, $A$2)</f>
        <v>https://www.mouser.com/ProductDetail/474-SPX-14294</v>
      </c>
      <c r="AB148" s="125"/>
      <c r="AC148" s="125"/>
    </row>
    <row r="149" spans="1:29" x14ac:dyDescent="0.3">
      <c r="A149" s="125" t="str">
        <f>[1]!VendorFilteredRows( EquipmentListTable[],EquipmentListTable[Supplier], FilterSpecs!$A$6, $A$2)</f>
        <v>Secondary Component</v>
      </c>
      <c r="B149" s="125" t="str">
        <f>[1]!VendorFilteredRows( EquipmentListTable[],EquipmentListTable[Supplier], FilterSpecs!$A$6, $A$2)</f>
        <v>QWIIC System/Components</v>
      </c>
      <c r="C149" s="125" t="str">
        <f>[1]!VendorFilteredRows( EquipmentListTable[],EquipmentListTable[Supplier], FilterSpecs!$A$6, $A$2)</f>
        <v>SparkFun</v>
      </c>
      <c r="D149" s="125" t="str">
        <f>[1]!VendorFilteredRows( EquipmentListTable[],EquipmentListTable[Supplier], FilterSpecs!$A$6, $A$2)</f>
        <v>SPX-14641</v>
      </c>
      <c r="E149" s="125">
        <f>[1]!VendorFilteredRows( EquipmentListTable[],EquipmentListTable[Supplier], FilterSpecs!$A$6, $A$2)</f>
        <v>0</v>
      </c>
      <c r="F149" s="125">
        <f>[1]!VendorFilteredRows( EquipmentListTable[],EquipmentListTable[Supplier], FilterSpecs!$A$6, $A$2)</f>
        <v>1</v>
      </c>
      <c r="G149" s="125">
        <f>[1]!VendorFilteredRows( EquipmentListTable[],EquipmentListTable[Supplier], FilterSpecs!$A$6, $A$2)</f>
        <v>0</v>
      </c>
      <c r="H149" s="125">
        <f>[1]!VendorFilteredRows( EquipmentListTable[],EquipmentListTable[Supplier], FilterSpecs!$A$6, $A$2)</f>
        <v>1</v>
      </c>
      <c r="I149" s="125">
        <f>[1]!VendorFilteredRows( EquipmentListTable[],EquipmentListTable[Supplier], FilterSpecs!$A$6, $A$2)</f>
        <v>0</v>
      </c>
      <c r="J149" s="125">
        <f>[1]!VendorFilteredRows( EquipmentListTable[],EquipmentListTable[Supplier], FilterSpecs!$A$6, $A$2)</f>
        <v>0</v>
      </c>
      <c r="K149" s="125">
        <f>[1]!VendorFilteredRows( EquipmentListTable[],EquipmentListTable[Supplier], FilterSpecs!$A$6, $A$2)</f>
        <v>1</v>
      </c>
      <c r="L149" s="125">
        <f>[1]!VendorFilteredRows( EquipmentListTable[],EquipmentListTable[Supplier], FilterSpecs!$A$6, $A$2)</f>
        <v>1</v>
      </c>
      <c r="M149" s="125" t="str">
        <f>[1]!VendorFilteredRows( EquipmentListTable[],EquipmentListTable[Supplier], FilterSpecs!$A$6, $A$2)</f>
        <v>Qwiic OpenLog</v>
      </c>
      <c r="N149" s="125">
        <f>[1]!VendorFilteredRows( EquipmentListTable[],EquipmentListTable[Supplier], FilterSpecs!$A$6, $A$2)</f>
        <v>14.95</v>
      </c>
      <c r="O149" s="125">
        <f>[1]!VendorFilteredRows( EquipmentListTable[],EquipmentListTable[Supplier], FilterSpecs!$A$6, $A$2)</f>
        <v>14.95</v>
      </c>
      <c r="P149" s="125" t="str">
        <f>[1]!VendorFilteredRows( EquipmentListTable[],EquipmentListTable[Supplier], FilterSpecs!$A$6, $A$2)</f>
        <v>E</v>
      </c>
      <c r="Q149" s="125">
        <f>[1]!VendorFilteredRows( EquipmentListTable[],EquipmentListTable[Supplier], FilterSpecs!$A$6, $A$2)</f>
        <v>209</v>
      </c>
      <c r="R149" s="125" t="str">
        <f>[1]!VendorFilteredRows( EquipmentListTable[],EquipmentListTable[Supplier], FilterSpecs!$A$6, $A$2)</f>
        <v>SPX-14641</v>
      </c>
      <c r="S149" s="125">
        <f>[1]!VendorFilteredRows( EquipmentListTable[],EquipmentListTable[Supplier], FilterSpecs!$A$6, $A$2)</f>
        <v>0</v>
      </c>
      <c r="T149" s="125">
        <f>[1]!VendorFilteredRows( EquipmentListTable[],EquipmentListTable[Supplier], FilterSpecs!$A$6, $A$2)</f>
        <v>14.95</v>
      </c>
      <c r="U149" s="125">
        <f>[1]!VendorFilteredRows( EquipmentListTable[],EquipmentListTable[Supplier], FilterSpecs!$A$6, $A$2)</f>
        <v>0</v>
      </c>
      <c r="V149" s="125">
        <f>[1]!VendorFilteredRows( EquipmentListTable[],EquipmentListTable[Supplier], FilterSpecs!$A$6, $A$2)</f>
        <v>14.95</v>
      </c>
      <c r="W149" s="125">
        <f>[1]!VendorFilteredRows( EquipmentListTable[],EquipmentListTable[Supplier], FilterSpecs!$A$6, $A$2)</f>
        <v>14.95</v>
      </c>
      <c r="X149" s="125" t="str">
        <f>[1]!VendorFilteredRows( EquipmentListTable[],EquipmentListTable[Supplier], FilterSpecs!$A$6, $A$2)</f>
        <v>https://www.sparkfun.com/products/14289</v>
      </c>
      <c r="Y149" s="125" t="str">
        <f>[1]!VendorFilteredRows( EquipmentListTable[],EquipmentListTable[Supplier], FilterSpecs!$A$6, $A$2)</f>
        <v>https://cdn.sparkfun.com/r/92-92/assets/parts/1/2/2/4/8/Qwiic-AK9750-3.jpg</v>
      </c>
      <c r="Z149" s="125" t="str">
        <f>[1]!VendorFilteredRows( EquipmentListTable[],EquipmentListTable[Supplier], FilterSpecs!$A$6, $A$2)</f>
        <v>https://www.sparkfun.com/products/14641</v>
      </c>
      <c r="AA149" s="125" t="str">
        <f>[1]!VendorFilteredRows( EquipmentListTable[],EquipmentListTable[Supplier], FilterSpecs!$A$6, $A$2)</f>
        <v>https://www.mouser.com/ProductDetail/474-SPX-14641</v>
      </c>
      <c r="AB149" s="125"/>
      <c r="AC149" s="125"/>
    </row>
    <row r="150" spans="1:29" x14ac:dyDescent="0.3">
      <c r="A150" s="125" t="str">
        <f>[1]!VendorFilteredRows( EquipmentListTable[],EquipmentListTable[Supplier], FilterSpecs!$A$6, $A$2)</f>
        <v>Secondary Component</v>
      </c>
      <c r="B150" s="125" t="str">
        <f>[1]!VendorFilteredRows( EquipmentListTable[],EquipmentListTable[Supplier], FilterSpecs!$A$6, $A$2)</f>
        <v>QWIIC System/Components</v>
      </c>
      <c r="C150" s="125" t="str">
        <f>[1]!VendorFilteredRows( EquipmentListTable[],EquipmentListTable[Supplier], FilterSpecs!$A$6, $A$2)</f>
        <v>SparkFun</v>
      </c>
      <c r="D150" s="125" t="str">
        <f>[1]!VendorFilteredRows( EquipmentListTable[],EquipmentListTable[Supplier], FilterSpecs!$A$6, $A$2)</f>
        <v>SPX-14642</v>
      </c>
      <c r="E150" s="125">
        <f>[1]!VendorFilteredRows( EquipmentListTable[],EquipmentListTable[Supplier], FilterSpecs!$A$6, $A$2)</f>
        <v>0</v>
      </c>
      <c r="F150" s="125">
        <f>[1]!VendorFilteredRows( EquipmentListTable[],EquipmentListTable[Supplier], FilterSpecs!$A$6, $A$2)</f>
        <v>1</v>
      </c>
      <c r="G150" s="125">
        <f>[1]!VendorFilteredRows( EquipmentListTable[],EquipmentListTable[Supplier], FilterSpecs!$A$6, $A$2)</f>
        <v>0</v>
      </c>
      <c r="H150" s="125">
        <f>[1]!VendorFilteredRows( EquipmentListTable[],EquipmentListTable[Supplier], FilterSpecs!$A$6, $A$2)</f>
        <v>1</v>
      </c>
      <c r="I150" s="125">
        <f>[1]!VendorFilteredRows( EquipmentListTable[],EquipmentListTable[Supplier], FilterSpecs!$A$6, $A$2)</f>
        <v>0</v>
      </c>
      <c r="J150" s="125">
        <f>[1]!VendorFilteredRows( EquipmentListTable[],EquipmentListTable[Supplier], FilterSpecs!$A$6, $A$2)</f>
        <v>0</v>
      </c>
      <c r="K150" s="125">
        <f>[1]!VendorFilteredRows( EquipmentListTable[],EquipmentListTable[Supplier], FilterSpecs!$A$6, $A$2)</f>
        <v>1</v>
      </c>
      <c r="L150" s="125">
        <f>[1]!VendorFilteredRows( EquipmentListTable[],EquipmentListTable[Supplier], FilterSpecs!$A$6, $A$2)</f>
        <v>1</v>
      </c>
      <c r="M150" s="125" t="str">
        <f>[1]!VendorFilteredRows( EquipmentListTable[],EquipmentListTable[Supplier], FilterSpecs!$A$6, $A$2)</f>
        <v>Qwiic RTC - RV-1805</v>
      </c>
      <c r="N150" s="125">
        <f>[1]!VendorFilteredRows( EquipmentListTable[],EquipmentListTable[Supplier], FilterSpecs!$A$6, $A$2)</f>
        <v>19.95</v>
      </c>
      <c r="O150" s="125">
        <f>[1]!VendorFilteredRows( EquipmentListTable[],EquipmentListTable[Supplier], FilterSpecs!$A$6, $A$2)</f>
        <v>19.95</v>
      </c>
      <c r="P150" s="125" t="str">
        <f>[1]!VendorFilteredRows( EquipmentListTable[],EquipmentListTable[Supplier], FilterSpecs!$A$6, $A$2)</f>
        <v>A</v>
      </c>
      <c r="Q150" s="125">
        <f>[1]!VendorFilteredRows( EquipmentListTable[],EquipmentListTable[Supplier], FilterSpecs!$A$6, $A$2)</f>
        <v>210</v>
      </c>
      <c r="R150" s="125" t="str">
        <f>[1]!VendorFilteredRows( EquipmentListTable[],EquipmentListTable[Supplier], FilterSpecs!$A$6, $A$2)</f>
        <v>SPX-14642</v>
      </c>
      <c r="S150" s="125">
        <f>[1]!VendorFilteredRows( EquipmentListTable[],EquipmentListTable[Supplier], FilterSpecs!$A$6, $A$2)</f>
        <v>0</v>
      </c>
      <c r="T150" s="125">
        <f>[1]!VendorFilteredRows( EquipmentListTable[],EquipmentListTable[Supplier], FilterSpecs!$A$6, $A$2)</f>
        <v>19.95</v>
      </c>
      <c r="U150" s="125">
        <f>[1]!VendorFilteredRows( EquipmentListTable[],EquipmentListTable[Supplier], FilterSpecs!$A$6, $A$2)</f>
        <v>0</v>
      </c>
      <c r="V150" s="125">
        <f>[1]!VendorFilteredRows( EquipmentListTable[],EquipmentListTable[Supplier], FilterSpecs!$A$6, $A$2)</f>
        <v>19.95</v>
      </c>
      <c r="W150" s="125">
        <f>[1]!VendorFilteredRows( EquipmentListTable[],EquipmentListTable[Supplier], FilterSpecs!$A$6, $A$2)</f>
        <v>19.95</v>
      </c>
      <c r="X150" s="125" t="str">
        <f>[1]!VendorFilteredRows( EquipmentListTable[],EquipmentListTable[Supplier], FilterSpecs!$A$6, $A$2)</f>
        <v>https://www.sparkfun.com/products/14289</v>
      </c>
      <c r="Y150" s="125" t="str">
        <f>[1]!VendorFilteredRows( EquipmentListTable[],EquipmentListTable[Supplier], FilterSpecs!$A$6, $A$2)</f>
        <v>https://cdn.sparkfun.com/r/92-92/assets/parts/1/2/2/4/8/Qwiic-AK9750-3.jpg</v>
      </c>
      <c r="Z150" s="125" t="str">
        <f>[1]!VendorFilteredRows( EquipmentListTable[],EquipmentListTable[Supplier], FilterSpecs!$A$6, $A$2)</f>
        <v>https://www.sparkfun.com/products/14642</v>
      </c>
      <c r="AA150" s="125" t="str">
        <f>[1]!VendorFilteredRows( EquipmentListTable[],EquipmentListTable[Supplier], FilterSpecs!$A$6, $A$2)</f>
        <v>https://www.mouser.com/ProductDetail/474-SPX-14642</v>
      </c>
      <c r="AB150" s="125"/>
      <c r="AC150" s="125"/>
    </row>
    <row r="151" spans="1:29" x14ac:dyDescent="0.3">
      <c r="A151" s="125" t="str">
        <f>[1]!VendorFilteredRows( EquipmentListTable[],EquipmentListTable[Supplier], FilterSpecs!$A$6, $A$2)</f>
        <v>Secondary Component</v>
      </c>
      <c r="B151" s="125" t="str">
        <f>[1]!VendorFilteredRows( EquipmentListTable[],EquipmentListTable[Supplier], FilterSpecs!$A$6, $A$2)</f>
        <v>QWIIC System/Components</v>
      </c>
      <c r="C151" s="125" t="str">
        <f>[1]!VendorFilteredRows( EquipmentListTable[],EquipmentListTable[Supplier], FilterSpecs!$A$6, $A$2)</f>
        <v>SparkFun</v>
      </c>
      <c r="D151" s="125" t="str">
        <f>[1]!VendorFilteredRows( EquipmentListTable[],EquipmentListTable[Supplier], FilterSpecs!$A$6, $A$2)</f>
        <v>SPX-14414</v>
      </c>
      <c r="E151" s="125">
        <f>[1]!VendorFilteredRows( EquipmentListTable[],EquipmentListTable[Supplier], FilterSpecs!$A$6, $A$2)</f>
        <v>0</v>
      </c>
      <c r="F151" s="125">
        <f>[1]!VendorFilteredRows( EquipmentListTable[],EquipmentListTable[Supplier], FilterSpecs!$A$6, $A$2)</f>
        <v>1</v>
      </c>
      <c r="G151" s="125">
        <f>[1]!VendorFilteredRows( EquipmentListTable[],EquipmentListTable[Supplier], FilterSpecs!$A$6, $A$2)</f>
        <v>0</v>
      </c>
      <c r="H151" s="125">
        <f>[1]!VendorFilteredRows( EquipmentListTable[],EquipmentListTable[Supplier], FilterSpecs!$A$6, $A$2)</f>
        <v>1</v>
      </c>
      <c r="I151" s="125">
        <f>[1]!VendorFilteredRows( EquipmentListTable[],EquipmentListTable[Supplier], FilterSpecs!$A$6, $A$2)</f>
        <v>0</v>
      </c>
      <c r="J151" s="125">
        <f>[1]!VendorFilteredRows( EquipmentListTable[],EquipmentListTable[Supplier], FilterSpecs!$A$6, $A$2)</f>
        <v>0</v>
      </c>
      <c r="K151" s="125">
        <f>[1]!VendorFilteredRows( EquipmentListTable[],EquipmentListTable[Supplier], FilterSpecs!$A$6, $A$2)</f>
        <v>1</v>
      </c>
      <c r="L151" s="125">
        <f>[1]!VendorFilteredRows( EquipmentListTable[],EquipmentListTable[Supplier], FilterSpecs!$A$6, $A$2)</f>
        <v>1</v>
      </c>
      <c r="M151" s="125" t="str">
        <f>[1]!VendorFilteredRows( EquipmentListTable[],EquipmentListTable[Supplier], FilterSpecs!$A$6, $A$2)</f>
        <v>SparkFun GPS Breakout - XA1110 (Qwiic)</v>
      </c>
      <c r="N151" s="125">
        <f>[1]!VendorFilteredRows( EquipmentListTable[],EquipmentListTable[Supplier], FilterSpecs!$A$6, $A$2)</f>
        <v>44.95</v>
      </c>
      <c r="O151" s="125">
        <f>[1]!VendorFilteredRows( EquipmentListTable[],EquipmentListTable[Supplier], FilterSpecs!$A$6, $A$2)</f>
        <v>44.95</v>
      </c>
      <c r="P151" s="125" t="str">
        <f>[1]!VendorFilteredRows( EquipmentListTable[],EquipmentListTable[Supplier], FilterSpecs!$A$6, $A$2)</f>
        <v>E</v>
      </c>
      <c r="Q151" s="125">
        <f>[1]!VendorFilteredRows( EquipmentListTable[],EquipmentListTable[Supplier], FilterSpecs!$A$6, $A$2)</f>
        <v>211</v>
      </c>
      <c r="R151" s="125" t="str">
        <f>[1]!VendorFilteredRows( EquipmentListTable[],EquipmentListTable[Supplier], FilterSpecs!$A$6, $A$2)</f>
        <v>SPX-14414</v>
      </c>
      <c r="S151" s="125">
        <f>[1]!VendorFilteredRows( EquipmentListTable[],EquipmentListTable[Supplier], FilterSpecs!$A$6, $A$2)</f>
        <v>0</v>
      </c>
      <c r="T151" s="125">
        <f>[1]!VendorFilteredRows( EquipmentListTable[],EquipmentListTable[Supplier], FilterSpecs!$A$6, $A$2)</f>
        <v>44.95</v>
      </c>
      <c r="U151" s="125">
        <f>[1]!VendorFilteredRows( EquipmentListTable[],EquipmentListTable[Supplier], FilterSpecs!$A$6, $A$2)</f>
        <v>0</v>
      </c>
      <c r="V151" s="125">
        <f>[1]!VendorFilteredRows( EquipmentListTable[],EquipmentListTable[Supplier], FilterSpecs!$A$6, $A$2)</f>
        <v>44.95</v>
      </c>
      <c r="W151" s="125">
        <f>[1]!VendorFilteredRows( EquipmentListTable[],EquipmentListTable[Supplier], FilterSpecs!$A$6, $A$2)</f>
        <v>44.95</v>
      </c>
      <c r="X151" s="125" t="str">
        <f>[1]!VendorFilteredRows( EquipmentListTable[],EquipmentListTable[Supplier], FilterSpecs!$A$6, $A$2)</f>
        <v>https://www.sparkfun.com/products/14289</v>
      </c>
      <c r="Y151" s="125" t="str">
        <f>[1]!VendorFilteredRows( EquipmentListTable[],EquipmentListTable[Supplier], FilterSpecs!$A$6, $A$2)</f>
        <v>https://cdn.sparkfun.com/r/92-92/assets/parts/1/2/2/4/8/Qwiic-AK9750-3.jpg</v>
      </c>
      <c r="Z151" s="125" t="str">
        <f>[1]!VendorFilteredRows( EquipmentListTable[],EquipmentListTable[Supplier], FilterSpecs!$A$6, $A$2)</f>
        <v>https://www.sparkfun.com/products/14414</v>
      </c>
      <c r="AA151" s="125" t="str">
        <f>[1]!VendorFilteredRows( EquipmentListTable[],EquipmentListTable[Supplier], FilterSpecs!$A$6, $A$2)</f>
        <v>https://www.mouser.com/ProductDetail/474-SPX-14414</v>
      </c>
      <c r="AB151" s="125"/>
      <c r="AC151" s="125"/>
    </row>
    <row r="152" spans="1:29" x14ac:dyDescent="0.3">
      <c r="A152" s="125" t="str">
        <f>[1]!VendorFilteredRows( EquipmentListTable[],EquipmentListTable[Supplier], FilterSpecs!$A$6, $A$2)</f>
        <v>Secondary Component</v>
      </c>
      <c r="B152" s="125" t="str">
        <f>[1]!VendorFilteredRows( EquipmentListTable[],EquipmentListTable[Supplier], FilterSpecs!$A$6, $A$2)</f>
        <v>QWIIC System/Components</v>
      </c>
      <c r="C152" s="125" t="str">
        <f>[1]!VendorFilteredRows( EquipmentListTable[],EquipmentListTable[Supplier], FilterSpecs!$A$6, $A$2)</f>
        <v>SparkFun</v>
      </c>
      <c r="D152" s="125" t="str">
        <f>[1]!VendorFilteredRows( EquipmentListTable[],EquipmentListTable[Supplier], FilterSpecs!$A$6, $A$2)</f>
        <v>SPX-14269</v>
      </c>
      <c r="E152" s="125">
        <f>[1]!VendorFilteredRows( EquipmentListTable[],EquipmentListTable[Supplier], FilterSpecs!$A$6, $A$2)</f>
        <v>0</v>
      </c>
      <c r="F152" s="125">
        <f>[1]!VendorFilteredRows( EquipmentListTable[],EquipmentListTable[Supplier], FilterSpecs!$A$6, $A$2)</f>
        <v>0</v>
      </c>
      <c r="G152" s="125">
        <f>[1]!VendorFilteredRows( EquipmentListTable[],EquipmentListTable[Supplier], FilterSpecs!$A$6, $A$2)</f>
        <v>0</v>
      </c>
      <c r="H152" s="125">
        <f>[1]!VendorFilteredRows( EquipmentListTable[],EquipmentListTable[Supplier], FilterSpecs!$A$6, $A$2)</f>
        <v>0</v>
      </c>
      <c r="I152" s="125">
        <f>[1]!VendorFilteredRows( EquipmentListTable[],EquipmentListTable[Supplier], FilterSpecs!$A$6, $A$2)</f>
        <v>0</v>
      </c>
      <c r="J152" s="125">
        <f>[1]!VendorFilteredRows( EquipmentListTable[],EquipmentListTable[Supplier], FilterSpecs!$A$6, $A$2)</f>
        <v>0</v>
      </c>
      <c r="K152" s="125">
        <f>[1]!VendorFilteredRows( EquipmentListTable[],EquipmentListTable[Supplier], FilterSpecs!$A$6, $A$2)</f>
        <v>0</v>
      </c>
      <c r="L152" s="125">
        <f>[1]!VendorFilteredRows( EquipmentListTable[],EquipmentListTable[Supplier], FilterSpecs!$A$6, $A$2)</f>
        <v>0</v>
      </c>
      <c r="M152" s="125" t="str">
        <f>[1]!VendorFilteredRows( EquipmentListTable[],EquipmentListTable[Supplier], FilterSpecs!$A$6, $A$2)</f>
        <v>Qwiic Micro OLED</v>
      </c>
      <c r="N152" s="125">
        <f>[1]!VendorFilteredRows( EquipmentListTable[],EquipmentListTable[Supplier], FilterSpecs!$A$6, $A$2)</f>
        <v>14.95</v>
      </c>
      <c r="O152" s="125">
        <f>[1]!VendorFilteredRows( EquipmentListTable[],EquipmentListTable[Supplier], FilterSpecs!$A$6, $A$2)</f>
        <v>0</v>
      </c>
      <c r="P152" s="125" t="str">
        <f>[1]!VendorFilteredRows( EquipmentListTable[],EquipmentListTable[Supplier], FilterSpecs!$A$6, $A$2)</f>
        <v>A</v>
      </c>
      <c r="Q152" s="125">
        <f>[1]!VendorFilteredRows( EquipmentListTable[],EquipmentListTable[Supplier], FilterSpecs!$A$6, $A$2)</f>
        <v>212</v>
      </c>
      <c r="R152" s="125" t="str">
        <f>[1]!VendorFilteredRows( EquipmentListTable[],EquipmentListTable[Supplier], FilterSpecs!$A$6, $A$2)</f>
        <v>SPX-14269</v>
      </c>
      <c r="S152" s="125">
        <f>[1]!VendorFilteredRows( EquipmentListTable[],EquipmentListTable[Supplier], FilterSpecs!$A$6, $A$2)</f>
        <v>0</v>
      </c>
      <c r="T152" s="125">
        <f>[1]!VendorFilteredRows( EquipmentListTable[],EquipmentListTable[Supplier], FilterSpecs!$A$6, $A$2)</f>
        <v>0</v>
      </c>
      <c r="U152" s="125">
        <f>[1]!VendorFilteredRows( EquipmentListTable[],EquipmentListTable[Supplier], FilterSpecs!$A$6, $A$2)</f>
        <v>0</v>
      </c>
      <c r="V152" s="125">
        <f>[1]!VendorFilteredRows( EquipmentListTable[],EquipmentListTable[Supplier], FilterSpecs!$A$6, $A$2)</f>
        <v>0</v>
      </c>
      <c r="W152" s="125">
        <f>[1]!VendorFilteredRows( EquipmentListTable[],EquipmentListTable[Supplier], FilterSpecs!$A$6, $A$2)</f>
        <v>0</v>
      </c>
      <c r="X152" s="125" t="str">
        <f>[1]!VendorFilteredRows( EquipmentListTable[],EquipmentListTable[Supplier], FilterSpecs!$A$6, $A$2)</f>
        <v>https://www.sparkfun.com/products/14269</v>
      </c>
      <c r="Y152" s="125" t="str">
        <f>[1]!VendorFilteredRows( EquipmentListTable[],EquipmentListTable[Supplier], FilterSpecs!$A$6, $A$2)</f>
        <v>https://cdn.sparkfun.com/r/92-92/assets/parts/1/2/2/2/4/Qwiic_Micro_OLED_04.jpg</v>
      </c>
      <c r="Z152" s="125" t="str">
        <f>[1]!VendorFilteredRows( EquipmentListTable[],EquipmentListTable[Supplier], FilterSpecs!$A$6, $A$2)</f>
        <v>https://www.sparkfun.com/products/14269</v>
      </c>
      <c r="AA152" s="125" t="str">
        <f>[1]!VendorFilteredRows( EquipmentListTable[],EquipmentListTable[Supplier], FilterSpecs!$A$6, $A$2)</f>
        <v>https://www.mouser.com/ProductDetail/474-SPX-14269</v>
      </c>
      <c r="AB152" s="125"/>
      <c r="AC152" s="125"/>
    </row>
    <row r="153" spans="1:29" x14ac:dyDescent="0.3">
      <c r="A153" s="125" t="str">
        <f>[1]!VendorFilteredRows( EquipmentListTable[],EquipmentListTable[Supplier], FilterSpecs!$A$6, $A$2)</f>
        <v>Secondary Component</v>
      </c>
      <c r="B153" s="125" t="str">
        <f>[1]!VendorFilteredRows( EquipmentListTable[],EquipmentListTable[Supplier], FilterSpecs!$A$6, $A$2)</f>
        <v>QWIIC System/Components</v>
      </c>
      <c r="C153" s="125" t="str">
        <f>[1]!VendorFilteredRows( EquipmentListTable[],EquipmentListTable[Supplier], FilterSpecs!$A$6, $A$2)</f>
        <v>SparkFun</v>
      </c>
      <c r="D153" s="125" t="str">
        <f>[1]!VendorFilteredRows( EquipmentListTable[],EquipmentListTable[Supplier], FilterSpecs!$A$6, $A$2)</f>
        <v>PRT-14426</v>
      </c>
      <c r="E153" s="125">
        <f>[1]!VendorFilteredRows( EquipmentListTable[],EquipmentListTable[Supplier], FilterSpecs!$A$6, $A$2)</f>
        <v>4</v>
      </c>
      <c r="F153" s="125">
        <f>[1]!VendorFilteredRows( EquipmentListTable[],EquipmentListTable[Supplier], FilterSpecs!$A$6, $A$2)</f>
        <v>0</v>
      </c>
      <c r="G153" s="125">
        <f>[1]!VendorFilteredRows( EquipmentListTable[],EquipmentListTable[Supplier], FilterSpecs!$A$6, $A$2)</f>
        <v>0</v>
      </c>
      <c r="H153" s="125">
        <f>[1]!VendorFilteredRows( EquipmentListTable[],EquipmentListTable[Supplier], FilterSpecs!$A$6, $A$2)</f>
        <v>20</v>
      </c>
      <c r="I153" s="125">
        <f>[1]!VendorFilteredRows( EquipmentListTable[],EquipmentListTable[Supplier], FilterSpecs!$A$6, $A$2)</f>
        <v>0</v>
      </c>
      <c r="J153" s="125">
        <f>[1]!VendorFilteredRows( EquipmentListTable[],EquipmentListTable[Supplier], FilterSpecs!$A$6, $A$2)</f>
        <v>0</v>
      </c>
      <c r="K153" s="125">
        <f>[1]!VendorFilteredRows( EquipmentListTable[],EquipmentListTable[Supplier], FilterSpecs!$A$6, $A$2)</f>
        <v>20</v>
      </c>
      <c r="L153" s="125">
        <f>[1]!VendorFilteredRows( EquipmentListTable[],EquipmentListTable[Supplier], FilterSpecs!$A$6, $A$2)</f>
        <v>20</v>
      </c>
      <c r="M153" s="125" t="str">
        <f>[1]!VendorFilteredRows( EquipmentListTable[],EquipmentListTable[Supplier], FilterSpecs!$A$6, $A$2)</f>
        <v>Qwiic Cable - 50mm</v>
      </c>
      <c r="N153" s="125">
        <f>[1]!VendorFilteredRows( EquipmentListTable[],EquipmentListTable[Supplier], FilterSpecs!$A$6, $A$2)</f>
        <v>0.95</v>
      </c>
      <c r="O153" s="125">
        <f>[1]!VendorFilteredRows( EquipmentListTable[],EquipmentListTable[Supplier], FilterSpecs!$A$6, $A$2)</f>
        <v>19</v>
      </c>
      <c r="P153" s="125" t="str">
        <f>[1]!VendorFilteredRows( EquipmentListTable[],EquipmentListTable[Supplier], FilterSpecs!$A$6, $A$2)</f>
        <v>D</v>
      </c>
      <c r="Q153" s="125">
        <f>[1]!VendorFilteredRows( EquipmentListTable[],EquipmentListTable[Supplier], FilterSpecs!$A$6, $A$2)</f>
        <v>213</v>
      </c>
      <c r="R153" s="125" t="str">
        <f>[1]!VendorFilteredRows( EquipmentListTable[],EquipmentListTable[Supplier], FilterSpecs!$A$6, $A$2)</f>
        <v>PRT-14426</v>
      </c>
      <c r="S153" s="125">
        <f>[1]!VendorFilteredRows( EquipmentListTable[],EquipmentListTable[Supplier], FilterSpecs!$A$6, $A$2)</f>
        <v>0</v>
      </c>
      <c r="T153" s="125">
        <f>[1]!VendorFilteredRows( EquipmentListTable[],EquipmentListTable[Supplier], FilterSpecs!$A$6, $A$2)</f>
        <v>19</v>
      </c>
      <c r="U153" s="125">
        <f>[1]!VendorFilteredRows( EquipmentListTable[],EquipmentListTable[Supplier], FilterSpecs!$A$6, $A$2)</f>
        <v>0</v>
      </c>
      <c r="V153" s="125">
        <f>[1]!VendorFilteredRows( EquipmentListTable[],EquipmentListTable[Supplier], FilterSpecs!$A$6, $A$2)</f>
        <v>19</v>
      </c>
      <c r="W153" s="125">
        <f>[1]!VendorFilteredRows( EquipmentListTable[],EquipmentListTable[Supplier], FilterSpecs!$A$6, $A$2)</f>
        <v>19</v>
      </c>
      <c r="X153" s="125" t="str">
        <f>[1]!VendorFilteredRows( EquipmentListTable[],EquipmentListTable[Supplier], FilterSpecs!$A$6, $A$2)</f>
        <v>https://www.sparkfun.com/products/14426</v>
      </c>
      <c r="Y153" s="125" t="str">
        <f>[1]!VendorFilteredRows( EquipmentListTable[],EquipmentListTable[Supplier], FilterSpecs!$A$6, $A$2)</f>
        <v>https://cdn.sparkfun.com/r/92-92/assets/parts/1/2/4/5/2/14426-01.jpg</v>
      </c>
      <c r="Z153" s="125" t="str">
        <f>[1]!VendorFilteredRows( EquipmentListTable[],EquipmentListTable[Supplier], FilterSpecs!$A$6, $A$2)</f>
        <v>https://www.sparkfun.com/products/14426</v>
      </c>
      <c r="AA153" s="125" t="str">
        <f>[1]!VendorFilteredRows( EquipmentListTable[],EquipmentListTable[Supplier], FilterSpecs!$A$6, $A$2)</f>
        <v>https://www.mouser.com/ProductDetail/474-PRT-14426</v>
      </c>
      <c r="AB153" s="125"/>
      <c r="AC153" s="125"/>
    </row>
    <row r="154" spans="1:29" x14ac:dyDescent="0.3">
      <c r="A154" s="125" t="str">
        <f>[1]!VendorFilteredRows( EquipmentListTable[],EquipmentListTable[Supplier], FilterSpecs!$A$6, $A$2)</f>
        <v>Secondary Component</v>
      </c>
      <c r="B154" s="125" t="str">
        <f>[1]!VendorFilteredRows( EquipmentListTable[],EquipmentListTable[Supplier], FilterSpecs!$A$6, $A$2)</f>
        <v>QWIIC System/Components</v>
      </c>
      <c r="C154" s="125" t="str">
        <f>[1]!VendorFilteredRows( EquipmentListTable[],EquipmentListTable[Supplier], FilterSpecs!$A$6, $A$2)</f>
        <v>SparkFun</v>
      </c>
      <c r="D154" s="125" t="str">
        <f>[1]!VendorFilteredRows( EquipmentListTable[],EquipmentListTable[Supplier], FilterSpecs!$A$6, $A$2)</f>
        <v>PRT-14427</v>
      </c>
      <c r="E154" s="125">
        <f>[1]!VendorFilteredRows( EquipmentListTable[],EquipmentListTable[Supplier], FilterSpecs!$A$6, $A$2)</f>
        <v>2</v>
      </c>
      <c r="F154" s="125">
        <f>[1]!VendorFilteredRows( EquipmentListTable[],EquipmentListTable[Supplier], FilterSpecs!$A$6, $A$2)</f>
        <v>0</v>
      </c>
      <c r="G154" s="125">
        <f>[1]!VendorFilteredRows( EquipmentListTable[],EquipmentListTable[Supplier], FilterSpecs!$A$6, $A$2)</f>
        <v>0</v>
      </c>
      <c r="H154" s="125">
        <f>[1]!VendorFilteredRows( EquipmentListTable[],EquipmentListTable[Supplier], FilterSpecs!$A$6, $A$2)</f>
        <v>10</v>
      </c>
      <c r="I154" s="125">
        <f>[1]!VendorFilteredRows( EquipmentListTable[],EquipmentListTable[Supplier], FilterSpecs!$A$6, $A$2)</f>
        <v>0</v>
      </c>
      <c r="J154" s="125">
        <f>[1]!VendorFilteredRows( EquipmentListTable[],EquipmentListTable[Supplier], FilterSpecs!$A$6, $A$2)</f>
        <v>10</v>
      </c>
      <c r="K154" s="125">
        <f>[1]!VendorFilteredRows( EquipmentListTable[],EquipmentListTable[Supplier], FilterSpecs!$A$6, $A$2)</f>
        <v>10</v>
      </c>
      <c r="L154" s="125">
        <f>[1]!VendorFilteredRows( EquipmentListTable[],EquipmentListTable[Supplier], FilterSpecs!$A$6, $A$2)</f>
        <v>10</v>
      </c>
      <c r="M154" s="125" t="str">
        <f>[1]!VendorFilteredRows( EquipmentListTable[],EquipmentListTable[Supplier], FilterSpecs!$A$6, $A$2)</f>
        <v>Qwiic Cable - 100mm</v>
      </c>
      <c r="N154" s="125">
        <f>[1]!VendorFilteredRows( EquipmentListTable[],EquipmentListTable[Supplier], FilterSpecs!$A$6, $A$2)</f>
        <v>1.5</v>
      </c>
      <c r="O154" s="125">
        <f>[1]!VendorFilteredRows( EquipmentListTable[],EquipmentListTable[Supplier], FilterSpecs!$A$6, $A$2)</f>
        <v>15</v>
      </c>
      <c r="P154" s="125" t="str">
        <f>[1]!VendorFilteredRows( EquipmentListTable[],EquipmentListTable[Supplier], FilterSpecs!$A$6, $A$2)</f>
        <v>B</v>
      </c>
      <c r="Q154" s="125">
        <f>[1]!VendorFilteredRows( EquipmentListTable[],EquipmentListTable[Supplier], FilterSpecs!$A$6, $A$2)</f>
        <v>214</v>
      </c>
      <c r="R154" s="125" t="str">
        <f>[1]!VendorFilteredRows( EquipmentListTable[],EquipmentListTable[Supplier], FilterSpecs!$A$6, $A$2)</f>
        <v>PRT-14427</v>
      </c>
      <c r="S154" s="125">
        <f>[1]!VendorFilteredRows( EquipmentListTable[],EquipmentListTable[Supplier], FilterSpecs!$A$6, $A$2)</f>
        <v>3</v>
      </c>
      <c r="T154" s="125">
        <f>[1]!VendorFilteredRows( EquipmentListTable[],EquipmentListTable[Supplier], FilterSpecs!$A$6, $A$2)</f>
        <v>15</v>
      </c>
      <c r="U154" s="125">
        <f>[1]!VendorFilteredRows( EquipmentListTable[],EquipmentListTable[Supplier], FilterSpecs!$A$6, $A$2)</f>
        <v>0</v>
      </c>
      <c r="V154" s="125">
        <f>[1]!VendorFilteredRows( EquipmentListTable[],EquipmentListTable[Supplier], FilterSpecs!$A$6, $A$2)</f>
        <v>15</v>
      </c>
      <c r="W154" s="125">
        <f>[1]!VendorFilteredRows( EquipmentListTable[],EquipmentListTable[Supplier], FilterSpecs!$A$6, $A$2)</f>
        <v>15</v>
      </c>
      <c r="X154" s="125" t="str">
        <f>[1]!VendorFilteredRows( EquipmentListTable[],EquipmentListTable[Supplier], FilterSpecs!$A$6, $A$2)</f>
        <v>https://www.sparkfun.com/products/14427</v>
      </c>
      <c r="Y154" s="125" t="str">
        <f>[1]!VendorFilteredRows( EquipmentListTable[],EquipmentListTable[Supplier], FilterSpecs!$A$6, $A$2)</f>
        <v>https://cdn.sparkfun.com/r/92-92/assets/parts/1/2/4/5/3/14427-01.jpg</v>
      </c>
      <c r="Z154" s="125" t="str">
        <f>[1]!VendorFilteredRows( EquipmentListTable[],EquipmentListTable[Supplier], FilterSpecs!$A$6, $A$2)</f>
        <v>https://www.sparkfun.com/products/14427</v>
      </c>
      <c r="AA154" s="125" t="str">
        <f>[1]!VendorFilteredRows( EquipmentListTable[],EquipmentListTable[Supplier], FilterSpecs!$A$6, $A$2)</f>
        <v>https://www.mouser.com/ProductDetail/474-PRT-14427</v>
      </c>
      <c r="AB154" s="125"/>
      <c r="AC154" s="125"/>
    </row>
    <row r="155" spans="1:29" x14ac:dyDescent="0.3">
      <c r="A155" s="125" t="str">
        <f>[1]!VendorFilteredRows( EquipmentListTable[],EquipmentListTable[Supplier], FilterSpecs!$A$6, $A$2)</f>
        <v>Secondary Component</v>
      </c>
      <c r="B155" s="125" t="str">
        <f>[1]!VendorFilteredRows( EquipmentListTable[],EquipmentListTable[Supplier], FilterSpecs!$A$6, $A$2)</f>
        <v>QWIIC System/Components</v>
      </c>
      <c r="C155" s="125" t="str">
        <f>[1]!VendorFilteredRows( EquipmentListTable[],EquipmentListTable[Supplier], FilterSpecs!$A$6, $A$2)</f>
        <v>SparkFun</v>
      </c>
      <c r="D155" s="125" t="str">
        <f>[1]!VendorFilteredRows( EquipmentListTable[],EquipmentListTable[Supplier], FilterSpecs!$A$6, $A$2)</f>
        <v>PRT-14428</v>
      </c>
      <c r="E155" s="125">
        <f>[1]!VendorFilteredRows( EquipmentListTable[],EquipmentListTable[Supplier], FilterSpecs!$A$6, $A$2)</f>
        <v>0</v>
      </c>
      <c r="F155" s="125">
        <f>[1]!VendorFilteredRows( EquipmentListTable[],EquipmentListTable[Supplier], FilterSpecs!$A$6, $A$2)</f>
        <v>0</v>
      </c>
      <c r="G155" s="125">
        <f>[1]!VendorFilteredRows( EquipmentListTable[],EquipmentListTable[Supplier], FilterSpecs!$A$6, $A$2)</f>
        <v>0</v>
      </c>
      <c r="H155" s="125">
        <f>[1]!VendorFilteredRows( EquipmentListTable[],EquipmentListTable[Supplier], FilterSpecs!$A$6, $A$2)</f>
        <v>0</v>
      </c>
      <c r="I155" s="125">
        <f>[1]!VendorFilteredRows( EquipmentListTable[],EquipmentListTable[Supplier], FilterSpecs!$A$6, $A$2)</f>
        <v>0</v>
      </c>
      <c r="J155" s="125">
        <f>[1]!VendorFilteredRows( EquipmentListTable[],EquipmentListTable[Supplier], FilterSpecs!$A$6, $A$2)</f>
        <v>0</v>
      </c>
      <c r="K155" s="125">
        <f>[1]!VendorFilteredRows( EquipmentListTable[],EquipmentListTable[Supplier], FilterSpecs!$A$6, $A$2)</f>
        <v>0</v>
      </c>
      <c r="L155" s="125">
        <f>[1]!VendorFilteredRows( EquipmentListTable[],EquipmentListTable[Supplier], FilterSpecs!$A$6, $A$2)</f>
        <v>0</v>
      </c>
      <c r="M155" s="125" t="str">
        <f>[1]!VendorFilteredRows( EquipmentListTable[],EquipmentListTable[Supplier], FilterSpecs!$A$6, $A$2)</f>
        <v>Qwiic Cable - 200mm</v>
      </c>
      <c r="N155" s="125">
        <f>[1]!VendorFilteredRows( EquipmentListTable[],EquipmentListTable[Supplier], FilterSpecs!$A$6, $A$2)</f>
        <v>1.5</v>
      </c>
      <c r="O155" s="125">
        <f>[1]!VendorFilteredRows( EquipmentListTable[],EquipmentListTable[Supplier], FilterSpecs!$A$6, $A$2)</f>
        <v>0</v>
      </c>
      <c r="P155" s="125" t="str">
        <f>[1]!VendorFilteredRows( EquipmentListTable[],EquipmentListTable[Supplier], FilterSpecs!$A$6, $A$2)</f>
        <v>B</v>
      </c>
      <c r="Q155" s="125">
        <f>[1]!VendorFilteredRows( EquipmentListTable[],EquipmentListTable[Supplier], FilterSpecs!$A$6, $A$2)</f>
        <v>215</v>
      </c>
      <c r="R155" s="125" t="str">
        <f>[1]!VendorFilteredRows( EquipmentListTable[],EquipmentListTable[Supplier], FilterSpecs!$A$6, $A$2)</f>
        <v>PRT-14428</v>
      </c>
      <c r="S155" s="125">
        <f>[1]!VendorFilteredRows( EquipmentListTable[],EquipmentListTable[Supplier], FilterSpecs!$A$6, $A$2)</f>
        <v>0</v>
      </c>
      <c r="T155" s="125">
        <f>[1]!VendorFilteredRows( EquipmentListTable[],EquipmentListTable[Supplier], FilterSpecs!$A$6, $A$2)</f>
        <v>0</v>
      </c>
      <c r="U155" s="125">
        <f>[1]!VendorFilteredRows( EquipmentListTable[],EquipmentListTable[Supplier], FilterSpecs!$A$6, $A$2)</f>
        <v>0</v>
      </c>
      <c r="V155" s="125">
        <f>[1]!VendorFilteredRows( EquipmentListTable[],EquipmentListTable[Supplier], FilterSpecs!$A$6, $A$2)</f>
        <v>0</v>
      </c>
      <c r="W155" s="125">
        <f>[1]!VendorFilteredRows( EquipmentListTable[],EquipmentListTable[Supplier], FilterSpecs!$A$6, $A$2)</f>
        <v>0</v>
      </c>
      <c r="X155" s="125" t="str">
        <f>[1]!VendorFilteredRows( EquipmentListTable[],EquipmentListTable[Supplier], FilterSpecs!$A$6, $A$2)</f>
        <v>https://www.sparkfun.com/products/14428</v>
      </c>
      <c r="Y155" s="125" t="str">
        <f>[1]!VendorFilteredRows( EquipmentListTable[],EquipmentListTable[Supplier], FilterSpecs!$A$6, $A$2)</f>
        <v>https://cdn.sparkfun.com/r/92-92/assets/parts/1/2/4/5/4/14428-01.jpg</v>
      </c>
      <c r="Z155" s="125" t="str">
        <f>[1]!VendorFilteredRows( EquipmentListTable[],EquipmentListTable[Supplier], FilterSpecs!$A$6, $A$2)</f>
        <v>https://www.sparkfun.com/products/14428</v>
      </c>
      <c r="AA155" s="125" t="str">
        <f>[1]!VendorFilteredRows( EquipmentListTable[],EquipmentListTable[Supplier], FilterSpecs!$A$6, $A$2)</f>
        <v>https://www.mouser.com/ProductDetail/474-PRT-14428</v>
      </c>
      <c r="AB155" s="125"/>
      <c r="AC155" s="125"/>
    </row>
    <row r="156" spans="1:29" x14ac:dyDescent="0.3">
      <c r="A156" s="125" t="str">
        <f>[1]!VendorFilteredRows( EquipmentListTable[],EquipmentListTable[Supplier], FilterSpecs!$A$6, $A$2)</f>
        <v>Secondary Component</v>
      </c>
      <c r="B156" s="125" t="str">
        <f>[1]!VendorFilteredRows( EquipmentListTable[],EquipmentListTable[Supplier], FilterSpecs!$A$6, $A$2)</f>
        <v>QWIIC System/Components</v>
      </c>
      <c r="C156" s="125" t="str">
        <f>[1]!VendorFilteredRows( EquipmentListTable[],EquipmentListTable[Supplier], FilterSpecs!$A$6, $A$2)</f>
        <v>SparkFun</v>
      </c>
      <c r="D156" s="125" t="str">
        <f>[1]!VendorFilteredRows( EquipmentListTable[],EquipmentListTable[Supplier], FilterSpecs!$A$6, $A$2)</f>
        <v>PRT-14429</v>
      </c>
      <c r="E156" s="125">
        <f>[1]!VendorFilteredRows( EquipmentListTable[],EquipmentListTable[Supplier], FilterSpecs!$A$6, $A$2)</f>
        <v>0</v>
      </c>
      <c r="F156" s="125">
        <f>[1]!VendorFilteredRows( EquipmentListTable[],EquipmentListTable[Supplier], FilterSpecs!$A$6, $A$2)</f>
        <v>0</v>
      </c>
      <c r="G156" s="125">
        <f>[1]!VendorFilteredRows( EquipmentListTable[],EquipmentListTable[Supplier], FilterSpecs!$A$6, $A$2)</f>
        <v>0</v>
      </c>
      <c r="H156" s="125">
        <f>[1]!VendorFilteredRows( EquipmentListTable[],EquipmentListTable[Supplier], FilterSpecs!$A$6, $A$2)</f>
        <v>0</v>
      </c>
      <c r="I156" s="125">
        <f>[1]!VendorFilteredRows( EquipmentListTable[],EquipmentListTable[Supplier], FilterSpecs!$A$6, $A$2)</f>
        <v>0</v>
      </c>
      <c r="J156" s="125">
        <f>[1]!VendorFilteredRows( EquipmentListTable[],EquipmentListTable[Supplier], FilterSpecs!$A$6, $A$2)</f>
        <v>0</v>
      </c>
      <c r="K156" s="125">
        <f>[1]!VendorFilteredRows( EquipmentListTable[],EquipmentListTable[Supplier], FilterSpecs!$A$6, $A$2)</f>
        <v>0</v>
      </c>
      <c r="L156" s="125">
        <f>[1]!VendorFilteredRows( EquipmentListTable[],EquipmentListTable[Supplier], FilterSpecs!$A$6, $A$2)</f>
        <v>0</v>
      </c>
      <c r="M156" s="125" t="str">
        <f>[1]!VendorFilteredRows( EquipmentListTable[],EquipmentListTable[Supplier], FilterSpecs!$A$6, $A$2)</f>
        <v>Qwiic Cable - 500mm</v>
      </c>
      <c r="N156" s="125">
        <f>[1]!VendorFilteredRows( EquipmentListTable[],EquipmentListTable[Supplier], FilterSpecs!$A$6, $A$2)</f>
        <v>1.95</v>
      </c>
      <c r="O156" s="125">
        <f>[1]!VendorFilteredRows( EquipmentListTable[],EquipmentListTable[Supplier], FilterSpecs!$A$6, $A$2)</f>
        <v>0</v>
      </c>
      <c r="P156" s="125" t="str">
        <f>[1]!VendorFilteredRows( EquipmentListTable[],EquipmentListTable[Supplier], FilterSpecs!$A$6, $A$2)</f>
        <v>A</v>
      </c>
      <c r="Q156" s="125">
        <f>[1]!VendorFilteredRows( EquipmentListTable[],EquipmentListTable[Supplier], FilterSpecs!$A$6, $A$2)</f>
        <v>216</v>
      </c>
      <c r="R156" s="125" t="str">
        <f>[1]!VendorFilteredRows( EquipmentListTable[],EquipmentListTable[Supplier], FilterSpecs!$A$6, $A$2)</f>
        <v>PRT-14429</v>
      </c>
      <c r="S156" s="125">
        <f>[1]!VendorFilteredRows( EquipmentListTable[],EquipmentListTable[Supplier], FilterSpecs!$A$6, $A$2)</f>
        <v>0</v>
      </c>
      <c r="T156" s="125">
        <f>[1]!VendorFilteredRows( EquipmentListTable[],EquipmentListTable[Supplier], FilterSpecs!$A$6, $A$2)</f>
        <v>0</v>
      </c>
      <c r="U156" s="125">
        <f>[1]!VendorFilteredRows( EquipmentListTable[],EquipmentListTable[Supplier], FilterSpecs!$A$6, $A$2)</f>
        <v>0</v>
      </c>
      <c r="V156" s="125">
        <f>[1]!VendorFilteredRows( EquipmentListTable[],EquipmentListTable[Supplier], FilterSpecs!$A$6, $A$2)</f>
        <v>0</v>
      </c>
      <c r="W156" s="125">
        <f>[1]!VendorFilteredRows( EquipmentListTable[],EquipmentListTable[Supplier], FilterSpecs!$A$6, $A$2)</f>
        <v>0</v>
      </c>
      <c r="X156" s="125" t="str">
        <f>[1]!VendorFilteredRows( EquipmentListTable[],EquipmentListTable[Supplier], FilterSpecs!$A$6, $A$2)</f>
        <v>https://www.sparkfun.com/products/14429</v>
      </c>
      <c r="Y156" s="125" t="str">
        <f>[1]!VendorFilteredRows( EquipmentListTable[],EquipmentListTable[Supplier], FilterSpecs!$A$6, $A$2)</f>
        <v>https://cdn.sparkfun.com/r/92-92/assets/parts/1/2/4/5/5/14429-01.jpg</v>
      </c>
      <c r="Z156" s="125" t="str">
        <f>[1]!VendorFilteredRows( EquipmentListTable[],EquipmentListTable[Supplier], FilterSpecs!$A$6, $A$2)</f>
        <v>https://www.sparkfun.com/products/14429</v>
      </c>
      <c r="AA156" s="125" t="str">
        <f>[1]!VendorFilteredRows( EquipmentListTable[],EquipmentListTable[Supplier], FilterSpecs!$A$6, $A$2)</f>
        <v>https://www.mouser.com/ProductDetail/474-PRT-14429</v>
      </c>
      <c r="AB156" s="125"/>
      <c r="AC156" s="125"/>
    </row>
    <row r="157" spans="1:29" x14ac:dyDescent="0.3">
      <c r="A157" s="125" t="str">
        <f>[1]!VendorFilteredRows( EquipmentListTable[],EquipmentListTable[Supplier], FilterSpecs!$A$6, $A$2)</f>
        <v>Secondary Component</v>
      </c>
      <c r="B157" s="125" t="str">
        <f>[1]!VendorFilteredRows( EquipmentListTable[],EquipmentListTable[Supplier], FilterSpecs!$A$6, $A$2)</f>
        <v>QWIIC System/Components</v>
      </c>
      <c r="C157" s="125" t="str">
        <f>[1]!VendorFilteredRows( EquipmentListTable[],EquipmentListTable[Supplier], FilterSpecs!$A$6, $A$2)</f>
        <v>SparkFun</v>
      </c>
      <c r="D157" s="125" t="str">
        <f>[1]!VendorFilteredRows( EquipmentListTable[],EquipmentListTable[Supplier], FilterSpecs!$A$6, $A$2)</f>
        <v>SPX-14323</v>
      </c>
      <c r="E157" s="125">
        <f>[1]!VendorFilteredRows( EquipmentListTable[],EquipmentListTable[Supplier], FilterSpecs!$A$6, $A$2)</f>
        <v>0</v>
      </c>
      <c r="F157" s="125">
        <f>[1]!VendorFilteredRows( EquipmentListTable[],EquipmentListTable[Supplier], FilterSpecs!$A$6, $A$2)</f>
        <v>0</v>
      </c>
      <c r="G157" s="125">
        <f>[1]!VendorFilteredRows( EquipmentListTable[],EquipmentListTable[Supplier], FilterSpecs!$A$6, $A$2)</f>
        <v>0</v>
      </c>
      <c r="H157" s="125">
        <f>[1]!VendorFilteredRows( EquipmentListTable[],EquipmentListTable[Supplier], FilterSpecs!$A$6, $A$2)</f>
        <v>0</v>
      </c>
      <c r="I157" s="125">
        <f>[1]!VendorFilteredRows( EquipmentListTable[],EquipmentListTable[Supplier], FilterSpecs!$A$6, $A$2)</f>
        <v>0</v>
      </c>
      <c r="J157" s="125">
        <f>[1]!VendorFilteredRows( EquipmentListTable[],EquipmentListTable[Supplier], FilterSpecs!$A$6, $A$2)</f>
        <v>0</v>
      </c>
      <c r="K157" s="125">
        <f>[1]!VendorFilteredRows( EquipmentListTable[],EquipmentListTable[Supplier], FilterSpecs!$A$6, $A$2)</f>
        <v>0</v>
      </c>
      <c r="L157" s="125">
        <f>[1]!VendorFilteredRows( EquipmentListTable[],EquipmentListTable[Supplier], FilterSpecs!$A$6, $A$2)</f>
        <v>0</v>
      </c>
      <c r="M157" s="125" t="str">
        <f>[1]!VendorFilteredRows( EquipmentListTable[],EquipmentListTable[Supplier], FilterSpecs!$A$6, $A$2)</f>
        <v>Qwiic Connector SMD - Black 10 Pcs</v>
      </c>
      <c r="N157" s="125">
        <f>[1]!VendorFilteredRows( EquipmentListTable[],EquipmentListTable[Supplier], FilterSpecs!$A$6, $A$2)</f>
        <v>2.95</v>
      </c>
      <c r="O157" s="125">
        <f>[1]!VendorFilteredRows( EquipmentListTable[],EquipmentListTable[Supplier], FilterSpecs!$A$6, $A$2)</f>
        <v>0</v>
      </c>
      <c r="P157" s="125" t="str">
        <f>[1]!VendorFilteredRows( EquipmentListTable[],EquipmentListTable[Supplier], FilterSpecs!$A$6, $A$2)</f>
        <v>H</v>
      </c>
      <c r="Q157" s="125">
        <f>[1]!VendorFilteredRows( EquipmentListTable[],EquipmentListTable[Supplier], FilterSpecs!$A$6, $A$2)</f>
        <v>217</v>
      </c>
      <c r="R157" s="125" t="str">
        <f>[1]!VendorFilteredRows( EquipmentListTable[],EquipmentListTable[Supplier], FilterSpecs!$A$6, $A$2)</f>
        <v>SPX-14323</v>
      </c>
      <c r="S157" s="125">
        <f>[1]!VendorFilteredRows( EquipmentListTable[],EquipmentListTable[Supplier], FilterSpecs!$A$6, $A$2)</f>
        <v>0</v>
      </c>
      <c r="T157" s="125">
        <f>[1]!VendorFilteredRows( EquipmentListTable[],EquipmentListTable[Supplier], FilterSpecs!$A$6, $A$2)</f>
        <v>0</v>
      </c>
      <c r="U157" s="125">
        <f>[1]!VendorFilteredRows( EquipmentListTable[],EquipmentListTable[Supplier], FilterSpecs!$A$6, $A$2)</f>
        <v>0</v>
      </c>
      <c r="V157" s="125">
        <f>[1]!VendorFilteredRows( EquipmentListTable[],EquipmentListTable[Supplier], FilterSpecs!$A$6, $A$2)</f>
        <v>0</v>
      </c>
      <c r="W157" s="125">
        <f>[1]!VendorFilteredRows( EquipmentListTable[],EquipmentListTable[Supplier], FilterSpecs!$A$6, $A$2)</f>
        <v>0</v>
      </c>
      <c r="X157" s="125" t="str">
        <f>[1]!VendorFilteredRows( EquipmentListTable[],EquipmentListTable[Supplier], FilterSpecs!$A$6, $A$2)</f>
        <v>https://www.sparkfun.com/products/14323</v>
      </c>
      <c r="Y157" s="125" t="str">
        <f>[1]!VendorFilteredRows( EquipmentListTable[],EquipmentListTable[Supplier], FilterSpecs!$A$6, $A$2)</f>
        <v>https://cdn.sparkfun.com/r/92-92/assets/parts/1/2/2/8/9/Qwiic_Connector_SMD-Black-1.jpg</v>
      </c>
      <c r="Z157" s="125" t="str">
        <f>[1]!VendorFilteredRows( EquipmentListTable[],EquipmentListTable[Supplier], FilterSpecs!$A$6, $A$2)</f>
        <v>https://www.sparkfun.com/products/14323</v>
      </c>
      <c r="AA157" s="125" t="str">
        <f>[1]!VendorFilteredRows( EquipmentListTable[],EquipmentListTable[Supplier], FilterSpecs!$A$6, $A$2)</f>
        <v>https://www.mouser.com/ProductDetail/474-SPX-14323</v>
      </c>
      <c r="AB157" s="125"/>
      <c r="AC157" s="125"/>
    </row>
    <row r="158" spans="1:29" x14ac:dyDescent="0.3">
      <c r="A158" s="125" t="str">
        <f>[1]!VendorFilteredRows( EquipmentListTable[],EquipmentListTable[Supplier], FilterSpecs!$A$6, $A$2)</f>
        <v>Secondary Component</v>
      </c>
      <c r="B158" s="125" t="str">
        <f>[1]!VendorFilteredRows( EquipmentListTable[],EquipmentListTable[Supplier], FilterSpecs!$A$6, $A$2)</f>
        <v>QWIIC System/Components</v>
      </c>
      <c r="C158" s="125" t="str">
        <f>[1]!VendorFilteredRows( EquipmentListTable[],EquipmentListTable[Supplier], FilterSpecs!$A$6, $A$2)</f>
        <v>SparkFun</v>
      </c>
      <c r="D158" s="125" t="str">
        <f>[1]!VendorFilteredRows( EquipmentListTable[],EquipmentListTable[Supplier], FilterSpecs!$A$6, $A$2)</f>
        <v>SPX-14324</v>
      </c>
      <c r="E158" s="125">
        <f>[1]!VendorFilteredRows( EquipmentListTable[],EquipmentListTable[Supplier], FilterSpecs!$A$6, $A$2)</f>
        <v>0</v>
      </c>
      <c r="F158" s="125">
        <f>[1]!VendorFilteredRows( EquipmentListTable[],EquipmentListTable[Supplier], FilterSpecs!$A$6, $A$2)</f>
        <v>0</v>
      </c>
      <c r="G158" s="125">
        <f>[1]!VendorFilteredRows( EquipmentListTable[],EquipmentListTable[Supplier], FilterSpecs!$A$6, $A$2)</f>
        <v>0</v>
      </c>
      <c r="H158" s="125">
        <f>[1]!VendorFilteredRows( EquipmentListTable[],EquipmentListTable[Supplier], FilterSpecs!$A$6, $A$2)</f>
        <v>0</v>
      </c>
      <c r="I158" s="125">
        <f>[1]!VendorFilteredRows( EquipmentListTable[],EquipmentListTable[Supplier], FilterSpecs!$A$6, $A$2)</f>
        <v>0</v>
      </c>
      <c r="J158" s="125">
        <f>[1]!VendorFilteredRows( EquipmentListTable[],EquipmentListTable[Supplier], FilterSpecs!$A$6, $A$2)</f>
        <v>0</v>
      </c>
      <c r="K158" s="125">
        <f>[1]!VendorFilteredRows( EquipmentListTable[],EquipmentListTable[Supplier], FilterSpecs!$A$6, $A$2)</f>
        <v>0</v>
      </c>
      <c r="L158" s="125">
        <f>[1]!VendorFilteredRows( EquipmentListTable[],EquipmentListTable[Supplier], FilterSpecs!$A$6, $A$2)</f>
        <v>0</v>
      </c>
      <c r="M158" s="125" t="str">
        <f>[1]!VendorFilteredRows( EquipmentListTable[],EquipmentListTable[Supplier], FilterSpecs!$A$6, $A$2)</f>
        <v>Qwiic Connector SMD - White 10 Pcs</v>
      </c>
      <c r="N158" s="125">
        <f>[1]!VendorFilteredRows( EquipmentListTable[],EquipmentListTable[Supplier], FilterSpecs!$A$6, $A$2)</f>
        <v>2.95</v>
      </c>
      <c r="O158" s="125">
        <f>[1]!VendorFilteredRows( EquipmentListTable[],EquipmentListTable[Supplier], FilterSpecs!$A$6, $A$2)</f>
        <v>0</v>
      </c>
      <c r="P158" s="125" t="str">
        <f>[1]!VendorFilteredRows( EquipmentListTable[],EquipmentListTable[Supplier], FilterSpecs!$A$6, $A$2)</f>
        <v>A</v>
      </c>
      <c r="Q158" s="125">
        <f>[1]!VendorFilteredRows( EquipmentListTable[],EquipmentListTable[Supplier], FilterSpecs!$A$6, $A$2)</f>
        <v>218</v>
      </c>
      <c r="R158" s="125" t="str">
        <f>[1]!VendorFilteredRows( EquipmentListTable[],EquipmentListTable[Supplier], FilterSpecs!$A$6, $A$2)</f>
        <v>SPX-14324</v>
      </c>
      <c r="S158" s="125">
        <f>[1]!VendorFilteredRows( EquipmentListTable[],EquipmentListTable[Supplier], FilterSpecs!$A$6, $A$2)</f>
        <v>0</v>
      </c>
      <c r="T158" s="125">
        <f>[1]!VendorFilteredRows( EquipmentListTable[],EquipmentListTable[Supplier], FilterSpecs!$A$6, $A$2)</f>
        <v>0</v>
      </c>
      <c r="U158" s="125">
        <f>[1]!VendorFilteredRows( EquipmentListTable[],EquipmentListTable[Supplier], FilterSpecs!$A$6, $A$2)</f>
        <v>0</v>
      </c>
      <c r="V158" s="125">
        <f>[1]!VendorFilteredRows( EquipmentListTable[],EquipmentListTable[Supplier], FilterSpecs!$A$6, $A$2)</f>
        <v>0</v>
      </c>
      <c r="W158" s="125">
        <f>[1]!VendorFilteredRows( EquipmentListTable[],EquipmentListTable[Supplier], FilterSpecs!$A$6, $A$2)</f>
        <v>0</v>
      </c>
      <c r="X158" s="125" t="str">
        <f>[1]!VendorFilteredRows( EquipmentListTable[],EquipmentListTable[Supplier], FilterSpecs!$A$6, $A$2)</f>
        <v>https://www.sparkfun.com/products/14324</v>
      </c>
      <c r="Y158" s="125" t="str">
        <f>[1]!VendorFilteredRows( EquipmentListTable[],EquipmentListTable[Supplier], FilterSpecs!$A$6, $A$2)</f>
        <v>https://cdn.sparkfun.com/r/92-92/assets/parts/1/2/2/9/0/Qwiic_Connector_SMD-White-2.jpg</v>
      </c>
      <c r="Z158" s="125" t="str">
        <f>[1]!VendorFilteredRows( EquipmentListTable[],EquipmentListTable[Supplier], FilterSpecs!$A$6, $A$2)</f>
        <v>https://www.sparkfun.com/products/14324</v>
      </c>
      <c r="AA158" s="125" t="str">
        <f>[1]!VendorFilteredRows( EquipmentListTable[],EquipmentListTable[Supplier], FilterSpecs!$A$6, $A$2)</f>
        <v>https://www.mouser.com/ProductDetail/474-SPX-14324</v>
      </c>
      <c r="AB158" s="125"/>
      <c r="AC158" s="125"/>
    </row>
    <row r="159" spans="1:29" x14ac:dyDescent="0.3">
      <c r="A159" s="125" t="str">
        <f>[1]!VendorFilteredRows( EquipmentListTable[],EquipmentListTable[Supplier], FilterSpecs!$A$6, $A$2)</f>
        <v>Secondary Component</v>
      </c>
      <c r="B159" s="125" t="str">
        <f>[1]!VendorFilteredRows( EquipmentListTable[],EquipmentListTable[Supplier], FilterSpecs!$A$6, $A$2)</f>
        <v>QWIIC System/Components</v>
      </c>
      <c r="C159" s="125" t="str">
        <f>[1]!VendorFilteredRows( EquipmentListTable[],EquipmentListTable[Supplier], FilterSpecs!$A$6, $A$2)</f>
        <v>SparkFun</v>
      </c>
      <c r="D159" s="125" t="str">
        <f>[1]!VendorFilteredRows( EquipmentListTable[],EquipmentListTable[Supplier], FilterSpecs!$A$6, $A$2)</f>
        <v>SPX-14417</v>
      </c>
      <c r="E159" s="125">
        <f>[1]!VendorFilteredRows( EquipmentListTable[],EquipmentListTable[Supplier], FilterSpecs!$A$6, $A$2)</f>
        <v>0</v>
      </c>
      <c r="F159" s="125">
        <f>[1]!VendorFilteredRows( EquipmentListTable[],EquipmentListTable[Supplier], FilterSpecs!$A$6, $A$2)</f>
        <v>20</v>
      </c>
      <c r="G159" s="125">
        <f>[1]!VendorFilteredRows( EquipmentListTable[],EquipmentListTable[Supplier], FilterSpecs!$A$6, $A$2)</f>
        <v>0</v>
      </c>
      <c r="H159" s="125">
        <f>[1]!VendorFilteredRows( EquipmentListTable[],EquipmentListTable[Supplier], FilterSpecs!$A$6, $A$2)</f>
        <v>20</v>
      </c>
      <c r="I159" s="125">
        <f>[1]!VendorFilteredRows( EquipmentListTable[],EquipmentListTable[Supplier], FilterSpecs!$A$6, $A$2)</f>
        <v>0</v>
      </c>
      <c r="J159" s="125">
        <f>[1]!VendorFilteredRows( EquipmentListTable[],EquipmentListTable[Supplier], FilterSpecs!$A$6, $A$2)</f>
        <v>0</v>
      </c>
      <c r="K159" s="125">
        <f>[1]!VendorFilteredRows( EquipmentListTable[],EquipmentListTable[Supplier], FilterSpecs!$A$6, $A$2)</f>
        <v>20</v>
      </c>
      <c r="L159" s="125">
        <f>[1]!VendorFilteredRows( EquipmentListTable[],EquipmentListTable[Supplier], FilterSpecs!$A$6, $A$2)</f>
        <v>20</v>
      </c>
      <c r="M159" s="125" t="str">
        <f>[1]!VendorFilteredRows( EquipmentListTable[],EquipmentListTable[Supplier], FilterSpecs!$A$6, $A$2)</f>
        <v>Qwiic JST Connector - SMD 4-pin</v>
      </c>
      <c r="N159" s="125">
        <f>[1]!VendorFilteredRows( EquipmentListTable[],EquipmentListTable[Supplier], FilterSpecs!$A$6, $A$2)</f>
        <v>0.5</v>
      </c>
      <c r="O159" s="125">
        <f>[1]!VendorFilteredRows( EquipmentListTable[],EquipmentListTable[Supplier], FilterSpecs!$A$6, $A$2)</f>
        <v>10</v>
      </c>
      <c r="P159" s="125" t="str">
        <f>[1]!VendorFilteredRows( EquipmentListTable[],EquipmentListTable[Supplier], FilterSpecs!$A$6, $A$2)</f>
        <v>A</v>
      </c>
      <c r="Q159" s="125">
        <f>[1]!VendorFilteredRows( EquipmentListTable[],EquipmentListTable[Supplier], FilterSpecs!$A$6, $A$2)</f>
        <v>219</v>
      </c>
      <c r="R159" s="125" t="str">
        <f>[1]!VendorFilteredRows( EquipmentListTable[],EquipmentListTable[Supplier], FilterSpecs!$A$6, $A$2)</f>
        <v>SPX-14417</v>
      </c>
      <c r="S159" s="125">
        <f>[1]!VendorFilteredRows( EquipmentListTable[],EquipmentListTable[Supplier], FilterSpecs!$A$6, $A$2)</f>
        <v>0</v>
      </c>
      <c r="T159" s="125">
        <f>[1]!VendorFilteredRows( EquipmentListTable[],EquipmentListTable[Supplier], FilterSpecs!$A$6, $A$2)</f>
        <v>10</v>
      </c>
      <c r="U159" s="125">
        <f>[1]!VendorFilteredRows( EquipmentListTable[],EquipmentListTable[Supplier], FilterSpecs!$A$6, $A$2)</f>
        <v>0</v>
      </c>
      <c r="V159" s="125">
        <f>[1]!VendorFilteredRows( EquipmentListTable[],EquipmentListTable[Supplier], FilterSpecs!$A$6, $A$2)</f>
        <v>10</v>
      </c>
      <c r="W159" s="125">
        <f>[1]!VendorFilteredRows( EquipmentListTable[],EquipmentListTable[Supplier], FilterSpecs!$A$6, $A$2)</f>
        <v>10</v>
      </c>
      <c r="X159" s="125" t="str">
        <f>[1]!VendorFilteredRows( EquipmentListTable[],EquipmentListTable[Supplier], FilterSpecs!$A$6, $A$2)</f>
        <v>https://www.sparkfun.com/products/14324</v>
      </c>
      <c r="Y159" s="125" t="str">
        <f>[1]!VendorFilteredRows( EquipmentListTable[],EquipmentListTable[Supplier], FilterSpecs!$A$6, $A$2)</f>
        <v>https://cdn.sparkfun.com/r/92-92/assets/parts/1/2/2/9/0/Qwiic_Connector_SMD-White-2.jpg</v>
      </c>
      <c r="Z159" s="125" t="str">
        <f>[1]!VendorFilteredRows( EquipmentListTable[],EquipmentListTable[Supplier], FilterSpecs!$A$6, $A$2)</f>
        <v>https://www.sparkfun.com/products/14417</v>
      </c>
      <c r="AA159" s="125" t="str">
        <f>[1]!VendorFilteredRows( EquipmentListTable[],EquipmentListTable[Supplier], FilterSpecs!$A$6, $A$2)</f>
        <v>https://www.mouser.com/ProductDetail/474-SPX-14417</v>
      </c>
      <c r="AB159" s="125"/>
      <c r="AC159" s="125"/>
    </row>
    <row r="160" spans="1:29" x14ac:dyDescent="0.3">
      <c r="A160" s="125" t="str">
        <f>[1]!VendorFilteredRows( EquipmentListTable[],EquipmentListTable[Supplier], FilterSpecs!$A$6, $A$2)</f>
        <v>Secondary Component</v>
      </c>
      <c r="B160" s="125" t="str">
        <f>[1]!VendorFilteredRows( EquipmentListTable[],EquipmentListTable[Supplier], FilterSpecs!$A$6, $A$2)</f>
        <v>Signal Multiplexing/Conditioning</v>
      </c>
      <c r="C160" s="125" t="str">
        <f>[1]!VendorFilteredRows( EquipmentListTable[],EquipmentListTable[Supplier], FilterSpecs!$A$6, $A$2)</f>
        <v>SparkFun</v>
      </c>
      <c r="D160" s="125" t="str">
        <f>[1]!VendorFilteredRows( EquipmentListTable[],EquipmentListTable[Supplier], FilterSpecs!$A$6, $A$2)</f>
        <v>DEV-11723</v>
      </c>
      <c r="E160" s="125">
        <f>[1]!VendorFilteredRows( EquipmentListTable[],EquipmentListTable[Supplier], FilterSpecs!$A$6, $A$2)</f>
        <v>0</v>
      </c>
      <c r="F160" s="125">
        <f>[1]!VendorFilteredRows( EquipmentListTable[],EquipmentListTable[Supplier], FilterSpecs!$A$6, $A$2)</f>
        <v>1</v>
      </c>
      <c r="G160" s="125">
        <f>[1]!VendorFilteredRows( EquipmentListTable[],EquipmentListTable[Supplier], FilterSpecs!$A$6, $A$2)</f>
        <v>0</v>
      </c>
      <c r="H160" s="125">
        <f>[1]!VendorFilteredRows( EquipmentListTable[],EquipmentListTable[Supplier], FilterSpecs!$A$6, $A$2)</f>
        <v>1</v>
      </c>
      <c r="I160" s="125">
        <f>[1]!VendorFilteredRows( EquipmentListTable[],EquipmentListTable[Supplier], FilterSpecs!$A$6, $A$2)</f>
        <v>0</v>
      </c>
      <c r="J160" s="125">
        <f>[1]!VendorFilteredRows( EquipmentListTable[],EquipmentListTable[Supplier], FilterSpecs!$A$6, $A$2)</f>
        <v>0</v>
      </c>
      <c r="K160" s="125">
        <f>[1]!VendorFilteredRows( EquipmentListTable[],EquipmentListTable[Supplier], FilterSpecs!$A$6, $A$2)</f>
        <v>1</v>
      </c>
      <c r="L160" s="125">
        <f>[1]!VendorFilteredRows( EquipmentListTable[],EquipmentListTable[Supplier], FilterSpecs!$A$6, $A$2)</f>
        <v>1</v>
      </c>
      <c r="M160" s="125" t="str">
        <f>[1]!VendorFilteredRows( EquipmentListTable[],EquipmentListTable[Supplier], FilterSpecs!$A$6, $A$2)</f>
        <v>Mux Shield II</v>
      </c>
      <c r="N160" s="125">
        <f>[1]!VendorFilteredRows( EquipmentListTable[],EquipmentListTable[Supplier], FilterSpecs!$A$6, $A$2)</f>
        <v>24.95</v>
      </c>
      <c r="O160" s="125">
        <f>[1]!VendorFilteredRows( EquipmentListTable[],EquipmentListTable[Supplier], FilterSpecs!$A$6, $A$2)</f>
        <v>24.95</v>
      </c>
      <c r="P160" s="125" t="str">
        <f>[1]!VendorFilteredRows( EquipmentListTable[],EquipmentListTable[Supplier], FilterSpecs!$A$6, $A$2)</f>
        <v>A</v>
      </c>
      <c r="Q160" s="125">
        <f>[1]!VendorFilteredRows( EquipmentListTable[],EquipmentListTable[Supplier], FilterSpecs!$A$6, $A$2)</f>
        <v>220</v>
      </c>
      <c r="R160" s="125" t="str">
        <f>[1]!VendorFilteredRows( EquipmentListTable[],EquipmentListTable[Supplier], FilterSpecs!$A$6, $A$2)</f>
        <v>DEV-11723</v>
      </c>
      <c r="S160" s="125">
        <f>[1]!VendorFilteredRows( EquipmentListTable[],EquipmentListTable[Supplier], FilterSpecs!$A$6, $A$2)</f>
        <v>0</v>
      </c>
      <c r="T160" s="125">
        <f>[1]!VendorFilteredRows( EquipmentListTable[],EquipmentListTable[Supplier], FilterSpecs!$A$6, $A$2)</f>
        <v>24.95</v>
      </c>
      <c r="U160" s="125">
        <f>[1]!VendorFilteredRows( EquipmentListTable[],EquipmentListTable[Supplier], FilterSpecs!$A$6, $A$2)</f>
        <v>0</v>
      </c>
      <c r="V160" s="125">
        <f>[1]!VendorFilteredRows( EquipmentListTable[],EquipmentListTable[Supplier], FilterSpecs!$A$6, $A$2)</f>
        <v>24.95</v>
      </c>
      <c r="W160" s="125">
        <f>[1]!VendorFilteredRows( EquipmentListTable[],EquipmentListTable[Supplier], FilterSpecs!$A$6, $A$2)</f>
        <v>24.95</v>
      </c>
      <c r="X160" s="125" t="str">
        <f>[1]!VendorFilteredRows( EquipmentListTable[],EquipmentListTable[Supplier], FilterSpecs!$A$6, $A$2)</f>
        <v>https://www.sparkfun.com/products/11723</v>
      </c>
      <c r="Y160" s="125" t="str">
        <f>[1]!VendorFilteredRows( EquipmentListTable[],EquipmentListTable[Supplier], FilterSpecs!$A$6, $A$2)</f>
        <v>https://cdn.sparkfun.com/r/92-92/assets/parts/7/9/3/4/11723-01.jpg</v>
      </c>
      <c r="Z160" s="125" t="str">
        <f>[1]!VendorFilteredRows( EquipmentListTable[],EquipmentListTable[Supplier], FilterSpecs!$A$6, $A$2)</f>
        <v>https://www.sparkfun.com/products/11723</v>
      </c>
      <c r="AA160" s="125" t="str">
        <f>[1]!VendorFilteredRows( EquipmentListTable[],EquipmentListTable[Supplier], FilterSpecs!$A$6, $A$2)</f>
        <v>https://www.mouser.com/ProductDetail/474-DEV-11723</v>
      </c>
      <c r="AB160" s="125"/>
      <c r="AC160" s="125"/>
    </row>
    <row r="161" spans="1:29" x14ac:dyDescent="0.3">
      <c r="A161" s="125" t="str">
        <f>[1]!VendorFilteredRows( EquipmentListTable[],EquipmentListTable[Supplier], FilterSpecs!$A$6, $A$2)</f>
        <v>Secondary Component</v>
      </c>
      <c r="B161" s="125" t="str">
        <f>[1]!VendorFilteredRows( EquipmentListTable[],EquipmentListTable[Supplier], FilterSpecs!$A$6, $A$2)</f>
        <v>Signal Multiplexing/Conditioning</v>
      </c>
      <c r="C161" s="125" t="str">
        <f>[1]!VendorFilteredRows( EquipmentListTable[],EquipmentListTable[Supplier], FilterSpecs!$A$6, $A$2)</f>
        <v>SparkFun</v>
      </c>
      <c r="D161" s="125" t="str">
        <f>[1]!VendorFilteredRows( EquipmentListTable[],EquipmentListTable[Supplier], FilterSpecs!$A$6, $A$2)</f>
        <v>BOB-09056</v>
      </c>
      <c r="E161" s="125">
        <f>[1]!VendorFilteredRows( EquipmentListTable[],EquipmentListTable[Supplier], FilterSpecs!$A$6, $A$2)</f>
        <v>1</v>
      </c>
      <c r="F161" s="125">
        <f>[1]!VendorFilteredRows( EquipmentListTable[],EquipmentListTable[Supplier], FilterSpecs!$A$6, $A$2)</f>
        <v>1</v>
      </c>
      <c r="G161" s="125">
        <f>[1]!VendorFilteredRows( EquipmentListTable[],EquipmentListTable[Supplier], FilterSpecs!$A$6, $A$2)</f>
        <v>0</v>
      </c>
      <c r="H161" s="125">
        <f>[1]!VendorFilteredRows( EquipmentListTable[],EquipmentListTable[Supplier], FilterSpecs!$A$6, $A$2)</f>
        <v>6</v>
      </c>
      <c r="I161" s="125">
        <f>[1]!VendorFilteredRows( EquipmentListTable[],EquipmentListTable[Supplier], FilterSpecs!$A$6, $A$2)</f>
        <v>5</v>
      </c>
      <c r="J161" s="125">
        <f>[1]!VendorFilteredRows( EquipmentListTable[],EquipmentListTable[Supplier], FilterSpecs!$A$6, $A$2)</f>
        <v>5</v>
      </c>
      <c r="K161" s="125">
        <f>[1]!VendorFilteredRows( EquipmentListTable[],EquipmentListTable[Supplier], FilterSpecs!$A$6, $A$2)</f>
        <v>1</v>
      </c>
      <c r="L161" s="125">
        <f>[1]!VendorFilteredRows( EquipmentListTable[],EquipmentListTable[Supplier], FilterSpecs!$A$6, $A$2)</f>
        <v>1</v>
      </c>
      <c r="M161" s="125" t="str">
        <f>[1]!VendorFilteredRows( EquipmentListTable[],EquipmentListTable[Supplier], FilterSpecs!$A$6, $A$2)</f>
        <v>SparkFun Analog/Digital MUX Breakout - CD74HC4067</v>
      </c>
      <c r="N161" s="125">
        <f>[1]!VendorFilteredRows( EquipmentListTable[],EquipmentListTable[Supplier], FilterSpecs!$A$6, $A$2)</f>
        <v>4.95</v>
      </c>
      <c r="O161" s="125">
        <f>[1]!VendorFilteredRows( EquipmentListTable[],EquipmentListTable[Supplier], FilterSpecs!$A$6, $A$2)</f>
        <v>4.95</v>
      </c>
      <c r="P161" s="125" t="str">
        <f>[1]!VendorFilteredRows( EquipmentListTable[],EquipmentListTable[Supplier], FilterSpecs!$A$6, $A$2)</f>
        <v>B</v>
      </c>
      <c r="Q161" s="125">
        <f>[1]!VendorFilteredRows( EquipmentListTable[],EquipmentListTable[Supplier], FilterSpecs!$A$6, $A$2)</f>
        <v>221</v>
      </c>
      <c r="R161" s="125" t="str">
        <f>[1]!VendorFilteredRows( EquipmentListTable[],EquipmentListTable[Supplier], FilterSpecs!$A$6, $A$2)</f>
        <v>BOB-09056</v>
      </c>
      <c r="S161" s="125">
        <f>[1]!VendorFilteredRows( EquipmentListTable[],EquipmentListTable[Supplier], FilterSpecs!$A$6, $A$2)</f>
        <v>4.95</v>
      </c>
      <c r="T161" s="125">
        <f>[1]!VendorFilteredRows( EquipmentListTable[],EquipmentListTable[Supplier], FilterSpecs!$A$6, $A$2)</f>
        <v>29.700000000000003</v>
      </c>
      <c r="U161" s="125">
        <f>[1]!VendorFilteredRows( EquipmentListTable[],EquipmentListTable[Supplier], FilterSpecs!$A$6, $A$2)</f>
        <v>24.75</v>
      </c>
      <c r="V161" s="125">
        <f>[1]!VendorFilteredRows( EquipmentListTable[],EquipmentListTable[Supplier], FilterSpecs!$A$6, $A$2)</f>
        <v>4.95</v>
      </c>
      <c r="W161" s="125">
        <f>[1]!VendorFilteredRows( EquipmentListTable[],EquipmentListTable[Supplier], FilterSpecs!$A$6, $A$2)</f>
        <v>4.95</v>
      </c>
      <c r="X161" s="125" t="str">
        <f>[1]!VendorFilteredRows( EquipmentListTable[],EquipmentListTable[Supplier], FilterSpecs!$A$6, $A$2)</f>
        <v>https://www.sparkfun.com/products/9056</v>
      </c>
      <c r="Y161" s="125" t="str">
        <f>[1]!VendorFilteredRows( EquipmentListTable[],EquipmentListTable[Supplier], FilterSpecs!$A$6, $A$2)</f>
        <v>https://cdn.sparkfun.com/r/92-92/assets/parts/2/4/2/0/09056-01.jpg</v>
      </c>
      <c r="Z161" s="125" t="str">
        <f>[1]!VendorFilteredRows( EquipmentListTable[],EquipmentListTable[Supplier], FilterSpecs!$A$6, $A$2)</f>
        <v>https://www.sparkfun.com/products/09056</v>
      </c>
      <c r="AA161" s="125" t="str">
        <f>[1]!VendorFilteredRows( EquipmentListTable[],EquipmentListTable[Supplier], FilterSpecs!$A$6, $A$2)</f>
        <v>https://www.mouser.com/ProductDetail/474-BOB-09056</v>
      </c>
      <c r="AB161" s="125"/>
      <c r="AC161" s="125"/>
    </row>
    <row r="162" spans="1:29" x14ac:dyDescent="0.3">
      <c r="A162" s="125" t="str">
        <f>[1]!VendorFilteredRows( EquipmentListTable[],EquipmentListTable[Supplier], FilterSpecs!$A$6, $A$2)</f>
        <v>Secondary Component</v>
      </c>
      <c r="B162" s="125" t="str">
        <f>[1]!VendorFilteredRows( EquipmentListTable[],EquipmentListTable[Supplier], FilterSpecs!$A$6, $A$2)</f>
        <v>Signal Multiplexing/Conditioning</v>
      </c>
      <c r="C162" s="125" t="str">
        <f>[1]!VendorFilteredRows( EquipmentListTable[],EquipmentListTable[Supplier], FilterSpecs!$A$6, $A$2)</f>
        <v>SparkFun</v>
      </c>
      <c r="D162" s="125" t="str">
        <f>[1]!VendorFilteredRows( EquipmentListTable[],EquipmentListTable[Supplier], FilterSpecs!$A$6, $A$2)</f>
        <v>BOB-09118</v>
      </c>
      <c r="E162" s="125">
        <f>[1]!VendorFilteredRows( EquipmentListTable[],EquipmentListTable[Supplier], FilterSpecs!$A$6, $A$2)</f>
        <v>1</v>
      </c>
      <c r="F162" s="125">
        <f>[1]!VendorFilteredRows( EquipmentListTable[],EquipmentListTable[Supplier], FilterSpecs!$A$6, $A$2)</f>
        <v>2</v>
      </c>
      <c r="G162" s="125">
        <f>[1]!VendorFilteredRows( EquipmentListTable[],EquipmentListTable[Supplier], FilterSpecs!$A$6, $A$2)</f>
        <v>0</v>
      </c>
      <c r="H162" s="125">
        <f>[1]!VendorFilteredRows( EquipmentListTable[],EquipmentListTable[Supplier], FilterSpecs!$A$6, $A$2)</f>
        <v>7</v>
      </c>
      <c r="I162" s="125">
        <f>[1]!VendorFilteredRows( EquipmentListTable[],EquipmentListTable[Supplier], FilterSpecs!$A$6, $A$2)</f>
        <v>5</v>
      </c>
      <c r="J162" s="125">
        <f>[1]!VendorFilteredRows( EquipmentListTable[],EquipmentListTable[Supplier], FilterSpecs!$A$6, $A$2)</f>
        <v>5</v>
      </c>
      <c r="K162" s="125">
        <f>[1]!VendorFilteredRows( EquipmentListTable[],EquipmentListTable[Supplier], FilterSpecs!$A$6, $A$2)</f>
        <v>2</v>
      </c>
      <c r="L162" s="125">
        <f>[1]!VendorFilteredRows( EquipmentListTable[],EquipmentListTable[Supplier], FilterSpecs!$A$6, $A$2)</f>
        <v>2</v>
      </c>
      <c r="M162" s="125" t="str">
        <f>[1]!VendorFilteredRows( EquipmentListTable[],EquipmentListTable[Supplier], FilterSpecs!$A$6, $A$2)</f>
        <v>SparkFun Opto-isolator Breakout</v>
      </c>
      <c r="N162" s="125">
        <f>[1]!VendorFilteredRows( EquipmentListTable[],EquipmentListTable[Supplier], FilterSpecs!$A$6, $A$2)</f>
        <v>4.95</v>
      </c>
      <c r="O162" s="125">
        <f>[1]!VendorFilteredRows( EquipmentListTable[],EquipmentListTable[Supplier], FilterSpecs!$A$6, $A$2)</f>
        <v>9.9</v>
      </c>
      <c r="P162" s="125" t="str">
        <f>[1]!VendorFilteredRows( EquipmentListTable[],EquipmentListTable[Supplier], FilterSpecs!$A$6, $A$2)</f>
        <v>B</v>
      </c>
      <c r="Q162" s="125">
        <f>[1]!VendorFilteredRows( EquipmentListTable[],EquipmentListTable[Supplier], FilterSpecs!$A$6, $A$2)</f>
        <v>223</v>
      </c>
      <c r="R162" s="125" t="str">
        <f>[1]!VendorFilteredRows( EquipmentListTable[],EquipmentListTable[Supplier], FilterSpecs!$A$6, $A$2)</f>
        <v>BOB-09118</v>
      </c>
      <c r="S162" s="125">
        <f>[1]!VendorFilteredRows( EquipmentListTable[],EquipmentListTable[Supplier], FilterSpecs!$A$6, $A$2)</f>
        <v>4.95</v>
      </c>
      <c r="T162" s="125">
        <f>[1]!VendorFilteredRows( EquipmentListTable[],EquipmentListTable[Supplier], FilterSpecs!$A$6, $A$2)</f>
        <v>34.65</v>
      </c>
      <c r="U162" s="125">
        <f>[1]!VendorFilteredRows( EquipmentListTable[],EquipmentListTable[Supplier], FilterSpecs!$A$6, $A$2)</f>
        <v>24.75</v>
      </c>
      <c r="V162" s="125">
        <f>[1]!VendorFilteredRows( EquipmentListTable[],EquipmentListTable[Supplier], FilterSpecs!$A$6, $A$2)</f>
        <v>9.9</v>
      </c>
      <c r="W162" s="125">
        <f>[1]!VendorFilteredRows( EquipmentListTable[],EquipmentListTable[Supplier], FilterSpecs!$A$6, $A$2)</f>
        <v>9.9</v>
      </c>
      <c r="X162" s="125" t="str">
        <f>[1]!VendorFilteredRows( EquipmentListTable[],EquipmentListTable[Supplier], FilterSpecs!$A$6, $A$2)</f>
        <v>https://www.sparkfun.com/products/9118</v>
      </c>
      <c r="Y162" s="125" t="str">
        <f>[1]!VendorFilteredRows( EquipmentListTable[],EquipmentListTable[Supplier], FilterSpecs!$A$6, $A$2)</f>
        <v>https://cdn.sparkfun.com/r/92-92/assets/parts/2/5/2/2/09118-02.jpg</v>
      </c>
      <c r="Z162" s="125" t="str">
        <f>[1]!VendorFilteredRows( EquipmentListTable[],EquipmentListTable[Supplier], FilterSpecs!$A$6, $A$2)</f>
        <v>https://www.sparkfun.com/products/09118</v>
      </c>
      <c r="AA162" s="125" t="str">
        <f>[1]!VendorFilteredRows( EquipmentListTable[],EquipmentListTable[Supplier], FilterSpecs!$A$6, $A$2)</f>
        <v>https://www.mouser.com/ProductDetail/474-BOB-09118</v>
      </c>
      <c r="AB162" s="125"/>
      <c r="AC162" s="125"/>
    </row>
    <row r="163" spans="1:29" x14ac:dyDescent="0.3">
      <c r="A163" s="125" t="str">
        <f>[1]!VendorFilteredRows( EquipmentListTable[],EquipmentListTable[Supplier], FilterSpecs!$A$6, $A$2)</f>
        <v>Secondary Component</v>
      </c>
      <c r="B163" s="125" t="str">
        <f>[1]!VendorFilteredRows( EquipmentListTable[],EquipmentListTable[Supplier], FilterSpecs!$A$6, $A$2)</f>
        <v>USB Cables/Adapters</v>
      </c>
      <c r="C163" s="125" t="str">
        <f>[1]!VendorFilteredRows( EquipmentListTable[],EquipmentListTable[Supplier], FilterSpecs!$A$6, $A$2)</f>
        <v>SparkFun</v>
      </c>
      <c r="D163" s="125" t="str">
        <f>[1]!VendorFilteredRows( EquipmentListTable[],EquipmentListTable[Supplier], FilterSpecs!$A$6, $A$2)</f>
        <v>CAB-11604</v>
      </c>
      <c r="E163" s="125">
        <f>[1]!VendorFilteredRows( EquipmentListTable[],EquipmentListTable[Supplier], FilterSpecs!$A$6, $A$2)</f>
        <v>0</v>
      </c>
      <c r="F163" s="125">
        <f>[1]!VendorFilteredRows( EquipmentListTable[],EquipmentListTable[Supplier], FilterSpecs!$A$6, $A$2)</f>
        <v>0</v>
      </c>
      <c r="G163" s="125">
        <f>[1]!VendorFilteredRows( EquipmentListTable[],EquipmentListTable[Supplier], FilterSpecs!$A$6, $A$2)</f>
        <v>0</v>
      </c>
      <c r="H163" s="125">
        <f>[1]!VendorFilteredRows( EquipmentListTable[],EquipmentListTable[Supplier], FilterSpecs!$A$6, $A$2)</f>
        <v>0</v>
      </c>
      <c r="I163" s="125">
        <f>[1]!VendorFilteredRows( EquipmentListTable[],EquipmentListTable[Supplier], FilterSpecs!$A$6, $A$2)</f>
        <v>0</v>
      </c>
      <c r="J163" s="125">
        <f>[1]!VendorFilteredRows( EquipmentListTable[],EquipmentListTable[Supplier], FilterSpecs!$A$6, $A$2)</f>
        <v>0</v>
      </c>
      <c r="K163" s="125">
        <f>[1]!VendorFilteredRows( EquipmentListTable[],EquipmentListTable[Supplier], FilterSpecs!$A$6, $A$2)</f>
        <v>0</v>
      </c>
      <c r="L163" s="125">
        <f>[1]!VendorFilteredRows( EquipmentListTable[],EquipmentListTable[Supplier], FilterSpecs!$A$6, $A$2)</f>
        <v>0</v>
      </c>
      <c r="M163" s="125" t="str">
        <f>[1]!VendorFilteredRows( EquipmentListTable[],EquipmentListTable[Supplier], FilterSpecs!$A$6, $A$2)</f>
        <v>USB OTG Cable - Female A to Micro A - 4\"</v>
      </c>
      <c r="N163" s="125">
        <f>[1]!VendorFilteredRows( EquipmentListTable[],EquipmentListTable[Supplier], FilterSpecs!$A$6, $A$2)</f>
        <v>2.95</v>
      </c>
      <c r="O163" s="125">
        <f>[1]!VendorFilteredRows( EquipmentListTable[],EquipmentListTable[Supplier], FilterSpecs!$A$6, $A$2)</f>
        <v>0</v>
      </c>
      <c r="P163" s="125" t="str">
        <f>[1]!VendorFilteredRows( EquipmentListTable[],EquipmentListTable[Supplier], FilterSpecs!$A$6, $A$2)</f>
        <v>A</v>
      </c>
      <c r="Q163" s="125">
        <f>[1]!VendorFilteredRows( EquipmentListTable[],EquipmentListTable[Supplier], FilterSpecs!$A$6, $A$2)</f>
        <v>226</v>
      </c>
      <c r="R163" s="125" t="str">
        <f>[1]!VendorFilteredRows( EquipmentListTable[],EquipmentListTable[Supplier], FilterSpecs!$A$6, $A$2)</f>
        <v>CAB-11604</v>
      </c>
      <c r="S163" s="125">
        <f>[1]!VendorFilteredRows( EquipmentListTable[],EquipmentListTable[Supplier], FilterSpecs!$A$6, $A$2)</f>
        <v>0</v>
      </c>
      <c r="T163" s="125">
        <f>[1]!VendorFilteredRows( EquipmentListTable[],EquipmentListTable[Supplier], FilterSpecs!$A$6, $A$2)</f>
        <v>0</v>
      </c>
      <c r="U163" s="125">
        <f>[1]!VendorFilteredRows( EquipmentListTable[],EquipmentListTable[Supplier], FilterSpecs!$A$6, $A$2)</f>
        <v>0</v>
      </c>
      <c r="V163" s="125">
        <f>[1]!VendorFilteredRows( EquipmentListTable[],EquipmentListTable[Supplier], FilterSpecs!$A$6, $A$2)</f>
        <v>0</v>
      </c>
      <c r="W163" s="125">
        <f>[1]!VendorFilteredRows( EquipmentListTable[],EquipmentListTable[Supplier], FilterSpecs!$A$6, $A$2)</f>
        <v>0</v>
      </c>
      <c r="X163" s="125" t="str">
        <f>[1]!VendorFilteredRows( EquipmentListTable[],EquipmentListTable[Supplier], FilterSpecs!$A$6, $A$2)</f>
        <v>https://www.sparkfun.com/products/11604</v>
      </c>
      <c r="Y163" s="125" t="str">
        <f>[1]!VendorFilteredRows( EquipmentListTable[],EquipmentListTable[Supplier], FilterSpecs!$A$6, $A$2)</f>
        <v>https://cdn.sparkfun.com/r/92-92/assets/parts/7/6/2/8/11604-01.jpg</v>
      </c>
      <c r="Z163" s="125" t="str">
        <f>[1]!VendorFilteredRows( EquipmentListTable[],EquipmentListTable[Supplier], FilterSpecs!$A$6, $A$2)</f>
        <v>https://www.sparkfun.com/products/11604</v>
      </c>
      <c r="AA163" s="125" t="str">
        <f>[1]!VendorFilteredRows( EquipmentListTable[],EquipmentListTable[Supplier], FilterSpecs!$A$6, $A$2)</f>
        <v>https://www.mouser.com/ProductDetail/474-CAB-11604</v>
      </c>
      <c r="AB163" s="125"/>
      <c r="AC163" s="125"/>
    </row>
    <row r="164" spans="1:29" x14ac:dyDescent="0.3">
      <c r="A164" s="125" t="str">
        <f>[1]!VendorFilteredRows( EquipmentListTable[],EquipmentListTable[Supplier], FilterSpecs!$A$6, $A$2)</f>
        <v>Secondary Component</v>
      </c>
      <c r="B164" s="125" t="str">
        <f>[1]!VendorFilteredRows( EquipmentListTable[],EquipmentListTable[Supplier], FilterSpecs!$A$6, $A$2)</f>
        <v>USB Cables/Adapters</v>
      </c>
      <c r="C164" s="125" t="str">
        <f>[1]!VendorFilteredRows( EquipmentListTable[],EquipmentListTable[Supplier], FilterSpecs!$A$6, $A$2)</f>
        <v>SparkFun</v>
      </c>
      <c r="D164" s="125" t="str">
        <f>[1]!VendorFilteredRows( EquipmentListTable[],EquipmentListTable[Supplier], FilterSpecs!$A$6, $A$2)</f>
        <v>CAB-14276</v>
      </c>
      <c r="E164" s="125">
        <f>[1]!VendorFilteredRows( EquipmentListTable[],EquipmentListTable[Supplier], FilterSpecs!$A$6, $A$2)</f>
        <v>0</v>
      </c>
      <c r="F164" s="125">
        <f>[1]!VendorFilteredRows( EquipmentListTable[],EquipmentListTable[Supplier], FilterSpecs!$A$6, $A$2)</f>
        <v>0</v>
      </c>
      <c r="G164" s="125">
        <f>[1]!VendorFilteredRows( EquipmentListTable[],EquipmentListTable[Supplier], FilterSpecs!$A$6, $A$2)</f>
        <v>0</v>
      </c>
      <c r="H164" s="125">
        <f>[1]!VendorFilteredRows( EquipmentListTable[],EquipmentListTable[Supplier], FilterSpecs!$A$6, $A$2)</f>
        <v>0</v>
      </c>
      <c r="I164" s="125">
        <f>[1]!VendorFilteredRows( EquipmentListTable[],EquipmentListTable[Supplier], FilterSpecs!$A$6, $A$2)</f>
        <v>0</v>
      </c>
      <c r="J164" s="125">
        <f>[1]!VendorFilteredRows( EquipmentListTable[],EquipmentListTable[Supplier], FilterSpecs!$A$6, $A$2)</f>
        <v>0</v>
      </c>
      <c r="K164" s="125">
        <f>[1]!VendorFilteredRows( EquipmentListTable[],EquipmentListTable[Supplier], FilterSpecs!$A$6, $A$2)</f>
        <v>0</v>
      </c>
      <c r="L164" s="125">
        <f>[1]!VendorFilteredRows( EquipmentListTable[],EquipmentListTable[Supplier], FilterSpecs!$A$6, $A$2)</f>
        <v>0</v>
      </c>
      <c r="M164" s="125" t="str">
        <f>[1]!VendorFilteredRows( EquipmentListTable[],EquipmentListTable[Supplier], FilterSpecs!$A$6, $A$2)</f>
        <v>USB OTG Cable - Female A to Micro B - 5in</v>
      </c>
      <c r="N164" s="125">
        <f>[1]!VendorFilteredRows( EquipmentListTable[],EquipmentListTable[Supplier], FilterSpecs!$A$6, $A$2)</f>
        <v>2.95</v>
      </c>
      <c r="O164" s="125">
        <f>[1]!VendorFilteredRows( EquipmentListTable[],EquipmentListTable[Supplier], FilterSpecs!$A$6, $A$2)</f>
        <v>0</v>
      </c>
      <c r="P164" s="125" t="str">
        <f>[1]!VendorFilteredRows( EquipmentListTable[],EquipmentListTable[Supplier], FilterSpecs!$A$6, $A$2)</f>
        <v>A</v>
      </c>
      <c r="Q164" s="125">
        <f>[1]!VendorFilteredRows( EquipmentListTable[],EquipmentListTable[Supplier], FilterSpecs!$A$6, $A$2)</f>
        <v>227</v>
      </c>
      <c r="R164" s="125" t="str">
        <f>[1]!VendorFilteredRows( EquipmentListTable[],EquipmentListTable[Supplier], FilterSpecs!$A$6, $A$2)</f>
        <v>CAB-14276</v>
      </c>
      <c r="S164" s="125">
        <f>[1]!VendorFilteredRows( EquipmentListTable[],EquipmentListTable[Supplier], FilterSpecs!$A$6, $A$2)</f>
        <v>0</v>
      </c>
      <c r="T164" s="125">
        <f>[1]!VendorFilteredRows( EquipmentListTable[],EquipmentListTable[Supplier], FilterSpecs!$A$6, $A$2)</f>
        <v>0</v>
      </c>
      <c r="U164" s="125">
        <f>[1]!VendorFilteredRows( EquipmentListTable[],EquipmentListTable[Supplier], FilterSpecs!$A$6, $A$2)</f>
        <v>0</v>
      </c>
      <c r="V164" s="125">
        <f>[1]!VendorFilteredRows( EquipmentListTable[],EquipmentListTable[Supplier], FilterSpecs!$A$6, $A$2)</f>
        <v>0</v>
      </c>
      <c r="W164" s="125">
        <f>[1]!VendorFilteredRows( EquipmentListTable[],EquipmentListTable[Supplier], FilterSpecs!$A$6, $A$2)</f>
        <v>0</v>
      </c>
      <c r="X164" s="125" t="str">
        <f>[1]!VendorFilteredRows( EquipmentListTable[],EquipmentListTable[Supplier], FilterSpecs!$A$6, $A$2)</f>
        <v>https://www.sparkfun.com/products/14276</v>
      </c>
      <c r="Y164" s="125" t="str">
        <f>[1]!VendorFilteredRows( EquipmentListTable[],EquipmentListTable[Supplier], FilterSpecs!$A$6, $A$2)</f>
        <v>https://cdn.sparkfun.com/r/92-92/assets/parts/1/2/2/3/1/14276-01.jpg</v>
      </c>
      <c r="Z164" s="125" t="str">
        <f>[1]!VendorFilteredRows( EquipmentListTable[],EquipmentListTable[Supplier], FilterSpecs!$A$6, $A$2)</f>
        <v>https://www.sparkfun.com/products/14276</v>
      </c>
      <c r="AA164" s="125" t="str">
        <f>[1]!VendorFilteredRows( EquipmentListTable[],EquipmentListTable[Supplier], FilterSpecs!$A$6, $A$2)</f>
        <v>https://www.mouser.com/ProductDetail/474-CAB-14276</v>
      </c>
      <c r="AB164" s="125"/>
      <c r="AC164" s="125"/>
    </row>
    <row r="165" spans="1:29" x14ac:dyDescent="0.3">
      <c r="A165" s="125" t="str">
        <f>[1]!VendorFilteredRows( EquipmentListTable[],EquipmentListTable[Supplier], FilterSpecs!$A$6, $A$2)</f>
        <v>Secondary Component</v>
      </c>
      <c r="B165" s="125" t="str">
        <f>[1]!VendorFilteredRows( EquipmentListTable[],EquipmentListTable[Supplier], FilterSpecs!$A$6, $A$2)</f>
        <v>USB Cables/Adapters</v>
      </c>
      <c r="C165" s="125" t="str">
        <f>[1]!VendorFilteredRows( EquipmentListTable[],EquipmentListTable[Supplier], FilterSpecs!$A$6, $A$2)</f>
        <v>SparkFun</v>
      </c>
      <c r="D165" s="125" t="str">
        <f>[1]!VendorFilteredRows( EquipmentListTable[],EquipmentListTable[Supplier], FilterSpecs!$A$6, $A$2)</f>
        <v>CAB-12977</v>
      </c>
      <c r="E165" s="125">
        <f>[1]!VendorFilteredRows( EquipmentListTable[],EquipmentListTable[Supplier], FilterSpecs!$A$6, $A$2)</f>
        <v>0</v>
      </c>
      <c r="F165" s="125">
        <f>[1]!VendorFilteredRows( EquipmentListTable[],EquipmentListTable[Supplier], FilterSpecs!$A$6, $A$2)</f>
        <v>1</v>
      </c>
      <c r="G165" s="125">
        <f>[1]!VendorFilteredRows( EquipmentListTable[],EquipmentListTable[Supplier], FilterSpecs!$A$6, $A$2)</f>
        <v>0</v>
      </c>
      <c r="H165" s="125">
        <f>[1]!VendorFilteredRows( EquipmentListTable[],EquipmentListTable[Supplier], FilterSpecs!$A$6, $A$2)</f>
        <v>1</v>
      </c>
      <c r="I165" s="125">
        <f>[1]!VendorFilteredRows( EquipmentListTable[],EquipmentListTable[Supplier], FilterSpecs!$A$6, $A$2)</f>
        <v>0</v>
      </c>
      <c r="J165" s="125">
        <f>[1]!VendorFilteredRows( EquipmentListTable[],EquipmentListTable[Supplier], FilterSpecs!$A$6, $A$2)</f>
        <v>0</v>
      </c>
      <c r="K165" s="125">
        <f>[1]!VendorFilteredRows( EquipmentListTable[],EquipmentListTable[Supplier], FilterSpecs!$A$6, $A$2)</f>
        <v>1</v>
      </c>
      <c r="L165" s="125">
        <f>[1]!VendorFilteredRows( EquipmentListTable[],EquipmentListTable[Supplier], FilterSpecs!$A$6, $A$2)</f>
        <v>1</v>
      </c>
      <c r="M165" s="125" t="str">
        <f>[1]!VendorFilteredRows( EquipmentListTable[],EquipmentListTable[Supplier], FilterSpecs!$A$6, $A$2)</f>
        <v>USB to TTL Serial Cable</v>
      </c>
      <c r="N165" s="125">
        <f>[1]!VendorFilteredRows( EquipmentListTable[],EquipmentListTable[Supplier], FilterSpecs!$A$6, $A$2)</f>
        <v>9.9499999999999993</v>
      </c>
      <c r="O165" s="125">
        <f>[1]!VendorFilteredRows( EquipmentListTable[],EquipmentListTable[Supplier], FilterSpecs!$A$6, $A$2)</f>
        <v>9.9499999999999993</v>
      </c>
      <c r="P165" s="125" t="str">
        <f>[1]!VendorFilteredRows( EquipmentListTable[],EquipmentListTable[Supplier], FilterSpecs!$A$6, $A$2)</f>
        <v>A</v>
      </c>
      <c r="Q165" s="125">
        <f>[1]!VendorFilteredRows( EquipmentListTable[],EquipmentListTable[Supplier], FilterSpecs!$A$6, $A$2)</f>
        <v>230</v>
      </c>
      <c r="R165" s="125" t="str">
        <f>[1]!VendorFilteredRows( EquipmentListTable[],EquipmentListTable[Supplier], FilterSpecs!$A$6, $A$2)</f>
        <v>CAB-12977</v>
      </c>
      <c r="S165" s="125">
        <f>[1]!VendorFilteredRows( EquipmentListTable[],EquipmentListTable[Supplier], FilterSpecs!$A$6, $A$2)</f>
        <v>0</v>
      </c>
      <c r="T165" s="125">
        <f>[1]!VendorFilteredRows( EquipmentListTable[],EquipmentListTable[Supplier], FilterSpecs!$A$6, $A$2)</f>
        <v>9.9499999999999993</v>
      </c>
      <c r="U165" s="125">
        <f>[1]!VendorFilteredRows( EquipmentListTable[],EquipmentListTable[Supplier], FilterSpecs!$A$6, $A$2)</f>
        <v>0</v>
      </c>
      <c r="V165" s="125">
        <f>[1]!VendorFilteredRows( EquipmentListTable[],EquipmentListTable[Supplier], FilterSpecs!$A$6, $A$2)</f>
        <v>9.9499999999999993</v>
      </c>
      <c r="W165" s="125">
        <f>[1]!VendorFilteredRows( EquipmentListTable[],EquipmentListTable[Supplier], FilterSpecs!$A$6, $A$2)</f>
        <v>9.9499999999999993</v>
      </c>
      <c r="X165" s="125" t="str">
        <f>[1]!VendorFilteredRows( EquipmentListTable[],EquipmentListTable[Supplier], FilterSpecs!$A$6, $A$2)</f>
        <v>https://www.sparkfun.com/products/12977</v>
      </c>
      <c r="Y165" s="125" t="str">
        <f>[1]!VendorFilteredRows( EquipmentListTable[],EquipmentListTable[Supplier], FilterSpecs!$A$6, $A$2)</f>
        <v>https://cdn.sparkfun.com/r/92-92/assets/parts/9/9/1/8/12977-00.jpg</v>
      </c>
      <c r="Z165" s="125" t="str">
        <f>[1]!VendorFilteredRows( EquipmentListTable[],EquipmentListTable[Supplier], FilterSpecs!$A$6, $A$2)</f>
        <v>https://www.sparkfun.com/products/12977</v>
      </c>
      <c r="AA165" s="125" t="str">
        <f>[1]!VendorFilteredRows( EquipmentListTable[],EquipmentListTable[Supplier], FilterSpecs!$A$6, $A$2)</f>
        <v>https://www.mouser.com/ProductDetail/474-CAB-12977</v>
      </c>
      <c r="AB165" s="125"/>
      <c r="AC165" s="125"/>
    </row>
    <row r="166" spans="1:29" x14ac:dyDescent="0.3">
      <c r="A166" s="125" t="str">
        <f>[1]!VendorFilteredRows( EquipmentListTable[],EquipmentListTable[Supplier], FilterSpecs!$A$6, $A$2)</f>
        <v>Secondary Component</v>
      </c>
      <c r="B166" s="125" t="str">
        <f>[1]!VendorFilteredRows( EquipmentListTable[],EquipmentListTable[Supplier], FilterSpecs!$A$6, $A$2)</f>
        <v>USB Cables/Adapters</v>
      </c>
      <c r="C166" s="125" t="str">
        <f>[1]!VendorFilteredRows( EquipmentListTable[],EquipmentListTable[Supplier], FilterSpecs!$A$6, $A$2)</f>
        <v>SparkFun</v>
      </c>
      <c r="D166" s="125" t="str">
        <f>[1]!VendorFilteredRows( EquipmentListTable[],EquipmentListTable[Supplier], FilterSpecs!$A$6, $A$2)</f>
        <v>CAB-12016</v>
      </c>
      <c r="E166" s="125">
        <f>[1]!VendorFilteredRows( EquipmentListTable[],EquipmentListTable[Supplier], FilterSpecs!$A$6, $A$2)</f>
        <v>0</v>
      </c>
      <c r="F166" s="125">
        <f>[1]!VendorFilteredRows( EquipmentListTable[],EquipmentListTable[Supplier], FilterSpecs!$A$6, $A$2)</f>
        <v>1</v>
      </c>
      <c r="G166" s="125">
        <f>[1]!VendorFilteredRows( EquipmentListTable[],EquipmentListTable[Supplier], FilterSpecs!$A$6, $A$2)</f>
        <v>1</v>
      </c>
      <c r="H166" s="125">
        <f>[1]!VendorFilteredRows( EquipmentListTable[],EquipmentListTable[Supplier], FilterSpecs!$A$6, $A$2)</f>
        <v>1</v>
      </c>
      <c r="I166" s="125">
        <f>[1]!VendorFilteredRows( EquipmentListTable[],EquipmentListTable[Supplier], FilterSpecs!$A$6, $A$2)</f>
        <v>1</v>
      </c>
      <c r="J166" s="125">
        <f>[1]!VendorFilteredRows( EquipmentListTable[],EquipmentListTable[Supplier], FilterSpecs!$A$6, $A$2)</f>
        <v>1</v>
      </c>
      <c r="K166" s="125">
        <f>[1]!VendorFilteredRows( EquipmentListTable[],EquipmentListTable[Supplier], FilterSpecs!$A$6, $A$2)</f>
        <v>0</v>
      </c>
      <c r="L166" s="125">
        <f>[1]!VendorFilteredRows( EquipmentListTable[],EquipmentListTable[Supplier], FilterSpecs!$A$6, $A$2)</f>
        <v>0</v>
      </c>
      <c r="M166" s="125" t="str">
        <f>[1]!VendorFilteredRows( EquipmentListTable[],EquipmentListTable[Supplier], FilterSpecs!$A$6, $A$2)</f>
        <v>SparkFun Cerberus USB Cable - 6ft</v>
      </c>
      <c r="N166" s="125">
        <f>[1]!VendorFilteredRows( EquipmentListTable[],EquipmentListTable[Supplier], FilterSpecs!$A$6, $A$2)</f>
        <v>6.97</v>
      </c>
      <c r="O166" s="125">
        <f>[1]!VendorFilteredRows( EquipmentListTable[],EquipmentListTable[Supplier], FilterSpecs!$A$6, $A$2)</f>
        <v>0</v>
      </c>
      <c r="P166" s="125" t="str">
        <f>[1]!VendorFilteredRows( EquipmentListTable[],EquipmentListTable[Supplier], FilterSpecs!$A$6, $A$2)</f>
        <v>A</v>
      </c>
      <c r="Q166" s="125">
        <f>[1]!VendorFilteredRows( EquipmentListTable[],EquipmentListTable[Supplier], FilterSpecs!$A$6, $A$2)</f>
        <v>232</v>
      </c>
      <c r="R166" s="125" t="str">
        <f>[1]!VendorFilteredRows( EquipmentListTable[],EquipmentListTable[Supplier], FilterSpecs!$A$6, $A$2)</f>
        <v>CAB-12016</v>
      </c>
      <c r="S166" s="125">
        <f>[1]!VendorFilteredRows( EquipmentListTable[],EquipmentListTable[Supplier], FilterSpecs!$A$6, $A$2)</f>
        <v>0</v>
      </c>
      <c r="T166" s="125">
        <f>[1]!VendorFilteredRows( EquipmentListTable[],EquipmentListTable[Supplier], FilterSpecs!$A$6, $A$2)</f>
        <v>6.97</v>
      </c>
      <c r="U166" s="125">
        <f>[1]!VendorFilteredRows( EquipmentListTable[],EquipmentListTable[Supplier], FilterSpecs!$A$6, $A$2)</f>
        <v>6.97</v>
      </c>
      <c r="V166" s="125">
        <f>[1]!VendorFilteredRows( EquipmentListTable[],EquipmentListTable[Supplier], FilterSpecs!$A$6, $A$2)</f>
        <v>0</v>
      </c>
      <c r="W166" s="125">
        <f>[1]!VendorFilteredRows( EquipmentListTable[],EquipmentListTable[Supplier], FilterSpecs!$A$6, $A$2)</f>
        <v>0</v>
      </c>
      <c r="X166" s="125" t="str">
        <f>[1]!VendorFilteredRows( EquipmentListTable[],EquipmentListTable[Supplier], FilterSpecs!$A$6, $A$2)</f>
        <v>https://www.sparkfun.com/products/12016</v>
      </c>
      <c r="Y166" s="125" t="str">
        <f>[1]!VendorFilteredRows( EquipmentListTable[],EquipmentListTable[Supplier], FilterSpecs!$A$6, $A$2)</f>
        <v>https://cdn.sparkfun.com/r/92-92/assets/parts/8/5/3/9/12016-01.jpg</v>
      </c>
      <c r="Z166" s="125" t="str">
        <f>[1]!VendorFilteredRows( EquipmentListTable[],EquipmentListTable[Supplier], FilterSpecs!$A$6, $A$2)</f>
        <v>https://www.sparkfun.com/products/12016</v>
      </c>
      <c r="AA166" s="125" t="str">
        <f>[1]!VendorFilteredRows( EquipmentListTable[],EquipmentListTable[Supplier], FilterSpecs!$A$6, $A$2)</f>
        <v>https://www.mouser.com/ProductDetail/474-CAB-12016</v>
      </c>
      <c r="AB166" s="125"/>
      <c r="AC166" s="125"/>
    </row>
    <row r="167" spans="1:29" x14ac:dyDescent="0.3">
      <c r="A167" s="125" t="str">
        <f>[1]!VendorFilteredRows( EquipmentListTable[],EquipmentListTable[Supplier], FilterSpecs!$A$6, $A$2)</f>
        <v>Secondary Component</v>
      </c>
      <c r="B167" s="125" t="str">
        <f>[1]!VendorFilteredRows( EquipmentListTable[],EquipmentListTable[Supplier], FilterSpecs!$A$6, $A$2)</f>
        <v>USB/Serial Interface Breakouts</v>
      </c>
      <c r="C167" s="125" t="str">
        <f>[1]!VendorFilteredRows( EquipmentListTable[],EquipmentListTable[Supplier], FilterSpecs!$A$6, $A$2)</f>
        <v>SparkFun</v>
      </c>
      <c r="D167" s="125" t="str">
        <f>[1]!VendorFilteredRows( EquipmentListTable[],EquipmentListTable[Supplier], FilterSpecs!$A$6, $A$2)</f>
        <v>DEV-14050</v>
      </c>
      <c r="E167" s="125">
        <f>[1]!VendorFilteredRows( EquipmentListTable[],EquipmentListTable[Supplier], FilterSpecs!$A$6, $A$2)</f>
        <v>1</v>
      </c>
      <c r="F167" s="125">
        <f>[1]!VendorFilteredRows( EquipmentListTable[],EquipmentListTable[Supplier], FilterSpecs!$A$6, $A$2)</f>
        <v>0</v>
      </c>
      <c r="G167" s="125">
        <f>[1]!VendorFilteredRows( EquipmentListTable[],EquipmentListTable[Supplier], FilterSpecs!$A$6, $A$2)</f>
        <v>0</v>
      </c>
      <c r="H167" s="125">
        <f>[1]!VendorFilteredRows( EquipmentListTable[],EquipmentListTable[Supplier], FilterSpecs!$A$6, $A$2)</f>
        <v>5</v>
      </c>
      <c r="I167" s="125">
        <f>[1]!VendorFilteredRows( EquipmentListTable[],EquipmentListTable[Supplier], FilterSpecs!$A$6, $A$2)</f>
        <v>5</v>
      </c>
      <c r="J167" s="125">
        <f>[1]!VendorFilteredRows( EquipmentListTable[],EquipmentListTable[Supplier], FilterSpecs!$A$6, $A$2)</f>
        <v>5</v>
      </c>
      <c r="K167" s="125">
        <f>[1]!VendorFilteredRows( EquipmentListTable[],EquipmentListTable[Supplier], FilterSpecs!$A$6, $A$2)</f>
        <v>0</v>
      </c>
      <c r="L167" s="125">
        <f>[1]!VendorFilteredRows( EquipmentListTable[],EquipmentListTable[Supplier], FilterSpecs!$A$6, $A$2)</f>
        <v>0</v>
      </c>
      <c r="M167" s="125" t="str">
        <f>[1]!VendorFilteredRows( EquipmentListTable[],EquipmentListTable[Supplier], FilterSpecs!$A$6, $A$2)</f>
        <v>SparkFun Serial Basic Breakout - CH340G</v>
      </c>
      <c r="N167" s="125">
        <f>[1]!VendorFilteredRows( EquipmentListTable[],EquipmentListTable[Supplier], FilterSpecs!$A$6, $A$2)</f>
        <v>7.95</v>
      </c>
      <c r="O167" s="125">
        <f>[1]!VendorFilteredRows( EquipmentListTable[],EquipmentListTable[Supplier], FilterSpecs!$A$6, $A$2)</f>
        <v>0</v>
      </c>
      <c r="P167" s="125" t="str">
        <f>[1]!VendorFilteredRows( EquipmentListTable[],EquipmentListTable[Supplier], FilterSpecs!$A$6, $A$2)</f>
        <v>B</v>
      </c>
      <c r="Q167" s="125">
        <f>[1]!VendorFilteredRows( EquipmentListTable[],EquipmentListTable[Supplier], FilterSpecs!$A$6, $A$2)</f>
        <v>233</v>
      </c>
      <c r="R167" s="125" t="str">
        <f>[1]!VendorFilteredRows( EquipmentListTable[],EquipmentListTable[Supplier], FilterSpecs!$A$6, $A$2)</f>
        <v>DEV-14050</v>
      </c>
      <c r="S167" s="125">
        <f>[1]!VendorFilteredRows( EquipmentListTable[],EquipmentListTable[Supplier], FilterSpecs!$A$6, $A$2)</f>
        <v>7.95</v>
      </c>
      <c r="T167" s="125">
        <f>[1]!VendorFilteredRows( EquipmentListTable[],EquipmentListTable[Supplier], FilterSpecs!$A$6, $A$2)</f>
        <v>39.75</v>
      </c>
      <c r="U167" s="125">
        <f>[1]!VendorFilteredRows( EquipmentListTable[],EquipmentListTable[Supplier], FilterSpecs!$A$6, $A$2)</f>
        <v>39.75</v>
      </c>
      <c r="V167" s="125">
        <f>[1]!VendorFilteredRows( EquipmentListTable[],EquipmentListTable[Supplier], FilterSpecs!$A$6, $A$2)</f>
        <v>0</v>
      </c>
      <c r="W167" s="125">
        <f>[1]!VendorFilteredRows( EquipmentListTable[],EquipmentListTable[Supplier], FilterSpecs!$A$6, $A$2)</f>
        <v>0</v>
      </c>
      <c r="X167" s="125" t="str">
        <f>[1]!VendorFilteredRows( EquipmentListTable[],EquipmentListTable[Supplier], FilterSpecs!$A$6, $A$2)</f>
        <v>https://www.sparkfun.com/products/14050</v>
      </c>
      <c r="Y167" s="125" t="str">
        <f>[1]!VendorFilteredRows( EquipmentListTable[],EquipmentListTable[Supplier], FilterSpecs!$A$6, $A$2)</f>
        <v>https://cdn.sparkfun.com/r/92-92/assets/parts/1/1/8/8/8/14050-01.jpg</v>
      </c>
      <c r="Z167" s="125" t="str">
        <f>[1]!VendorFilteredRows( EquipmentListTable[],EquipmentListTable[Supplier], FilterSpecs!$A$6, $A$2)</f>
        <v>https://www.sparkfun.com/products/14050</v>
      </c>
      <c r="AA167" s="125" t="str">
        <f>[1]!VendorFilteredRows( EquipmentListTable[],EquipmentListTable[Supplier], FilterSpecs!$A$6, $A$2)</f>
        <v>https://www.mouser.com/ProductDetail/474-DEV-14050</v>
      </c>
      <c r="AB167" s="125"/>
      <c r="AC167" s="125"/>
    </row>
    <row r="168" spans="1:29" x14ac:dyDescent="0.3">
      <c r="A168" s="125" t="str">
        <f>[1]!VendorFilteredRows( EquipmentListTable[],EquipmentListTable[Supplier], FilterSpecs!$A$6, $A$2)</f>
        <v>Secondary Component</v>
      </c>
      <c r="B168" s="125" t="str">
        <f>[1]!VendorFilteredRows( EquipmentListTable[],EquipmentListTable[Supplier], FilterSpecs!$A$6, $A$2)</f>
        <v>USB/Serial Interface Breakouts</v>
      </c>
      <c r="C168" s="125" t="str">
        <f>[1]!VendorFilteredRows( EquipmentListTable[],EquipmentListTable[Supplier], FilterSpecs!$A$6, $A$2)</f>
        <v>SparkFun</v>
      </c>
      <c r="D168" s="125" t="str">
        <f>[1]!VendorFilteredRows( EquipmentListTable[],EquipmentListTable[Supplier], FilterSpecs!$A$6, $A$2)</f>
        <v>BOB-13830</v>
      </c>
      <c r="E168" s="125">
        <f>[1]!VendorFilteredRows( EquipmentListTable[],EquipmentListTable[Supplier], FilterSpecs!$A$6, $A$2)</f>
        <v>1</v>
      </c>
      <c r="F168" s="125">
        <f>[1]!VendorFilteredRows( EquipmentListTable[],EquipmentListTable[Supplier], FilterSpecs!$A$6, $A$2)</f>
        <v>0</v>
      </c>
      <c r="G168" s="125">
        <f>[1]!VendorFilteredRows( EquipmentListTable[],EquipmentListTable[Supplier], FilterSpecs!$A$6, $A$2)</f>
        <v>0</v>
      </c>
      <c r="H168" s="125">
        <f>[1]!VendorFilteredRows( EquipmentListTable[],EquipmentListTable[Supplier], FilterSpecs!$A$6, $A$2)</f>
        <v>5</v>
      </c>
      <c r="I168" s="125">
        <f>[1]!VendorFilteredRows( EquipmentListTable[],EquipmentListTable[Supplier], FilterSpecs!$A$6, $A$2)</f>
        <v>5</v>
      </c>
      <c r="J168" s="125">
        <f>[1]!VendorFilteredRows( EquipmentListTable[],EquipmentListTable[Supplier], FilterSpecs!$A$6, $A$2)</f>
        <v>5</v>
      </c>
      <c r="K168" s="125">
        <f>[1]!VendorFilteredRows( EquipmentListTable[],EquipmentListTable[Supplier], FilterSpecs!$A$6, $A$2)</f>
        <v>0</v>
      </c>
      <c r="L168" s="125">
        <f>[1]!VendorFilteredRows( EquipmentListTable[],EquipmentListTable[Supplier], FilterSpecs!$A$6, $A$2)</f>
        <v>0</v>
      </c>
      <c r="M168" s="125" t="str">
        <f>[1]!VendorFilteredRows( EquipmentListTable[],EquipmentListTable[Supplier], FilterSpecs!$A$6, $A$2)</f>
        <v>SparkFun USB UART Serial Breakout - CY7C65213</v>
      </c>
      <c r="N168" s="125">
        <f>[1]!VendorFilteredRows( EquipmentListTable[],EquipmentListTable[Supplier], FilterSpecs!$A$6, $A$2)</f>
        <v>12.95</v>
      </c>
      <c r="O168" s="125">
        <f>[1]!VendorFilteredRows( EquipmentListTable[],EquipmentListTable[Supplier], FilterSpecs!$A$6, $A$2)</f>
        <v>0</v>
      </c>
      <c r="P168" s="125" t="str">
        <f>[1]!VendorFilteredRows( EquipmentListTable[],EquipmentListTable[Supplier], FilterSpecs!$A$6, $A$2)</f>
        <v>B</v>
      </c>
      <c r="Q168" s="125">
        <f>[1]!VendorFilteredRows( EquipmentListTable[],EquipmentListTable[Supplier], FilterSpecs!$A$6, $A$2)</f>
        <v>234</v>
      </c>
      <c r="R168" s="125" t="str">
        <f>[1]!VendorFilteredRows( EquipmentListTable[],EquipmentListTable[Supplier], FilterSpecs!$A$6, $A$2)</f>
        <v>BOB-13830</v>
      </c>
      <c r="S168" s="125">
        <f>[1]!VendorFilteredRows( EquipmentListTable[],EquipmentListTable[Supplier], FilterSpecs!$A$6, $A$2)</f>
        <v>12.95</v>
      </c>
      <c r="T168" s="125">
        <f>[1]!VendorFilteredRows( EquipmentListTable[],EquipmentListTable[Supplier], FilterSpecs!$A$6, $A$2)</f>
        <v>64.75</v>
      </c>
      <c r="U168" s="125">
        <f>[1]!VendorFilteredRows( EquipmentListTable[],EquipmentListTable[Supplier], FilterSpecs!$A$6, $A$2)</f>
        <v>64.75</v>
      </c>
      <c r="V168" s="125">
        <f>[1]!VendorFilteredRows( EquipmentListTable[],EquipmentListTable[Supplier], FilterSpecs!$A$6, $A$2)</f>
        <v>0</v>
      </c>
      <c r="W168" s="125">
        <f>[1]!VendorFilteredRows( EquipmentListTable[],EquipmentListTable[Supplier], FilterSpecs!$A$6, $A$2)</f>
        <v>0</v>
      </c>
      <c r="X168" s="125" t="str">
        <f>[1]!VendorFilteredRows( EquipmentListTable[],EquipmentListTable[Supplier], FilterSpecs!$A$6, $A$2)</f>
        <v>https://www.sparkfun.com/products/13830</v>
      </c>
      <c r="Y168" s="125" t="str">
        <f>[1]!VendorFilteredRows( EquipmentListTable[],EquipmentListTable[Supplier], FilterSpecs!$A$6, $A$2)</f>
        <v>https://cdn.sparkfun.com/r/92-92/assets/parts/1/1/4/2/7/13830-01.jpg</v>
      </c>
      <c r="Z168" s="125" t="str">
        <f>[1]!VendorFilteredRows( EquipmentListTable[],EquipmentListTable[Supplier], FilterSpecs!$A$6, $A$2)</f>
        <v>https://www.sparkfun.com/products/13830</v>
      </c>
      <c r="AA168" s="125" t="str">
        <f>[1]!VendorFilteredRows( EquipmentListTable[],EquipmentListTable[Supplier], FilterSpecs!$A$6, $A$2)</f>
        <v>https://www.mouser.com/ProductDetail/474-BOB-13830</v>
      </c>
      <c r="AB168" s="125"/>
      <c r="AC168" s="125"/>
    </row>
    <row r="169" spans="1:29" x14ac:dyDescent="0.3">
      <c r="A169" s="125" t="str">
        <f>[1]!VendorFilteredRows( EquipmentListTable[],EquipmentListTable[Supplier], FilterSpecs!$A$6, $A$2)</f>
        <v>Secondary Component</v>
      </c>
      <c r="B169" s="125" t="str">
        <f>[1]!VendorFilteredRows( EquipmentListTable[],EquipmentListTable[Supplier], FilterSpecs!$A$6, $A$2)</f>
        <v>USB/Serial Interface Breakouts</v>
      </c>
      <c r="C169" s="125" t="str">
        <f>[1]!VendorFilteredRows( EquipmentListTable[],EquipmentListTable[Supplier], FilterSpecs!$A$6, $A$2)</f>
        <v>SparkFun</v>
      </c>
      <c r="D169" s="125" t="str">
        <f>[1]!VendorFilteredRows( EquipmentListTable[],EquipmentListTable[Supplier], FilterSpecs!$A$6, $A$2)</f>
        <v>BOB-12731</v>
      </c>
      <c r="E169" s="125">
        <f>[1]!VendorFilteredRows( EquipmentListTable[],EquipmentListTable[Supplier], FilterSpecs!$A$6, $A$2)</f>
        <v>0</v>
      </c>
      <c r="F169" s="125">
        <f>[1]!VendorFilteredRows( EquipmentListTable[],EquipmentListTable[Supplier], FilterSpecs!$A$6, $A$2)</f>
        <v>0</v>
      </c>
      <c r="G169" s="125">
        <f>[1]!VendorFilteredRows( EquipmentListTable[],EquipmentListTable[Supplier], FilterSpecs!$A$6, $A$2)</f>
        <v>0</v>
      </c>
      <c r="H169" s="125">
        <f>[1]!VendorFilteredRows( EquipmentListTable[],EquipmentListTable[Supplier], FilterSpecs!$A$6, $A$2)</f>
        <v>0</v>
      </c>
      <c r="I169" s="125">
        <f>[1]!VendorFilteredRows( EquipmentListTable[],EquipmentListTable[Supplier], FilterSpecs!$A$6, $A$2)</f>
        <v>0</v>
      </c>
      <c r="J169" s="125">
        <f>[1]!VendorFilteredRows( EquipmentListTable[],EquipmentListTable[Supplier], FilterSpecs!$A$6, $A$2)</f>
        <v>0</v>
      </c>
      <c r="K169" s="125">
        <f>[1]!VendorFilteredRows( EquipmentListTable[],EquipmentListTable[Supplier], FilterSpecs!$A$6, $A$2)</f>
        <v>0</v>
      </c>
      <c r="L169" s="125">
        <f>[1]!VendorFilteredRows( EquipmentListTable[],EquipmentListTable[Supplier], FilterSpecs!$A$6, $A$2)</f>
        <v>0</v>
      </c>
      <c r="M169" s="125" t="str">
        <f>[1]!VendorFilteredRows( EquipmentListTable[],EquipmentListTable[Supplier], FilterSpecs!$A$6, $A$2)</f>
        <v>SparkFun USB to Serial Breakout - FT232RL</v>
      </c>
      <c r="N169" s="125">
        <f>[1]!VendorFilteredRows( EquipmentListTable[],EquipmentListTable[Supplier], FilterSpecs!$A$6, $A$2)</f>
        <v>14.95</v>
      </c>
      <c r="O169" s="125">
        <f>[1]!VendorFilteredRows( EquipmentListTable[],EquipmentListTable[Supplier], FilterSpecs!$A$6, $A$2)</f>
        <v>0</v>
      </c>
      <c r="P169" s="125" t="str">
        <f>[1]!VendorFilteredRows( EquipmentListTable[],EquipmentListTable[Supplier], FilterSpecs!$A$6, $A$2)</f>
        <v>A</v>
      </c>
      <c r="Q169" s="125">
        <f>[1]!VendorFilteredRows( EquipmentListTable[],EquipmentListTable[Supplier], FilterSpecs!$A$6, $A$2)</f>
        <v>235</v>
      </c>
      <c r="R169" s="125" t="str">
        <f>[1]!VendorFilteredRows( EquipmentListTable[],EquipmentListTable[Supplier], FilterSpecs!$A$6, $A$2)</f>
        <v>BOB-12731</v>
      </c>
      <c r="S169" s="125">
        <f>[1]!VendorFilteredRows( EquipmentListTable[],EquipmentListTable[Supplier], FilterSpecs!$A$6, $A$2)</f>
        <v>0</v>
      </c>
      <c r="T169" s="125">
        <f>[1]!VendorFilteredRows( EquipmentListTable[],EquipmentListTable[Supplier], FilterSpecs!$A$6, $A$2)</f>
        <v>0</v>
      </c>
      <c r="U169" s="125">
        <f>[1]!VendorFilteredRows( EquipmentListTable[],EquipmentListTable[Supplier], FilterSpecs!$A$6, $A$2)</f>
        <v>0</v>
      </c>
      <c r="V169" s="125">
        <f>[1]!VendorFilteredRows( EquipmentListTable[],EquipmentListTable[Supplier], FilterSpecs!$A$6, $A$2)</f>
        <v>0</v>
      </c>
      <c r="W169" s="125">
        <f>[1]!VendorFilteredRows( EquipmentListTable[],EquipmentListTable[Supplier], FilterSpecs!$A$6, $A$2)</f>
        <v>0</v>
      </c>
      <c r="X169" s="125" t="str">
        <f>[1]!VendorFilteredRows( EquipmentListTable[],EquipmentListTable[Supplier], FilterSpecs!$A$6, $A$2)</f>
        <v>https://www.sparkfun.com/products/12731</v>
      </c>
      <c r="Y169" s="125" t="str">
        <f>[1]!VendorFilteredRows( EquipmentListTable[],EquipmentListTable[Supplier], FilterSpecs!$A$6, $A$2)</f>
        <v>https://cdn.sparkfun.com/r/92-92/assets/parts/9/4/9/6/12731-01.jpg</v>
      </c>
      <c r="Z169" s="125" t="str">
        <f>[1]!VendorFilteredRows( EquipmentListTable[],EquipmentListTable[Supplier], FilterSpecs!$A$6, $A$2)</f>
        <v>https://www.sparkfun.com/products/12731</v>
      </c>
      <c r="AA169" s="125" t="str">
        <f>[1]!VendorFilteredRows( EquipmentListTable[],EquipmentListTable[Supplier], FilterSpecs!$A$6, $A$2)</f>
        <v>https://www.mouser.com/ProductDetail/474-BOB-12731</v>
      </c>
      <c r="AB169" s="125"/>
      <c r="AC169" s="125"/>
    </row>
    <row r="170" spans="1:29" x14ac:dyDescent="0.3">
      <c r="A170" s="125" t="str">
        <f>[1]!VendorFilteredRows( EquipmentListTable[],EquipmentListTable[Supplier], FilterSpecs!$A$6, $A$2)</f>
        <v>Secondary Component</v>
      </c>
      <c r="B170" s="125" t="str">
        <f>[1]!VendorFilteredRows( EquipmentListTable[],EquipmentListTable[Supplier], FilterSpecs!$A$6, $A$2)</f>
        <v>USB/Serial Interface Breakouts</v>
      </c>
      <c r="C170" s="125" t="str">
        <f>[1]!VendorFilteredRows( EquipmentListTable[],EquipmentListTable[Supplier], FilterSpecs!$A$6, $A$2)</f>
        <v>SparkFun</v>
      </c>
      <c r="D170" s="125" t="str">
        <f>[1]!VendorFilteredRows( EquipmentListTable[],EquipmentListTable[Supplier], FilterSpecs!$A$6, $A$2)</f>
        <v>BOB-13263</v>
      </c>
      <c r="E170" s="125">
        <f>[1]!VendorFilteredRows( EquipmentListTable[],EquipmentListTable[Supplier], FilterSpecs!$A$6, $A$2)</f>
        <v>0</v>
      </c>
      <c r="F170" s="125">
        <f>[1]!VendorFilteredRows( EquipmentListTable[],EquipmentListTable[Supplier], FilterSpecs!$A$6, $A$2)</f>
        <v>1</v>
      </c>
      <c r="G170" s="125">
        <f>[1]!VendorFilteredRows( EquipmentListTable[],EquipmentListTable[Supplier], FilterSpecs!$A$6, $A$2)</f>
        <v>1</v>
      </c>
      <c r="H170" s="125">
        <f>[1]!VendorFilteredRows( EquipmentListTable[],EquipmentListTable[Supplier], FilterSpecs!$A$6, $A$2)</f>
        <v>1</v>
      </c>
      <c r="I170" s="125">
        <f>[1]!VendorFilteredRows( EquipmentListTable[],EquipmentListTable[Supplier], FilterSpecs!$A$6, $A$2)</f>
        <v>1</v>
      </c>
      <c r="J170" s="125">
        <f>[1]!VendorFilteredRows( EquipmentListTable[],EquipmentListTable[Supplier], FilterSpecs!$A$6, $A$2)</f>
        <v>1</v>
      </c>
      <c r="K170" s="125">
        <f>[1]!VendorFilteredRows( EquipmentListTable[],EquipmentListTable[Supplier], FilterSpecs!$A$6, $A$2)</f>
        <v>0</v>
      </c>
      <c r="L170" s="125">
        <f>[1]!VendorFilteredRows( EquipmentListTable[],EquipmentListTable[Supplier], FilterSpecs!$A$6, $A$2)</f>
        <v>0</v>
      </c>
      <c r="M170" s="125" t="str">
        <f>[1]!VendorFilteredRows( EquipmentListTable[],EquipmentListTable[Supplier], FilterSpecs!$A$6, $A$2)</f>
        <v>SparkFun FT231X Breakout</v>
      </c>
      <c r="N170" s="125">
        <f>[1]!VendorFilteredRows( EquipmentListTable[],EquipmentListTable[Supplier], FilterSpecs!$A$6, $A$2)</f>
        <v>11.95</v>
      </c>
      <c r="O170" s="125">
        <f>[1]!VendorFilteredRows( EquipmentListTable[],EquipmentListTable[Supplier], FilterSpecs!$A$6, $A$2)</f>
        <v>0</v>
      </c>
      <c r="P170" s="125" t="str">
        <f>[1]!VendorFilteredRows( EquipmentListTable[],EquipmentListTable[Supplier], FilterSpecs!$A$6, $A$2)</f>
        <v>A</v>
      </c>
      <c r="Q170" s="125">
        <f>[1]!VendorFilteredRows( EquipmentListTable[],EquipmentListTable[Supplier], FilterSpecs!$A$6, $A$2)</f>
        <v>236</v>
      </c>
      <c r="R170" s="125" t="str">
        <f>[1]!VendorFilteredRows( EquipmentListTable[],EquipmentListTable[Supplier], FilterSpecs!$A$6, $A$2)</f>
        <v>BOB-13263</v>
      </c>
      <c r="S170" s="125">
        <f>[1]!VendorFilteredRows( EquipmentListTable[],EquipmentListTable[Supplier], FilterSpecs!$A$6, $A$2)</f>
        <v>0</v>
      </c>
      <c r="T170" s="125">
        <f>[1]!VendorFilteredRows( EquipmentListTable[],EquipmentListTable[Supplier], FilterSpecs!$A$6, $A$2)</f>
        <v>11.95</v>
      </c>
      <c r="U170" s="125">
        <f>[1]!VendorFilteredRows( EquipmentListTable[],EquipmentListTable[Supplier], FilterSpecs!$A$6, $A$2)</f>
        <v>11.95</v>
      </c>
      <c r="V170" s="125">
        <f>[1]!VendorFilteredRows( EquipmentListTable[],EquipmentListTable[Supplier], FilterSpecs!$A$6, $A$2)</f>
        <v>0</v>
      </c>
      <c r="W170" s="125">
        <f>[1]!VendorFilteredRows( EquipmentListTable[],EquipmentListTable[Supplier], FilterSpecs!$A$6, $A$2)</f>
        <v>0</v>
      </c>
      <c r="X170" s="125" t="str">
        <f>[1]!VendorFilteredRows( EquipmentListTable[],EquipmentListTable[Supplier], FilterSpecs!$A$6, $A$2)</f>
        <v>https://www.sparkfun.com/products/13263</v>
      </c>
      <c r="Y170" s="125" t="str">
        <f>[1]!VendorFilteredRows( EquipmentListTable[],EquipmentListTable[Supplier], FilterSpecs!$A$6, $A$2)</f>
        <v>https://cdn.sparkfun.com/r/92-92/assets/parts/1/0/4/6/9/13263-01.jpg</v>
      </c>
      <c r="Z170" s="125" t="str">
        <f>[1]!VendorFilteredRows( EquipmentListTable[],EquipmentListTable[Supplier], FilterSpecs!$A$6, $A$2)</f>
        <v>https://www.sparkfun.com/products/13263</v>
      </c>
      <c r="AA170" s="125" t="str">
        <f>[1]!VendorFilteredRows( EquipmentListTable[],EquipmentListTable[Supplier], FilterSpecs!$A$6, $A$2)</f>
        <v>https://www.mouser.com/ProductDetail/474-BOB-13263</v>
      </c>
      <c r="AB170" s="125"/>
      <c r="AC170" s="125"/>
    </row>
    <row r="171" spans="1:29" x14ac:dyDescent="0.3">
      <c r="A171" s="125" t="str">
        <f>[1]!VendorFilteredRows( EquipmentListTable[],EquipmentListTable[Supplier], FilterSpecs!$A$6, $A$2)</f>
        <v>Secondary Component</v>
      </c>
      <c r="B171" s="125" t="str">
        <f>[1]!VendorFilteredRows( EquipmentListTable[],EquipmentListTable[Supplier], FilterSpecs!$A$6, $A$2)</f>
        <v>USB/Serial Interface Breakouts</v>
      </c>
      <c r="C171" s="125" t="str">
        <f>[1]!VendorFilteredRows( EquipmentListTable[],EquipmentListTable[Supplier], FilterSpecs!$A$6, $A$2)</f>
        <v>SparkFun</v>
      </c>
      <c r="D171" s="125" t="str">
        <f>[1]!VendorFilteredRows( EquipmentListTable[],EquipmentListTable[Supplier], FilterSpecs!$A$6, $A$2)</f>
        <v>DEV-12935</v>
      </c>
      <c r="E171" s="125">
        <f>[1]!VendorFilteredRows( EquipmentListTable[],EquipmentListTable[Supplier], FilterSpecs!$A$6, $A$2)</f>
        <v>0</v>
      </c>
      <c r="F171" s="125">
        <f>[1]!VendorFilteredRows( EquipmentListTable[],EquipmentListTable[Supplier], FilterSpecs!$A$6, $A$2)</f>
        <v>1</v>
      </c>
      <c r="G171" s="125">
        <f>[1]!VendorFilteredRows( EquipmentListTable[],EquipmentListTable[Supplier], FilterSpecs!$A$6, $A$2)</f>
        <v>1</v>
      </c>
      <c r="H171" s="125">
        <f>[1]!VendorFilteredRows( EquipmentListTable[],EquipmentListTable[Supplier], FilterSpecs!$A$6, $A$2)</f>
        <v>1</v>
      </c>
      <c r="I171" s="125">
        <f>[1]!VendorFilteredRows( EquipmentListTable[],EquipmentListTable[Supplier], FilterSpecs!$A$6, $A$2)</f>
        <v>1</v>
      </c>
      <c r="J171" s="125">
        <f>[1]!VendorFilteredRows( EquipmentListTable[],EquipmentListTable[Supplier], FilterSpecs!$A$6, $A$2)</f>
        <v>1</v>
      </c>
      <c r="K171" s="125">
        <f>[1]!VendorFilteredRows( EquipmentListTable[],EquipmentListTable[Supplier], FilterSpecs!$A$6, $A$2)</f>
        <v>0</v>
      </c>
      <c r="L171" s="125">
        <f>[1]!VendorFilteredRows( EquipmentListTable[],EquipmentListTable[Supplier], FilterSpecs!$A$6, $A$2)</f>
        <v>0</v>
      </c>
      <c r="M171" s="125" t="str">
        <f>[1]!VendorFilteredRows( EquipmentListTable[],EquipmentListTable[Supplier], FilterSpecs!$A$6, $A$2)</f>
        <v>SparkFun FTDI SmartBasic</v>
      </c>
      <c r="N171" s="125">
        <f>[1]!VendorFilteredRows( EquipmentListTable[],EquipmentListTable[Supplier], FilterSpecs!$A$6, $A$2)</f>
        <v>19.95</v>
      </c>
      <c r="O171" s="125">
        <f>[1]!VendorFilteredRows( EquipmentListTable[],EquipmentListTable[Supplier], FilterSpecs!$A$6, $A$2)</f>
        <v>0</v>
      </c>
      <c r="P171" s="125" t="str">
        <f>[1]!VendorFilteredRows( EquipmentListTable[],EquipmentListTable[Supplier], FilterSpecs!$A$6, $A$2)</f>
        <v>A</v>
      </c>
      <c r="Q171" s="125">
        <f>[1]!VendorFilteredRows( EquipmentListTable[],EquipmentListTable[Supplier], FilterSpecs!$A$6, $A$2)</f>
        <v>237</v>
      </c>
      <c r="R171" s="125" t="str">
        <f>[1]!VendorFilteredRows( EquipmentListTable[],EquipmentListTable[Supplier], FilterSpecs!$A$6, $A$2)</f>
        <v>DEV-12935</v>
      </c>
      <c r="S171" s="125">
        <f>[1]!VendorFilteredRows( EquipmentListTable[],EquipmentListTable[Supplier], FilterSpecs!$A$6, $A$2)</f>
        <v>0</v>
      </c>
      <c r="T171" s="125">
        <f>[1]!VendorFilteredRows( EquipmentListTable[],EquipmentListTable[Supplier], FilterSpecs!$A$6, $A$2)</f>
        <v>19.95</v>
      </c>
      <c r="U171" s="125">
        <f>[1]!VendorFilteredRows( EquipmentListTable[],EquipmentListTable[Supplier], FilterSpecs!$A$6, $A$2)</f>
        <v>19.95</v>
      </c>
      <c r="V171" s="125">
        <f>[1]!VendorFilteredRows( EquipmentListTable[],EquipmentListTable[Supplier], FilterSpecs!$A$6, $A$2)</f>
        <v>0</v>
      </c>
      <c r="W171" s="125">
        <f>[1]!VendorFilteredRows( EquipmentListTable[],EquipmentListTable[Supplier], FilterSpecs!$A$6, $A$2)</f>
        <v>0</v>
      </c>
      <c r="X171" s="125" t="str">
        <f>[1]!VendorFilteredRows( EquipmentListTable[],EquipmentListTable[Supplier], FilterSpecs!$A$6, $A$2)</f>
        <v>https://www.sparkfun.com/products/12935</v>
      </c>
      <c r="Y171" s="125" t="str">
        <f>[1]!VendorFilteredRows( EquipmentListTable[],EquipmentListTable[Supplier], FilterSpecs!$A$6, $A$2)</f>
        <v>https://cdn.sparkfun.com/r/92-92/assets/parts/9/8/6/1/12935-01.jpg</v>
      </c>
      <c r="Z171" s="125" t="str">
        <f>[1]!VendorFilteredRows( EquipmentListTable[],EquipmentListTable[Supplier], FilterSpecs!$A$6, $A$2)</f>
        <v>https://www.sparkfun.com/products/12935</v>
      </c>
      <c r="AA171" s="125" t="str">
        <f>[1]!VendorFilteredRows( EquipmentListTable[],EquipmentListTable[Supplier], FilterSpecs!$A$6, $A$2)</f>
        <v>https://www.mouser.com/ProductDetail/474-DEV-12935</v>
      </c>
      <c r="AB171" s="125"/>
      <c r="AC171" s="125"/>
    </row>
    <row r="172" spans="1:29" x14ac:dyDescent="0.3">
      <c r="A172" s="125" t="str">
        <f>[1]!VendorFilteredRows( EquipmentListTable[],EquipmentListTable[Supplier], FilterSpecs!$A$6, $A$2)</f>
        <v>Advanced &amp; Optional Components</v>
      </c>
      <c r="B172" s="125" t="str">
        <f>[1]!VendorFilteredRows( EquipmentListTable[],EquipmentListTable[Supplier], FilterSpecs!$A$6, $A$2)</f>
        <v>Energy Harvesting</v>
      </c>
      <c r="C172" s="125" t="str">
        <f>[1]!VendorFilteredRows( EquipmentListTable[],EquipmentListTable[Supplier], FilterSpecs!$A$6, $A$2)</f>
        <v>SparkFun</v>
      </c>
      <c r="D172" s="125" t="str">
        <f>[1]!VendorFilteredRows( EquipmentListTable[],EquipmentListTable[Supplier], FilterSpecs!$A$6, $A$2)</f>
        <v>PRT-12885</v>
      </c>
      <c r="E172" s="125">
        <f>[1]!VendorFilteredRows( EquipmentListTable[],EquipmentListTable[Supplier], FilterSpecs!$A$6, $A$2)</f>
        <v>0</v>
      </c>
      <c r="F172" s="125">
        <f>[1]!VendorFilteredRows( EquipmentListTable[],EquipmentListTable[Supplier], FilterSpecs!$A$6, $A$2)</f>
        <v>0</v>
      </c>
      <c r="G172" s="125">
        <f>[1]!VendorFilteredRows( EquipmentListTable[],EquipmentListTable[Supplier], FilterSpecs!$A$6, $A$2)</f>
        <v>0</v>
      </c>
      <c r="H172" s="125">
        <f>[1]!VendorFilteredRows( EquipmentListTable[],EquipmentListTable[Supplier], FilterSpecs!$A$6, $A$2)</f>
        <v>0</v>
      </c>
      <c r="I172" s="125">
        <f>[1]!VendorFilteredRows( EquipmentListTable[],EquipmentListTable[Supplier], FilterSpecs!$A$6, $A$2)</f>
        <v>0</v>
      </c>
      <c r="J172" s="125">
        <f>[1]!VendorFilteredRows( EquipmentListTable[],EquipmentListTable[Supplier], FilterSpecs!$A$6, $A$2)</f>
        <v>0</v>
      </c>
      <c r="K172" s="125">
        <f>[1]!VendorFilteredRows( EquipmentListTable[],EquipmentListTable[Supplier], FilterSpecs!$A$6, $A$2)</f>
        <v>0</v>
      </c>
      <c r="L172" s="125">
        <f>[1]!VendorFilteredRows( EquipmentListTable[],EquipmentListTable[Supplier], FilterSpecs!$A$6, $A$2)</f>
        <v>0</v>
      </c>
      <c r="M172" s="125" t="str">
        <f>[1]!VendorFilteredRows( EquipmentListTable[],EquipmentListTable[Supplier], FilterSpecs!$A$6, $A$2)</f>
        <v>SparkFun Sunny Buddy - MPPT Solar Charger</v>
      </c>
      <c r="N172" s="125">
        <f>[1]!VendorFilteredRows( EquipmentListTable[],EquipmentListTable[Supplier], FilterSpecs!$A$6, $A$2)</f>
        <v>24.95</v>
      </c>
      <c r="O172" s="125">
        <f>[1]!VendorFilteredRows( EquipmentListTable[],EquipmentListTable[Supplier], FilterSpecs!$A$6, $A$2)</f>
        <v>0</v>
      </c>
      <c r="P172" s="125" t="str">
        <f>[1]!VendorFilteredRows( EquipmentListTable[],EquipmentListTable[Supplier], FilterSpecs!$A$6, $A$2)</f>
        <v>E</v>
      </c>
      <c r="Q172" s="125">
        <f>[1]!VendorFilteredRows( EquipmentListTable[],EquipmentListTable[Supplier], FilterSpecs!$A$6, $A$2)</f>
        <v>238</v>
      </c>
      <c r="R172" s="125" t="str">
        <f>[1]!VendorFilteredRows( EquipmentListTable[],EquipmentListTable[Supplier], FilterSpecs!$A$6, $A$2)</f>
        <v>PRT-12885</v>
      </c>
      <c r="S172" s="125">
        <f>[1]!VendorFilteredRows( EquipmentListTable[],EquipmentListTable[Supplier], FilterSpecs!$A$6, $A$2)</f>
        <v>0</v>
      </c>
      <c r="T172" s="125">
        <f>[1]!VendorFilteredRows( EquipmentListTable[],EquipmentListTable[Supplier], FilterSpecs!$A$6, $A$2)</f>
        <v>0</v>
      </c>
      <c r="U172" s="125">
        <f>[1]!VendorFilteredRows( EquipmentListTable[],EquipmentListTable[Supplier], FilterSpecs!$A$6, $A$2)</f>
        <v>0</v>
      </c>
      <c r="V172" s="125">
        <f>[1]!VendorFilteredRows( EquipmentListTable[],EquipmentListTable[Supplier], FilterSpecs!$A$6, $A$2)</f>
        <v>0</v>
      </c>
      <c r="W172" s="125">
        <f>[1]!VendorFilteredRows( EquipmentListTable[],EquipmentListTable[Supplier], FilterSpecs!$A$6, $A$2)</f>
        <v>0</v>
      </c>
      <c r="X172" s="125" t="str">
        <f>[1]!VendorFilteredRows( EquipmentListTable[],EquipmentListTable[Supplier], FilterSpecs!$A$6, $A$2)</f>
        <v>https://www.sparkfun.com/products/12885</v>
      </c>
      <c r="Y172" s="125" t="str">
        <f>[1]!VendorFilteredRows( EquipmentListTable[],EquipmentListTable[Supplier], FilterSpecs!$A$6, $A$2)</f>
        <v>https://cdn.sparkfun.com/r/92-92/assets/parts/9/7/7/2/12885-01.jpg</v>
      </c>
      <c r="Z172" s="125" t="str">
        <f>[1]!VendorFilteredRows( EquipmentListTable[],EquipmentListTable[Supplier], FilterSpecs!$A$6, $A$2)</f>
        <v>https://www.sparkfun.com/products/12885</v>
      </c>
      <c r="AA172" s="125" t="str">
        <f>[1]!VendorFilteredRows( EquipmentListTable[],EquipmentListTable[Supplier], FilterSpecs!$A$6, $A$2)</f>
        <v>https://www.mouser.com/ProductDetail/474-PRT-12885</v>
      </c>
      <c r="AB172" s="125"/>
      <c r="AC172" s="125"/>
    </row>
    <row r="173" spans="1:29" x14ac:dyDescent="0.3">
      <c r="A173" s="125" t="str">
        <f>[1]!VendorFilteredRows( EquipmentListTable[],EquipmentListTable[Supplier], FilterSpecs!$A$6, $A$2)</f>
        <v>Advanced &amp; Optional Components</v>
      </c>
      <c r="B173" s="125" t="str">
        <f>[1]!VendorFilteredRows( EquipmentListTable[],EquipmentListTable[Supplier], FilterSpecs!$A$6, $A$2)</f>
        <v>GPS Logging/Fencing</v>
      </c>
      <c r="C173" s="125" t="str">
        <f>[1]!VendorFilteredRows( EquipmentListTable[],EquipmentListTable[Supplier], FilterSpecs!$A$6, $A$2)</f>
        <v>SparkFun</v>
      </c>
      <c r="D173" s="125" t="str">
        <f>[1]!VendorFilteredRows( EquipmentListTable[],EquipmentListTable[Supplier], FilterSpecs!$A$6, $A$2)</f>
        <v>GPS-00177</v>
      </c>
      <c r="E173" s="125">
        <f>[1]!VendorFilteredRows( EquipmentListTable[],EquipmentListTable[Supplier], FilterSpecs!$A$6, $A$2)</f>
        <v>0</v>
      </c>
      <c r="F173" s="125">
        <f>[1]!VendorFilteredRows( EquipmentListTable[],EquipmentListTable[Supplier], FilterSpecs!$A$6, $A$2)</f>
        <v>1</v>
      </c>
      <c r="G173" s="125">
        <f>[1]!VendorFilteredRows( EquipmentListTable[],EquipmentListTable[Supplier], FilterSpecs!$A$6, $A$2)</f>
        <v>0</v>
      </c>
      <c r="H173" s="125">
        <f>[1]!VendorFilteredRows( EquipmentListTable[],EquipmentListTable[Supplier], FilterSpecs!$A$6, $A$2)</f>
        <v>1</v>
      </c>
      <c r="I173" s="125">
        <f>[1]!VendorFilteredRows( EquipmentListTable[],EquipmentListTable[Supplier], FilterSpecs!$A$6, $A$2)</f>
        <v>0</v>
      </c>
      <c r="J173" s="125">
        <f>[1]!VendorFilteredRows( EquipmentListTable[],EquipmentListTable[Supplier], FilterSpecs!$A$6, $A$2)</f>
        <v>0</v>
      </c>
      <c r="K173" s="125">
        <f>[1]!VendorFilteredRows( EquipmentListTable[],EquipmentListTable[Supplier], FilterSpecs!$A$6, $A$2)</f>
        <v>1</v>
      </c>
      <c r="L173" s="125">
        <f>[1]!VendorFilteredRows( EquipmentListTable[],EquipmentListTable[Supplier], FilterSpecs!$A$6, $A$2)</f>
        <v>1</v>
      </c>
      <c r="M173" s="125" t="str">
        <f>[1]!VendorFilteredRows( EquipmentListTable[],EquipmentListTable[Supplier], FilterSpecs!$A$6, $A$2)</f>
        <v>Antenna GPS Embedded SMA</v>
      </c>
      <c r="N173" s="125">
        <f>[1]!VendorFilteredRows( EquipmentListTable[],EquipmentListTable[Supplier], FilterSpecs!$A$6, $A$2)</f>
        <v>11.95</v>
      </c>
      <c r="O173" s="125">
        <f>[1]!VendorFilteredRows( EquipmentListTable[],EquipmentListTable[Supplier], FilterSpecs!$A$6, $A$2)</f>
        <v>11.95</v>
      </c>
      <c r="P173" s="125" t="str">
        <f>[1]!VendorFilteredRows( EquipmentListTable[],EquipmentListTable[Supplier], FilterSpecs!$A$6, $A$2)</f>
        <v>E</v>
      </c>
      <c r="Q173" s="125">
        <f>[1]!VendorFilteredRows( EquipmentListTable[],EquipmentListTable[Supplier], FilterSpecs!$A$6, $A$2)</f>
        <v>239</v>
      </c>
      <c r="R173" s="125" t="str">
        <f>[1]!VendorFilteredRows( EquipmentListTable[],EquipmentListTable[Supplier], FilterSpecs!$A$6, $A$2)</f>
        <v>GPS-00177</v>
      </c>
      <c r="S173" s="125">
        <f>[1]!VendorFilteredRows( EquipmentListTable[],EquipmentListTable[Supplier], FilterSpecs!$A$6, $A$2)</f>
        <v>0</v>
      </c>
      <c r="T173" s="125">
        <f>[1]!VendorFilteredRows( EquipmentListTable[],EquipmentListTable[Supplier], FilterSpecs!$A$6, $A$2)</f>
        <v>11.95</v>
      </c>
      <c r="U173" s="125">
        <f>[1]!VendorFilteredRows( EquipmentListTable[],EquipmentListTable[Supplier], FilterSpecs!$A$6, $A$2)</f>
        <v>0</v>
      </c>
      <c r="V173" s="125">
        <f>[1]!VendorFilteredRows( EquipmentListTable[],EquipmentListTable[Supplier], FilterSpecs!$A$6, $A$2)</f>
        <v>11.95</v>
      </c>
      <c r="W173" s="125">
        <f>[1]!VendorFilteredRows( EquipmentListTable[],EquipmentListTable[Supplier], FilterSpecs!$A$6, $A$2)</f>
        <v>11.95</v>
      </c>
      <c r="X173" s="125" t="str">
        <f>[1]!VendorFilteredRows( EquipmentListTable[],EquipmentListTable[Supplier], FilterSpecs!$A$6, $A$2)</f>
        <v>https://www.sparkfun.com/products/177</v>
      </c>
      <c r="Y173" s="125" t="str">
        <f>[1]!VendorFilteredRows( EquipmentListTable[],EquipmentListTable[Supplier], FilterSpecs!$A$6, $A$2)</f>
        <v>https://cdn.sparkfun.com/r/92-92/assets/parts/1/4/7/00177-01.jpg</v>
      </c>
      <c r="Z173" s="125" t="str">
        <f>[1]!VendorFilteredRows( EquipmentListTable[],EquipmentListTable[Supplier], FilterSpecs!$A$6, $A$2)</f>
        <v>https://www.sparkfun.com/products/00177</v>
      </c>
      <c r="AA173" s="125" t="str">
        <f>[1]!VendorFilteredRows( EquipmentListTable[],EquipmentListTable[Supplier], FilterSpecs!$A$6, $A$2)</f>
        <v>https://www.mouser.com/ProductDetail/474-GPS-00177</v>
      </c>
      <c r="AB173" s="125"/>
      <c r="AC173" s="125"/>
    </row>
    <row r="174" spans="1:29" x14ac:dyDescent="0.3">
      <c r="A174" s="125" t="str">
        <f>[1]!VendorFilteredRows( EquipmentListTable[],EquipmentListTable[Supplier], FilterSpecs!$A$6, $A$2)</f>
        <v>Advanced &amp; Optional Components</v>
      </c>
      <c r="B174" s="125" t="str">
        <f>[1]!VendorFilteredRows( EquipmentListTable[],EquipmentListTable[Supplier], FilterSpecs!$A$6, $A$2)</f>
        <v>GPS Logging/Fencing</v>
      </c>
      <c r="C174" s="125" t="str">
        <f>[1]!VendorFilteredRows( EquipmentListTable[],EquipmentListTable[Supplier], FilterSpecs!$A$6, $A$2)</f>
        <v>SparkFun</v>
      </c>
      <c r="D174" s="125" t="str">
        <f>[1]!VendorFilteredRows( EquipmentListTable[],EquipmentListTable[Supplier], FilterSpecs!$A$6, $A$2)</f>
        <v>SPX-14416</v>
      </c>
      <c r="E174" s="125">
        <f>[1]!VendorFilteredRows( EquipmentListTable[],EquipmentListTable[Supplier], FilterSpecs!$A$6, $A$2)</f>
        <v>0</v>
      </c>
      <c r="F174" s="125">
        <f>[1]!VendorFilteredRows( EquipmentListTable[],EquipmentListTable[Supplier], FilterSpecs!$A$6, $A$2)</f>
        <v>0</v>
      </c>
      <c r="G174" s="125">
        <f>[1]!VendorFilteredRows( EquipmentListTable[],EquipmentListTable[Supplier], FilterSpecs!$A$6, $A$2)</f>
        <v>0</v>
      </c>
      <c r="H174" s="125">
        <f>[1]!VendorFilteredRows( EquipmentListTable[],EquipmentListTable[Supplier], FilterSpecs!$A$6, $A$2)</f>
        <v>0</v>
      </c>
      <c r="I174" s="125">
        <f>[1]!VendorFilteredRows( EquipmentListTable[],EquipmentListTable[Supplier], FilterSpecs!$A$6, $A$2)</f>
        <v>0</v>
      </c>
      <c r="J174" s="125">
        <f>[1]!VendorFilteredRows( EquipmentListTable[],EquipmentListTable[Supplier], FilterSpecs!$A$6, $A$2)</f>
        <v>0</v>
      </c>
      <c r="K174" s="125">
        <f>[1]!VendorFilteredRows( EquipmentListTable[],EquipmentListTable[Supplier], FilterSpecs!$A$6, $A$2)</f>
        <v>0</v>
      </c>
      <c r="L174" s="125">
        <f>[1]!VendorFilteredRows( EquipmentListTable[],EquipmentListTable[Supplier], FilterSpecs!$A$6, $A$2)</f>
        <v>0</v>
      </c>
      <c r="M174" s="125" t="str">
        <f>[1]!VendorFilteredRows( EquipmentListTable[],EquipmentListTable[Supplier], FilterSpecs!$A$6, $A$2)</f>
        <v>GeoFence - GPS Boundary Widget</v>
      </c>
      <c r="N174" s="125">
        <f>[1]!VendorFilteredRows( EquipmentListTable[],EquipmentListTable[Supplier], FilterSpecs!$A$6, $A$2)</f>
        <v>49.95</v>
      </c>
      <c r="O174" s="125">
        <f>[1]!VendorFilteredRows( EquipmentListTable[],EquipmentListTable[Supplier], FilterSpecs!$A$6, $A$2)</f>
        <v>0</v>
      </c>
      <c r="P174" s="125" t="str">
        <f>[1]!VendorFilteredRows( EquipmentListTable[],EquipmentListTable[Supplier], FilterSpecs!$A$6, $A$2)</f>
        <v>G</v>
      </c>
      <c r="Q174" s="125">
        <f>[1]!VendorFilteredRows( EquipmentListTable[],EquipmentListTable[Supplier], FilterSpecs!$A$6, $A$2)</f>
        <v>240</v>
      </c>
      <c r="R174" s="125" t="str">
        <f>[1]!VendorFilteredRows( EquipmentListTable[],EquipmentListTable[Supplier], FilterSpecs!$A$6, $A$2)</f>
        <v>SPX-14416</v>
      </c>
      <c r="S174" s="125">
        <f>[1]!VendorFilteredRows( EquipmentListTable[],EquipmentListTable[Supplier], FilterSpecs!$A$6, $A$2)</f>
        <v>0</v>
      </c>
      <c r="T174" s="125">
        <f>[1]!VendorFilteredRows( EquipmentListTable[],EquipmentListTable[Supplier], FilterSpecs!$A$6, $A$2)</f>
        <v>0</v>
      </c>
      <c r="U174" s="125">
        <f>[1]!VendorFilteredRows( EquipmentListTable[],EquipmentListTable[Supplier], FilterSpecs!$A$6, $A$2)</f>
        <v>0</v>
      </c>
      <c r="V174" s="125">
        <f>[1]!VendorFilteredRows( EquipmentListTable[],EquipmentListTable[Supplier], FilterSpecs!$A$6, $A$2)</f>
        <v>0</v>
      </c>
      <c r="W174" s="125">
        <f>[1]!VendorFilteredRows( EquipmentListTable[],EquipmentListTable[Supplier], FilterSpecs!$A$6, $A$2)</f>
        <v>0</v>
      </c>
      <c r="X174" s="125" t="str">
        <f>[1]!VendorFilteredRows( EquipmentListTable[],EquipmentListTable[Supplier], FilterSpecs!$A$6, $A$2)</f>
        <v>https://www.sparkfun.com/products/14416</v>
      </c>
      <c r="Y174" s="125" t="str">
        <f>[1]!VendorFilteredRows( EquipmentListTable[],EquipmentListTable[Supplier], FilterSpecs!$A$6, $A$2)</f>
        <v>https://cdn.sparkfun.com/r/92-92/assets/parts/1/2/4/4/2/20170801_112457_Scaled.jpg</v>
      </c>
      <c r="Z174" s="125" t="str">
        <f>[1]!VendorFilteredRows( EquipmentListTable[],EquipmentListTable[Supplier], FilterSpecs!$A$6, $A$2)</f>
        <v>https://www.sparkfun.com/products/14416</v>
      </c>
      <c r="AA174" s="125" t="str">
        <f>[1]!VendorFilteredRows( EquipmentListTable[],EquipmentListTable[Supplier], FilterSpecs!$A$6, $A$2)</f>
        <v>https://www.mouser.com/ProductDetail/474-SPX-14416</v>
      </c>
      <c r="AB174" s="125"/>
      <c r="AC174" s="125"/>
    </row>
    <row r="175" spans="1:29" x14ac:dyDescent="0.3">
      <c r="A175" s="125" t="str">
        <f>[1]!VendorFilteredRows( EquipmentListTable[],EquipmentListTable[Supplier], FilterSpecs!$A$6, $A$2)</f>
        <v>Advanced &amp; Optional Components</v>
      </c>
      <c r="B175" s="125" t="str">
        <f>[1]!VendorFilteredRows( EquipmentListTable[],EquipmentListTable[Supplier], FilterSpecs!$A$6, $A$2)</f>
        <v>GPS Logging/Fencing</v>
      </c>
      <c r="C175" s="125" t="str">
        <f>[1]!VendorFilteredRows( EquipmentListTable[],EquipmentListTable[Supplier], FilterSpecs!$A$6, $A$2)</f>
        <v>SparkFun</v>
      </c>
      <c r="D175" s="125" t="str">
        <f>[1]!VendorFilteredRows( EquipmentListTable[],EquipmentListTable[Supplier], FilterSpecs!$A$6, $A$2)</f>
        <v>GPS-13750</v>
      </c>
      <c r="E175" s="125">
        <f>[1]!VendorFilteredRows( EquipmentListTable[],EquipmentListTable[Supplier], FilterSpecs!$A$6, $A$2)</f>
        <v>0</v>
      </c>
      <c r="F175" s="125">
        <f>[1]!VendorFilteredRows( EquipmentListTable[],EquipmentListTable[Supplier], FilterSpecs!$A$6, $A$2)</f>
        <v>0</v>
      </c>
      <c r="G175" s="125">
        <f>[1]!VendorFilteredRows( EquipmentListTable[],EquipmentListTable[Supplier], FilterSpecs!$A$6, $A$2)</f>
        <v>0</v>
      </c>
      <c r="H175" s="125">
        <f>[1]!VendorFilteredRows( EquipmentListTable[],EquipmentListTable[Supplier], FilterSpecs!$A$6, $A$2)</f>
        <v>0</v>
      </c>
      <c r="I175" s="125">
        <f>[1]!VendorFilteredRows( EquipmentListTable[],EquipmentListTable[Supplier], FilterSpecs!$A$6, $A$2)</f>
        <v>0</v>
      </c>
      <c r="J175" s="125">
        <f>[1]!VendorFilteredRows( EquipmentListTable[],EquipmentListTable[Supplier], FilterSpecs!$A$6, $A$2)</f>
        <v>0</v>
      </c>
      <c r="K175" s="125">
        <f>[1]!VendorFilteredRows( EquipmentListTable[],EquipmentListTable[Supplier], FilterSpecs!$A$6, $A$2)</f>
        <v>0</v>
      </c>
      <c r="L175" s="125">
        <f>[1]!VendorFilteredRows( EquipmentListTable[],EquipmentListTable[Supplier], FilterSpecs!$A$6, $A$2)</f>
        <v>0</v>
      </c>
      <c r="M175" s="125" t="str">
        <f>[1]!VendorFilteredRows( EquipmentListTable[],EquipmentListTable[Supplier], FilterSpecs!$A$6, $A$2)</f>
        <v>SparkFun GPS Logger Shield</v>
      </c>
      <c r="N175" s="125">
        <f>[1]!VendorFilteredRows( EquipmentListTable[],EquipmentListTable[Supplier], FilterSpecs!$A$6, $A$2)</f>
        <v>44.95</v>
      </c>
      <c r="O175" s="125">
        <f>[1]!VendorFilteredRows( EquipmentListTable[],EquipmentListTable[Supplier], FilterSpecs!$A$6, $A$2)</f>
        <v>0</v>
      </c>
      <c r="P175" s="125" t="str">
        <f>[1]!VendorFilteredRows( EquipmentListTable[],EquipmentListTable[Supplier], FilterSpecs!$A$6, $A$2)</f>
        <v>E</v>
      </c>
      <c r="Q175" s="125">
        <f>[1]!VendorFilteredRows( EquipmentListTable[],EquipmentListTable[Supplier], FilterSpecs!$A$6, $A$2)</f>
        <v>241</v>
      </c>
      <c r="R175" s="125" t="str">
        <f>[1]!VendorFilteredRows( EquipmentListTable[],EquipmentListTable[Supplier], FilterSpecs!$A$6, $A$2)</f>
        <v>GPS-13750</v>
      </c>
      <c r="S175" s="125">
        <f>[1]!VendorFilteredRows( EquipmentListTable[],EquipmentListTable[Supplier], FilterSpecs!$A$6, $A$2)</f>
        <v>0</v>
      </c>
      <c r="T175" s="125">
        <f>[1]!VendorFilteredRows( EquipmentListTable[],EquipmentListTable[Supplier], FilterSpecs!$A$6, $A$2)</f>
        <v>0</v>
      </c>
      <c r="U175" s="125">
        <f>[1]!VendorFilteredRows( EquipmentListTable[],EquipmentListTable[Supplier], FilterSpecs!$A$6, $A$2)</f>
        <v>0</v>
      </c>
      <c r="V175" s="125">
        <f>[1]!VendorFilteredRows( EquipmentListTable[],EquipmentListTable[Supplier], FilterSpecs!$A$6, $A$2)</f>
        <v>0</v>
      </c>
      <c r="W175" s="125">
        <f>[1]!VendorFilteredRows( EquipmentListTable[],EquipmentListTable[Supplier], FilterSpecs!$A$6, $A$2)</f>
        <v>0</v>
      </c>
      <c r="X175" s="125" t="str">
        <f>[1]!VendorFilteredRows( EquipmentListTable[],EquipmentListTable[Supplier], FilterSpecs!$A$6, $A$2)</f>
        <v>https://www.sparkfun.com/products/13750</v>
      </c>
      <c r="Y175" s="125" t="str">
        <f>[1]!VendorFilteredRows( EquipmentListTable[],EquipmentListTable[Supplier], FilterSpecs!$A$6, $A$2)</f>
        <v>https://cdn.sparkfun.com/r/92-92/assets/parts/1/1/2/8/4/13750-01.jpg</v>
      </c>
      <c r="Z175" s="125" t="str">
        <f>[1]!VendorFilteredRows( EquipmentListTable[],EquipmentListTable[Supplier], FilterSpecs!$A$6, $A$2)</f>
        <v>https://www.sparkfun.com/products/13750</v>
      </c>
      <c r="AA175" s="125" t="str">
        <f>[1]!VendorFilteredRows( EquipmentListTable[],EquipmentListTable[Supplier], FilterSpecs!$A$6, $A$2)</f>
        <v>https://www.mouser.com/ProductDetail/474-GPS-13750</v>
      </c>
      <c r="AB175" s="125"/>
      <c r="AC175" s="125"/>
    </row>
    <row r="176" spans="1:29" x14ac:dyDescent="0.3">
      <c r="A176" s="125" t="str">
        <f>[1]!VendorFilteredRows( EquipmentListTable[],EquipmentListTable[Supplier], FilterSpecs!$A$6, $A$2)</f>
        <v>Advanced &amp; Optional Components</v>
      </c>
      <c r="B176" s="125" t="str">
        <f>[1]!VendorFilteredRows( EquipmentListTable[],EquipmentListTable[Supplier], FilterSpecs!$A$6, $A$2)</f>
        <v>GPS Logging/Fencing</v>
      </c>
      <c r="C176" s="125" t="str">
        <f>[1]!VendorFilteredRows( EquipmentListTable[],EquipmentListTable[Supplier], FilterSpecs!$A$6, $A$2)</f>
        <v>SparkFun</v>
      </c>
      <c r="D176" s="125" t="str">
        <f>[1]!VendorFilteredRows( EquipmentListTable[],EquipmentListTable[Supplier], FilterSpecs!$A$6, $A$2)</f>
        <v>GPS-10920</v>
      </c>
      <c r="E176" s="125">
        <f>[1]!VendorFilteredRows( EquipmentListTable[],EquipmentListTable[Supplier], FilterSpecs!$A$6, $A$2)</f>
        <v>0</v>
      </c>
      <c r="F176" s="125">
        <f>[1]!VendorFilteredRows( EquipmentListTable[],EquipmentListTable[Supplier], FilterSpecs!$A$6, $A$2)</f>
        <v>1</v>
      </c>
      <c r="G176" s="125">
        <f>[1]!VendorFilteredRows( EquipmentListTable[],EquipmentListTable[Supplier], FilterSpecs!$A$6, $A$2)</f>
        <v>0</v>
      </c>
      <c r="H176" s="125">
        <f>[1]!VendorFilteredRows( EquipmentListTable[],EquipmentListTable[Supplier], FilterSpecs!$A$6, $A$2)</f>
        <v>1</v>
      </c>
      <c r="I176" s="125">
        <f>[1]!VendorFilteredRows( EquipmentListTable[],EquipmentListTable[Supplier], FilterSpecs!$A$6, $A$2)</f>
        <v>0</v>
      </c>
      <c r="J176" s="125">
        <f>[1]!VendorFilteredRows( EquipmentListTable[],EquipmentListTable[Supplier], FilterSpecs!$A$6, $A$2)</f>
        <v>0</v>
      </c>
      <c r="K176" s="125">
        <f>[1]!VendorFilteredRows( EquipmentListTable[],EquipmentListTable[Supplier], FilterSpecs!$A$6, $A$2)</f>
        <v>1</v>
      </c>
      <c r="L176" s="125">
        <f>[1]!VendorFilteredRows( EquipmentListTable[],EquipmentListTable[Supplier], FilterSpecs!$A$6, $A$2)</f>
        <v>1</v>
      </c>
      <c r="M176" s="125" t="str">
        <f>[1]!VendorFilteredRows( EquipmentListTable[],EquipmentListTable[Supplier], FilterSpecs!$A$6, $A$2)</f>
        <v>SparkFun Venus GPS Logger - SMA Connector</v>
      </c>
      <c r="N176" s="125">
        <f>[1]!VendorFilteredRows( EquipmentListTable[],EquipmentListTable[Supplier], FilterSpecs!$A$6, $A$2)</f>
        <v>59.95</v>
      </c>
      <c r="O176" s="125">
        <f>[1]!VendorFilteredRows( EquipmentListTable[],EquipmentListTable[Supplier], FilterSpecs!$A$6, $A$2)</f>
        <v>59.95</v>
      </c>
      <c r="P176" s="125" t="str">
        <f>[1]!VendorFilteredRows( EquipmentListTable[],EquipmentListTable[Supplier], FilterSpecs!$A$6, $A$2)</f>
        <v>E</v>
      </c>
      <c r="Q176" s="125">
        <f>[1]!VendorFilteredRows( EquipmentListTable[],EquipmentListTable[Supplier], FilterSpecs!$A$6, $A$2)</f>
        <v>242</v>
      </c>
      <c r="R176" s="125" t="str">
        <f>[1]!VendorFilteredRows( EquipmentListTable[],EquipmentListTable[Supplier], FilterSpecs!$A$6, $A$2)</f>
        <v>GPS-10920</v>
      </c>
      <c r="S176" s="125">
        <f>[1]!VendorFilteredRows( EquipmentListTable[],EquipmentListTable[Supplier], FilterSpecs!$A$6, $A$2)</f>
        <v>0</v>
      </c>
      <c r="T176" s="125">
        <f>[1]!VendorFilteredRows( EquipmentListTable[],EquipmentListTable[Supplier], FilterSpecs!$A$6, $A$2)</f>
        <v>59.95</v>
      </c>
      <c r="U176" s="125">
        <f>[1]!VendorFilteredRows( EquipmentListTable[],EquipmentListTable[Supplier], FilterSpecs!$A$6, $A$2)</f>
        <v>0</v>
      </c>
      <c r="V176" s="125">
        <f>[1]!VendorFilteredRows( EquipmentListTable[],EquipmentListTable[Supplier], FilterSpecs!$A$6, $A$2)</f>
        <v>59.95</v>
      </c>
      <c r="W176" s="125">
        <f>[1]!VendorFilteredRows( EquipmentListTable[],EquipmentListTable[Supplier], FilterSpecs!$A$6, $A$2)</f>
        <v>59.95</v>
      </c>
      <c r="X176" s="125" t="str">
        <f>[1]!VendorFilteredRows( EquipmentListTable[],EquipmentListTable[Supplier], FilterSpecs!$A$6, $A$2)</f>
        <v>https://www.sparkfun.com/products/10920</v>
      </c>
      <c r="Y176" s="125" t="str">
        <f>[1]!VendorFilteredRows( EquipmentListTable[],EquipmentListTable[Supplier], FilterSpecs!$A$6, $A$2)</f>
        <v>https://cdn.sparkfun.com/r/92-92/assets/parts/6/0/5/3/10920-01a.jpg</v>
      </c>
      <c r="Z176" s="125" t="str">
        <f>[1]!VendorFilteredRows( EquipmentListTable[],EquipmentListTable[Supplier], FilterSpecs!$A$6, $A$2)</f>
        <v>https://www.sparkfun.com/products/10920</v>
      </c>
      <c r="AA176" s="125" t="str">
        <f>[1]!VendorFilteredRows( EquipmentListTable[],EquipmentListTable[Supplier], FilterSpecs!$A$6, $A$2)</f>
        <v>https://www.mouser.com/ProductDetail/474-GPS-10920</v>
      </c>
      <c r="AB176" s="125"/>
      <c r="AC176" s="125"/>
    </row>
    <row r="177" spans="1:29" x14ac:dyDescent="0.3">
      <c r="A177" s="125" t="str">
        <f>[1]!VendorFilteredRows( EquipmentListTable[],EquipmentListTable[Supplier], FilterSpecs!$A$6, $A$2)</f>
        <v>Advanced &amp; Optional Components</v>
      </c>
      <c r="B177" s="125" t="str">
        <f>[1]!VendorFilteredRows( EquipmentListTable[],EquipmentListTable[Supplier], FilterSpecs!$A$6, $A$2)</f>
        <v>High-Precision Compass</v>
      </c>
      <c r="C177" s="125" t="str">
        <f>[1]!VendorFilteredRows( EquipmentListTable[],EquipmentListTable[Supplier], FilterSpecs!$A$6, $A$2)</f>
        <v>SparkFun</v>
      </c>
      <c r="D177" s="125" t="str">
        <f>[1]!VendorFilteredRows( EquipmentListTable[],EquipmentListTable[Supplier], FilterSpecs!$A$6, $A$2)</f>
        <v>SEN-12916</v>
      </c>
      <c r="E177" s="125">
        <f>[1]!VendorFilteredRows( EquipmentListTable[],EquipmentListTable[Supplier], FilterSpecs!$A$6, $A$2)</f>
        <v>0</v>
      </c>
      <c r="F177" s="125">
        <f>[1]!VendorFilteredRows( EquipmentListTable[],EquipmentListTable[Supplier], FilterSpecs!$A$6, $A$2)</f>
        <v>0</v>
      </c>
      <c r="G177" s="125">
        <f>[1]!VendorFilteredRows( EquipmentListTable[],EquipmentListTable[Supplier], FilterSpecs!$A$6, $A$2)</f>
        <v>0</v>
      </c>
      <c r="H177" s="125">
        <f>[1]!VendorFilteredRows( EquipmentListTable[],EquipmentListTable[Supplier], FilterSpecs!$A$6, $A$2)</f>
        <v>0</v>
      </c>
      <c r="I177" s="125">
        <f>[1]!VendorFilteredRows( EquipmentListTable[],EquipmentListTable[Supplier], FilterSpecs!$A$6, $A$2)</f>
        <v>0</v>
      </c>
      <c r="J177" s="125">
        <f>[1]!VendorFilteredRows( EquipmentListTable[],EquipmentListTable[Supplier], FilterSpecs!$A$6, $A$2)</f>
        <v>0</v>
      </c>
      <c r="K177" s="125">
        <f>[1]!VendorFilteredRows( EquipmentListTable[],EquipmentListTable[Supplier], FilterSpecs!$A$6, $A$2)</f>
        <v>0</v>
      </c>
      <c r="L177" s="125">
        <f>[1]!VendorFilteredRows( EquipmentListTable[],EquipmentListTable[Supplier], FilterSpecs!$A$6, $A$2)</f>
        <v>0</v>
      </c>
      <c r="M177" s="125" t="str">
        <f>[1]!VendorFilteredRows( EquipmentListTable[],EquipmentListTable[Supplier], FilterSpecs!$A$6, $A$2)</f>
        <v>SparkFun HMC6343 Breakout</v>
      </c>
      <c r="N177" s="125">
        <f>[1]!VendorFilteredRows( EquipmentListTable[],EquipmentListTable[Supplier], FilterSpecs!$A$6, $A$2)</f>
        <v>149.94999999999999</v>
      </c>
      <c r="O177" s="125">
        <f>[1]!VendorFilteredRows( EquipmentListTable[],EquipmentListTable[Supplier], FilterSpecs!$A$6, $A$2)</f>
        <v>0</v>
      </c>
      <c r="P177" s="125" t="str">
        <f>[1]!VendorFilteredRows( EquipmentListTable[],EquipmentListTable[Supplier], FilterSpecs!$A$6, $A$2)</f>
        <v>E</v>
      </c>
      <c r="Q177" s="125">
        <f>[1]!VendorFilteredRows( EquipmentListTable[],EquipmentListTable[Supplier], FilterSpecs!$A$6, $A$2)</f>
        <v>247</v>
      </c>
      <c r="R177" s="125" t="str">
        <f>[1]!VendorFilteredRows( EquipmentListTable[],EquipmentListTable[Supplier], FilterSpecs!$A$6, $A$2)</f>
        <v>SEN-12916</v>
      </c>
      <c r="S177" s="125">
        <f>[1]!VendorFilteredRows( EquipmentListTable[],EquipmentListTable[Supplier], FilterSpecs!$A$6, $A$2)</f>
        <v>0</v>
      </c>
      <c r="T177" s="125">
        <f>[1]!VendorFilteredRows( EquipmentListTable[],EquipmentListTable[Supplier], FilterSpecs!$A$6, $A$2)</f>
        <v>0</v>
      </c>
      <c r="U177" s="125">
        <f>[1]!VendorFilteredRows( EquipmentListTable[],EquipmentListTable[Supplier], FilterSpecs!$A$6, $A$2)</f>
        <v>0</v>
      </c>
      <c r="V177" s="125">
        <f>[1]!VendorFilteredRows( EquipmentListTable[],EquipmentListTable[Supplier], FilterSpecs!$A$6, $A$2)</f>
        <v>0</v>
      </c>
      <c r="W177" s="125">
        <f>[1]!VendorFilteredRows( EquipmentListTable[],EquipmentListTable[Supplier], FilterSpecs!$A$6, $A$2)</f>
        <v>0</v>
      </c>
      <c r="X177" s="125" t="str">
        <f>[1]!VendorFilteredRows( EquipmentListTable[],EquipmentListTable[Supplier], FilterSpecs!$A$6, $A$2)</f>
        <v>https://www.sparkfun.com/products/12916</v>
      </c>
      <c r="Y177" s="125" t="str">
        <f>[1]!VendorFilteredRows( EquipmentListTable[],EquipmentListTable[Supplier], FilterSpecs!$A$6, $A$2)</f>
        <v>https://cdn.sparkfun.com/r/92-92/assets/parts/9/8/2/8/12916-01.jpg</v>
      </c>
      <c r="Z177" s="125" t="str">
        <f>[1]!VendorFilteredRows( EquipmentListTable[],EquipmentListTable[Supplier], FilterSpecs!$A$6, $A$2)</f>
        <v>https://www.sparkfun.com/products/12916</v>
      </c>
      <c r="AA177" s="125" t="str">
        <f>[1]!VendorFilteredRows( EquipmentListTable[],EquipmentListTable[Supplier], FilterSpecs!$A$6, $A$2)</f>
        <v>https://www.mouser.com/ProductDetail/474-SEN-12916</v>
      </c>
      <c r="AB177" s="125"/>
      <c r="AC177" s="125"/>
    </row>
    <row r="178" spans="1:29" x14ac:dyDescent="0.3">
      <c r="A178" s="125" t="str">
        <f>[1]!VendorFilteredRows( EquipmentListTable[],EquipmentListTable[Supplier], FilterSpecs!$A$6, $A$2)</f>
        <v>Advanced &amp; Optional Components</v>
      </c>
      <c r="B178" s="125" t="str">
        <f>[1]!VendorFilteredRows( EquipmentListTable[],EquipmentListTable[Supplier], FilterSpecs!$A$6, $A$2)</f>
        <v>Lidar</v>
      </c>
      <c r="C178" s="125" t="str">
        <f>[1]!VendorFilteredRows( EquipmentListTable[],EquipmentListTable[Supplier], FilterSpecs!$A$6, $A$2)</f>
        <v>SparkFun</v>
      </c>
      <c r="D178" s="125" t="str">
        <f>[1]!VendorFilteredRows( EquipmentListTable[],EquipmentListTable[Supplier], FilterSpecs!$A$6, $A$2)</f>
        <v>CAB-14043</v>
      </c>
      <c r="E178" s="125">
        <f>[1]!VendorFilteredRows( EquipmentListTable[],EquipmentListTable[Supplier], FilterSpecs!$A$6, $A$2)</f>
        <v>0</v>
      </c>
      <c r="F178" s="125">
        <f>[1]!VendorFilteredRows( EquipmentListTable[],EquipmentListTable[Supplier], FilterSpecs!$A$6, $A$2)</f>
        <v>1</v>
      </c>
      <c r="G178" s="125">
        <f>[1]!VendorFilteredRows( EquipmentListTable[],EquipmentListTable[Supplier], FilterSpecs!$A$6, $A$2)</f>
        <v>0</v>
      </c>
      <c r="H178" s="125">
        <f>[1]!VendorFilteredRows( EquipmentListTable[],EquipmentListTable[Supplier], FilterSpecs!$A$6, $A$2)</f>
        <v>1</v>
      </c>
      <c r="I178" s="125">
        <f>[1]!VendorFilteredRows( EquipmentListTable[],EquipmentListTable[Supplier], FilterSpecs!$A$6, $A$2)</f>
        <v>0</v>
      </c>
      <c r="J178" s="125">
        <f>[1]!VendorFilteredRows( EquipmentListTable[],EquipmentListTable[Supplier], FilterSpecs!$A$6, $A$2)</f>
        <v>0</v>
      </c>
      <c r="K178" s="125">
        <f>[1]!VendorFilteredRows( EquipmentListTable[],EquipmentListTable[Supplier], FilterSpecs!$A$6, $A$2)</f>
        <v>1</v>
      </c>
      <c r="L178" s="125">
        <f>[1]!VendorFilteredRows( EquipmentListTable[],EquipmentListTable[Supplier], FilterSpecs!$A$6, $A$2)</f>
        <v>1</v>
      </c>
      <c r="M178" s="125" t="str">
        <f>[1]!VendorFilteredRows( EquipmentListTable[],EquipmentListTable[Supplier], FilterSpecs!$A$6, $A$2)</f>
        <v>LIDAR-Lite Accessory Cable</v>
      </c>
      <c r="N178" s="125">
        <f>[1]!VendorFilteredRows( EquipmentListTable[],EquipmentListTable[Supplier], FilterSpecs!$A$6, $A$2)</f>
        <v>4.95</v>
      </c>
      <c r="O178" s="125">
        <f>[1]!VendorFilteredRows( EquipmentListTable[],EquipmentListTable[Supplier], FilterSpecs!$A$6, $A$2)</f>
        <v>4.95</v>
      </c>
      <c r="P178" s="125" t="str">
        <f>[1]!VendorFilteredRows( EquipmentListTable[],EquipmentListTable[Supplier], FilterSpecs!$A$6, $A$2)</f>
        <v>A</v>
      </c>
      <c r="Q178" s="125">
        <f>[1]!VendorFilteredRows( EquipmentListTable[],EquipmentListTable[Supplier], FilterSpecs!$A$6, $A$2)</f>
        <v>248</v>
      </c>
      <c r="R178" s="125" t="str">
        <f>[1]!VendorFilteredRows( EquipmentListTable[],EquipmentListTable[Supplier], FilterSpecs!$A$6, $A$2)</f>
        <v>CAB-14043</v>
      </c>
      <c r="S178" s="125">
        <f>[1]!VendorFilteredRows( EquipmentListTable[],EquipmentListTable[Supplier], FilterSpecs!$A$6, $A$2)</f>
        <v>0</v>
      </c>
      <c r="T178" s="125">
        <f>[1]!VendorFilteredRows( EquipmentListTable[],EquipmentListTable[Supplier], FilterSpecs!$A$6, $A$2)</f>
        <v>4.95</v>
      </c>
      <c r="U178" s="125">
        <f>[1]!VendorFilteredRows( EquipmentListTable[],EquipmentListTable[Supplier], FilterSpecs!$A$6, $A$2)</f>
        <v>0</v>
      </c>
      <c r="V178" s="125">
        <f>[1]!VendorFilteredRows( EquipmentListTable[],EquipmentListTable[Supplier], FilterSpecs!$A$6, $A$2)</f>
        <v>4.95</v>
      </c>
      <c r="W178" s="125">
        <f>[1]!VendorFilteredRows( EquipmentListTable[],EquipmentListTable[Supplier], FilterSpecs!$A$6, $A$2)</f>
        <v>4.95</v>
      </c>
      <c r="X178" s="125" t="str">
        <f>[1]!VendorFilteredRows( EquipmentListTable[],EquipmentListTable[Supplier], FilterSpecs!$A$6, $A$2)</f>
        <v>https://www.sparkfun.com/products/14043</v>
      </c>
      <c r="Y178" s="125" t="str">
        <f>[1]!VendorFilteredRows( EquipmentListTable[],EquipmentListTable[Supplier], FilterSpecs!$A$6, $A$2)</f>
        <v>https://cdn.sparkfun.com/r/92-92/assets/parts/1/1/8/7/0/14043-01.jpg</v>
      </c>
      <c r="Z178" s="125" t="str">
        <f>[1]!VendorFilteredRows( EquipmentListTable[],EquipmentListTable[Supplier], FilterSpecs!$A$6, $A$2)</f>
        <v>https://www.sparkfun.com/products/14043</v>
      </c>
      <c r="AA178" s="125" t="str">
        <f>[1]!VendorFilteredRows( EquipmentListTable[],EquipmentListTable[Supplier], FilterSpecs!$A$6, $A$2)</f>
        <v>https://www.mouser.com/ProductDetail/474-CAB-14043</v>
      </c>
      <c r="AB178" s="125"/>
      <c r="AC178" s="125"/>
    </row>
    <row r="179" spans="1:29" x14ac:dyDescent="0.3">
      <c r="A179" s="125" t="str">
        <f>[1]!VendorFilteredRows( EquipmentListTable[],EquipmentListTable[Supplier], FilterSpecs!$A$6, $A$2)</f>
        <v>Advanced &amp; Optional Components</v>
      </c>
      <c r="B179" s="125" t="str">
        <f>[1]!VendorFilteredRows( EquipmentListTable[],EquipmentListTable[Supplier], FilterSpecs!$A$6, $A$2)</f>
        <v>Lidar</v>
      </c>
      <c r="C179" s="125" t="str">
        <f>[1]!VendorFilteredRows( EquipmentListTable[],EquipmentListTable[Supplier], FilterSpecs!$A$6, $A$2)</f>
        <v>SparkFun</v>
      </c>
      <c r="D179" s="125" t="str">
        <f>[1]!VendorFilteredRows( EquipmentListTable[],EquipmentListTable[Supplier], FilterSpecs!$A$6, $A$2)</f>
        <v>SEN-14117</v>
      </c>
      <c r="E179" s="125">
        <f>[1]!VendorFilteredRows( EquipmentListTable[],EquipmentListTable[Supplier], FilterSpecs!$A$6, $A$2)</f>
        <v>0</v>
      </c>
      <c r="F179" s="125">
        <f>[1]!VendorFilteredRows( EquipmentListTable[],EquipmentListTable[Supplier], FilterSpecs!$A$6, $A$2)</f>
        <v>1</v>
      </c>
      <c r="G179" s="125">
        <f>[1]!VendorFilteredRows( EquipmentListTable[],EquipmentListTable[Supplier], FilterSpecs!$A$6, $A$2)</f>
        <v>0</v>
      </c>
      <c r="H179" s="125">
        <f>[1]!VendorFilteredRows( EquipmentListTable[],EquipmentListTable[Supplier], FilterSpecs!$A$6, $A$2)</f>
        <v>1</v>
      </c>
      <c r="I179" s="125">
        <f>[1]!VendorFilteredRows( EquipmentListTable[],EquipmentListTable[Supplier], FilterSpecs!$A$6, $A$2)</f>
        <v>0</v>
      </c>
      <c r="J179" s="125">
        <f>[1]!VendorFilteredRows( EquipmentListTable[],EquipmentListTable[Supplier], FilterSpecs!$A$6, $A$2)</f>
        <v>0</v>
      </c>
      <c r="K179" s="125">
        <f>[1]!VendorFilteredRows( EquipmentListTable[],EquipmentListTable[Supplier], FilterSpecs!$A$6, $A$2)</f>
        <v>1</v>
      </c>
      <c r="L179" s="125">
        <f>[1]!VendorFilteredRows( EquipmentListTable[],EquipmentListTable[Supplier], FilterSpecs!$A$6, $A$2)</f>
        <v>1</v>
      </c>
      <c r="M179" s="125" t="str">
        <f>[1]!VendorFilteredRows( EquipmentListTable[],EquipmentListTable[Supplier], FilterSpecs!$A$6, $A$2)</f>
        <v>Scanse Sweep</v>
      </c>
      <c r="N179" s="125">
        <f>[1]!VendorFilteredRows( EquipmentListTable[],EquipmentListTable[Supplier], FilterSpecs!$A$6, $A$2)</f>
        <v>349</v>
      </c>
      <c r="O179" s="125">
        <f>[1]!VendorFilteredRows( EquipmentListTable[],EquipmentListTable[Supplier], FilterSpecs!$A$6, $A$2)</f>
        <v>349</v>
      </c>
      <c r="P179" s="125" t="str">
        <f>[1]!VendorFilteredRows( EquipmentListTable[],EquipmentListTable[Supplier], FilterSpecs!$A$6, $A$2)</f>
        <v>E</v>
      </c>
      <c r="Q179" s="125">
        <f>[1]!VendorFilteredRows( EquipmentListTable[],EquipmentListTable[Supplier], FilterSpecs!$A$6, $A$2)</f>
        <v>249</v>
      </c>
      <c r="R179" s="125" t="str">
        <f>[1]!VendorFilteredRows( EquipmentListTable[],EquipmentListTable[Supplier], FilterSpecs!$A$6, $A$2)</f>
        <v>SEN-14117</v>
      </c>
      <c r="S179" s="125">
        <f>[1]!VendorFilteredRows( EquipmentListTable[],EquipmentListTable[Supplier], FilterSpecs!$A$6, $A$2)</f>
        <v>0</v>
      </c>
      <c r="T179" s="125">
        <f>[1]!VendorFilteredRows( EquipmentListTable[],EquipmentListTable[Supplier], FilterSpecs!$A$6, $A$2)</f>
        <v>349</v>
      </c>
      <c r="U179" s="125">
        <f>[1]!VendorFilteredRows( EquipmentListTable[],EquipmentListTable[Supplier], FilterSpecs!$A$6, $A$2)</f>
        <v>0</v>
      </c>
      <c r="V179" s="125">
        <f>[1]!VendorFilteredRows( EquipmentListTable[],EquipmentListTable[Supplier], FilterSpecs!$A$6, $A$2)</f>
        <v>349</v>
      </c>
      <c r="W179" s="125">
        <f>[1]!VendorFilteredRows( EquipmentListTable[],EquipmentListTable[Supplier], FilterSpecs!$A$6, $A$2)</f>
        <v>349</v>
      </c>
      <c r="X179" s="125" t="str">
        <f>[1]!VendorFilteredRows( EquipmentListTable[],EquipmentListTable[Supplier], FilterSpecs!$A$6, $A$2)</f>
        <v>https://www.sparkfun.com/products/14117</v>
      </c>
      <c r="Y179" s="125" t="str">
        <f>[1]!VendorFilteredRows( EquipmentListTable[],EquipmentListTable[Supplier], FilterSpecs!$A$6, $A$2)</f>
        <v>https://cdn.sparkfun.com/r/92-92/assets/parts/1/2/0/0/3/14117-04a.jpg</v>
      </c>
      <c r="Z179" s="125" t="str">
        <f>[1]!VendorFilteredRows( EquipmentListTable[],EquipmentListTable[Supplier], FilterSpecs!$A$6, $A$2)</f>
        <v>https://www.sparkfun.com/products/14117</v>
      </c>
      <c r="AA179" s="125" t="str">
        <f>[1]!VendorFilteredRows( EquipmentListTable[],EquipmentListTable[Supplier], FilterSpecs!$A$6, $A$2)</f>
        <v>https://www.mouser.com/ProductDetail/474-SEN-14117</v>
      </c>
      <c r="AB179" s="125"/>
      <c r="AC179" s="125"/>
    </row>
    <row r="180" spans="1:29" x14ac:dyDescent="0.3">
      <c r="A180" s="125" t="str">
        <f>[1]!VendorFilteredRows( EquipmentListTable[],EquipmentListTable[Supplier], FilterSpecs!$A$6, $A$2)</f>
        <v>Advanced &amp; Optional Components</v>
      </c>
      <c r="B180" s="125" t="str">
        <f>[1]!VendorFilteredRows( EquipmentListTable[],EquipmentListTable[Supplier], FilterSpecs!$A$6, $A$2)</f>
        <v>Lidar</v>
      </c>
      <c r="C180" s="125" t="str">
        <f>[1]!VendorFilteredRows( EquipmentListTable[],EquipmentListTable[Supplier], FilterSpecs!$A$6, $A$2)</f>
        <v>SparkFun</v>
      </c>
      <c r="D180" s="125" t="str">
        <f>[1]!VendorFilteredRows( EquipmentListTable[],EquipmentListTable[Supplier], FilterSpecs!$A$6, $A$2)</f>
        <v>ROB-13064</v>
      </c>
      <c r="E180" s="125">
        <f>[1]!VendorFilteredRows( EquipmentListTable[],EquipmentListTable[Supplier], FilterSpecs!$A$6, $A$2)</f>
        <v>0</v>
      </c>
      <c r="F180" s="125">
        <f>[1]!VendorFilteredRows( EquipmentListTable[],EquipmentListTable[Supplier], FilterSpecs!$A$6, $A$2)</f>
        <v>0</v>
      </c>
      <c r="G180" s="125">
        <f>[1]!VendorFilteredRows( EquipmentListTable[],EquipmentListTable[Supplier], FilterSpecs!$A$6, $A$2)</f>
        <v>0</v>
      </c>
      <c r="H180" s="125">
        <f>[1]!VendorFilteredRows( EquipmentListTable[],EquipmentListTable[Supplier], FilterSpecs!$A$6, $A$2)</f>
        <v>0</v>
      </c>
      <c r="I180" s="125">
        <f>[1]!VendorFilteredRows( EquipmentListTable[],EquipmentListTable[Supplier], FilterSpecs!$A$6, $A$2)</f>
        <v>0</v>
      </c>
      <c r="J180" s="125">
        <f>[1]!VendorFilteredRows( EquipmentListTable[],EquipmentListTable[Supplier], FilterSpecs!$A$6, $A$2)</f>
        <v>0</v>
      </c>
      <c r="K180" s="125">
        <f>[1]!VendorFilteredRows( EquipmentListTable[],EquipmentListTable[Supplier], FilterSpecs!$A$6, $A$2)</f>
        <v>0</v>
      </c>
      <c r="L180" s="125">
        <f>[1]!VendorFilteredRows( EquipmentListTable[],EquipmentListTable[Supplier], FilterSpecs!$A$6, $A$2)</f>
        <v>0</v>
      </c>
      <c r="M180" s="125" t="str">
        <f>[1]!VendorFilteredRows( EquipmentListTable[],EquipmentListTable[Supplier], FilterSpecs!$A$6, $A$2)</f>
        <v xml:space="preserve">Slip Ring - 6 Wire (2A) </v>
      </c>
      <c r="N180" s="125">
        <f>[1]!VendorFilteredRows( EquipmentListTable[],EquipmentListTable[Supplier], FilterSpecs!$A$6, $A$2)</f>
        <v>14.95</v>
      </c>
      <c r="O180" s="125">
        <f>[1]!VendorFilteredRows( EquipmentListTable[],EquipmentListTable[Supplier], FilterSpecs!$A$6, $A$2)</f>
        <v>0</v>
      </c>
      <c r="P180" s="125" t="str">
        <f>[1]!VendorFilteredRows( EquipmentListTable[],EquipmentListTable[Supplier], FilterSpecs!$A$6, $A$2)</f>
        <v>D</v>
      </c>
      <c r="Q180" s="125">
        <f>[1]!VendorFilteredRows( EquipmentListTable[],EquipmentListTable[Supplier], FilterSpecs!$A$6, $A$2)</f>
        <v>250</v>
      </c>
      <c r="R180" s="125" t="str">
        <f>[1]!VendorFilteredRows( EquipmentListTable[],EquipmentListTable[Supplier], FilterSpecs!$A$6, $A$2)</f>
        <v>ROB-13064</v>
      </c>
      <c r="S180" s="125">
        <f>[1]!VendorFilteredRows( EquipmentListTable[],EquipmentListTable[Supplier], FilterSpecs!$A$6, $A$2)</f>
        <v>0</v>
      </c>
      <c r="T180" s="125">
        <f>[1]!VendorFilteredRows( EquipmentListTable[],EquipmentListTable[Supplier], FilterSpecs!$A$6, $A$2)</f>
        <v>0</v>
      </c>
      <c r="U180" s="125">
        <f>[1]!VendorFilteredRows( EquipmentListTable[],EquipmentListTable[Supplier], FilterSpecs!$A$6, $A$2)</f>
        <v>0</v>
      </c>
      <c r="V180" s="125">
        <f>[1]!VendorFilteredRows( EquipmentListTable[],EquipmentListTable[Supplier], FilterSpecs!$A$6, $A$2)</f>
        <v>0</v>
      </c>
      <c r="W180" s="125">
        <f>[1]!VendorFilteredRows( EquipmentListTable[],EquipmentListTable[Supplier], FilterSpecs!$A$6, $A$2)</f>
        <v>0</v>
      </c>
      <c r="X180" s="125" t="str">
        <f>[1]!VendorFilteredRows( EquipmentListTable[],EquipmentListTable[Supplier], FilterSpecs!$A$6, $A$2)</f>
        <v>https://www.sparkfun.com/products/13064</v>
      </c>
      <c r="Y180" s="125" t="str">
        <f>[1]!VendorFilteredRows( EquipmentListTable[],EquipmentListTable[Supplier], FilterSpecs!$A$6, $A$2)</f>
        <v>https://cdn.sparkfun.com/r/92-92/assets/parts/1/0/0/9/5/13064-01.jpg</v>
      </c>
      <c r="Z180" s="125" t="str">
        <f>[1]!VendorFilteredRows( EquipmentListTable[],EquipmentListTable[Supplier], FilterSpecs!$A$6, $A$2)</f>
        <v>https://www.sparkfun.com/products/13064</v>
      </c>
      <c r="AA180" s="125" t="str">
        <f>[1]!VendorFilteredRows( EquipmentListTable[],EquipmentListTable[Supplier], FilterSpecs!$A$6, $A$2)</f>
        <v>https://www.mouser.com/ProductDetail/474-ROB-13064</v>
      </c>
      <c r="AB180" s="125"/>
      <c r="AC180" s="125"/>
    </row>
    <row r="181" spans="1:29" x14ac:dyDescent="0.3">
      <c r="A181" s="125" t="str">
        <f>[1]!VendorFilteredRows( EquipmentListTable[],EquipmentListTable[Supplier], FilterSpecs!$A$6, $A$2)</f>
        <v>Advanced &amp; Optional Components</v>
      </c>
      <c r="B181" s="125" t="str">
        <f>[1]!VendorFilteredRows( EquipmentListTable[],EquipmentListTable[Supplier], FilterSpecs!$A$6, $A$2)</f>
        <v>Movement/IMU</v>
      </c>
      <c r="C181" s="125" t="str">
        <f>[1]!VendorFilteredRows( EquipmentListTable[],EquipmentListTable[Supplier], FilterSpecs!$A$6, $A$2)</f>
        <v>SparkFun</v>
      </c>
      <c r="D181" s="125" t="str">
        <f>[1]!VendorFilteredRows( EquipmentListTable[],EquipmentListTable[Supplier], FilterSpecs!$A$6, $A$2)</f>
        <v>SEN-13284</v>
      </c>
      <c r="E181" s="125">
        <f>[1]!VendorFilteredRows( EquipmentListTable[],EquipmentListTable[Supplier], FilterSpecs!$A$6, $A$2)</f>
        <v>0</v>
      </c>
      <c r="F181" s="125">
        <f>[1]!VendorFilteredRows( EquipmentListTable[],EquipmentListTable[Supplier], FilterSpecs!$A$6, $A$2)</f>
        <v>1</v>
      </c>
      <c r="G181" s="125">
        <f>[1]!VendorFilteredRows( EquipmentListTable[],EquipmentListTable[Supplier], FilterSpecs!$A$6, $A$2)</f>
        <v>0</v>
      </c>
      <c r="H181" s="125">
        <f>[1]!VendorFilteredRows( EquipmentListTable[],EquipmentListTable[Supplier], FilterSpecs!$A$6, $A$2)</f>
        <v>1</v>
      </c>
      <c r="I181" s="125">
        <f>[1]!VendorFilteredRows( EquipmentListTable[],EquipmentListTable[Supplier], FilterSpecs!$A$6, $A$2)</f>
        <v>0</v>
      </c>
      <c r="J181" s="125">
        <f>[1]!VendorFilteredRows( EquipmentListTable[],EquipmentListTable[Supplier], FilterSpecs!$A$6, $A$2)</f>
        <v>0</v>
      </c>
      <c r="K181" s="125">
        <f>[1]!VendorFilteredRows( EquipmentListTable[],EquipmentListTable[Supplier], FilterSpecs!$A$6, $A$2)</f>
        <v>1</v>
      </c>
      <c r="L181" s="125">
        <f>[1]!VendorFilteredRows( EquipmentListTable[],EquipmentListTable[Supplier], FilterSpecs!$A$6, $A$2)</f>
        <v>1</v>
      </c>
      <c r="M181" s="125" t="str">
        <f>[1]!VendorFilteredRows( EquipmentListTable[],EquipmentListTable[Supplier], FilterSpecs!$A$6, $A$2)</f>
        <v>SparkFun 9DoF IMU Breakout - LSM9DS1</v>
      </c>
      <c r="N181" s="125">
        <f>[1]!VendorFilteredRows( EquipmentListTable[],EquipmentListTable[Supplier], FilterSpecs!$A$6, $A$2)</f>
        <v>14.95</v>
      </c>
      <c r="O181" s="125">
        <f>[1]!VendorFilteredRows( EquipmentListTable[],EquipmentListTable[Supplier], FilterSpecs!$A$6, $A$2)</f>
        <v>14.95</v>
      </c>
      <c r="P181" s="125" t="str">
        <f>[1]!VendorFilteredRows( EquipmentListTable[],EquipmentListTable[Supplier], FilterSpecs!$A$6, $A$2)</f>
        <v>E</v>
      </c>
      <c r="Q181" s="125">
        <f>[1]!VendorFilteredRows( EquipmentListTable[],EquipmentListTable[Supplier], FilterSpecs!$A$6, $A$2)</f>
        <v>251</v>
      </c>
      <c r="R181" s="125" t="str">
        <f>[1]!VendorFilteredRows( EquipmentListTable[],EquipmentListTable[Supplier], FilterSpecs!$A$6, $A$2)</f>
        <v>SEN-13284</v>
      </c>
      <c r="S181" s="125">
        <f>[1]!VendorFilteredRows( EquipmentListTable[],EquipmentListTable[Supplier], FilterSpecs!$A$6, $A$2)</f>
        <v>0</v>
      </c>
      <c r="T181" s="125">
        <f>[1]!VendorFilteredRows( EquipmentListTable[],EquipmentListTable[Supplier], FilterSpecs!$A$6, $A$2)</f>
        <v>14.95</v>
      </c>
      <c r="U181" s="125">
        <f>[1]!VendorFilteredRows( EquipmentListTable[],EquipmentListTable[Supplier], FilterSpecs!$A$6, $A$2)</f>
        <v>0</v>
      </c>
      <c r="V181" s="125">
        <f>[1]!VendorFilteredRows( EquipmentListTable[],EquipmentListTable[Supplier], FilterSpecs!$A$6, $A$2)</f>
        <v>14.95</v>
      </c>
      <c r="W181" s="125">
        <f>[1]!VendorFilteredRows( EquipmentListTable[],EquipmentListTable[Supplier], FilterSpecs!$A$6, $A$2)</f>
        <v>14.95</v>
      </c>
      <c r="X181" s="125" t="str">
        <f>[1]!VendorFilteredRows( EquipmentListTable[],EquipmentListTable[Supplier], FilterSpecs!$A$6, $A$2)</f>
        <v>https://www.sparkfun.com/products/13284</v>
      </c>
      <c r="Y181" s="125" t="str">
        <f>[1]!VendorFilteredRows( EquipmentListTable[],EquipmentListTable[Supplier], FilterSpecs!$A$6, $A$2)</f>
        <v>https://cdn.sparkfun.com/r/92-92/assets/parts/1/0/5/3/3/13284-02.jpg</v>
      </c>
      <c r="Z181" s="125" t="str">
        <f>[1]!VendorFilteredRows( EquipmentListTable[],EquipmentListTable[Supplier], FilterSpecs!$A$6, $A$2)</f>
        <v>https://www.sparkfun.com/products/13284</v>
      </c>
      <c r="AA181" s="125" t="str">
        <f>[1]!VendorFilteredRows( EquipmentListTable[],EquipmentListTable[Supplier], FilterSpecs!$A$6, $A$2)</f>
        <v>https://www.mouser.com/ProductDetail/474-SEN-13284</v>
      </c>
      <c r="AB181" s="125"/>
      <c r="AC181" s="125"/>
    </row>
    <row r="182" spans="1:29" x14ac:dyDescent="0.3">
      <c r="A182" s="125" t="str">
        <f>[1]!VendorFilteredRows( EquipmentListTable[],EquipmentListTable[Supplier], FilterSpecs!$A$6, $A$2)</f>
        <v>Advanced &amp; Optional Components</v>
      </c>
      <c r="B182" s="125" t="str">
        <f>[1]!VendorFilteredRows( EquipmentListTable[],EquipmentListTable[Supplier], FilterSpecs!$A$6, $A$2)</f>
        <v>Movement/IMU</v>
      </c>
      <c r="C182" s="125" t="str">
        <f>[1]!VendorFilteredRows( EquipmentListTable[],EquipmentListTable[Supplier], FilterSpecs!$A$6, $A$2)</f>
        <v>SparkFun</v>
      </c>
      <c r="D182" s="125" t="str">
        <f>[1]!VendorFilteredRows( EquipmentListTable[],EquipmentListTable[Supplier], FilterSpecs!$A$6, $A$2)</f>
        <v>SEN-13762</v>
      </c>
      <c r="E182" s="125">
        <f>[1]!VendorFilteredRows( EquipmentListTable[],EquipmentListTable[Supplier], FilterSpecs!$A$6, $A$2)</f>
        <v>0</v>
      </c>
      <c r="F182" s="125">
        <f>[1]!VendorFilteredRows( EquipmentListTable[],EquipmentListTable[Supplier], FilterSpecs!$A$6, $A$2)</f>
        <v>1</v>
      </c>
      <c r="G182" s="125">
        <f>[1]!VendorFilteredRows( EquipmentListTable[],EquipmentListTable[Supplier], FilterSpecs!$A$6, $A$2)</f>
        <v>0</v>
      </c>
      <c r="H182" s="125">
        <f>[1]!VendorFilteredRows( EquipmentListTable[],EquipmentListTable[Supplier], FilterSpecs!$A$6, $A$2)</f>
        <v>1</v>
      </c>
      <c r="I182" s="125">
        <f>[1]!VendorFilteredRows( EquipmentListTable[],EquipmentListTable[Supplier], FilterSpecs!$A$6, $A$2)</f>
        <v>0</v>
      </c>
      <c r="J182" s="125">
        <f>[1]!VendorFilteredRows( EquipmentListTable[],EquipmentListTable[Supplier], FilterSpecs!$A$6, $A$2)</f>
        <v>0</v>
      </c>
      <c r="K182" s="125">
        <f>[1]!VendorFilteredRows( EquipmentListTable[],EquipmentListTable[Supplier], FilterSpecs!$A$6, $A$2)</f>
        <v>1</v>
      </c>
      <c r="L182" s="125">
        <f>[1]!VendorFilteredRows( EquipmentListTable[],EquipmentListTable[Supplier], FilterSpecs!$A$6, $A$2)</f>
        <v>1</v>
      </c>
      <c r="M182" s="125" t="str">
        <f>[1]!VendorFilteredRows( EquipmentListTable[],EquipmentListTable[Supplier], FilterSpecs!$A$6, $A$2)</f>
        <v>SparkFun IMU Breakout - MPU-9250</v>
      </c>
      <c r="N182" s="125">
        <f>[1]!VendorFilteredRows( EquipmentListTable[],EquipmentListTable[Supplier], FilterSpecs!$A$6, $A$2)</f>
        <v>14.95</v>
      </c>
      <c r="O182" s="125">
        <f>[1]!VendorFilteredRows( EquipmentListTable[],EquipmentListTable[Supplier], FilterSpecs!$A$6, $A$2)</f>
        <v>14.95</v>
      </c>
      <c r="P182" s="125" t="str">
        <f>[1]!VendorFilteredRows( EquipmentListTable[],EquipmentListTable[Supplier], FilterSpecs!$A$6, $A$2)</f>
        <v>E</v>
      </c>
      <c r="Q182" s="125">
        <f>[1]!VendorFilteredRows( EquipmentListTable[],EquipmentListTable[Supplier], FilterSpecs!$A$6, $A$2)</f>
        <v>252</v>
      </c>
      <c r="R182" s="125" t="str">
        <f>[1]!VendorFilteredRows( EquipmentListTable[],EquipmentListTable[Supplier], FilterSpecs!$A$6, $A$2)</f>
        <v>SEN-13762</v>
      </c>
      <c r="S182" s="125">
        <f>[1]!VendorFilteredRows( EquipmentListTable[],EquipmentListTable[Supplier], FilterSpecs!$A$6, $A$2)</f>
        <v>0</v>
      </c>
      <c r="T182" s="125">
        <f>[1]!VendorFilteredRows( EquipmentListTable[],EquipmentListTable[Supplier], FilterSpecs!$A$6, $A$2)</f>
        <v>14.95</v>
      </c>
      <c r="U182" s="125">
        <f>[1]!VendorFilteredRows( EquipmentListTable[],EquipmentListTable[Supplier], FilterSpecs!$A$6, $A$2)</f>
        <v>0</v>
      </c>
      <c r="V182" s="125">
        <f>[1]!VendorFilteredRows( EquipmentListTable[],EquipmentListTable[Supplier], FilterSpecs!$A$6, $A$2)</f>
        <v>14.95</v>
      </c>
      <c r="W182" s="125">
        <f>[1]!VendorFilteredRows( EquipmentListTable[],EquipmentListTable[Supplier], FilterSpecs!$A$6, $A$2)</f>
        <v>14.95</v>
      </c>
      <c r="X182" s="125" t="str">
        <f>[1]!VendorFilteredRows( EquipmentListTable[],EquipmentListTable[Supplier], FilterSpecs!$A$6, $A$2)</f>
        <v>https://www.sparkfun.com/products/13762</v>
      </c>
      <c r="Y182" s="125" t="str">
        <f>[1]!VendorFilteredRows( EquipmentListTable[],EquipmentListTable[Supplier], FilterSpecs!$A$6, $A$2)</f>
        <v>https://cdn.sparkfun.com/r/92-92/assets/parts/1/1/3/0/6/13762-00a.jpg</v>
      </c>
      <c r="Z182" s="125" t="str">
        <f>[1]!VendorFilteredRows( EquipmentListTable[],EquipmentListTable[Supplier], FilterSpecs!$A$6, $A$2)</f>
        <v>https://www.sparkfun.com/products/13762</v>
      </c>
      <c r="AA182" s="125" t="str">
        <f>[1]!VendorFilteredRows( EquipmentListTable[],EquipmentListTable[Supplier], FilterSpecs!$A$6, $A$2)</f>
        <v>https://www.mouser.com/ProductDetail/474-SEN-13762</v>
      </c>
      <c r="AB182" s="125"/>
      <c r="AC182" s="125"/>
    </row>
    <row r="183" spans="1:29" x14ac:dyDescent="0.3">
      <c r="A183" s="125" t="str">
        <f>[1]!VendorFilteredRows( EquipmentListTable[],EquipmentListTable[Supplier], FilterSpecs!$A$6, $A$2)</f>
        <v>Advanced &amp; Optional Components</v>
      </c>
      <c r="B183" s="125" t="str">
        <f>[1]!VendorFilteredRows( EquipmentListTable[],EquipmentListTable[Supplier], FilterSpecs!$A$6, $A$2)</f>
        <v>User Interface, Touchscreen</v>
      </c>
      <c r="C183" s="125" t="str">
        <f>[1]!VendorFilteredRows( EquipmentListTable[],EquipmentListTable[Supplier], FilterSpecs!$A$6, $A$2)</f>
        <v>SparkFun</v>
      </c>
      <c r="D183" s="125" t="str">
        <f>[1]!VendorFilteredRows( EquipmentListTable[],EquipmentListTable[Supplier], FilterSpecs!$A$6, $A$2)</f>
        <v>LCD-12725</v>
      </c>
      <c r="E183" s="125">
        <f>[1]!VendorFilteredRows( EquipmentListTable[],EquipmentListTable[Supplier], FilterSpecs!$A$6, $A$2)</f>
        <v>0</v>
      </c>
      <c r="F183" s="125">
        <f>[1]!VendorFilteredRows( EquipmentListTable[],EquipmentListTable[Supplier], FilterSpecs!$A$6, $A$2)</f>
        <v>0</v>
      </c>
      <c r="G183" s="125">
        <f>[1]!VendorFilteredRows( EquipmentListTable[],EquipmentListTable[Supplier], FilterSpecs!$A$6, $A$2)</f>
        <v>0</v>
      </c>
      <c r="H183" s="125">
        <f>[1]!VendorFilteredRows( EquipmentListTable[],EquipmentListTable[Supplier], FilterSpecs!$A$6, $A$2)</f>
        <v>0</v>
      </c>
      <c r="I183" s="125">
        <f>[1]!VendorFilteredRows( EquipmentListTable[],EquipmentListTable[Supplier], FilterSpecs!$A$6, $A$2)</f>
        <v>0</v>
      </c>
      <c r="J183" s="125">
        <f>[1]!VendorFilteredRows( EquipmentListTable[],EquipmentListTable[Supplier], FilterSpecs!$A$6, $A$2)</f>
        <v>0</v>
      </c>
      <c r="K183" s="125">
        <f>[1]!VendorFilteredRows( EquipmentListTable[],EquipmentListTable[Supplier], FilterSpecs!$A$6, $A$2)</f>
        <v>0</v>
      </c>
      <c r="L183" s="125">
        <f>[1]!VendorFilteredRows( EquipmentListTable[],EquipmentListTable[Supplier], FilterSpecs!$A$6, $A$2)</f>
        <v>0</v>
      </c>
      <c r="M183" s="125" t="str">
        <f>[1]!VendorFilteredRows( EquipmentListTable[],EquipmentListTable[Supplier], FilterSpecs!$A$6, $A$2)</f>
        <v>Display Module - 7\" Touchscreen LCD</v>
      </c>
      <c r="N183" s="125">
        <f>[1]!VendorFilteredRows( EquipmentListTable[],EquipmentListTable[Supplier], FilterSpecs!$A$6, $A$2)</f>
        <v>179.95</v>
      </c>
      <c r="O183" s="125">
        <f>[1]!VendorFilteredRows( EquipmentListTable[],EquipmentListTable[Supplier], FilterSpecs!$A$6, $A$2)</f>
        <v>0</v>
      </c>
      <c r="P183" s="125" t="str">
        <f>[1]!VendorFilteredRows( EquipmentListTable[],EquipmentListTable[Supplier], FilterSpecs!$A$6, $A$2)</f>
        <v>E</v>
      </c>
      <c r="Q183" s="125">
        <f>[1]!VendorFilteredRows( EquipmentListTable[],EquipmentListTable[Supplier], FilterSpecs!$A$6, $A$2)</f>
        <v>253</v>
      </c>
      <c r="R183" s="125" t="str">
        <f>[1]!VendorFilteredRows( EquipmentListTable[],EquipmentListTable[Supplier], FilterSpecs!$A$6, $A$2)</f>
        <v>LCD-12725</v>
      </c>
      <c r="S183" s="125">
        <f>[1]!VendorFilteredRows( EquipmentListTable[],EquipmentListTable[Supplier], FilterSpecs!$A$6, $A$2)</f>
        <v>0</v>
      </c>
      <c r="T183" s="125">
        <f>[1]!VendorFilteredRows( EquipmentListTable[],EquipmentListTable[Supplier], FilterSpecs!$A$6, $A$2)</f>
        <v>0</v>
      </c>
      <c r="U183" s="125">
        <f>[1]!VendorFilteredRows( EquipmentListTable[],EquipmentListTable[Supplier], FilterSpecs!$A$6, $A$2)</f>
        <v>0</v>
      </c>
      <c r="V183" s="125">
        <f>[1]!VendorFilteredRows( EquipmentListTable[],EquipmentListTable[Supplier], FilterSpecs!$A$6, $A$2)</f>
        <v>0</v>
      </c>
      <c r="W183" s="125">
        <f>[1]!VendorFilteredRows( EquipmentListTable[],EquipmentListTable[Supplier], FilterSpecs!$A$6, $A$2)</f>
        <v>0</v>
      </c>
      <c r="X183" s="125" t="str">
        <f>[1]!VendorFilteredRows( EquipmentListTable[],EquipmentListTable[Supplier], FilterSpecs!$A$6, $A$2)</f>
        <v>https://www.sparkfun.com/products/12725</v>
      </c>
      <c r="Y183" s="125" t="str">
        <f>[1]!VendorFilteredRows( EquipmentListTable[],EquipmentListTable[Supplier], FilterSpecs!$A$6, $A$2)</f>
        <v>https://cdn.sparkfun.com/r/92-92/assets/parts/9/4/8/2/12725-01.jpg</v>
      </c>
      <c r="Z183" s="125" t="str">
        <f>[1]!VendorFilteredRows( EquipmentListTable[],EquipmentListTable[Supplier], FilterSpecs!$A$6, $A$2)</f>
        <v>https://www.sparkfun.com/products/12725</v>
      </c>
      <c r="AA183" s="125" t="str">
        <f>[1]!VendorFilteredRows( EquipmentListTable[],EquipmentListTable[Supplier], FilterSpecs!$A$6, $A$2)</f>
        <v>https://www.mouser.com/ProductDetail/474-LCD-12725</v>
      </c>
      <c r="AB183" s="125"/>
      <c r="AC183" s="125"/>
    </row>
    <row r="184" spans="1:29" x14ac:dyDescent="0.3">
      <c r="A184" s="125" t="str">
        <f>[1]!VendorFilteredRows( EquipmentListTable[],EquipmentListTable[Supplier], FilterSpecs!$A$6, $A$2)</f>
        <v>Advanced &amp; Optional Components</v>
      </c>
      <c r="B184" s="125" t="str">
        <f>[1]!VendorFilteredRows( EquipmentListTable[],EquipmentListTable[Supplier], FilterSpecs!$A$6, $A$2)</f>
        <v>User Interface, Touchscreen</v>
      </c>
      <c r="C184" s="125" t="str">
        <f>[1]!VendorFilteredRows( EquipmentListTable[],EquipmentListTable[Supplier], FilterSpecs!$A$6, $A$2)</f>
        <v>SparkFun</v>
      </c>
      <c r="D184" s="125" t="str">
        <f>[1]!VendorFilteredRows( EquipmentListTable[],EquipmentListTable[Supplier], FilterSpecs!$A$6, $A$2)</f>
        <v>LCD-11741</v>
      </c>
      <c r="E184" s="125">
        <f>[1]!VendorFilteredRows( EquipmentListTable[],EquipmentListTable[Supplier], FilterSpecs!$A$6, $A$2)</f>
        <v>0</v>
      </c>
      <c r="F184" s="125">
        <f>[1]!VendorFilteredRows( EquipmentListTable[],EquipmentListTable[Supplier], FilterSpecs!$A$6, $A$2)</f>
        <v>0</v>
      </c>
      <c r="G184" s="125">
        <f>[1]!VendorFilteredRows( EquipmentListTable[],EquipmentListTable[Supplier], FilterSpecs!$A$6, $A$2)</f>
        <v>0</v>
      </c>
      <c r="H184" s="125">
        <f>[1]!VendorFilteredRows( EquipmentListTable[],EquipmentListTable[Supplier], FilterSpecs!$A$6, $A$2)</f>
        <v>0</v>
      </c>
      <c r="I184" s="125">
        <f>[1]!VendorFilteredRows( EquipmentListTable[],EquipmentListTable[Supplier], FilterSpecs!$A$6, $A$2)</f>
        <v>0</v>
      </c>
      <c r="J184" s="125">
        <f>[1]!VendorFilteredRows( EquipmentListTable[],EquipmentListTable[Supplier], FilterSpecs!$A$6, $A$2)</f>
        <v>0</v>
      </c>
      <c r="K184" s="125">
        <f>[1]!VendorFilteredRows( EquipmentListTable[],EquipmentListTable[Supplier], FilterSpecs!$A$6, $A$2)</f>
        <v>0</v>
      </c>
      <c r="L184" s="125">
        <f>[1]!VendorFilteredRows( EquipmentListTable[],EquipmentListTable[Supplier], FilterSpecs!$A$6, $A$2)</f>
        <v>0</v>
      </c>
      <c r="M184" s="125" t="str">
        <f>[1]!VendorFilteredRows( EquipmentListTable[],EquipmentListTable[Supplier], FilterSpecs!$A$6, $A$2)</f>
        <v>Arduino Display Module - 3.2\" Touchscreen LCD</v>
      </c>
      <c r="N184" s="125">
        <f>[1]!VendorFilteredRows( EquipmentListTable[],EquipmentListTable[Supplier], FilterSpecs!$A$6, $A$2)</f>
        <v>84.95</v>
      </c>
      <c r="O184" s="125">
        <f>[1]!VendorFilteredRows( EquipmentListTable[],EquipmentListTable[Supplier], FilterSpecs!$A$6, $A$2)</f>
        <v>0</v>
      </c>
      <c r="P184" s="125" t="str">
        <f>[1]!VendorFilteredRows( EquipmentListTable[],EquipmentListTable[Supplier], FilterSpecs!$A$6, $A$2)</f>
        <v>D</v>
      </c>
      <c r="Q184" s="125">
        <f>[1]!VendorFilteredRows( EquipmentListTable[],EquipmentListTable[Supplier], FilterSpecs!$A$6, $A$2)</f>
        <v>254</v>
      </c>
      <c r="R184" s="125" t="str">
        <f>[1]!VendorFilteredRows( EquipmentListTable[],EquipmentListTable[Supplier], FilterSpecs!$A$6, $A$2)</f>
        <v>LCD-11741</v>
      </c>
      <c r="S184" s="125">
        <f>[1]!VendorFilteredRows( EquipmentListTable[],EquipmentListTable[Supplier], FilterSpecs!$A$6, $A$2)</f>
        <v>0</v>
      </c>
      <c r="T184" s="125">
        <f>[1]!VendorFilteredRows( EquipmentListTable[],EquipmentListTable[Supplier], FilterSpecs!$A$6, $A$2)</f>
        <v>0</v>
      </c>
      <c r="U184" s="125">
        <f>[1]!VendorFilteredRows( EquipmentListTable[],EquipmentListTable[Supplier], FilterSpecs!$A$6, $A$2)</f>
        <v>0</v>
      </c>
      <c r="V184" s="125">
        <f>[1]!VendorFilteredRows( EquipmentListTable[],EquipmentListTable[Supplier], FilterSpecs!$A$6, $A$2)</f>
        <v>0</v>
      </c>
      <c r="W184" s="125">
        <f>[1]!VendorFilteredRows( EquipmentListTable[],EquipmentListTable[Supplier], FilterSpecs!$A$6, $A$2)</f>
        <v>0</v>
      </c>
      <c r="X184" s="125" t="str">
        <f>[1]!VendorFilteredRows( EquipmentListTable[],EquipmentListTable[Supplier], FilterSpecs!$A$6, $A$2)</f>
        <v>https://www.sparkfun.com/products/11741</v>
      </c>
      <c r="Y184" s="125" t="str">
        <f>[1]!VendorFilteredRows( EquipmentListTable[],EquipmentListTable[Supplier], FilterSpecs!$A$6, $A$2)</f>
        <v>https://cdn.sparkfun.com/r/92-92/assets/parts/7/9/6/3/11741-01a.jpg</v>
      </c>
      <c r="Z184" s="125" t="str">
        <f>[1]!VendorFilteredRows( EquipmentListTable[],EquipmentListTable[Supplier], FilterSpecs!$A$6, $A$2)</f>
        <v>https://www.sparkfun.com/products/11741</v>
      </c>
      <c r="AA184" s="125" t="str">
        <f>[1]!VendorFilteredRows( EquipmentListTable[],EquipmentListTable[Supplier], FilterSpecs!$A$6, $A$2)</f>
        <v>https://www.mouser.com/ProductDetail/474-LCD-11741</v>
      </c>
      <c r="AB184" s="125"/>
      <c r="AC184" s="125"/>
    </row>
    <row r="185" spans="1:29" x14ac:dyDescent="0.3">
      <c r="A185" s="125" t="str">
        <f>[1]!VendorFilteredRows( EquipmentListTable[],EquipmentListTable[Supplier], FilterSpecs!$A$6, $A$2)</f>
        <v>Advanced &amp; Optional Components</v>
      </c>
      <c r="B185" s="125" t="str">
        <f>[1]!VendorFilteredRows( EquipmentListTable[],EquipmentListTable[Supplier], FilterSpecs!$A$6, $A$2)</f>
        <v>User Interface, Touchscreen</v>
      </c>
      <c r="C185" s="125" t="str">
        <f>[1]!VendorFilteredRows( EquipmentListTable[],EquipmentListTable[Supplier], FilterSpecs!$A$6, $A$2)</f>
        <v>SparkFun</v>
      </c>
      <c r="D185" s="125" t="str">
        <f>[1]!VendorFilteredRows( EquipmentListTable[],EquipmentListTable[Supplier], FilterSpecs!$A$6, $A$2)</f>
        <v>LCD-11677</v>
      </c>
      <c r="E185" s="125">
        <f>[1]!VendorFilteredRows( EquipmentListTable[],EquipmentListTable[Supplier], FilterSpecs!$A$6, $A$2)</f>
        <v>0</v>
      </c>
      <c r="F185" s="125">
        <f>[1]!VendorFilteredRows( EquipmentListTable[],EquipmentListTable[Supplier], FilterSpecs!$A$6, $A$2)</f>
        <v>0</v>
      </c>
      <c r="G185" s="125">
        <f>[1]!VendorFilteredRows( EquipmentListTable[],EquipmentListTable[Supplier], FilterSpecs!$A$6, $A$2)</f>
        <v>0</v>
      </c>
      <c r="H185" s="125">
        <f>[1]!VendorFilteredRows( EquipmentListTable[],EquipmentListTable[Supplier], FilterSpecs!$A$6, $A$2)</f>
        <v>0</v>
      </c>
      <c r="I185" s="125">
        <f>[1]!VendorFilteredRows( EquipmentListTable[],EquipmentListTable[Supplier], FilterSpecs!$A$6, $A$2)</f>
        <v>0</v>
      </c>
      <c r="J185" s="125">
        <f>[1]!VendorFilteredRows( EquipmentListTable[],EquipmentListTable[Supplier], FilterSpecs!$A$6, $A$2)</f>
        <v>0</v>
      </c>
      <c r="K185" s="125">
        <f>[1]!VendorFilteredRows( EquipmentListTable[],EquipmentListTable[Supplier], FilterSpecs!$A$6, $A$2)</f>
        <v>0</v>
      </c>
      <c r="L185" s="125">
        <f>[1]!VendorFilteredRows( EquipmentListTable[],EquipmentListTable[Supplier], FilterSpecs!$A$6, $A$2)</f>
        <v>0</v>
      </c>
      <c r="M185" s="125" t="str">
        <f>[1]!VendorFilteredRows( EquipmentListTable[],EquipmentListTable[Supplier], FilterSpecs!$A$6, $A$2)</f>
        <v>Serial TFT LCD - 3.2\" with Touchscreen (uLCD-32PTU-GFX)</v>
      </c>
      <c r="N185" s="125">
        <f>[1]!VendorFilteredRows( EquipmentListTable[],EquipmentListTable[Supplier], FilterSpecs!$A$6, $A$2)</f>
        <v>84.95</v>
      </c>
      <c r="O185" s="125">
        <f>[1]!VendorFilteredRows( EquipmentListTable[],EquipmentListTable[Supplier], FilterSpecs!$A$6, $A$2)</f>
        <v>0</v>
      </c>
      <c r="P185" s="125" t="str">
        <f>[1]!VendorFilteredRows( EquipmentListTable[],EquipmentListTable[Supplier], FilterSpecs!$A$6, $A$2)</f>
        <v>E</v>
      </c>
      <c r="Q185" s="125">
        <f>[1]!VendorFilteredRows( EquipmentListTable[],EquipmentListTable[Supplier], FilterSpecs!$A$6, $A$2)</f>
        <v>255</v>
      </c>
      <c r="R185" s="125" t="str">
        <f>[1]!VendorFilteredRows( EquipmentListTable[],EquipmentListTable[Supplier], FilterSpecs!$A$6, $A$2)</f>
        <v>LCD-11677</v>
      </c>
      <c r="S185" s="125">
        <f>[1]!VendorFilteredRows( EquipmentListTable[],EquipmentListTable[Supplier], FilterSpecs!$A$6, $A$2)</f>
        <v>0</v>
      </c>
      <c r="T185" s="125">
        <f>[1]!VendorFilteredRows( EquipmentListTable[],EquipmentListTable[Supplier], FilterSpecs!$A$6, $A$2)</f>
        <v>0</v>
      </c>
      <c r="U185" s="125">
        <f>[1]!VendorFilteredRows( EquipmentListTable[],EquipmentListTable[Supplier], FilterSpecs!$A$6, $A$2)</f>
        <v>0</v>
      </c>
      <c r="V185" s="125">
        <f>[1]!VendorFilteredRows( EquipmentListTable[],EquipmentListTable[Supplier], FilterSpecs!$A$6, $A$2)</f>
        <v>0</v>
      </c>
      <c r="W185" s="125">
        <f>[1]!VendorFilteredRows( EquipmentListTable[],EquipmentListTable[Supplier], FilterSpecs!$A$6, $A$2)</f>
        <v>0</v>
      </c>
      <c r="X185" s="125" t="str">
        <f>[1]!VendorFilteredRows( EquipmentListTable[],EquipmentListTable[Supplier], FilterSpecs!$A$6, $A$2)</f>
        <v>https://www.sparkfun.com/products/11677</v>
      </c>
      <c r="Y185" s="125" t="str">
        <f>[1]!VendorFilteredRows( EquipmentListTable[],EquipmentListTable[Supplier], FilterSpecs!$A$6, $A$2)</f>
        <v>https://cdn.sparkfun.com/r/92-92/assets/parts/7/7/7/7/11677-01.jpg</v>
      </c>
      <c r="Z185" s="125" t="str">
        <f>[1]!VendorFilteredRows( EquipmentListTable[],EquipmentListTable[Supplier], FilterSpecs!$A$6, $A$2)</f>
        <v>https://www.sparkfun.com/products/11677</v>
      </c>
      <c r="AA185" s="125" t="str">
        <f>[1]!VendorFilteredRows( EquipmentListTable[],EquipmentListTable[Supplier], FilterSpecs!$A$6, $A$2)</f>
        <v>https://www.mouser.com/ProductDetail/474-LCD-11677</v>
      </c>
      <c r="AB185" s="125"/>
      <c r="AC185" s="125"/>
    </row>
    <row r="186" spans="1:29" x14ac:dyDescent="0.3">
      <c r="A186" s="125" t="str">
        <f>[1]!VendorFilteredRows( EquipmentListTable[],EquipmentListTable[Supplier], FilterSpecs!$A$6, $A$2)</f>
        <v>Advanced &amp; Optional Components</v>
      </c>
      <c r="B186" s="125" t="str">
        <f>[1]!VendorFilteredRows( EquipmentListTable[],EquipmentListTable[Supplier], FilterSpecs!$A$6, $A$2)</f>
        <v>User Interface, Touchscreen</v>
      </c>
      <c r="C186" s="125" t="str">
        <f>[1]!VendorFilteredRows( EquipmentListTable[],EquipmentListTable[Supplier], FilterSpecs!$A$6, $A$2)</f>
        <v>SparkFun</v>
      </c>
      <c r="D186" s="125" t="str">
        <f>[1]!VendorFilteredRows( EquipmentListTable[],EquipmentListTable[Supplier], FilterSpecs!$A$6, $A$2)</f>
        <v>DEV-11814</v>
      </c>
      <c r="E186" s="125">
        <f>[1]!VendorFilteredRows( EquipmentListTable[],EquipmentListTable[Supplier], FilterSpecs!$A$6, $A$2)</f>
        <v>0</v>
      </c>
      <c r="F186" s="125">
        <f>[1]!VendorFilteredRows( EquipmentListTable[],EquipmentListTable[Supplier], FilterSpecs!$A$6, $A$2)</f>
        <v>0</v>
      </c>
      <c r="G186" s="125">
        <f>[1]!VendorFilteredRows( EquipmentListTable[],EquipmentListTable[Supplier], FilterSpecs!$A$6, $A$2)</f>
        <v>0</v>
      </c>
      <c r="H186" s="125">
        <f>[1]!VendorFilteredRows( EquipmentListTable[],EquipmentListTable[Supplier], FilterSpecs!$A$6, $A$2)</f>
        <v>0</v>
      </c>
      <c r="I186" s="125">
        <f>[1]!VendorFilteredRows( EquipmentListTable[],EquipmentListTable[Supplier], FilterSpecs!$A$6, $A$2)</f>
        <v>0</v>
      </c>
      <c r="J186" s="125">
        <f>[1]!VendorFilteredRows( EquipmentListTable[],EquipmentListTable[Supplier], FilterSpecs!$A$6, $A$2)</f>
        <v>0</v>
      </c>
      <c r="K186" s="125">
        <f>[1]!VendorFilteredRows( EquipmentListTable[],EquipmentListTable[Supplier], FilterSpecs!$A$6, $A$2)</f>
        <v>0</v>
      </c>
      <c r="L186" s="125">
        <f>[1]!VendorFilteredRows( EquipmentListTable[],EquipmentListTable[Supplier], FilterSpecs!$A$6, $A$2)</f>
        <v>0</v>
      </c>
      <c r="M186" s="125" t="str">
        <f>[1]!VendorFilteredRows( EquipmentListTable[],EquipmentListTable[Supplier], FilterSpecs!$A$6, $A$2)</f>
        <v>USB-to-Serial Bridge - µUSB-PA5</v>
      </c>
      <c r="N186" s="125">
        <f>[1]!VendorFilteredRows( EquipmentListTable[],EquipmentListTable[Supplier], FilterSpecs!$A$6, $A$2)</f>
        <v>24.95</v>
      </c>
      <c r="O186" s="125">
        <f>[1]!VendorFilteredRows( EquipmentListTable[],EquipmentListTable[Supplier], FilterSpecs!$A$6, $A$2)</f>
        <v>0</v>
      </c>
      <c r="P186" s="125" t="str">
        <f>[1]!VendorFilteredRows( EquipmentListTable[],EquipmentListTable[Supplier], FilterSpecs!$A$6, $A$2)</f>
        <v>E</v>
      </c>
      <c r="Q186" s="125">
        <f>[1]!VendorFilteredRows( EquipmentListTable[],EquipmentListTable[Supplier], FilterSpecs!$A$6, $A$2)</f>
        <v>258</v>
      </c>
      <c r="R186" s="125" t="str">
        <f>[1]!VendorFilteredRows( EquipmentListTable[],EquipmentListTable[Supplier], FilterSpecs!$A$6, $A$2)</f>
        <v>DEV-11814</v>
      </c>
      <c r="S186" s="125">
        <f>[1]!VendorFilteredRows( EquipmentListTable[],EquipmentListTable[Supplier], FilterSpecs!$A$6, $A$2)</f>
        <v>0</v>
      </c>
      <c r="T186" s="125">
        <f>[1]!VendorFilteredRows( EquipmentListTable[],EquipmentListTable[Supplier], FilterSpecs!$A$6, $A$2)</f>
        <v>0</v>
      </c>
      <c r="U186" s="125">
        <f>[1]!VendorFilteredRows( EquipmentListTable[],EquipmentListTable[Supplier], FilterSpecs!$A$6, $A$2)</f>
        <v>0</v>
      </c>
      <c r="V186" s="125">
        <f>[1]!VendorFilteredRows( EquipmentListTable[],EquipmentListTable[Supplier], FilterSpecs!$A$6, $A$2)</f>
        <v>0</v>
      </c>
      <c r="W186" s="125">
        <f>[1]!VendorFilteredRows( EquipmentListTable[],EquipmentListTable[Supplier], FilterSpecs!$A$6, $A$2)</f>
        <v>0</v>
      </c>
      <c r="X186" s="125" t="str">
        <f>[1]!VendorFilteredRows( EquipmentListTable[],EquipmentListTable[Supplier], FilterSpecs!$A$6, $A$2)</f>
        <v>https://www.sparkfun.com/products/11814</v>
      </c>
      <c r="Y186" s="125" t="str">
        <f>[1]!VendorFilteredRows( EquipmentListTable[],EquipmentListTable[Supplier], FilterSpecs!$A$6, $A$2)</f>
        <v>https://cdn.sparkfun.com/r/92-92/assets/parts/8/1/4/6/11814-01.jpg</v>
      </c>
      <c r="Z186" s="125" t="str">
        <f>[1]!VendorFilteredRows( EquipmentListTable[],EquipmentListTable[Supplier], FilterSpecs!$A$6, $A$2)</f>
        <v>https://www.sparkfun.com/products/11814</v>
      </c>
      <c r="AA186" s="125" t="str">
        <f>[1]!VendorFilteredRows( EquipmentListTable[],EquipmentListTable[Supplier], FilterSpecs!$A$6, $A$2)</f>
        <v>https://www.mouser.com/ProductDetail/474-DEV-11814</v>
      </c>
      <c r="AB186" s="125"/>
      <c r="AC186" s="125"/>
    </row>
    <row r="187" spans="1:29" x14ac:dyDescent="0.3">
      <c r="A187" s="125" t="str">
        <f>[1]!VendorFilteredRows( EquipmentListTable[],EquipmentListTable[Supplier], FilterSpecs!$A$6, $A$2)</f>
        <v>Advanced &amp; Optional Components</v>
      </c>
      <c r="B187" s="125" t="str">
        <f>[1]!VendorFilteredRows( EquipmentListTable[],EquipmentListTable[Supplier], FilterSpecs!$A$6, $A$2)</f>
        <v>Vitals/Health Status Sensing</v>
      </c>
      <c r="C187" s="125" t="str">
        <f>[1]!VendorFilteredRows( EquipmentListTable[],EquipmentListTable[Supplier], FilterSpecs!$A$6, $A$2)</f>
        <v>SparkFun</v>
      </c>
      <c r="D187" s="125" t="str">
        <f>[1]!VendorFilteredRows( EquipmentListTable[],EquipmentListTable[Supplier], FilterSpecs!$A$6, $A$2)</f>
        <v>DEV-14022</v>
      </c>
      <c r="E187" s="125">
        <f>[1]!VendorFilteredRows( EquipmentListTable[],EquipmentListTable[Supplier], FilterSpecs!$A$6, $A$2)</f>
        <v>0</v>
      </c>
      <c r="F187" s="125">
        <f>[1]!VendorFilteredRows( EquipmentListTable[],EquipmentListTable[Supplier], FilterSpecs!$A$6, $A$2)</f>
        <v>0</v>
      </c>
      <c r="G187" s="125">
        <f>[1]!VendorFilteredRows( EquipmentListTable[],EquipmentListTable[Supplier], FilterSpecs!$A$6, $A$2)</f>
        <v>0</v>
      </c>
      <c r="H187" s="125">
        <f>[1]!VendorFilteredRows( EquipmentListTable[],EquipmentListTable[Supplier], FilterSpecs!$A$6, $A$2)</f>
        <v>0</v>
      </c>
      <c r="I187" s="125">
        <f>[1]!VendorFilteredRows( EquipmentListTable[],EquipmentListTable[Supplier], FilterSpecs!$A$6, $A$2)</f>
        <v>0</v>
      </c>
      <c r="J187" s="125">
        <f>[1]!VendorFilteredRows( EquipmentListTable[],EquipmentListTable[Supplier], FilterSpecs!$A$6, $A$2)</f>
        <v>0</v>
      </c>
      <c r="K187" s="125">
        <f>[1]!VendorFilteredRows( EquipmentListTable[],EquipmentListTable[Supplier], FilterSpecs!$A$6, $A$2)</f>
        <v>0</v>
      </c>
      <c r="L187" s="125">
        <f>[1]!VendorFilteredRows( EquipmentListTable[],EquipmentListTable[Supplier], FilterSpecs!$A$6, $A$2)</f>
        <v>0</v>
      </c>
      <c r="M187" s="125" t="str">
        <f>[1]!VendorFilteredRows( EquipmentListTable[],EquipmentListTable[Supplier], FilterSpecs!$A$6, $A$2)</f>
        <v>BITalino (r)evolution Board Kit</v>
      </c>
      <c r="N187" s="125">
        <f>[1]!VendorFilteredRows( EquipmentListTable[],EquipmentListTable[Supplier], FilterSpecs!$A$6, $A$2)</f>
        <v>209.95</v>
      </c>
      <c r="O187" s="125">
        <f>[1]!VendorFilteredRows( EquipmentListTable[],EquipmentListTable[Supplier], FilterSpecs!$A$6, $A$2)</f>
        <v>0</v>
      </c>
      <c r="P187" s="125" t="str">
        <f>[1]!VendorFilteredRows( EquipmentListTable[],EquipmentListTable[Supplier], FilterSpecs!$A$6, $A$2)</f>
        <v>E</v>
      </c>
      <c r="Q187" s="125">
        <f>[1]!VendorFilteredRows( EquipmentListTable[],EquipmentListTable[Supplier], FilterSpecs!$A$6, $A$2)</f>
        <v>259</v>
      </c>
      <c r="R187" s="125" t="str">
        <f>[1]!VendorFilteredRows( EquipmentListTable[],EquipmentListTable[Supplier], FilterSpecs!$A$6, $A$2)</f>
        <v>DEV-14022</v>
      </c>
      <c r="S187" s="125">
        <f>[1]!VendorFilteredRows( EquipmentListTable[],EquipmentListTable[Supplier], FilterSpecs!$A$6, $A$2)</f>
        <v>0</v>
      </c>
      <c r="T187" s="125">
        <f>[1]!VendorFilteredRows( EquipmentListTable[],EquipmentListTable[Supplier], FilterSpecs!$A$6, $A$2)</f>
        <v>0</v>
      </c>
      <c r="U187" s="125">
        <f>[1]!VendorFilteredRows( EquipmentListTable[],EquipmentListTable[Supplier], FilterSpecs!$A$6, $A$2)</f>
        <v>0</v>
      </c>
      <c r="V187" s="125">
        <f>[1]!VendorFilteredRows( EquipmentListTable[],EquipmentListTable[Supplier], FilterSpecs!$A$6, $A$2)</f>
        <v>0</v>
      </c>
      <c r="W187" s="125">
        <f>[1]!VendorFilteredRows( EquipmentListTable[],EquipmentListTable[Supplier], FilterSpecs!$A$6, $A$2)</f>
        <v>0</v>
      </c>
      <c r="X187" s="125" t="str">
        <f>[1]!VendorFilteredRows( EquipmentListTable[],EquipmentListTable[Supplier], FilterSpecs!$A$6, $A$2)</f>
        <v>https://www.sparkfun.com/products/14022</v>
      </c>
      <c r="Y187" s="125" t="str">
        <f>[1]!VendorFilteredRows( EquipmentListTable[],EquipmentListTable[Supplier], FilterSpecs!$A$6, $A$2)</f>
        <v>https://cdn.sparkfun.com/r/92-92/assets/parts/1/1/8/2/8/14022-01a.jpg</v>
      </c>
      <c r="Z187" s="125" t="str">
        <f>[1]!VendorFilteredRows( EquipmentListTable[],EquipmentListTable[Supplier], FilterSpecs!$A$6, $A$2)</f>
        <v>https://www.sparkfun.com/products/14022</v>
      </c>
      <c r="AA187" s="125" t="str">
        <f>[1]!VendorFilteredRows( EquipmentListTable[],EquipmentListTable[Supplier], FilterSpecs!$A$6, $A$2)</f>
        <v>https://www.mouser.com/ProductDetail/474-DEV-14022</v>
      </c>
      <c r="AB187" s="125"/>
      <c r="AC187" s="125"/>
    </row>
    <row r="188" spans="1:29" x14ac:dyDescent="0.3">
      <c r="A188" s="125" t="str">
        <f>[1]!VendorFilteredRows( EquipmentListTable[],EquipmentListTable[Supplier], FilterSpecs!$A$6, $A$2)</f>
        <v>Advanced &amp; Optional Components</v>
      </c>
      <c r="B188" s="125" t="str">
        <f>[1]!VendorFilteredRows( EquipmentListTable[],EquipmentListTable[Supplier], FilterSpecs!$A$6, $A$2)</f>
        <v>Voice Recognition</v>
      </c>
      <c r="C188" s="125" t="str">
        <f>[1]!VendorFilteredRows( EquipmentListTable[],EquipmentListTable[Supplier], FilterSpecs!$A$6, $A$2)</f>
        <v>SparkFun</v>
      </c>
      <c r="D188" s="125" t="str">
        <f>[1]!VendorFilteredRows( EquipmentListTable[],EquipmentListTable[Supplier], FilterSpecs!$A$6, $A$2)</f>
        <v>COM-13316</v>
      </c>
      <c r="E188" s="125">
        <f>[1]!VendorFilteredRows( EquipmentListTable[],EquipmentListTable[Supplier], FilterSpecs!$A$6, $A$2)</f>
        <v>0</v>
      </c>
      <c r="F188" s="125">
        <f>[1]!VendorFilteredRows( EquipmentListTable[],EquipmentListTable[Supplier], FilterSpecs!$A$6, $A$2)</f>
        <v>1</v>
      </c>
      <c r="G188" s="125">
        <f>[1]!VendorFilteredRows( EquipmentListTable[],EquipmentListTable[Supplier], FilterSpecs!$A$6, $A$2)</f>
        <v>0</v>
      </c>
      <c r="H188" s="125">
        <f>[1]!VendorFilteredRows( EquipmentListTable[],EquipmentListTable[Supplier], FilterSpecs!$A$6, $A$2)</f>
        <v>1</v>
      </c>
      <c r="I188" s="125">
        <f>[1]!VendorFilteredRows( EquipmentListTable[],EquipmentListTable[Supplier], FilterSpecs!$A$6, $A$2)</f>
        <v>0</v>
      </c>
      <c r="J188" s="125">
        <f>[1]!VendorFilteredRows( EquipmentListTable[],EquipmentListTable[Supplier], FilterSpecs!$A$6, $A$2)</f>
        <v>0</v>
      </c>
      <c r="K188" s="125">
        <f>[1]!VendorFilteredRows( EquipmentListTable[],EquipmentListTable[Supplier], FilterSpecs!$A$6, $A$2)</f>
        <v>1</v>
      </c>
      <c r="L188" s="125">
        <f>[1]!VendorFilteredRows( EquipmentListTable[],EquipmentListTable[Supplier], FilterSpecs!$A$6, $A$2)</f>
        <v>1</v>
      </c>
      <c r="M188" s="125" t="str">
        <f>[1]!VendorFilteredRows( EquipmentListTable[],EquipmentListTable[Supplier], FilterSpecs!$A$6, $A$2)</f>
        <v>EasyVR Shield 3.0 - Voice Recognition Shield</v>
      </c>
      <c r="N188" s="125">
        <f>[1]!VendorFilteredRows( EquipmentListTable[],EquipmentListTable[Supplier], FilterSpecs!$A$6, $A$2)</f>
        <v>49.95</v>
      </c>
      <c r="O188" s="125">
        <f>[1]!VendorFilteredRows( EquipmentListTable[],EquipmentListTable[Supplier], FilterSpecs!$A$6, $A$2)</f>
        <v>49.95</v>
      </c>
      <c r="P188" s="125" t="str">
        <f>[1]!VendorFilteredRows( EquipmentListTable[],EquipmentListTable[Supplier], FilterSpecs!$A$6, $A$2)</f>
        <v>A</v>
      </c>
      <c r="Q188" s="125">
        <f>[1]!VendorFilteredRows( EquipmentListTable[],EquipmentListTable[Supplier], FilterSpecs!$A$6, $A$2)</f>
        <v>260</v>
      </c>
      <c r="R188" s="125" t="str">
        <f>[1]!VendorFilteredRows( EquipmentListTable[],EquipmentListTable[Supplier], FilterSpecs!$A$6, $A$2)</f>
        <v>COM-13316</v>
      </c>
      <c r="S188" s="125">
        <f>[1]!VendorFilteredRows( EquipmentListTable[],EquipmentListTable[Supplier], FilterSpecs!$A$6, $A$2)</f>
        <v>0</v>
      </c>
      <c r="T188" s="125">
        <f>[1]!VendorFilteredRows( EquipmentListTable[],EquipmentListTable[Supplier], FilterSpecs!$A$6, $A$2)</f>
        <v>49.95</v>
      </c>
      <c r="U188" s="125">
        <f>[1]!VendorFilteredRows( EquipmentListTable[],EquipmentListTable[Supplier], FilterSpecs!$A$6, $A$2)</f>
        <v>0</v>
      </c>
      <c r="V188" s="125">
        <f>[1]!VendorFilteredRows( EquipmentListTable[],EquipmentListTable[Supplier], FilterSpecs!$A$6, $A$2)</f>
        <v>49.95</v>
      </c>
      <c r="W188" s="125">
        <f>[1]!VendorFilteredRows( EquipmentListTable[],EquipmentListTable[Supplier], FilterSpecs!$A$6, $A$2)</f>
        <v>49.95</v>
      </c>
      <c r="X188" s="125" t="str">
        <f>[1]!VendorFilteredRows( EquipmentListTable[],EquipmentListTable[Supplier], FilterSpecs!$A$6, $A$2)</f>
        <v>https://www.sparkfun.com/products/13316</v>
      </c>
      <c r="Y188" s="125" t="str">
        <f>[1]!VendorFilteredRows( EquipmentListTable[],EquipmentListTable[Supplier], FilterSpecs!$A$6, $A$2)</f>
        <v>https://cdn.sparkfun.com/r/92-92/assets/parts/1/0/6/0/0/13316-01a.jpg</v>
      </c>
      <c r="Z188" s="125" t="str">
        <f>[1]!VendorFilteredRows( EquipmentListTable[],EquipmentListTable[Supplier], FilterSpecs!$A$6, $A$2)</f>
        <v>https://www.sparkfun.com/products/13316</v>
      </c>
      <c r="AA188" s="125" t="str">
        <f>[1]!VendorFilteredRows( EquipmentListTable[],EquipmentListTable[Supplier], FilterSpecs!$A$6, $A$2)</f>
        <v>https://www.mouser.com/ProductDetail/474-COM-13316</v>
      </c>
      <c r="AB188" s="125"/>
      <c r="AC188" s="125"/>
    </row>
    <row r="189" spans="1:29" x14ac:dyDescent="0.3">
      <c r="A189" s="125" t="str">
        <f>[1]!VendorFilteredRows( EquipmentListTable[],EquipmentListTable[Supplier], FilterSpecs!$A$6, $A$2)</f>
        <v>Smart-Home/IoT Network Integration (Fixed)</v>
      </c>
      <c r="B189" s="125" t="str">
        <f>[1]!VendorFilteredRows( EquipmentListTable[],EquipmentListTable[Supplier], FilterSpecs!$A$6, $A$2)</f>
        <v>Linux + Arduino Home Base Station</v>
      </c>
      <c r="C189" s="125" t="str">
        <f>[1]!VendorFilteredRows( EquipmentListTable[],EquipmentListTable[Supplier], FilterSpecs!$A$6, $A$2)</f>
        <v>SparkFun</v>
      </c>
      <c r="D189" s="125" t="str">
        <f>[1]!VendorFilteredRows( EquipmentListTable[],EquipmentListTable[Supplier], FilterSpecs!$A$6, $A$2)</f>
        <v>DEV-14135</v>
      </c>
      <c r="E189" s="125">
        <f>[1]!VendorFilteredRows( EquipmentListTable[],EquipmentListTable[Supplier], FilterSpecs!$A$6, $A$2)</f>
        <v>0</v>
      </c>
      <c r="F189" s="125">
        <f>[1]!VendorFilteredRows( EquipmentListTable[],EquipmentListTable[Supplier], FilterSpecs!$A$6, $A$2)</f>
        <v>0</v>
      </c>
      <c r="G189" s="125">
        <f>[1]!VendorFilteredRows( EquipmentListTable[],EquipmentListTable[Supplier], FilterSpecs!$A$6, $A$2)</f>
        <v>0</v>
      </c>
      <c r="H189" s="125">
        <f>[1]!VendorFilteredRows( EquipmentListTable[],EquipmentListTable[Supplier], FilterSpecs!$A$6, $A$2)</f>
        <v>0</v>
      </c>
      <c r="I189" s="125">
        <f>[1]!VendorFilteredRows( EquipmentListTable[],EquipmentListTable[Supplier], FilterSpecs!$A$6, $A$2)</f>
        <v>0</v>
      </c>
      <c r="J189" s="125">
        <f>[1]!VendorFilteredRows( EquipmentListTable[],EquipmentListTable[Supplier], FilterSpecs!$A$6, $A$2)</f>
        <v>0</v>
      </c>
      <c r="K189" s="125">
        <f>[1]!VendorFilteredRows( EquipmentListTable[],EquipmentListTable[Supplier], FilterSpecs!$A$6, $A$2)</f>
        <v>0</v>
      </c>
      <c r="L189" s="125">
        <f>[1]!VendorFilteredRows( EquipmentListTable[],EquipmentListTable[Supplier], FilterSpecs!$A$6, $A$2)</f>
        <v>0</v>
      </c>
      <c r="M189" s="125" t="str">
        <f>[1]!VendorFilteredRows( EquipmentListTable[],EquipmentListTable[Supplier], FilterSpecs!$A$6, $A$2)</f>
        <v>Arduino Tian</v>
      </c>
      <c r="N189" s="125">
        <f>[1]!VendorFilteredRows( EquipmentListTable[],EquipmentListTable[Supplier], FilterSpecs!$A$6, $A$2)</f>
        <v>94.95</v>
      </c>
      <c r="O189" s="125">
        <f>[1]!VendorFilteredRows( EquipmentListTable[],EquipmentListTable[Supplier], FilterSpecs!$A$6, $A$2)</f>
        <v>0</v>
      </c>
      <c r="P189" s="125" t="str">
        <f>[1]!VendorFilteredRows( EquipmentListTable[],EquipmentListTable[Supplier], FilterSpecs!$A$6, $A$2)</f>
        <v>H</v>
      </c>
      <c r="Q189" s="125">
        <f>[1]!VendorFilteredRows( EquipmentListTable[],EquipmentListTable[Supplier], FilterSpecs!$A$6, $A$2)</f>
        <v>265</v>
      </c>
      <c r="R189" s="125" t="str">
        <f>[1]!VendorFilteredRows( EquipmentListTable[],EquipmentListTable[Supplier], FilterSpecs!$A$6, $A$2)</f>
        <v>DEV-14135</v>
      </c>
      <c r="S189" s="125">
        <f>[1]!VendorFilteredRows( EquipmentListTable[],EquipmentListTable[Supplier], FilterSpecs!$A$6, $A$2)</f>
        <v>0</v>
      </c>
      <c r="T189" s="125">
        <f>[1]!VendorFilteredRows( EquipmentListTable[],EquipmentListTable[Supplier], FilterSpecs!$A$6, $A$2)</f>
        <v>0</v>
      </c>
      <c r="U189" s="125">
        <f>[1]!VendorFilteredRows( EquipmentListTable[],EquipmentListTable[Supplier], FilterSpecs!$A$6, $A$2)</f>
        <v>0</v>
      </c>
      <c r="V189" s="125">
        <f>[1]!VendorFilteredRows( EquipmentListTable[],EquipmentListTable[Supplier], FilterSpecs!$A$6, $A$2)</f>
        <v>0</v>
      </c>
      <c r="W189" s="125">
        <f>[1]!VendorFilteredRows( EquipmentListTable[],EquipmentListTable[Supplier], FilterSpecs!$A$6, $A$2)</f>
        <v>0</v>
      </c>
      <c r="X189" s="125" t="str">
        <f>[1]!VendorFilteredRows( EquipmentListTable[],EquipmentListTable[Supplier], FilterSpecs!$A$6, $A$2)</f>
        <v>https://www.sparkfun.com/products/14135</v>
      </c>
      <c r="Y189" s="125" t="str">
        <f>[1]!VendorFilteredRows( EquipmentListTable[],EquipmentListTable[Supplier], FilterSpecs!$A$6, $A$2)</f>
        <v>https://cdn.sparkfun.com/r/92-92/assets/parts/1/2/0/3/4/14135-03.jpg</v>
      </c>
      <c r="Z189" s="125" t="str">
        <f>[1]!VendorFilteredRows( EquipmentListTable[],EquipmentListTable[Supplier], FilterSpecs!$A$6, $A$2)</f>
        <v>https://www.sparkfun.com/products/14135</v>
      </c>
      <c r="AA189" s="125" t="str">
        <f>[1]!VendorFilteredRows( EquipmentListTable[],EquipmentListTable[Supplier], FilterSpecs!$A$6, $A$2)</f>
        <v>https://www.mouser.com/ProductDetail/474-DEV-14135</v>
      </c>
      <c r="AB189" s="125"/>
      <c r="AC189" s="125"/>
    </row>
    <row r="190" spans="1:29" x14ac:dyDescent="0.3">
      <c r="A190" s="125" t="str">
        <f>[1]!VendorFilteredRows( EquipmentListTable[],EquipmentListTable[Supplier], FilterSpecs!$A$6, $A$2)</f>
        <v>Smart-Home/IoT Network Integration (Fixed)</v>
      </c>
      <c r="B190" s="125" t="str">
        <f>[1]!VendorFilteredRows( EquipmentListTable[],EquipmentListTable[Supplier], FilterSpecs!$A$6, $A$2)</f>
        <v>BeagleBone Black Iot/Base Station</v>
      </c>
      <c r="C190" s="125" t="str">
        <f>[1]!VendorFilteredRows( EquipmentListTable[],EquipmentListTable[Supplier], FilterSpecs!$A$6, $A$2)</f>
        <v>SparkFun</v>
      </c>
      <c r="D190" s="125" t="str">
        <f>[1]!VendorFilteredRows( EquipmentListTable[],EquipmentListTable[Supplier], FilterSpecs!$A$6, $A$2)</f>
        <v>DEV-14162</v>
      </c>
      <c r="E190" s="125">
        <f>[1]!VendorFilteredRows( EquipmentListTable[],EquipmentListTable[Supplier], FilterSpecs!$A$6, $A$2)</f>
        <v>0</v>
      </c>
      <c r="F190" s="125">
        <f>[1]!VendorFilteredRows( EquipmentListTable[],EquipmentListTable[Supplier], FilterSpecs!$A$6, $A$2)</f>
        <v>1</v>
      </c>
      <c r="G190" s="125">
        <f>[1]!VendorFilteredRows( EquipmentListTable[],EquipmentListTable[Supplier], FilterSpecs!$A$6, $A$2)</f>
        <v>0</v>
      </c>
      <c r="H190" s="125">
        <f>[1]!VendorFilteredRows( EquipmentListTable[],EquipmentListTable[Supplier], FilterSpecs!$A$6, $A$2)</f>
        <v>1</v>
      </c>
      <c r="I190" s="125">
        <f>[1]!VendorFilteredRows( EquipmentListTable[],EquipmentListTable[Supplier], FilterSpecs!$A$6, $A$2)</f>
        <v>0</v>
      </c>
      <c r="J190" s="125">
        <f>[1]!VendorFilteredRows( EquipmentListTable[],EquipmentListTable[Supplier], FilterSpecs!$A$6, $A$2)</f>
        <v>0</v>
      </c>
      <c r="K190" s="125">
        <f>[1]!VendorFilteredRows( EquipmentListTable[],EquipmentListTable[Supplier], FilterSpecs!$A$6, $A$2)</f>
        <v>1</v>
      </c>
      <c r="L190" s="125">
        <f>[1]!VendorFilteredRows( EquipmentListTable[],EquipmentListTable[Supplier], FilterSpecs!$A$6, $A$2)</f>
        <v>1</v>
      </c>
      <c r="M190" s="125" t="str">
        <f>[1]!VendorFilteredRows( EquipmentListTable[],EquipmentListTable[Supplier], FilterSpecs!$A$6, $A$2)</f>
        <v>BeagleBone Black Wireless</v>
      </c>
      <c r="N190" s="125">
        <f>[1]!VendorFilteredRows( EquipmentListTable[],EquipmentListTable[Supplier], FilterSpecs!$A$6, $A$2)</f>
        <v>69.95</v>
      </c>
      <c r="O190" s="125">
        <f>[1]!VendorFilteredRows( EquipmentListTable[],EquipmentListTable[Supplier], FilterSpecs!$A$6, $A$2)</f>
        <v>69.95</v>
      </c>
      <c r="P190" s="125" t="str">
        <f>[1]!VendorFilteredRows( EquipmentListTable[],EquipmentListTable[Supplier], FilterSpecs!$A$6, $A$2)</f>
        <v>E</v>
      </c>
      <c r="Q190" s="125">
        <f>[1]!VendorFilteredRows( EquipmentListTable[],EquipmentListTable[Supplier], FilterSpecs!$A$6, $A$2)</f>
        <v>266</v>
      </c>
      <c r="R190" s="125" t="str">
        <f>[1]!VendorFilteredRows( EquipmentListTable[],EquipmentListTable[Supplier], FilterSpecs!$A$6, $A$2)</f>
        <v>DEV-14162</v>
      </c>
      <c r="S190" s="125">
        <f>[1]!VendorFilteredRows( EquipmentListTable[],EquipmentListTable[Supplier], FilterSpecs!$A$6, $A$2)</f>
        <v>0</v>
      </c>
      <c r="T190" s="125">
        <f>[1]!VendorFilteredRows( EquipmentListTable[],EquipmentListTable[Supplier], FilterSpecs!$A$6, $A$2)</f>
        <v>69.95</v>
      </c>
      <c r="U190" s="125">
        <f>[1]!VendorFilteredRows( EquipmentListTable[],EquipmentListTable[Supplier], FilterSpecs!$A$6, $A$2)</f>
        <v>0</v>
      </c>
      <c r="V190" s="125">
        <f>[1]!VendorFilteredRows( EquipmentListTable[],EquipmentListTable[Supplier], FilterSpecs!$A$6, $A$2)</f>
        <v>69.95</v>
      </c>
      <c r="W190" s="125">
        <f>[1]!VendorFilteredRows( EquipmentListTable[],EquipmentListTable[Supplier], FilterSpecs!$A$6, $A$2)</f>
        <v>69.95</v>
      </c>
      <c r="X190" s="125" t="str">
        <f>[1]!VendorFilteredRows( EquipmentListTable[],EquipmentListTable[Supplier], FilterSpecs!$A$6, $A$2)</f>
        <v>https://www.sparkfun.com/products/14162</v>
      </c>
      <c r="Y190" s="125" t="str">
        <f>[1]!VendorFilteredRows( EquipmentListTable[],EquipmentListTable[Supplier], FilterSpecs!$A$6, $A$2)</f>
        <v>https://cdn.sparkfun.com/r/92-92/assets/parts/1/2/0/7/6/14162-02.jpg</v>
      </c>
      <c r="Z190" s="125" t="str">
        <f>[1]!VendorFilteredRows( EquipmentListTable[],EquipmentListTable[Supplier], FilterSpecs!$A$6, $A$2)</f>
        <v>https://www.sparkfun.com/products/14162</v>
      </c>
      <c r="AA190" s="125" t="str">
        <f>[1]!VendorFilteredRows( EquipmentListTable[],EquipmentListTable[Supplier], FilterSpecs!$A$6, $A$2)</f>
        <v>https://www.mouser.com/ProductDetail/474-DEV-14162</v>
      </c>
      <c r="AB190" s="125"/>
      <c r="AC190" s="125"/>
    </row>
    <row r="191" spans="1:29" x14ac:dyDescent="0.3">
      <c r="A191" s="125" t="str">
        <f>[1]!VendorFilteredRows( EquipmentListTable[],EquipmentListTable[Supplier], FilterSpecs!$A$6, $A$2)</f>
        <v>Smart-Home/IoT Network Integration (Fixed)</v>
      </c>
      <c r="B191" s="125" t="str">
        <f>[1]!VendorFilteredRows( EquipmentListTable[],EquipmentListTable[Supplier], FilterSpecs!$A$6, $A$2)</f>
        <v>BeagleBone Black Iot/Base Station</v>
      </c>
      <c r="C191" s="125" t="str">
        <f>[1]!VendorFilteredRows( EquipmentListTable[],EquipmentListTable[Supplier], FilterSpecs!$A$6, $A$2)</f>
        <v>SparkFun</v>
      </c>
      <c r="D191" s="125" t="str">
        <f>[1]!VendorFilteredRows( EquipmentListTable[],EquipmentListTable[Supplier], FilterSpecs!$A$6, $A$2)</f>
        <v>DEV-12774</v>
      </c>
      <c r="E191" s="125">
        <f>[1]!VendorFilteredRows( EquipmentListTable[],EquipmentListTable[Supplier], FilterSpecs!$A$6, $A$2)</f>
        <v>0</v>
      </c>
      <c r="F191" s="125">
        <f>[1]!VendorFilteredRows( EquipmentListTable[],EquipmentListTable[Supplier], FilterSpecs!$A$6, $A$2)</f>
        <v>1</v>
      </c>
      <c r="G191" s="125">
        <f>[1]!VendorFilteredRows( EquipmentListTable[],EquipmentListTable[Supplier], FilterSpecs!$A$6, $A$2)</f>
        <v>0</v>
      </c>
      <c r="H191" s="125">
        <f>[1]!VendorFilteredRows( EquipmentListTable[],EquipmentListTable[Supplier], FilterSpecs!$A$6, $A$2)</f>
        <v>1</v>
      </c>
      <c r="I191" s="125">
        <f>[1]!VendorFilteredRows( EquipmentListTable[],EquipmentListTable[Supplier], FilterSpecs!$A$6, $A$2)</f>
        <v>0</v>
      </c>
      <c r="J191" s="125">
        <f>[1]!VendorFilteredRows( EquipmentListTable[],EquipmentListTable[Supplier], FilterSpecs!$A$6, $A$2)</f>
        <v>0</v>
      </c>
      <c r="K191" s="125">
        <f>[1]!VendorFilteredRows( EquipmentListTable[],EquipmentListTable[Supplier], FilterSpecs!$A$6, $A$2)</f>
        <v>1</v>
      </c>
      <c r="L191" s="125">
        <f>[1]!VendorFilteredRows( EquipmentListTable[],EquipmentListTable[Supplier], FilterSpecs!$A$6, $A$2)</f>
        <v>1</v>
      </c>
      <c r="M191" s="125" t="str">
        <f>[1]!VendorFilteredRows( EquipmentListTable[],EquipmentListTable[Supplier], FilterSpecs!$A$6, $A$2)</f>
        <v>SparkFun BeagleBone Black Proto Cape</v>
      </c>
      <c r="N191" s="125">
        <f>[1]!VendorFilteredRows( EquipmentListTable[],EquipmentListTable[Supplier], FilterSpecs!$A$6, $A$2)</f>
        <v>9.9499999999999993</v>
      </c>
      <c r="O191" s="125">
        <f>[1]!VendorFilteredRows( EquipmentListTable[],EquipmentListTable[Supplier], FilterSpecs!$A$6, $A$2)</f>
        <v>9.9499999999999993</v>
      </c>
      <c r="P191" s="125" t="str">
        <f>[1]!VendorFilteredRows( EquipmentListTable[],EquipmentListTable[Supplier], FilterSpecs!$A$6, $A$2)</f>
        <v>E</v>
      </c>
      <c r="Q191" s="125">
        <f>[1]!VendorFilteredRows( EquipmentListTable[],EquipmentListTable[Supplier], FilterSpecs!$A$6, $A$2)</f>
        <v>267</v>
      </c>
      <c r="R191" s="125" t="str">
        <f>[1]!VendorFilteredRows( EquipmentListTable[],EquipmentListTable[Supplier], FilterSpecs!$A$6, $A$2)</f>
        <v>DEV-12774</v>
      </c>
      <c r="S191" s="125">
        <f>[1]!VendorFilteredRows( EquipmentListTable[],EquipmentListTable[Supplier], FilterSpecs!$A$6, $A$2)</f>
        <v>0</v>
      </c>
      <c r="T191" s="125">
        <f>[1]!VendorFilteredRows( EquipmentListTable[],EquipmentListTable[Supplier], FilterSpecs!$A$6, $A$2)</f>
        <v>9.9499999999999993</v>
      </c>
      <c r="U191" s="125">
        <f>[1]!VendorFilteredRows( EquipmentListTable[],EquipmentListTable[Supplier], FilterSpecs!$A$6, $A$2)</f>
        <v>0</v>
      </c>
      <c r="V191" s="125">
        <f>[1]!VendorFilteredRows( EquipmentListTable[],EquipmentListTable[Supplier], FilterSpecs!$A$6, $A$2)</f>
        <v>9.9499999999999993</v>
      </c>
      <c r="W191" s="125">
        <f>[1]!VendorFilteredRows( EquipmentListTable[],EquipmentListTable[Supplier], FilterSpecs!$A$6, $A$2)</f>
        <v>9.9499999999999993</v>
      </c>
      <c r="X191" s="125" t="str">
        <f>[1]!VendorFilteredRows( EquipmentListTable[],EquipmentListTable[Supplier], FilterSpecs!$A$6, $A$2)</f>
        <v>https://www.sparkfun.com/products/12774</v>
      </c>
      <c r="Y191" s="125" t="str">
        <f>[1]!VendorFilteredRows( EquipmentListTable[],EquipmentListTable[Supplier], FilterSpecs!$A$6, $A$2)</f>
        <v>https://cdn.sparkfun.com/r/92-92/assets/parts/9/5/5/9/12774-02.jpg</v>
      </c>
      <c r="Z191" s="125" t="str">
        <f>[1]!VendorFilteredRows( EquipmentListTable[],EquipmentListTable[Supplier], FilterSpecs!$A$6, $A$2)</f>
        <v>https://www.sparkfun.com/products/12774</v>
      </c>
      <c r="AA191" s="125" t="str">
        <f>[1]!VendorFilteredRows( EquipmentListTable[],EquipmentListTable[Supplier], FilterSpecs!$A$6, $A$2)</f>
        <v>https://www.mouser.com/ProductDetail/474-DEV-12774</v>
      </c>
      <c r="AB191" s="125"/>
      <c r="AC191" s="125"/>
    </row>
    <row r="192" spans="1:29" x14ac:dyDescent="0.3">
      <c r="A192" s="125" t="str">
        <f>[1]!VendorFilteredRows( EquipmentListTable[],EquipmentListTable[Supplier], FilterSpecs!$A$6, $A$2)</f>
        <v>Smart-Home/IoT Network Integration (Fixed)</v>
      </c>
      <c r="B192" s="125" t="str">
        <f>[1]!VendorFilteredRows( EquipmentListTable[],EquipmentListTable[Supplier], FilterSpecs!$A$6, $A$2)</f>
        <v>BeagleBone Black Iot/Base Station</v>
      </c>
      <c r="C192" s="125" t="str">
        <f>[1]!VendorFilteredRows( EquipmentListTable[],EquipmentListTable[Supplier], FilterSpecs!$A$6, $A$2)</f>
        <v>SparkFun</v>
      </c>
      <c r="D192" s="125" t="str">
        <f>[1]!VendorFilteredRows( EquipmentListTable[],EquipmentListTable[Supplier], FilterSpecs!$A$6, $A$2)</f>
        <v>DEV-12086</v>
      </c>
      <c r="E192" s="125">
        <f>[1]!VendorFilteredRows( EquipmentListTable[],EquipmentListTable[Supplier], FilterSpecs!$A$6, $A$2)</f>
        <v>0</v>
      </c>
      <c r="F192" s="125">
        <f>[1]!VendorFilteredRows( EquipmentListTable[],EquipmentListTable[Supplier], FilterSpecs!$A$6, $A$2)</f>
        <v>0</v>
      </c>
      <c r="G192" s="125">
        <f>[1]!VendorFilteredRows( EquipmentListTable[],EquipmentListTable[Supplier], FilterSpecs!$A$6, $A$2)</f>
        <v>0</v>
      </c>
      <c r="H192" s="125">
        <f>[1]!VendorFilteredRows( EquipmentListTable[],EquipmentListTable[Supplier], FilterSpecs!$A$6, $A$2)</f>
        <v>0</v>
      </c>
      <c r="I192" s="125">
        <f>[1]!VendorFilteredRows( EquipmentListTable[],EquipmentListTable[Supplier], FilterSpecs!$A$6, $A$2)</f>
        <v>0</v>
      </c>
      <c r="J192" s="125">
        <f>[1]!VendorFilteredRows( EquipmentListTable[],EquipmentListTable[Supplier], FilterSpecs!$A$6, $A$2)</f>
        <v>0</v>
      </c>
      <c r="K192" s="125">
        <f>[1]!VendorFilteredRows( EquipmentListTable[],EquipmentListTable[Supplier], FilterSpecs!$A$6, $A$2)</f>
        <v>0</v>
      </c>
      <c r="L192" s="125">
        <f>[1]!VendorFilteredRows( EquipmentListTable[],EquipmentListTable[Supplier], FilterSpecs!$A$6, $A$2)</f>
        <v>0</v>
      </c>
      <c r="M192" s="125" t="str">
        <f>[1]!VendorFilteredRows( EquipmentListTable[],EquipmentListTable[Supplier], FilterSpecs!$A$6, $A$2)</f>
        <v>BeagleBone Black Cape - LCD (7.0\")</v>
      </c>
      <c r="N192" s="125">
        <f>[1]!VendorFilteredRows( EquipmentListTable[],EquipmentListTable[Supplier], FilterSpecs!$A$6, $A$2)</f>
        <v>99.95</v>
      </c>
      <c r="O192" s="125">
        <f>[1]!VendorFilteredRows( EquipmentListTable[],EquipmentListTable[Supplier], FilterSpecs!$A$6, $A$2)</f>
        <v>0</v>
      </c>
      <c r="P192" s="125" t="str">
        <f>[1]!VendorFilteredRows( EquipmentListTable[],EquipmentListTable[Supplier], FilterSpecs!$A$6, $A$2)</f>
        <v>E</v>
      </c>
      <c r="Q192" s="125">
        <f>[1]!VendorFilteredRows( EquipmentListTable[],EquipmentListTable[Supplier], FilterSpecs!$A$6, $A$2)</f>
        <v>268</v>
      </c>
      <c r="R192" s="125" t="str">
        <f>[1]!VendorFilteredRows( EquipmentListTable[],EquipmentListTable[Supplier], FilterSpecs!$A$6, $A$2)</f>
        <v>DEV-12086</v>
      </c>
      <c r="S192" s="125">
        <f>[1]!VendorFilteredRows( EquipmentListTable[],EquipmentListTable[Supplier], FilterSpecs!$A$6, $A$2)</f>
        <v>0</v>
      </c>
      <c r="T192" s="125">
        <f>[1]!VendorFilteredRows( EquipmentListTable[],EquipmentListTable[Supplier], FilterSpecs!$A$6, $A$2)</f>
        <v>0</v>
      </c>
      <c r="U192" s="125">
        <f>[1]!VendorFilteredRows( EquipmentListTable[],EquipmentListTable[Supplier], FilterSpecs!$A$6, $A$2)</f>
        <v>0</v>
      </c>
      <c r="V192" s="125">
        <f>[1]!VendorFilteredRows( EquipmentListTable[],EquipmentListTable[Supplier], FilterSpecs!$A$6, $A$2)</f>
        <v>0</v>
      </c>
      <c r="W192" s="125">
        <f>[1]!VendorFilteredRows( EquipmentListTable[],EquipmentListTable[Supplier], FilterSpecs!$A$6, $A$2)</f>
        <v>0</v>
      </c>
      <c r="X192" s="125" t="str">
        <f>[1]!VendorFilteredRows( EquipmentListTable[],EquipmentListTable[Supplier], FilterSpecs!$A$6, $A$2)</f>
        <v>https://www.sparkfun.com/products/12086</v>
      </c>
      <c r="Y192" s="125" t="str">
        <f>[1]!VendorFilteredRows( EquipmentListTable[],EquipmentListTable[Supplier], FilterSpecs!$A$6, $A$2)</f>
        <v>https://cdn.sparkfun.com/r/92-92/assets/parts/8/7/1/8/12086-01.jpg</v>
      </c>
      <c r="Z192" s="125" t="str">
        <f>[1]!VendorFilteredRows( EquipmentListTable[],EquipmentListTable[Supplier], FilterSpecs!$A$6, $A$2)</f>
        <v>https://www.sparkfun.com/products/12086</v>
      </c>
      <c r="AA192" s="125" t="str">
        <f>[1]!VendorFilteredRows( EquipmentListTable[],EquipmentListTable[Supplier], FilterSpecs!$A$6, $A$2)</f>
        <v>https://www.mouser.com/ProductDetail/474-DEV-12086</v>
      </c>
      <c r="AB192" s="125"/>
      <c r="AC192" s="125"/>
    </row>
    <row r="193" spans="1:29" x14ac:dyDescent="0.3">
      <c r="A193" s="125" t="str">
        <f>[1]!VendorFilteredRows( EquipmentListTable[],EquipmentListTable[Supplier], FilterSpecs!$A$6, $A$2)</f>
        <v>Smart-Home/IoT Network Integration (Fixed)</v>
      </c>
      <c r="B193" s="125" t="str">
        <f>[1]!VendorFilteredRows( EquipmentListTable[],EquipmentListTable[Supplier], FilterSpecs!$A$6, $A$2)</f>
        <v>BeagleBone Black Iot/Base Station</v>
      </c>
      <c r="C193" s="125" t="str">
        <f>[1]!VendorFilteredRows( EquipmentListTable[],EquipmentListTable[Supplier], FilterSpecs!$A$6, $A$2)</f>
        <v>SparkFun</v>
      </c>
      <c r="D193" s="125" t="str">
        <f>[1]!VendorFilteredRows( EquipmentListTable[],EquipmentListTable[Supplier], FilterSpecs!$A$6, $A$2)</f>
        <v>DEV-12085</v>
      </c>
      <c r="E193" s="125">
        <f>[1]!VendorFilteredRows( EquipmentListTable[],EquipmentListTable[Supplier], FilterSpecs!$A$6, $A$2)</f>
        <v>0</v>
      </c>
      <c r="F193" s="125">
        <f>[1]!VendorFilteredRows( EquipmentListTable[],EquipmentListTable[Supplier], FilterSpecs!$A$6, $A$2)</f>
        <v>0</v>
      </c>
      <c r="G193" s="125">
        <f>[1]!VendorFilteredRows( EquipmentListTable[],EquipmentListTable[Supplier], FilterSpecs!$A$6, $A$2)</f>
        <v>0</v>
      </c>
      <c r="H193" s="125">
        <f>[1]!VendorFilteredRows( EquipmentListTable[],EquipmentListTable[Supplier], FilterSpecs!$A$6, $A$2)</f>
        <v>0</v>
      </c>
      <c r="I193" s="125">
        <f>[1]!VendorFilteredRows( EquipmentListTable[],EquipmentListTable[Supplier], FilterSpecs!$A$6, $A$2)</f>
        <v>0</v>
      </c>
      <c r="J193" s="125">
        <f>[1]!VendorFilteredRows( EquipmentListTable[],EquipmentListTable[Supplier], FilterSpecs!$A$6, $A$2)</f>
        <v>0</v>
      </c>
      <c r="K193" s="125">
        <f>[1]!VendorFilteredRows( EquipmentListTable[],EquipmentListTable[Supplier], FilterSpecs!$A$6, $A$2)</f>
        <v>0</v>
      </c>
      <c r="L193" s="125">
        <f>[1]!VendorFilteredRows( EquipmentListTable[],EquipmentListTable[Supplier], FilterSpecs!$A$6, $A$2)</f>
        <v>0</v>
      </c>
      <c r="M193" s="125" t="str">
        <f>[1]!VendorFilteredRows( EquipmentListTable[],EquipmentListTable[Supplier], FilterSpecs!$A$6, $A$2)</f>
        <v>BeagleBone Black Cape - LCD (4.3\")</v>
      </c>
      <c r="N193" s="125">
        <f>[1]!VendorFilteredRows( EquipmentListTable[],EquipmentListTable[Supplier], FilterSpecs!$A$6, $A$2)</f>
        <v>65.95</v>
      </c>
      <c r="O193" s="125">
        <f>[1]!VendorFilteredRows( EquipmentListTable[],EquipmentListTable[Supplier], FilterSpecs!$A$6, $A$2)</f>
        <v>0</v>
      </c>
      <c r="P193" s="125" t="str">
        <f>[1]!VendorFilteredRows( EquipmentListTable[],EquipmentListTable[Supplier], FilterSpecs!$A$6, $A$2)</f>
        <v>E</v>
      </c>
      <c r="Q193" s="125">
        <f>[1]!VendorFilteredRows( EquipmentListTable[],EquipmentListTable[Supplier], FilterSpecs!$A$6, $A$2)</f>
        <v>269</v>
      </c>
      <c r="R193" s="125" t="str">
        <f>[1]!VendorFilteredRows( EquipmentListTable[],EquipmentListTable[Supplier], FilterSpecs!$A$6, $A$2)</f>
        <v>DEV-12085</v>
      </c>
      <c r="S193" s="125">
        <f>[1]!VendorFilteredRows( EquipmentListTable[],EquipmentListTable[Supplier], FilterSpecs!$A$6, $A$2)</f>
        <v>0</v>
      </c>
      <c r="T193" s="125">
        <f>[1]!VendorFilteredRows( EquipmentListTable[],EquipmentListTable[Supplier], FilterSpecs!$A$6, $A$2)</f>
        <v>0</v>
      </c>
      <c r="U193" s="125">
        <f>[1]!VendorFilteredRows( EquipmentListTable[],EquipmentListTable[Supplier], FilterSpecs!$A$6, $A$2)</f>
        <v>0</v>
      </c>
      <c r="V193" s="125">
        <f>[1]!VendorFilteredRows( EquipmentListTable[],EquipmentListTable[Supplier], FilterSpecs!$A$6, $A$2)</f>
        <v>0</v>
      </c>
      <c r="W193" s="125">
        <f>[1]!VendorFilteredRows( EquipmentListTable[],EquipmentListTable[Supplier], FilterSpecs!$A$6, $A$2)</f>
        <v>0</v>
      </c>
      <c r="X193" s="125" t="str">
        <f>[1]!VendorFilteredRows( EquipmentListTable[],EquipmentListTable[Supplier], FilterSpecs!$A$6, $A$2)</f>
        <v>https://www.sparkfun.com/products/12085</v>
      </c>
      <c r="Y193" s="125" t="str">
        <f>[1]!VendorFilteredRows( EquipmentListTable[],EquipmentListTable[Supplier], FilterSpecs!$A$6, $A$2)</f>
        <v>https://cdn.sparkfun.com/r/92-92/assets/parts/8/7/1/7/12085-01.jpg</v>
      </c>
      <c r="Z193" s="125" t="str">
        <f>[1]!VendorFilteredRows( EquipmentListTable[],EquipmentListTable[Supplier], FilterSpecs!$A$6, $A$2)</f>
        <v>https://www.sparkfun.com/products/12085</v>
      </c>
      <c r="AA193" s="125" t="str">
        <f>[1]!VendorFilteredRows( EquipmentListTable[],EquipmentListTable[Supplier], FilterSpecs!$A$6, $A$2)</f>
        <v>https://www.mouser.com/ProductDetail/474-DEV-12085</v>
      </c>
      <c r="AB193" s="125"/>
      <c r="AC193" s="125"/>
    </row>
    <row r="194" spans="1:29" x14ac:dyDescent="0.3">
      <c r="A194" s="125" t="str">
        <f>[1]!VendorFilteredRows( EquipmentListTable[],EquipmentListTable[Supplier], FilterSpecs!$A$6, $A$2)</f>
        <v>Smart-Home/IoT Network Integration (Fixed)</v>
      </c>
      <c r="B194" s="125" t="str">
        <f>[1]!VendorFilteredRows( EquipmentListTable[],EquipmentListTable[Supplier], FilterSpecs!$A$6, $A$2)</f>
        <v>BeagleBone Black Iot/Base Station</v>
      </c>
      <c r="C194" s="125" t="str">
        <f>[1]!VendorFilteredRows( EquipmentListTable[],EquipmentListTable[Supplier], FilterSpecs!$A$6, $A$2)</f>
        <v>SparkFun</v>
      </c>
      <c r="D194" s="125" t="str">
        <f>[1]!VendorFilteredRows( EquipmentListTable[],EquipmentListTable[Supplier], FilterSpecs!$A$6, $A$2)</f>
        <v>PRT-12842</v>
      </c>
      <c r="E194" s="125">
        <f>[1]!VendorFilteredRows( EquipmentListTable[],EquipmentListTable[Supplier], FilterSpecs!$A$6, $A$2)</f>
        <v>0</v>
      </c>
      <c r="F194" s="125">
        <f>[1]!VendorFilteredRows( EquipmentListTable[],EquipmentListTable[Supplier], FilterSpecs!$A$6, $A$2)</f>
        <v>0</v>
      </c>
      <c r="G194" s="125">
        <f>[1]!VendorFilteredRows( EquipmentListTable[],EquipmentListTable[Supplier], FilterSpecs!$A$6, $A$2)</f>
        <v>0</v>
      </c>
      <c r="H194" s="125">
        <f>[1]!VendorFilteredRows( EquipmentListTable[],EquipmentListTable[Supplier], FilterSpecs!$A$6, $A$2)</f>
        <v>0</v>
      </c>
      <c r="I194" s="125">
        <f>[1]!VendorFilteredRows( EquipmentListTable[],EquipmentListTable[Supplier], FilterSpecs!$A$6, $A$2)</f>
        <v>0</v>
      </c>
      <c r="J194" s="125">
        <f>[1]!VendorFilteredRows( EquipmentListTable[],EquipmentListTable[Supplier], FilterSpecs!$A$6, $A$2)</f>
        <v>0</v>
      </c>
      <c r="K194" s="125">
        <f>[1]!VendorFilteredRows( EquipmentListTable[],EquipmentListTable[Supplier], FilterSpecs!$A$6, $A$2)</f>
        <v>0</v>
      </c>
      <c r="L194" s="125">
        <f>[1]!VendorFilteredRows( EquipmentListTable[],EquipmentListTable[Supplier], FilterSpecs!$A$6, $A$2)</f>
        <v>0</v>
      </c>
      <c r="M194" s="125" t="str">
        <f>[1]!VendorFilteredRows( EquipmentListTable[],EquipmentListTable[Supplier], FilterSpecs!$A$6, $A$2)</f>
        <v>BeagleBone Black Enclosure - Clear Plastic</v>
      </c>
      <c r="N194" s="125">
        <f>[1]!VendorFilteredRows( EquipmentListTable[],EquipmentListTable[Supplier], FilterSpecs!$A$6, $A$2)</f>
        <v>7.95</v>
      </c>
      <c r="O194" s="125">
        <f>[1]!VendorFilteredRows( EquipmentListTable[],EquipmentListTable[Supplier], FilterSpecs!$A$6, $A$2)</f>
        <v>0</v>
      </c>
      <c r="P194" s="125" t="str">
        <f>[1]!VendorFilteredRows( EquipmentListTable[],EquipmentListTable[Supplier], FilterSpecs!$A$6, $A$2)</f>
        <v>E</v>
      </c>
      <c r="Q194" s="125">
        <f>[1]!VendorFilteredRows( EquipmentListTable[],EquipmentListTable[Supplier], FilterSpecs!$A$6, $A$2)</f>
        <v>270</v>
      </c>
      <c r="R194" s="125" t="str">
        <f>[1]!VendorFilteredRows( EquipmentListTable[],EquipmentListTable[Supplier], FilterSpecs!$A$6, $A$2)</f>
        <v>PRT-12842</v>
      </c>
      <c r="S194" s="125">
        <f>[1]!VendorFilteredRows( EquipmentListTable[],EquipmentListTable[Supplier], FilterSpecs!$A$6, $A$2)</f>
        <v>0</v>
      </c>
      <c r="T194" s="125">
        <f>[1]!VendorFilteredRows( EquipmentListTable[],EquipmentListTable[Supplier], FilterSpecs!$A$6, $A$2)</f>
        <v>0</v>
      </c>
      <c r="U194" s="125">
        <f>[1]!VendorFilteredRows( EquipmentListTable[],EquipmentListTable[Supplier], FilterSpecs!$A$6, $A$2)</f>
        <v>0</v>
      </c>
      <c r="V194" s="125">
        <f>[1]!VendorFilteredRows( EquipmentListTable[],EquipmentListTable[Supplier], FilterSpecs!$A$6, $A$2)</f>
        <v>0</v>
      </c>
      <c r="W194" s="125">
        <f>[1]!VendorFilteredRows( EquipmentListTable[],EquipmentListTable[Supplier], FilterSpecs!$A$6, $A$2)</f>
        <v>0</v>
      </c>
      <c r="X194" s="125" t="str">
        <f>[1]!VendorFilteredRows( EquipmentListTable[],EquipmentListTable[Supplier], FilterSpecs!$A$6, $A$2)</f>
        <v>https://www.sparkfun.com/products/12842</v>
      </c>
      <c r="Y194" s="125" t="str">
        <f>[1]!VendorFilteredRows( EquipmentListTable[],EquipmentListTable[Supplier], FilterSpecs!$A$6, $A$2)</f>
        <v>https://cdn.sparkfun.com/r/92-92/assets/parts/9/6/9/2/12842-01.jpg</v>
      </c>
      <c r="Z194" s="125" t="str">
        <f>[1]!VendorFilteredRows( EquipmentListTable[],EquipmentListTable[Supplier], FilterSpecs!$A$6, $A$2)</f>
        <v>https://www.sparkfun.com/products/12842</v>
      </c>
      <c r="AA194" s="125" t="str">
        <f>[1]!VendorFilteredRows( EquipmentListTable[],EquipmentListTable[Supplier], FilterSpecs!$A$6, $A$2)</f>
        <v>https://www.mouser.com/ProductDetail/474-PRT-12842</v>
      </c>
      <c r="AB194" s="125"/>
      <c r="AC194" s="125"/>
    </row>
    <row r="195" spans="1:29" x14ac:dyDescent="0.3">
      <c r="A195" s="125" t="str">
        <f>[1]!VendorFilteredRows( EquipmentListTable[],EquipmentListTable[Supplier], FilterSpecs!$A$6, $A$2)</f>
        <v>Smart-Home/IoT Network Integration (Fixed)</v>
      </c>
      <c r="B195" s="125" t="str">
        <f>[1]!VendorFilteredRows( EquipmentListTable[],EquipmentListTable[Supplier], FilterSpecs!$A$6, $A$2)</f>
        <v>mBed Platform Base Station</v>
      </c>
      <c r="C195" s="125" t="str">
        <f>[1]!VendorFilteredRows( EquipmentListTable[],EquipmentListTable[Supplier], FilterSpecs!$A$6, $A$2)</f>
        <v>SparkFun</v>
      </c>
      <c r="D195" s="125" t="str">
        <f>[1]!VendorFilteredRows( EquipmentListTable[],EquipmentListTable[Supplier], FilterSpecs!$A$6, $A$2)</f>
        <v>DEV-09564</v>
      </c>
      <c r="E195" s="125">
        <f>[1]!VendorFilteredRows( EquipmentListTable[],EquipmentListTable[Supplier], FilterSpecs!$A$6, $A$2)</f>
        <v>0</v>
      </c>
      <c r="F195" s="125">
        <f>[1]!VendorFilteredRows( EquipmentListTable[],EquipmentListTable[Supplier], FilterSpecs!$A$6, $A$2)</f>
        <v>1</v>
      </c>
      <c r="G195" s="125">
        <f>[1]!VendorFilteredRows( EquipmentListTable[],EquipmentListTable[Supplier], FilterSpecs!$A$6, $A$2)</f>
        <v>0</v>
      </c>
      <c r="H195" s="125">
        <f>[1]!VendorFilteredRows( EquipmentListTable[],EquipmentListTable[Supplier], FilterSpecs!$A$6, $A$2)</f>
        <v>1</v>
      </c>
      <c r="I195" s="125">
        <f>[1]!VendorFilteredRows( EquipmentListTable[],EquipmentListTable[Supplier], FilterSpecs!$A$6, $A$2)</f>
        <v>0</v>
      </c>
      <c r="J195" s="125">
        <f>[1]!VendorFilteredRows( EquipmentListTable[],EquipmentListTable[Supplier], FilterSpecs!$A$6, $A$2)</f>
        <v>0</v>
      </c>
      <c r="K195" s="125">
        <f>[1]!VendorFilteredRows( EquipmentListTable[],EquipmentListTable[Supplier], FilterSpecs!$A$6, $A$2)</f>
        <v>1</v>
      </c>
      <c r="L195" s="125">
        <f>[1]!VendorFilteredRows( EquipmentListTable[],EquipmentListTable[Supplier], FilterSpecs!$A$6, $A$2)</f>
        <v>1</v>
      </c>
      <c r="M195" s="125" t="str">
        <f>[1]!VendorFilteredRows( EquipmentListTable[],EquipmentListTable[Supplier], FilterSpecs!$A$6, $A$2)</f>
        <v>mbed - LPC1768 (Cortex-M3)</v>
      </c>
      <c r="N195" s="125">
        <f>[1]!VendorFilteredRows( EquipmentListTable[],EquipmentListTable[Supplier], FilterSpecs!$A$6, $A$2)</f>
        <v>54.95</v>
      </c>
      <c r="O195" s="125">
        <f>[1]!VendorFilteredRows( EquipmentListTable[],EquipmentListTable[Supplier], FilterSpecs!$A$6, $A$2)</f>
        <v>54.95</v>
      </c>
      <c r="P195" s="125" t="str">
        <f>[1]!VendorFilteredRows( EquipmentListTable[],EquipmentListTable[Supplier], FilterSpecs!$A$6, $A$2)</f>
        <v>E</v>
      </c>
      <c r="Q195" s="125">
        <f>[1]!VendorFilteredRows( EquipmentListTable[],EquipmentListTable[Supplier], FilterSpecs!$A$6, $A$2)</f>
        <v>279</v>
      </c>
      <c r="R195" s="125" t="str">
        <f>[1]!VendorFilteredRows( EquipmentListTable[],EquipmentListTable[Supplier], FilterSpecs!$A$6, $A$2)</f>
        <v>DEV-09564</v>
      </c>
      <c r="S195" s="125">
        <f>[1]!VendorFilteredRows( EquipmentListTable[],EquipmentListTable[Supplier], FilterSpecs!$A$6, $A$2)</f>
        <v>0</v>
      </c>
      <c r="T195" s="125">
        <f>[1]!VendorFilteredRows( EquipmentListTable[],EquipmentListTable[Supplier], FilterSpecs!$A$6, $A$2)</f>
        <v>54.95</v>
      </c>
      <c r="U195" s="125">
        <f>[1]!VendorFilteredRows( EquipmentListTable[],EquipmentListTable[Supplier], FilterSpecs!$A$6, $A$2)</f>
        <v>0</v>
      </c>
      <c r="V195" s="125">
        <f>[1]!VendorFilteredRows( EquipmentListTable[],EquipmentListTable[Supplier], FilterSpecs!$A$6, $A$2)</f>
        <v>54.95</v>
      </c>
      <c r="W195" s="125">
        <f>[1]!VendorFilteredRows( EquipmentListTable[],EquipmentListTable[Supplier], FilterSpecs!$A$6, $A$2)</f>
        <v>54.95</v>
      </c>
      <c r="X195" s="125" t="str">
        <f>[1]!VendorFilteredRows( EquipmentListTable[],EquipmentListTable[Supplier], FilterSpecs!$A$6, $A$2)</f>
        <v>https://www.sparkfun.com/products/9564</v>
      </c>
      <c r="Y195" s="125" t="str">
        <f>[1]!VendorFilteredRows( EquipmentListTable[],EquipmentListTable[Supplier], FilterSpecs!$A$6, $A$2)</f>
        <v>https://cdn.sparkfun.com/r/92-92/assets/parts/3/3/3/6/09564-05.jpg</v>
      </c>
      <c r="Z195" s="125" t="str">
        <f>[1]!VendorFilteredRows( EquipmentListTable[],EquipmentListTable[Supplier], FilterSpecs!$A$6, $A$2)</f>
        <v>https://www.sparkfun.com/products/09564</v>
      </c>
      <c r="AA195" s="125" t="str">
        <f>[1]!VendorFilteredRows( EquipmentListTable[],EquipmentListTable[Supplier], FilterSpecs!$A$6, $A$2)</f>
        <v>https://www.mouser.com/ProductDetail/474-DEV-09564</v>
      </c>
      <c r="AB195" s="125"/>
      <c r="AC195" s="125"/>
    </row>
    <row r="196" spans="1:29" x14ac:dyDescent="0.3">
      <c r="A196" s="125" t="str">
        <f>[1]!VendorFilteredRows( EquipmentListTable[],EquipmentListTable[Supplier], FilterSpecs!$A$6, $A$2)</f>
        <v>Smart-Home/IoT Network Integration (Fixed)</v>
      </c>
      <c r="B196" s="125" t="str">
        <f>[1]!VendorFilteredRows( EquipmentListTable[],EquipmentListTable[Supplier], FilterSpecs!$A$6, $A$2)</f>
        <v>mBed Platform Base Station</v>
      </c>
      <c r="C196" s="125" t="str">
        <f>[1]!VendorFilteredRows( EquipmentListTable[],EquipmentListTable[Supplier], FilterSpecs!$A$6, $A$2)</f>
        <v>SparkFun</v>
      </c>
      <c r="D196" s="125" t="str">
        <f>[1]!VendorFilteredRows( EquipmentListTable[],EquipmentListTable[Supplier], FilterSpecs!$A$6, $A$2)</f>
        <v>DEV-11695</v>
      </c>
      <c r="E196" s="125">
        <f>[1]!VendorFilteredRows( EquipmentListTable[],EquipmentListTable[Supplier], FilterSpecs!$A$6, $A$2)</f>
        <v>0</v>
      </c>
      <c r="F196" s="125">
        <f>[1]!VendorFilteredRows( EquipmentListTable[],EquipmentListTable[Supplier], FilterSpecs!$A$6, $A$2)</f>
        <v>1</v>
      </c>
      <c r="G196" s="125">
        <f>[1]!VendorFilteredRows( EquipmentListTable[],EquipmentListTable[Supplier], FilterSpecs!$A$6, $A$2)</f>
        <v>0</v>
      </c>
      <c r="H196" s="125">
        <f>[1]!VendorFilteredRows( EquipmentListTable[],EquipmentListTable[Supplier], FilterSpecs!$A$6, $A$2)</f>
        <v>1</v>
      </c>
      <c r="I196" s="125">
        <f>[1]!VendorFilteredRows( EquipmentListTable[],EquipmentListTable[Supplier], FilterSpecs!$A$6, $A$2)</f>
        <v>0</v>
      </c>
      <c r="J196" s="125">
        <f>[1]!VendorFilteredRows( EquipmentListTable[],EquipmentListTable[Supplier], FilterSpecs!$A$6, $A$2)</f>
        <v>0</v>
      </c>
      <c r="K196" s="125">
        <f>[1]!VendorFilteredRows( EquipmentListTable[],EquipmentListTable[Supplier], FilterSpecs!$A$6, $A$2)</f>
        <v>1</v>
      </c>
      <c r="L196" s="125">
        <f>[1]!VendorFilteredRows( EquipmentListTable[],EquipmentListTable[Supplier], FilterSpecs!$A$6, $A$2)</f>
        <v>1</v>
      </c>
      <c r="M196" s="125" t="str">
        <f>[1]!VendorFilteredRows( EquipmentListTable[],EquipmentListTable[Supplier], FilterSpecs!$A$6, $A$2)</f>
        <v>mbed Application Board</v>
      </c>
      <c r="N196" s="125">
        <f>[1]!VendorFilteredRows( EquipmentListTable[],EquipmentListTable[Supplier], FilterSpecs!$A$6, $A$2)</f>
        <v>59.95</v>
      </c>
      <c r="O196" s="125">
        <f>[1]!VendorFilteredRows( EquipmentListTable[],EquipmentListTable[Supplier], FilterSpecs!$A$6, $A$2)</f>
        <v>59.95</v>
      </c>
      <c r="P196" s="125" t="str">
        <f>[1]!VendorFilteredRows( EquipmentListTable[],EquipmentListTable[Supplier], FilterSpecs!$A$6, $A$2)</f>
        <v>E</v>
      </c>
      <c r="Q196" s="125">
        <f>[1]!VendorFilteredRows( EquipmentListTable[],EquipmentListTable[Supplier], FilterSpecs!$A$6, $A$2)</f>
        <v>280</v>
      </c>
      <c r="R196" s="125" t="str">
        <f>[1]!VendorFilteredRows( EquipmentListTable[],EquipmentListTable[Supplier], FilterSpecs!$A$6, $A$2)</f>
        <v>DEV-11695</v>
      </c>
      <c r="S196" s="125">
        <f>[1]!VendorFilteredRows( EquipmentListTable[],EquipmentListTable[Supplier], FilterSpecs!$A$6, $A$2)</f>
        <v>0</v>
      </c>
      <c r="T196" s="125">
        <f>[1]!VendorFilteredRows( EquipmentListTable[],EquipmentListTable[Supplier], FilterSpecs!$A$6, $A$2)</f>
        <v>59.95</v>
      </c>
      <c r="U196" s="125">
        <f>[1]!VendorFilteredRows( EquipmentListTable[],EquipmentListTable[Supplier], FilterSpecs!$A$6, $A$2)</f>
        <v>0</v>
      </c>
      <c r="V196" s="125">
        <f>[1]!VendorFilteredRows( EquipmentListTable[],EquipmentListTable[Supplier], FilterSpecs!$A$6, $A$2)</f>
        <v>59.95</v>
      </c>
      <c r="W196" s="125">
        <f>[1]!VendorFilteredRows( EquipmentListTable[],EquipmentListTable[Supplier], FilterSpecs!$A$6, $A$2)</f>
        <v>59.95</v>
      </c>
      <c r="X196" s="125" t="str">
        <f>[1]!VendorFilteredRows( EquipmentListTable[],EquipmentListTable[Supplier], FilterSpecs!$A$6, $A$2)</f>
        <v>https://www.sparkfun.com/products/11695</v>
      </c>
      <c r="Y196" s="125" t="str">
        <f>[1]!VendorFilteredRows( EquipmentListTable[],EquipmentListTable[Supplier], FilterSpecs!$A$6, $A$2)</f>
        <v>https://cdn.sparkfun.com/r/92-92/assets/parts/7/8/5/9/11695-01.jpg</v>
      </c>
      <c r="Z196" s="125" t="str">
        <f>[1]!VendorFilteredRows( EquipmentListTable[],EquipmentListTable[Supplier], FilterSpecs!$A$6, $A$2)</f>
        <v>https://www.sparkfun.com/products/11695</v>
      </c>
      <c r="AA196" s="125" t="str">
        <f>[1]!VendorFilteredRows( EquipmentListTable[],EquipmentListTable[Supplier], FilterSpecs!$A$6, $A$2)</f>
        <v>https://www.mouser.com/ProductDetail/474-DEV-11695</v>
      </c>
      <c r="AB196" s="125"/>
      <c r="AC196" s="125"/>
    </row>
    <row r="197" spans="1:29" x14ac:dyDescent="0.3">
      <c r="A197" s="125" t="str">
        <f>[1]!VendorFilteredRows( EquipmentListTable[],EquipmentListTable[Supplier], FilterSpecs!$A$6, $A$2)</f>
        <v>Smart-Home/IoT Network Integration (Fixed)</v>
      </c>
      <c r="B197" s="125" t="str">
        <f>[1]!VendorFilteredRows( EquipmentListTable[],EquipmentListTable[Supplier], FilterSpecs!$A$6, $A$2)</f>
        <v>Intel Edison Iot/Base Station</v>
      </c>
      <c r="C197" s="125" t="str">
        <f>[1]!VendorFilteredRows( EquipmentListTable[],EquipmentListTable[Supplier], FilterSpecs!$A$6, $A$2)</f>
        <v>SparkFun</v>
      </c>
      <c r="D197" s="125" t="str">
        <f>[1]!VendorFilteredRows( EquipmentListTable[],EquipmentListTable[Supplier], FilterSpecs!$A$6, $A$2)</f>
        <v>DEV-13097</v>
      </c>
      <c r="E197" s="125">
        <f>[1]!VendorFilteredRows( EquipmentListTable[],EquipmentListTable[Supplier], FilterSpecs!$A$6, $A$2)</f>
        <v>0</v>
      </c>
      <c r="F197" s="125">
        <f>[1]!VendorFilteredRows( EquipmentListTable[],EquipmentListTable[Supplier], FilterSpecs!$A$6, $A$2)</f>
        <v>0</v>
      </c>
      <c r="G197" s="125">
        <f>[1]!VendorFilteredRows( EquipmentListTable[],EquipmentListTable[Supplier], FilterSpecs!$A$6, $A$2)</f>
        <v>0</v>
      </c>
      <c r="H197" s="125">
        <f>[1]!VendorFilteredRows( EquipmentListTable[],EquipmentListTable[Supplier], FilterSpecs!$A$6, $A$2)</f>
        <v>0</v>
      </c>
      <c r="I197" s="125">
        <f>[1]!VendorFilteredRows( EquipmentListTable[],EquipmentListTable[Supplier], FilterSpecs!$A$6, $A$2)</f>
        <v>0</v>
      </c>
      <c r="J197" s="125">
        <f>[1]!VendorFilteredRows( EquipmentListTable[],EquipmentListTable[Supplier], FilterSpecs!$A$6, $A$2)</f>
        <v>0</v>
      </c>
      <c r="K197" s="125">
        <f>[1]!VendorFilteredRows( EquipmentListTable[],EquipmentListTable[Supplier], FilterSpecs!$A$6, $A$2)</f>
        <v>0</v>
      </c>
      <c r="L197" s="125">
        <f>[1]!VendorFilteredRows( EquipmentListTable[],EquipmentListTable[Supplier], FilterSpecs!$A$6, $A$2)</f>
        <v>0</v>
      </c>
      <c r="M197" s="125" t="str">
        <f>[1]!VendorFilteredRows( EquipmentListTable[],EquipmentListTable[Supplier], FilterSpecs!$A$6, $A$2)</f>
        <v>IntelÂ® Edison and Arduino Breakout Kit</v>
      </c>
      <c r="N197" s="125">
        <f>[1]!VendorFilteredRows( EquipmentListTable[],EquipmentListTable[Supplier], FilterSpecs!$A$6, $A$2)</f>
        <v>99.95</v>
      </c>
      <c r="O197" s="125">
        <f>[1]!VendorFilteredRows( EquipmentListTable[],EquipmentListTable[Supplier], FilterSpecs!$A$6, $A$2)</f>
        <v>0</v>
      </c>
      <c r="P197" s="125" t="str">
        <f>[1]!VendorFilteredRows( EquipmentListTable[],EquipmentListTable[Supplier], FilterSpecs!$A$6, $A$2)</f>
        <v>E</v>
      </c>
      <c r="Q197" s="125">
        <f>[1]!VendorFilteredRows( EquipmentListTable[],EquipmentListTable[Supplier], FilterSpecs!$A$6, $A$2)</f>
        <v>281</v>
      </c>
      <c r="R197" s="125" t="str">
        <f>[1]!VendorFilteredRows( EquipmentListTable[],EquipmentListTable[Supplier], FilterSpecs!$A$6, $A$2)</f>
        <v>DEV-13097</v>
      </c>
      <c r="S197" s="125">
        <f>[1]!VendorFilteredRows( EquipmentListTable[],EquipmentListTable[Supplier], FilterSpecs!$A$6, $A$2)</f>
        <v>0</v>
      </c>
      <c r="T197" s="125">
        <f>[1]!VendorFilteredRows( EquipmentListTable[],EquipmentListTable[Supplier], FilterSpecs!$A$6, $A$2)</f>
        <v>0</v>
      </c>
      <c r="U197" s="125">
        <f>[1]!VendorFilteredRows( EquipmentListTable[],EquipmentListTable[Supplier], FilterSpecs!$A$6, $A$2)</f>
        <v>0</v>
      </c>
      <c r="V197" s="125">
        <f>[1]!VendorFilteredRows( EquipmentListTable[],EquipmentListTable[Supplier], FilterSpecs!$A$6, $A$2)</f>
        <v>0</v>
      </c>
      <c r="W197" s="125">
        <f>[1]!VendorFilteredRows( EquipmentListTable[],EquipmentListTable[Supplier], FilterSpecs!$A$6, $A$2)</f>
        <v>0</v>
      </c>
      <c r="X197" s="125" t="str">
        <f>[1]!VendorFilteredRows( EquipmentListTable[],EquipmentListTable[Supplier], FilterSpecs!$A$6, $A$2)</f>
        <v>https://www.sparkfun.com/products/13097</v>
      </c>
      <c r="Y197" s="125" t="str">
        <f>[1]!VendorFilteredRows( EquipmentListTable[],EquipmentListTable[Supplier], FilterSpecs!$A$6, $A$2)</f>
        <v>https://cdn.sparkfun.com/r/92-92/assets/parts/1/0/1/3/9/13097-06.jpg</v>
      </c>
      <c r="Z197" s="125" t="str">
        <f>[1]!VendorFilteredRows( EquipmentListTable[],EquipmentListTable[Supplier], FilterSpecs!$A$6, $A$2)</f>
        <v>https://www.sparkfun.com/products/13097</v>
      </c>
      <c r="AA197" s="125" t="str">
        <f>[1]!VendorFilteredRows( EquipmentListTable[],EquipmentListTable[Supplier], FilterSpecs!$A$6, $A$2)</f>
        <v>https://www.mouser.com/ProductDetail/474-DEV-13097</v>
      </c>
      <c r="AB197" s="125"/>
      <c r="AC197" s="125"/>
    </row>
    <row r="198" spans="1:29" x14ac:dyDescent="0.3">
      <c r="A198" s="125" t="str">
        <f>[1]!VendorFilteredRows( EquipmentListTable[],EquipmentListTable[Supplier], FilterSpecs!$A$6, $A$2)</f>
        <v>Smart-Home/IoT Network Integration (Fixed)</v>
      </c>
      <c r="B198" s="125" t="str">
        <f>[1]!VendorFilteredRows( EquipmentListTable[],EquipmentListTable[Supplier], FilterSpecs!$A$6, $A$2)</f>
        <v>Intel Edison Iot/Base Station</v>
      </c>
      <c r="C198" s="125" t="str">
        <f>[1]!VendorFilteredRows( EquipmentListTable[],EquipmentListTable[Supplier], FilterSpecs!$A$6, $A$2)</f>
        <v>SparkFun</v>
      </c>
      <c r="D198" s="125" t="str">
        <f>[1]!VendorFilteredRows( EquipmentListTable[],EquipmentListTable[Supplier], FilterSpecs!$A$6, $A$2)</f>
        <v>DEV-13045</v>
      </c>
      <c r="E198" s="125">
        <f>[1]!VendorFilteredRows( EquipmentListTable[],EquipmentListTable[Supplier], FilterSpecs!$A$6, $A$2)</f>
        <v>0</v>
      </c>
      <c r="F198" s="125">
        <f>[1]!VendorFilteredRows( EquipmentListTable[],EquipmentListTable[Supplier], FilterSpecs!$A$6, $A$2)</f>
        <v>0</v>
      </c>
      <c r="G198" s="125">
        <f>[1]!VendorFilteredRows( EquipmentListTable[],EquipmentListTable[Supplier], FilterSpecs!$A$6, $A$2)</f>
        <v>0</v>
      </c>
      <c r="H198" s="125">
        <f>[1]!VendorFilteredRows( EquipmentListTable[],EquipmentListTable[Supplier], FilterSpecs!$A$6, $A$2)</f>
        <v>0</v>
      </c>
      <c r="I198" s="125">
        <f>[1]!VendorFilteredRows( EquipmentListTable[],EquipmentListTable[Supplier], FilterSpecs!$A$6, $A$2)</f>
        <v>0</v>
      </c>
      <c r="J198" s="125">
        <f>[1]!VendorFilteredRows( EquipmentListTable[],EquipmentListTable[Supplier], FilterSpecs!$A$6, $A$2)</f>
        <v>0</v>
      </c>
      <c r="K198" s="125">
        <f>[1]!VendorFilteredRows( EquipmentListTable[],EquipmentListTable[Supplier], FilterSpecs!$A$6, $A$2)</f>
        <v>0</v>
      </c>
      <c r="L198" s="125">
        <f>[1]!VendorFilteredRows( EquipmentListTable[],EquipmentListTable[Supplier], FilterSpecs!$A$6, $A$2)</f>
        <v>0</v>
      </c>
      <c r="M198" s="125" t="str">
        <f>[1]!VendorFilteredRows( EquipmentListTable[],EquipmentListTable[Supplier], FilterSpecs!$A$6, $A$2)</f>
        <v>SparkFun Block for IntelÂ® Edison - Base</v>
      </c>
      <c r="N198" s="125">
        <f>[1]!VendorFilteredRows( EquipmentListTable[],EquipmentListTable[Supplier], FilterSpecs!$A$6, $A$2)</f>
        <v>19.95</v>
      </c>
      <c r="O198" s="125">
        <f>[1]!VendorFilteredRows( EquipmentListTable[],EquipmentListTable[Supplier], FilterSpecs!$A$6, $A$2)</f>
        <v>0</v>
      </c>
      <c r="P198" s="125" t="str">
        <f>[1]!VendorFilteredRows( EquipmentListTable[],EquipmentListTable[Supplier], FilterSpecs!$A$6, $A$2)</f>
        <v>E</v>
      </c>
      <c r="Q198" s="125">
        <f>[1]!VendorFilteredRows( EquipmentListTable[],EquipmentListTable[Supplier], FilterSpecs!$A$6, $A$2)</f>
        <v>282</v>
      </c>
      <c r="R198" s="125" t="str">
        <f>[1]!VendorFilteredRows( EquipmentListTable[],EquipmentListTable[Supplier], FilterSpecs!$A$6, $A$2)</f>
        <v>DEV-13045</v>
      </c>
      <c r="S198" s="125">
        <f>[1]!VendorFilteredRows( EquipmentListTable[],EquipmentListTable[Supplier], FilterSpecs!$A$6, $A$2)</f>
        <v>0</v>
      </c>
      <c r="T198" s="125">
        <f>[1]!VendorFilteredRows( EquipmentListTable[],EquipmentListTable[Supplier], FilterSpecs!$A$6, $A$2)</f>
        <v>0</v>
      </c>
      <c r="U198" s="125">
        <f>[1]!VendorFilteredRows( EquipmentListTable[],EquipmentListTable[Supplier], FilterSpecs!$A$6, $A$2)</f>
        <v>0</v>
      </c>
      <c r="V198" s="125">
        <f>[1]!VendorFilteredRows( EquipmentListTable[],EquipmentListTable[Supplier], FilterSpecs!$A$6, $A$2)</f>
        <v>0</v>
      </c>
      <c r="W198" s="125">
        <f>[1]!VendorFilteredRows( EquipmentListTable[],EquipmentListTable[Supplier], FilterSpecs!$A$6, $A$2)</f>
        <v>0</v>
      </c>
      <c r="X198" s="125" t="str">
        <f>[1]!VendorFilteredRows( EquipmentListTable[],EquipmentListTable[Supplier], FilterSpecs!$A$6, $A$2)</f>
        <v>https://www.sparkfun.com/products/13045</v>
      </c>
      <c r="Y198" s="125" t="str">
        <f>[1]!VendorFilteredRows( EquipmentListTable[],EquipmentListTable[Supplier], FilterSpecs!$A$6, $A$2)</f>
        <v>https://cdn.sparkfun.com/r/92-92/assets/parts/1/0/0/4/7/13045-01.jpg</v>
      </c>
      <c r="Z198" s="125" t="str">
        <f>[1]!VendorFilteredRows( EquipmentListTable[],EquipmentListTable[Supplier], FilterSpecs!$A$6, $A$2)</f>
        <v>https://www.sparkfun.com/products/13045</v>
      </c>
      <c r="AA198" s="125" t="str">
        <f>[1]!VendorFilteredRows( EquipmentListTable[],EquipmentListTable[Supplier], FilterSpecs!$A$6, $A$2)</f>
        <v>https://www.mouser.com/ProductDetail/474-DEV-13045</v>
      </c>
      <c r="AB198" s="125"/>
      <c r="AC198" s="125"/>
    </row>
    <row r="199" spans="1:29" x14ac:dyDescent="0.3">
      <c r="A199" s="125" t="str">
        <f>[1]!VendorFilteredRows( EquipmentListTable[],EquipmentListTable[Supplier], FilterSpecs!$A$6, $A$2)</f>
        <v>Smart-Home/IoT Network Integration (Fixed)</v>
      </c>
      <c r="B199" s="125" t="str">
        <f>[1]!VendorFilteredRows( EquipmentListTable[],EquipmentListTable[Supplier], FilterSpecs!$A$6, $A$2)</f>
        <v>Intel Edison Iot/Base Station</v>
      </c>
      <c r="C199" s="125" t="str">
        <f>[1]!VendorFilteredRows( EquipmentListTable[],EquipmentListTable[Supplier], FilterSpecs!$A$6, $A$2)</f>
        <v>SparkFun</v>
      </c>
      <c r="D199" s="125" t="str">
        <f>[1]!VendorFilteredRows( EquipmentListTable[],EquipmentListTable[Supplier], FilterSpecs!$A$6, $A$2)</f>
        <v>DEV-13038</v>
      </c>
      <c r="E199" s="125">
        <f>[1]!VendorFilteredRows( EquipmentListTable[],EquipmentListTable[Supplier], FilterSpecs!$A$6, $A$2)</f>
        <v>0</v>
      </c>
      <c r="F199" s="125">
        <f>[1]!VendorFilteredRows( EquipmentListTable[],EquipmentListTable[Supplier], FilterSpecs!$A$6, $A$2)</f>
        <v>0</v>
      </c>
      <c r="G199" s="125">
        <f>[1]!VendorFilteredRows( EquipmentListTable[],EquipmentListTable[Supplier], FilterSpecs!$A$6, $A$2)</f>
        <v>0</v>
      </c>
      <c r="H199" s="125">
        <f>[1]!VendorFilteredRows( EquipmentListTable[],EquipmentListTable[Supplier], FilterSpecs!$A$6, $A$2)</f>
        <v>0</v>
      </c>
      <c r="I199" s="125">
        <f>[1]!VendorFilteredRows( EquipmentListTable[],EquipmentListTable[Supplier], FilterSpecs!$A$6, $A$2)</f>
        <v>0</v>
      </c>
      <c r="J199" s="125">
        <f>[1]!VendorFilteredRows( EquipmentListTable[],EquipmentListTable[Supplier], FilterSpecs!$A$6, $A$2)</f>
        <v>0</v>
      </c>
      <c r="K199" s="125">
        <f>[1]!VendorFilteredRows( EquipmentListTable[],EquipmentListTable[Supplier], FilterSpecs!$A$6, $A$2)</f>
        <v>0</v>
      </c>
      <c r="L199" s="125">
        <f>[1]!VendorFilteredRows( EquipmentListTable[],EquipmentListTable[Supplier], FilterSpecs!$A$6, $A$2)</f>
        <v>0</v>
      </c>
      <c r="M199" s="125" t="str">
        <f>[1]!VendorFilteredRows( EquipmentListTable[],EquipmentListTable[Supplier], FilterSpecs!$A$6, $A$2)</f>
        <v>SparkFun Block for IntelÂ® Edison - GPIO</v>
      </c>
      <c r="N199" s="125">
        <f>[1]!VendorFilteredRows( EquipmentListTable[],EquipmentListTable[Supplier], FilterSpecs!$A$6, $A$2)</f>
        <v>9.9499999999999993</v>
      </c>
      <c r="O199" s="125">
        <f>[1]!VendorFilteredRows( EquipmentListTable[],EquipmentListTable[Supplier], FilterSpecs!$A$6, $A$2)</f>
        <v>0</v>
      </c>
      <c r="P199" s="125" t="str">
        <f>[1]!VendorFilteredRows( EquipmentListTable[],EquipmentListTable[Supplier], FilterSpecs!$A$6, $A$2)</f>
        <v>E</v>
      </c>
      <c r="Q199" s="125">
        <f>[1]!VendorFilteredRows( EquipmentListTable[],EquipmentListTable[Supplier], FilterSpecs!$A$6, $A$2)</f>
        <v>283</v>
      </c>
      <c r="R199" s="125" t="str">
        <f>[1]!VendorFilteredRows( EquipmentListTable[],EquipmentListTable[Supplier], FilterSpecs!$A$6, $A$2)</f>
        <v>DEV-13038</v>
      </c>
      <c r="S199" s="125">
        <f>[1]!VendorFilteredRows( EquipmentListTable[],EquipmentListTable[Supplier], FilterSpecs!$A$6, $A$2)</f>
        <v>0</v>
      </c>
      <c r="T199" s="125">
        <f>[1]!VendorFilteredRows( EquipmentListTable[],EquipmentListTable[Supplier], FilterSpecs!$A$6, $A$2)</f>
        <v>0</v>
      </c>
      <c r="U199" s="125">
        <f>[1]!VendorFilteredRows( EquipmentListTable[],EquipmentListTable[Supplier], FilterSpecs!$A$6, $A$2)</f>
        <v>0</v>
      </c>
      <c r="V199" s="125">
        <f>[1]!VendorFilteredRows( EquipmentListTable[],EquipmentListTable[Supplier], FilterSpecs!$A$6, $A$2)</f>
        <v>0</v>
      </c>
      <c r="W199" s="125">
        <f>[1]!VendorFilteredRows( EquipmentListTable[],EquipmentListTable[Supplier], FilterSpecs!$A$6, $A$2)</f>
        <v>0</v>
      </c>
      <c r="X199" s="125" t="str">
        <f>[1]!VendorFilteredRows( EquipmentListTable[],EquipmentListTable[Supplier], FilterSpecs!$A$6, $A$2)</f>
        <v>https://www.sparkfun.com/products/13038</v>
      </c>
      <c r="Y199" s="125" t="str">
        <f>[1]!VendorFilteredRows( EquipmentListTable[],EquipmentListTable[Supplier], FilterSpecs!$A$6, $A$2)</f>
        <v>https://cdn.sparkfun.com/r/92-92/assets/parts/1/0/0/3/9/13038-04.jpg</v>
      </c>
      <c r="Z199" s="125" t="str">
        <f>[1]!VendorFilteredRows( EquipmentListTable[],EquipmentListTable[Supplier], FilterSpecs!$A$6, $A$2)</f>
        <v>https://www.sparkfun.com/products/13038</v>
      </c>
      <c r="AA199" s="125" t="str">
        <f>[1]!VendorFilteredRows( EquipmentListTable[],EquipmentListTable[Supplier], FilterSpecs!$A$6, $A$2)</f>
        <v>https://www.mouser.com/ProductDetail/474-DEV-13038</v>
      </c>
      <c r="AB199" s="125"/>
      <c r="AC199" s="125"/>
    </row>
    <row r="200" spans="1:29" x14ac:dyDescent="0.3">
      <c r="A200" s="125" t="str">
        <f>[1]!VendorFilteredRows( EquipmentListTable[],EquipmentListTable[Supplier], FilterSpecs!$A$6, $A$2)</f>
        <v>Smart-Home/IoT Network Integration (Fixed)</v>
      </c>
      <c r="B200" s="125" t="str">
        <f>[1]!VendorFilteredRows( EquipmentListTable[],EquipmentListTable[Supplier], FilterSpecs!$A$6, $A$2)</f>
        <v>Intel Edison Iot/Base Station</v>
      </c>
      <c r="C200" s="125" t="str">
        <f>[1]!VendorFilteredRows( EquipmentListTable[],EquipmentListTable[Supplier], FilterSpecs!$A$6, $A$2)</f>
        <v>SparkFun</v>
      </c>
      <c r="D200" s="125" t="str">
        <f>[1]!VendorFilteredRows( EquipmentListTable[],EquipmentListTable[Supplier], FilterSpecs!$A$6, $A$2)</f>
        <v>DEV-13034</v>
      </c>
      <c r="E200" s="125">
        <f>[1]!VendorFilteredRows( EquipmentListTable[],EquipmentListTable[Supplier], FilterSpecs!$A$6, $A$2)</f>
        <v>0</v>
      </c>
      <c r="F200" s="125">
        <f>[1]!VendorFilteredRows( EquipmentListTable[],EquipmentListTable[Supplier], FilterSpecs!$A$6, $A$2)</f>
        <v>0</v>
      </c>
      <c r="G200" s="125">
        <f>[1]!VendorFilteredRows( EquipmentListTable[],EquipmentListTable[Supplier], FilterSpecs!$A$6, $A$2)</f>
        <v>0</v>
      </c>
      <c r="H200" s="125">
        <f>[1]!VendorFilteredRows( EquipmentListTable[],EquipmentListTable[Supplier], FilterSpecs!$A$6, $A$2)</f>
        <v>0</v>
      </c>
      <c r="I200" s="125">
        <f>[1]!VendorFilteredRows( EquipmentListTable[],EquipmentListTable[Supplier], FilterSpecs!$A$6, $A$2)</f>
        <v>0</v>
      </c>
      <c r="J200" s="125">
        <f>[1]!VendorFilteredRows( EquipmentListTable[],EquipmentListTable[Supplier], FilterSpecs!$A$6, $A$2)</f>
        <v>0</v>
      </c>
      <c r="K200" s="125">
        <f>[1]!VendorFilteredRows( EquipmentListTable[],EquipmentListTable[Supplier], FilterSpecs!$A$6, $A$2)</f>
        <v>0</v>
      </c>
      <c r="L200" s="125">
        <f>[1]!VendorFilteredRows( EquipmentListTable[],EquipmentListTable[Supplier], FilterSpecs!$A$6, $A$2)</f>
        <v>0</v>
      </c>
      <c r="M200" s="125" t="str">
        <f>[1]!VendorFilteredRows( EquipmentListTable[],EquipmentListTable[Supplier], FilterSpecs!$A$6, $A$2)</f>
        <v>SparkFun Block for IntelÂ® Edison - I2C</v>
      </c>
      <c r="N200" s="125">
        <f>[1]!VendorFilteredRows( EquipmentListTable[],EquipmentListTable[Supplier], FilterSpecs!$A$6, $A$2)</f>
        <v>9.9499999999999993</v>
      </c>
      <c r="O200" s="125">
        <f>[1]!VendorFilteredRows( EquipmentListTable[],EquipmentListTable[Supplier], FilterSpecs!$A$6, $A$2)</f>
        <v>0</v>
      </c>
      <c r="P200" s="125" t="str">
        <f>[1]!VendorFilteredRows( EquipmentListTable[],EquipmentListTable[Supplier], FilterSpecs!$A$6, $A$2)</f>
        <v>E</v>
      </c>
      <c r="Q200" s="125">
        <f>[1]!VendorFilteredRows( EquipmentListTable[],EquipmentListTable[Supplier], FilterSpecs!$A$6, $A$2)</f>
        <v>284</v>
      </c>
      <c r="R200" s="125" t="str">
        <f>[1]!VendorFilteredRows( EquipmentListTable[],EquipmentListTable[Supplier], FilterSpecs!$A$6, $A$2)</f>
        <v>DEV-13034</v>
      </c>
      <c r="S200" s="125">
        <f>[1]!VendorFilteredRows( EquipmentListTable[],EquipmentListTable[Supplier], FilterSpecs!$A$6, $A$2)</f>
        <v>0</v>
      </c>
      <c r="T200" s="125">
        <f>[1]!VendorFilteredRows( EquipmentListTable[],EquipmentListTable[Supplier], FilterSpecs!$A$6, $A$2)</f>
        <v>0</v>
      </c>
      <c r="U200" s="125">
        <f>[1]!VendorFilteredRows( EquipmentListTable[],EquipmentListTable[Supplier], FilterSpecs!$A$6, $A$2)</f>
        <v>0</v>
      </c>
      <c r="V200" s="125">
        <f>[1]!VendorFilteredRows( EquipmentListTable[],EquipmentListTable[Supplier], FilterSpecs!$A$6, $A$2)</f>
        <v>0</v>
      </c>
      <c r="W200" s="125">
        <f>[1]!VendorFilteredRows( EquipmentListTable[],EquipmentListTable[Supplier], FilterSpecs!$A$6, $A$2)</f>
        <v>0</v>
      </c>
      <c r="X200" s="125" t="str">
        <f>[1]!VendorFilteredRows( EquipmentListTable[],EquipmentListTable[Supplier], FilterSpecs!$A$6, $A$2)</f>
        <v>https://www.sparkfun.com/products/13034</v>
      </c>
      <c r="Y200" s="125" t="str">
        <f>[1]!VendorFilteredRows( EquipmentListTable[],EquipmentListTable[Supplier], FilterSpecs!$A$6, $A$2)</f>
        <v>https://cdn.sparkfun.com/r/92-92/assets/parts/1/0/0/3/5/13034-01_1.jpg</v>
      </c>
      <c r="Z200" s="125" t="str">
        <f>[1]!VendorFilteredRows( EquipmentListTable[],EquipmentListTable[Supplier], FilterSpecs!$A$6, $A$2)</f>
        <v>https://www.sparkfun.com/products/13034</v>
      </c>
      <c r="AA200" s="125" t="str">
        <f>[1]!VendorFilteredRows( EquipmentListTable[],EquipmentListTable[Supplier], FilterSpecs!$A$6, $A$2)</f>
        <v>https://www.mouser.com/ProductDetail/474-DEV-13034</v>
      </c>
      <c r="AB200" s="125"/>
      <c r="AC200" s="125"/>
    </row>
    <row r="201" spans="1:29" x14ac:dyDescent="0.3">
      <c r="A201" s="125" t="str">
        <f>[1]!VendorFilteredRows( EquipmentListTable[],EquipmentListTable[Supplier], FilterSpecs!$A$6, $A$2)</f>
        <v>Smart-Home/IoT Network Integration (Fixed)</v>
      </c>
      <c r="B201" s="125" t="str">
        <f>[1]!VendorFilteredRows( EquipmentListTable[],EquipmentListTable[Supplier], FilterSpecs!$A$6, $A$2)</f>
        <v>Intel Edison Iot/Base Station</v>
      </c>
      <c r="C201" s="125" t="str">
        <f>[1]!VendorFilteredRows( EquipmentListTable[],EquipmentListTable[Supplier], FilterSpecs!$A$6, $A$2)</f>
        <v>SparkFun</v>
      </c>
      <c r="D201" s="125" t="str">
        <f>[1]!VendorFilteredRows( EquipmentListTable[],EquipmentListTable[Supplier], FilterSpecs!$A$6, $A$2)</f>
        <v>DEV-13041</v>
      </c>
      <c r="E201" s="125">
        <f>[1]!VendorFilteredRows( EquipmentListTable[],EquipmentListTable[Supplier], FilterSpecs!$A$6, $A$2)</f>
        <v>0</v>
      </c>
      <c r="F201" s="125">
        <f>[1]!VendorFilteredRows( EquipmentListTable[],EquipmentListTable[Supplier], FilterSpecs!$A$6, $A$2)</f>
        <v>0</v>
      </c>
      <c r="G201" s="125">
        <f>[1]!VendorFilteredRows( EquipmentListTable[],EquipmentListTable[Supplier], FilterSpecs!$A$6, $A$2)</f>
        <v>0</v>
      </c>
      <c r="H201" s="125">
        <f>[1]!VendorFilteredRows( EquipmentListTable[],EquipmentListTable[Supplier], FilterSpecs!$A$6, $A$2)</f>
        <v>0</v>
      </c>
      <c r="I201" s="125">
        <f>[1]!VendorFilteredRows( EquipmentListTable[],EquipmentListTable[Supplier], FilterSpecs!$A$6, $A$2)</f>
        <v>0</v>
      </c>
      <c r="J201" s="125">
        <f>[1]!VendorFilteredRows( EquipmentListTable[],EquipmentListTable[Supplier], FilterSpecs!$A$6, $A$2)</f>
        <v>0</v>
      </c>
      <c r="K201" s="125">
        <f>[1]!VendorFilteredRows( EquipmentListTable[],EquipmentListTable[Supplier], FilterSpecs!$A$6, $A$2)</f>
        <v>0</v>
      </c>
      <c r="L201" s="125">
        <f>[1]!VendorFilteredRows( EquipmentListTable[],EquipmentListTable[Supplier], FilterSpecs!$A$6, $A$2)</f>
        <v>0</v>
      </c>
      <c r="M201" s="125" t="str">
        <f>[1]!VendorFilteredRows( EquipmentListTable[],EquipmentListTable[Supplier], FilterSpecs!$A$6, $A$2)</f>
        <v>SparkFun Block for IntelÂ® Edison - microSD</v>
      </c>
      <c r="N201" s="125">
        <f>[1]!VendorFilteredRows( EquipmentListTable[],EquipmentListTable[Supplier], FilterSpecs!$A$6, $A$2)</f>
        <v>9.9499999999999993</v>
      </c>
      <c r="O201" s="125">
        <f>[1]!VendorFilteredRows( EquipmentListTable[],EquipmentListTable[Supplier], FilterSpecs!$A$6, $A$2)</f>
        <v>0</v>
      </c>
      <c r="P201" s="125" t="str">
        <f>[1]!VendorFilteredRows( EquipmentListTable[],EquipmentListTable[Supplier], FilterSpecs!$A$6, $A$2)</f>
        <v>E</v>
      </c>
      <c r="Q201" s="125">
        <f>[1]!VendorFilteredRows( EquipmentListTable[],EquipmentListTable[Supplier], FilterSpecs!$A$6, $A$2)</f>
        <v>285</v>
      </c>
      <c r="R201" s="125" t="str">
        <f>[1]!VendorFilteredRows( EquipmentListTable[],EquipmentListTable[Supplier], FilterSpecs!$A$6, $A$2)</f>
        <v>DEV-13041</v>
      </c>
      <c r="S201" s="125">
        <f>[1]!VendorFilteredRows( EquipmentListTable[],EquipmentListTable[Supplier], FilterSpecs!$A$6, $A$2)</f>
        <v>0</v>
      </c>
      <c r="T201" s="125">
        <f>[1]!VendorFilteredRows( EquipmentListTable[],EquipmentListTable[Supplier], FilterSpecs!$A$6, $A$2)</f>
        <v>0</v>
      </c>
      <c r="U201" s="125">
        <f>[1]!VendorFilteredRows( EquipmentListTable[],EquipmentListTable[Supplier], FilterSpecs!$A$6, $A$2)</f>
        <v>0</v>
      </c>
      <c r="V201" s="125">
        <f>[1]!VendorFilteredRows( EquipmentListTable[],EquipmentListTable[Supplier], FilterSpecs!$A$6, $A$2)</f>
        <v>0</v>
      </c>
      <c r="W201" s="125">
        <f>[1]!VendorFilteredRows( EquipmentListTable[],EquipmentListTable[Supplier], FilterSpecs!$A$6, $A$2)</f>
        <v>0</v>
      </c>
      <c r="X201" s="125" t="str">
        <f>[1]!VendorFilteredRows( EquipmentListTable[],EquipmentListTable[Supplier], FilterSpecs!$A$6, $A$2)</f>
        <v>https://www.sparkfun.com/products/13041</v>
      </c>
      <c r="Y201" s="125" t="str">
        <f>[1]!VendorFilteredRows( EquipmentListTable[],EquipmentListTable[Supplier], FilterSpecs!$A$6, $A$2)</f>
        <v>https://cdn.sparkfun.com/r/92-92/assets/parts/1/0/0/4/2/13041-01.jpg</v>
      </c>
      <c r="Z201" s="125" t="str">
        <f>[1]!VendorFilteredRows( EquipmentListTable[],EquipmentListTable[Supplier], FilterSpecs!$A$6, $A$2)</f>
        <v>https://www.sparkfun.com/products/13041</v>
      </c>
      <c r="AA201" s="125" t="str">
        <f>[1]!VendorFilteredRows( EquipmentListTable[],EquipmentListTable[Supplier], FilterSpecs!$A$6, $A$2)</f>
        <v>https://www.mouser.com/ProductDetail/474-DEV-13041</v>
      </c>
      <c r="AB201" s="125"/>
      <c r="AC201" s="125"/>
    </row>
    <row r="202" spans="1:29" x14ac:dyDescent="0.3">
      <c r="A202" s="125" t="str">
        <f>[1]!VendorFilteredRows( EquipmentListTable[],EquipmentListTable[Supplier], FilterSpecs!$A$6, $A$2)</f>
        <v>Smart-Home/IoT Network Integration (Fixed)</v>
      </c>
      <c r="B202" s="125" t="str">
        <f>[1]!VendorFilteredRows( EquipmentListTable[],EquipmentListTable[Supplier], FilterSpecs!$A$6, $A$2)</f>
        <v>Intel Edison Iot/Base Station</v>
      </c>
      <c r="C202" s="125" t="str">
        <f>[1]!VendorFilteredRows( EquipmentListTable[],EquipmentListTable[Supplier], FilterSpecs!$A$6, $A$2)</f>
        <v>SparkFun</v>
      </c>
      <c r="D202" s="125" t="str">
        <f>[1]!VendorFilteredRows( EquipmentListTable[],EquipmentListTable[Supplier], FilterSpecs!$A$6, $A$2)</f>
        <v>DEV-13727</v>
      </c>
      <c r="E202" s="125">
        <f>[1]!VendorFilteredRows( EquipmentListTable[],EquipmentListTable[Supplier], FilterSpecs!$A$6, $A$2)</f>
        <v>0</v>
      </c>
      <c r="F202" s="125">
        <f>[1]!VendorFilteredRows( EquipmentListTable[],EquipmentListTable[Supplier], FilterSpecs!$A$6, $A$2)</f>
        <v>0</v>
      </c>
      <c r="G202" s="125">
        <f>[1]!VendorFilteredRows( EquipmentListTable[],EquipmentListTable[Supplier], FilterSpecs!$A$6, $A$2)</f>
        <v>0</v>
      </c>
      <c r="H202" s="125">
        <f>[1]!VendorFilteredRows( EquipmentListTable[],EquipmentListTable[Supplier], FilterSpecs!$A$6, $A$2)</f>
        <v>0</v>
      </c>
      <c r="I202" s="125">
        <f>[1]!VendorFilteredRows( EquipmentListTable[],EquipmentListTable[Supplier], FilterSpecs!$A$6, $A$2)</f>
        <v>0</v>
      </c>
      <c r="J202" s="125">
        <f>[1]!VendorFilteredRows( EquipmentListTable[],EquipmentListTable[Supplier], FilterSpecs!$A$6, $A$2)</f>
        <v>0</v>
      </c>
      <c r="K202" s="125">
        <f>[1]!VendorFilteredRows( EquipmentListTable[],EquipmentListTable[Supplier], FilterSpecs!$A$6, $A$2)</f>
        <v>0</v>
      </c>
      <c r="L202" s="125">
        <f>[1]!VendorFilteredRows( EquipmentListTable[],EquipmentListTable[Supplier], FilterSpecs!$A$6, $A$2)</f>
        <v>0</v>
      </c>
      <c r="M202" s="125" t="str">
        <f>[1]!VendorFilteredRows( EquipmentListTable[],EquipmentListTable[Supplier], FilterSpecs!$A$6, $A$2)</f>
        <v>SparkFun Block for IntelÂ® Edison - Power</v>
      </c>
      <c r="N202" s="125">
        <f>[1]!VendorFilteredRows( EquipmentListTable[],EquipmentListTable[Supplier], FilterSpecs!$A$6, $A$2)</f>
        <v>9.9499999999999993</v>
      </c>
      <c r="O202" s="125">
        <f>[1]!VendorFilteredRows( EquipmentListTable[],EquipmentListTable[Supplier], FilterSpecs!$A$6, $A$2)</f>
        <v>0</v>
      </c>
      <c r="P202" s="125" t="str">
        <f>[1]!VendorFilteredRows( EquipmentListTable[],EquipmentListTable[Supplier], FilterSpecs!$A$6, $A$2)</f>
        <v>E</v>
      </c>
      <c r="Q202" s="125">
        <f>[1]!VendorFilteredRows( EquipmentListTable[],EquipmentListTable[Supplier], FilterSpecs!$A$6, $A$2)</f>
        <v>286</v>
      </c>
      <c r="R202" s="125" t="str">
        <f>[1]!VendorFilteredRows( EquipmentListTable[],EquipmentListTable[Supplier], FilterSpecs!$A$6, $A$2)</f>
        <v>DEV-13727</v>
      </c>
      <c r="S202" s="125">
        <f>[1]!VendorFilteredRows( EquipmentListTable[],EquipmentListTable[Supplier], FilterSpecs!$A$6, $A$2)</f>
        <v>0</v>
      </c>
      <c r="T202" s="125">
        <f>[1]!VendorFilteredRows( EquipmentListTable[],EquipmentListTable[Supplier], FilterSpecs!$A$6, $A$2)</f>
        <v>0</v>
      </c>
      <c r="U202" s="125">
        <f>[1]!VendorFilteredRows( EquipmentListTable[],EquipmentListTable[Supplier], FilterSpecs!$A$6, $A$2)</f>
        <v>0</v>
      </c>
      <c r="V202" s="125">
        <f>[1]!VendorFilteredRows( EquipmentListTable[],EquipmentListTable[Supplier], FilterSpecs!$A$6, $A$2)</f>
        <v>0</v>
      </c>
      <c r="W202" s="125">
        <f>[1]!VendorFilteredRows( EquipmentListTable[],EquipmentListTable[Supplier], FilterSpecs!$A$6, $A$2)</f>
        <v>0</v>
      </c>
      <c r="X202" s="125" t="str">
        <f>[1]!VendorFilteredRows( EquipmentListTable[],EquipmentListTable[Supplier], FilterSpecs!$A$6, $A$2)</f>
        <v>https://www.sparkfun.com/products/13727</v>
      </c>
      <c r="Y202" s="125" t="str">
        <f>[1]!VendorFilteredRows( EquipmentListTable[],EquipmentListTable[Supplier], FilterSpecs!$A$6, $A$2)</f>
        <v>https://cdn.sparkfun.com/r/92-92/assets/parts/1/1/2/3/7/13727-01.jpg</v>
      </c>
      <c r="Z202" s="125" t="str">
        <f>[1]!VendorFilteredRows( EquipmentListTable[],EquipmentListTable[Supplier], FilterSpecs!$A$6, $A$2)</f>
        <v>https://www.sparkfun.com/products/13727</v>
      </c>
      <c r="AA202" s="125" t="str">
        <f>[1]!VendorFilteredRows( EquipmentListTable[],EquipmentListTable[Supplier], FilterSpecs!$A$6, $A$2)</f>
        <v>https://www.mouser.com/ProductDetail/474-DEV-13727</v>
      </c>
      <c r="AB202" s="125"/>
      <c r="AC202" s="125"/>
    </row>
    <row r="203" spans="1:29" x14ac:dyDescent="0.3">
      <c r="A203" s="125" t="str">
        <f>[1]!VendorFilteredRows( EquipmentListTable[],EquipmentListTable[Supplier], FilterSpecs!$A$6, $A$2)</f>
        <v>Smart-Home/IoT Network Integration (Fixed)</v>
      </c>
      <c r="B203" s="125" t="str">
        <f>[1]!VendorFilteredRows( EquipmentListTable[],EquipmentListTable[Supplier], FilterSpecs!$A$6, $A$2)</f>
        <v>Intel Edison Iot/Base Station</v>
      </c>
      <c r="C203" s="125" t="str">
        <f>[1]!VendorFilteredRows( EquipmentListTable[],EquipmentListTable[Supplier], FilterSpecs!$A$6, $A$2)</f>
        <v>SparkFun</v>
      </c>
      <c r="D203" s="125" t="str">
        <f>[1]!VendorFilteredRows( EquipmentListTable[],EquipmentListTable[Supplier], FilterSpecs!$A$6, $A$2)</f>
        <v>DEV-13035</v>
      </c>
      <c r="E203" s="125">
        <f>[1]!VendorFilteredRows( EquipmentListTable[],EquipmentListTable[Supplier], FilterSpecs!$A$6, $A$2)</f>
        <v>0</v>
      </c>
      <c r="F203" s="125">
        <f>[1]!VendorFilteredRows( EquipmentListTable[],EquipmentListTable[Supplier], FilterSpecs!$A$6, $A$2)</f>
        <v>0</v>
      </c>
      <c r="G203" s="125">
        <f>[1]!VendorFilteredRows( EquipmentListTable[],EquipmentListTable[Supplier], FilterSpecs!$A$6, $A$2)</f>
        <v>0</v>
      </c>
      <c r="H203" s="125">
        <f>[1]!VendorFilteredRows( EquipmentListTable[],EquipmentListTable[Supplier], FilterSpecs!$A$6, $A$2)</f>
        <v>0</v>
      </c>
      <c r="I203" s="125">
        <f>[1]!VendorFilteredRows( EquipmentListTable[],EquipmentListTable[Supplier], FilterSpecs!$A$6, $A$2)</f>
        <v>0</v>
      </c>
      <c r="J203" s="125">
        <f>[1]!VendorFilteredRows( EquipmentListTable[],EquipmentListTable[Supplier], FilterSpecs!$A$6, $A$2)</f>
        <v>0</v>
      </c>
      <c r="K203" s="125">
        <f>[1]!VendorFilteredRows( EquipmentListTable[],EquipmentListTable[Supplier], FilterSpecs!$A$6, $A$2)</f>
        <v>0</v>
      </c>
      <c r="L203" s="125">
        <f>[1]!VendorFilteredRows( EquipmentListTable[],EquipmentListTable[Supplier], FilterSpecs!$A$6, $A$2)</f>
        <v>0</v>
      </c>
      <c r="M203" s="125" t="str">
        <f>[1]!VendorFilteredRows( EquipmentListTable[],EquipmentListTable[Supplier], FilterSpecs!$A$6, $A$2)</f>
        <v>SparkFun Block for IntelÂ® Edison - OLED</v>
      </c>
      <c r="N203" s="125">
        <f>[1]!VendorFilteredRows( EquipmentListTable[],EquipmentListTable[Supplier], FilterSpecs!$A$6, $A$2)</f>
        <v>14.95</v>
      </c>
      <c r="O203" s="125">
        <f>[1]!VendorFilteredRows( EquipmentListTable[],EquipmentListTable[Supplier], FilterSpecs!$A$6, $A$2)</f>
        <v>0</v>
      </c>
      <c r="P203" s="125" t="str">
        <f>[1]!VendorFilteredRows( EquipmentListTable[],EquipmentListTable[Supplier], FilterSpecs!$A$6, $A$2)</f>
        <v>E</v>
      </c>
      <c r="Q203" s="125">
        <f>[1]!VendorFilteredRows( EquipmentListTable[],EquipmentListTable[Supplier], FilterSpecs!$A$6, $A$2)</f>
        <v>287</v>
      </c>
      <c r="R203" s="125" t="str">
        <f>[1]!VendorFilteredRows( EquipmentListTable[],EquipmentListTable[Supplier], FilterSpecs!$A$6, $A$2)</f>
        <v>DEV-13035</v>
      </c>
      <c r="S203" s="125">
        <f>[1]!VendorFilteredRows( EquipmentListTable[],EquipmentListTable[Supplier], FilterSpecs!$A$6, $A$2)</f>
        <v>0</v>
      </c>
      <c r="T203" s="125">
        <f>[1]!VendorFilteredRows( EquipmentListTable[],EquipmentListTable[Supplier], FilterSpecs!$A$6, $A$2)</f>
        <v>0</v>
      </c>
      <c r="U203" s="125">
        <f>[1]!VendorFilteredRows( EquipmentListTable[],EquipmentListTable[Supplier], FilterSpecs!$A$6, $A$2)</f>
        <v>0</v>
      </c>
      <c r="V203" s="125">
        <f>[1]!VendorFilteredRows( EquipmentListTable[],EquipmentListTable[Supplier], FilterSpecs!$A$6, $A$2)</f>
        <v>0</v>
      </c>
      <c r="W203" s="125">
        <f>[1]!VendorFilteredRows( EquipmentListTable[],EquipmentListTable[Supplier], FilterSpecs!$A$6, $A$2)</f>
        <v>0</v>
      </c>
      <c r="X203" s="125" t="str">
        <f>[1]!VendorFilteredRows( EquipmentListTable[],EquipmentListTable[Supplier], FilterSpecs!$A$6, $A$2)</f>
        <v>https://www.sparkfun.com/products/13035</v>
      </c>
      <c r="Y203" s="125" t="str">
        <f>[1]!VendorFilteredRows( EquipmentListTable[],EquipmentListTable[Supplier], FilterSpecs!$A$6, $A$2)</f>
        <v>https://cdn.sparkfun.com/r/92-92/assets/parts/1/0/0/3/6/13035-01.jpg</v>
      </c>
      <c r="Z203" s="125" t="str">
        <f>[1]!VendorFilteredRows( EquipmentListTable[],EquipmentListTable[Supplier], FilterSpecs!$A$6, $A$2)</f>
        <v>https://www.sparkfun.com/products/13035</v>
      </c>
      <c r="AA203" s="125" t="str">
        <f>[1]!VendorFilteredRows( EquipmentListTable[],EquipmentListTable[Supplier], FilterSpecs!$A$6, $A$2)</f>
        <v>https://www.mouser.com/ProductDetail/474-DEV-13035</v>
      </c>
      <c r="AB203" s="125"/>
      <c r="AC203" s="125"/>
    </row>
    <row r="204" spans="1:29" x14ac:dyDescent="0.3">
      <c r="A204" s="125" t="str">
        <f>[1]!VendorFilteredRows( EquipmentListTable[],EquipmentListTable[Supplier], FilterSpecs!$A$6, $A$2)</f>
        <v>Smart-Home/IoT Network Integration (Fixed)</v>
      </c>
      <c r="B204" s="125" t="str">
        <f>[1]!VendorFilteredRows( EquipmentListTable[],EquipmentListTable[Supplier], FilterSpecs!$A$6, $A$2)</f>
        <v>Intel Edison Iot/Base Station</v>
      </c>
      <c r="C204" s="125" t="str">
        <f>[1]!VendorFilteredRows( EquipmentListTable[],EquipmentListTable[Supplier], FilterSpecs!$A$6, $A$2)</f>
        <v>SparkFun</v>
      </c>
      <c r="D204" s="125" t="str">
        <f>[1]!VendorFilteredRows( EquipmentListTable[],EquipmentListTable[Supplier], FilterSpecs!$A$6, $A$2)</f>
        <v>DEV-13770</v>
      </c>
      <c r="E204" s="125">
        <f>[1]!VendorFilteredRows( EquipmentListTable[],EquipmentListTable[Supplier], FilterSpecs!$A$6, $A$2)</f>
        <v>0</v>
      </c>
      <c r="F204" s="125">
        <f>[1]!VendorFilteredRows( EquipmentListTable[],EquipmentListTable[Supplier], FilterSpecs!$A$6, $A$2)</f>
        <v>0</v>
      </c>
      <c r="G204" s="125">
        <f>[1]!VendorFilteredRows( EquipmentListTable[],EquipmentListTable[Supplier], FilterSpecs!$A$6, $A$2)</f>
        <v>0</v>
      </c>
      <c r="H204" s="125">
        <f>[1]!VendorFilteredRows( EquipmentListTable[],EquipmentListTable[Supplier], FilterSpecs!$A$6, $A$2)</f>
        <v>0</v>
      </c>
      <c r="I204" s="125">
        <f>[1]!VendorFilteredRows( EquipmentListTable[],EquipmentListTable[Supplier], FilterSpecs!$A$6, $A$2)</f>
        <v>0</v>
      </c>
      <c r="J204" s="125">
        <f>[1]!VendorFilteredRows( EquipmentListTable[],EquipmentListTable[Supplier], FilterSpecs!$A$6, $A$2)</f>
        <v>0</v>
      </c>
      <c r="K204" s="125">
        <f>[1]!VendorFilteredRows( EquipmentListTable[],EquipmentListTable[Supplier], FilterSpecs!$A$6, $A$2)</f>
        <v>0</v>
      </c>
      <c r="L204" s="125">
        <f>[1]!VendorFilteredRows( EquipmentListTable[],EquipmentListTable[Supplier], FilterSpecs!$A$6, $A$2)</f>
        <v>0</v>
      </c>
      <c r="M204" s="125" t="str">
        <f>[1]!VendorFilteredRows( EquipmentListTable[],EquipmentListTable[Supplier], FilterSpecs!$A$6, $A$2)</f>
        <v>SparkFun Block for Intel Edison - ADC</v>
      </c>
      <c r="N204" s="125">
        <f>[1]!VendorFilteredRows( EquipmentListTable[],EquipmentListTable[Supplier], FilterSpecs!$A$6, $A$2)</f>
        <v>9.9499999999999993</v>
      </c>
      <c r="O204" s="125">
        <f>[1]!VendorFilteredRows( EquipmentListTable[],EquipmentListTable[Supplier], FilterSpecs!$A$6, $A$2)</f>
        <v>0</v>
      </c>
      <c r="P204" s="125" t="str">
        <f>[1]!VendorFilteredRows( EquipmentListTable[],EquipmentListTable[Supplier], FilterSpecs!$A$6, $A$2)</f>
        <v>E</v>
      </c>
      <c r="Q204" s="125">
        <f>[1]!VendorFilteredRows( EquipmentListTable[],EquipmentListTable[Supplier], FilterSpecs!$A$6, $A$2)</f>
        <v>288</v>
      </c>
      <c r="R204" s="125" t="str">
        <f>[1]!VendorFilteredRows( EquipmentListTable[],EquipmentListTable[Supplier], FilterSpecs!$A$6, $A$2)</f>
        <v>DEV-13770</v>
      </c>
      <c r="S204" s="125">
        <f>[1]!VendorFilteredRows( EquipmentListTable[],EquipmentListTable[Supplier], FilterSpecs!$A$6, $A$2)</f>
        <v>0</v>
      </c>
      <c r="T204" s="125">
        <f>[1]!VendorFilteredRows( EquipmentListTable[],EquipmentListTable[Supplier], FilterSpecs!$A$6, $A$2)</f>
        <v>0</v>
      </c>
      <c r="U204" s="125">
        <f>[1]!VendorFilteredRows( EquipmentListTable[],EquipmentListTable[Supplier], FilterSpecs!$A$6, $A$2)</f>
        <v>0</v>
      </c>
      <c r="V204" s="125">
        <f>[1]!VendorFilteredRows( EquipmentListTable[],EquipmentListTable[Supplier], FilterSpecs!$A$6, $A$2)</f>
        <v>0</v>
      </c>
      <c r="W204" s="125">
        <f>[1]!VendorFilteredRows( EquipmentListTable[],EquipmentListTable[Supplier], FilterSpecs!$A$6, $A$2)</f>
        <v>0</v>
      </c>
      <c r="X204" s="125" t="str">
        <f>[1]!VendorFilteredRows( EquipmentListTable[],EquipmentListTable[Supplier], FilterSpecs!$A$6, $A$2)</f>
        <v>https://www.sparkfun.com/products/13770</v>
      </c>
      <c r="Y204" s="125" t="str">
        <f>[1]!VendorFilteredRows( EquipmentListTable[],EquipmentListTable[Supplier], FilterSpecs!$A$6, $A$2)</f>
        <v>https://cdn.sparkfun.com/r/92-92/assets/parts/1/1/3/2/1/13770-00.jpg</v>
      </c>
      <c r="Z204" s="125" t="str">
        <f>[1]!VendorFilteredRows( EquipmentListTable[],EquipmentListTable[Supplier], FilterSpecs!$A$6, $A$2)</f>
        <v>https://www.sparkfun.com/products/13770</v>
      </c>
      <c r="AA204" s="125" t="str">
        <f>[1]!VendorFilteredRows( EquipmentListTable[],EquipmentListTable[Supplier], FilterSpecs!$A$6, $A$2)</f>
        <v>https://www.mouser.com/ProductDetail/474-DEV-13770</v>
      </c>
      <c r="AB204" s="125"/>
      <c r="AC204" s="125"/>
    </row>
    <row r="205" spans="1:29" x14ac:dyDescent="0.3">
      <c r="A205" s="125" t="str">
        <f>[1]!VendorFilteredRows( EquipmentListTable[],EquipmentListTable[Supplier], FilterSpecs!$A$6, $A$2)</f>
        <v>Smart-Home/IoT Network Integration (Fixed)</v>
      </c>
      <c r="B205" s="125" t="str">
        <f>[1]!VendorFilteredRows( EquipmentListTable[],EquipmentListTable[Supplier], FilterSpecs!$A$6, $A$2)</f>
        <v>Intel Edison Iot/Base Station</v>
      </c>
      <c r="C205" s="125" t="str">
        <f>[1]!VendorFilteredRows( EquipmentListTable[],EquipmentListTable[Supplier], FilterSpecs!$A$6, $A$2)</f>
        <v>SparkFun</v>
      </c>
      <c r="D205" s="125" t="str">
        <f>[1]!VendorFilteredRows( EquipmentListTable[],EquipmentListTable[Supplier], FilterSpecs!$A$6, $A$2)</f>
        <v>COM-13187</v>
      </c>
      <c r="E205" s="125">
        <f>[1]!VendorFilteredRows( EquipmentListTable[],EquipmentListTable[Supplier], FilterSpecs!$A$6, $A$2)</f>
        <v>0</v>
      </c>
      <c r="F205" s="125">
        <f>[1]!VendorFilteredRows( EquipmentListTable[],EquipmentListTable[Supplier], FilterSpecs!$A$6, $A$2)</f>
        <v>0</v>
      </c>
      <c r="G205" s="125">
        <f>[1]!VendorFilteredRows( EquipmentListTable[],EquipmentListTable[Supplier], FilterSpecs!$A$6, $A$2)</f>
        <v>0</v>
      </c>
      <c r="H205" s="125">
        <f>[1]!VendorFilteredRows( EquipmentListTable[],EquipmentListTable[Supplier], FilterSpecs!$A$6, $A$2)</f>
        <v>0</v>
      </c>
      <c r="I205" s="125">
        <f>[1]!VendorFilteredRows( EquipmentListTable[],EquipmentListTable[Supplier], FilterSpecs!$A$6, $A$2)</f>
        <v>0</v>
      </c>
      <c r="J205" s="125">
        <f>[1]!VendorFilteredRows( EquipmentListTable[],EquipmentListTable[Supplier], FilterSpecs!$A$6, $A$2)</f>
        <v>0</v>
      </c>
      <c r="K205" s="125">
        <f>[1]!VendorFilteredRows( EquipmentListTable[],EquipmentListTable[Supplier], FilterSpecs!$A$6, $A$2)</f>
        <v>0</v>
      </c>
      <c r="L205" s="125">
        <f>[1]!VendorFilteredRows( EquipmentListTable[],EquipmentListTable[Supplier], FilterSpecs!$A$6, $A$2)</f>
        <v>0</v>
      </c>
      <c r="M205" s="125" t="str">
        <f>[1]!VendorFilteredRows( EquipmentListTable[],EquipmentListTable[Supplier], FilterSpecs!$A$6, $A$2)</f>
        <v>IntelÂ® Edison Hardware Pack</v>
      </c>
      <c r="N205" s="125">
        <f>[1]!VendorFilteredRows( EquipmentListTable[],EquipmentListTable[Supplier], FilterSpecs!$A$6, $A$2)</f>
        <v>2.95</v>
      </c>
      <c r="O205" s="125">
        <f>[1]!VendorFilteredRows( EquipmentListTable[],EquipmentListTable[Supplier], FilterSpecs!$A$6, $A$2)</f>
        <v>0</v>
      </c>
      <c r="P205" s="125" t="str">
        <f>[1]!VendorFilteredRows( EquipmentListTable[],EquipmentListTable[Supplier], FilterSpecs!$A$6, $A$2)</f>
        <v>E</v>
      </c>
      <c r="Q205" s="125">
        <f>[1]!VendorFilteredRows( EquipmentListTable[],EquipmentListTable[Supplier], FilterSpecs!$A$6, $A$2)</f>
        <v>289</v>
      </c>
      <c r="R205" s="125" t="str">
        <f>[1]!VendorFilteredRows( EquipmentListTable[],EquipmentListTable[Supplier], FilterSpecs!$A$6, $A$2)</f>
        <v>COM-13187</v>
      </c>
      <c r="S205" s="125">
        <f>[1]!VendorFilteredRows( EquipmentListTable[],EquipmentListTable[Supplier], FilterSpecs!$A$6, $A$2)</f>
        <v>0</v>
      </c>
      <c r="T205" s="125">
        <f>[1]!VendorFilteredRows( EquipmentListTable[],EquipmentListTable[Supplier], FilterSpecs!$A$6, $A$2)</f>
        <v>0</v>
      </c>
      <c r="U205" s="125">
        <f>[1]!VendorFilteredRows( EquipmentListTable[],EquipmentListTable[Supplier], FilterSpecs!$A$6, $A$2)</f>
        <v>0</v>
      </c>
      <c r="V205" s="125">
        <f>[1]!VendorFilteredRows( EquipmentListTable[],EquipmentListTable[Supplier], FilterSpecs!$A$6, $A$2)</f>
        <v>0</v>
      </c>
      <c r="W205" s="125">
        <f>[1]!VendorFilteredRows( EquipmentListTable[],EquipmentListTable[Supplier], FilterSpecs!$A$6, $A$2)</f>
        <v>0</v>
      </c>
      <c r="X205" s="125" t="str">
        <f>[1]!VendorFilteredRows( EquipmentListTable[],EquipmentListTable[Supplier], FilterSpecs!$A$6, $A$2)</f>
        <v>https://www.sparkfun.com/products/13187</v>
      </c>
      <c r="Y205" s="125" t="str">
        <f>[1]!VendorFilteredRows( EquipmentListTable[],EquipmentListTable[Supplier], FilterSpecs!$A$6, $A$2)</f>
        <v>https://cdn.sparkfun.com/r/92-92/assets/parts/1/0/3/2/4/13187-01.jpg</v>
      </c>
      <c r="Z205" s="125" t="str">
        <f>[1]!VendorFilteredRows( EquipmentListTable[],EquipmentListTable[Supplier], FilterSpecs!$A$6, $A$2)</f>
        <v>https://www.sparkfun.com/products/13187</v>
      </c>
      <c r="AA205" s="125" t="str">
        <f>[1]!VendorFilteredRows( EquipmentListTable[],EquipmentListTable[Supplier], FilterSpecs!$A$6, $A$2)</f>
        <v>https://www.mouser.com/ProductDetail/474-COM-13187</v>
      </c>
      <c r="AB205" s="125"/>
      <c r="AC205" s="125"/>
    </row>
    <row r="206" spans="1:29" x14ac:dyDescent="0.3">
      <c r="A206" s="125" t="str">
        <f>[1]!VendorFilteredRows( EquipmentListTable[],EquipmentListTable[Supplier], FilterSpecs!$A$6, $A$2)</f>
        <v>Smart-Home/IoT Network Integration (Fixed)</v>
      </c>
      <c r="B206" s="125" t="str">
        <f>[1]!VendorFilteredRows( EquipmentListTable[],EquipmentListTable[Supplier], FilterSpecs!$A$6, $A$2)</f>
        <v>Onion Omega2+ + Arduino Base Station</v>
      </c>
      <c r="C206" s="125" t="str">
        <f>[1]!VendorFilteredRows( EquipmentListTable[],EquipmentListTable[Supplier], FilterSpecs!$A$6, $A$2)</f>
        <v>SparkFun</v>
      </c>
      <c r="D206" s="125" t="str">
        <f>[1]!VendorFilteredRows( EquipmentListTable[],EquipmentListTable[Supplier], FilterSpecs!$A$6, $A$2)</f>
        <v>DEV-14438</v>
      </c>
      <c r="E206" s="125">
        <f>[1]!VendorFilteredRows( EquipmentListTable[],EquipmentListTable[Supplier], FilterSpecs!$A$6, $A$2)</f>
        <v>0</v>
      </c>
      <c r="F206" s="125">
        <f>[1]!VendorFilteredRows( EquipmentListTable[],EquipmentListTable[Supplier], FilterSpecs!$A$6, $A$2)</f>
        <v>1</v>
      </c>
      <c r="G206" s="125">
        <f>[1]!VendorFilteredRows( EquipmentListTable[],EquipmentListTable[Supplier], FilterSpecs!$A$6, $A$2)</f>
        <v>0</v>
      </c>
      <c r="H206" s="125">
        <f>[1]!VendorFilteredRows( EquipmentListTable[],EquipmentListTable[Supplier], FilterSpecs!$A$6, $A$2)</f>
        <v>1</v>
      </c>
      <c r="I206" s="125">
        <f>[1]!VendorFilteredRows( EquipmentListTable[],EquipmentListTable[Supplier], FilterSpecs!$A$6, $A$2)</f>
        <v>0</v>
      </c>
      <c r="J206" s="125">
        <f>[1]!VendorFilteredRows( EquipmentListTable[],EquipmentListTable[Supplier], FilterSpecs!$A$6, $A$2)</f>
        <v>0</v>
      </c>
      <c r="K206" s="125">
        <f>[1]!VendorFilteredRows( EquipmentListTable[],EquipmentListTable[Supplier], FilterSpecs!$A$6, $A$2)</f>
        <v>1</v>
      </c>
      <c r="L206" s="125">
        <f>[1]!VendorFilteredRows( EquipmentListTable[],EquipmentListTable[Supplier], FilterSpecs!$A$6, $A$2)</f>
        <v>1</v>
      </c>
      <c r="M206" s="125" t="str">
        <f>[1]!VendorFilteredRows( EquipmentListTable[],EquipmentListTable[Supplier], FilterSpecs!$A$6, $A$2)</f>
        <v>Arduino Dock R2 for Onion Omega</v>
      </c>
      <c r="N206" s="125">
        <f>[1]!VendorFilteredRows( EquipmentListTable[],EquipmentListTable[Supplier], FilterSpecs!$A$6, $A$2)</f>
        <v>20</v>
      </c>
      <c r="O206" s="125">
        <f>[1]!VendorFilteredRows( EquipmentListTable[],EquipmentListTable[Supplier], FilterSpecs!$A$6, $A$2)</f>
        <v>20</v>
      </c>
      <c r="P206" s="125" t="str">
        <f>[1]!VendorFilteredRows( EquipmentListTable[],EquipmentListTable[Supplier], FilterSpecs!$A$6, $A$2)</f>
        <v>E</v>
      </c>
      <c r="Q206" s="125">
        <f>[1]!VendorFilteredRows( EquipmentListTable[],EquipmentListTable[Supplier], FilterSpecs!$A$6, $A$2)</f>
        <v>290</v>
      </c>
      <c r="R206" s="125" t="str">
        <f>[1]!VendorFilteredRows( EquipmentListTable[],EquipmentListTable[Supplier], FilterSpecs!$A$6, $A$2)</f>
        <v>DEV-14438</v>
      </c>
      <c r="S206" s="125">
        <f>[1]!VendorFilteredRows( EquipmentListTable[],EquipmentListTable[Supplier], FilterSpecs!$A$6, $A$2)</f>
        <v>0</v>
      </c>
      <c r="T206" s="125">
        <f>[1]!VendorFilteredRows( EquipmentListTable[],EquipmentListTable[Supplier], FilterSpecs!$A$6, $A$2)</f>
        <v>20</v>
      </c>
      <c r="U206" s="125">
        <f>[1]!VendorFilteredRows( EquipmentListTable[],EquipmentListTable[Supplier], FilterSpecs!$A$6, $A$2)</f>
        <v>0</v>
      </c>
      <c r="V206" s="125">
        <f>[1]!VendorFilteredRows( EquipmentListTable[],EquipmentListTable[Supplier], FilterSpecs!$A$6, $A$2)</f>
        <v>20</v>
      </c>
      <c r="W206" s="125">
        <f>[1]!VendorFilteredRows( EquipmentListTable[],EquipmentListTable[Supplier], FilterSpecs!$A$6, $A$2)</f>
        <v>20</v>
      </c>
      <c r="X206" s="125" t="str">
        <f>[1]!VendorFilteredRows( EquipmentListTable[],EquipmentListTable[Supplier], FilterSpecs!$A$6, $A$2)</f>
        <v>https://www.sparkfun.com/products/14438</v>
      </c>
      <c r="Y206" s="125" t="str">
        <f>[1]!VendorFilteredRows( EquipmentListTable[],EquipmentListTable[Supplier], FilterSpecs!$A$6, $A$2)</f>
        <v>https://cdn.sparkfun.com/r/92-92/assets/parts/1/2/4/6/8/14438-01.jpg</v>
      </c>
      <c r="Z206" s="125" t="str">
        <f>[1]!VendorFilteredRows( EquipmentListTable[],EquipmentListTable[Supplier], FilterSpecs!$A$6, $A$2)</f>
        <v>https://www.sparkfun.com/products/14438</v>
      </c>
      <c r="AA206" s="125" t="str">
        <f>[1]!VendorFilteredRows( EquipmentListTable[],EquipmentListTable[Supplier], FilterSpecs!$A$6, $A$2)</f>
        <v>https://www.mouser.com/ProductDetail/474-DEV-14438</v>
      </c>
      <c r="AB206" s="125"/>
      <c r="AC206" s="125"/>
    </row>
    <row r="207" spans="1:29" x14ac:dyDescent="0.3">
      <c r="A207" s="125" t="str">
        <f>[1]!VendorFilteredRows( EquipmentListTable[],EquipmentListTable[Supplier], FilterSpecs!$A$6, $A$2)</f>
        <v>Smart-Home/IoT Network Integration (Fixed)</v>
      </c>
      <c r="B207" s="125" t="str">
        <f>[1]!VendorFilteredRows( EquipmentListTable[],EquipmentListTable[Supplier], FilterSpecs!$A$6, $A$2)</f>
        <v>Onion Omega2+ + Arduino Base Station</v>
      </c>
      <c r="C207" s="125" t="str">
        <f>[1]!VendorFilteredRows( EquipmentListTable[],EquipmentListTable[Supplier], FilterSpecs!$A$6, $A$2)</f>
        <v>SparkFun</v>
      </c>
      <c r="D207" s="125" t="str">
        <f>[1]!VendorFilteredRows( EquipmentListTable[],EquipmentListTable[Supplier], FilterSpecs!$A$6, $A$2)</f>
        <v>DEV-14431</v>
      </c>
      <c r="E207" s="125">
        <f>[1]!VendorFilteredRows( EquipmentListTable[],EquipmentListTable[Supplier], FilterSpecs!$A$6, $A$2)</f>
        <v>0</v>
      </c>
      <c r="F207" s="125">
        <f>[1]!VendorFilteredRows( EquipmentListTable[],EquipmentListTable[Supplier], FilterSpecs!$A$6, $A$2)</f>
        <v>1</v>
      </c>
      <c r="G207" s="125">
        <f>[1]!VendorFilteredRows( EquipmentListTable[],EquipmentListTable[Supplier], FilterSpecs!$A$6, $A$2)</f>
        <v>0</v>
      </c>
      <c r="H207" s="125">
        <f>[1]!VendorFilteredRows( EquipmentListTable[],EquipmentListTable[Supplier], FilterSpecs!$A$6, $A$2)</f>
        <v>1</v>
      </c>
      <c r="I207" s="125">
        <f>[1]!VendorFilteredRows( EquipmentListTable[],EquipmentListTable[Supplier], FilterSpecs!$A$6, $A$2)</f>
        <v>0</v>
      </c>
      <c r="J207" s="125">
        <f>[1]!VendorFilteredRows( EquipmentListTable[],EquipmentListTable[Supplier], FilterSpecs!$A$6, $A$2)</f>
        <v>0</v>
      </c>
      <c r="K207" s="125">
        <f>[1]!VendorFilteredRows( EquipmentListTable[],EquipmentListTable[Supplier], FilterSpecs!$A$6, $A$2)</f>
        <v>1</v>
      </c>
      <c r="L207" s="125">
        <f>[1]!VendorFilteredRows( EquipmentListTable[],EquipmentListTable[Supplier], FilterSpecs!$A$6, $A$2)</f>
        <v>1</v>
      </c>
      <c r="M207" s="125" t="str">
        <f>[1]!VendorFilteredRows( EquipmentListTable[],EquipmentListTable[Supplier], FilterSpecs!$A$6, $A$2)</f>
        <v>Onion Omega2+ IoT Computer</v>
      </c>
      <c r="N207" s="125">
        <f>[1]!VendorFilteredRows( EquipmentListTable[],EquipmentListTable[Supplier], FilterSpecs!$A$6, $A$2)</f>
        <v>9</v>
      </c>
      <c r="O207" s="125">
        <f>[1]!VendorFilteredRows( EquipmentListTable[],EquipmentListTable[Supplier], FilterSpecs!$A$6, $A$2)</f>
        <v>9</v>
      </c>
      <c r="P207" s="125" t="str">
        <f>[1]!VendorFilteredRows( EquipmentListTable[],EquipmentListTable[Supplier], FilterSpecs!$A$6, $A$2)</f>
        <v>E</v>
      </c>
      <c r="Q207" s="125">
        <f>[1]!VendorFilteredRows( EquipmentListTable[],EquipmentListTable[Supplier], FilterSpecs!$A$6, $A$2)</f>
        <v>291</v>
      </c>
      <c r="R207" s="125" t="str">
        <f>[1]!VendorFilteredRows( EquipmentListTable[],EquipmentListTable[Supplier], FilterSpecs!$A$6, $A$2)</f>
        <v>DEV-14431</v>
      </c>
      <c r="S207" s="125">
        <f>[1]!VendorFilteredRows( EquipmentListTable[],EquipmentListTable[Supplier], FilterSpecs!$A$6, $A$2)</f>
        <v>0</v>
      </c>
      <c r="T207" s="125">
        <f>[1]!VendorFilteredRows( EquipmentListTable[],EquipmentListTable[Supplier], FilterSpecs!$A$6, $A$2)</f>
        <v>9</v>
      </c>
      <c r="U207" s="125">
        <f>[1]!VendorFilteredRows( EquipmentListTable[],EquipmentListTable[Supplier], FilterSpecs!$A$6, $A$2)</f>
        <v>0</v>
      </c>
      <c r="V207" s="125">
        <f>[1]!VendorFilteredRows( EquipmentListTable[],EquipmentListTable[Supplier], FilterSpecs!$A$6, $A$2)</f>
        <v>9</v>
      </c>
      <c r="W207" s="125">
        <f>[1]!VendorFilteredRows( EquipmentListTable[],EquipmentListTable[Supplier], FilterSpecs!$A$6, $A$2)</f>
        <v>9</v>
      </c>
      <c r="X207" s="125" t="str">
        <f>[1]!VendorFilteredRows( EquipmentListTable[],EquipmentListTable[Supplier], FilterSpecs!$A$6, $A$2)</f>
        <v>https://www.sparkfun.com/products/14431</v>
      </c>
      <c r="Y207" s="125" t="str">
        <f>[1]!VendorFilteredRows( EquipmentListTable[],EquipmentListTable[Supplier], FilterSpecs!$A$6, $A$2)</f>
        <v>https://cdn.sparkfun.com/r/92-92/assets/parts/1/2/4/6/1/14431-01.jpg</v>
      </c>
      <c r="Z207" s="125" t="str">
        <f>[1]!VendorFilteredRows( EquipmentListTable[],EquipmentListTable[Supplier], FilterSpecs!$A$6, $A$2)</f>
        <v>https://www.sparkfun.com/products/14431</v>
      </c>
      <c r="AA207" s="125" t="str">
        <f>[1]!VendorFilteredRows( EquipmentListTable[],EquipmentListTable[Supplier], FilterSpecs!$A$6, $A$2)</f>
        <v>https://www.mouser.com/ProductDetail/474-DEV-14431</v>
      </c>
      <c r="AB207" s="125"/>
      <c r="AC207" s="125"/>
    </row>
    <row r="208" spans="1:29" x14ac:dyDescent="0.3">
      <c r="A208" s="125" t="str">
        <f>[1]!VendorFilteredRows( EquipmentListTable[],EquipmentListTable[Supplier], FilterSpecs!$A$6, $A$2)</f>
        <v>Smart-Home/IoT Network Integration (Fixed)</v>
      </c>
      <c r="B208" s="125" t="str">
        <f>[1]!VendorFilteredRows( EquipmentListTable[],EquipmentListTable[Supplier], FilterSpecs!$A$6, $A$2)</f>
        <v>Onion Omega2+ + Arduino Base Station</v>
      </c>
      <c r="C208" s="125" t="str">
        <f>[1]!VendorFilteredRows( EquipmentListTable[],EquipmentListTable[Supplier], FilterSpecs!$A$6, $A$2)</f>
        <v>SparkFun</v>
      </c>
      <c r="D208" s="125" t="str">
        <f>[1]!VendorFilteredRows( EquipmentListTable[],EquipmentListTable[Supplier], FilterSpecs!$A$6, $A$2)</f>
        <v>DEV-14443</v>
      </c>
      <c r="E208" s="125">
        <f>[1]!VendorFilteredRows( EquipmentListTable[],EquipmentListTable[Supplier], FilterSpecs!$A$6, $A$2)</f>
        <v>0</v>
      </c>
      <c r="F208" s="125">
        <f>[1]!VendorFilteredRows( EquipmentListTable[],EquipmentListTable[Supplier], FilterSpecs!$A$6, $A$2)</f>
        <v>1</v>
      </c>
      <c r="G208" s="125">
        <f>[1]!VendorFilteredRows( EquipmentListTable[],EquipmentListTable[Supplier], FilterSpecs!$A$6, $A$2)</f>
        <v>0</v>
      </c>
      <c r="H208" s="125">
        <f>[1]!VendorFilteredRows( EquipmentListTable[],EquipmentListTable[Supplier], FilterSpecs!$A$6, $A$2)</f>
        <v>1</v>
      </c>
      <c r="I208" s="125">
        <f>[1]!VendorFilteredRows( EquipmentListTable[],EquipmentListTable[Supplier], FilterSpecs!$A$6, $A$2)</f>
        <v>0</v>
      </c>
      <c r="J208" s="125">
        <f>[1]!VendorFilteredRows( EquipmentListTable[],EquipmentListTable[Supplier], FilterSpecs!$A$6, $A$2)</f>
        <v>0</v>
      </c>
      <c r="K208" s="125">
        <f>[1]!VendorFilteredRows( EquipmentListTable[],EquipmentListTable[Supplier], FilterSpecs!$A$6, $A$2)</f>
        <v>1</v>
      </c>
      <c r="L208" s="125">
        <f>[1]!VendorFilteredRows( EquipmentListTable[],EquipmentListTable[Supplier], FilterSpecs!$A$6, $A$2)</f>
        <v>1</v>
      </c>
      <c r="M208" s="125" t="str">
        <f>[1]!VendorFilteredRows( EquipmentListTable[],EquipmentListTable[Supplier], FilterSpecs!$A$6, $A$2)</f>
        <v>Proto Expansion Board for Onion Omega</v>
      </c>
      <c r="N208" s="125">
        <f>[1]!VendorFilteredRows( EquipmentListTable[],EquipmentListTable[Supplier], FilterSpecs!$A$6, $A$2)</f>
        <v>5</v>
      </c>
      <c r="O208" s="125">
        <f>[1]!VendorFilteredRows( EquipmentListTable[],EquipmentListTable[Supplier], FilterSpecs!$A$6, $A$2)</f>
        <v>5</v>
      </c>
      <c r="P208" s="125" t="str">
        <f>[1]!VendorFilteredRows( EquipmentListTable[],EquipmentListTable[Supplier], FilterSpecs!$A$6, $A$2)</f>
        <v>E</v>
      </c>
      <c r="Q208" s="125">
        <f>[1]!VendorFilteredRows( EquipmentListTable[],EquipmentListTable[Supplier], FilterSpecs!$A$6, $A$2)</f>
        <v>292</v>
      </c>
      <c r="R208" s="125" t="str">
        <f>[1]!VendorFilteredRows( EquipmentListTable[],EquipmentListTable[Supplier], FilterSpecs!$A$6, $A$2)</f>
        <v>DEV-14443</v>
      </c>
      <c r="S208" s="125">
        <f>[1]!VendorFilteredRows( EquipmentListTable[],EquipmentListTable[Supplier], FilterSpecs!$A$6, $A$2)</f>
        <v>0</v>
      </c>
      <c r="T208" s="125">
        <f>[1]!VendorFilteredRows( EquipmentListTable[],EquipmentListTable[Supplier], FilterSpecs!$A$6, $A$2)</f>
        <v>5</v>
      </c>
      <c r="U208" s="125">
        <f>[1]!VendorFilteredRows( EquipmentListTable[],EquipmentListTable[Supplier], FilterSpecs!$A$6, $A$2)</f>
        <v>0</v>
      </c>
      <c r="V208" s="125">
        <f>[1]!VendorFilteredRows( EquipmentListTable[],EquipmentListTable[Supplier], FilterSpecs!$A$6, $A$2)</f>
        <v>5</v>
      </c>
      <c r="W208" s="125">
        <f>[1]!VendorFilteredRows( EquipmentListTable[],EquipmentListTable[Supplier], FilterSpecs!$A$6, $A$2)</f>
        <v>5</v>
      </c>
      <c r="X208" s="125" t="str">
        <f>[1]!VendorFilteredRows( EquipmentListTable[],EquipmentListTable[Supplier], FilterSpecs!$A$6, $A$2)</f>
        <v>https://www.sparkfun.com/products/14443</v>
      </c>
      <c r="Y208" s="125" t="str">
        <f>[1]!VendorFilteredRows( EquipmentListTable[],EquipmentListTable[Supplier], FilterSpecs!$A$6, $A$2)</f>
        <v>https://cdn.sparkfun.com/r/92-92/assets/parts/1/2/4/7/3/14443-01.jpg</v>
      </c>
      <c r="Z208" s="125" t="str">
        <f>[1]!VendorFilteredRows( EquipmentListTable[],EquipmentListTable[Supplier], FilterSpecs!$A$6, $A$2)</f>
        <v>https://www.sparkfun.com/products/14443</v>
      </c>
      <c r="AA208" s="125" t="str">
        <f>[1]!VendorFilteredRows( EquipmentListTable[],EquipmentListTable[Supplier], FilterSpecs!$A$6, $A$2)</f>
        <v>https://www.mouser.com/ProductDetail/474-DEV-14443</v>
      </c>
      <c r="AB208" s="125"/>
      <c r="AC208" s="125"/>
    </row>
    <row r="209" spans="1:29" x14ac:dyDescent="0.3">
      <c r="A209" s="125" t="str">
        <f>[1]!VendorFilteredRows( EquipmentListTable[],EquipmentListTable[Supplier], FilterSpecs!$A$6, $A$2)</f>
        <v>Smart-Home/IoT Network Integration (Fixed)</v>
      </c>
      <c r="B209" s="125" t="str">
        <f>[1]!VendorFilteredRows( EquipmentListTable[],EquipmentListTable[Supplier], FilterSpecs!$A$6, $A$2)</f>
        <v>Onion Omega2+ + Arduino Base Station</v>
      </c>
      <c r="C209" s="125" t="str">
        <f>[1]!VendorFilteredRows( EquipmentListTable[],EquipmentListTable[Supplier], FilterSpecs!$A$6, $A$2)</f>
        <v>SparkFun</v>
      </c>
      <c r="D209" s="125" t="str">
        <f>[1]!VendorFilteredRows( EquipmentListTable[],EquipmentListTable[Supplier], FilterSpecs!$A$6, $A$2)</f>
        <v>DEV-14442</v>
      </c>
      <c r="E209" s="125">
        <f>[1]!VendorFilteredRows( EquipmentListTable[],EquipmentListTable[Supplier], FilterSpecs!$A$6, $A$2)</f>
        <v>0</v>
      </c>
      <c r="F209" s="125">
        <f>[1]!VendorFilteredRows( EquipmentListTable[],EquipmentListTable[Supplier], FilterSpecs!$A$6, $A$2)</f>
        <v>1</v>
      </c>
      <c r="G209" s="125">
        <f>[1]!VendorFilteredRows( EquipmentListTable[],EquipmentListTable[Supplier], FilterSpecs!$A$6, $A$2)</f>
        <v>0</v>
      </c>
      <c r="H209" s="125">
        <f>[1]!VendorFilteredRows( EquipmentListTable[],EquipmentListTable[Supplier], FilterSpecs!$A$6, $A$2)</f>
        <v>1</v>
      </c>
      <c r="I209" s="125">
        <f>[1]!VendorFilteredRows( EquipmentListTable[],EquipmentListTable[Supplier], FilterSpecs!$A$6, $A$2)</f>
        <v>0</v>
      </c>
      <c r="J209" s="125">
        <f>[1]!VendorFilteredRows( EquipmentListTable[],EquipmentListTable[Supplier], FilterSpecs!$A$6, $A$2)</f>
        <v>0</v>
      </c>
      <c r="K209" s="125">
        <f>[1]!VendorFilteredRows( EquipmentListTable[],EquipmentListTable[Supplier], FilterSpecs!$A$6, $A$2)</f>
        <v>1</v>
      </c>
      <c r="L209" s="125">
        <f>[1]!VendorFilteredRows( EquipmentListTable[],EquipmentListTable[Supplier], FilterSpecs!$A$6, $A$2)</f>
        <v>1</v>
      </c>
      <c r="M209" s="125" t="str">
        <f>[1]!VendorFilteredRows( EquipmentListTable[],EquipmentListTable[Supplier], FilterSpecs!$A$6, $A$2)</f>
        <v>OLED Expansion Board for Onion Omega</v>
      </c>
      <c r="N209" s="125">
        <f>[1]!VendorFilteredRows( EquipmentListTable[],EquipmentListTable[Supplier], FilterSpecs!$A$6, $A$2)</f>
        <v>15</v>
      </c>
      <c r="O209" s="125">
        <f>[1]!VendorFilteredRows( EquipmentListTable[],EquipmentListTable[Supplier], FilterSpecs!$A$6, $A$2)</f>
        <v>15</v>
      </c>
      <c r="P209" s="125" t="str">
        <f>[1]!VendorFilteredRows( EquipmentListTable[],EquipmentListTable[Supplier], FilterSpecs!$A$6, $A$2)</f>
        <v>E</v>
      </c>
      <c r="Q209" s="125">
        <f>[1]!VendorFilteredRows( EquipmentListTable[],EquipmentListTable[Supplier], FilterSpecs!$A$6, $A$2)</f>
        <v>293</v>
      </c>
      <c r="R209" s="125" t="str">
        <f>[1]!VendorFilteredRows( EquipmentListTable[],EquipmentListTable[Supplier], FilterSpecs!$A$6, $A$2)</f>
        <v>DEV-14442</v>
      </c>
      <c r="S209" s="125">
        <f>[1]!VendorFilteredRows( EquipmentListTable[],EquipmentListTable[Supplier], FilterSpecs!$A$6, $A$2)</f>
        <v>0</v>
      </c>
      <c r="T209" s="125">
        <f>[1]!VendorFilteredRows( EquipmentListTable[],EquipmentListTable[Supplier], FilterSpecs!$A$6, $A$2)</f>
        <v>15</v>
      </c>
      <c r="U209" s="125">
        <f>[1]!VendorFilteredRows( EquipmentListTable[],EquipmentListTable[Supplier], FilterSpecs!$A$6, $A$2)</f>
        <v>0</v>
      </c>
      <c r="V209" s="125">
        <f>[1]!VendorFilteredRows( EquipmentListTable[],EquipmentListTable[Supplier], FilterSpecs!$A$6, $A$2)</f>
        <v>15</v>
      </c>
      <c r="W209" s="125">
        <f>[1]!VendorFilteredRows( EquipmentListTable[],EquipmentListTable[Supplier], FilterSpecs!$A$6, $A$2)</f>
        <v>15</v>
      </c>
      <c r="X209" s="125" t="str">
        <f>[1]!VendorFilteredRows( EquipmentListTable[],EquipmentListTable[Supplier], FilterSpecs!$A$6, $A$2)</f>
        <v>https://www.sparkfun.com/products/14442</v>
      </c>
      <c r="Y209" s="125" t="str">
        <f>[1]!VendorFilteredRows( EquipmentListTable[],EquipmentListTable[Supplier], FilterSpecs!$A$6, $A$2)</f>
        <v>https://cdn.sparkfun.com/r/92-92/assets/parts/1/2/4/7/2/14442-01.jpg</v>
      </c>
      <c r="Z209" s="125" t="str">
        <f>[1]!VendorFilteredRows( EquipmentListTable[],EquipmentListTable[Supplier], FilterSpecs!$A$6, $A$2)</f>
        <v>https://www.sparkfun.com/products/14442</v>
      </c>
      <c r="AA209" s="125" t="str">
        <f>[1]!VendorFilteredRows( EquipmentListTable[],EquipmentListTable[Supplier], FilterSpecs!$A$6, $A$2)</f>
        <v>https://www.mouser.com/ProductDetail/474-DEV-14442</v>
      </c>
      <c r="AB209" s="125"/>
      <c r="AC209" s="125"/>
    </row>
    <row r="210" spans="1:29" x14ac:dyDescent="0.3">
      <c r="A210" s="125" t="str">
        <f>[1]!VendorFilteredRows( EquipmentListTable[],EquipmentListTable[Supplier], FilterSpecs!$A$6, $A$2)</f>
        <v>Smart-Home/IoT Network Integration (Fixed)</v>
      </c>
      <c r="B210" s="125" t="str">
        <f>[1]!VendorFilteredRows( EquipmentListTable[],EquipmentListTable[Supplier], FilterSpecs!$A$6, $A$2)</f>
        <v>Onion Omega2+ + Arduino Base Station</v>
      </c>
      <c r="C210" s="125" t="str">
        <f>[1]!VendorFilteredRows( EquipmentListTable[],EquipmentListTable[Supplier], FilterSpecs!$A$6, $A$2)</f>
        <v>SparkFun</v>
      </c>
      <c r="D210" s="125" t="str">
        <f>[1]!VendorFilteredRows( EquipmentListTable[],EquipmentListTable[Supplier], FilterSpecs!$A$6, $A$2)</f>
        <v>DEV-14441</v>
      </c>
      <c r="E210" s="125">
        <f>[1]!VendorFilteredRows( EquipmentListTable[],EquipmentListTable[Supplier], FilterSpecs!$A$6, $A$2)</f>
        <v>0</v>
      </c>
      <c r="F210" s="125">
        <f>[1]!VendorFilteredRows( EquipmentListTable[],EquipmentListTable[Supplier], FilterSpecs!$A$6, $A$2)</f>
        <v>1</v>
      </c>
      <c r="G210" s="125">
        <f>[1]!VendorFilteredRows( EquipmentListTable[],EquipmentListTable[Supplier], FilterSpecs!$A$6, $A$2)</f>
        <v>0</v>
      </c>
      <c r="H210" s="125">
        <f>[1]!VendorFilteredRows( EquipmentListTable[],EquipmentListTable[Supplier], FilterSpecs!$A$6, $A$2)</f>
        <v>1</v>
      </c>
      <c r="I210" s="125">
        <f>[1]!VendorFilteredRows( EquipmentListTable[],EquipmentListTable[Supplier], FilterSpecs!$A$6, $A$2)</f>
        <v>0</v>
      </c>
      <c r="J210" s="125">
        <f>[1]!VendorFilteredRows( EquipmentListTable[],EquipmentListTable[Supplier], FilterSpecs!$A$6, $A$2)</f>
        <v>0</v>
      </c>
      <c r="K210" s="125">
        <f>[1]!VendorFilteredRows( EquipmentListTable[],EquipmentListTable[Supplier], FilterSpecs!$A$6, $A$2)</f>
        <v>1</v>
      </c>
      <c r="L210" s="125">
        <f>[1]!VendorFilteredRows( EquipmentListTable[],EquipmentListTable[Supplier], FilterSpecs!$A$6, $A$2)</f>
        <v>1</v>
      </c>
      <c r="M210" s="125" t="str">
        <f>[1]!VendorFilteredRows( EquipmentListTable[],EquipmentListTable[Supplier], FilterSpecs!$A$6, $A$2)</f>
        <v>Ethernet Expansion Board for Onion Omega</v>
      </c>
      <c r="N210" s="125">
        <f>[1]!VendorFilteredRows( EquipmentListTable[],EquipmentListTable[Supplier], FilterSpecs!$A$6, $A$2)</f>
        <v>15</v>
      </c>
      <c r="O210" s="125">
        <f>[1]!VendorFilteredRows( EquipmentListTable[],EquipmentListTable[Supplier], FilterSpecs!$A$6, $A$2)</f>
        <v>15</v>
      </c>
      <c r="P210" s="125" t="str">
        <f>[1]!VendorFilteredRows( EquipmentListTable[],EquipmentListTable[Supplier], FilterSpecs!$A$6, $A$2)</f>
        <v>E</v>
      </c>
      <c r="Q210" s="125">
        <f>[1]!VendorFilteredRows( EquipmentListTable[],EquipmentListTable[Supplier], FilterSpecs!$A$6, $A$2)</f>
        <v>294</v>
      </c>
      <c r="R210" s="125" t="str">
        <f>[1]!VendorFilteredRows( EquipmentListTable[],EquipmentListTable[Supplier], FilterSpecs!$A$6, $A$2)</f>
        <v>DEV-14441</v>
      </c>
      <c r="S210" s="125">
        <f>[1]!VendorFilteredRows( EquipmentListTable[],EquipmentListTable[Supplier], FilterSpecs!$A$6, $A$2)</f>
        <v>0</v>
      </c>
      <c r="T210" s="125">
        <f>[1]!VendorFilteredRows( EquipmentListTable[],EquipmentListTable[Supplier], FilterSpecs!$A$6, $A$2)</f>
        <v>15</v>
      </c>
      <c r="U210" s="125">
        <f>[1]!VendorFilteredRows( EquipmentListTable[],EquipmentListTable[Supplier], FilterSpecs!$A$6, $A$2)</f>
        <v>0</v>
      </c>
      <c r="V210" s="125">
        <f>[1]!VendorFilteredRows( EquipmentListTable[],EquipmentListTable[Supplier], FilterSpecs!$A$6, $A$2)</f>
        <v>15</v>
      </c>
      <c r="W210" s="125">
        <f>[1]!VendorFilteredRows( EquipmentListTable[],EquipmentListTable[Supplier], FilterSpecs!$A$6, $A$2)</f>
        <v>15</v>
      </c>
      <c r="X210" s="125" t="str">
        <f>[1]!VendorFilteredRows( EquipmentListTable[],EquipmentListTable[Supplier], FilterSpecs!$A$6, $A$2)</f>
        <v>https://www.sparkfun.com/products/14441</v>
      </c>
      <c r="Y210" s="125" t="str">
        <f>[1]!VendorFilteredRows( EquipmentListTable[],EquipmentListTable[Supplier], FilterSpecs!$A$6, $A$2)</f>
        <v>https://cdn.sparkfun.com/r/92-92/assets/parts/1/2/4/7/1/14441-02.jpg</v>
      </c>
      <c r="Z210" s="125" t="str">
        <f>[1]!VendorFilteredRows( EquipmentListTable[],EquipmentListTable[Supplier], FilterSpecs!$A$6, $A$2)</f>
        <v>https://www.sparkfun.com/products/14441</v>
      </c>
      <c r="AA210" s="125" t="str">
        <f>[1]!VendorFilteredRows( EquipmentListTable[],EquipmentListTable[Supplier], FilterSpecs!$A$6, $A$2)</f>
        <v>https://www.mouser.com/ProductDetail/474-DEV-14441</v>
      </c>
      <c r="AB210" s="125"/>
      <c r="AC210" s="125"/>
    </row>
    <row r="211" spans="1:29" x14ac:dyDescent="0.3">
      <c r="A211" s="125" t="str">
        <f>[1]!VendorFilteredRows( EquipmentListTable[],EquipmentListTable[Supplier], FilterSpecs!$A$6, $A$2)</f>
        <v>Smart-Home/IoT Network Integration (Fixed)</v>
      </c>
      <c r="B211" s="125" t="str">
        <f>[1]!VendorFilteredRows( EquipmentListTable[],EquipmentListTable[Supplier], FilterSpecs!$A$6, $A$2)</f>
        <v>Onion Omega2+ + Arduino Base Station</v>
      </c>
      <c r="C211" s="125" t="str">
        <f>[1]!VendorFilteredRows( EquipmentListTable[],EquipmentListTable[Supplier], FilterSpecs!$A$6, $A$2)</f>
        <v>SparkFun</v>
      </c>
      <c r="D211" s="125" t="str">
        <f>[1]!VendorFilteredRows( EquipmentListTable[],EquipmentListTable[Supplier], FilterSpecs!$A$6, $A$2)</f>
        <v>DEV-14437</v>
      </c>
      <c r="E211" s="125">
        <f>[1]!VendorFilteredRows( EquipmentListTable[],EquipmentListTable[Supplier], FilterSpecs!$A$6, $A$2)</f>
        <v>0</v>
      </c>
      <c r="F211" s="125">
        <f>[1]!VendorFilteredRows( EquipmentListTable[],EquipmentListTable[Supplier], FilterSpecs!$A$6, $A$2)</f>
        <v>1</v>
      </c>
      <c r="G211" s="125">
        <f>[1]!VendorFilteredRows( EquipmentListTable[],EquipmentListTable[Supplier], FilterSpecs!$A$6, $A$2)</f>
        <v>0</v>
      </c>
      <c r="H211" s="125">
        <f>[1]!VendorFilteredRows( EquipmentListTable[],EquipmentListTable[Supplier], FilterSpecs!$A$6, $A$2)</f>
        <v>1</v>
      </c>
      <c r="I211" s="125">
        <f>[1]!VendorFilteredRows( EquipmentListTable[],EquipmentListTable[Supplier], FilterSpecs!$A$6, $A$2)</f>
        <v>0</v>
      </c>
      <c r="J211" s="125">
        <f>[1]!VendorFilteredRows( EquipmentListTable[],EquipmentListTable[Supplier], FilterSpecs!$A$6, $A$2)</f>
        <v>0</v>
      </c>
      <c r="K211" s="125">
        <f>[1]!VendorFilteredRows( EquipmentListTable[],EquipmentListTable[Supplier], FilterSpecs!$A$6, $A$2)</f>
        <v>1</v>
      </c>
      <c r="L211" s="125">
        <f>[1]!VendorFilteredRows( EquipmentListTable[],EquipmentListTable[Supplier], FilterSpecs!$A$6, $A$2)</f>
        <v>1</v>
      </c>
      <c r="M211" s="125" t="str">
        <f>[1]!VendorFilteredRows( EquipmentListTable[],EquipmentListTable[Supplier], FilterSpecs!$A$6, $A$2)</f>
        <v>Mini Dock for Onion Omega</v>
      </c>
      <c r="N211" s="125">
        <f>[1]!VendorFilteredRows( EquipmentListTable[],EquipmentListTable[Supplier], FilterSpecs!$A$6, $A$2)</f>
        <v>15</v>
      </c>
      <c r="O211" s="125">
        <f>[1]!VendorFilteredRows( EquipmentListTable[],EquipmentListTable[Supplier], FilterSpecs!$A$6, $A$2)</f>
        <v>15</v>
      </c>
      <c r="P211" s="125" t="str">
        <f>[1]!VendorFilteredRows( EquipmentListTable[],EquipmentListTable[Supplier], FilterSpecs!$A$6, $A$2)</f>
        <v>E</v>
      </c>
      <c r="Q211" s="125">
        <f>[1]!VendorFilteredRows( EquipmentListTable[],EquipmentListTable[Supplier], FilterSpecs!$A$6, $A$2)</f>
        <v>295</v>
      </c>
      <c r="R211" s="125" t="str">
        <f>[1]!VendorFilteredRows( EquipmentListTable[],EquipmentListTable[Supplier], FilterSpecs!$A$6, $A$2)</f>
        <v>DEV-14437</v>
      </c>
      <c r="S211" s="125">
        <f>[1]!VendorFilteredRows( EquipmentListTable[],EquipmentListTable[Supplier], FilterSpecs!$A$6, $A$2)</f>
        <v>0</v>
      </c>
      <c r="T211" s="125">
        <f>[1]!VendorFilteredRows( EquipmentListTable[],EquipmentListTable[Supplier], FilterSpecs!$A$6, $A$2)</f>
        <v>15</v>
      </c>
      <c r="U211" s="125">
        <f>[1]!VendorFilteredRows( EquipmentListTable[],EquipmentListTable[Supplier], FilterSpecs!$A$6, $A$2)</f>
        <v>0</v>
      </c>
      <c r="V211" s="125">
        <f>[1]!VendorFilteredRows( EquipmentListTable[],EquipmentListTable[Supplier], FilterSpecs!$A$6, $A$2)</f>
        <v>15</v>
      </c>
      <c r="W211" s="125">
        <f>[1]!VendorFilteredRows( EquipmentListTable[],EquipmentListTable[Supplier], FilterSpecs!$A$6, $A$2)</f>
        <v>15</v>
      </c>
      <c r="X211" s="125" t="str">
        <f>[1]!VendorFilteredRows( EquipmentListTable[],EquipmentListTable[Supplier], FilterSpecs!$A$6, $A$2)</f>
        <v>https://www.sparkfun.com/products/14437</v>
      </c>
      <c r="Y211" s="125" t="str">
        <f>[1]!VendorFilteredRows( EquipmentListTable[],EquipmentListTable[Supplier], FilterSpecs!$A$6, $A$2)</f>
        <v>https://cdn.sparkfun.com/r/92-92/assets/parts/1/2/4/6/7/14437-01.jpg</v>
      </c>
      <c r="Z211" s="125" t="str">
        <f>[1]!VendorFilteredRows( EquipmentListTable[],EquipmentListTable[Supplier], FilterSpecs!$A$6, $A$2)</f>
        <v>https://www.sparkfun.com/products/14437</v>
      </c>
      <c r="AA211" s="125" t="str">
        <f>[1]!VendorFilteredRows( EquipmentListTable[],EquipmentListTable[Supplier], FilterSpecs!$A$6, $A$2)</f>
        <v>https://www.mouser.com/ProductDetail/474-DEV-14437</v>
      </c>
      <c r="AB211" s="125"/>
      <c r="AC211" s="125"/>
    </row>
    <row r="212" spans="1:29" x14ac:dyDescent="0.3">
      <c r="A212" s="125" t="str">
        <f>[1]!VendorFilteredRows( EquipmentListTable[],EquipmentListTable[Supplier], FilterSpecs!$A$6, $A$2)</f>
        <v>Smart-Home/IoT Network Integration (Fixed)</v>
      </c>
      <c r="B212" s="125" t="str">
        <f>[1]!VendorFilteredRows( EquipmentListTable[],EquipmentListTable[Supplier], FilterSpecs!$A$6, $A$2)</f>
        <v>Onion Omega2+ + Arduino Base Station</v>
      </c>
      <c r="C212" s="125" t="str">
        <f>[1]!VendorFilteredRows( EquipmentListTable[],EquipmentListTable[Supplier], FilterSpecs!$A$6, $A$2)</f>
        <v>SparkFun</v>
      </c>
      <c r="D212" s="125" t="str">
        <f>[1]!VendorFilteredRows( EquipmentListTable[],EquipmentListTable[Supplier], FilterSpecs!$A$6, $A$2)</f>
        <v>DEV-14436</v>
      </c>
      <c r="E212" s="125">
        <f>[1]!VendorFilteredRows( EquipmentListTable[],EquipmentListTable[Supplier], FilterSpecs!$A$6, $A$2)</f>
        <v>0</v>
      </c>
      <c r="F212" s="125">
        <f>[1]!VendorFilteredRows( EquipmentListTable[],EquipmentListTable[Supplier], FilterSpecs!$A$6, $A$2)</f>
        <v>1</v>
      </c>
      <c r="G212" s="125">
        <f>[1]!VendorFilteredRows( EquipmentListTable[],EquipmentListTable[Supplier], FilterSpecs!$A$6, $A$2)</f>
        <v>0</v>
      </c>
      <c r="H212" s="125">
        <f>[1]!VendorFilteredRows( EquipmentListTable[],EquipmentListTable[Supplier], FilterSpecs!$A$6, $A$2)</f>
        <v>1</v>
      </c>
      <c r="I212" s="125">
        <f>[1]!VendorFilteredRows( EquipmentListTable[],EquipmentListTable[Supplier], FilterSpecs!$A$6, $A$2)</f>
        <v>0</v>
      </c>
      <c r="J212" s="125">
        <f>[1]!VendorFilteredRows( EquipmentListTable[],EquipmentListTable[Supplier], FilterSpecs!$A$6, $A$2)</f>
        <v>0</v>
      </c>
      <c r="K212" s="125">
        <f>[1]!VendorFilteredRows( EquipmentListTable[],EquipmentListTable[Supplier], FilterSpecs!$A$6, $A$2)</f>
        <v>1</v>
      </c>
      <c r="L212" s="125">
        <f>[1]!VendorFilteredRows( EquipmentListTable[],EquipmentListTable[Supplier], FilterSpecs!$A$6, $A$2)</f>
        <v>1</v>
      </c>
      <c r="M212" s="125" t="str">
        <f>[1]!VendorFilteredRows( EquipmentListTable[],EquipmentListTable[Supplier], FilterSpecs!$A$6, $A$2)</f>
        <v>Breadboard Dock for Onion Omega</v>
      </c>
      <c r="N212" s="125">
        <f>[1]!VendorFilteredRows( EquipmentListTable[],EquipmentListTable[Supplier], FilterSpecs!$A$6, $A$2)</f>
        <v>10</v>
      </c>
      <c r="O212" s="125">
        <f>[1]!VendorFilteredRows( EquipmentListTable[],EquipmentListTable[Supplier], FilterSpecs!$A$6, $A$2)</f>
        <v>10</v>
      </c>
      <c r="P212" s="125" t="str">
        <f>[1]!VendorFilteredRows( EquipmentListTable[],EquipmentListTable[Supplier], FilterSpecs!$A$6, $A$2)</f>
        <v>E</v>
      </c>
      <c r="Q212" s="125">
        <f>[1]!VendorFilteredRows( EquipmentListTable[],EquipmentListTable[Supplier], FilterSpecs!$A$6, $A$2)</f>
        <v>296</v>
      </c>
      <c r="R212" s="125" t="str">
        <f>[1]!VendorFilteredRows( EquipmentListTable[],EquipmentListTable[Supplier], FilterSpecs!$A$6, $A$2)</f>
        <v>DEV-14436</v>
      </c>
      <c r="S212" s="125">
        <f>[1]!VendorFilteredRows( EquipmentListTable[],EquipmentListTable[Supplier], FilterSpecs!$A$6, $A$2)</f>
        <v>0</v>
      </c>
      <c r="T212" s="125">
        <f>[1]!VendorFilteredRows( EquipmentListTable[],EquipmentListTable[Supplier], FilterSpecs!$A$6, $A$2)</f>
        <v>10</v>
      </c>
      <c r="U212" s="125">
        <f>[1]!VendorFilteredRows( EquipmentListTable[],EquipmentListTable[Supplier], FilterSpecs!$A$6, $A$2)</f>
        <v>0</v>
      </c>
      <c r="V212" s="125">
        <f>[1]!VendorFilteredRows( EquipmentListTable[],EquipmentListTable[Supplier], FilterSpecs!$A$6, $A$2)</f>
        <v>10</v>
      </c>
      <c r="W212" s="125">
        <f>[1]!VendorFilteredRows( EquipmentListTable[],EquipmentListTable[Supplier], FilterSpecs!$A$6, $A$2)</f>
        <v>10</v>
      </c>
      <c r="X212" s="125" t="str">
        <f>[1]!VendorFilteredRows( EquipmentListTable[],EquipmentListTable[Supplier], FilterSpecs!$A$6, $A$2)</f>
        <v>https://www.sparkfun.com/products/14436</v>
      </c>
      <c r="Y212" s="125" t="str">
        <f>[1]!VendorFilteredRows( EquipmentListTable[],EquipmentListTable[Supplier], FilterSpecs!$A$6, $A$2)</f>
        <v>https://cdn.sparkfun.com/r/92-92/assets/parts/1/2/4/6/6/14436-01.jpg</v>
      </c>
      <c r="Z212" s="125" t="str">
        <f>[1]!VendorFilteredRows( EquipmentListTable[],EquipmentListTable[Supplier], FilterSpecs!$A$6, $A$2)</f>
        <v>https://www.sparkfun.com/products/14436</v>
      </c>
      <c r="AA212" s="125" t="str">
        <f>[1]!VendorFilteredRows( EquipmentListTable[],EquipmentListTable[Supplier], FilterSpecs!$A$6, $A$2)</f>
        <v>https://www.mouser.com/ProductDetail/474-DEV-14436</v>
      </c>
      <c r="AB212" s="125"/>
      <c r="AC212" s="125"/>
    </row>
    <row r="213" spans="1:29" x14ac:dyDescent="0.3">
      <c r="A213" s="125" t="str">
        <f>[1]!VendorFilteredRows( EquipmentListTable[],EquipmentListTable[Supplier], FilterSpecs!$A$6, $A$2)</f>
        <v>Smart-Home/IoT Network Integration (Portable)</v>
      </c>
      <c r="B213" s="125" t="str">
        <f>[1]!VendorFilteredRows( EquipmentListTable[],EquipmentListTable[Supplier], FilterSpecs!$A$6, $A$2)</f>
        <v>Onion Omega2+ Handheld</v>
      </c>
      <c r="C213" s="125" t="str">
        <f>[1]!VendorFilteredRows( EquipmentListTable[],EquipmentListTable[Supplier], FilterSpecs!$A$6, $A$2)</f>
        <v>SparkFun</v>
      </c>
      <c r="D213" s="125" t="str">
        <f>[1]!VendorFilteredRows( EquipmentListTable[],EquipmentListTable[Supplier], FilterSpecs!$A$6, $A$2)</f>
        <v>DEV-14439</v>
      </c>
      <c r="E213" s="125">
        <f>[1]!VendorFilteredRows( EquipmentListTable[],EquipmentListTable[Supplier], FilterSpecs!$A$6, $A$2)</f>
        <v>0</v>
      </c>
      <c r="F213" s="125">
        <f>[1]!VendorFilteredRows( EquipmentListTable[],EquipmentListTable[Supplier], FilterSpecs!$A$6, $A$2)</f>
        <v>1</v>
      </c>
      <c r="G213" s="125">
        <f>[1]!VendorFilteredRows( EquipmentListTable[],EquipmentListTable[Supplier], FilterSpecs!$A$6, $A$2)</f>
        <v>0</v>
      </c>
      <c r="H213" s="125">
        <f>[1]!VendorFilteredRows( EquipmentListTable[],EquipmentListTable[Supplier], FilterSpecs!$A$6, $A$2)</f>
        <v>1</v>
      </c>
      <c r="I213" s="125">
        <f>[1]!VendorFilteredRows( EquipmentListTable[],EquipmentListTable[Supplier], FilterSpecs!$A$6, $A$2)</f>
        <v>0</v>
      </c>
      <c r="J213" s="125">
        <f>[1]!VendorFilteredRows( EquipmentListTable[],EquipmentListTable[Supplier], FilterSpecs!$A$6, $A$2)</f>
        <v>0</v>
      </c>
      <c r="K213" s="125">
        <f>[1]!VendorFilteredRows( EquipmentListTable[],EquipmentListTable[Supplier], FilterSpecs!$A$6, $A$2)</f>
        <v>1</v>
      </c>
      <c r="L213" s="125">
        <f>[1]!VendorFilteredRows( EquipmentListTable[],EquipmentListTable[Supplier], FilterSpecs!$A$6, $A$2)</f>
        <v>1</v>
      </c>
      <c r="M213" s="125" t="str">
        <f>[1]!VendorFilteredRows( EquipmentListTable[],EquipmentListTable[Supplier], FilterSpecs!$A$6, $A$2)</f>
        <v>Expansion Dock for Onion Omega</v>
      </c>
      <c r="N213" s="125">
        <f>[1]!VendorFilteredRows( EquipmentListTable[],EquipmentListTable[Supplier], FilterSpecs!$A$6, $A$2)</f>
        <v>15</v>
      </c>
      <c r="O213" s="125">
        <f>[1]!VendorFilteredRows( EquipmentListTable[],EquipmentListTable[Supplier], FilterSpecs!$A$6, $A$2)</f>
        <v>15</v>
      </c>
      <c r="P213" s="125" t="str">
        <f>[1]!VendorFilteredRows( EquipmentListTable[],EquipmentListTable[Supplier], FilterSpecs!$A$6, $A$2)</f>
        <v>E</v>
      </c>
      <c r="Q213" s="125">
        <f>[1]!VendorFilteredRows( EquipmentListTable[],EquipmentListTable[Supplier], FilterSpecs!$A$6, $A$2)</f>
        <v>297</v>
      </c>
      <c r="R213" s="125" t="str">
        <f>[1]!VendorFilteredRows( EquipmentListTable[],EquipmentListTable[Supplier], FilterSpecs!$A$6, $A$2)</f>
        <v>DEV-14439</v>
      </c>
      <c r="S213" s="125">
        <f>[1]!VendorFilteredRows( EquipmentListTable[],EquipmentListTable[Supplier], FilterSpecs!$A$6, $A$2)</f>
        <v>0</v>
      </c>
      <c r="T213" s="125">
        <f>[1]!VendorFilteredRows( EquipmentListTable[],EquipmentListTable[Supplier], FilterSpecs!$A$6, $A$2)</f>
        <v>15</v>
      </c>
      <c r="U213" s="125">
        <f>[1]!VendorFilteredRows( EquipmentListTable[],EquipmentListTable[Supplier], FilterSpecs!$A$6, $A$2)</f>
        <v>0</v>
      </c>
      <c r="V213" s="125">
        <f>[1]!VendorFilteredRows( EquipmentListTable[],EquipmentListTable[Supplier], FilterSpecs!$A$6, $A$2)</f>
        <v>15</v>
      </c>
      <c r="W213" s="125">
        <f>[1]!VendorFilteredRows( EquipmentListTable[],EquipmentListTable[Supplier], FilterSpecs!$A$6, $A$2)</f>
        <v>15</v>
      </c>
      <c r="X213" s="125" t="str">
        <f>[1]!VendorFilteredRows( EquipmentListTable[],EquipmentListTable[Supplier], FilterSpecs!$A$6, $A$2)</f>
        <v>https://www.sparkfun.com/products/14439</v>
      </c>
      <c r="Y213" s="125" t="str">
        <f>[1]!VendorFilteredRows( EquipmentListTable[],EquipmentListTable[Supplier], FilterSpecs!$A$6, $A$2)</f>
        <v>https://cdn.sparkfun.com/r/92-92/assets/parts/1/2/4/6/9/14439-03.jpg</v>
      </c>
      <c r="Z213" s="125" t="str">
        <f>[1]!VendorFilteredRows( EquipmentListTable[],EquipmentListTable[Supplier], FilterSpecs!$A$6, $A$2)</f>
        <v>https://www.sparkfun.com/products/14439</v>
      </c>
      <c r="AA213" s="125" t="str">
        <f>[1]!VendorFilteredRows( EquipmentListTable[],EquipmentListTable[Supplier], FilterSpecs!$A$6, $A$2)</f>
        <v>https://www.mouser.com/ProductDetail/474-DEV-14439</v>
      </c>
      <c r="AB213" s="125"/>
      <c r="AC213" s="125"/>
    </row>
    <row r="214" spans="1:29" x14ac:dyDescent="0.3">
      <c r="A214" s="125" t="str">
        <f>[1]!VendorFilteredRows( EquipmentListTable[],EquipmentListTable[Supplier], FilterSpecs!$A$6, $A$2)</f>
        <v>Smart-Home/IoT Network Integration (Portable)</v>
      </c>
      <c r="B214" s="125" t="str">
        <f>[1]!VendorFilteredRows( EquipmentListTable[],EquipmentListTable[Supplier], FilterSpecs!$A$6, $A$2)</f>
        <v>Onion Omega2+ Handheld</v>
      </c>
      <c r="C214" s="125" t="str">
        <f>[1]!VendorFilteredRows( EquipmentListTable[],EquipmentListTable[Supplier], FilterSpecs!$A$6, $A$2)</f>
        <v>SparkFun</v>
      </c>
      <c r="D214" s="125" t="str">
        <f>[1]!VendorFilteredRows( EquipmentListTable[],EquipmentListTable[Supplier], FilterSpecs!$A$6, $A$2)</f>
        <v>DEV-14431</v>
      </c>
      <c r="E214" s="125">
        <f>[1]!VendorFilteredRows( EquipmentListTable[],EquipmentListTable[Supplier], FilterSpecs!$A$6, $A$2)</f>
        <v>0</v>
      </c>
      <c r="F214" s="125">
        <f>[1]!VendorFilteredRows( EquipmentListTable[],EquipmentListTable[Supplier], FilterSpecs!$A$6, $A$2)</f>
        <v>1</v>
      </c>
      <c r="G214" s="125">
        <f>[1]!VendorFilteredRows( EquipmentListTable[],EquipmentListTable[Supplier], FilterSpecs!$A$6, $A$2)</f>
        <v>0</v>
      </c>
      <c r="H214" s="125">
        <f>[1]!VendorFilteredRows( EquipmentListTable[],EquipmentListTable[Supplier], FilterSpecs!$A$6, $A$2)</f>
        <v>1</v>
      </c>
      <c r="I214" s="125">
        <f>[1]!VendorFilteredRows( EquipmentListTable[],EquipmentListTable[Supplier], FilterSpecs!$A$6, $A$2)</f>
        <v>0</v>
      </c>
      <c r="J214" s="125">
        <f>[1]!VendorFilteredRows( EquipmentListTable[],EquipmentListTable[Supplier], FilterSpecs!$A$6, $A$2)</f>
        <v>0</v>
      </c>
      <c r="K214" s="125">
        <f>[1]!VendorFilteredRows( EquipmentListTable[],EquipmentListTable[Supplier], FilterSpecs!$A$6, $A$2)</f>
        <v>1</v>
      </c>
      <c r="L214" s="125">
        <f>[1]!VendorFilteredRows( EquipmentListTable[],EquipmentListTable[Supplier], FilterSpecs!$A$6, $A$2)</f>
        <v>1</v>
      </c>
      <c r="M214" s="125" t="str">
        <f>[1]!VendorFilteredRows( EquipmentListTable[],EquipmentListTable[Supplier], FilterSpecs!$A$6, $A$2)</f>
        <v>Onion Omega2+ IoT Computer</v>
      </c>
      <c r="N214" s="125">
        <f>[1]!VendorFilteredRows( EquipmentListTable[],EquipmentListTable[Supplier], FilterSpecs!$A$6, $A$2)</f>
        <v>9</v>
      </c>
      <c r="O214" s="125">
        <f>[1]!VendorFilteredRows( EquipmentListTable[],EquipmentListTable[Supplier], FilterSpecs!$A$6, $A$2)</f>
        <v>9</v>
      </c>
      <c r="P214" s="125" t="str">
        <f>[1]!VendorFilteredRows( EquipmentListTable[],EquipmentListTable[Supplier], FilterSpecs!$A$6, $A$2)</f>
        <v>E</v>
      </c>
      <c r="Q214" s="125">
        <f>[1]!VendorFilteredRows( EquipmentListTable[],EquipmentListTable[Supplier], FilterSpecs!$A$6, $A$2)</f>
        <v>298</v>
      </c>
      <c r="R214" s="125" t="str">
        <f>[1]!VendorFilteredRows( EquipmentListTable[],EquipmentListTable[Supplier], FilterSpecs!$A$6, $A$2)</f>
        <v>DEV-14431</v>
      </c>
      <c r="S214" s="125">
        <f>[1]!VendorFilteredRows( EquipmentListTable[],EquipmentListTable[Supplier], FilterSpecs!$A$6, $A$2)</f>
        <v>0</v>
      </c>
      <c r="T214" s="125">
        <f>[1]!VendorFilteredRows( EquipmentListTable[],EquipmentListTable[Supplier], FilterSpecs!$A$6, $A$2)</f>
        <v>9</v>
      </c>
      <c r="U214" s="125">
        <f>[1]!VendorFilteredRows( EquipmentListTable[],EquipmentListTable[Supplier], FilterSpecs!$A$6, $A$2)</f>
        <v>0</v>
      </c>
      <c r="V214" s="125">
        <f>[1]!VendorFilteredRows( EquipmentListTable[],EquipmentListTable[Supplier], FilterSpecs!$A$6, $A$2)</f>
        <v>9</v>
      </c>
      <c r="W214" s="125">
        <f>[1]!VendorFilteredRows( EquipmentListTable[],EquipmentListTable[Supplier], FilterSpecs!$A$6, $A$2)</f>
        <v>9</v>
      </c>
      <c r="X214" s="125" t="str">
        <f>[1]!VendorFilteredRows( EquipmentListTable[],EquipmentListTable[Supplier], FilterSpecs!$A$6, $A$2)</f>
        <v>https://www.sparkfun.com/products/14431</v>
      </c>
      <c r="Y214" s="125" t="str">
        <f>[1]!VendorFilteredRows( EquipmentListTable[],EquipmentListTable[Supplier], FilterSpecs!$A$6, $A$2)</f>
        <v>https://cdn.sparkfun.com/r/92-92/assets/parts/1/2/4/6/1/14431-01.jpg</v>
      </c>
      <c r="Z214" s="125" t="str">
        <f>[1]!VendorFilteredRows( EquipmentListTable[],EquipmentListTable[Supplier], FilterSpecs!$A$6, $A$2)</f>
        <v>https://www.sparkfun.com/products/14431</v>
      </c>
      <c r="AA214" s="125" t="str">
        <f>[1]!VendorFilteredRows( EquipmentListTable[],EquipmentListTable[Supplier], FilterSpecs!$A$6, $A$2)</f>
        <v>https://www.mouser.com/ProductDetail/474-DEV-14431</v>
      </c>
      <c r="AB214" s="125"/>
      <c r="AC214" s="125"/>
    </row>
    <row r="215" spans="1:29" x14ac:dyDescent="0.3">
      <c r="A215" s="125" t="str">
        <f>[1]!VendorFilteredRows( EquipmentListTable[],EquipmentListTable[Supplier], FilterSpecs!$A$6, $A$2)</f>
        <v>Smart-Home/IoT Network Integration (Portable)</v>
      </c>
      <c r="B215" s="125" t="str">
        <f>[1]!VendorFilteredRows( EquipmentListTable[],EquipmentListTable[Supplier], FilterSpecs!$A$6, $A$2)</f>
        <v>Onion Omega2+ Handheld</v>
      </c>
      <c r="C215" s="125" t="str">
        <f>[1]!VendorFilteredRows( EquipmentListTable[],EquipmentListTable[Supplier], FilterSpecs!$A$6, $A$2)</f>
        <v>SparkFun</v>
      </c>
      <c r="D215" s="125" t="str">
        <f>[1]!VendorFilteredRows( EquipmentListTable[],EquipmentListTable[Supplier], FilterSpecs!$A$6, $A$2)</f>
        <v>DEV-14440</v>
      </c>
      <c r="E215" s="125">
        <f>[1]!VendorFilteredRows( EquipmentListTable[],EquipmentListTable[Supplier], FilterSpecs!$A$6, $A$2)</f>
        <v>0</v>
      </c>
      <c r="F215" s="125">
        <f>[1]!VendorFilteredRows( EquipmentListTable[],EquipmentListTable[Supplier], FilterSpecs!$A$6, $A$2)</f>
        <v>1</v>
      </c>
      <c r="G215" s="125">
        <f>[1]!VendorFilteredRows( EquipmentListTable[],EquipmentListTable[Supplier], FilterSpecs!$A$6, $A$2)</f>
        <v>0</v>
      </c>
      <c r="H215" s="125">
        <f>[1]!VendorFilteredRows( EquipmentListTable[],EquipmentListTable[Supplier], FilterSpecs!$A$6, $A$2)</f>
        <v>1</v>
      </c>
      <c r="I215" s="125">
        <f>[1]!VendorFilteredRows( EquipmentListTable[],EquipmentListTable[Supplier], FilterSpecs!$A$6, $A$2)</f>
        <v>0</v>
      </c>
      <c r="J215" s="125">
        <f>[1]!VendorFilteredRows( EquipmentListTable[],EquipmentListTable[Supplier], FilterSpecs!$A$6, $A$2)</f>
        <v>0</v>
      </c>
      <c r="K215" s="125">
        <f>[1]!VendorFilteredRows( EquipmentListTable[],EquipmentListTable[Supplier], FilterSpecs!$A$6, $A$2)</f>
        <v>1</v>
      </c>
      <c r="L215" s="125">
        <f>[1]!VendorFilteredRows( EquipmentListTable[],EquipmentListTable[Supplier], FilterSpecs!$A$6, $A$2)</f>
        <v>1</v>
      </c>
      <c r="M215" s="125" t="str">
        <f>[1]!VendorFilteredRows( EquipmentListTable[],EquipmentListTable[Supplier], FilterSpecs!$A$6, $A$2)</f>
        <v>Power Dock 2 for Onion Omega</v>
      </c>
      <c r="N215" s="125">
        <f>[1]!VendorFilteredRows( EquipmentListTable[],EquipmentListTable[Supplier], FilterSpecs!$A$6, $A$2)</f>
        <v>15</v>
      </c>
      <c r="O215" s="125">
        <f>[1]!VendorFilteredRows( EquipmentListTable[],EquipmentListTable[Supplier], FilterSpecs!$A$6, $A$2)</f>
        <v>15</v>
      </c>
      <c r="P215" s="125" t="str">
        <f>[1]!VendorFilteredRows( EquipmentListTable[],EquipmentListTable[Supplier], FilterSpecs!$A$6, $A$2)</f>
        <v>E</v>
      </c>
      <c r="Q215" s="125">
        <f>[1]!VendorFilteredRows( EquipmentListTable[],EquipmentListTable[Supplier], FilterSpecs!$A$6, $A$2)</f>
        <v>299</v>
      </c>
      <c r="R215" s="125" t="str">
        <f>[1]!VendorFilteredRows( EquipmentListTable[],EquipmentListTable[Supplier], FilterSpecs!$A$6, $A$2)</f>
        <v>DEV-14440</v>
      </c>
      <c r="S215" s="125">
        <f>[1]!VendorFilteredRows( EquipmentListTable[],EquipmentListTable[Supplier], FilterSpecs!$A$6, $A$2)</f>
        <v>0</v>
      </c>
      <c r="T215" s="125">
        <f>[1]!VendorFilteredRows( EquipmentListTable[],EquipmentListTable[Supplier], FilterSpecs!$A$6, $A$2)</f>
        <v>15</v>
      </c>
      <c r="U215" s="125">
        <f>[1]!VendorFilteredRows( EquipmentListTable[],EquipmentListTable[Supplier], FilterSpecs!$A$6, $A$2)</f>
        <v>0</v>
      </c>
      <c r="V215" s="125">
        <f>[1]!VendorFilteredRows( EquipmentListTable[],EquipmentListTable[Supplier], FilterSpecs!$A$6, $A$2)</f>
        <v>15</v>
      </c>
      <c r="W215" s="125">
        <f>[1]!VendorFilteredRows( EquipmentListTable[],EquipmentListTable[Supplier], FilterSpecs!$A$6, $A$2)</f>
        <v>15</v>
      </c>
      <c r="X215" s="125" t="str">
        <f>[1]!VendorFilteredRows( EquipmentListTable[],EquipmentListTable[Supplier], FilterSpecs!$A$6, $A$2)</f>
        <v>https://www.sparkfun.com/products/14431</v>
      </c>
      <c r="Y215" s="125" t="str">
        <f>[1]!VendorFilteredRows( EquipmentListTable[],EquipmentListTable[Supplier], FilterSpecs!$A$6, $A$2)</f>
        <v>https://cdn.sparkfun.com/r/92-92/assets/parts/1/2/4/6/1/14431-01.jpg</v>
      </c>
      <c r="Z215" s="125" t="str">
        <f>[1]!VendorFilteredRows( EquipmentListTable[],EquipmentListTable[Supplier], FilterSpecs!$A$6, $A$2)</f>
        <v>https://www.sparkfun.com/products/14440</v>
      </c>
      <c r="AA215" s="125" t="str">
        <f>[1]!VendorFilteredRows( EquipmentListTable[],EquipmentListTable[Supplier], FilterSpecs!$A$6, $A$2)</f>
        <v>https://www.mouser.com/ProductDetail/474-DEV-14440</v>
      </c>
      <c r="AB215" s="125"/>
      <c r="AC215" s="125"/>
    </row>
    <row r="216" spans="1:29" x14ac:dyDescent="0.3">
      <c r="A216" s="125" t="str">
        <f>[1]!VendorFilteredRows( EquipmentListTable[],EquipmentListTable[Supplier], FilterSpecs!$A$6, $A$2)</f>
        <v>Smart-Home/IoT Network Integration (Portable)</v>
      </c>
      <c r="B216" s="125" t="str">
        <f>[1]!VendorFilteredRows( EquipmentListTable[],EquipmentListTable[Supplier], FilterSpecs!$A$6, $A$2)</f>
        <v>Onion Omega2+ Handheld</v>
      </c>
      <c r="C216" s="125" t="str">
        <f>[1]!VendorFilteredRows( EquipmentListTable[],EquipmentListTable[Supplier], FilterSpecs!$A$6, $A$2)</f>
        <v>SparkFun</v>
      </c>
      <c r="D216" s="125" t="str">
        <f>[1]!VendorFilteredRows( EquipmentListTable[],EquipmentListTable[Supplier], FilterSpecs!$A$6, $A$2)</f>
        <v>DEV-14446</v>
      </c>
      <c r="E216" s="125">
        <f>[1]!VendorFilteredRows( EquipmentListTable[],EquipmentListTable[Supplier], FilterSpecs!$A$6, $A$2)</f>
        <v>0</v>
      </c>
      <c r="F216" s="125">
        <f>[1]!VendorFilteredRows( EquipmentListTable[],EquipmentListTable[Supplier], FilterSpecs!$A$6, $A$2)</f>
        <v>1</v>
      </c>
      <c r="G216" s="125">
        <f>[1]!VendorFilteredRows( EquipmentListTable[],EquipmentListTable[Supplier], FilterSpecs!$A$6, $A$2)</f>
        <v>0</v>
      </c>
      <c r="H216" s="125">
        <f>[1]!VendorFilteredRows( EquipmentListTable[],EquipmentListTable[Supplier], FilterSpecs!$A$6, $A$2)</f>
        <v>1</v>
      </c>
      <c r="I216" s="125">
        <f>[1]!VendorFilteredRows( EquipmentListTable[],EquipmentListTable[Supplier], FilterSpecs!$A$6, $A$2)</f>
        <v>0</v>
      </c>
      <c r="J216" s="125">
        <f>[1]!VendorFilteredRows( EquipmentListTable[],EquipmentListTable[Supplier], FilterSpecs!$A$6, $A$2)</f>
        <v>0</v>
      </c>
      <c r="K216" s="125">
        <f>[1]!VendorFilteredRows( EquipmentListTable[],EquipmentListTable[Supplier], FilterSpecs!$A$6, $A$2)</f>
        <v>1</v>
      </c>
      <c r="L216" s="125">
        <f>[1]!VendorFilteredRows( EquipmentListTable[],EquipmentListTable[Supplier], FilterSpecs!$A$6, $A$2)</f>
        <v>1</v>
      </c>
      <c r="M216" s="125" t="str">
        <f>[1]!VendorFilteredRows( EquipmentListTable[],EquipmentListTable[Supplier], FilterSpecs!$A$6, $A$2)</f>
        <v>GPS Expansion Board for Onion Omega</v>
      </c>
      <c r="N216" s="125">
        <f>[1]!VendorFilteredRows( EquipmentListTable[],EquipmentListTable[Supplier], FilterSpecs!$A$6, $A$2)</f>
        <v>30</v>
      </c>
      <c r="O216" s="125">
        <f>[1]!VendorFilteredRows( EquipmentListTable[],EquipmentListTable[Supplier], FilterSpecs!$A$6, $A$2)</f>
        <v>30</v>
      </c>
      <c r="P216" s="125" t="str">
        <f>[1]!VendorFilteredRows( EquipmentListTable[],EquipmentListTable[Supplier], FilterSpecs!$A$6, $A$2)</f>
        <v>E</v>
      </c>
      <c r="Q216" s="125">
        <f>[1]!VendorFilteredRows( EquipmentListTable[],EquipmentListTable[Supplier], FilterSpecs!$A$6, $A$2)</f>
        <v>300</v>
      </c>
      <c r="R216" s="125" t="str">
        <f>[1]!VendorFilteredRows( EquipmentListTable[],EquipmentListTable[Supplier], FilterSpecs!$A$6, $A$2)</f>
        <v>DEV-14446</v>
      </c>
      <c r="S216" s="125">
        <f>[1]!VendorFilteredRows( EquipmentListTable[],EquipmentListTable[Supplier], FilterSpecs!$A$6, $A$2)</f>
        <v>0</v>
      </c>
      <c r="T216" s="125">
        <f>[1]!VendorFilteredRows( EquipmentListTable[],EquipmentListTable[Supplier], FilterSpecs!$A$6, $A$2)</f>
        <v>30</v>
      </c>
      <c r="U216" s="125">
        <f>[1]!VendorFilteredRows( EquipmentListTable[],EquipmentListTable[Supplier], FilterSpecs!$A$6, $A$2)</f>
        <v>0</v>
      </c>
      <c r="V216" s="125">
        <f>[1]!VendorFilteredRows( EquipmentListTable[],EquipmentListTable[Supplier], FilterSpecs!$A$6, $A$2)</f>
        <v>30</v>
      </c>
      <c r="W216" s="125">
        <f>[1]!VendorFilteredRows( EquipmentListTable[],EquipmentListTable[Supplier], FilterSpecs!$A$6, $A$2)</f>
        <v>30</v>
      </c>
      <c r="X216" s="125" t="str">
        <f>[1]!VendorFilteredRows( EquipmentListTable[],EquipmentListTable[Supplier], FilterSpecs!$A$6, $A$2)</f>
        <v>https://www.sparkfun.com/products/14446</v>
      </c>
      <c r="Y216" s="125" t="str">
        <f>[1]!VendorFilteredRows( EquipmentListTable[],EquipmentListTable[Supplier], FilterSpecs!$A$6, $A$2)</f>
        <v>https://cdn.sparkfun.com/r/92-92/assets/parts/1/2/4/7/6/14446-01.jpg</v>
      </c>
      <c r="Z216" s="125" t="str">
        <f>[1]!VendorFilteredRows( EquipmentListTable[],EquipmentListTable[Supplier], FilterSpecs!$A$6, $A$2)</f>
        <v>https://www.sparkfun.com/products/14446</v>
      </c>
      <c r="AA216" s="125" t="str">
        <f>[1]!VendorFilteredRows( EquipmentListTable[],EquipmentListTable[Supplier], FilterSpecs!$A$6, $A$2)</f>
        <v>https://www.mouser.com/ProductDetail/474-DEV-14446</v>
      </c>
      <c r="AB216" s="125"/>
      <c r="AC216" s="125"/>
    </row>
    <row r="217" spans="1:29" x14ac:dyDescent="0.3">
      <c r="A217" s="125" t="str">
        <f>[1]!VendorFilteredRows( EquipmentListTable[],EquipmentListTable[Supplier], FilterSpecs!$A$6, $A$2)</f>
        <v>Smart-Home/IoT Network Integration (Portable)</v>
      </c>
      <c r="B217" s="125" t="str">
        <f>[1]!VendorFilteredRows( EquipmentListTable[],EquipmentListTable[Supplier], FilterSpecs!$A$6, $A$2)</f>
        <v>Onion Omega2+ Handheld</v>
      </c>
      <c r="C217" s="125" t="str">
        <f>[1]!VendorFilteredRows( EquipmentListTable[],EquipmentListTable[Supplier], FilterSpecs!$A$6, $A$2)</f>
        <v>SparkFun</v>
      </c>
      <c r="D217" s="125" t="str">
        <f>[1]!VendorFilteredRows( EquipmentListTable[],EquipmentListTable[Supplier], FilterSpecs!$A$6, $A$2)</f>
        <v>DEV-14443</v>
      </c>
      <c r="E217" s="125">
        <f>[1]!VendorFilteredRows( EquipmentListTable[],EquipmentListTable[Supplier], FilterSpecs!$A$6, $A$2)</f>
        <v>0</v>
      </c>
      <c r="F217" s="125">
        <f>[1]!VendorFilteredRows( EquipmentListTable[],EquipmentListTable[Supplier], FilterSpecs!$A$6, $A$2)</f>
        <v>1</v>
      </c>
      <c r="G217" s="125">
        <f>[1]!VendorFilteredRows( EquipmentListTable[],EquipmentListTable[Supplier], FilterSpecs!$A$6, $A$2)</f>
        <v>0</v>
      </c>
      <c r="H217" s="125">
        <f>[1]!VendorFilteredRows( EquipmentListTable[],EquipmentListTable[Supplier], FilterSpecs!$A$6, $A$2)</f>
        <v>1</v>
      </c>
      <c r="I217" s="125">
        <f>[1]!VendorFilteredRows( EquipmentListTable[],EquipmentListTable[Supplier], FilterSpecs!$A$6, $A$2)</f>
        <v>0</v>
      </c>
      <c r="J217" s="125">
        <f>[1]!VendorFilteredRows( EquipmentListTable[],EquipmentListTable[Supplier], FilterSpecs!$A$6, $A$2)</f>
        <v>0</v>
      </c>
      <c r="K217" s="125">
        <f>[1]!VendorFilteredRows( EquipmentListTable[],EquipmentListTable[Supplier], FilterSpecs!$A$6, $A$2)</f>
        <v>1</v>
      </c>
      <c r="L217" s="125">
        <f>[1]!VendorFilteredRows( EquipmentListTable[],EquipmentListTable[Supplier], FilterSpecs!$A$6, $A$2)</f>
        <v>1</v>
      </c>
      <c r="M217" s="125" t="str">
        <f>[1]!VendorFilteredRows( EquipmentListTable[],EquipmentListTable[Supplier], FilterSpecs!$A$6, $A$2)</f>
        <v>Proto Expansion Board for Onion Omega</v>
      </c>
      <c r="N217" s="125">
        <f>[1]!VendorFilteredRows( EquipmentListTable[],EquipmentListTable[Supplier], FilterSpecs!$A$6, $A$2)</f>
        <v>5</v>
      </c>
      <c r="O217" s="125">
        <f>[1]!VendorFilteredRows( EquipmentListTable[],EquipmentListTable[Supplier], FilterSpecs!$A$6, $A$2)</f>
        <v>5</v>
      </c>
      <c r="P217" s="125" t="str">
        <f>[1]!VendorFilteredRows( EquipmentListTable[],EquipmentListTable[Supplier], FilterSpecs!$A$6, $A$2)</f>
        <v>E</v>
      </c>
      <c r="Q217" s="125">
        <f>[1]!VendorFilteredRows( EquipmentListTable[],EquipmentListTable[Supplier], FilterSpecs!$A$6, $A$2)</f>
        <v>301</v>
      </c>
      <c r="R217" s="125" t="str">
        <f>[1]!VendorFilteredRows( EquipmentListTable[],EquipmentListTable[Supplier], FilterSpecs!$A$6, $A$2)</f>
        <v>DEV-14443</v>
      </c>
      <c r="S217" s="125">
        <f>[1]!VendorFilteredRows( EquipmentListTable[],EquipmentListTable[Supplier], FilterSpecs!$A$6, $A$2)</f>
        <v>0</v>
      </c>
      <c r="T217" s="125">
        <f>[1]!VendorFilteredRows( EquipmentListTable[],EquipmentListTable[Supplier], FilterSpecs!$A$6, $A$2)</f>
        <v>5</v>
      </c>
      <c r="U217" s="125">
        <f>[1]!VendorFilteredRows( EquipmentListTable[],EquipmentListTable[Supplier], FilterSpecs!$A$6, $A$2)</f>
        <v>0</v>
      </c>
      <c r="V217" s="125">
        <f>[1]!VendorFilteredRows( EquipmentListTable[],EquipmentListTable[Supplier], FilterSpecs!$A$6, $A$2)</f>
        <v>5</v>
      </c>
      <c r="W217" s="125">
        <f>[1]!VendorFilteredRows( EquipmentListTable[],EquipmentListTable[Supplier], FilterSpecs!$A$6, $A$2)</f>
        <v>5</v>
      </c>
      <c r="X217" s="125" t="str">
        <f>[1]!VendorFilteredRows( EquipmentListTable[],EquipmentListTable[Supplier], FilterSpecs!$A$6, $A$2)</f>
        <v>https://www.sparkfun.com/products/14443</v>
      </c>
      <c r="Y217" s="125" t="str">
        <f>[1]!VendorFilteredRows( EquipmentListTable[],EquipmentListTable[Supplier], FilterSpecs!$A$6, $A$2)</f>
        <v>https://cdn.sparkfun.com/r/92-92/assets/parts/1/2/4/7/3/14443-01.jpg</v>
      </c>
      <c r="Z217" s="125" t="str">
        <f>[1]!VendorFilteredRows( EquipmentListTable[],EquipmentListTable[Supplier], FilterSpecs!$A$6, $A$2)</f>
        <v>https://www.sparkfun.com/products/14443</v>
      </c>
      <c r="AA217" s="125" t="str">
        <f>[1]!VendorFilteredRows( EquipmentListTable[],EquipmentListTable[Supplier], FilterSpecs!$A$6, $A$2)</f>
        <v>https://www.mouser.com/ProductDetail/474-DEV-14443</v>
      </c>
      <c r="AB217" s="125"/>
      <c r="AC217" s="125"/>
    </row>
    <row r="218" spans="1:29" x14ac:dyDescent="0.3">
      <c r="A218" s="125" t="str">
        <f>[1]!VendorFilteredRows( EquipmentListTable[],EquipmentListTable[Supplier], FilterSpecs!$A$6, $A$2)</f>
        <v>Smart-Home/IoT Network Integration (Portable)</v>
      </c>
      <c r="B218" s="125" t="str">
        <f>[1]!VendorFilteredRows( EquipmentListTable[],EquipmentListTable[Supplier], FilterSpecs!$A$6, $A$2)</f>
        <v>Onion Omega2+ Handheld</v>
      </c>
      <c r="C218" s="125" t="str">
        <f>[1]!VendorFilteredRows( EquipmentListTable[],EquipmentListTable[Supplier], FilterSpecs!$A$6, $A$2)</f>
        <v>SparkFun</v>
      </c>
      <c r="D218" s="125" t="str">
        <f>[1]!VendorFilteredRows( EquipmentListTable[],EquipmentListTable[Supplier], FilterSpecs!$A$6, $A$2)</f>
        <v>DEV-14442</v>
      </c>
      <c r="E218" s="125">
        <f>[1]!VendorFilteredRows( EquipmentListTable[],EquipmentListTable[Supplier], FilterSpecs!$A$6, $A$2)</f>
        <v>0</v>
      </c>
      <c r="F218" s="125">
        <f>[1]!VendorFilteredRows( EquipmentListTable[],EquipmentListTable[Supplier], FilterSpecs!$A$6, $A$2)</f>
        <v>1</v>
      </c>
      <c r="G218" s="125">
        <f>[1]!VendorFilteredRows( EquipmentListTable[],EquipmentListTable[Supplier], FilterSpecs!$A$6, $A$2)</f>
        <v>0</v>
      </c>
      <c r="H218" s="125">
        <f>[1]!VendorFilteredRows( EquipmentListTable[],EquipmentListTable[Supplier], FilterSpecs!$A$6, $A$2)</f>
        <v>1</v>
      </c>
      <c r="I218" s="125">
        <f>[1]!VendorFilteredRows( EquipmentListTable[],EquipmentListTable[Supplier], FilterSpecs!$A$6, $A$2)</f>
        <v>0</v>
      </c>
      <c r="J218" s="125">
        <f>[1]!VendorFilteredRows( EquipmentListTable[],EquipmentListTable[Supplier], FilterSpecs!$A$6, $A$2)</f>
        <v>0</v>
      </c>
      <c r="K218" s="125">
        <f>[1]!VendorFilteredRows( EquipmentListTable[],EquipmentListTable[Supplier], FilterSpecs!$A$6, $A$2)</f>
        <v>1</v>
      </c>
      <c r="L218" s="125">
        <f>[1]!VendorFilteredRows( EquipmentListTable[],EquipmentListTable[Supplier], FilterSpecs!$A$6, $A$2)</f>
        <v>1</v>
      </c>
      <c r="M218" s="125" t="str">
        <f>[1]!VendorFilteredRows( EquipmentListTable[],EquipmentListTable[Supplier], FilterSpecs!$A$6, $A$2)</f>
        <v>OLED Expansion Board for Onion Omega</v>
      </c>
      <c r="N218" s="125">
        <f>[1]!VendorFilteredRows( EquipmentListTable[],EquipmentListTable[Supplier], FilterSpecs!$A$6, $A$2)</f>
        <v>15</v>
      </c>
      <c r="O218" s="125">
        <f>[1]!VendorFilteredRows( EquipmentListTable[],EquipmentListTable[Supplier], FilterSpecs!$A$6, $A$2)</f>
        <v>15</v>
      </c>
      <c r="P218" s="125" t="str">
        <f>[1]!VendorFilteredRows( EquipmentListTable[],EquipmentListTable[Supplier], FilterSpecs!$A$6, $A$2)</f>
        <v>E</v>
      </c>
      <c r="Q218" s="125">
        <f>[1]!VendorFilteredRows( EquipmentListTable[],EquipmentListTable[Supplier], FilterSpecs!$A$6, $A$2)</f>
        <v>302</v>
      </c>
      <c r="R218" s="125" t="str">
        <f>[1]!VendorFilteredRows( EquipmentListTable[],EquipmentListTable[Supplier], FilterSpecs!$A$6, $A$2)</f>
        <v>DEV-14442</v>
      </c>
      <c r="S218" s="125">
        <f>[1]!VendorFilteredRows( EquipmentListTable[],EquipmentListTable[Supplier], FilterSpecs!$A$6, $A$2)</f>
        <v>0</v>
      </c>
      <c r="T218" s="125">
        <f>[1]!VendorFilteredRows( EquipmentListTable[],EquipmentListTable[Supplier], FilterSpecs!$A$6, $A$2)</f>
        <v>15</v>
      </c>
      <c r="U218" s="125">
        <f>[1]!VendorFilteredRows( EquipmentListTable[],EquipmentListTable[Supplier], FilterSpecs!$A$6, $A$2)</f>
        <v>0</v>
      </c>
      <c r="V218" s="125">
        <f>[1]!VendorFilteredRows( EquipmentListTable[],EquipmentListTable[Supplier], FilterSpecs!$A$6, $A$2)</f>
        <v>15</v>
      </c>
      <c r="W218" s="125">
        <f>[1]!VendorFilteredRows( EquipmentListTable[],EquipmentListTable[Supplier], FilterSpecs!$A$6, $A$2)</f>
        <v>15</v>
      </c>
      <c r="X218" s="125" t="str">
        <f>[1]!VendorFilteredRows( EquipmentListTable[],EquipmentListTable[Supplier], FilterSpecs!$A$6, $A$2)</f>
        <v>https://www.sparkfun.com/products/14442</v>
      </c>
      <c r="Y218" s="125" t="str">
        <f>[1]!VendorFilteredRows( EquipmentListTable[],EquipmentListTable[Supplier], FilterSpecs!$A$6, $A$2)</f>
        <v>https://cdn.sparkfun.com/r/92-92/assets/parts/1/2/4/7/2/14442-01.jpg</v>
      </c>
      <c r="Z218" s="125" t="str">
        <f>[1]!VendorFilteredRows( EquipmentListTable[],EquipmentListTable[Supplier], FilterSpecs!$A$6, $A$2)</f>
        <v>https://www.sparkfun.com/products/14442</v>
      </c>
      <c r="AA218" s="125" t="str">
        <f>[1]!VendorFilteredRows( EquipmentListTable[],EquipmentListTable[Supplier], FilterSpecs!$A$6, $A$2)</f>
        <v>https://www.mouser.com/ProductDetail/474-DEV-14442</v>
      </c>
      <c r="AB218" s="125"/>
      <c r="AC218" s="125"/>
    </row>
    <row r="219" spans="1:29" x14ac:dyDescent="0.3">
      <c r="A219" s="125" t="str">
        <f>[1]!VendorFilteredRows( EquipmentListTable[],EquipmentListTable[Supplier], FilterSpecs!$A$6, $A$2)</f>
        <v>Smart-Home/IoT Network Integration (Portable)</v>
      </c>
      <c r="B219" s="125" t="str">
        <f>[1]!VendorFilteredRows( EquipmentListTable[],EquipmentListTable[Supplier], FilterSpecs!$A$6, $A$2)</f>
        <v>Realtek Ameba Handheld</v>
      </c>
      <c r="C219" s="125" t="str">
        <f>[1]!VendorFilteredRows( EquipmentListTable[],EquipmentListTable[Supplier], FilterSpecs!$A$6, $A$2)</f>
        <v>SparkFun</v>
      </c>
      <c r="D219" s="125" t="str">
        <f>[1]!VendorFilteredRows( EquipmentListTable[],EquipmentListTable[Supplier], FilterSpecs!$A$6, $A$2)</f>
        <v>WRL-14280</v>
      </c>
      <c r="E219" s="125">
        <f>[1]!VendorFilteredRows( EquipmentListTable[],EquipmentListTable[Supplier], FilterSpecs!$A$6, $A$2)</f>
        <v>0</v>
      </c>
      <c r="F219" s="125">
        <f>[1]!VendorFilteredRows( EquipmentListTable[],EquipmentListTable[Supplier], FilterSpecs!$A$6, $A$2)</f>
        <v>1</v>
      </c>
      <c r="G219" s="125">
        <f>[1]!VendorFilteredRows( EquipmentListTable[],EquipmentListTable[Supplier], FilterSpecs!$A$6, $A$2)</f>
        <v>0</v>
      </c>
      <c r="H219" s="125">
        <f>[1]!VendorFilteredRows( EquipmentListTable[],EquipmentListTable[Supplier], FilterSpecs!$A$6, $A$2)</f>
        <v>1</v>
      </c>
      <c r="I219" s="125">
        <f>[1]!VendorFilteredRows( EquipmentListTable[],EquipmentListTable[Supplier], FilterSpecs!$A$6, $A$2)</f>
        <v>0</v>
      </c>
      <c r="J219" s="125">
        <f>[1]!VendorFilteredRows( EquipmentListTable[],EquipmentListTable[Supplier], FilterSpecs!$A$6, $A$2)</f>
        <v>0</v>
      </c>
      <c r="K219" s="125">
        <f>[1]!VendorFilteredRows( EquipmentListTable[],EquipmentListTable[Supplier], FilterSpecs!$A$6, $A$2)</f>
        <v>1</v>
      </c>
      <c r="L219" s="125">
        <f>[1]!VendorFilteredRows( EquipmentListTable[],EquipmentListTable[Supplier], FilterSpecs!$A$6, $A$2)</f>
        <v>1</v>
      </c>
      <c r="M219" s="125" t="str">
        <f>[1]!VendorFilteredRows( EquipmentListTable[],EquipmentListTable[Supplier], FilterSpecs!$A$6, $A$2)</f>
        <v>Realtek Ameba Board</v>
      </c>
      <c r="N219" s="125">
        <f>[1]!VendorFilteredRows( EquipmentListTable[],EquipmentListTable[Supplier], FilterSpecs!$A$6, $A$2)</f>
        <v>24.95</v>
      </c>
      <c r="O219" s="125">
        <f>[1]!VendorFilteredRows( EquipmentListTable[],EquipmentListTable[Supplier], FilterSpecs!$A$6, $A$2)</f>
        <v>24.95</v>
      </c>
      <c r="P219" s="125" t="str">
        <f>[1]!VendorFilteredRows( EquipmentListTable[],EquipmentListTable[Supplier], FilterSpecs!$A$6, $A$2)</f>
        <v>E</v>
      </c>
      <c r="Q219" s="125">
        <f>[1]!VendorFilteredRows( EquipmentListTable[],EquipmentListTable[Supplier], FilterSpecs!$A$6, $A$2)</f>
        <v>303</v>
      </c>
      <c r="R219" s="125" t="str">
        <f>[1]!VendorFilteredRows( EquipmentListTable[],EquipmentListTable[Supplier], FilterSpecs!$A$6, $A$2)</f>
        <v>WRL-14280</v>
      </c>
      <c r="S219" s="125">
        <f>[1]!VendorFilteredRows( EquipmentListTable[],EquipmentListTable[Supplier], FilterSpecs!$A$6, $A$2)</f>
        <v>0</v>
      </c>
      <c r="T219" s="125">
        <f>[1]!VendorFilteredRows( EquipmentListTable[],EquipmentListTable[Supplier], FilterSpecs!$A$6, $A$2)</f>
        <v>24.95</v>
      </c>
      <c r="U219" s="125">
        <f>[1]!VendorFilteredRows( EquipmentListTable[],EquipmentListTable[Supplier], FilterSpecs!$A$6, $A$2)</f>
        <v>0</v>
      </c>
      <c r="V219" s="125">
        <f>[1]!VendorFilteredRows( EquipmentListTable[],EquipmentListTable[Supplier], FilterSpecs!$A$6, $A$2)</f>
        <v>24.95</v>
      </c>
      <c r="W219" s="125">
        <f>[1]!VendorFilteredRows( EquipmentListTable[],EquipmentListTable[Supplier], FilterSpecs!$A$6, $A$2)</f>
        <v>24.95</v>
      </c>
      <c r="X219" s="125" t="str">
        <f>[1]!VendorFilteredRows( EquipmentListTable[],EquipmentListTable[Supplier], FilterSpecs!$A$6, $A$2)</f>
        <v>https://www.sparkfun.com/products/14280</v>
      </c>
      <c r="Y219" s="125" t="str">
        <f>[1]!VendorFilteredRows( EquipmentListTable[],EquipmentListTable[Supplier], FilterSpecs!$A$6, $A$2)</f>
        <v>https://cdn.sparkfun.com/r/92-92/assets/parts/1/2/2/3/6/14280-01.jpg</v>
      </c>
      <c r="Z219" s="125" t="str">
        <f>[1]!VendorFilteredRows( EquipmentListTable[],EquipmentListTable[Supplier], FilterSpecs!$A$6, $A$2)</f>
        <v>https://www.sparkfun.com/products/14280</v>
      </c>
      <c r="AA219" s="125" t="str">
        <f>[1]!VendorFilteredRows( EquipmentListTable[],EquipmentListTable[Supplier], FilterSpecs!$A$6, $A$2)</f>
        <v>https://www.mouser.com/ProductDetail/474-WRL-14280</v>
      </c>
      <c r="AB219" s="125"/>
      <c r="AC219" s="125"/>
    </row>
    <row r="220" spans="1:29" x14ac:dyDescent="0.3">
      <c r="A220" s="125" t="str">
        <f>[1]!VendorFilteredRows( EquipmentListTable[],EquipmentListTable[Supplier], FilterSpecs!$A$6, $A$2)</f>
        <v>Smart-Home/IoT Network Integration (Portable)</v>
      </c>
      <c r="B220" s="125" t="str">
        <f>[1]!VendorFilteredRows( EquipmentListTable[],EquipmentListTable[Supplier], FilterSpecs!$A$6, $A$2)</f>
        <v>Phone/Computer App Companion</v>
      </c>
      <c r="C220" s="125" t="str">
        <f>[1]!VendorFilteredRows( EquipmentListTable[],EquipmentListTable[Supplier], FilterSpecs!$A$6, $A$2)</f>
        <v>SparkFun</v>
      </c>
      <c r="D220" s="125" t="str">
        <f>[1]!VendorFilteredRows( EquipmentListTable[],EquipmentListTable[Supplier], FilterSpecs!$A$6, $A$2)</f>
        <v>DEV-13613</v>
      </c>
      <c r="E220" s="125">
        <f>[1]!VendorFilteredRows( EquipmentListTable[],EquipmentListTable[Supplier], FilterSpecs!$A$6, $A$2)</f>
        <v>0</v>
      </c>
      <c r="F220" s="125">
        <f>[1]!VendorFilteredRows( EquipmentListTable[],EquipmentListTable[Supplier], FilterSpecs!$A$6, $A$2)</f>
        <v>1</v>
      </c>
      <c r="G220" s="125">
        <f>[1]!VendorFilteredRows( EquipmentListTable[],EquipmentListTable[Supplier], FilterSpecs!$A$6, $A$2)</f>
        <v>0</v>
      </c>
      <c r="H220" s="125">
        <f>[1]!VendorFilteredRows( EquipmentListTable[],EquipmentListTable[Supplier], FilterSpecs!$A$6, $A$2)</f>
        <v>1</v>
      </c>
      <c r="I220" s="125">
        <f>[1]!VendorFilteredRows( EquipmentListTable[],EquipmentListTable[Supplier], FilterSpecs!$A$6, $A$2)</f>
        <v>0</v>
      </c>
      <c r="J220" s="125">
        <f>[1]!VendorFilteredRows( EquipmentListTable[],EquipmentListTable[Supplier], FilterSpecs!$A$6, $A$2)</f>
        <v>0</v>
      </c>
      <c r="K220" s="125">
        <f>[1]!VendorFilteredRows( EquipmentListTable[],EquipmentListTable[Supplier], FilterSpecs!$A$6, $A$2)</f>
        <v>1</v>
      </c>
      <c r="L220" s="125">
        <f>[1]!VendorFilteredRows( EquipmentListTable[],EquipmentListTable[Supplier], FilterSpecs!$A$6, $A$2)</f>
        <v>1</v>
      </c>
      <c r="M220" s="125" t="str">
        <f>[1]!VendorFilteredRows( EquipmentListTable[],EquipmentListTable[Supplier], FilterSpecs!$A$6, $A$2)</f>
        <v>IOIO-OTG - V2.2</v>
      </c>
      <c r="N220" s="125">
        <f>[1]!VendorFilteredRows( EquipmentListTable[],EquipmentListTable[Supplier], FilterSpecs!$A$6, $A$2)</f>
        <v>39.950000000000003</v>
      </c>
      <c r="O220" s="125">
        <f>[1]!VendorFilteredRows( EquipmentListTable[],EquipmentListTable[Supplier], FilterSpecs!$A$6, $A$2)</f>
        <v>39.950000000000003</v>
      </c>
      <c r="P220" s="125" t="str">
        <f>[1]!VendorFilteredRows( EquipmentListTable[],EquipmentListTable[Supplier], FilterSpecs!$A$6, $A$2)</f>
        <v>E</v>
      </c>
      <c r="Q220" s="125">
        <f>[1]!VendorFilteredRows( EquipmentListTable[],EquipmentListTable[Supplier], FilterSpecs!$A$6, $A$2)</f>
        <v>304</v>
      </c>
      <c r="R220" s="125" t="str">
        <f>[1]!VendorFilteredRows( EquipmentListTable[],EquipmentListTable[Supplier], FilterSpecs!$A$6, $A$2)</f>
        <v>DEV-13613</v>
      </c>
      <c r="S220" s="125">
        <f>[1]!VendorFilteredRows( EquipmentListTable[],EquipmentListTable[Supplier], FilterSpecs!$A$6, $A$2)</f>
        <v>0</v>
      </c>
      <c r="T220" s="125">
        <f>[1]!VendorFilteredRows( EquipmentListTable[],EquipmentListTable[Supplier], FilterSpecs!$A$6, $A$2)</f>
        <v>39.950000000000003</v>
      </c>
      <c r="U220" s="125">
        <f>[1]!VendorFilteredRows( EquipmentListTable[],EquipmentListTable[Supplier], FilterSpecs!$A$6, $A$2)</f>
        <v>0</v>
      </c>
      <c r="V220" s="125">
        <f>[1]!VendorFilteredRows( EquipmentListTable[],EquipmentListTable[Supplier], FilterSpecs!$A$6, $A$2)</f>
        <v>39.950000000000003</v>
      </c>
      <c r="W220" s="125">
        <f>[1]!VendorFilteredRows( EquipmentListTable[],EquipmentListTable[Supplier], FilterSpecs!$A$6, $A$2)</f>
        <v>39.950000000000003</v>
      </c>
      <c r="X220" s="125" t="str">
        <f>[1]!VendorFilteredRows( EquipmentListTable[],EquipmentListTable[Supplier], FilterSpecs!$A$6, $A$2)</f>
        <v>https://www.sparkfun.com/products/13613</v>
      </c>
      <c r="Y220" s="125" t="str">
        <f>[1]!VendorFilteredRows( EquipmentListTable[],EquipmentListTable[Supplier], FilterSpecs!$A$6, $A$2)</f>
        <v>https://cdn.sparkfun.com/r/92-92/assets/parts/1/0/9/8/3/13613-01.jpg</v>
      </c>
      <c r="Z220" s="125" t="str">
        <f>[1]!VendorFilteredRows( EquipmentListTable[],EquipmentListTable[Supplier], FilterSpecs!$A$6, $A$2)</f>
        <v>https://www.sparkfun.com/products/13613</v>
      </c>
      <c r="AA220" s="125" t="str">
        <f>[1]!VendorFilteredRows( EquipmentListTable[],EquipmentListTable[Supplier], FilterSpecs!$A$6, $A$2)</f>
        <v>https://www.mouser.com/ProductDetail/474-DEV-13613</v>
      </c>
      <c r="AB220" s="125"/>
      <c r="AC220" s="125"/>
    </row>
    <row r="221" spans="1:29" x14ac:dyDescent="0.3">
      <c r="A221" s="125" t="str">
        <f>[1]!VendorFilteredRows( EquipmentListTable[],EquipmentListTable[Supplier], FilterSpecs!$A$6, $A$2)</f>
        <v>Smart-Home/IoT Network Integration (Portable)</v>
      </c>
      <c r="B221" s="125" t="str">
        <f>[1]!VendorFilteredRows( EquipmentListTable[],EquipmentListTable[Supplier], FilterSpecs!$A$6, $A$2)</f>
        <v>MicroView Watch/Relay</v>
      </c>
      <c r="C221" s="125" t="str">
        <f>[1]!VendorFilteredRows( EquipmentListTable[],EquipmentListTable[Supplier], FilterSpecs!$A$6, $A$2)</f>
        <v>SparkFun</v>
      </c>
      <c r="D221" s="125" t="str">
        <f>[1]!VendorFilteredRows( EquipmentListTable[],EquipmentListTable[Supplier], FilterSpecs!$A$6, $A$2)</f>
        <v>DEV-12923</v>
      </c>
      <c r="E221" s="125">
        <f>[1]!VendorFilteredRows( EquipmentListTable[],EquipmentListTable[Supplier], FilterSpecs!$A$6, $A$2)</f>
        <v>0</v>
      </c>
      <c r="F221" s="125">
        <f>[1]!VendorFilteredRows( EquipmentListTable[],EquipmentListTable[Supplier], FilterSpecs!$A$6, $A$2)</f>
        <v>1</v>
      </c>
      <c r="G221" s="125">
        <f>[1]!VendorFilteredRows( EquipmentListTable[],EquipmentListTable[Supplier], FilterSpecs!$A$6, $A$2)</f>
        <v>0</v>
      </c>
      <c r="H221" s="125">
        <f>[1]!VendorFilteredRows( EquipmentListTable[],EquipmentListTable[Supplier], FilterSpecs!$A$6, $A$2)</f>
        <v>1</v>
      </c>
      <c r="I221" s="125">
        <f>[1]!VendorFilteredRows( EquipmentListTable[],EquipmentListTable[Supplier], FilterSpecs!$A$6, $A$2)</f>
        <v>0</v>
      </c>
      <c r="J221" s="125">
        <f>[1]!VendorFilteredRows( EquipmentListTable[],EquipmentListTable[Supplier], FilterSpecs!$A$6, $A$2)</f>
        <v>0</v>
      </c>
      <c r="K221" s="125">
        <f>[1]!VendorFilteredRows( EquipmentListTable[],EquipmentListTable[Supplier], FilterSpecs!$A$6, $A$2)</f>
        <v>1</v>
      </c>
      <c r="L221" s="125">
        <f>[1]!VendorFilteredRows( EquipmentListTable[],EquipmentListTable[Supplier], FilterSpecs!$A$6, $A$2)</f>
        <v>1</v>
      </c>
      <c r="M221" s="125" t="str">
        <f>[1]!VendorFilteredRows( EquipmentListTable[],EquipmentListTable[Supplier], FilterSpecs!$A$6, $A$2)</f>
        <v>SparkFun MicroView - OLED Arduino Module</v>
      </c>
      <c r="N221" s="125">
        <f>[1]!VendorFilteredRows( EquipmentListTable[],EquipmentListTable[Supplier], FilterSpecs!$A$6, $A$2)</f>
        <v>39.950000000000003</v>
      </c>
      <c r="O221" s="125">
        <f>[1]!VendorFilteredRows( EquipmentListTable[],EquipmentListTable[Supplier], FilterSpecs!$A$6, $A$2)</f>
        <v>39.950000000000003</v>
      </c>
      <c r="P221" s="125" t="str">
        <f>[1]!VendorFilteredRows( EquipmentListTable[],EquipmentListTable[Supplier], FilterSpecs!$A$6, $A$2)</f>
        <v>D</v>
      </c>
      <c r="Q221" s="125">
        <f>[1]!VendorFilteredRows( EquipmentListTable[],EquipmentListTable[Supplier], FilterSpecs!$A$6, $A$2)</f>
        <v>305</v>
      </c>
      <c r="R221" s="125" t="str">
        <f>[1]!VendorFilteredRows( EquipmentListTable[],EquipmentListTable[Supplier], FilterSpecs!$A$6, $A$2)</f>
        <v>DEV-12923</v>
      </c>
      <c r="S221" s="125">
        <f>[1]!VendorFilteredRows( EquipmentListTable[],EquipmentListTable[Supplier], FilterSpecs!$A$6, $A$2)</f>
        <v>0</v>
      </c>
      <c r="T221" s="125">
        <f>[1]!VendorFilteredRows( EquipmentListTable[],EquipmentListTable[Supplier], FilterSpecs!$A$6, $A$2)</f>
        <v>39.950000000000003</v>
      </c>
      <c r="U221" s="125">
        <f>[1]!VendorFilteredRows( EquipmentListTable[],EquipmentListTable[Supplier], FilterSpecs!$A$6, $A$2)</f>
        <v>0</v>
      </c>
      <c r="V221" s="125">
        <f>[1]!VendorFilteredRows( EquipmentListTable[],EquipmentListTable[Supplier], FilterSpecs!$A$6, $A$2)</f>
        <v>39.950000000000003</v>
      </c>
      <c r="W221" s="125">
        <f>[1]!VendorFilteredRows( EquipmentListTable[],EquipmentListTable[Supplier], FilterSpecs!$A$6, $A$2)</f>
        <v>39.950000000000003</v>
      </c>
      <c r="X221" s="125" t="str">
        <f>[1]!VendorFilteredRows( EquipmentListTable[],EquipmentListTable[Supplier], FilterSpecs!$A$6, $A$2)</f>
        <v>https://www.sparkfun.com/products/12923</v>
      </c>
      <c r="Y221" s="125" t="str">
        <f>[1]!VendorFilteredRows( EquipmentListTable[],EquipmentListTable[Supplier], FilterSpecs!$A$6, $A$2)</f>
        <v>https://cdn.sparkfun.com/r/92-92/assets/parts/9/8/4/5/12923-01.jpg</v>
      </c>
      <c r="Z221" s="125" t="str">
        <f>[1]!VendorFilteredRows( EquipmentListTable[],EquipmentListTable[Supplier], FilterSpecs!$A$6, $A$2)</f>
        <v>https://www.sparkfun.com/products/12923</v>
      </c>
      <c r="AA221" s="125" t="str">
        <f>[1]!VendorFilteredRows( EquipmentListTable[],EquipmentListTable[Supplier], FilterSpecs!$A$6, $A$2)</f>
        <v>https://www.mouser.com/ProductDetail/474-DEV-12923</v>
      </c>
      <c r="AB221" s="125"/>
      <c r="AC221" s="125"/>
    </row>
    <row r="222" spans="1:29" x14ac:dyDescent="0.3">
      <c r="A222" s="125" t="str">
        <f>[1]!VendorFilteredRows( EquipmentListTable[],EquipmentListTable[Supplier], FilterSpecs!$A$6, $A$2)</f>
        <v>Smart-Home/IoT Network Integration (Portable)</v>
      </c>
      <c r="B222" s="125" t="str">
        <f>[1]!VendorFilteredRows( EquipmentListTable[],EquipmentListTable[Supplier], FilterSpecs!$A$6, $A$2)</f>
        <v>MicroView Watch/Relay</v>
      </c>
      <c r="C222" s="125" t="str">
        <f>[1]!VendorFilteredRows( EquipmentListTable[],EquipmentListTable[Supplier], FilterSpecs!$A$6, $A$2)</f>
        <v>SparkFun</v>
      </c>
      <c r="D222" s="125" t="str">
        <f>[1]!VendorFilteredRows( EquipmentListTable[],EquipmentListTable[Supplier], FilterSpecs!$A$6, $A$2)</f>
        <v>DEV-12924</v>
      </c>
      <c r="E222" s="125">
        <f>[1]!VendorFilteredRows( EquipmentListTable[],EquipmentListTable[Supplier], FilterSpecs!$A$6, $A$2)</f>
        <v>0</v>
      </c>
      <c r="F222" s="125">
        <f>[1]!VendorFilteredRows( EquipmentListTable[],EquipmentListTable[Supplier], FilterSpecs!$A$6, $A$2)</f>
        <v>1</v>
      </c>
      <c r="G222" s="125">
        <f>[1]!VendorFilteredRows( EquipmentListTable[],EquipmentListTable[Supplier], FilterSpecs!$A$6, $A$2)</f>
        <v>0</v>
      </c>
      <c r="H222" s="125">
        <f>[1]!VendorFilteredRows( EquipmentListTable[],EquipmentListTable[Supplier], FilterSpecs!$A$6, $A$2)</f>
        <v>1</v>
      </c>
      <c r="I222" s="125">
        <f>[1]!VendorFilteredRows( EquipmentListTable[],EquipmentListTable[Supplier], FilterSpecs!$A$6, $A$2)</f>
        <v>0</v>
      </c>
      <c r="J222" s="125">
        <f>[1]!VendorFilteredRows( EquipmentListTable[],EquipmentListTable[Supplier], FilterSpecs!$A$6, $A$2)</f>
        <v>0</v>
      </c>
      <c r="K222" s="125">
        <f>[1]!VendorFilteredRows( EquipmentListTable[],EquipmentListTable[Supplier], FilterSpecs!$A$6, $A$2)</f>
        <v>1</v>
      </c>
      <c r="L222" s="125">
        <f>[1]!VendorFilteredRows( EquipmentListTable[],EquipmentListTable[Supplier], FilterSpecs!$A$6, $A$2)</f>
        <v>1</v>
      </c>
      <c r="M222" s="125" t="str">
        <f>[1]!VendorFilteredRows( EquipmentListTable[],EquipmentListTable[Supplier], FilterSpecs!$A$6, $A$2)</f>
        <v>SparkFun MicroView - USB Programmer</v>
      </c>
      <c r="N222" s="125">
        <f>[1]!VendorFilteredRows( EquipmentListTable[],EquipmentListTable[Supplier], FilterSpecs!$A$6, $A$2)</f>
        <v>14.95</v>
      </c>
      <c r="O222" s="125">
        <f>[1]!VendorFilteredRows( EquipmentListTable[],EquipmentListTable[Supplier], FilterSpecs!$A$6, $A$2)</f>
        <v>14.95</v>
      </c>
      <c r="P222" s="125" t="str">
        <f>[1]!VendorFilteredRows( EquipmentListTable[],EquipmentListTable[Supplier], FilterSpecs!$A$6, $A$2)</f>
        <v>E</v>
      </c>
      <c r="Q222" s="125">
        <f>[1]!VendorFilteredRows( EquipmentListTable[],EquipmentListTable[Supplier], FilterSpecs!$A$6, $A$2)</f>
        <v>306</v>
      </c>
      <c r="R222" s="125" t="str">
        <f>[1]!VendorFilteredRows( EquipmentListTable[],EquipmentListTable[Supplier], FilterSpecs!$A$6, $A$2)</f>
        <v>DEV-12924</v>
      </c>
      <c r="S222" s="125">
        <f>[1]!VendorFilteredRows( EquipmentListTable[],EquipmentListTable[Supplier], FilterSpecs!$A$6, $A$2)</f>
        <v>0</v>
      </c>
      <c r="T222" s="125">
        <f>[1]!VendorFilteredRows( EquipmentListTable[],EquipmentListTable[Supplier], FilterSpecs!$A$6, $A$2)</f>
        <v>14.95</v>
      </c>
      <c r="U222" s="125">
        <f>[1]!VendorFilteredRows( EquipmentListTable[],EquipmentListTable[Supplier], FilterSpecs!$A$6, $A$2)</f>
        <v>0</v>
      </c>
      <c r="V222" s="125">
        <f>[1]!VendorFilteredRows( EquipmentListTable[],EquipmentListTable[Supplier], FilterSpecs!$A$6, $A$2)</f>
        <v>14.95</v>
      </c>
      <c r="W222" s="125">
        <f>[1]!VendorFilteredRows( EquipmentListTable[],EquipmentListTable[Supplier], FilterSpecs!$A$6, $A$2)</f>
        <v>14.95</v>
      </c>
      <c r="X222" s="125" t="str">
        <f>[1]!VendorFilteredRows( EquipmentListTable[],EquipmentListTable[Supplier], FilterSpecs!$A$6, $A$2)</f>
        <v>https://www.sparkfun.com/products/12924</v>
      </c>
      <c r="Y222" s="125" t="str">
        <f>[1]!VendorFilteredRows( EquipmentListTable[],EquipmentListTable[Supplier], FilterSpecs!$A$6, $A$2)</f>
        <v>https://cdn.sparkfun.com/r/92-92/assets/parts/9/8/4/6/12924-01.jpg</v>
      </c>
      <c r="Z222" s="125" t="str">
        <f>[1]!VendorFilteredRows( EquipmentListTable[],EquipmentListTable[Supplier], FilterSpecs!$A$6, $A$2)</f>
        <v>https://www.sparkfun.com/products/12924</v>
      </c>
      <c r="AA222" s="125" t="str">
        <f>[1]!VendorFilteredRows( EquipmentListTable[],EquipmentListTable[Supplier], FilterSpecs!$A$6, $A$2)</f>
        <v>https://www.mouser.com/ProductDetail/474-DEV-12924</v>
      </c>
      <c r="AB222" s="125"/>
      <c r="AC222" s="125"/>
    </row>
    <row r="223" spans="1:29" x14ac:dyDescent="0.3">
      <c r="A223" s="125" t="str">
        <f>[1]!VendorFilteredRows( EquipmentListTable[],EquipmentListTable[Supplier], FilterSpecs!$A$6, $A$2)</f>
        <v>Hardware Component</v>
      </c>
      <c r="B223" s="125" t="str">
        <f>[1]!VendorFilteredRows( EquipmentListTable[],EquipmentListTable[Supplier], FilterSpecs!$A$6, $A$2)</f>
        <v>Breadboard/Protoboard</v>
      </c>
      <c r="C223" s="125" t="str">
        <f>[1]!VendorFilteredRows( EquipmentListTable[],EquipmentListTable[Supplier], FilterSpecs!$A$6, $A$2)</f>
        <v>SparkFun</v>
      </c>
      <c r="D223" s="125" t="str">
        <f>[1]!VendorFilteredRows( EquipmentListTable[],EquipmentListTable[Supplier], FilterSpecs!$A$6, $A$2)</f>
        <v>PRT-12614</v>
      </c>
      <c r="E223" s="125">
        <f>[1]!VendorFilteredRows( EquipmentListTable[],EquipmentListTable[Supplier], FilterSpecs!$A$6, $A$2)</f>
        <v>0</v>
      </c>
      <c r="F223" s="125">
        <f>[1]!VendorFilteredRows( EquipmentListTable[],EquipmentListTable[Supplier], FilterSpecs!$A$6, $A$2)</f>
        <v>0</v>
      </c>
      <c r="G223" s="125">
        <f>[1]!VendorFilteredRows( EquipmentListTable[],EquipmentListTable[Supplier], FilterSpecs!$A$6, $A$2)</f>
        <v>0</v>
      </c>
      <c r="H223" s="125">
        <f>[1]!VendorFilteredRows( EquipmentListTable[],EquipmentListTable[Supplier], FilterSpecs!$A$6, $A$2)</f>
        <v>0</v>
      </c>
      <c r="I223" s="125">
        <f>[1]!VendorFilteredRows( EquipmentListTable[],EquipmentListTable[Supplier], FilterSpecs!$A$6, $A$2)</f>
        <v>0</v>
      </c>
      <c r="J223" s="125">
        <f>[1]!VendorFilteredRows( EquipmentListTable[],EquipmentListTable[Supplier], FilterSpecs!$A$6, $A$2)</f>
        <v>0</v>
      </c>
      <c r="K223" s="125">
        <f>[1]!VendorFilteredRows( EquipmentListTable[],EquipmentListTable[Supplier], FilterSpecs!$A$6, $A$2)</f>
        <v>0</v>
      </c>
      <c r="L223" s="125">
        <f>[1]!VendorFilteredRows( EquipmentListTable[],EquipmentListTable[Supplier], FilterSpecs!$A$6, $A$2)</f>
        <v>0</v>
      </c>
      <c r="M223" s="125" t="str">
        <f>[1]!VendorFilteredRows( EquipmentListTable[],EquipmentListTable[Supplier], FilterSpecs!$A$6, $A$2)</f>
        <v>Breadboard - Giant</v>
      </c>
      <c r="N223" s="125">
        <f>[1]!VendorFilteredRows( EquipmentListTable[],EquipmentListTable[Supplier], FilterSpecs!$A$6, $A$2)</f>
        <v>19.95</v>
      </c>
      <c r="O223" s="125">
        <f>[1]!VendorFilteredRows( EquipmentListTable[],EquipmentListTable[Supplier], FilterSpecs!$A$6, $A$2)</f>
        <v>0</v>
      </c>
      <c r="P223" s="125" t="str">
        <f>[1]!VendorFilteredRows( EquipmentListTable[],EquipmentListTable[Supplier], FilterSpecs!$A$6, $A$2)</f>
        <v>A</v>
      </c>
      <c r="Q223" s="125">
        <f>[1]!VendorFilteredRows( EquipmentListTable[],EquipmentListTable[Supplier], FilterSpecs!$A$6, $A$2)</f>
        <v>307</v>
      </c>
      <c r="R223" s="125" t="str">
        <f>[1]!VendorFilteredRows( EquipmentListTable[],EquipmentListTable[Supplier], FilterSpecs!$A$6, $A$2)</f>
        <v>PRT-12614</v>
      </c>
      <c r="S223" s="125">
        <f>[1]!VendorFilteredRows( EquipmentListTable[],EquipmentListTable[Supplier], FilterSpecs!$A$6, $A$2)</f>
        <v>0</v>
      </c>
      <c r="T223" s="125">
        <f>[1]!VendorFilteredRows( EquipmentListTable[],EquipmentListTable[Supplier], FilterSpecs!$A$6, $A$2)</f>
        <v>0</v>
      </c>
      <c r="U223" s="125">
        <f>[1]!VendorFilteredRows( EquipmentListTable[],EquipmentListTable[Supplier], FilterSpecs!$A$6, $A$2)</f>
        <v>0</v>
      </c>
      <c r="V223" s="125">
        <f>[1]!VendorFilteredRows( EquipmentListTable[],EquipmentListTable[Supplier], FilterSpecs!$A$6, $A$2)</f>
        <v>0</v>
      </c>
      <c r="W223" s="125">
        <f>[1]!VendorFilteredRows( EquipmentListTable[],EquipmentListTable[Supplier], FilterSpecs!$A$6, $A$2)</f>
        <v>0</v>
      </c>
      <c r="X223" s="125" t="str">
        <f>[1]!VendorFilteredRows( EquipmentListTable[],EquipmentListTable[Supplier], FilterSpecs!$A$6, $A$2)</f>
        <v>https://www.sparkfun.com/products/12614</v>
      </c>
      <c r="Y223" s="125" t="str">
        <f>[1]!VendorFilteredRows( EquipmentListTable[],EquipmentListTable[Supplier], FilterSpecs!$A$6, $A$2)</f>
        <v>https://cdn.sparkfun.com/r/92-92/assets/parts/9/2/8/1/12614-01.jpg</v>
      </c>
      <c r="Z223" s="125" t="str">
        <f>[1]!VendorFilteredRows( EquipmentListTable[],EquipmentListTable[Supplier], FilterSpecs!$A$6, $A$2)</f>
        <v>https://www.sparkfun.com/products/12614</v>
      </c>
      <c r="AA223" s="125" t="str">
        <f>[1]!VendorFilteredRows( EquipmentListTable[],EquipmentListTable[Supplier], FilterSpecs!$A$6, $A$2)</f>
        <v>https://www.mouser.com/ProductDetail/474-PRT-12614</v>
      </c>
      <c r="AB223" s="125"/>
      <c r="AC223" s="125"/>
    </row>
    <row r="224" spans="1:29" x14ac:dyDescent="0.3">
      <c r="A224" s="125" t="str">
        <f>[1]!VendorFilteredRows( EquipmentListTable[],EquipmentListTable[Supplier], FilterSpecs!$A$6, $A$2)</f>
        <v>Hardware Component</v>
      </c>
      <c r="B224" s="125" t="str">
        <f>[1]!VendorFilteredRows( EquipmentListTable[],EquipmentListTable[Supplier], FilterSpecs!$A$6, $A$2)</f>
        <v>Breadboard/Protoboard</v>
      </c>
      <c r="C224" s="125" t="str">
        <f>[1]!VendorFilteredRows( EquipmentListTable[],EquipmentListTable[Supplier], FilterSpecs!$A$6, $A$2)</f>
        <v>SparkFun</v>
      </c>
      <c r="D224" s="125" t="str">
        <f>[1]!VendorFilteredRows( EquipmentListTable[],EquipmentListTable[Supplier], FilterSpecs!$A$6, $A$2)</f>
        <v>PRT-12044</v>
      </c>
      <c r="E224" s="125">
        <f>[1]!VendorFilteredRows( EquipmentListTable[],EquipmentListTable[Supplier], FilterSpecs!$A$6, $A$2)</f>
        <v>0</v>
      </c>
      <c r="F224" s="125">
        <f>[1]!VendorFilteredRows( EquipmentListTable[],EquipmentListTable[Supplier], FilterSpecs!$A$6, $A$2)</f>
        <v>0</v>
      </c>
      <c r="G224" s="125">
        <f>[1]!VendorFilteredRows( EquipmentListTable[],EquipmentListTable[Supplier], FilterSpecs!$A$6, $A$2)</f>
        <v>0</v>
      </c>
      <c r="H224" s="125">
        <f>[1]!VendorFilteredRows( EquipmentListTable[],EquipmentListTable[Supplier], FilterSpecs!$A$6, $A$2)</f>
        <v>0</v>
      </c>
      <c r="I224" s="125">
        <f>[1]!VendorFilteredRows( EquipmentListTable[],EquipmentListTable[Supplier], FilterSpecs!$A$6, $A$2)</f>
        <v>0</v>
      </c>
      <c r="J224" s="125">
        <f>[1]!VendorFilteredRows( EquipmentListTable[],EquipmentListTable[Supplier], FilterSpecs!$A$6, $A$2)</f>
        <v>0</v>
      </c>
      <c r="K224" s="125">
        <f>[1]!VendorFilteredRows( EquipmentListTable[],EquipmentListTable[Supplier], FilterSpecs!$A$6, $A$2)</f>
        <v>0</v>
      </c>
      <c r="L224" s="125">
        <f>[1]!VendorFilteredRows( EquipmentListTable[],EquipmentListTable[Supplier], FilterSpecs!$A$6, $A$2)</f>
        <v>0</v>
      </c>
      <c r="M224" s="125" t="str">
        <f>[1]!VendorFilteredRows( EquipmentListTable[],EquipmentListTable[Supplier], FilterSpecs!$A$6, $A$2)</f>
        <v>Breadboard - Mini Modular (Red)</v>
      </c>
      <c r="N224" s="125">
        <f>[1]!VendorFilteredRows( EquipmentListTable[],EquipmentListTable[Supplier], FilterSpecs!$A$6, $A$2)</f>
        <v>3.95</v>
      </c>
      <c r="O224" s="125">
        <f>[1]!VendorFilteredRows( EquipmentListTable[],EquipmentListTable[Supplier], FilterSpecs!$A$6, $A$2)</f>
        <v>0</v>
      </c>
      <c r="P224" s="125" t="str">
        <f>[1]!VendorFilteredRows( EquipmentListTable[],EquipmentListTable[Supplier], FilterSpecs!$A$6, $A$2)</f>
        <v>A</v>
      </c>
      <c r="Q224" s="125">
        <f>[1]!VendorFilteredRows( EquipmentListTable[],EquipmentListTable[Supplier], FilterSpecs!$A$6, $A$2)</f>
        <v>308</v>
      </c>
      <c r="R224" s="125" t="str">
        <f>[1]!VendorFilteredRows( EquipmentListTable[],EquipmentListTable[Supplier], FilterSpecs!$A$6, $A$2)</f>
        <v>PRT-12044</v>
      </c>
      <c r="S224" s="125">
        <f>[1]!VendorFilteredRows( EquipmentListTable[],EquipmentListTable[Supplier], FilterSpecs!$A$6, $A$2)</f>
        <v>0</v>
      </c>
      <c r="T224" s="125">
        <f>[1]!VendorFilteredRows( EquipmentListTable[],EquipmentListTable[Supplier], FilterSpecs!$A$6, $A$2)</f>
        <v>0</v>
      </c>
      <c r="U224" s="125">
        <f>[1]!VendorFilteredRows( EquipmentListTable[],EquipmentListTable[Supplier], FilterSpecs!$A$6, $A$2)</f>
        <v>0</v>
      </c>
      <c r="V224" s="125">
        <f>[1]!VendorFilteredRows( EquipmentListTable[],EquipmentListTable[Supplier], FilterSpecs!$A$6, $A$2)</f>
        <v>0</v>
      </c>
      <c r="W224" s="125">
        <f>[1]!VendorFilteredRows( EquipmentListTable[],EquipmentListTable[Supplier], FilterSpecs!$A$6, $A$2)</f>
        <v>0</v>
      </c>
      <c r="X224" s="125" t="str">
        <f>[1]!VendorFilteredRows( EquipmentListTable[],EquipmentListTable[Supplier], FilterSpecs!$A$6, $A$2)</f>
        <v>https://www.sparkfun.com/products/12044</v>
      </c>
      <c r="Y224" s="125" t="str">
        <f>[1]!VendorFilteredRows( EquipmentListTable[],EquipmentListTable[Supplier], FilterSpecs!$A$6, $A$2)</f>
        <v>https://cdn.sparkfun.com/r/92-92/assets/parts/8/6/2/7/12044-01.jpg</v>
      </c>
      <c r="Z224" s="125" t="str">
        <f>[1]!VendorFilteredRows( EquipmentListTable[],EquipmentListTable[Supplier], FilterSpecs!$A$6, $A$2)</f>
        <v>https://www.sparkfun.com/products/12044</v>
      </c>
      <c r="AA224" s="125" t="str">
        <f>[1]!VendorFilteredRows( EquipmentListTable[],EquipmentListTable[Supplier], FilterSpecs!$A$6, $A$2)</f>
        <v>https://www.mouser.com/ProductDetail/474-PRT-12044</v>
      </c>
      <c r="AB224" s="125"/>
      <c r="AC224" s="125"/>
    </row>
    <row r="225" spans="1:29" x14ac:dyDescent="0.3">
      <c r="A225" s="125" t="str">
        <f>[1]!VendorFilteredRows( EquipmentListTable[],EquipmentListTable[Supplier], FilterSpecs!$A$6, $A$2)</f>
        <v>Hardware Component</v>
      </c>
      <c r="B225" s="125" t="str">
        <f>[1]!VendorFilteredRows( EquipmentListTable[],EquipmentListTable[Supplier], FilterSpecs!$A$6, $A$2)</f>
        <v>Breadboard/Protoboard</v>
      </c>
      <c r="C225" s="125" t="str">
        <f>[1]!VendorFilteredRows( EquipmentListTable[],EquipmentListTable[Supplier], FilterSpecs!$A$6, $A$2)</f>
        <v>SparkFun</v>
      </c>
      <c r="D225" s="125" t="str">
        <f>[1]!VendorFilteredRows( EquipmentListTable[],EquipmentListTable[Supplier], FilterSpecs!$A$6, $A$2)</f>
        <v>PRT-12047</v>
      </c>
      <c r="E225" s="125">
        <f>[1]!VendorFilteredRows( EquipmentListTable[],EquipmentListTable[Supplier], FilterSpecs!$A$6, $A$2)</f>
        <v>4</v>
      </c>
      <c r="F225" s="125">
        <f>[1]!VendorFilteredRows( EquipmentListTable[],EquipmentListTable[Supplier], FilterSpecs!$A$6, $A$2)</f>
        <v>0</v>
      </c>
      <c r="G225" s="125">
        <f>[1]!VendorFilteredRows( EquipmentListTable[],EquipmentListTable[Supplier], FilterSpecs!$A$6, $A$2)</f>
        <v>0</v>
      </c>
      <c r="H225" s="125">
        <f>[1]!VendorFilteredRows( EquipmentListTable[],EquipmentListTable[Supplier], FilterSpecs!$A$6, $A$2)</f>
        <v>20</v>
      </c>
      <c r="I225" s="125">
        <f>[1]!VendorFilteredRows( EquipmentListTable[],EquipmentListTable[Supplier], FilterSpecs!$A$6, $A$2)</f>
        <v>20</v>
      </c>
      <c r="J225" s="125">
        <f>[1]!VendorFilteredRows( EquipmentListTable[],EquipmentListTable[Supplier], FilterSpecs!$A$6, $A$2)</f>
        <v>20</v>
      </c>
      <c r="K225" s="125">
        <f>[1]!VendorFilteredRows( EquipmentListTable[],EquipmentListTable[Supplier], FilterSpecs!$A$6, $A$2)</f>
        <v>0</v>
      </c>
      <c r="L225" s="125">
        <f>[1]!VendorFilteredRows( EquipmentListTable[],EquipmentListTable[Supplier], FilterSpecs!$A$6, $A$2)</f>
        <v>0</v>
      </c>
      <c r="M225" s="125" t="str">
        <f>[1]!VendorFilteredRows( EquipmentListTable[],EquipmentListTable[Supplier], FilterSpecs!$A$6, $A$2)</f>
        <v>Breadboard - Mini Modular (Black)</v>
      </c>
      <c r="N225" s="125">
        <f>[1]!VendorFilteredRows( EquipmentListTable[],EquipmentListTable[Supplier], FilterSpecs!$A$6, $A$2)</f>
        <v>3.95</v>
      </c>
      <c r="O225" s="125">
        <f>[1]!VendorFilteredRows( EquipmentListTable[],EquipmentListTable[Supplier], FilterSpecs!$A$6, $A$2)</f>
        <v>0</v>
      </c>
      <c r="P225" s="125" t="str">
        <f>[1]!VendorFilteredRows( EquipmentListTable[],EquipmentListTable[Supplier], FilterSpecs!$A$6, $A$2)</f>
        <v>B</v>
      </c>
      <c r="Q225" s="125">
        <f>[1]!VendorFilteredRows( EquipmentListTable[],EquipmentListTable[Supplier], FilterSpecs!$A$6, $A$2)</f>
        <v>309</v>
      </c>
      <c r="R225" s="125" t="str">
        <f>[1]!VendorFilteredRows( EquipmentListTable[],EquipmentListTable[Supplier], FilterSpecs!$A$6, $A$2)</f>
        <v>PRT-12047</v>
      </c>
      <c r="S225" s="125">
        <f>[1]!VendorFilteredRows( EquipmentListTable[],EquipmentListTable[Supplier], FilterSpecs!$A$6, $A$2)</f>
        <v>15.8</v>
      </c>
      <c r="T225" s="125">
        <f>[1]!VendorFilteredRows( EquipmentListTable[],EquipmentListTable[Supplier], FilterSpecs!$A$6, $A$2)</f>
        <v>79</v>
      </c>
      <c r="U225" s="125">
        <f>[1]!VendorFilteredRows( EquipmentListTable[],EquipmentListTable[Supplier], FilterSpecs!$A$6, $A$2)</f>
        <v>79</v>
      </c>
      <c r="V225" s="125">
        <f>[1]!VendorFilteredRows( EquipmentListTable[],EquipmentListTable[Supplier], FilterSpecs!$A$6, $A$2)</f>
        <v>0</v>
      </c>
      <c r="W225" s="125">
        <f>[1]!VendorFilteredRows( EquipmentListTable[],EquipmentListTable[Supplier], FilterSpecs!$A$6, $A$2)</f>
        <v>0</v>
      </c>
      <c r="X225" s="125" t="str">
        <f>[1]!VendorFilteredRows( EquipmentListTable[],EquipmentListTable[Supplier], FilterSpecs!$A$6, $A$2)</f>
        <v>https://www.sparkfun.com/products/12047</v>
      </c>
      <c r="Y225" s="125" t="str">
        <f>[1]!VendorFilteredRows( EquipmentListTable[],EquipmentListTable[Supplier], FilterSpecs!$A$6, $A$2)</f>
        <v>https://cdn.sparkfun.com/r/92-92/assets/parts/8/6/3/0/12047-01.jpg</v>
      </c>
      <c r="Z225" s="125" t="str">
        <f>[1]!VendorFilteredRows( EquipmentListTable[],EquipmentListTable[Supplier], FilterSpecs!$A$6, $A$2)</f>
        <v>https://www.sparkfun.com/products/12047</v>
      </c>
      <c r="AA225" s="125" t="str">
        <f>[1]!VendorFilteredRows( EquipmentListTable[],EquipmentListTable[Supplier], FilterSpecs!$A$6, $A$2)</f>
        <v>https://www.mouser.com/ProductDetail/474-PRT-12047</v>
      </c>
      <c r="AB225" s="125"/>
      <c r="AC225" s="125"/>
    </row>
    <row r="226" spans="1:29" x14ac:dyDescent="0.3">
      <c r="A226" s="125" t="str">
        <f>[1]!VendorFilteredRows( EquipmentListTable[],EquipmentListTable[Supplier], FilterSpecs!$A$6, $A$2)</f>
        <v>Hardware Component</v>
      </c>
      <c r="B226" s="125" t="str">
        <f>[1]!VendorFilteredRows( EquipmentListTable[],EquipmentListTable[Supplier], FilterSpecs!$A$6, $A$2)</f>
        <v>Breadboard/Protoboard</v>
      </c>
      <c r="C226" s="125" t="str">
        <f>[1]!VendorFilteredRows( EquipmentListTable[],EquipmentListTable[Supplier], FilterSpecs!$A$6, $A$2)</f>
        <v>SparkFun</v>
      </c>
      <c r="D226" s="125" t="str">
        <f>[1]!VendorFilteredRows( EquipmentListTable[],EquipmentListTable[Supplier], FilterSpecs!$A$6, $A$2)</f>
        <v>PRT-12699</v>
      </c>
      <c r="E226" s="125">
        <f>[1]!VendorFilteredRows( EquipmentListTable[],EquipmentListTable[Supplier], FilterSpecs!$A$6, $A$2)</f>
        <v>2</v>
      </c>
      <c r="F226" s="125">
        <f>[1]!VendorFilteredRows( EquipmentListTable[],EquipmentListTable[Supplier], FilterSpecs!$A$6, $A$2)</f>
        <v>2</v>
      </c>
      <c r="G226" s="125">
        <f>[1]!VendorFilteredRows( EquipmentListTable[],EquipmentListTable[Supplier], FilterSpecs!$A$6, $A$2)</f>
        <v>0</v>
      </c>
      <c r="H226" s="125">
        <f>[1]!VendorFilteredRows( EquipmentListTable[],EquipmentListTable[Supplier], FilterSpecs!$A$6, $A$2)</f>
        <v>12</v>
      </c>
      <c r="I226" s="125">
        <f>[1]!VendorFilteredRows( EquipmentListTable[],EquipmentListTable[Supplier], FilterSpecs!$A$6, $A$2)</f>
        <v>10</v>
      </c>
      <c r="J226" s="125">
        <f>[1]!VendorFilteredRows( EquipmentListTable[],EquipmentListTable[Supplier], FilterSpecs!$A$6, $A$2)</f>
        <v>10</v>
      </c>
      <c r="K226" s="125">
        <f>[1]!VendorFilteredRows( EquipmentListTable[],EquipmentListTable[Supplier], FilterSpecs!$A$6, $A$2)</f>
        <v>2</v>
      </c>
      <c r="L226" s="125">
        <f>[1]!VendorFilteredRows( EquipmentListTable[],EquipmentListTable[Supplier], FilterSpecs!$A$6, $A$2)</f>
        <v>2</v>
      </c>
      <c r="M226" s="125" t="str">
        <f>[1]!VendorFilteredRows( EquipmentListTable[],EquipmentListTable[Supplier], FilterSpecs!$A$6, $A$2)</f>
        <v>SparkFun Solder-able Breadboard - Large</v>
      </c>
      <c r="N226" s="125">
        <f>[1]!VendorFilteredRows( EquipmentListTable[],EquipmentListTable[Supplier], FilterSpecs!$A$6, $A$2)</f>
        <v>8.9499999999999993</v>
      </c>
      <c r="O226" s="125">
        <f>[1]!VendorFilteredRows( EquipmentListTable[],EquipmentListTable[Supplier], FilterSpecs!$A$6, $A$2)</f>
        <v>17.899999999999999</v>
      </c>
      <c r="P226" s="125" t="str">
        <f>[1]!VendorFilteredRows( EquipmentListTable[],EquipmentListTable[Supplier], FilterSpecs!$A$6, $A$2)</f>
        <v>B</v>
      </c>
      <c r="Q226" s="125">
        <f>[1]!VendorFilteredRows( EquipmentListTable[],EquipmentListTable[Supplier], FilterSpecs!$A$6, $A$2)</f>
        <v>311</v>
      </c>
      <c r="R226" s="125" t="str">
        <f>[1]!VendorFilteredRows( EquipmentListTable[],EquipmentListTable[Supplier], FilterSpecs!$A$6, $A$2)</f>
        <v>PRT-12699</v>
      </c>
      <c r="S226" s="125">
        <f>[1]!VendorFilteredRows( EquipmentListTable[],EquipmentListTable[Supplier], FilterSpecs!$A$6, $A$2)</f>
        <v>17.899999999999999</v>
      </c>
      <c r="T226" s="125">
        <f>[1]!VendorFilteredRows( EquipmentListTable[],EquipmentListTable[Supplier], FilterSpecs!$A$6, $A$2)</f>
        <v>107.39999999999999</v>
      </c>
      <c r="U226" s="125">
        <f>[1]!VendorFilteredRows( EquipmentListTable[],EquipmentListTable[Supplier], FilterSpecs!$A$6, $A$2)</f>
        <v>89.5</v>
      </c>
      <c r="V226" s="125">
        <f>[1]!VendorFilteredRows( EquipmentListTable[],EquipmentListTable[Supplier], FilterSpecs!$A$6, $A$2)</f>
        <v>17.899999999999999</v>
      </c>
      <c r="W226" s="125">
        <f>[1]!VendorFilteredRows( EquipmentListTable[],EquipmentListTable[Supplier], FilterSpecs!$A$6, $A$2)</f>
        <v>17.899999999999999</v>
      </c>
      <c r="X226" s="125" t="str">
        <f>[1]!VendorFilteredRows( EquipmentListTable[],EquipmentListTable[Supplier], FilterSpecs!$A$6, $A$2)</f>
        <v>https://www.sparkfun.com/products/12699</v>
      </c>
      <c r="Y226" s="125" t="str">
        <f>[1]!VendorFilteredRows( EquipmentListTable[],EquipmentListTable[Supplier], FilterSpecs!$A$6, $A$2)</f>
        <v>https://cdn.sparkfun.com/r/92-92/assets/parts/9/4/3/9/12699-02.jpg</v>
      </c>
      <c r="Z226" s="125" t="str">
        <f>[1]!VendorFilteredRows( EquipmentListTable[],EquipmentListTable[Supplier], FilterSpecs!$A$6, $A$2)</f>
        <v>https://www.sparkfun.com/products/12699</v>
      </c>
      <c r="AA226" s="125" t="str">
        <f>[1]!VendorFilteredRows( EquipmentListTable[],EquipmentListTable[Supplier], FilterSpecs!$A$6, $A$2)</f>
        <v>https://www.mouser.com/ProductDetail/474-PRT-12699</v>
      </c>
      <c r="AB226" s="125"/>
      <c r="AC226" s="125"/>
    </row>
    <row r="227" spans="1:29" x14ac:dyDescent="0.3">
      <c r="A227" s="125" t="str">
        <f>[1]!VendorFilteredRows( EquipmentListTable[],EquipmentListTable[Supplier], FilterSpecs!$A$6, $A$2)</f>
        <v>Hardware Component</v>
      </c>
      <c r="B227" s="125" t="str">
        <f>[1]!VendorFilteredRows( EquipmentListTable[],EquipmentListTable[Supplier], FilterSpecs!$A$6, $A$2)</f>
        <v>Breadboard/Protoboard</v>
      </c>
      <c r="C227" s="125" t="str">
        <f>[1]!VendorFilteredRows( EquipmentListTable[],EquipmentListTable[Supplier], FilterSpecs!$A$6, $A$2)</f>
        <v>SparkFun</v>
      </c>
      <c r="D227" s="125" t="str">
        <f>[1]!VendorFilteredRows( EquipmentListTable[],EquipmentListTable[Supplier], FilterSpecs!$A$6, $A$2)</f>
        <v>PRT-12070</v>
      </c>
      <c r="E227" s="125">
        <f>[1]!VendorFilteredRows( EquipmentListTable[],EquipmentListTable[Supplier], FilterSpecs!$A$6, $A$2)</f>
        <v>0</v>
      </c>
      <c r="F227" s="125">
        <f>[1]!VendorFilteredRows( EquipmentListTable[],EquipmentListTable[Supplier], FilterSpecs!$A$6, $A$2)</f>
        <v>2</v>
      </c>
      <c r="G227" s="125">
        <f>[1]!VendorFilteredRows( EquipmentListTable[],EquipmentListTable[Supplier], FilterSpecs!$A$6, $A$2)</f>
        <v>0</v>
      </c>
      <c r="H227" s="125">
        <f>[1]!VendorFilteredRows( EquipmentListTable[],EquipmentListTable[Supplier], FilterSpecs!$A$6, $A$2)</f>
        <v>2</v>
      </c>
      <c r="I227" s="125">
        <f>[1]!VendorFilteredRows( EquipmentListTable[],EquipmentListTable[Supplier], FilterSpecs!$A$6, $A$2)</f>
        <v>0</v>
      </c>
      <c r="J227" s="125">
        <f>[1]!VendorFilteredRows( EquipmentListTable[],EquipmentListTable[Supplier], FilterSpecs!$A$6, $A$2)</f>
        <v>0</v>
      </c>
      <c r="K227" s="125">
        <f>[1]!VendorFilteredRows( EquipmentListTable[],EquipmentListTable[Supplier], FilterSpecs!$A$6, $A$2)</f>
        <v>2</v>
      </c>
      <c r="L227" s="125">
        <f>[1]!VendorFilteredRows( EquipmentListTable[],EquipmentListTable[Supplier], FilterSpecs!$A$6, $A$2)</f>
        <v>2</v>
      </c>
      <c r="M227" s="125" t="str">
        <f>[1]!VendorFilteredRows( EquipmentListTable[],EquipmentListTable[Supplier], FilterSpecs!$A$6, $A$2)</f>
        <v>SparkFun Solder-able Breadboard</v>
      </c>
      <c r="N227" s="125">
        <f>[1]!VendorFilteredRows( EquipmentListTable[],EquipmentListTable[Supplier], FilterSpecs!$A$6, $A$2)</f>
        <v>4.95</v>
      </c>
      <c r="O227" s="125">
        <f>[1]!VendorFilteredRows( EquipmentListTable[],EquipmentListTable[Supplier], FilterSpecs!$A$6, $A$2)</f>
        <v>9.9</v>
      </c>
      <c r="P227" s="125" t="str">
        <f>[1]!VendorFilteredRows( EquipmentListTable[],EquipmentListTable[Supplier], FilterSpecs!$A$6, $A$2)</f>
        <v>A</v>
      </c>
      <c r="Q227" s="125">
        <f>[1]!VendorFilteredRows( EquipmentListTable[],EquipmentListTable[Supplier], FilterSpecs!$A$6, $A$2)</f>
        <v>312</v>
      </c>
      <c r="R227" s="125" t="str">
        <f>[1]!VendorFilteredRows( EquipmentListTable[],EquipmentListTable[Supplier], FilterSpecs!$A$6, $A$2)</f>
        <v>PRT-12070</v>
      </c>
      <c r="S227" s="125">
        <f>[1]!VendorFilteredRows( EquipmentListTable[],EquipmentListTable[Supplier], FilterSpecs!$A$6, $A$2)</f>
        <v>0</v>
      </c>
      <c r="T227" s="125">
        <f>[1]!VendorFilteredRows( EquipmentListTable[],EquipmentListTable[Supplier], FilterSpecs!$A$6, $A$2)</f>
        <v>9.9</v>
      </c>
      <c r="U227" s="125">
        <f>[1]!VendorFilteredRows( EquipmentListTable[],EquipmentListTable[Supplier], FilterSpecs!$A$6, $A$2)</f>
        <v>0</v>
      </c>
      <c r="V227" s="125">
        <f>[1]!VendorFilteredRows( EquipmentListTable[],EquipmentListTable[Supplier], FilterSpecs!$A$6, $A$2)</f>
        <v>9.9</v>
      </c>
      <c r="W227" s="125">
        <f>[1]!VendorFilteredRows( EquipmentListTable[],EquipmentListTable[Supplier], FilterSpecs!$A$6, $A$2)</f>
        <v>9.9</v>
      </c>
      <c r="X227" s="125" t="str">
        <f>[1]!VendorFilteredRows( EquipmentListTable[],EquipmentListTable[Supplier], FilterSpecs!$A$6, $A$2)</f>
        <v>https://www.sparkfun.com/products/12070</v>
      </c>
      <c r="Y227" s="125" t="str">
        <f>[1]!VendorFilteredRows( EquipmentListTable[],EquipmentListTable[Supplier], FilterSpecs!$A$6, $A$2)</f>
        <v>https://cdn.sparkfun.com/r/92-92/assets/parts/8/6/7/7/12070-01.jpg</v>
      </c>
      <c r="Z227" s="125" t="str">
        <f>[1]!VendorFilteredRows( EquipmentListTable[],EquipmentListTable[Supplier], FilterSpecs!$A$6, $A$2)</f>
        <v>https://www.sparkfun.com/products/12070</v>
      </c>
      <c r="AA227" s="125" t="str">
        <f>[1]!VendorFilteredRows( EquipmentListTable[],EquipmentListTable[Supplier], FilterSpecs!$A$6, $A$2)</f>
        <v>https://www.mouser.com/ProductDetail/474-PRT-12070</v>
      </c>
      <c r="AB227" s="125"/>
      <c r="AC227" s="125"/>
    </row>
    <row r="228" spans="1:29" x14ac:dyDescent="0.3">
      <c r="A228" s="125" t="str">
        <f>[1]!VendorFilteredRows( EquipmentListTable[],EquipmentListTable[Supplier], FilterSpecs!$A$6, $A$2)</f>
        <v>Hardware Component</v>
      </c>
      <c r="B228" s="125" t="str">
        <f>[1]!VendorFilteredRows( EquipmentListTable[],EquipmentListTable[Supplier], FilterSpecs!$A$6, $A$2)</f>
        <v>Breadboard/Protoboard</v>
      </c>
      <c r="C228" s="125" t="str">
        <f>[1]!VendorFilteredRows( EquipmentListTable[],EquipmentListTable[Supplier], FilterSpecs!$A$6, $A$2)</f>
        <v>SparkFun</v>
      </c>
      <c r="D228" s="125" t="str">
        <f>[1]!VendorFilteredRows( EquipmentListTable[],EquipmentListTable[Supplier], FilterSpecs!$A$6, $A$2)</f>
        <v>PRT-12702</v>
      </c>
      <c r="E228" s="125">
        <f>[1]!VendorFilteredRows( EquipmentListTable[],EquipmentListTable[Supplier], FilterSpecs!$A$6, $A$2)</f>
        <v>0</v>
      </c>
      <c r="F228" s="125">
        <f>[1]!VendorFilteredRows( EquipmentListTable[],EquipmentListTable[Supplier], FilterSpecs!$A$6, $A$2)</f>
        <v>0</v>
      </c>
      <c r="G228" s="125">
        <f>[1]!VendorFilteredRows( EquipmentListTable[],EquipmentListTable[Supplier], FilterSpecs!$A$6, $A$2)</f>
        <v>0</v>
      </c>
      <c r="H228" s="125">
        <f>[1]!VendorFilteredRows( EquipmentListTable[],EquipmentListTable[Supplier], FilterSpecs!$A$6, $A$2)</f>
        <v>0</v>
      </c>
      <c r="I228" s="125">
        <f>[1]!VendorFilteredRows( EquipmentListTable[],EquipmentListTable[Supplier], FilterSpecs!$A$6, $A$2)</f>
        <v>0</v>
      </c>
      <c r="J228" s="125">
        <f>[1]!VendorFilteredRows( EquipmentListTable[],EquipmentListTable[Supplier], FilterSpecs!$A$6, $A$2)</f>
        <v>0</v>
      </c>
      <c r="K228" s="125">
        <f>[1]!VendorFilteredRows( EquipmentListTable[],EquipmentListTable[Supplier], FilterSpecs!$A$6, $A$2)</f>
        <v>0</v>
      </c>
      <c r="L228" s="125">
        <f>[1]!VendorFilteredRows( EquipmentListTable[],EquipmentListTable[Supplier], FilterSpecs!$A$6, $A$2)</f>
        <v>0</v>
      </c>
      <c r="M228" s="125" t="str">
        <f>[1]!VendorFilteredRows( EquipmentListTable[],EquipmentListTable[Supplier], FilterSpecs!$A$6, $A$2)</f>
        <v>SparkFun Solder-able Breadboard - Mini</v>
      </c>
      <c r="N228" s="125">
        <f>[1]!VendorFilteredRows( EquipmentListTable[],EquipmentListTable[Supplier], FilterSpecs!$A$6, $A$2)</f>
        <v>2.95</v>
      </c>
      <c r="O228" s="125">
        <f>[1]!VendorFilteredRows( EquipmentListTable[],EquipmentListTable[Supplier], FilterSpecs!$A$6, $A$2)</f>
        <v>0</v>
      </c>
      <c r="P228" s="125" t="str">
        <f>[1]!VendorFilteredRows( EquipmentListTable[],EquipmentListTable[Supplier], FilterSpecs!$A$6, $A$2)</f>
        <v>A</v>
      </c>
      <c r="Q228" s="125">
        <f>[1]!VendorFilteredRows( EquipmentListTable[],EquipmentListTable[Supplier], FilterSpecs!$A$6, $A$2)</f>
        <v>313</v>
      </c>
      <c r="R228" s="125" t="str">
        <f>[1]!VendorFilteredRows( EquipmentListTable[],EquipmentListTable[Supplier], FilterSpecs!$A$6, $A$2)</f>
        <v>PRT-12702</v>
      </c>
      <c r="S228" s="125">
        <f>[1]!VendorFilteredRows( EquipmentListTable[],EquipmentListTable[Supplier], FilterSpecs!$A$6, $A$2)</f>
        <v>0</v>
      </c>
      <c r="T228" s="125">
        <f>[1]!VendorFilteredRows( EquipmentListTable[],EquipmentListTable[Supplier], FilterSpecs!$A$6, $A$2)</f>
        <v>0</v>
      </c>
      <c r="U228" s="125">
        <f>[1]!VendorFilteredRows( EquipmentListTable[],EquipmentListTable[Supplier], FilterSpecs!$A$6, $A$2)</f>
        <v>0</v>
      </c>
      <c r="V228" s="125">
        <f>[1]!VendorFilteredRows( EquipmentListTable[],EquipmentListTable[Supplier], FilterSpecs!$A$6, $A$2)</f>
        <v>0</v>
      </c>
      <c r="W228" s="125">
        <f>[1]!VendorFilteredRows( EquipmentListTable[],EquipmentListTable[Supplier], FilterSpecs!$A$6, $A$2)</f>
        <v>0</v>
      </c>
      <c r="X228" s="125" t="str">
        <f>[1]!VendorFilteredRows( EquipmentListTable[],EquipmentListTable[Supplier], FilterSpecs!$A$6, $A$2)</f>
        <v>https://www.sparkfun.com/products/12702</v>
      </c>
      <c r="Y228" s="125" t="str">
        <f>[1]!VendorFilteredRows( EquipmentListTable[],EquipmentListTable[Supplier], FilterSpecs!$A$6, $A$2)</f>
        <v>https://cdn.sparkfun.com/r/92-92/assets/parts/9/4/4/3/12702-01.jpg</v>
      </c>
      <c r="Z228" s="125" t="str">
        <f>[1]!VendorFilteredRows( EquipmentListTable[],EquipmentListTable[Supplier], FilterSpecs!$A$6, $A$2)</f>
        <v>https://www.sparkfun.com/products/12702</v>
      </c>
      <c r="AA228" s="125" t="str">
        <f>[1]!VendorFilteredRows( EquipmentListTable[],EquipmentListTable[Supplier], FilterSpecs!$A$6, $A$2)</f>
        <v>https://www.mouser.com/ProductDetail/474-PRT-12702</v>
      </c>
      <c r="AB228" s="125"/>
      <c r="AC228" s="125"/>
    </row>
    <row r="229" spans="1:29" x14ac:dyDescent="0.3">
      <c r="A229" s="125" t="str">
        <f>[1]!VendorFilteredRows( EquipmentListTable[],EquipmentListTable[Supplier], FilterSpecs!$A$6, $A$2)</f>
        <v>Hardware Component</v>
      </c>
      <c r="B229" s="125" t="str">
        <f>[1]!VendorFilteredRows( EquipmentListTable[],EquipmentListTable[Supplier], FilterSpecs!$A$6, $A$2)</f>
        <v>Breadboard/Protoboard</v>
      </c>
      <c r="C229" s="125" t="str">
        <f>[1]!VendorFilteredRows( EquipmentListTable[],EquipmentListTable[Supplier], FilterSpecs!$A$6, $A$2)</f>
        <v>SparkFun</v>
      </c>
      <c r="D229" s="125" t="str">
        <f>[1]!VendorFilteredRows( EquipmentListTable[],EquipmentListTable[Supplier], FilterSpecs!$A$6, $A$2)</f>
        <v>DEV-07914</v>
      </c>
      <c r="E229" s="125">
        <f>[1]!VendorFilteredRows( EquipmentListTable[],EquipmentListTable[Supplier], FilterSpecs!$A$6, $A$2)</f>
        <v>1</v>
      </c>
      <c r="F229" s="125">
        <f>[1]!VendorFilteredRows( EquipmentListTable[],EquipmentListTable[Supplier], FilterSpecs!$A$6, $A$2)</f>
        <v>1</v>
      </c>
      <c r="G229" s="125">
        <f>[1]!VendorFilteredRows( EquipmentListTable[],EquipmentListTable[Supplier], FilterSpecs!$A$6, $A$2)</f>
        <v>0</v>
      </c>
      <c r="H229" s="125">
        <f>[1]!VendorFilteredRows( EquipmentListTable[],EquipmentListTable[Supplier], FilterSpecs!$A$6, $A$2)</f>
        <v>6</v>
      </c>
      <c r="I229" s="125">
        <f>[1]!VendorFilteredRows( EquipmentListTable[],EquipmentListTable[Supplier], FilterSpecs!$A$6, $A$2)</f>
        <v>5</v>
      </c>
      <c r="J229" s="125">
        <f>[1]!VendorFilteredRows( EquipmentListTable[],EquipmentListTable[Supplier], FilterSpecs!$A$6, $A$2)</f>
        <v>0</v>
      </c>
      <c r="K229" s="125">
        <f>[1]!VendorFilteredRows( EquipmentListTable[],EquipmentListTable[Supplier], FilterSpecs!$A$6, $A$2)</f>
        <v>1</v>
      </c>
      <c r="L229" s="125">
        <f>[1]!VendorFilteredRows( EquipmentListTable[],EquipmentListTable[Supplier], FilterSpecs!$A$6, $A$2)</f>
        <v>1</v>
      </c>
      <c r="M229" s="125" t="str">
        <f>[1]!VendorFilteredRows( EquipmentListTable[],EquipmentListTable[Supplier], FilterSpecs!$A$6, $A$2)</f>
        <v>SparkFun ProtoShield Kit</v>
      </c>
      <c r="N229" s="125">
        <f>[1]!VendorFilteredRows( EquipmentListTable[],EquipmentListTable[Supplier], FilterSpecs!$A$6, $A$2)</f>
        <v>9.9499999999999993</v>
      </c>
      <c r="O229" s="125">
        <f>[1]!VendorFilteredRows( EquipmentListTable[],EquipmentListTable[Supplier], FilterSpecs!$A$6, $A$2)</f>
        <v>9.9499999999999993</v>
      </c>
      <c r="P229" s="125" t="str">
        <f>[1]!VendorFilteredRows( EquipmentListTable[],EquipmentListTable[Supplier], FilterSpecs!$A$6, $A$2)</f>
        <v>G</v>
      </c>
      <c r="Q229" s="125">
        <f>[1]!VendorFilteredRows( EquipmentListTable[],EquipmentListTable[Supplier], FilterSpecs!$A$6, $A$2)</f>
        <v>314</v>
      </c>
      <c r="R229" s="125" t="str">
        <f>[1]!VendorFilteredRows( EquipmentListTable[],EquipmentListTable[Supplier], FilterSpecs!$A$6, $A$2)</f>
        <v>DEV-07914</v>
      </c>
      <c r="S229" s="125">
        <f>[1]!VendorFilteredRows( EquipmentListTable[],EquipmentListTable[Supplier], FilterSpecs!$A$6, $A$2)</f>
        <v>0</v>
      </c>
      <c r="T229" s="125">
        <f>[1]!VendorFilteredRows( EquipmentListTable[],EquipmentListTable[Supplier], FilterSpecs!$A$6, $A$2)</f>
        <v>59.699999999999996</v>
      </c>
      <c r="U229" s="125">
        <f>[1]!VendorFilteredRows( EquipmentListTable[],EquipmentListTable[Supplier], FilterSpecs!$A$6, $A$2)</f>
        <v>49.75</v>
      </c>
      <c r="V229" s="125">
        <f>[1]!VendorFilteredRows( EquipmentListTable[],EquipmentListTable[Supplier], FilterSpecs!$A$6, $A$2)</f>
        <v>9.9499999999999993</v>
      </c>
      <c r="W229" s="125">
        <f>[1]!VendorFilteredRows( EquipmentListTable[],EquipmentListTable[Supplier], FilterSpecs!$A$6, $A$2)</f>
        <v>9.9499999999999993</v>
      </c>
      <c r="X229" s="125" t="str">
        <f>[1]!VendorFilteredRows( EquipmentListTable[],EquipmentListTable[Supplier], FilterSpecs!$A$6, $A$2)</f>
        <v>https://www.sparkfun.com/products/7914</v>
      </c>
      <c r="Y229" s="125" t="str">
        <f>[1]!VendorFilteredRows( EquipmentListTable[],EquipmentListTable[Supplier], FilterSpecs!$A$6, $A$2)</f>
        <v>https://cdn.sparkfun.com/r/92-92/assets/parts/5/6/3/07914-001.jpg</v>
      </c>
      <c r="Z229" s="125" t="str">
        <f>[1]!VendorFilteredRows( EquipmentListTable[],EquipmentListTable[Supplier], FilterSpecs!$A$6, $A$2)</f>
        <v>https://www.sparkfun.com/products/07914</v>
      </c>
      <c r="AA229" s="125" t="str">
        <f>[1]!VendorFilteredRows( EquipmentListTable[],EquipmentListTable[Supplier], FilterSpecs!$A$6, $A$2)</f>
        <v>https://www.mouser.com/ProductDetail/474-DEV-07914</v>
      </c>
      <c r="AB229" s="125"/>
      <c r="AC229" s="125"/>
    </row>
    <row r="230" spans="1:29" x14ac:dyDescent="0.3">
      <c r="A230" s="125" t="str">
        <f>[1]!VendorFilteredRows( EquipmentListTable[],EquipmentListTable[Supplier], FilterSpecs!$A$6, $A$2)</f>
        <v>Hardware Component</v>
      </c>
      <c r="B230" s="125" t="str">
        <f>[1]!VendorFilteredRows( EquipmentListTable[],EquipmentListTable[Supplier], FilterSpecs!$A$6, $A$2)</f>
        <v>Breadboard/Protoboard</v>
      </c>
      <c r="C230" s="125" t="str">
        <f>[1]!VendorFilteredRows( EquipmentListTable[],EquipmentListTable[Supplier], FilterSpecs!$A$6, $A$2)</f>
        <v>SparkFun</v>
      </c>
      <c r="D230" s="125" t="str">
        <f>[1]!VendorFilteredRows( EquipmentListTable[],EquipmentListTable[Supplier], FilterSpecs!$A$6, $A$2)</f>
        <v>PRT-13268</v>
      </c>
      <c r="E230" s="125">
        <f>[1]!VendorFilteredRows( EquipmentListTable[],EquipmentListTable[Supplier], FilterSpecs!$A$6, $A$2)</f>
        <v>0</v>
      </c>
      <c r="F230" s="125">
        <f>[1]!VendorFilteredRows( EquipmentListTable[],EquipmentListTable[Supplier], FilterSpecs!$A$6, $A$2)</f>
        <v>2</v>
      </c>
      <c r="G230" s="125">
        <f>[1]!VendorFilteredRows( EquipmentListTable[],EquipmentListTable[Supplier], FilterSpecs!$A$6, $A$2)</f>
        <v>2</v>
      </c>
      <c r="H230" s="125">
        <f>[1]!VendorFilteredRows( EquipmentListTable[],EquipmentListTable[Supplier], FilterSpecs!$A$6, $A$2)</f>
        <v>2</v>
      </c>
      <c r="I230" s="125">
        <f>[1]!VendorFilteredRows( EquipmentListTable[],EquipmentListTable[Supplier], FilterSpecs!$A$6, $A$2)</f>
        <v>2</v>
      </c>
      <c r="J230" s="125">
        <f>[1]!VendorFilteredRows( EquipmentListTable[],EquipmentListTable[Supplier], FilterSpecs!$A$6, $A$2)</f>
        <v>2</v>
      </c>
      <c r="K230" s="125">
        <f>[1]!VendorFilteredRows( EquipmentListTable[],EquipmentListTable[Supplier], FilterSpecs!$A$6, $A$2)</f>
        <v>0</v>
      </c>
      <c r="L230" s="125">
        <f>[1]!VendorFilteredRows( EquipmentListTable[],EquipmentListTable[Supplier], FilterSpecs!$A$6, $A$2)</f>
        <v>0</v>
      </c>
      <c r="M230" s="125" t="str">
        <f>[1]!VendorFilteredRows( EquipmentListTable[],EquipmentListTable[Supplier], FilterSpecs!$A$6, $A$2)</f>
        <v>SparkFun Snappable Protoboard</v>
      </c>
      <c r="N230" s="125">
        <f>[1]!VendorFilteredRows( EquipmentListTable[],EquipmentListTable[Supplier], FilterSpecs!$A$6, $A$2)</f>
        <v>7.95</v>
      </c>
      <c r="O230" s="125">
        <f>[1]!VendorFilteredRows( EquipmentListTable[],EquipmentListTable[Supplier], FilterSpecs!$A$6, $A$2)</f>
        <v>0</v>
      </c>
      <c r="P230" s="125" t="str">
        <f>[1]!VendorFilteredRows( EquipmentListTable[],EquipmentListTable[Supplier], FilterSpecs!$A$6, $A$2)</f>
        <v>A</v>
      </c>
      <c r="Q230" s="125">
        <f>[1]!VendorFilteredRows( EquipmentListTable[],EquipmentListTable[Supplier], FilterSpecs!$A$6, $A$2)</f>
        <v>322</v>
      </c>
      <c r="R230" s="125" t="str">
        <f>[1]!VendorFilteredRows( EquipmentListTable[],EquipmentListTable[Supplier], FilterSpecs!$A$6, $A$2)</f>
        <v>PRT-13268</v>
      </c>
      <c r="S230" s="125">
        <f>[1]!VendorFilteredRows( EquipmentListTable[],EquipmentListTable[Supplier], FilterSpecs!$A$6, $A$2)</f>
        <v>0</v>
      </c>
      <c r="T230" s="125">
        <f>[1]!VendorFilteredRows( EquipmentListTable[],EquipmentListTable[Supplier], FilterSpecs!$A$6, $A$2)</f>
        <v>15.9</v>
      </c>
      <c r="U230" s="125">
        <f>[1]!VendorFilteredRows( EquipmentListTable[],EquipmentListTable[Supplier], FilterSpecs!$A$6, $A$2)</f>
        <v>15.9</v>
      </c>
      <c r="V230" s="125">
        <f>[1]!VendorFilteredRows( EquipmentListTable[],EquipmentListTable[Supplier], FilterSpecs!$A$6, $A$2)</f>
        <v>0</v>
      </c>
      <c r="W230" s="125">
        <f>[1]!VendorFilteredRows( EquipmentListTable[],EquipmentListTable[Supplier], FilterSpecs!$A$6, $A$2)</f>
        <v>0</v>
      </c>
      <c r="X230" s="125" t="str">
        <f>[1]!VendorFilteredRows( EquipmentListTable[],EquipmentListTable[Supplier], FilterSpecs!$A$6, $A$2)</f>
        <v>https://www.sparkfun.com/products/13268</v>
      </c>
      <c r="Y230" s="125" t="str">
        <f>[1]!VendorFilteredRows( EquipmentListTable[],EquipmentListTable[Supplier], FilterSpecs!$A$6, $A$2)</f>
        <v>https://cdn.sparkfun.com/r/92-92/assets/parts/1/0/4/8/9/13268-01.jpg</v>
      </c>
      <c r="Z230" s="125" t="str">
        <f>[1]!VendorFilteredRows( EquipmentListTable[],EquipmentListTable[Supplier], FilterSpecs!$A$6, $A$2)</f>
        <v>https://www.sparkfun.com/products/13268</v>
      </c>
      <c r="AA230" s="125" t="str">
        <f>[1]!VendorFilteredRows( EquipmentListTable[],EquipmentListTable[Supplier], FilterSpecs!$A$6, $A$2)</f>
        <v>https://www.mouser.com/ProductDetail/474-PRT-13268</v>
      </c>
      <c r="AB230" s="125"/>
      <c r="AC230" s="125"/>
    </row>
    <row r="231" spans="1:29" x14ac:dyDescent="0.3">
      <c r="A231" s="125" t="str">
        <f>[1]!VendorFilteredRows( EquipmentListTable[],EquipmentListTable[Supplier], FilterSpecs!$A$6, $A$2)</f>
        <v>Hardware Component</v>
      </c>
      <c r="B231" s="125" t="str">
        <f>[1]!VendorFilteredRows( EquipmentListTable[],EquipmentListTable[Supplier], FilterSpecs!$A$6, $A$2)</f>
        <v>Breadboard/Protoboard</v>
      </c>
      <c r="C231" s="125" t="str">
        <f>[1]!VendorFilteredRows( EquipmentListTable[],EquipmentListTable[Supplier], FilterSpecs!$A$6, $A$2)</f>
        <v>SparkFun</v>
      </c>
      <c r="D231" s="125" t="str">
        <f>[1]!VendorFilteredRows( EquipmentListTable[],EquipmentListTable[Supplier], FilterSpecs!$A$6, $A$2)</f>
        <v>DEV-13317</v>
      </c>
      <c r="E231" s="125">
        <f>[1]!VendorFilteredRows( EquipmentListTable[],EquipmentListTable[Supplier], FilterSpecs!$A$6, $A$2)</f>
        <v>2</v>
      </c>
      <c r="F231" s="125">
        <f>[1]!VendorFilteredRows( EquipmentListTable[],EquipmentListTable[Supplier], FilterSpecs!$A$6, $A$2)</f>
        <v>2</v>
      </c>
      <c r="G231" s="125">
        <f>[1]!VendorFilteredRows( EquipmentListTable[],EquipmentListTable[Supplier], FilterSpecs!$A$6, $A$2)</f>
        <v>0</v>
      </c>
      <c r="H231" s="125">
        <f>[1]!VendorFilteredRows( EquipmentListTable[],EquipmentListTable[Supplier], FilterSpecs!$A$6, $A$2)</f>
        <v>12</v>
      </c>
      <c r="I231" s="125">
        <f>[1]!VendorFilteredRows( EquipmentListTable[],EquipmentListTable[Supplier], FilterSpecs!$A$6, $A$2)</f>
        <v>10</v>
      </c>
      <c r="J231" s="125">
        <f>[1]!VendorFilteredRows( EquipmentListTable[],EquipmentListTable[Supplier], FilterSpecs!$A$6, $A$2)</f>
        <v>10</v>
      </c>
      <c r="K231" s="125">
        <f>[1]!VendorFilteredRows( EquipmentListTable[],EquipmentListTable[Supplier], FilterSpecs!$A$6, $A$2)</f>
        <v>2</v>
      </c>
      <c r="L231" s="125">
        <f>[1]!VendorFilteredRows( EquipmentListTable[],EquipmentListTable[Supplier], FilterSpecs!$A$6, $A$2)</f>
        <v>2</v>
      </c>
      <c r="M231" s="125" t="str">
        <f>[1]!VendorFilteredRows( EquipmentListTable[],EquipmentListTable[Supplier], FilterSpecs!$A$6, $A$2)</f>
        <v>SparkFun Big Red Box Proto Board</v>
      </c>
      <c r="N231" s="125">
        <f>[1]!VendorFilteredRows( EquipmentListTable[],EquipmentListTable[Supplier], FilterSpecs!$A$6, $A$2)</f>
        <v>7.95</v>
      </c>
      <c r="O231" s="125">
        <f>[1]!VendorFilteredRows( EquipmentListTable[],EquipmentListTable[Supplier], FilterSpecs!$A$6, $A$2)</f>
        <v>15.9</v>
      </c>
      <c r="P231" s="125" t="str">
        <f>[1]!VendorFilteredRows( EquipmentListTable[],EquipmentListTable[Supplier], FilterSpecs!$A$6, $A$2)</f>
        <v>B</v>
      </c>
      <c r="Q231" s="125">
        <f>[1]!VendorFilteredRows( EquipmentListTable[],EquipmentListTable[Supplier], FilterSpecs!$A$6, $A$2)</f>
        <v>323</v>
      </c>
      <c r="R231" s="125" t="str">
        <f>[1]!VendorFilteredRows( EquipmentListTable[],EquipmentListTable[Supplier], FilterSpecs!$A$6, $A$2)</f>
        <v>DEV-13317</v>
      </c>
      <c r="S231" s="125">
        <f>[1]!VendorFilteredRows( EquipmentListTable[],EquipmentListTable[Supplier], FilterSpecs!$A$6, $A$2)</f>
        <v>15.9</v>
      </c>
      <c r="T231" s="125">
        <f>[1]!VendorFilteredRows( EquipmentListTable[],EquipmentListTable[Supplier], FilterSpecs!$A$6, $A$2)</f>
        <v>95.4</v>
      </c>
      <c r="U231" s="125">
        <f>[1]!VendorFilteredRows( EquipmentListTable[],EquipmentListTable[Supplier], FilterSpecs!$A$6, $A$2)</f>
        <v>79.5</v>
      </c>
      <c r="V231" s="125">
        <f>[1]!VendorFilteredRows( EquipmentListTable[],EquipmentListTable[Supplier], FilterSpecs!$A$6, $A$2)</f>
        <v>15.9</v>
      </c>
      <c r="W231" s="125">
        <f>[1]!VendorFilteredRows( EquipmentListTable[],EquipmentListTable[Supplier], FilterSpecs!$A$6, $A$2)</f>
        <v>15.9</v>
      </c>
      <c r="X231" s="125" t="str">
        <f>[1]!VendorFilteredRows( EquipmentListTable[],EquipmentListTable[Supplier], FilterSpecs!$A$6, $A$2)</f>
        <v>https://www.sparkfun.com/products/13317</v>
      </c>
      <c r="Y231" s="125" t="str">
        <f>[1]!VendorFilteredRows( EquipmentListTable[],EquipmentListTable[Supplier], FilterSpecs!$A$6, $A$2)</f>
        <v>https://cdn.sparkfun.com/r/92-92/assets/parts/1/0/6/0/3/13317-01.jpg</v>
      </c>
      <c r="Z231" s="125" t="str">
        <f>[1]!VendorFilteredRows( EquipmentListTable[],EquipmentListTable[Supplier], FilterSpecs!$A$6, $A$2)</f>
        <v>https://www.sparkfun.com/products/13317</v>
      </c>
      <c r="AA231" s="125" t="str">
        <f>[1]!VendorFilteredRows( EquipmentListTable[],EquipmentListTable[Supplier], FilterSpecs!$A$6, $A$2)</f>
        <v>https://www.mouser.com/ProductDetail/474-DEV-13317</v>
      </c>
      <c r="AB231" s="125"/>
      <c r="AC231" s="125"/>
    </row>
    <row r="232" spans="1:29" x14ac:dyDescent="0.3">
      <c r="A232" s="125" t="str">
        <f>[1]!VendorFilteredRows( EquipmentListTable[],EquipmentListTable[Supplier], FilterSpecs!$A$6, $A$2)</f>
        <v>Hardware Component</v>
      </c>
      <c r="B232" s="125" t="str">
        <f>[1]!VendorFilteredRows( EquipmentListTable[],EquipmentListTable[Supplier], FilterSpecs!$A$6, $A$2)</f>
        <v>Enclosures/Mounts</v>
      </c>
      <c r="C232" s="125" t="str">
        <f>[1]!VendorFilteredRows( EquipmentListTable[],EquipmentListTable[Supplier], FilterSpecs!$A$6, $A$2)</f>
        <v>SparkFun</v>
      </c>
      <c r="D232" s="125" t="str">
        <f>[1]!VendorFilteredRows( EquipmentListTable[],EquipmentListTable[Supplier], FilterSpecs!$A$6, $A$2)</f>
        <v>PRT-11366</v>
      </c>
      <c r="E232" s="125">
        <f>[1]!VendorFilteredRows( EquipmentListTable[],EquipmentListTable[Supplier], FilterSpecs!$A$6, $A$2)</f>
        <v>1</v>
      </c>
      <c r="F232" s="125">
        <f>[1]!VendorFilteredRows( EquipmentListTable[],EquipmentListTable[Supplier], FilterSpecs!$A$6, $A$2)</f>
        <v>1</v>
      </c>
      <c r="G232" s="125">
        <f>[1]!VendorFilteredRows( EquipmentListTable[],EquipmentListTable[Supplier], FilterSpecs!$A$6, $A$2)</f>
        <v>0</v>
      </c>
      <c r="H232" s="125">
        <f>[1]!VendorFilteredRows( EquipmentListTable[],EquipmentListTable[Supplier], FilterSpecs!$A$6, $A$2)</f>
        <v>6</v>
      </c>
      <c r="I232" s="125">
        <f>[1]!VendorFilteredRows( EquipmentListTable[],EquipmentListTable[Supplier], FilterSpecs!$A$6, $A$2)</f>
        <v>5</v>
      </c>
      <c r="J232" s="125">
        <f>[1]!VendorFilteredRows( EquipmentListTable[],EquipmentListTable[Supplier], FilterSpecs!$A$6, $A$2)</f>
        <v>5</v>
      </c>
      <c r="K232" s="125">
        <f>[1]!VendorFilteredRows( EquipmentListTable[],EquipmentListTable[Supplier], FilterSpecs!$A$6, $A$2)</f>
        <v>1</v>
      </c>
      <c r="L232" s="125">
        <f>[1]!VendorFilteredRows( EquipmentListTable[],EquipmentListTable[Supplier], FilterSpecs!$A$6, $A$2)</f>
        <v>1</v>
      </c>
      <c r="M232" s="125" t="str">
        <f>[1]!VendorFilteredRows( EquipmentListTable[],EquipmentListTable[Supplier], FilterSpecs!$A$6, $A$2)</f>
        <v>Big Red Box - Enclosure</v>
      </c>
      <c r="N232" s="125">
        <f>[1]!VendorFilteredRows( EquipmentListTable[],EquipmentListTable[Supplier], FilterSpecs!$A$6, $A$2)</f>
        <v>8.9499999999999993</v>
      </c>
      <c r="O232" s="125">
        <f>[1]!VendorFilteredRows( EquipmentListTable[],EquipmentListTable[Supplier], FilterSpecs!$A$6, $A$2)</f>
        <v>8.9499999999999993</v>
      </c>
      <c r="P232" s="125" t="str">
        <f>[1]!VendorFilteredRows( EquipmentListTable[],EquipmentListTable[Supplier], FilterSpecs!$A$6, $A$2)</f>
        <v>B</v>
      </c>
      <c r="Q232" s="125">
        <f>[1]!VendorFilteredRows( EquipmentListTable[],EquipmentListTable[Supplier], FilterSpecs!$A$6, $A$2)</f>
        <v>324</v>
      </c>
      <c r="R232" s="125" t="str">
        <f>[1]!VendorFilteredRows( EquipmentListTable[],EquipmentListTable[Supplier], FilterSpecs!$A$6, $A$2)</f>
        <v>PRT-11366</v>
      </c>
      <c r="S232" s="125">
        <f>[1]!VendorFilteredRows( EquipmentListTable[],EquipmentListTable[Supplier], FilterSpecs!$A$6, $A$2)</f>
        <v>8.9499999999999993</v>
      </c>
      <c r="T232" s="125">
        <f>[1]!VendorFilteredRows( EquipmentListTable[],EquipmentListTable[Supplier], FilterSpecs!$A$6, $A$2)</f>
        <v>53.699999999999996</v>
      </c>
      <c r="U232" s="125">
        <f>[1]!VendorFilteredRows( EquipmentListTable[],EquipmentListTable[Supplier], FilterSpecs!$A$6, $A$2)</f>
        <v>44.75</v>
      </c>
      <c r="V232" s="125">
        <f>[1]!VendorFilteredRows( EquipmentListTable[],EquipmentListTable[Supplier], FilterSpecs!$A$6, $A$2)</f>
        <v>8.9499999999999993</v>
      </c>
      <c r="W232" s="125">
        <f>[1]!VendorFilteredRows( EquipmentListTable[],EquipmentListTable[Supplier], FilterSpecs!$A$6, $A$2)</f>
        <v>8.9499999999999993</v>
      </c>
      <c r="X232" s="125" t="str">
        <f>[1]!VendorFilteredRows( EquipmentListTable[],EquipmentListTable[Supplier], FilterSpecs!$A$6, $A$2)</f>
        <v>https://www.sparkfun.com/products/11366</v>
      </c>
      <c r="Y232" s="125" t="str">
        <f>[1]!VendorFilteredRows( EquipmentListTable[],EquipmentListTable[Supplier], FilterSpecs!$A$6, $A$2)</f>
        <v>https://cdn.sparkfun.com/r/92-92/assets/parts/7/1/0/7/11366-01.jpg</v>
      </c>
      <c r="Z232" s="125" t="str">
        <f>[1]!VendorFilteredRows( EquipmentListTable[],EquipmentListTable[Supplier], FilterSpecs!$A$6, $A$2)</f>
        <v>https://www.sparkfun.com/products/11366</v>
      </c>
      <c r="AA232" s="125" t="str">
        <f>[1]!VendorFilteredRows( EquipmentListTable[],EquipmentListTable[Supplier], FilterSpecs!$A$6, $A$2)</f>
        <v>https://www.mouser.com/ProductDetail/474-PRT-11366</v>
      </c>
      <c r="AB232" s="125"/>
      <c r="AC232" s="125"/>
    </row>
    <row r="233" spans="1:29" x14ac:dyDescent="0.3">
      <c r="A233" s="125" t="str">
        <f>[1]!VendorFilteredRows( EquipmentListTable[],EquipmentListTable[Supplier], FilterSpecs!$A$6, $A$2)</f>
        <v>Hardware Component</v>
      </c>
      <c r="B233" s="125" t="str">
        <f>[1]!VendorFilteredRows( EquipmentListTable[],EquipmentListTable[Supplier], FilterSpecs!$A$6, $A$2)</f>
        <v>Enclosures/Mounts</v>
      </c>
      <c r="C233" s="125" t="str">
        <f>[1]!VendorFilteredRows( EquipmentListTable[],EquipmentListTable[Supplier], FilterSpecs!$A$6, $A$2)</f>
        <v>SparkFun</v>
      </c>
      <c r="D233" s="125" t="str">
        <f>[1]!VendorFilteredRows( EquipmentListTable[],EquipmentListTable[Supplier], FilterSpecs!$A$6, $A$2)</f>
        <v>PRT-10088</v>
      </c>
      <c r="E233" s="125">
        <f>[1]!VendorFilteredRows( EquipmentListTable[],EquipmentListTable[Supplier], FilterSpecs!$A$6, $A$2)</f>
        <v>0</v>
      </c>
      <c r="F233" s="125">
        <f>[1]!VendorFilteredRows( EquipmentListTable[],EquipmentListTable[Supplier], FilterSpecs!$A$6, $A$2)</f>
        <v>0</v>
      </c>
      <c r="G233" s="125">
        <f>[1]!VendorFilteredRows( EquipmentListTable[],EquipmentListTable[Supplier], FilterSpecs!$A$6, $A$2)</f>
        <v>0</v>
      </c>
      <c r="H233" s="125">
        <f>[1]!VendorFilteredRows( EquipmentListTable[],EquipmentListTable[Supplier], FilterSpecs!$A$6, $A$2)</f>
        <v>0</v>
      </c>
      <c r="I233" s="125">
        <f>[1]!VendorFilteredRows( EquipmentListTable[],EquipmentListTable[Supplier], FilterSpecs!$A$6, $A$2)</f>
        <v>0</v>
      </c>
      <c r="J233" s="125">
        <f>[1]!VendorFilteredRows( EquipmentListTable[],EquipmentListTable[Supplier], FilterSpecs!$A$6, $A$2)</f>
        <v>0</v>
      </c>
      <c r="K233" s="125">
        <f>[1]!VendorFilteredRows( EquipmentListTable[],EquipmentListTable[Supplier], FilterSpecs!$A$6, $A$2)</f>
        <v>0</v>
      </c>
      <c r="L233" s="125">
        <f>[1]!VendorFilteredRows( EquipmentListTable[],EquipmentListTable[Supplier], FilterSpecs!$A$6, $A$2)</f>
        <v>0</v>
      </c>
      <c r="M233" s="125" t="str">
        <f>[1]!VendorFilteredRows( EquipmentListTable[],EquipmentListTable[Supplier], FilterSpecs!$A$6, $A$2)</f>
        <v>Arduino Project Enclosure</v>
      </c>
      <c r="N233" s="125">
        <f>[1]!VendorFilteredRows( EquipmentListTable[],EquipmentListTable[Supplier], FilterSpecs!$A$6, $A$2)</f>
        <v>11.95</v>
      </c>
      <c r="O233" s="125">
        <f>[1]!VendorFilteredRows( EquipmentListTable[],EquipmentListTable[Supplier], FilterSpecs!$A$6, $A$2)</f>
        <v>0</v>
      </c>
      <c r="P233" s="125" t="str">
        <f>[1]!VendorFilteredRows( EquipmentListTable[],EquipmentListTable[Supplier], FilterSpecs!$A$6, $A$2)</f>
        <v>H</v>
      </c>
      <c r="Q233" s="125">
        <f>[1]!VendorFilteredRows( EquipmentListTable[],EquipmentListTable[Supplier], FilterSpecs!$A$6, $A$2)</f>
        <v>325</v>
      </c>
      <c r="R233" s="125" t="str">
        <f>[1]!VendorFilteredRows( EquipmentListTable[],EquipmentListTable[Supplier], FilterSpecs!$A$6, $A$2)</f>
        <v>PRT-10088</v>
      </c>
      <c r="S233" s="125">
        <f>[1]!VendorFilteredRows( EquipmentListTable[],EquipmentListTable[Supplier], FilterSpecs!$A$6, $A$2)</f>
        <v>0</v>
      </c>
      <c r="T233" s="125">
        <f>[1]!VendorFilteredRows( EquipmentListTable[],EquipmentListTable[Supplier], FilterSpecs!$A$6, $A$2)</f>
        <v>0</v>
      </c>
      <c r="U233" s="125">
        <f>[1]!VendorFilteredRows( EquipmentListTable[],EquipmentListTable[Supplier], FilterSpecs!$A$6, $A$2)</f>
        <v>0</v>
      </c>
      <c r="V233" s="125">
        <f>[1]!VendorFilteredRows( EquipmentListTable[],EquipmentListTable[Supplier], FilterSpecs!$A$6, $A$2)</f>
        <v>0</v>
      </c>
      <c r="W233" s="125">
        <f>[1]!VendorFilteredRows( EquipmentListTable[],EquipmentListTable[Supplier], FilterSpecs!$A$6, $A$2)</f>
        <v>0</v>
      </c>
      <c r="X233" s="125" t="str">
        <f>[1]!VendorFilteredRows( EquipmentListTable[],EquipmentListTable[Supplier], FilterSpecs!$A$6, $A$2)</f>
        <v>https://www.sparkfun.com/products/10088</v>
      </c>
      <c r="Y233" s="125" t="str">
        <f>[1]!VendorFilteredRows( EquipmentListTable[],EquipmentListTable[Supplier], FilterSpecs!$A$6, $A$2)</f>
        <v>https://cdn.sparkfun.com/r/92-92/assets/parts/4/3/1/1/10088-01.jpg</v>
      </c>
      <c r="Z233" s="125" t="str">
        <f>[1]!VendorFilteredRows( EquipmentListTable[],EquipmentListTable[Supplier], FilterSpecs!$A$6, $A$2)</f>
        <v>https://www.sparkfun.com/products/10088</v>
      </c>
      <c r="AA233" s="125" t="str">
        <f>[1]!VendorFilteredRows( EquipmentListTable[],EquipmentListTable[Supplier], FilterSpecs!$A$6, $A$2)</f>
        <v>https://www.mouser.com/ProductDetail/474-PRT-10088</v>
      </c>
      <c r="AB233" s="125"/>
      <c r="AC233" s="125"/>
    </row>
    <row r="234" spans="1:29" x14ac:dyDescent="0.3">
      <c r="A234" s="125" t="str">
        <f>[1]!VendorFilteredRows( EquipmentListTable[],EquipmentListTable[Supplier], FilterSpecs!$A$6, $A$2)</f>
        <v>Hardware Component</v>
      </c>
      <c r="B234" s="125" t="str">
        <f>[1]!VendorFilteredRows( EquipmentListTable[],EquipmentListTable[Supplier], FilterSpecs!$A$6, $A$2)</f>
        <v>Enclosures/Mounts</v>
      </c>
      <c r="C234" s="125" t="str">
        <f>[1]!VendorFilteredRows( EquipmentListTable[],EquipmentListTable[Supplier], FilterSpecs!$A$6, $A$2)</f>
        <v>SparkFun</v>
      </c>
      <c r="D234" s="125" t="str">
        <f>[1]!VendorFilteredRows( EquipmentListTable[],EquipmentListTable[Supplier], FilterSpecs!$A$6, $A$2)</f>
        <v>DEV-11632</v>
      </c>
      <c r="E234" s="125">
        <f>[1]!VendorFilteredRows( EquipmentListTable[],EquipmentListTable[Supplier], FilterSpecs!$A$6, $A$2)</f>
        <v>0</v>
      </c>
      <c r="F234" s="125">
        <f>[1]!VendorFilteredRows( EquipmentListTable[],EquipmentListTable[Supplier], FilterSpecs!$A$6, $A$2)</f>
        <v>5</v>
      </c>
      <c r="G234" s="125">
        <f>[1]!VendorFilteredRows( EquipmentListTable[],EquipmentListTable[Supplier], FilterSpecs!$A$6, $A$2)</f>
        <v>0</v>
      </c>
      <c r="H234" s="125">
        <f>[1]!VendorFilteredRows( EquipmentListTable[],EquipmentListTable[Supplier], FilterSpecs!$A$6, $A$2)</f>
        <v>5</v>
      </c>
      <c r="I234" s="125">
        <f>[1]!VendorFilteredRows( EquipmentListTable[],EquipmentListTable[Supplier], FilterSpecs!$A$6, $A$2)</f>
        <v>0</v>
      </c>
      <c r="J234" s="125">
        <f>[1]!VendorFilteredRows( EquipmentListTable[],EquipmentListTable[Supplier], FilterSpecs!$A$6, $A$2)</f>
        <v>0</v>
      </c>
      <c r="K234" s="125">
        <f>[1]!VendorFilteredRows( EquipmentListTable[],EquipmentListTable[Supplier], FilterSpecs!$A$6, $A$2)</f>
        <v>5</v>
      </c>
      <c r="L234" s="125">
        <f>[1]!VendorFilteredRows( EquipmentListTable[],EquipmentListTable[Supplier], FilterSpecs!$A$6, $A$2)</f>
        <v>5</v>
      </c>
      <c r="M234" s="125" t="str">
        <f>[1]!VendorFilteredRows( EquipmentListTable[],EquipmentListTable[Supplier], FilterSpecs!$A$6, $A$2)</f>
        <v>IOIO and Breadboard Holder</v>
      </c>
      <c r="N234" s="125">
        <f>[1]!VendorFilteredRows( EquipmentListTable[],EquipmentListTable[Supplier], FilterSpecs!$A$6, $A$2)</f>
        <v>0.1</v>
      </c>
      <c r="O234" s="125">
        <f>[1]!VendorFilteredRows( EquipmentListTable[],EquipmentListTable[Supplier], FilterSpecs!$A$6, $A$2)</f>
        <v>0.5</v>
      </c>
      <c r="P234" s="125" t="str">
        <f>[1]!VendorFilteredRows( EquipmentListTable[],EquipmentListTable[Supplier], FilterSpecs!$A$6, $A$2)</f>
        <v>A</v>
      </c>
      <c r="Q234" s="125">
        <f>[1]!VendorFilteredRows( EquipmentListTable[],EquipmentListTable[Supplier], FilterSpecs!$A$6, $A$2)</f>
        <v>326</v>
      </c>
      <c r="R234" s="125" t="str">
        <f>[1]!VendorFilteredRows( EquipmentListTable[],EquipmentListTable[Supplier], FilterSpecs!$A$6, $A$2)</f>
        <v>DEV-11632</v>
      </c>
      <c r="S234" s="125">
        <f>[1]!VendorFilteredRows( EquipmentListTable[],EquipmentListTable[Supplier], FilterSpecs!$A$6, $A$2)</f>
        <v>0</v>
      </c>
      <c r="T234" s="125">
        <f>[1]!VendorFilteredRows( EquipmentListTable[],EquipmentListTable[Supplier], FilterSpecs!$A$6, $A$2)</f>
        <v>0.5</v>
      </c>
      <c r="U234" s="125">
        <f>[1]!VendorFilteredRows( EquipmentListTable[],EquipmentListTable[Supplier], FilterSpecs!$A$6, $A$2)</f>
        <v>0</v>
      </c>
      <c r="V234" s="125">
        <f>[1]!VendorFilteredRows( EquipmentListTable[],EquipmentListTable[Supplier], FilterSpecs!$A$6, $A$2)</f>
        <v>0.5</v>
      </c>
      <c r="W234" s="125">
        <f>[1]!VendorFilteredRows( EquipmentListTable[],EquipmentListTable[Supplier], FilterSpecs!$A$6, $A$2)</f>
        <v>0.5</v>
      </c>
      <c r="X234" s="125" t="str">
        <f>[1]!VendorFilteredRows( EquipmentListTable[],EquipmentListTable[Supplier], FilterSpecs!$A$6, $A$2)</f>
        <v>https://www.sparkfun.com/products/11632</v>
      </c>
      <c r="Y234" s="125" t="str">
        <f>[1]!VendorFilteredRows( EquipmentListTable[],EquipmentListTable[Supplier], FilterSpecs!$A$6, $A$2)</f>
        <v>https://cdn.sparkfun.com/r/92-92/assets/parts/7/6/8/8/11632-01.jpg</v>
      </c>
      <c r="Z234" s="125" t="str">
        <f>[1]!VendorFilteredRows( EquipmentListTable[],EquipmentListTable[Supplier], FilterSpecs!$A$6, $A$2)</f>
        <v>https://www.sparkfun.com/products/11632</v>
      </c>
      <c r="AA234" s="125" t="str">
        <f>[1]!VendorFilteredRows( EquipmentListTable[],EquipmentListTable[Supplier], FilterSpecs!$A$6, $A$2)</f>
        <v>https://www.mouser.com/ProductDetail/474-DEV-11632</v>
      </c>
      <c r="AB234" s="125"/>
      <c r="AC234" s="125"/>
    </row>
    <row r="235" spans="1:29" x14ac:dyDescent="0.3">
      <c r="A235" s="125" t="str">
        <f>[1]!VendorFilteredRows( EquipmentListTable[],EquipmentListTable[Supplier], FilterSpecs!$A$6, $A$2)</f>
        <v>Hardware Component</v>
      </c>
      <c r="B235" s="125" t="str">
        <f>[1]!VendorFilteredRows( EquipmentListTable[],EquipmentListTable[Supplier], FilterSpecs!$A$6, $A$2)</f>
        <v>Hardware Components/Accessories</v>
      </c>
      <c r="C235" s="125" t="str">
        <f>[1]!VendorFilteredRows( EquipmentListTable[],EquipmentListTable[Supplier], FilterSpecs!$A$6, $A$2)</f>
        <v>SparkFun</v>
      </c>
      <c r="D235" s="125" t="str">
        <f>[1]!VendorFilteredRows( EquipmentListTable[],EquipmentListTable[Supplier], FilterSpecs!$A$6, $A$2)</f>
        <v>COM-10594</v>
      </c>
      <c r="E235" s="125">
        <f>[1]!VendorFilteredRows( EquipmentListTable[],EquipmentListTable[Supplier], FilterSpecs!$A$6, $A$2)</f>
        <v>1</v>
      </c>
      <c r="F235" s="125">
        <f>[1]!VendorFilteredRows( EquipmentListTable[],EquipmentListTable[Supplier], FilterSpecs!$A$6, $A$2)</f>
        <v>0</v>
      </c>
      <c r="G235" s="125">
        <f>[1]!VendorFilteredRows( EquipmentListTable[],EquipmentListTable[Supplier], FilterSpecs!$A$6, $A$2)</f>
        <v>0</v>
      </c>
      <c r="H235" s="125">
        <f>[1]!VendorFilteredRows( EquipmentListTable[],EquipmentListTable[Supplier], FilterSpecs!$A$6, $A$2)</f>
        <v>5</v>
      </c>
      <c r="I235" s="125">
        <f>[1]!VendorFilteredRows( EquipmentListTable[],EquipmentListTable[Supplier], FilterSpecs!$A$6, $A$2)</f>
        <v>5</v>
      </c>
      <c r="J235" s="125">
        <f>[1]!VendorFilteredRows( EquipmentListTable[],EquipmentListTable[Supplier], FilterSpecs!$A$6, $A$2)</f>
        <v>5</v>
      </c>
      <c r="K235" s="125">
        <f>[1]!VendorFilteredRows( EquipmentListTable[],EquipmentListTable[Supplier], FilterSpecs!$A$6, $A$2)</f>
        <v>0</v>
      </c>
      <c r="L235" s="125">
        <f>[1]!VendorFilteredRows( EquipmentListTable[],EquipmentListTable[Supplier], FilterSpecs!$A$6, $A$2)</f>
        <v>0</v>
      </c>
      <c r="M235" s="125" t="str">
        <f>[1]!VendorFilteredRows( EquipmentListTable[],EquipmentListTable[Supplier], FilterSpecs!$A$6, $A$2)</f>
        <v>Silicone Bumpers - Large (10x16.5mm, 4 pack)</v>
      </c>
      <c r="N235" s="125">
        <f>[1]!VendorFilteredRows( EquipmentListTable[],EquipmentListTable[Supplier], FilterSpecs!$A$6, $A$2)</f>
        <v>0.95</v>
      </c>
      <c r="O235" s="125">
        <f>[1]!VendorFilteredRows( EquipmentListTable[],EquipmentListTable[Supplier], FilterSpecs!$A$6, $A$2)</f>
        <v>0</v>
      </c>
      <c r="P235" s="125" t="str">
        <f>[1]!VendorFilteredRows( EquipmentListTable[],EquipmentListTable[Supplier], FilterSpecs!$A$6, $A$2)</f>
        <v>B</v>
      </c>
      <c r="Q235" s="125">
        <f>[1]!VendorFilteredRows( EquipmentListTable[],EquipmentListTable[Supplier], FilterSpecs!$A$6, $A$2)</f>
        <v>329</v>
      </c>
      <c r="R235" s="125" t="str">
        <f>[1]!VendorFilteredRows( EquipmentListTable[],EquipmentListTable[Supplier], FilterSpecs!$A$6, $A$2)</f>
        <v>COM-10594</v>
      </c>
      <c r="S235" s="125">
        <f>[1]!VendorFilteredRows( EquipmentListTable[],EquipmentListTable[Supplier], FilterSpecs!$A$6, $A$2)</f>
        <v>0.95</v>
      </c>
      <c r="T235" s="125">
        <f>[1]!VendorFilteredRows( EquipmentListTable[],EquipmentListTable[Supplier], FilterSpecs!$A$6, $A$2)</f>
        <v>4.75</v>
      </c>
      <c r="U235" s="125">
        <f>[1]!VendorFilteredRows( EquipmentListTable[],EquipmentListTable[Supplier], FilterSpecs!$A$6, $A$2)</f>
        <v>4.75</v>
      </c>
      <c r="V235" s="125">
        <f>[1]!VendorFilteredRows( EquipmentListTable[],EquipmentListTable[Supplier], FilterSpecs!$A$6, $A$2)</f>
        <v>0</v>
      </c>
      <c r="W235" s="125">
        <f>[1]!VendorFilteredRows( EquipmentListTable[],EquipmentListTable[Supplier], FilterSpecs!$A$6, $A$2)</f>
        <v>0</v>
      </c>
      <c r="X235" s="125" t="str">
        <f>[1]!VendorFilteredRows( EquipmentListTable[],EquipmentListTable[Supplier], FilterSpecs!$A$6, $A$2)</f>
        <v>https://www.sparkfun.com/products/10594</v>
      </c>
      <c r="Y235" s="125" t="str">
        <f>[1]!VendorFilteredRows( EquipmentListTable[],EquipmentListTable[Supplier], FilterSpecs!$A$6, $A$2)</f>
        <v>https://cdn.sparkfun.com/r/92-92/assets/parts/5/1/6/0/10594-01.jpg</v>
      </c>
      <c r="Z235" s="125" t="str">
        <f>[1]!VendorFilteredRows( EquipmentListTable[],EquipmentListTable[Supplier], FilterSpecs!$A$6, $A$2)</f>
        <v>https://www.sparkfun.com/products/10594</v>
      </c>
      <c r="AA235" s="125" t="str">
        <f>[1]!VendorFilteredRows( EquipmentListTable[],EquipmentListTable[Supplier], FilterSpecs!$A$6, $A$2)</f>
        <v>https://www.mouser.com/ProductDetail/474-COM-10594</v>
      </c>
      <c r="AB235" s="125"/>
      <c r="AC235" s="125"/>
    </row>
    <row r="236" spans="1:29" x14ac:dyDescent="0.3">
      <c r="A236" s="125" t="str">
        <f>[1]!VendorFilteredRows( EquipmentListTable[],EquipmentListTable[Supplier], FilterSpecs!$A$6, $A$2)</f>
        <v>Hardware Component</v>
      </c>
      <c r="B236" s="125" t="str">
        <f>[1]!VendorFilteredRows( EquipmentListTable[],EquipmentListTable[Supplier], FilterSpecs!$A$6, $A$2)</f>
        <v>Hardware Components/Accessories</v>
      </c>
      <c r="C236" s="125" t="str">
        <f>[1]!VendorFilteredRows( EquipmentListTable[],EquipmentListTable[Supplier], FilterSpecs!$A$6, $A$2)</f>
        <v>SparkFun</v>
      </c>
      <c r="D236" s="125" t="str">
        <f>[1]!VendorFilteredRows( EquipmentListTable[],EquipmentListTable[Supplier], FilterSpecs!$A$6, $A$2)</f>
        <v>PRT-10230</v>
      </c>
      <c r="E236" s="125">
        <f>[1]!VendorFilteredRows( EquipmentListTable[],EquipmentListTable[Supplier], FilterSpecs!$A$6, $A$2)</f>
        <v>1</v>
      </c>
      <c r="F236" s="125">
        <f>[1]!VendorFilteredRows( EquipmentListTable[],EquipmentListTable[Supplier], FilterSpecs!$A$6, $A$2)</f>
        <v>0</v>
      </c>
      <c r="G236" s="125">
        <f>[1]!VendorFilteredRows( EquipmentListTable[],EquipmentListTable[Supplier], FilterSpecs!$A$6, $A$2)</f>
        <v>0</v>
      </c>
      <c r="H236" s="125">
        <f>[1]!VendorFilteredRows( EquipmentListTable[],EquipmentListTable[Supplier], FilterSpecs!$A$6, $A$2)</f>
        <v>5</v>
      </c>
      <c r="I236" s="125">
        <f>[1]!VendorFilteredRows( EquipmentListTable[],EquipmentListTable[Supplier], FilterSpecs!$A$6, $A$2)</f>
        <v>5</v>
      </c>
      <c r="J236" s="125">
        <f>[1]!VendorFilteredRows( EquipmentListTable[],EquipmentListTable[Supplier], FilterSpecs!$A$6, $A$2)</f>
        <v>5</v>
      </c>
      <c r="K236" s="125">
        <f>[1]!VendorFilteredRows( EquipmentListTable[],EquipmentListTable[Supplier], FilterSpecs!$A$6, $A$2)</f>
        <v>0</v>
      </c>
      <c r="L236" s="125">
        <f>[1]!VendorFilteredRows( EquipmentListTable[],EquipmentListTable[Supplier], FilterSpecs!$A$6, $A$2)</f>
        <v>0</v>
      </c>
      <c r="M236" s="125" t="str">
        <f>[1]!VendorFilteredRows( EquipmentListTable[],EquipmentListTable[Supplier], FilterSpecs!$A$6, $A$2)</f>
        <v>Silicone Bumpers - Small, Clear (8x2mm, 5 pack)</v>
      </c>
      <c r="N236" s="125">
        <f>[1]!VendorFilteredRows( EquipmentListTable[],EquipmentListTable[Supplier], FilterSpecs!$A$6, $A$2)</f>
        <v>0.95</v>
      </c>
      <c r="O236" s="125">
        <f>[1]!VendorFilteredRows( EquipmentListTable[],EquipmentListTable[Supplier], FilterSpecs!$A$6, $A$2)</f>
        <v>0</v>
      </c>
      <c r="P236" s="125" t="str">
        <f>[1]!VendorFilteredRows( EquipmentListTable[],EquipmentListTable[Supplier], FilterSpecs!$A$6, $A$2)</f>
        <v>B</v>
      </c>
      <c r="Q236" s="125">
        <f>[1]!VendorFilteredRows( EquipmentListTable[],EquipmentListTable[Supplier], FilterSpecs!$A$6, $A$2)</f>
        <v>330</v>
      </c>
      <c r="R236" s="125" t="str">
        <f>[1]!VendorFilteredRows( EquipmentListTable[],EquipmentListTable[Supplier], FilterSpecs!$A$6, $A$2)</f>
        <v>PRT-10230</v>
      </c>
      <c r="S236" s="125">
        <f>[1]!VendorFilteredRows( EquipmentListTable[],EquipmentListTable[Supplier], FilterSpecs!$A$6, $A$2)</f>
        <v>0.95</v>
      </c>
      <c r="T236" s="125">
        <f>[1]!VendorFilteredRows( EquipmentListTable[],EquipmentListTable[Supplier], FilterSpecs!$A$6, $A$2)</f>
        <v>4.75</v>
      </c>
      <c r="U236" s="125">
        <f>[1]!VendorFilteredRows( EquipmentListTable[],EquipmentListTable[Supplier], FilterSpecs!$A$6, $A$2)</f>
        <v>4.75</v>
      </c>
      <c r="V236" s="125">
        <f>[1]!VendorFilteredRows( EquipmentListTable[],EquipmentListTable[Supplier], FilterSpecs!$A$6, $A$2)</f>
        <v>0</v>
      </c>
      <c r="W236" s="125">
        <f>[1]!VendorFilteredRows( EquipmentListTable[],EquipmentListTable[Supplier], FilterSpecs!$A$6, $A$2)</f>
        <v>0</v>
      </c>
      <c r="X236" s="125" t="str">
        <f>[1]!VendorFilteredRows( EquipmentListTable[],EquipmentListTable[Supplier], FilterSpecs!$A$6, $A$2)</f>
        <v>https://www.sparkfun.com/products/10230</v>
      </c>
      <c r="Y236" s="125" t="str">
        <f>[1]!VendorFilteredRows( EquipmentListTable[],EquipmentListTable[Supplier], FilterSpecs!$A$6, $A$2)</f>
        <v>https://cdn.sparkfun.com/r/92-92/assets/parts/4/5/8/0/10230-01a.jpg</v>
      </c>
      <c r="Z236" s="125" t="str">
        <f>[1]!VendorFilteredRows( EquipmentListTable[],EquipmentListTable[Supplier], FilterSpecs!$A$6, $A$2)</f>
        <v>https://www.sparkfun.com/products/10230</v>
      </c>
      <c r="AA236" s="125" t="str">
        <f>[1]!VendorFilteredRows( EquipmentListTable[],EquipmentListTable[Supplier], FilterSpecs!$A$6, $A$2)</f>
        <v>https://www.mouser.com/ProductDetail/474-PRT-10230</v>
      </c>
      <c r="AB236" s="125"/>
      <c r="AC236" s="125"/>
    </row>
    <row r="237" spans="1:29" x14ac:dyDescent="0.3">
      <c r="A237" s="125" t="str">
        <f>[1]!VendorFilteredRows( EquipmentListTable[],EquipmentListTable[Supplier], FilterSpecs!$A$6, $A$2)</f>
        <v>Hardware Component</v>
      </c>
      <c r="B237" s="125" t="str">
        <f>[1]!VendorFilteredRows( EquipmentListTable[],EquipmentListTable[Supplier], FilterSpecs!$A$6, $A$2)</f>
        <v>Hardware Components/Accessories</v>
      </c>
      <c r="C237" s="125" t="str">
        <f>[1]!VendorFilteredRows( EquipmentListTable[],EquipmentListTable[Supplier], FilterSpecs!$A$6, $A$2)</f>
        <v>SparkFun</v>
      </c>
      <c r="D237" s="125" t="str">
        <f>[1]!VendorFilteredRows( EquipmentListTable[],EquipmentListTable[Supplier], FilterSpecs!$A$6, $A$2)</f>
        <v>PRT-09353</v>
      </c>
      <c r="E237" s="125">
        <f>[1]!VendorFilteredRows( EquipmentListTable[],EquipmentListTable[Supplier], FilterSpecs!$A$6, $A$2)</f>
        <v>0</v>
      </c>
      <c r="F237" s="125">
        <f>[1]!VendorFilteredRows( EquipmentListTable[],EquipmentListTable[Supplier], FilterSpecs!$A$6, $A$2)</f>
        <v>2</v>
      </c>
      <c r="G237" s="125">
        <f>[1]!VendorFilteredRows( EquipmentListTable[],EquipmentListTable[Supplier], FilterSpecs!$A$6, $A$2)</f>
        <v>0</v>
      </c>
      <c r="H237" s="125">
        <f>[1]!VendorFilteredRows( EquipmentListTable[],EquipmentListTable[Supplier], FilterSpecs!$A$6, $A$2)</f>
        <v>2</v>
      </c>
      <c r="I237" s="125">
        <f>[1]!VendorFilteredRows( EquipmentListTable[],EquipmentListTable[Supplier], FilterSpecs!$A$6, $A$2)</f>
        <v>0</v>
      </c>
      <c r="J237" s="125">
        <f>[1]!VendorFilteredRows( EquipmentListTable[],EquipmentListTable[Supplier], FilterSpecs!$A$6, $A$2)</f>
        <v>0</v>
      </c>
      <c r="K237" s="125">
        <f>[1]!VendorFilteredRows( EquipmentListTable[],EquipmentListTable[Supplier], FilterSpecs!$A$6, $A$2)</f>
        <v>2</v>
      </c>
      <c r="L237" s="125">
        <f>[1]!VendorFilteredRows( EquipmentListTable[],EquipmentListTable[Supplier], FilterSpecs!$A$6, $A$2)</f>
        <v>2</v>
      </c>
      <c r="M237" s="125" t="str">
        <f>[1]!VendorFilteredRows( EquipmentListTable[],EquipmentListTable[Supplier], FilterSpecs!$A$6, $A$2)</f>
        <v>Heat Shrink Kit</v>
      </c>
      <c r="N237" s="125">
        <f>[1]!VendorFilteredRows( EquipmentListTable[],EquipmentListTable[Supplier], FilterSpecs!$A$6, $A$2)</f>
        <v>7.95</v>
      </c>
      <c r="O237" s="125">
        <f>[1]!VendorFilteredRows( EquipmentListTable[],EquipmentListTable[Supplier], FilterSpecs!$A$6, $A$2)</f>
        <v>15.9</v>
      </c>
      <c r="P237" s="125" t="str">
        <f>[1]!VendorFilteredRows( EquipmentListTable[],EquipmentListTable[Supplier], FilterSpecs!$A$6, $A$2)</f>
        <v>A</v>
      </c>
      <c r="Q237" s="125">
        <f>[1]!VendorFilteredRows( EquipmentListTable[],EquipmentListTable[Supplier], FilterSpecs!$A$6, $A$2)</f>
        <v>332</v>
      </c>
      <c r="R237" s="125" t="str">
        <f>[1]!VendorFilteredRows( EquipmentListTable[],EquipmentListTable[Supplier], FilterSpecs!$A$6, $A$2)</f>
        <v>PRT-09353</v>
      </c>
      <c r="S237" s="125">
        <f>[1]!VendorFilteredRows( EquipmentListTable[],EquipmentListTable[Supplier], FilterSpecs!$A$6, $A$2)</f>
        <v>0</v>
      </c>
      <c r="T237" s="125">
        <f>[1]!VendorFilteredRows( EquipmentListTable[],EquipmentListTable[Supplier], FilterSpecs!$A$6, $A$2)</f>
        <v>15.9</v>
      </c>
      <c r="U237" s="125">
        <f>[1]!VendorFilteredRows( EquipmentListTable[],EquipmentListTable[Supplier], FilterSpecs!$A$6, $A$2)</f>
        <v>0</v>
      </c>
      <c r="V237" s="125">
        <f>[1]!VendorFilteredRows( EquipmentListTable[],EquipmentListTable[Supplier], FilterSpecs!$A$6, $A$2)</f>
        <v>15.9</v>
      </c>
      <c r="W237" s="125">
        <f>[1]!VendorFilteredRows( EquipmentListTable[],EquipmentListTable[Supplier], FilterSpecs!$A$6, $A$2)</f>
        <v>15.9</v>
      </c>
      <c r="X237" s="125" t="str">
        <f>[1]!VendorFilteredRows( EquipmentListTable[],EquipmentListTable[Supplier], FilterSpecs!$A$6, $A$2)</f>
        <v>https://www.sparkfun.com/products/9353</v>
      </c>
      <c r="Y237" s="125" t="str">
        <f>[1]!VendorFilteredRows( EquipmentListTable[],EquipmentListTable[Supplier], FilterSpecs!$A$6, $A$2)</f>
        <v>https://cdn.sparkfun.com/r/92-92/assets/parts/2/9/2/3/09353-01.jpg</v>
      </c>
      <c r="Z237" s="125" t="str">
        <f>[1]!VendorFilteredRows( EquipmentListTable[],EquipmentListTable[Supplier], FilterSpecs!$A$6, $A$2)</f>
        <v>https://www.sparkfun.com/products/09353</v>
      </c>
      <c r="AA237" s="125" t="str">
        <f>[1]!VendorFilteredRows( EquipmentListTable[],EquipmentListTable[Supplier], FilterSpecs!$A$6, $A$2)</f>
        <v>https://www.mouser.com/ProductDetail/474-PRT-09353</v>
      </c>
      <c r="AB237" s="125"/>
      <c r="AC237" s="125"/>
    </row>
    <row r="238" spans="1:29" x14ac:dyDescent="0.3">
      <c r="A238" s="125" t="str">
        <f>[1]!VendorFilteredRows( EquipmentListTable[],EquipmentListTable[Supplier], FilterSpecs!$A$6, $A$2)</f>
        <v>Hardware Component</v>
      </c>
      <c r="B238" s="125" t="str">
        <f>[1]!VendorFilteredRows( EquipmentListTable[],EquipmentListTable[Supplier], FilterSpecs!$A$6, $A$2)</f>
        <v>Plastics Fabrication</v>
      </c>
      <c r="C238" s="125" t="str">
        <f>[1]!VendorFilteredRows( EquipmentListTable[],EquipmentListTable[Supplier], FilterSpecs!$A$6, $A$2)</f>
        <v>SparkFun</v>
      </c>
      <c r="D238" s="125" t="str">
        <f>[1]!VendorFilteredRows( EquipmentListTable[],EquipmentListTable[Supplier], FilterSpecs!$A$6, $A$2)</f>
        <v>TOL-10951</v>
      </c>
      <c r="E238" s="125">
        <f>[1]!VendorFilteredRows( EquipmentListTable[],EquipmentListTable[Supplier], FilterSpecs!$A$6, $A$2)</f>
        <v>0</v>
      </c>
      <c r="F238" s="125">
        <f>[1]!VendorFilteredRows( EquipmentListTable[],EquipmentListTable[Supplier], FilterSpecs!$A$6, $A$2)</f>
        <v>0</v>
      </c>
      <c r="G238" s="125">
        <f>[1]!VendorFilteredRows( EquipmentListTable[],EquipmentListTable[Supplier], FilterSpecs!$A$6, $A$2)</f>
        <v>0</v>
      </c>
      <c r="H238" s="125">
        <f>[1]!VendorFilteredRows( EquipmentListTable[],EquipmentListTable[Supplier], FilterSpecs!$A$6, $A$2)</f>
        <v>0</v>
      </c>
      <c r="I238" s="125">
        <f>[1]!VendorFilteredRows( EquipmentListTable[],EquipmentListTable[Supplier], FilterSpecs!$A$6, $A$2)</f>
        <v>0</v>
      </c>
      <c r="J238" s="125">
        <f>[1]!VendorFilteredRows( EquipmentListTable[],EquipmentListTable[Supplier], FilterSpecs!$A$6, $A$2)</f>
        <v>0</v>
      </c>
      <c r="K238" s="125">
        <f>[1]!VendorFilteredRows( EquipmentListTable[],EquipmentListTable[Supplier], FilterSpecs!$A$6, $A$2)</f>
        <v>0</v>
      </c>
      <c r="L238" s="125">
        <f>[1]!VendorFilteredRows( EquipmentListTable[],EquipmentListTable[Supplier], FilterSpecs!$A$6, $A$2)</f>
        <v>0</v>
      </c>
      <c r="M238" s="125" t="str">
        <f>[1]!VendorFilteredRows( EquipmentListTable[],EquipmentListTable[Supplier], FilterSpecs!$A$6, $A$2)</f>
        <v>Polymorph - 1000g</v>
      </c>
      <c r="N238" s="125">
        <f>[1]!VendorFilteredRows( EquipmentListTable[],EquipmentListTable[Supplier], FilterSpecs!$A$6, $A$2)</f>
        <v>34.950000000000003</v>
      </c>
      <c r="O238" s="125">
        <f>[1]!VendorFilteredRows( EquipmentListTable[],EquipmentListTable[Supplier], FilterSpecs!$A$6, $A$2)</f>
        <v>0</v>
      </c>
      <c r="P238" s="125" t="str">
        <f>[1]!VendorFilteredRows( EquipmentListTable[],EquipmentListTable[Supplier], FilterSpecs!$A$6, $A$2)</f>
        <v>A</v>
      </c>
      <c r="Q238" s="125">
        <f>[1]!VendorFilteredRows( EquipmentListTable[],EquipmentListTable[Supplier], FilterSpecs!$A$6, $A$2)</f>
        <v>334</v>
      </c>
      <c r="R238" s="125" t="str">
        <f>[1]!VendorFilteredRows( EquipmentListTable[],EquipmentListTable[Supplier], FilterSpecs!$A$6, $A$2)</f>
        <v>TOL-10951</v>
      </c>
      <c r="S238" s="125">
        <f>[1]!VendorFilteredRows( EquipmentListTable[],EquipmentListTable[Supplier], FilterSpecs!$A$6, $A$2)</f>
        <v>0</v>
      </c>
      <c r="T238" s="125">
        <f>[1]!VendorFilteredRows( EquipmentListTable[],EquipmentListTable[Supplier], FilterSpecs!$A$6, $A$2)</f>
        <v>0</v>
      </c>
      <c r="U238" s="125">
        <f>[1]!VendorFilteredRows( EquipmentListTable[],EquipmentListTable[Supplier], FilterSpecs!$A$6, $A$2)</f>
        <v>0</v>
      </c>
      <c r="V238" s="125">
        <f>[1]!VendorFilteredRows( EquipmentListTable[],EquipmentListTable[Supplier], FilterSpecs!$A$6, $A$2)</f>
        <v>0</v>
      </c>
      <c r="W238" s="125">
        <f>[1]!VendorFilteredRows( EquipmentListTable[],EquipmentListTable[Supplier], FilterSpecs!$A$6, $A$2)</f>
        <v>0</v>
      </c>
      <c r="X238" s="125" t="str">
        <f>[1]!VendorFilteredRows( EquipmentListTable[],EquipmentListTable[Supplier], FilterSpecs!$A$6, $A$2)</f>
        <v>https://www.sparkfun.com/products/10951</v>
      </c>
      <c r="Y238" s="125" t="str">
        <f>[1]!VendorFilteredRows( EquipmentListTable[],EquipmentListTable[Supplier], FilterSpecs!$A$6, $A$2)</f>
        <v>https://cdn.sparkfun.com/r/92-92/assets/parts/6/1/2/8/10951-01a.jpg</v>
      </c>
      <c r="Z238" s="125" t="str">
        <f>[1]!VendorFilteredRows( EquipmentListTable[],EquipmentListTable[Supplier], FilterSpecs!$A$6, $A$2)</f>
        <v>https://www.sparkfun.com/products/10951</v>
      </c>
      <c r="AA238" s="125" t="str">
        <f>[1]!VendorFilteredRows( EquipmentListTable[],EquipmentListTable[Supplier], FilterSpecs!$A$6, $A$2)</f>
        <v>https://www.mouser.com/ProductDetail/474-TOL-10951</v>
      </c>
      <c r="AB238" s="125"/>
      <c r="AC238" s="125"/>
    </row>
    <row r="239" spans="1:29" x14ac:dyDescent="0.3">
      <c r="A239" s="125" t="str">
        <f>[1]!VendorFilteredRows( EquipmentListTable[],EquipmentListTable[Supplier], FilterSpecs!$A$6, $A$2)</f>
        <v>Hardware Component</v>
      </c>
      <c r="B239" s="125" t="str">
        <f>[1]!VendorFilteredRows( EquipmentListTable[],EquipmentListTable[Supplier], FilterSpecs!$A$6, $A$2)</f>
        <v>Plastics Fabrication</v>
      </c>
      <c r="C239" s="125" t="str">
        <f>[1]!VendorFilteredRows( EquipmentListTable[],EquipmentListTable[Supplier], FilterSpecs!$A$6, $A$2)</f>
        <v>SparkFun</v>
      </c>
      <c r="D239" s="125" t="str">
        <f>[1]!VendorFilteredRows( EquipmentListTable[],EquipmentListTable[Supplier], FilterSpecs!$A$6, $A$2)</f>
        <v>TOL-10950</v>
      </c>
      <c r="E239" s="125">
        <f>[1]!VendorFilteredRows( EquipmentListTable[],EquipmentListTable[Supplier], FilterSpecs!$A$6, $A$2)</f>
        <v>0</v>
      </c>
      <c r="F239" s="125">
        <f>[1]!VendorFilteredRows( EquipmentListTable[],EquipmentListTable[Supplier], FilterSpecs!$A$6, $A$2)</f>
        <v>2</v>
      </c>
      <c r="G239" s="125">
        <f>[1]!VendorFilteredRows( EquipmentListTable[],EquipmentListTable[Supplier], FilterSpecs!$A$6, $A$2)</f>
        <v>2</v>
      </c>
      <c r="H239" s="125">
        <f>[1]!VendorFilteredRows( EquipmentListTable[],EquipmentListTable[Supplier], FilterSpecs!$A$6, $A$2)</f>
        <v>2</v>
      </c>
      <c r="I239" s="125">
        <f>[1]!VendorFilteredRows( EquipmentListTable[],EquipmentListTable[Supplier], FilterSpecs!$A$6, $A$2)</f>
        <v>2</v>
      </c>
      <c r="J239" s="125">
        <f>[1]!VendorFilteredRows( EquipmentListTable[],EquipmentListTable[Supplier], FilterSpecs!$A$6, $A$2)</f>
        <v>2</v>
      </c>
      <c r="K239" s="125">
        <f>[1]!VendorFilteredRows( EquipmentListTable[],EquipmentListTable[Supplier], FilterSpecs!$A$6, $A$2)</f>
        <v>0</v>
      </c>
      <c r="L239" s="125">
        <f>[1]!VendorFilteredRows( EquipmentListTable[],EquipmentListTable[Supplier], FilterSpecs!$A$6, $A$2)</f>
        <v>0</v>
      </c>
      <c r="M239" s="125" t="str">
        <f>[1]!VendorFilteredRows( EquipmentListTable[],EquipmentListTable[Supplier], FilterSpecs!$A$6, $A$2)</f>
        <v>Polymorph - 250g</v>
      </c>
      <c r="N239" s="125">
        <f>[1]!VendorFilteredRows( EquipmentListTable[],EquipmentListTable[Supplier], FilterSpecs!$A$6, $A$2)</f>
        <v>9.9499999999999993</v>
      </c>
      <c r="O239" s="125">
        <f>[1]!VendorFilteredRows( EquipmentListTable[],EquipmentListTable[Supplier], FilterSpecs!$A$6, $A$2)</f>
        <v>0</v>
      </c>
      <c r="P239" s="125" t="str">
        <f>[1]!VendorFilteredRows( EquipmentListTable[],EquipmentListTable[Supplier], FilterSpecs!$A$6, $A$2)</f>
        <v>A</v>
      </c>
      <c r="Q239" s="125">
        <f>[1]!VendorFilteredRows( EquipmentListTable[],EquipmentListTable[Supplier], FilterSpecs!$A$6, $A$2)</f>
        <v>335</v>
      </c>
      <c r="R239" s="125" t="str">
        <f>[1]!VendorFilteredRows( EquipmentListTable[],EquipmentListTable[Supplier], FilterSpecs!$A$6, $A$2)</f>
        <v>TOL-10950</v>
      </c>
      <c r="S239" s="125">
        <f>[1]!VendorFilteredRows( EquipmentListTable[],EquipmentListTable[Supplier], FilterSpecs!$A$6, $A$2)</f>
        <v>0</v>
      </c>
      <c r="T239" s="125">
        <f>[1]!VendorFilteredRows( EquipmentListTable[],EquipmentListTable[Supplier], FilterSpecs!$A$6, $A$2)</f>
        <v>19.899999999999999</v>
      </c>
      <c r="U239" s="125">
        <f>[1]!VendorFilteredRows( EquipmentListTable[],EquipmentListTable[Supplier], FilterSpecs!$A$6, $A$2)</f>
        <v>19.899999999999999</v>
      </c>
      <c r="V239" s="125">
        <f>[1]!VendorFilteredRows( EquipmentListTable[],EquipmentListTable[Supplier], FilterSpecs!$A$6, $A$2)</f>
        <v>0</v>
      </c>
      <c r="W239" s="125">
        <f>[1]!VendorFilteredRows( EquipmentListTable[],EquipmentListTable[Supplier], FilterSpecs!$A$6, $A$2)</f>
        <v>0</v>
      </c>
      <c r="X239" s="125" t="str">
        <f>[1]!VendorFilteredRows( EquipmentListTable[],EquipmentListTable[Supplier], FilterSpecs!$A$6, $A$2)</f>
        <v>https://www.sparkfun.com/products/10950</v>
      </c>
      <c r="Y239" s="125" t="str">
        <f>[1]!VendorFilteredRows( EquipmentListTable[],EquipmentListTable[Supplier], FilterSpecs!$A$6, $A$2)</f>
        <v>https://cdn.sparkfun.com/r/92-92/assets/parts/6/1/2/7/10950-01.jpg</v>
      </c>
      <c r="Z239" s="125" t="str">
        <f>[1]!VendorFilteredRows( EquipmentListTable[],EquipmentListTable[Supplier], FilterSpecs!$A$6, $A$2)</f>
        <v>https://www.sparkfun.com/products/10950</v>
      </c>
      <c r="AA239" s="125" t="str">
        <f>[1]!VendorFilteredRows( EquipmentListTable[],EquipmentListTable[Supplier], FilterSpecs!$A$6, $A$2)</f>
        <v>https://www.mouser.com/ProductDetail/474-TOL-10950</v>
      </c>
      <c r="AB239" s="125"/>
      <c r="AC239" s="125"/>
    </row>
    <row r="240" spans="1:29" x14ac:dyDescent="0.3">
      <c r="A240" s="125" t="str">
        <f>[1]!VendorFilteredRows( EquipmentListTable[],EquipmentListTable[Supplier], FilterSpecs!$A$6, $A$2)</f>
        <v>Hardware Component</v>
      </c>
      <c r="B240" s="125" t="str">
        <f>[1]!VendorFilteredRows( EquipmentListTable[],EquipmentListTable[Supplier], FilterSpecs!$A$6, $A$2)</f>
        <v>Heat Insulation/Dissipation</v>
      </c>
      <c r="C240" s="125" t="str">
        <f>[1]!VendorFilteredRows( EquipmentListTable[],EquipmentListTable[Supplier], FilterSpecs!$A$6, $A$2)</f>
        <v>SparkFun</v>
      </c>
      <c r="D240" s="125" t="str">
        <f>[1]!VendorFilteredRows( EquipmentListTable[],EquipmentListTable[Supplier], FilterSpecs!$A$6, $A$2)</f>
        <v>PRT-11510</v>
      </c>
      <c r="E240" s="125">
        <f>[1]!VendorFilteredRows( EquipmentListTable[],EquipmentListTable[Supplier], FilterSpecs!$A$6, $A$2)</f>
        <v>1</v>
      </c>
      <c r="F240" s="125">
        <f>[1]!VendorFilteredRows( EquipmentListTable[],EquipmentListTable[Supplier], FilterSpecs!$A$6, $A$2)</f>
        <v>0</v>
      </c>
      <c r="G240" s="125">
        <f>[1]!VendorFilteredRows( EquipmentListTable[],EquipmentListTable[Supplier], FilterSpecs!$A$6, $A$2)</f>
        <v>0</v>
      </c>
      <c r="H240" s="125">
        <f>[1]!VendorFilteredRows( EquipmentListTable[],EquipmentListTable[Supplier], FilterSpecs!$A$6, $A$2)</f>
        <v>5</v>
      </c>
      <c r="I240" s="125">
        <f>[1]!VendorFilteredRows( EquipmentListTable[],EquipmentListTable[Supplier], FilterSpecs!$A$6, $A$2)</f>
        <v>5</v>
      </c>
      <c r="J240" s="125">
        <f>[1]!VendorFilteredRows( EquipmentListTable[],EquipmentListTable[Supplier], FilterSpecs!$A$6, $A$2)</f>
        <v>5</v>
      </c>
      <c r="K240" s="125">
        <f>[1]!VendorFilteredRows( EquipmentListTable[],EquipmentListTable[Supplier], FilterSpecs!$A$6, $A$2)</f>
        <v>0</v>
      </c>
      <c r="L240" s="125">
        <f>[1]!VendorFilteredRows( EquipmentListTable[],EquipmentListTable[Supplier], FilterSpecs!$A$6, $A$2)</f>
        <v>0</v>
      </c>
      <c r="M240" s="125" t="str">
        <f>[1]!VendorFilteredRows( EquipmentListTable[],EquipmentListTable[Supplier], FilterSpecs!$A$6, $A$2)</f>
        <v>Small Heatsink</v>
      </c>
      <c r="N240" s="125">
        <f>[1]!VendorFilteredRows( EquipmentListTable[],EquipmentListTable[Supplier], FilterSpecs!$A$6, $A$2)</f>
        <v>1.95</v>
      </c>
      <c r="O240" s="125">
        <f>[1]!VendorFilteredRows( EquipmentListTable[],EquipmentListTable[Supplier], FilterSpecs!$A$6, $A$2)</f>
        <v>0</v>
      </c>
      <c r="P240" s="125" t="str">
        <f>[1]!VendorFilteredRows( EquipmentListTable[],EquipmentListTable[Supplier], FilterSpecs!$A$6, $A$2)</f>
        <v>B</v>
      </c>
      <c r="Q240" s="125">
        <f>[1]!VendorFilteredRows( EquipmentListTable[],EquipmentListTable[Supplier], FilterSpecs!$A$6, $A$2)</f>
        <v>338</v>
      </c>
      <c r="R240" s="125" t="str">
        <f>[1]!VendorFilteredRows( EquipmentListTable[],EquipmentListTable[Supplier], FilterSpecs!$A$6, $A$2)</f>
        <v>PRT-11510</v>
      </c>
      <c r="S240" s="125">
        <f>[1]!VendorFilteredRows( EquipmentListTable[],EquipmentListTable[Supplier], FilterSpecs!$A$6, $A$2)</f>
        <v>1.95</v>
      </c>
      <c r="T240" s="125">
        <f>[1]!VendorFilteredRows( EquipmentListTable[],EquipmentListTable[Supplier], FilterSpecs!$A$6, $A$2)</f>
        <v>9.75</v>
      </c>
      <c r="U240" s="125">
        <f>[1]!VendorFilteredRows( EquipmentListTable[],EquipmentListTable[Supplier], FilterSpecs!$A$6, $A$2)</f>
        <v>9.75</v>
      </c>
      <c r="V240" s="125">
        <f>[1]!VendorFilteredRows( EquipmentListTable[],EquipmentListTable[Supplier], FilterSpecs!$A$6, $A$2)</f>
        <v>0</v>
      </c>
      <c r="W240" s="125">
        <f>[1]!VendorFilteredRows( EquipmentListTable[],EquipmentListTable[Supplier], FilterSpecs!$A$6, $A$2)</f>
        <v>0</v>
      </c>
      <c r="X240" s="125" t="str">
        <f>[1]!VendorFilteredRows( EquipmentListTable[],EquipmentListTable[Supplier], FilterSpecs!$A$6, $A$2)</f>
        <v>https://www.sparkfun.com/products/11510</v>
      </c>
      <c r="Y240" s="125" t="str">
        <f>[1]!VendorFilteredRows( EquipmentListTable[],EquipmentListTable[Supplier], FilterSpecs!$A$6, $A$2)</f>
        <v>https://cdn.sparkfun.com/r/92-92/assets/parts/5/7/0/4/10746-02a.jpg</v>
      </c>
      <c r="Z240" s="125" t="str">
        <f>[1]!VendorFilteredRows( EquipmentListTable[],EquipmentListTable[Supplier], FilterSpecs!$A$6, $A$2)</f>
        <v>https://www.sparkfun.com/products/11510</v>
      </c>
      <c r="AA240" s="125" t="str">
        <f>[1]!VendorFilteredRows( EquipmentListTable[],EquipmentListTable[Supplier], FilterSpecs!$A$6, $A$2)</f>
        <v>https://www.mouser.com/ProductDetail/474-PRT-11510</v>
      </c>
      <c r="AB240" s="125"/>
      <c r="AC240" s="125"/>
    </row>
    <row r="241" spans="1:29" x14ac:dyDescent="0.3">
      <c r="A241" s="125" t="str">
        <f>[1]!VendorFilteredRows( EquipmentListTable[],EquipmentListTable[Supplier], FilterSpecs!$A$6, $A$2)</f>
        <v>Hardware Component</v>
      </c>
      <c r="B241" s="125" t="str">
        <f>[1]!VendorFilteredRows( EquipmentListTable[],EquipmentListTable[Supplier], FilterSpecs!$A$6, $A$2)</f>
        <v>Heat Insulation/Dissipation</v>
      </c>
      <c r="C241" s="125" t="str">
        <f>[1]!VendorFilteredRows( EquipmentListTable[],EquipmentListTable[Supplier], FilterSpecs!$A$6, $A$2)</f>
        <v>SparkFun</v>
      </c>
      <c r="D241" s="125" t="str">
        <f>[1]!VendorFilteredRows( EquipmentListTable[],EquipmentListTable[Supplier], FilterSpecs!$A$6, $A$2)</f>
        <v>PRT-14340</v>
      </c>
      <c r="E241" s="125">
        <f>[1]!VendorFilteredRows( EquipmentListTable[],EquipmentListTable[Supplier], FilterSpecs!$A$6, $A$2)</f>
        <v>1</v>
      </c>
      <c r="F241" s="125">
        <f>[1]!VendorFilteredRows( EquipmentListTable[],EquipmentListTable[Supplier], FilterSpecs!$A$6, $A$2)</f>
        <v>0</v>
      </c>
      <c r="G241" s="125">
        <f>[1]!VendorFilteredRows( EquipmentListTable[],EquipmentListTable[Supplier], FilterSpecs!$A$6, $A$2)</f>
        <v>0</v>
      </c>
      <c r="H241" s="125">
        <f>[1]!VendorFilteredRows( EquipmentListTable[],EquipmentListTable[Supplier], FilterSpecs!$A$6, $A$2)</f>
        <v>5</v>
      </c>
      <c r="I241" s="125">
        <f>[1]!VendorFilteredRows( EquipmentListTable[],EquipmentListTable[Supplier], FilterSpecs!$A$6, $A$2)</f>
        <v>5</v>
      </c>
      <c r="J241" s="125">
        <f>[1]!VendorFilteredRows( EquipmentListTable[],EquipmentListTable[Supplier], FilterSpecs!$A$6, $A$2)</f>
        <v>5</v>
      </c>
      <c r="K241" s="125">
        <f>[1]!VendorFilteredRows( EquipmentListTable[],EquipmentListTable[Supplier], FilterSpecs!$A$6, $A$2)</f>
        <v>0</v>
      </c>
      <c r="L241" s="125">
        <f>[1]!VendorFilteredRows( EquipmentListTable[],EquipmentListTable[Supplier], FilterSpecs!$A$6, $A$2)</f>
        <v>0</v>
      </c>
      <c r="M241" s="125" t="str">
        <f>[1]!VendorFilteredRows( EquipmentListTable[],EquipmentListTable[Supplier], FilterSpecs!$A$6, $A$2)</f>
        <v>Medium Heatsink</v>
      </c>
      <c r="N241" s="125">
        <f>[1]!VendorFilteredRows( EquipmentListTable[],EquipmentListTable[Supplier], FilterSpecs!$A$6, $A$2)</f>
        <v>1.57</v>
      </c>
      <c r="O241" s="125">
        <f>[1]!VendorFilteredRows( EquipmentListTable[],EquipmentListTable[Supplier], FilterSpecs!$A$6, $A$2)</f>
        <v>0</v>
      </c>
      <c r="P241" s="125" t="str">
        <f>[1]!VendorFilteredRows( EquipmentListTable[],EquipmentListTable[Supplier], FilterSpecs!$A$6, $A$2)</f>
        <v>B</v>
      </c>
      <c r="Q241" s="125">
        <f>[1]!VendorFilteredRows( EquipmentListTable[],EquipmentListTable[Supplier], FilterSpecs!$A$6, $A$2)</f>
        <v>339</v>
      </c>
      <c r="R241" s="125" t="str">
        <f>[1]!VendorFilteredRows( EquipmentListTable[],EquipmentListTable[Supplier], FilterSpecs!$A$6, $A$2)</f>
        <v>PRT-14340</v>
      </c>
      <c r="S241" s="125">
        <f>[1]!VendorFilteredRows( EquipmentListTable[],EquipmentListTable[Supplier], FilterSpecs!$A$6, $A$2)</f>
        <v>1.57</v>
      </c>
      <c r="T241" s="125">
        <f>[1]!VendorFilteredRows( EquipmentListTable[],EquipmentListTable[Supplier], FilterSpecs!$A$6, $A$2)</f>
        <v>7.8500000000000005</v>
      </c>
      <c r="U241" s="125">
        <f>[1]!VendorFilteredRows( EquipmentListTable[],EquipmentListTable[Supplier], FilterSpecs!$A$6, $A$2)</f>
        <v>7.85</v>
      </c>
      <c r="V241" s="125">
        <f>[1]!VendorFilteredRows( EquipmentListTable[],EquipmentListTable[Supplier], FilterSpecs!$A$6, $A$2)</f>
        <v>0</v>
      </c>
      <c r="W241" s="125">
        <f>[1]!VendorFilteredRows( EquipmentListTable[],EquipmentListTable[Supplier], FilterSpecs!$A$6, $A$2)</f>
        <v>0</v>
      </c>
      <c r="X241" s="125" t="str">
        <f>[1]!VendorFilteredRows( EquipmentListTable[],EquipmentListTable[Supplier], FilterSpecs!$A$6, $A$2)</f>
        <v>https://www.sparkfun.com/products/14340</v>
      </c>
      <c r="Y241" s="125" t="str">
        <f>[1]!VendorFilteredRows( EquipmentListTable[],EquipmentListTable[Supplier], FilterSpecs!$A$6, $A$2)</f>
        <v>https://cdn.sparkfun.com/r/92-92/assets/parts/1/2/3/1/6/14340-01.jpg</v>
      </c>
      <c r="Z241" s="125" t="str">
        <f>[1]!VendorFilteredRows( EquipmentListTable[],EquipmentListTable[Supplier], FilterSpecs!$A$6, $A$2)</f>
        <v>https://www.sparkfun.com/products/14340</v>
      </c>
      <c r="AA241" s="125" t="str">
        <f>[1]!VendorFilteredRows( EquipmentListTable[],EquipmentListTable[Supplier], FilterSpecs!$A$6, $A$2)</f>
        <v>https://www.mouser.com/ProductDetail/474-PRT-14340</v>
      </c>
      <c r="AB241" s="125"/>
      <c r="AC241" s="125"/>
    </row>
    <row r="242" spans="1:29" x14ac:dyDescent="0.3">
      <c r="A242" s="125" t="str">
        <f>[1]!VendorFilteredRows( EquipmentListTable[],EquipmentListTable[Supplier], FilterSpecs!$A$6, $A$2)</f>
        <v>Hardware Component</v>
      </c>
      <c r="B242" s="125" t="str">
        <f>[1]!VendorFilteredRows( EquipmentListTable[],EquipmentListTable[Supplier], FilterSpecs!$A$6, $A$2)</f>
        <v>Heat Insulation/Dissipation</v>
      </c>
      <c r="C242" s="125" t="str">
        <f>[1]!VendorFilteredRows( EquipmentListTable[],EquipmentListTable[Supplier], FilterSpecs!$A$6, $A$2)</f>
        <v>SparkFun</v>
      </c>
      <c r="D242" s="125" t="str">
        <f>[1]!VendorFilteredRows( EquipmentListTable[],EquipmentListTable[Supplier], FilterSpecs!$A$6, $A$2)</f>
        <v>PRT-00121</v>
      </c>
      <c r="E242" s="125">
        <f>[1]!VendorFilteredRows( EquipmentListTable[],EquipmentListTable[Supplier], FilterSpecs!$A$6, $A$2)</f>
        <v>1</v>
      </c>
      <c r="F242" s="125">
        <f>[1]!VendorFilteredRows( EquipmentListTable[],EquipmentListTable[Supplier], FilterSpecs!$A$6, $A$2)</f>
        <v>0</v>
      </c>
      <c r="G242" s="125">
        <f>[1]!VendorFilteredRows( EquipmentListTable[],EquipmentListTable[Supplier], FilterSpecs!$A$6, $A$2)</f>
        <v>0</v>
      </c>
      <c r="H242" s="125">
        <f>[1]!VendorFilteredRows( EquipmentListTable[],EquipmentListTable[Supplier], FilterSpecs!$A$6, $A$2)</f>
        <v>5</v>
      </c>
      <c r="I242" s="125">
        <f>[1]!VendorFilteredRows( EquipmentListTable[],EquipmentListTable[Supplier], FilterSpecs!$A$6, $A$2)</f>
        <v>5</v>
      </c>
      <c r="J242" s="125">
        <f>[1]!VendorFilteredRows( EquipmentListTable[],EquipmentListTable[Supplier], FilterSpecs!$A$6, $A$2)</f>
        <v>5</v>
      </c>
      <c r="K242" s="125">
        <f>[1]!VendorFilteredRows( EquipmentListTable[],EquipmentListTable[Supplier], FilterSpecs!$A$6, $A$2)</f>
        <v>0</v>
      </c>
      <c r="L242" s="125">
        <f>[1]!VendorFilteredRows( EquipmentListTable[],EquipmentListTable[Supplier], FilterSpecs!$A$6, $A$2)</f>
        <v>0</v>
      </c>
      <c r="M242" s="125" t="str">
        <f>[1]!VendorFilteredRows( EquipmentListTable[],EquipmentListTable[Supplier], FilterSpecs!$A$6, $A$2)</f>
        <v>Heatsink TO-220</v>
      </c>
      <c r="N242" s="125">
        <f>[1]!VendorFilteredRows( EquipmentListTable[],EquipmentListTable[Supplier], FilterSpecs!$A$6, $A$2)</f>
        <v>0.95</v>
      </c>
      <c r="O242" s="125">
        <f>[1]!VendorFilteredRows( EquipmentListTable[],EquipmentListTable[Supplier], FilterSpecs!$A$6, $A$2)</f>
        <v>0</v>
      </c>
      <c r="P242" s="125" t="str">
        <f>[1]!VendorFilteredRows( EquipmentListTable[],EquipmentListTable[Supplier], FilterSpecs!$A$6, $A$2)</f>
        <v>B</v>
      </c>
      <c r="Q242" s="125">
        <f>[1]!VendorFilteredRows( EquipmentListTable[],EquipmentListTable[Supplier], FilterSpecs!$A$6, $A$2)</f>
        <v>340</v>
      </c>
      <c r="R242" s="125" t="str">
        <f>[1]!VendorFilteredRows( EquipmentListTable[],EquipmentListTable[Supplier], FilterSpecs!$A$6, $A$2)</f>
        <v>PRT-00121</v>
      </c>
      <c r="S242" s="125">
        <f>[1]!VendorFilteredRows( EquipmentListTable[],EquipmentListTable[Supplier], FilterSpecs!$A$6, $A$2)</f>
        <v>0.95</v>
      </c>
      <c r="T242" s="125">
        <f>[1]!VendorFilteredRows( EquipmentListTable[],EquipmentListTable[Supplier], FilterSpecs!$A$6, $A$2)</f>
        <v>4.75</v>
      </c>
      <c r="U242" s="125">
        <f>[1]!VendorFilteredRows( EquipmentListTable[],EquipmentListTable[Supplier], FilterSpecs!$A$6, $A$2)</f>
        <v>4.75</v>
      </c>
      <c r="V242" s="125">
        <f>[1]!VendorFilteredRows( EquipmentListTable[],EquipmentListTable[Supplier], FilterSpecs!$A$6, $A$2)</f>
        <v>0</v>
      </c>
      <c r="W242" s="125">
        <f>[1]!VendorFilteredRows( EquipmentListTable[],EquipmentListTable[Supplier], FilterSpecs!$A$6, $A$2)</f>
        <v>0</v>
      </c>
      <c r="X242" s="125" t="str">
        <f>[1]!VendorFilteredRows( EquipmentListTable[],EquipmentListTable[Supplier], FilterSpecs!$A$6, $A$2)</f>
        <v>https://www.sparkfun.com/products/121</v>
      </c>
      <c r="Y242" s="125" t="str">
        <f>[1]!VendorFilteredRows( EquipmentListTable[],EquipmentListTable[Supplier], FilterSpecs!$A$6, $A$2)</f>
        <v>https://cdn.sparkfun.com/r/92-92/assets/parts/1/1/0/00121-02.jpg</v>
      </c>
      <c r="Z242" s="125" t="str">
        <f>[1]!VendorFilteredRows( EquipmentListTable[],EquipmentListTable[Supplier], FilterSpecs!$A$6, $A$2)</f>
        <v>https://www.sparkfun.com/products/00121</v>
      </c>
      <c r="AA242" s="125" t="str">
        <f>[1]!VendorFilteredRows( EquipmentListTable[],EquipmentListTable[Supplier], FilterSpecs!$A$6, $A$2)</f>
        <v>https://www.mouser.com/ProductDetail/474-PRT-00121</v>
      </c>
      <c r="AB242" s="125"/>
      <c r="AC242" s="125"/>
    </row>
    <row r="243" spans="1:29" x14ac:dyDescent="0.3">
      <c r="A243" s="125" t="str">
        <f>[1]!VendorFilteredRows( EquipmentListTable[],EquipmentListTable[Supplier], FilterSpecs!$A$6, $A$2)</f>
        <v>Hardware Component</v>
      </c>
      <c r="B243" s="125" t="str">
        <f>[1]!VendorFilteredRows( EquipmentListTable[],EquipmentListTable[Supplier], FilterSpecs!$A$6, $A$2)</f>
        <v>Heat Insulation/Dissipation</v>
      </c>
      <c r="C243" s="125" t="str">
        <f>[1]!VendorFilteredRows( EquipmentListTable[],EquipmentListTable[Supplier], FilterSpecs!$A$6, $A$2)</f>
        <v>SparkFun</v>
      </c>
      <c r="D243" s="125" t="str">
        <f>[1]!VendorFilteredRows( EquipmentListTable[],EquipmentListTable[Supplier], FilterSpecs!$A$6, $A$2)</f>
        <v>PRT-09599</v>
      </c>
      <c r="E243" s="125">
        <f>[1]!VendorFilteredRows( EquipmentListTable[],EquipmentListTable[Supplier], FilterSpecs!$A$6, $A$2)</f>
        <v>0</v>
      </c>
      <c r="F243" s="125">
        <f>[1]!VendorFilteredRows( EquipmentListTable[],EquipmentListTable[Supplier], FilterSpecs!$A$6, $A$2)</f>
        <v>0</v>
      </c>
      <c r="G243" s="125">
        <f>[1]!VendorFilteredRows( EquipmentListTable[],EquipmentListTable[Supplier], FilterSpecs!$A$6, $A$2)</f>
        <v>0</v>
      </c>
      <c r="H243" s="125">
        <f>[1]!VendorFilteredRows( EquipmentListTable[],EquipmentListTable[Supplier], FilterSpecs!$A$6, $A$2)</f>
        <v>0</v>
      </c>
      <c r="I243" s="125">
        <f>[1]!VendorFilteredRows( EquipmentListTable[],EquipmentListTable[Supplier], FilterSpecs!$A$6, $A$2)</f>
        <v>0</v>
      </c>
      <c r="J243" s="125">
        <f>[1]!VendorFilteredRows( EquipmentListTable[],EquipmentListTable[Supplier], FilterSpecs!$A$6, $A$2)</f>
        <v>0</v>
      </c>
      <c r="K243" s="125">
        <f>[1]!VendorFilteredRows( EquipmentListTable[],EquipmentListTable[Supplier], FilterSpecs!$A$6, $A$2)</f>
        <v>0</v>
      </c>
      <c r="L243" s="125">
        <f>[1]!VendorFilteredRows( EquipmentListTable[],EquipmentListTable[Supplier], FilterSpecs!$A$6, $A$2)</f>
        <v>0</v>
      </c>
      <c r="M243" s="125" t="str">
        <f>[1]!VendorFilteredRows( EquipmentListTable[],EquipmentListTable[Supplier], FilterSpecs!$A$6, $A$2)</f>
        <v>Heatsink Compound</v>
      </c>
      <c r="N243" s="125">
        <f>[1]!VendorFilteredRows( EquipmentListTable[],EquipmentListTable[Supplier], FilterSpecs!$A$6, $A$2)</f>
        <v>1.95</v>
      </c>
      <c r="O243" s="125">
        <f>[1]!VendorFilteredRows( EquipmentListTable[],EquipmentListTable[Supplier], FilterSpecs!$A$6, $A$2)</f>
        <v>0</v>
      </c>
      <c r="P243" s="125" t="str">
        <f>[1]!VendorFilteredRows( EquipmentListTable[],EquipmentListTable[Supplier], FilterSpecs!$A$6, $A$2)</f>
        <v>A</v>
      </c>
      <c r="Q243" s="125">
        <f>[1]!VendorFilteredRows( EquipmentListTable[],EquipmentListTable[Supplier], FilterSpecs!$A$6, $A$2)</f>
        <v>342</v>
      </c>
      <c r="R243" s="125" t="str">
        <f>[1]!VendorFilteredRows( EquipmentListTable[],EquipmentListTable[Supplier], FilterSpecs!$A$6, $A$2)</f>
        <v>PRT-09599</v>
      </c>
      <c r="S243" s="125">
        <f>[1]!VendorFilteredRows( EquipmentListTable[],EquipmentListTable[Supplier], FilterSpecs!$A$6, $A$2)</f>
        <v>0</v>
      </c>
      <c r="T243" s="125">
        <f>[1]!VendorFilteredRows( EquipmentListTable[],EquipmentListTable[Supplier], FilterSpecs!$A$6, $A$2)</f>
        <v>0</v>
      </c>
      <c r="U243" s="125">
        <f>[1]!VendorFilteredRows( EquipmentListTable[],EquipmentListTable[Supplier], FilterSpecs!$A$6, $A$2)</f>
        <v>0</v>
      </c>
      <c r="V243" s="125">
        <f>[1]!VendorFilteredRows( EquipmentListTable[],EquipmentListTable[Supplier], FilterSpecs!$A$6, $A$2)</f>
        <v>0</v>
      </c>
      <c r="W243" s="125">
        <f>[1]!VendorFilteredRows( EquipmentListTable[],EquipmentListTable[Supplier], FilterSpecs!$A$6, $A$2)</f>
        <v>0</v>
      </c>
      <c r="X243" s="125" t="str">
        <f>[1]!VendorFilteredRows( EquipmentListTable[],EquipmentListTable[Supplier], FilterSpecs!$A$6, $A$2)</f>
        <v>https://www.sparkfun.com/products/9599</v>
      </c>
      <c r="Y243" s="125" t="str">
        <f>[1]!VendorFilteredRows( EquipmentListTable[],EquipmentListTable[Supplier], FilterSpecs!$A$6, $A$2)</f>
        <v>https://cdn.sparkfun.com/r/92-92/assets/parts/3/4/2/2/09599-01.jpg</v>
      </c>
      <c r="Z243" s="125" t="str">
        <f>[1]!VendorFilteredRows( EquipmentListTable[],EquipmentListTable[Supplier], FilterSpecs!$A$6, $A$2)</f>
        <v>https://www.sparkfun.com/products/09599</v>
      </c>
      <c r="AA243" s="125" t="str">
        <f>[1]!VendorFilteredRows( EquipmentListTable[],EquipmentListTable[Supplier], FilterSpecs!$A$6, $A$2)</f>
        <v>https://www.mouser.com/ProductDetail/474-PRT-09599</v>
      </c>
      <c r="AB243" s="125"/>
      <c r="AC243" s="125"/>
    </row>
    <row r="244" spans="1:29" x14ac:dyDescent="0.3">
      <c r="A244" s="125" t="str">
        <f>[1]!VendorFilteredRows( EquipmentListTable[],EquipmentListTable[Supplier], FilterSpecs!$A$6, $A$2)</f>
        <v>Hardware Component</v>
      </c>
      <c r="B244" s="125" t="str">
        <f>[1]!VendorFilteredRows( EquipmentListTable[],EquipmentListTable[Supplier], FilterSpecs!$A$6, $A$2)</f>
        <v>Heat Insulation/Dissipation</v>
      </c>
      <c r="C244" s="125" t="str">
        <f>[1]!VendorFilteredRows( EquipmentListTable[],EquipmentListTable[Supplier], FilterSpecs!$A$6, $A$2)</f>
        <v>SparkFun</v>
      </c>
      <c r="D244" s="125" t="str">
        <f>[1]!VendorFilteredRows( EquipmentListTable[],EquipmentListTable[Supplier], FilterSpecs!$A$6, $A$2)</f>
        <v>PRT-09599</v>
      </c>
      <c r="E244" s="125">
        <f>[1]!VendorFilteredRows( EquipmentListTable[],EquipmentListTable[Supplier], FilterSpecs!$A$6, $A$2)</f>
        <v>0</v>
      </c>
      <c r="F244" s="125">
        <f>[1]!VendorFilteredRows( EquipmentListTable[],EquipmentListTable[Supplier], FilterSpecs!$A$6, $A$2)</f>
        <v>2</v>
      </c>
      <c r="G244" s="125">
        <f>[1]!VendorFilteredRows( EquipmentListTable[],EquipmentListTable[Supplier], FilterSpecs!$A$6, $A$2)</f>
        <v>2</v>
      </c>
      <c r="H244" s="125">
        <f>[1]!VendorFilteredRows( EquipmentListTable[],EquipmentListTable[Supplier], FilterSpecs!$A$6, $A$2)</f>
        <v>2</v>
      </c>
      <c r="I244" s="125">
        <f>[1]!VendorFilteredRows( EquipmentListTable[],EquipmentListTable[Supplier], FilterSpecs!$A$6, $A$2)</f>
        <v>2</v>
      </c>
      <c r="J244" s="125">
        <f>[1]!VendorFilteredRows( EquipmentListTable[],EquipmentListTable[Supplier], FilterSpecs!$A$6, $A$2)</f>
        <v>2</v>
      </c>
      <c r="K244" s="125">
        <f>[1]!VendorFilteredRows( EquipmentListTable[],EquipmentListTable[Supplier], FilterSpecs!$A$6, $A$2)</f>
        <v>0</v>
      </c>
      <c r="L244" s="125">
        <f>[1]!VendorFilteredRows( EquipmentListTable[],EquipmentListTable[Supplier], FilterSpecs!$A$6, $A$2)</f>
        <v>0</v>
      </c>
      <c r="M244" s="125" t="str">
        <f>[1]!VendorFilteredRows( EquipmentListTable[],EquipmentListTable[Supplier], FilterSpecs!$A$6, $A$2)</f>
        <v>Heatsink Compound</v>
      </c>
      <c r="N244" s="125">
        <f>[1]!VendorFilteredRows( EquipmentListTable[],EquipmentListTable[Supplier], FilterSpecs!$A$6, $A$2)</f>
        <v>1.95</v>
      </c>
      <c r="O244" s="125">
        <f>[1]!VendorFilteredRows( EquipmentListTable[],EquipmentListTable[Supplier], FilterSpecs!$A$6, $A$2)</f>
        <v>0</v>
      </c>
      <c r="P244" s="125" t="str">
        <f>[1]!VendorFilteredRows( EquipmentListTable[],EquipmentListTable[Supplier], FilterSpecs!$A$6, $A$2)</f>
        <v>A</v>
      </c>
      <c r="Q244" s="125">
        <f>[1]!VendorFilteredRows( EquipmentListTable[],EquipmentListTable[Supplier], FilterSpecs!$A$6, $A$2)</f>
        <v>343</v>
      </c>
      <c r="R244" s="125" t="str">
        <f>[1]!VendorFilteredRows( EquipmentListTable[],EquipmentListTable[Supplier], FilterSpecs!$A$6, $A$2)</f>
        <v>PRT-09599</v>
      </c>
      <c r="S244" s="125">
        <f>[1]!VendorFilteredRows( EquipmentListTable[],EquipmentListTable[Supplier], FilterSpecs!$A$6, $A$2)</f>
        <v>0</v>
      </c>
      <c r="T244" s="125">
        <f>[1]!VendorFilteredRows( EquipmentListTable[],EquipmentListTable[Supplier], FilterSpecs!$A$6, $A$2)</f>
        <v>3.9</v>
      </c>
      <c r="U244" s="125">
        <f>[1]!VendorFilteredRows( EquipmentListTable[],EquipmentListTable[Supplier], FilterSpecs!$A$6, $A$2)</f>
        <v>3.9</v>
      </c>
      <c r="V244" s="125">
        <f>[1]!VendorFilteredRows( EquipmentListTable[],EquipmentListTable[Supplier], FilterSpecs!$A$6, $A$2)</f>
        <v>0</v>
      </c>
      <c r="W244" s="125">
        <f>[1]!VendorFilteredRows( EquipmentListTable[],EquipmentListTable[Supplier], FilterSpecs!$A$6, $A$2)</f>
        <v>0</v>
      </c>
      <c r="X244" s="125" t="str">
        <f>[1]!VendorFilteredRows( EquipmentListTable[],EquipmentListTable[Supplier], FilterSpecs!$A$6, $A$2)</f>
        <v>https://www.sparkfun.com/products/9599</v>
      </c>
      <c r="Y244" s="125" t="str">
        <f>[1]!VendorFilteredRows( EquipmentListTable[],EquipmentListTable[Supplier], FilterSpecs!$A$6, $A$2)</f>
        <v>https://cdn.sparkfun.com/r/92-92/assets/parts/3/4/2/2/09599-01.jpg</v>
      </c>
      <c r="Z244" s="125" t="str">
        <f>[1]!VendorFilteredRows( EquipmentListTable[],EquipmentListTable[Supplier], FilterSpecs!$A$6, $A$2)</f>
        <v>https://www.sparkfun.com/products/09599</v>
      </c>
      <c r="AA244" s="125" t="str">
        <f>[1]!VendorFilteredRows( EquipmentListTable[],EquipmentListTable[Supplier], FilterSpecs!$A$6, $A$2)</f>
        <v>https://www.mouser.com/ProductDetail/474-PRT-09599</v>
      </c>
      <c r="AB244" s="125"/>
      <c r="AC244" s="125"/>
    </row>
    <row r="245" spans="1:29" x14ac:dyDescent="0.3">
      <c r="A245" s="125" t="str">
        <f>[1]!VendorFilteredRows( EquipmentListTable[],EquipmentListTable[Supplier], FilterSpecs!$A$6, $A$2)</f>
        <v>Hardware Component</v>
      </c>
      <c r="B245" s="125" t="str">
        <f>[1]!VendorFilteredRows( EquipmentListTable[],EquipmentListTable[Supplier], FilterSpecs!$A$6, $A$2)</f>
        <v>Heat Insulation/Dissipation</v>
      </c>
      <c r="C245" s="125" t="str">
        <f>[1]!VendorFilteredRows( EquipmentListTable[],EquipmentListTable[Supplier], FilterSpecs!$A$6, $A$2)</f>
        <v>SparkFun</v>
      </c>
      <c r="D245" s="125" t="str">
        <f>[1]!VendorFilteredRows( EquipmentListTable[],EquipmentListTable[Supplier], FilterSpecs!$A$6, $A$2)</f>
        <v>PRT-09771</v>
      </c>
      <c r="E245" s="125">
        <f>[1]!VendorFilteredRows( EquipmentListTable[],EquipmentListTable[Supplier], FilterSpecs!$A$6, $A$2)</f>
        <v>0</v>
      </c>
      <c r="F245" s="125">
        <f>[1]!VendorFilteredRows( EquipmentListTable[],EquipmentListTable[Supplier], FilterSpecs!$A$6, $A$2)</f>
        <v>3</v>
      </c>
      <c r="G245" s="125">
        <f>[1]!VendorFilteredRows( EquipmentListTable[],EquipmentListTable[Supplier], FilterSpecs!$A$6, $A$2)</f>
        <v>3</v>
      </c>
      <c r="H245" s="125">
        <f>[1]!VendorFilteredRows( EquipmentListTable[],EquipmentListTable[Supplier], FilterSpecs!$A$6, $A$2)</f>
        <v>3</v>
      </c>
      <c r="I245" s="125">
        <f>[1]!VendorFilteredRows( EquipmentListTable[],EquipmentListTable[Supplier], FilterSpecs!$A$6, $A$2)</f>
        <v>3</v>
      </c>
      <c r="J245" s="125">
        <f>[1]!VendorFilteredRows( EquipmentListTable[],EquipmentListTable[Supplier], FilterSpecs!$A$6, $A$2)</f>
        <v>3</v>
      </c>
      <c r="K245" s="125">
        <f>[1]!VendorFilteredRows( EquipmentListTable[],EquipmentListTable[Supplier], FilterSpecs!$A$6, $A$2)</f>
        <v>0</v>
      </c>
      <c r="L245" s="125">
        <f>[1]!VendorFilteredRows( EquipmentListTable[],EquipmentListTable[Supplier], FilterSpecs!$A$6, $A$2)</f>
        <v>0</v>
      </c>
      <c r="M245" s="125" t="str">
        <f>[1]!VendorFilteredRows( EquipmentListTable[],EquipmentListTable[Supplier], FilterSpecs!$A$6, $A$2)</f>
        <v>Theragrip Thermal Tape</v>
      </c>
      <c r="N245" s="125">
        <f>[1]!VendorFilteredRows( EquipmentListTable[],EquipmentListTable[Supplier], FilterSpecs!$A$6, $A$2)</f>
        <v>3.95</v>
      </c>
      <c r="O245" s="125">
        <f>[1]!VendorFilteredRows( EquipmentListTable[],EquipmentListTable[Supplier], FilterSpecs!$A$6, $A$2)</f>
        <v>0</v>
      </c>
      <c r="P245" s="125" t="str">
        <f>[1]!VendorFilteredRows( EquipmentListTable[],EquipmentListTable[Supplier], FilterSpecs!$A$6, $A$2)</f>
        <v>A</v>
      </c>
      <c r="Q245" s="125">
        <f>[1]!VendorFilteredRows( EquipmentListTable[],EquipmentListTable[Supplier], FilterSpecs!$A$6, $A$2)</f>
        <v>344</v>
      </c>
      <c r="R245" s="125" t="str">
        <f>[1]!VendorFilteredRows( EquipmentListTable[],EquipmentListTable[Supplier], FilterSpecs!$A$6, $A$2)</f>
        <v>PRT-09771</v>
      </c>
      <c r="S245" s="125">
        <f>[1]!VendorFilteredRows( EquipmentListTable[],EquipmentListTable[Supplier], FilterSpecs!$A$6, $A$2)</f>
        <v>0</v>
      </c>
      <c r="T245" s="125">
        <f>[1]!VendorFilteredRows( EquipmentListTable[],EquipmentListTable[Supplier], FilterSpecs!$A$6, $A$2)</f>
        <v>11.850000000000001</v>
      </c>
      <c r="U245" s="125">
        <f>[1]!VendorFilteredRows( EquipmentListTable[],EquipmentListTable[Supplier], FilterSpecs!$A$6, $A$2)</f>
        <v>11.85</v>
      </c>
      <c r="V245" s="125">
        <f>[1]!VendorFilteredRows( EquipmentListTable[],EquipmentListTable[Supplier], FilterSpecs!$A$6, $A$2)</f>
        <v>0</v>
      </c>
      <c r="W245" s="125">
        <f>[1]!VendorFilteredRows( EquipmentListTable[],EquipmentListTable[Supplier], FilterSpecs!$A$6, $A$2)</f>
        <v>0</v>
      </c>
      <c r="X245" s="125" t="str">
        <f>[1]!VendorFilteredRows( EquipmentListTable[],EquipmentListTable[Supplier], FilterSpecs!$A$6, $A$2)</f>
        <v>https://www.sparkfun.com/products/9771</v>
      </c>
      <c r="Y245" s="125" t="str">
        <f>[1]!VendorFilteredRows( EquipmentListTable[],EquipmentListTable[Supplier], FilterSpecs!$A$6, $A$2)</f>
        <v>https://cdn.sparkfun.com/r/92-92/assets/parts/3/7/4/5/09771-04.jpg</v>
      </c>
      <c r="Z245" s="125" t="str">
        <f>[1]!VendorFilteredRows( EquipmentListTable[],EquipmentListTable[Supplier], FilterSpecs!$A$6, $A$2)</f>
        <v>https://www.sparkfun.com/products/09771</v>
      </c>
      <c r="AA245" s="125" t="str">
        <f>[1]!VendorFilteredRows( EquipmentListTable[],EquipmentListTable[Supplier], FilterSpecs!$A$6, $A$2)</f>
        <v>https://www.mouser.com/ProductDetail/474-PRT-09771</v>
      </c>
      <c r="AB245" s="125"/>
      <c r="AC245" s="125"/>
    </row>
    <row r="246" spans="1:29" x14ac:dyDescent="0.3">
      <c r="A246" s="125" t="str">
        <f>[1]!VendorFilteredRows( EquipmentListTable[],EquipmentListTable[Supplier], FilterSpecs!$A$6, $A$2)</f>
        <v>Hardware Component</v>
      </c>
      <c r="B246" s="125" t="str">
        <f>[1]!VendorFilteredRows( EquipmentListTable[],EquipmentListTable[Supplier], FilterSpecs!$A$6, $A$2)</f>
        <v>Standoffs/Screws</v>
      </c>
      <c r="C246" s="125" t="str">
        <f>[1]!VendorFilteredRows( EquipmentListTable[],EquipmentListTable[Supplier], FilterSpecs!$A$6, $A$2)</f>
        <v>SparkFun</v>
      </c>
      <c r="D246" s="125" t="str">
        <f>[1]!VendorFilteredRows( EquipmentListTable[],EquipmentListTable[Supplier], FilterSpecs!$A$6, $A$2)</f>
        <v>PRT-11796</v>
      </c>
      <c r="E246" s="125">
        <f>[1]!VendorFilteredRows( EquipmentListTable[],EquipmentListTable[Supplier], FilterSpecs!$A$6, $A$2)</f>
        <v>1</v>
      </c>
      <c r="F246" s="125">
        <f>[1]!VendorFilteredRows( EquipmentListTable[],EquipmentListTable[Supplier], FilterSpecs!$A$6, $A$2)</f>
        <v>0</v>
      </c>
      <c r="G246" s="125">
        <f>[1]!VendorFilteredRows( EquipmentListTable[],EquipmentListTable[Supplier], FilterSpecs!$A$6, $A$2)</f>
        <v>0</v>
      </c>
      <c r="H246" s="125">
        <f>[1]!VendorFilteredRows( EquipmentListTable[],EquipmentListTable[Supplier], FilterSpecs!$A$6, $A$2)</f>
        <v>5</v>
      </c>
      <c r="I246" s="125">
        <f>[1]!VendorFilteredRows( EquipmentListTable[],EquipmentListTable[Supplier], FilterSpecs!$A$6, $A$2)</f>
        <v>5</v>
      </c>
      <c r="J246" s="125">
        <f>[1]!VendorFilteredRows( EquipmentListTable[],EquipmentListTable[Supplier], FilterSpecs!$A$6, $A$2)</f>
        <v>5</v>
      </c>
      <c r="K246" s="125">
        <f>[1]!VendorFilteredRows( EquipmentListTable[],EquipmentListTable[Supplier], FilterSpecs!$A$6, $A$2)</f>
        <v>0</v>
      </c>
      <c r="L246" s="125">
        <f>[1]!VendorFilteredRows( EquipmentListTable[],EquipmentListTable[Supplier], FilterSpecs!$A$6, $A$2)</f>
        <v>0</v>
      </c>
      <c r="M246" s="125" t="str">
        <f>[1]!VendorFilteredRows( EquipmentListTable[],EquipmentListTable[Supplier], FilterSpecs!$A$6, $A$2)</f>
        <v>Standoff - Nylon (4-40; 3/4\"; 10 pack)</v>
      </c>
      <c r="N246" s="125">
        <f>[1]!VendorFilteredRows( EquipmentListTable[],EquipmentListTable[Supplier], FilterSpecs!$A$6, $A$2)</f>
        <v>3.95</v>
      </c>
      <c r="O246" s="125">
        <f>[1]!VendorFilteredRows( EquipmentListTable[],EquipmentListTable[Supplier], FilterSpecs!$A$6, $A$2)</f>
        <v>0</v>
      </c>
      <c r="P246" s="125" t="str">
        <f>[1]!VendorFilteredRows( EquipmentListTable[],EquipmentListTable[Supplier], FilterSpecs!$A$6, $A$2)</f>
        <v>B</v>
      </c>
      <c r="Q246" s="125">
        <f>[1]!VendorFilteredRows( EquipmentListTable[],EquipmentListTable[Supplier], FilterSpecs!$A$6, $A$2)</f>
        <v>345</v>
      </c>
      <c r="R246" s="125" t="str">
        <f>[1]!VendorFilteredRows( EquipmentListTable[],EquipmentListTable[Supplier], FilterSpecs!$A$6, $A$2)</f>
        <v>PRT-11796</v>
      </c>
      <c r="S246" s="125">
        <f>[1]!VendorFilteredRows( EquipmentListTable[],EquipmentListTable[Supplier], FilterSpecs!$A$6, $A$2)</f>
        <v>3.95</v>
      </c>
      <c r="T246" s="125">
        <f>[1]!VendorFilteredRows( EquipmentListTable[],EquipmentListTable[Supplier], FilterSpecs!$A$6, $A$2)</f>
        <v>19.75</v>
      </c>
      <c r="U246" s="125">
        <f>[1]!VendorFilteredRows( EquipmentListTable[],EquipmentListTable[Supplier], FilterSpecs!$A$6, $A$2)</f>
        <v>19.75</v>
      </c>
      <c r="V246" s="125">
        <f>[1]!VendorFilteredRows( EquipmentListTable[],EquipmentListTable[Supplier], FilterSpecs!$A$6, $A$2)</f>
        <v>0</v>
      </c>
      <c r="W246" s="125">
        <f>[1]!VendorFilteredRows( EquipmentListTable[],EquipmentListTable[Supplier], FilterSpecs!$A$6, $A$2)</f>
        <v>0</v>
      </c>
      <c r="X246" s="125" t="str">
        <f>[1]!VendorFilteredRows( EquipmentListTable[],EquipmentListTable[Supplier], FilterSpecs!$A$6, $A$2)</f>
        <v>https://www.sparkfun.com/products/11796</v>
      </c>
      <c r="Y246" s="125" t="str">
        <f>[1]!VendorFilteredRows( EquipmentListTable[],EquipmentListTable[Supplier], FilterSpecs!$A$6, $A$2)</f>
        <v>https://cdn.sparkfun.com/r/92-92/assets/parts/8/0/8/2/10315_03b.jpg</v>
      </c>
      <c r="Z246" s="125" t="str">
        <f>[1]!VendorFilteredRows( EquipmentListTable[],EquipmentListTable[Supplier], FilterSpecs!$A$6, $A$2)</f>
        <v>https://www.sparkfun.com/products/11796</v>
      </c>
      <c r="AA246" s="125" t="str">
        <f>[1]!VendorFilteredRows( EquipmentListTable[],EquipmentListTable[Supplier], FilterSpecs!$A$6, $A$2)</f>
        <v>https://www.mouser.com/ProductDetail/474-PRT-11796</v>
      </c>
      <c r="AB246" s="125"/>
      <c r="AC246" s="125"/>
    </row>
    <row r="247" spans="1:29" x14ac:dyDescent="0.3">
      <c r="A247" s="125" t="str">
        <f>[1]!VendorFilteredRows( EquipmentListTable[],EquipmentListTable[Supplier], FilterSpecs!$A$6, $A$2)</f>
        <v>Hardware Component</v>
      </c>
      <c r="B247" s="125" t="str">
        <f>[1]!VendorFilteredRows( EquipmentListTable[],EquipmentListTable[Supplier], FilterSpecs!$A$6, $A$2)</f>
        <v>Standoffs/Screws</v>
      </c>
      <c r="C247" s="125" t="str">
        <f>[1]!VendorFilteredRows( EquipmentListTable[],EquipmentListTable[Supplier], FilterSpecs!$A$6, $A$2)</f>
        <v>SparkFun</v>
      </c>
      <c r="D247" s="125" t="str">
        <f>[1]!VendorFilteredRows( EquipmentListTable[],EquipmentListTable[Supplier], FilterSpecs!$A$6, $A$2)</f>
        <v>PRT-10927</v>
      </c>
      <c r="E247" s="125">
        <f>[1]!VendorFilteredRows( EquipmentListTable[],EquipmentListTable[Supplier], FilterSpecs!$A$6, $A$2)</f>
        <v>1</v>
      </c>
      <c r="F247" s="125">
        <f>[1]!VendorFilteredRows( EquipmentListTable[],EquipmentListTable[Supplier], FilterSpecs!$A$6, $A$2)</f>
        <v>0</v>
      </c>
      <c r="G247" s="125">
        <f>[1]!VendorFilteredRows( EquipmentListTable[],EquipmentListTable[Supplier], FilterSpecs!$A$6, $A$2)</f>
        <v>0</v>
      </c>
      <c r="H247" s="125">
        <f>[1]!VendorFilteredRows( EquipmentListTable[],EquipmentListTable[Supplier], FilterSpecs!$A$6, $A$2)</f>
        <v>5</v>
      </c>
      <c r="I247" s="125">
        <f>[1]!VendorFilteredRows( EquipmentListTable[],EquipmentListTable[Supplier], FilterSpecs!$A$6, $A$2)</f>
        <v>5</v>
      </c>
      <c r="J247" s="125">
        <f>[1]!VendorFilteredRows( EquipmentListTable[],EquipmentListTable[Supplier], FilterSpecs!$A$6, $A$2)</f>
        <v>5</v>
      </c>
      <c r="K247" s="125">
        <f>[1]!VendorFilteredRows( EquipmentListTable[],EquipmentListTable[Supplier], FilterSpecs!$A$6, $A$2)</f>
        <v>0</v>
      </c>
      <c r="L247" s="125">
        <f>[1]!VendorFilteredRows( EquipmentListTable[],EquipmentListTable[Supplier], FilterSpecs!$A$6, $A$2)</f>
        <v>0</v>
      </c>
      <c r="M247" s="125" t="str">
        <f>[1]!VendorFilteredRows( EquipmentListTable[],EquipmentListTable[Supplier], FilterSpecs!$A$6, $A$2)</f>
        <v>Standoff - Nylon (4-40; 3/8\"; 10 pack)</v>
      </c>
      <c r="N247" s="125">
        <f>[1]!VendorFilteredRows( EquipmentListTable[],EquipmentListTable[Supplier], FilterSpecs!$A$6, $A$2)</f>
        <v>2.95</v>
      </c>
      <c r="O247" s="125">
        <f>[1]!VendorFilteredRows( EquipmentListTable[],EquipmentListTable[Supplier], FilterSpecs!$A$6, $A$2)</f>
        <v>0</v>
      </c>
      <c r="P247" s="125" t="str">
        <f>[1]!VendorFilteredRows( EquipmentListTable[],EquipmentListTable[Supplier], FilterSpecs!$A$6, $A$2)</f>
        <v>B</v>
      </c>
      <c r="Q247" s="125">
        <f>[1]!VendorFilteredRows( EquipmentListTable[],EquipmentListTable[Supplier], FilterSpecs!$A$6, $A$2)</f>
        <v>346</v>
      </c>
      <c r="R247" s="125" t="str">
        <f>[1]!VendorFilteredRows( EquipmentListTable[],EquipmentListTable[Supplier], FilterSpecs!$A$6, $A$2)</f>
        <v>PRT-10927</v>
      </c>
      <c r="S247" s="125">
        <f>[1]!VendorFilteredRows( EquipmentListTable[],EquipmentListTable[Supplier], FilterSpecs!$A$6, $A$2)</f>
        <v>2.95</v>
      </c>
      <c r="T247" s="125">
        <f>[1]!VendorFilteredRows( EquipmentListTable[],EquipmentListTable[Supplier], FilterSpecs!$A$6, $A$2)</f>
        <v>14.75</v>
      </c>
      <c r="U247" s="125">
        <f>[1]!VendorFilteredRows( EquipmentListTable[],EquipmentListTable[Supplier], FilterSpecs!$A$6, $A$2)</f>
        <v>14.75</v>
      </c>
      <c r="V247" s="125">
        <f>[1]!VendorFilteredRows( EquipmentListTable[],EquipmentListTable[Supplier], FilterSpecs!$A$6, $A$2)</f>
        <v>0</v>
      </c>
      <c r="W247" s="125">
        <f>[1]!VendorFilteredRows( EquipmentListTable[],EquipmentListTable[Supplier], FilterSpecs!$A$6, $A$2)</f>
        <v>0</v>
      </c>
      <c r="X247" s="125" t="str">
        <f>[1]!VendorFilteredRows( EquipmentListTable[],EquipmentListTable[Supplier], FilterSpecs!$A$6, $A$2)</f>
        <v>https://www.sparkfun.com/products/10927</v>
      </c>
      <c r="Y247" s="125" t="str">
        <f>[1]!VendorFilteredRows( EquipmentListTable[],EquipmentListTable[Supplier], FilterSpecs!$A$6, $A$2)</f>
        <v>https://cdn.sparkfun.com/r/92-92/assets/parts/6/0/7/1/10927-03.jpg</v>
      </c>
      <c r="Z247" s="125" t="str">
        <f>[1]!VendorFilteredRows( EquipmentListTable[],EquipmentListTable[Supplier], FilterSpecs!$A$6, $A$2)</f>
        <v>https://www.sparkfun.com/products/10927</v>
      </c>
      <c r="AA247" s="125" t="str">
        <f>[1]!VendorFilteredRows( EquipmentListTable[],EquipmentListTable[Supplier], FilterSpecs!$A$6, $A$2)</f>
        <v>https://www.mouser.com/ProductDetail/474-PRT-10927</v>
      </c>
      <c r="AB247" s="125"/>
      <c r="AC247" s="125"/>
    </row>
    <row r="248" spans="1:29" x14ac:dyDescent="0.3">
      <c r="A248" s="125" t="str">
        <f>[1]!VendorFilteredRows( EquipmentListTable[],EquipmentListTable[Supplier], FilterSpecs!$A$6, $A$2)</f>
        <v>Hardware Component</v>
      </c>
      <c r="B248" s="125" t="str">
        <f>[1]!VendorFilteredRows( EquipmentListTable[],EquipmentListTable[Supplier], FilterSpecs!$A$6, $A$2)</f>
        <v>Standoffs/Screws</v>
      </c>
      <c r="C248" s="125" t="str">
        <f>[1]!VendorFilteredRows( EquipmentListTable[],EquipmentListTable[Supplier], FilterSpecs!$A$6, $A$2)</f>
        <v>SparkFun</v>
      </c>
      <c r="D248" s="125" t="str">
        <f>[1]!VendorFilteredRows( EquipmentListTable[],EquipmentListTable[Supplier], FilterSpecs!$A$6, $A$2)</f>
        <v>PRT-10453</v>
      </c>
      <c r="E248" s="125">
        <f>[1]!VendorFilteredRows( EquipmentListTable[],EquipmentListTable[Supplier], FilterSpecs!$A$6, $A$2)</f>
        <v>1</v>
      </c>
      <c r="F248" s="125">
        <f>[1]!VendorFilteredRows( EquipmentListTable[],EquipmentListTable[Supplier], FilterSpecs!$A$6, $A$2)</f>
        <v>0</v>
      </c>
      <c r="G248" s="125">
        <f>[1]!VendorFilteredRows( EquipmentListTable[],EquipmentListTable[Supplier], FilterSpecs!$A$6, $A$2)</f>
        <v>0</v>
      </c>
      <c r="H248" s="125">
        <f>[1]!VendorFilteredRows( EquipmentListTable[],EquipmentListTable[Supplier], FilterSpecs!$A$6, $A$2)</f>
        <v>5</v>
      </c>
      <c r="I248" s="125">
        <f>[1]!VendorFilteredRows( EquipmentListTable[],EquipmentListTable[Supplier], FilterSpecs!$A$6, $A$2)</f>
        <v>5</v>
      </c>
      <c r="J248" s="125">
        <f>[1]!VendorFilteredRows( EquipmentListTable[],EquipmentListTable[Supplier], FilterSpecs!$A$6, $A$2)</f>
        <v>5</v>
      </c>
      <c r="K248" s="125">
        <f>[1]!VendorFilteredRows( EquipmentListTable[],EquipmentListTable[Supplier], FilterSpecs!$A$6, $A$2)</f>
        <v>0</v>
      </c>
      <c r="L248" s="125">
        <f>[1]!VendorFilteredRows( EquipmentListTable[],EquipmentListTable[Supplier], FilterSpecs!$A$6, $A$2)</f>
        <v>0</v>
      </c>
      <c r="M248" s="125" t="str">
        <f>[1]!VendorFilteredRows( EquipmentListTable[],EquipmentListTable[Supplier], FilterSpecs!$A$6, $A$2)</f>
        <v>Screw - Phillips Head (1/4\", 4-40, 10 pack)</v>
      </c>
      <c r="N248" s="125">
        <f>[1]!VendorFilteredRows( EquipmentListTable[],EquipmentListTable[Supplier], FilterSpecs!$A$6, $A$2)</f>
        <v>1.5</v>
      </c>
      <c r="O248" s="125">
        <f>[1]!VendorFilteredRows( EquipmentListTable[],EquipmentListTable[Supplier], FilterSpecs!$A$6, $A$2)</f>
        <v>0</v>
      </c>
      <c r="P248" s="125" t="str">
        <f>[1]!VendorFilteredRows( EquipmentListTable[],EquipmentListTable[Supplier], FilterSpecs!$A$6, $A$2)</f>
        <v>B</v>
      </c>
      <c r="Q248" s="125">
        <f>[1]!VendorFilteredRows( EquipmentListTable[],EquipmentListTable[Supplier], FilterSpecs!$A$6, $A$2)</f>
        <v>347</v>
      </c>
      <c r="R248" s="125" t="str">
        <f>[1]!VendorFilteredRows( EquipmentListTable[],EquipmentListTable[Supplier], FilterSpecs!$A$6, $A$2)</f>
        <v>PRT-10453</v>
      </c>
      <c r="S248" s="125">
        <f>[1]!VendorFilteredRows( EquipmentListTable[],EquipmentListTable[Supplier], FilterSpecs!$A$6, $A$2)</f>
        <v>1.5</v>
      </c>
      <c r="T248" s="125">
        <f>[1]!VendorFilteredRows( EquipmentListTable[],EquipmentListTable[Supplier], FilterSpecs!$A$6, $A$2)</f>
        <v>7.5</v>
      </c>
      <c r="U248" s="125">
        <f>[1]!VendorFilteredRows( EquipmentListTable[],EquipmentListTable[Supplier], FilterSpecs!$A$6, $A$2)</f>
        <v>7.5</v>
      </c>
      <c r="V248" s="125">
        <f>[1]!VendorFilteredRows( EquipmentListTable[],EquipmentListTable[Supplier], FilterSpecs!$A$6, $A$2)</f>
        <v>0</v>
      </c>
      <c r="W248" s="125">
        <f>[1]!VendorFilteredRows( EquipmentListTable[],EquipmentListTable[Supplier], FilterSpecs!$A$6, $A$2)</f>
        <v>0</v>
      </c>
      <c r="X248" s="125" t="str">
        <f>[1]!VendorFilteredRows( EquipmentListTable[],EquipmentListTable[Supplier], FilterSpecs!$A$6, $A$2)</f>
        <v>https://www.sparkfun.com/products/10453</v>
      </c>
      <c r="Y248" s="125" t="str">
        <f>[1]!VendorFilteredRows( EquipmentListTable[],EquipmentListTable[Supplier], FilterSpecs!$A$6, $A$2)</f>
        <v>https://cdn.sparkfun.com/r/92-92/assets/parts/4/9/4/7/10453-01.jpg</v>
      </c>
      <c r="Z248" s="125" t="str">
        <f>[1]!VendorFilteredRows( EquipmentListTable[],EquipmentListTable[Supplier], FilterSpecs!$A$6, $A$2)</f>
        <v>https://www.sparkfun.com/products/10453</v>
      </c>
      <c r="AA248" s="125" t="str">
        <f>[1]!VendorFilteredRows( EquipmentListTable[],EquipmentListTable[Supplier], FilterSpecs!$A$6, $A$2)</f>
        <v>https://www.mouser.com/ProductDetail/474-PRT-10453</v>
      </c>
      <c r="AB248" s="125"/>
      <c r="AC248" s="125"/>
    </row>
    <row r="249" spans="1:29" x14ac:dyDescent="0.3">
      <c r="A249" s="125" t="str">
        <f>[1]!VendorFilteredRows( EquipmentListTable[],EquipmentListTable[Supplier], FilterSpecs!$A$6, $A$2)</f>
        <v>Hardware Component</v>
      </c>
      <c r="B249" s="125" t="str">
        <f>[1]!VendorFilteredRows( EquipmentListTable[],EquipmentListTable[Supplier], FilterSpecs!$A$6, $A$2)</f>
        <v>Standoffs/Screws</v>
      </c>
      <c r="C249" s="125" t="str">
        <f>[1]!VendorFilteredRows( EquipmentListTable[],EquipmentListTable[Supplier], FilterSpecs!$A$6, $A$2)</f>
        <v>SparkFun</v>
      </c>
      <c r="D249" s="125" t="str">
        <f>[1]!VendorFilteredRows( EquipmentListTable[],EquipmentListTable[Supplier], FilterSpecs!$A$6, $A$2)</f>
        <v>PRT-10738</v>
      </c>
      <c r="E249" s="125">
        <f>[1]!VendorFilteredRows( EquipmentListTable[],EquipmentListTable[Supplier], FilterSpecs!$A$6, $A$2)</f>
        <v>1</v>
      </c>
      <c r="F249" s="125">
        <f>[1]!VendorFilteredRows( EquipmentListTable[],EquipmentListTable[Supplier], FilterSpecs!$A$6, $A$2)</f>
        <v>0</v>
      </c>
      <c r="G249" s="125">
        <f>[1]!VendorFilteredRows( EquipmentListTable[],EquipmentListTable[Supplier], FilterSpecs!$A$6, $A$2)</f>
        <v>0</v>
      </c>
      <c r="H249" s="125">
        <f>[1]!VendorFilteredRows( EquipmentListTable[],EquipmentListTable[Supplier], FilterSpecs!$A$6, $A$2)</f>
        <v>5</v>
      </c>
      <c r="I249" s="125">
        <f>[1]!VendorFilteredRows( EquipmentListTable[],EquipmentListTable[Supplier], FilterSpecs!$A$6, $A$2)</f>
        <v>5</v>
      </c>
      <c r="J249" s="125">
        <f>[1]!VendorFilteredRows( EquipmentListTable[],EquipmentListTable[Supplier], FilterSpecs!$A$6, $A$2)</f>
        <v>5</v>
      </c>
      <c r="K249" s="125">
        <f>[1]!VendorFilteredRows( EquipmentListTable[],EquipmentListTable[Supplier], FilterSpecs!$A$6, $A$2)</f>
        <v>0</v>
      </c>
      <c r="L249" s="125">
        <f>[1]!VendorFilteredRows( EquipmentListTable[],EquipmentListTable[Supplier], FilterSpecs!$A$6, $A$2)</f>
        <v>0</v>
      </c>
      <c r="M249" s="125" t="str">
        <f>[1]!VendorFilteredRows( EquipmentListTable[],EquipmentListTable[Supplier], FilterSpecs!$A$6, $A$2)</f>
        <v>Standoff - Metal (1\", 4-40, 10 pack)</v>
      </c>
      <c r="N249" s="125">
        <f>[1]!VendorFilteredRows( EquipmentListTable[],EquipmentListTable[Supplier], FilterSpecs!$A$6, $A$2)</f>
        <v>3.95</v>
      </c>
      <c r="O249" s="125">
        <f>[1]!VendorFilteredRows( EquipmentListTable[],EquipmentListTable[Supplier], FilterSpecs!$A$6, $A$2)</f>
        <v>0</v>
      </c>
      <c r="P249" s="125" t="str">
        <f>[1]!VendorFilteredRows( EquipmentListTable[],EquipmentListTable[Supplier], FilterSpecs!$A$6, $A$2)</f>
        <v>B</v>
      </c>
      <c r="Q249" s="125">
        <f>[1]!VendorFilteredRows( EquipmentListTable[],EquipmentListTable[Supplier], FilterSpecs!$A$6, $A$2)</f>
        <v>348</v>
      </c>
      <c r="R249" s="125" t="str">
        <f>[1]!VendorFilteredRows( EquipmentListTable[],EquipmentListTable[Supplier], FilterSpecs!$A$6, $A$2)</f>
        <v>PRT-10738</v>
      </c>
      <c r="S249" s="125">
        <f>[1]!VendorFilteredRows( EquipmentListTable[],EquipmentListTable[Supplier], FilterSpecs!$A$6, $A$2)</f>
        <v>3.95</v>
      </c>
      <c r="T249" s="125">
        <f>[1]!VendorFilteredRows( EquipmentListTable[],EquipmentListTable[Supplier], FilterSpecs!$A$6, $A$2)</f>
        <v>19.75</v>
      </c>
      <c r="U249" s="125">
        <f>[1]!VendorFilteredRows( EquipmentListTable[],EquipmentListTable[Supplier], FilterSpecs!$A$6, $A$2)</f>
        <v>19.75</v>
      </c>
      <c r="V249" s="125">
        <f>[1]!VendorFilteredRows( EquipmentListTable[],EquipmentListTable[Supplier], FilterSpecs!$A$6, $A$2)</f>
        <v>0</v>
      </c>
      <c r="W249" s="125">
        <f>[1]!VendorFilteredRows( EquipmentListTable[],EquipmentListTable[Supplier], FilterSpecs!$A$6, $A$2)</f>
        <v>0</v>
      </c>
      <c r="X249" s="125" t="str">
        <f>[1]!VendorFilteredRows( EquipmentListTable[],EquipmentListTable[Supplier], FilterSpecs!$A$6, $A$2)</f>
        <v>https://www.sparkfun.com/products/10738</v>
      </c>
      <c r="Y249" s="125" t="str">
        <f>[1]!VendorFilteredRows( EquipmentListTable[],EquipmentListTable[Supplier], FilterSpecs!$A$6, $A$2)</f>
        <v>https://cdn.sparkfun.com/r/92-92/assets/parts/5/6/4/4/10738-01.jpg</v>
      </c>
      <c r="Z249" s="125" t="str">
        <f>[1]!VendorFilteredRows( EquipmentListTable[],EquipmentListTable[Supplier], FilterSpecs!$A$6, $A$2)</f>
        <v>https://www.sparkfun.com/products/10738</v>
      </c>
      <c r="AA249" s="125" t="str">
        <f>[1]!VendorFilteredRows( EquipmentListTable[],EquipmentListTable[Supplier], FilterSpecs!$A$6, $A$2)</f>
        <v>https://www.mouser.com/ProductDetail/474-PRT-10738</v>
      </c>
      <c r="AB249" s="125"/>
      <c r="AC249" s="125"/>
    </row>
    <row r="250" spans="1:29" x14ac:dyDescent="0.3">
      <c r="A250" s="125" t="str">
        <f>[1]!VendorFilteredRows( EquipmentListTable[],EquipmentListTable[Supplier], FilterSpecs!$A$6, $A$2)</f>
        <v>Hardware Component</v>
      </c>
      <c r="B250" s="125" t="str">
        <f>[1]!VendorFilteredRows( EquipmentListTable[],EquipmentListTable[Supplier], FilterSpecs!$A$6, $A$2)</f>
        <v>Standoffs/Screws</v>
      </c>
      <c r="C250" s="125" t="str">
        <f>[1]!VendorFilteredRows( EquipmentListTable[],EquipmentListTable[Supplier], FilterSpecs!$A$6, $A$2)</f>
        <v>SparkFun</v>
      </c>
      <c r="D250" s="125" t="str">
        <f>[1]!VendorFilteredRows( EquipmentListTable[],EquipmentListTable[Supplier], FilterSpecs!$A$6, $A$2)</f>
        <v>PRT-10450</v>
      </c>
      <c r="E250" s="125">
        <f>[1]!VendorFilteredRows( EquipmentListTable[],EquipmentListTable[Supplier], FilterSpecs!$A$6, $A$2)</f>
        <v>1</v>
      </c>
      <c r="F250" s="125">
        <f>[1]!VendorFilteredRows( EquipmentListTable[],EquipmentListTable[Supplier], FilterSpecs!$A$6, $A$2)</f>
        <v>0</v>
      </c>
      <c r="G250" s="125">
        <f>[1]!VendorFilteredRows( EquipmentListTable[],EquipmentListTable[Supplier], FilterSpecs!$A$6, $A$2)</f>
        <v>0</v>
      </c>
      <c r="H250" s="125">
        <f>[1]!VendorFilteredRows( EquipmentListTable[],EquipmentListTable[Supplier], FilterSpecs!$A$6, $A$2)</f>
        <v>5</v>
      </c>
      <c r="I250" s="125">
        <f>[1]!VendorFilteredRows( EquipmentListTable[],EquipmentListTable[Supplier], FilterSpecs!$A$6, $A$2)</f>
        <v>5</v>
      </c>
      <c r="J250" s="125">
        <f>[1]!VendorFilteredRows( EquipmentListTable[],EquipmentListTable[Supplier], FilterSpecs!$A$6, $A$2)</f>
        <v>5</v>
      </c>
      <c r="K250" s="125">
        <f>[1]!VendorFilteredRows( EquipmentListTable[],EquipmentListTable[Supplier], FilterSpecs!$A$6, $A$2)</f>
        <v>0</v>
      </c>
      <c r="L250" s="125">
        <f>[1]!VendorFilteredRows( EquipmentListTable[],EquipmentListTable[Supplier], FilterSpecs!$A$6, $A$2)</f>
        <v>0</v>
      </c>
      <c r="M250" s="125" t="str">
        <f>[1]!VendorFilteredRows( EquipmentListTable[],EquipmentListTable[Supplier], FilterSpecs!$A$6, $A$2)</f>
        <v>Screw - Phillips Head (1\", 4-40, 10 pack)</v>
      </c>
      <c r="N250" s="125">
        <f>[1]!VendorFilteredRows( EquipmentListTable[],EquipmentListTable[Supplier], FilterSpecs!$A$6, $A$2)</f>
        <v>1.5</v>
      </c>
      <c r="O250" s="125">
        <f>[1]!VendorFilteredRows( EquipmentListTable[],EquipmentListTable[Supplier], FilterSpecs!$A$6, $A$2)</f>
        <v>0</v>
      </c>
      <c r="P250" s="125" t="str">
        <f>[1]!VendorFilteredRows( EquipmentListTable[],EquipmentListTable[Supplier], FilterSpecs!$A$6, $A$2)</f>
        <v>B</v>
      </c>
      <c r="Q250" s="125">
        <f>[1]!VendorFilteredRows( EquipmentListTable[],EquipmentListTable[Supplier], FilterSpecs!$A$6, $A$2)</f>
        <v>349</v>
      </c>
      <c r="R250" s="125" t="str">
        <f>[1]!VendorFilteredRows( EquipmentListTable[],EquipmentListTable[Supplier], FilterSpecs!$A$6, $A$2)</f>
        <v>PRT-10450</v>
      </c>
      <c r="S250" s="125">
        <f>[1]!VendorFilteredRows( EquipmentListTable[],EquipmentListTable[Supplier], FilterSpecs!$A$6, $A$2)</f>
        <v>1.5</v>
      </c>
      <c r="T250" s="125">
        <f>[1]!VendorFilteredRows( EquipmentListTable[],EquipmentListTable[Supplier], FilterSpecs!$A$6, $A$2)</f>
        <v>7.5</v>
      </c>
      <c r="U250" s="125">
        <f>[1]!VendorFilteredRows( EquipmentListTable[],EquipmentListTable[Supplier], FilterSpecs!$A$6, $A$2)</f>
        <v>7.5</v>
      </c>
      <c r="V250" s="125">
        <f>[1]!VendorFilteredRows( EquipmentListTable[],EquipmentListTable[Supplier], FilterSpecs!$A$6, $A$2)</f>
        <v>0</v>
      </c>
      <c r="W250" s="125">
        <f>[1]!VendorFilteredRows( EquipmentListTable[],EquipmentListTable[Supplier], FilterSpecs!$A$6, $A$2)</f>
        <v>0</v>
      </c>
      <c r="X250" s="125" t="str">
        <f>[1]!VendorFilteredRows( EquipmentListTable[],EquipmentListTable[Supplier], FilterSpecs!$A$6, $A$2)</f>
        <v>https://www.sparkfun.com/products/10450</v>
      </c>
      <c r="Y250" s="125" t="str">
        <f>[1]!VendorFilteredRows( EquipmentListTable[],EquipmentListTable[Supplier], FilterSpecs!$A$6, $A$2)</f>
        <v>https://cdn.sparkfun.com/r/92-92/assets/parts/4/9/3/9/10450-02.jpg</v>
      </c>
      <c r="Z250" s="125" t="str">
        <f>[1]!VendorFilteredRows( EquipmentListTable[],EquipmentListTable[Supplier], FilterSpecs!$A$6, $A$2)</f>
        <v>https://www.sparkfun.com/products/10450</v>
      </c>
      <c r="AA250" s="125" t="str">
        <f>[1]!VendorFilteredRows( EquipmentListTable[],EquipmentListTable[Supplier], FilterSpecs!$A$6, $A$2)</f>
        <v>https://www.mouser.com/ProductDetail/474-PRT-10450</v>
      </c>
      <c r="AB250" s="125"/>
      <c r="AC250" s="125"/>
    </row>
    <row r="251" spans="1:29" x14ac:dyDescent="0.3">
      <c r="A251" s="125" t="str">
        <f>[1]!VendorFilteredRows( EquipmentListTable[],EquipmentListTable[Supplier], FilterSpecs!$A$6, $A$2)</f>
        <v>Hardware Component</v>
      </c>
      <c r="B251" s="125" t="str">
        <f>[1]!VendorFilteredRows( EquipmentListTable[],EquipmentListTable[Supplier], FilterSpecs!$A$6, $A$2)</f>
        <v>Standoffs/Screws</v>
      </c>
      <c r="C251" s="125" t="str">
        <f>[1]!VendorFilteredRows( EquipmentListTable[],EquipmentListTable[Supplier], FilterSpecs!$A$6, $A$2)</f>
        <v>SparkFun</v>
      </c>
      <c r="D251" s="125" t="str">
        <f>[1]!VendorFilteredRows( EquipmentListTable[],EquipmentListTable[Supplier], FilterSpecs!$A$6, $A$2)</f>
        <v>PRT-10463</v>
      </c>
      <c r="E251" s="125">
        <f>[1]!VendorFilteredRows( EquipmentListTable[],EquipmentListTable[Supplier], FilterSpecs!$A$6, $A$2)</f>
        <v>4</v>
      </c>
      <c r="F251" s="125">
        <f>[1]!VendorFilteredRows( EquipmentListTable[],EquipmentListTable[Supplier], FilterSpecs!$A$6, $A$2)</f>
        <v>0</v>
      </c>
      <c r="G251" s="125">
        <f>[1]!VendorFilteredRows( EquipmentListTable[],EquipmentListTable[Supplier], FilterSpecs!$A$6, $A$2)</f>
        <v>0</v>
      </c>
      <c r="H251" s="125">
        <f>[1]!VendorFilteredRows( EquipmentListTable[],EquipmentListTable[Supplier], FilterSpecs!$A$6, $A$2)</f>
        <v>20</v>
      </c>
      <c r="I251" s="125">
        <f>[1]!VendorFilteredRows( EquipmentListTable[],EquipmentListTable[Supplier], FilterSpecs!$A$6, $A$2)</f>
        <v>20</v>
      </c>
      <c r="J251" s="125">
        <f>[1]!VendorFilteredRows( EquipmentListTable[],EquipmentListTable[Supplier], FilterSpecs!$A$6, $A$2)</f>
        <v>20</v>
      </c>
      <c r="K251" s="125">
        <f>[1]!VendorFilteredRows( EquipmentListTable[],EquipmentListTable[Supplier], FilterSpecs!$A$6, $A$2)</f>
        <v>0</v>
      </c>
      <c r="L251" s="125">
        <f>[1]!VendorFilteredRows( EquipmentListTable[],EquipmentListTable[Supplier], FilterSpecs!$A$6, $A$2)</f>
        <v>0</v>
      </c>
      <c r="M251" s="125" t="str">
        <f>[1]!VendorFilteredRows( EquipmentListTable[],EquipmentListTable[Supplier], FilterSpecs!$A$6, $A$2)</f>
        <v>Standoff - Metal Hex (4-40; 3/8\"; 10 pack)</v>
      </c>
      <c r="N251" s="125">
        <f>[1]!VendorFilteredRows( EquipmentListTable[],EquipmentListTable[Supplier], FilterSpecs!$A$6, $A$2)</f>
        <v>3.95</v>
      </c>
      <c r="O251" s="125">
        <f>[1]!VendorFilteredRows( EquipmentListTable[],EquipmentListTable[Supplier], FilterSpecs!$A$6, $A$2)</f>
        <v>0</v>
      </c>
      <c r="P251" s="125" t="str">
        <f>[1]!VendorFilteredRows( EquipmentListTable[],EquipmentListTable[Supplier], FilterSpecs!$A$6, $A$2)</f>
        <v>B</v>
      </c>
      <c r="Q251" s="125">
        <f>[1]!VendorFilteredRows( EquipmentListTable[],EquipmentListTable[Supplier], FilterSpecs!$A$6, $A$2)</f>
        <v>350</v>
      </c>
      <c r="R251" s="125" t="str">
        <f>[1]!VendorFilteredRows( EquipmentListTable[],EquipmentListTable[Supplier], FilterSpecs!$A$6, $A$2)</f>
        <v>PRT-10463</v>
      </c>
      <c r="S251" s="125">
        <f>[1]!VendorFilteredRows( EquipmentListTable[],EquipmentListTable[Supplier], FilterSpecs!$A$6, $A$2)</f>
        <v>15.8</v>
      </c>
      <c r="T251" s="125">
        <f>[1]!VendorFilteredRows( EquipmentListTable[],EquipmentListTable[Supplier], FilterSpecs!$A$6, $A$2)</f>
        <v>79</v>
      </c>
      <c r="U251" s="125">
        <f>[1]!VendorFilteredRows( EquipmentListTable[],EquipmentListTable[Supplier], FilterSpecs!$A$6, $A$2)</f>
        <v>79</v>
      </c>
      <c r="V251" s="125">
        <f>[1]!VendorFilteredRows( EquipmentListTable[],EquipmentListTable[Supplier], FilterSpecs!$A$6, $A$2)</f>
        <v>0</v>
      </c>
      <c r="W251" s="125">
        <f>[1]!VendorFilteredRows( EquipmentListTable[],EquipmentListTable[Supplier], FilterSpecs!$A$6, $A$2)</f>
        <v>0</v>
      </c>
      <c r="X251" s="125" t="str">
        <f>[1]!VendorFilteredRows( EquipmentListTable[],EquipmentListTable[Supplier], FilterSpecs!$A$6, $A$2)</f>
        <v>https://www.sparkfun.com/products/10463</v>
      </c>
      <c r="Y251" s="125" t="str">
        <f>[1]!VendorFilteredRows( EquipmentListTable[],EquipmentListTable[Supplier], FilterSpecs!$A$6, $A$2)</f>
        <v>https://cdn.sparkfun.com/r/92-92/assets/parts/4/9/5/4/10463-01.jpg</v>
      </c>
      <c r="Z251" s="125" t="str">
        <f>[1]!VendorFilteredRows( EquipmentListTable[],EquipmentListTable[Supplier], FilterSpecs!$A$6, $A$2)</f>
        <v>https://www.sparkfun.com/products/10463</v>
      </c>
      <c r="AA251" s="125" t="str">
        <f>[1]!VendorFilteredRows( EquipmentListTable[],EquipmentListTable[Supplier], FilterSpecs!$A$6, $A$2)</f>
        <v>https://www.mouser.com/ProductDetail/474-PRT-10463</v>
      </c>
      <c r="AB251" s="125"/>
      <c r="AC251" s="125"/>
    </row>
    <row r="252" spans="1:29" x14ac:dyDescent="0.3">
      <c r="A252" s="125" t="str">
        <f>[1]!VendorFilteredRows( EquipmentListTable[],EquipmentListTable[Supplier], FilterSpecs!$A$6, $A$2)</f>
        <v>Hardware Component</v>
      </c>
      <c r="B252" s="125" t="str">
        <f>[1]!VendorFilteredRows( EquipmentListTable[],EquipmentListTable[Supplier], FilterSpecs!$A$6, $A$2)</f>
        <v>Trace/Shielding Construction</v>
      </c>
      <c r="C252" s="125" t="str">
        <f>[1]!VendorFilteredRows( EquipmentListTable[],EquipmentListTable[Supplier], FilterSpecs!$A$6, $A$2)</f>
        <v>SparkFun</v>
      </c>
      <c r="D252" s="125" t="str">
        <f>[1]!VendorFilteredRows( EquipmentListTable[],EquipmentListTable[Supplier], FilterSpecs!$A$6, $A$2)</f>
        <v>PRT-10561</v>
      </c>
      <c r="E252" s="125">
        <f>[1]!VendorFilteredRows( EquipmentListTable[],EquipmentListTable[Supplier], FilterSpecs!$A$6, $A$2)</f>
        <v>0</v>
      </c>
      <c r="F252" s="125">
        <f>[1]!VendorFilteredRows( EquipmentListTable[],EquipmentListTable[Supplier], FilterSpecs!$A$6, $A$2)</f>
        <v>1</v>
      </c>
      <c r="G252" s="125">
        <f>[1]!VendorFilteredRows( EquipmentListTable[],EquipmentListTable[Supplier], FilterSpecs!$A$6, $A$2)</f>
        <v>1</v>
      </c>
      <c r="H252" s="125">
        <f>[1]!VendorFilteredRows( EquipmentListTable[],EquipmentListTable[Supplier], FilterSpecs!$A$6, $A$2)</f>
        <v>1</v>
      </c>
      <c r="I252" s="125">
        <f>[1]!VendorFilteredRows( EquipmentListTable[],EquipmentListTable[Supplier], FilterSpecs!$A$6, $A$2)</f>
        <v>1</v>
      </c>
      <c r="J252" s="125">
        <f>[1]!VendorFilteredRows( EquipmentListTable[],EquipmentListTable[Supplier], FilterSpecs!$A$6, $A$2)</f>
        <v>1</v>
      </c>
      <c r="K252" s="125">
        <f>[1]!VendorFilteredRows( EquipmentListTable[],EquipmentListTable[Supplier], FilterSpecs!$A$6, $A$2)</f>
        <v>0</v>
      </c>
      <c r="L252" s="125">
        <f>[1]!VendorFilteredRows( EquipmentListTable[],EquipmentListTable[Supplier], FilterSpecs!$A$6, $A$2)</f>
        <v>0</v>
      </c>
      <c r="M252" s="125" t="str">
        <f>[1]!VendorFilteredRows( EquipmentListTable[],EquipmentListTable[Supplier], FilterSpecs!$A$6, $A$2)</f>
        <v>Copper Tape - 5mm (50ft)</v>
      </c>
      <c r="N252" s="125">
        <f>[1]!VendorFilteredRows( EquipmentListTable[],EquipmentListTable[Supplier], FilterSpecs!$A$6, $A$2)</f>
        <v>2.95</v>
      </c>
      <c r="O252" s="125">
        <f>[1]!VendorFilteredRows( EquipmentListTable[],EquipmentListTable[Supplier], FilterSpecs!$A$6, $A$2)</f>
        <v>0</v>
      </c>
      <c r="P252" s="125" t="str">
        <f>[1]!VendorFilteredRows( EquipmentListTable[],EquipmentListTable[Supplier], FilterSpecs!$A$6, $A$2)</f>
        <v>A</v>
      </c>
      <c r="Q252" s="125">
        <f>[1]!VendorFilteredRows( EquipmentListTable[],EquipmentListTable[Supplier], FilterSpecs!$A$6, $A$2)</f>
        <v>351</v>
      </c>
      <c r="R252" s="125" t="str">
        <f>[1]!VendorFilteredRows( EquipmentListTable[],EquipmentListTable[Supplier], FilterSpecs!$A$6, $A$2)</f>
        <v>PRT-10561</v>
      </c>
      <c r="S252" s="125">
        <f>[1]!VendorFilteredRows( EquipmentListTable[],EquipmentListTable[Supplier], FilterSpecs!$A$6, $A$2)</f>
        <v>0</v>
      </c>
      <c r="T252" s="125">
        <f>[1]!VendorFilteredRows( EquipmentListTable[],EquipmentListTable[Supplier], FilterSpecs!$A$6, $A$2)</f>
        <v>2.95</v>
      </c>
      <c r="U252" s="125">
        <f>[1]!VendorFilteredRows( EquipmentListTable[],EquipmentListTable[Supplier], FilterSpecs!$A$6, $A$2)</f>
        <v>2.95</v>
      </c>
      <c r="V252" s="125">
        <f>[1]!VendorFilteredRows( EquipmentListTable[],EquipmentListTable[Supplier], FilterSpecs!$A$6, $A$2)</f>
        <v>0</v>
      </c>
      <c r="W252" s="125">
        <f>[1]!VendorFilteredRows( EquipmentListTable[],EquipmentListTable[Supplier], FilterSpecs!$A$6, $A$2)</f>
        <v>0</v>
      </c>
      <c r="X252" s="125" t="str">
        <f>[1]!VendorFilteredRows( EquipmentListTable[],EquipmentListTable[Supplier], FilterSpecs!$A$6, $A$2)</f>
        <v>https://www.sparkfun.com/products/10561</v>
      </c>
      <c r="Y252" s="125" t="str">
        <f>[1]!VendorFilteredRows( EquipmentListTable[],EquipmentListTable[Supplier], FilterSpecs!$A$6, $A$2)</f>
        <v>https://cdn.sparkfun.com/r/92-92/assets/parts/5/1/8/1/10561-01.jpg</v>
      </c>
      <c r="Z252" s="125" t="str">
        <f>[1]!VendorFilteredRows( EquipmentListTable[],EquipmentListTable[Supplier], FilterSpecs!$A$6, $A$2)</f>
        <v>https://www.sparkfun.com/products/10561</v>
      </c>
      <c r="AA252" s="125" t="str">
        <f>[1]!VendorFilteredRows( EquipmentListTable[],EquipmentListTable[Supplier], FilterSpecs!$A$6, $A$2)</f>
        <v>https://www.mouser.com/ProductDetail/474-PRT-10561</v>
      </c>
      <c r="AB252" s="125"/>
      <c r="AC252" s="125"/>
    </row>
    <row r="253" spans="1:29" x14ac:dyDescent="0.3">
      <c r="A253" s="125" t="str">
        <f>[1]!VendorFilteredRows( EquipmentListTable[],EquipmentListTable[Supplier], FilterSpecs!$A$6, $A$2)</f>
        <v>Hardware Component</v>
      </c>
      <c r="B253" s="125" t="str">
        <f>[1]!VendorFilteredRows( EquipmentListTable[],EquipmentListTable[Supplier], FilterSpecs!$A$6, $A$2)</f>
        <v>Trace/Shielding Construction</v>
      </c>
      <c r="C253" s="125" t="str">
        <f>[1]!VendorFilteredRows( EquipmentListTable[],EquipmentListTable[Supplier], FilterSpecs!$A$6, $A$2)</f>
        <v>SparkFun</v>
      </c>
      <c r="D253" s="125" t="str">
        <f>[1]!VendorFilteredRows( EquipmentListTable[],EquipmentListTable[Supplier], FilterSpecs!$A$6, $A$2)</f>
        <v>PRT-13827</v>
      </c>
      <c r="E253" s="125">
        <f>[1]!VendorFilteredRows( EquipmentListTable[],EquipmentListTable[Supplier], FilterSpecs!$A$6, $A$2)</f>
        <v>0</v>
      </c>
      <c r="F253" s="125">
        <f>[1]!VendorFilteredRows( EquipmentListTable[],EquipmentListTable[Supplier], FilterSpecs!$A$6, $A$2)</f>
        <v>1</v>
      </c>
      <c r="G253" s="125">
        <f>[1]!VendorFilteredRows( EquipmentListTable[],EquipmentListTable[Supplier], FilterSpecs!$A$6, $A$2)</f>
        <v>1</v>
      </c>
      <c r="H253" s="125">
        <f>[1]!VendorFilteredRows( EquipmentListTable[],EquipmentListTable[Supplier], FilterSpecs!$A$6, $A$2)</f>
        <v>1</v>
      </c>
      <c r="I253" s="125">
        <f>[1]!VendorFilteredRows( EquipmentListTable[],EquipmentListTable[Supplier], FilterSpecs!$A$6, $A$2)</f>
        <v>1</v>
      </c>
      <c r="J253" s="125">
        <f>[1]!VendorFilteredRows( EquipmentListTable[],EquipmentListTable[Supplier], FilterSpecs!$A$6, $A$2)</f>
        <v>1</v>
      </c>
      <c r="K253" s="125">
        <f>[1]!VendorFilteredRows( EquipmentListTable[],EquipmentListTable[Supplier], FilterSpecs!$A$6, $A$2)</f>
        <v>0</v>
      </c>
      <c r="L253" s="125">
        <f>[1]!VendorFilteredRows( EquipmentListTable[],EquipmentListTable[Supplier], FilterSpecs!$A$6, $A$2)</f>
        <v>0</v>
      </c>
      <c r="M253" s="125" t="str">
        <f>[1]!VendorFilteredRows( EquipmentListTable[],EquipmentListTable[Supplier], FilterSpecs!$A$6, $A$2)</f>
        <v>Copper Tape - Conductive Adhesive, 5mm (50ft)</v>
      </c>
      <c r="N253" s="125">
        <f>[1]!VendorFilteredRows( EquipmentListTable[],EquipmentListTable[Supplier], FilterSpecs!$A$6, $A$2)</f>
        <v>3.95</v>
      </c>
      <c r="O253" s="125">
        <f>[1]!VendorFilteredRows( EquipmentListTable[],EquipmentListTable[Supplier], FilterSpecs!$A$6, $A$2)</f>
        <v>0</v>
      </c>
      <c r="P253" s="125" t="str">
        <f>[1]!VendorFilteredRows( EquipmentListTable[],EquipmentListTable[Supplier], FilterSpecs!$A$6, $A$2)</f>
        <v>A</v>
      </c>
      <c r="Q253" s="125">
        <f>[1]!VendorFilteredRows( EquipmentListTable[],EquipmentListTable[Supplier], FilterSpecs!$A$6, $A$2)</f>
        <v>352</v>
      </c>
      <c r="R253" s="125" t="str">
        <f>[1]!VendorFilteredRows( EquipmentListTable[],EquipmentListTable[Supplier], FilterSpecs!$A$6, $A$2)</f>
        <v>PRT-13827</v>
      </c>
      <c r="S253" s="125">
        <f>[1]!VendorFilteredRows( EquipmentListTable[],EquipmentListTable[Supplier], FilterSpecs!$A$6, $A$2)</f>
        <v>0</v>
      </c>
      <c r="T253" s="125">
        <f>[1]!VendorFilteredRows( EquipmentListTable[],EquipmentListTable[Supplier], FilterSpecs!$A$6, $A$2)</f>
        <v>3.95</v>
      </c>
      <c r="U253" s="125">
        <f>[1]!VendorFilteredRows( EquipmentListTable[],EquipmentListTable[Supplier], FilterSpecs!$A$6, $A$2)</f>
        <v>3.95</v>
      </c>
      <c r="V253" s="125">
        <f>[1]!VendorFilteredRows( EquipmentListTable[],EquipmentListTable[Supplier], FilterSpecs!$A$6, $A$2)</f>
        <v>0</v>
      </c>
      <c r="W253" s="125">
        <f>[1]!VendorFilteredRows( EquipmentListTable[],EquipmentListTable[Supplier], FilterSpecs!$A$6, $A$2)</f>
        <v>0</v>
      </c>
      <c r="X253" s="125" t="str">
        <f>[1]!VendorFilteredRows( EquipmentListTable[],EquipmentListTable[Supplier], FilterSpecs!$A$6, $A$2)</f>
        <v>https://www.sparkfun.com/products/13827</v>
      </c>
      <c r="Y253" s="125" t="str">
        <f>[1]!VendorFilteredRows( EquipmentListTable[],EquipmentListTable[Supplier], FilterSpecs!$A$6, $A$2)</f>
        <v>https://cdn.sparkfun.com/r/92-92/assets/parts/1/1/4/2/2/13827-01.jpg</v>
      </c>
      <c r="Z253" s="125" t="str">
        <f>[1]!VendorFilteredRows( EquipmentListTable[],EquipmentListTable[Supplier], FilterSpecs!$A$6, $A$2)</f>
        <v>https://www.sparkfun.com/products/13827</v>
      </c>
      <c r="AA253" s="125" t="str">
        <f>[1]!VendorFilteredRows( EquipmentListTable[],EquipmentListTable[Supplier], FilterSpecs!$A$6, $A$2)</f>
        <v>https://www.mouser.com/ProductDetail/474-PRT-13827</v>
      </c>
      <c r="AB253" s="125"/>
      <c r="AC253" s="125"/>
    </row>
    <row r="254" spans="1:29" x14ac:dyDescent="0.3">
      <c r="A254" s="125" t="str">
        <f>[1]!VendorFilteredRows( EquipmentListTable[],EquipmentListTable[Supplier], FilterSpecs!$A$6, $A$2)</f>
        <v>Hardware Component</v>
      </c>
      <c r="B254" s="125" t="str">
        <f>[1]!VendorFilteredRows( EquipmentListTable[],EquipmentListTable[Supplier], FilterSpecs!$A$6, $A$2)</f>
        <v>Trace/Shielding Construction</v>
      </c>
      <c r="C254" s="125" t="str">
        <f>[1]!VendorFilteredRows( EquipmentListTable[],EquipmentListTable[Supplier], FilterSpecs!$A$6, $A$2)</f>
        <v>SparkFun</v>
      </c>
      <c r="D254" s="125" t="str">
        <f>[1]!VendorFilteredRows( EquipmentListTable[],EquipmentListTable[Supplier], FilterSpecs!$A$6, $A$2)</f>
        <v>PRT-13828</v>
      </c>
      <c r="E254" s="125">
        <f>[1]!VendorFilteredRows( EquipmentListTable[],EquipmentListTable[Supplier], FilterSpecs!$A$6, $A$2)</f>
        <v>0</v>
      </c>
      <c r="F254" s="125">
        <f>[1]!VendorFilteredRows( EquipmentListTable[],EquipmentListTable[Supplier], FilterSpecs!$A$6, $A$2)</f>
        <v>0</v>
      </c>
      <c r="G254" s="125">
        <f>[1]!VendorFilteredRows( EquipmentListTable[],EquipmentListTable[Supplier], FilterSpecs!$A$6, $A$2)</f>
        <v>0</v>
      </c>
      <c r="H254" s="125">
        <f>[1]!VendorFilteredRows( EquipmentListTable[],EquipmentListTable[Supplier], FilterSpecs!$A$6, $A$2)</f>
        <v>0</v>
      </c>
      <c r="I254" s="125">
        <f>[1]!VendorFilteredRows( EquipmentListTable[],EquipmentListTable[Supplier], FilterSpecs!$A$6, $A$2)</f>
        <v>0</v>
      </c>
      <c r="J254" s="125">
        <f>[1]!VendorFilteredRows( EquipmentListTable[],EquipmentListTable[Supplier], FilterSpecs!$A$6, $A$2)</f>
        <v>0</v>
      </c>
      <c r="K254" s="125">
        <f>[1]!VendorFilteredRows( EquipmentListTable[],EquipmentListTable[Supplier], FilterSpecs!$A$6, $A$2)</f>
        <v>0</v>
      </c>
      <c r="L254" s="125">
        <f>[1]!VendorFilteredRows( EquipmentListTable[],EquipmentListTable[Supplier], FilterSpecs!$A$6, $A$2)</f>
        <v>0</v>
      </c>
      <c r="M254" s="125" t="str">
        <f>[1]!VendorFilteredRows( EquipmentListTable[],EquipmentListTable[Supplier], FilterSpecs!$A$6, $A$2)</f>
        <v>Copper Tape - Conductive Adhesive, 2\" (50ft)</v>
      </c>
      <c r="N254" s="125">
        <f>[1]!VendorFilteredRows( EquipmentListTable[],EquipmentListTable[Supplier], FilterSpecs!$A$6, $A$2)</f>
        <v>15.95</v>
      </c>
      <c r="O254" s="125">
        <f>[1]!VendorFilteredRows( EquipmentListTable[],EquipmentListTable[Supplier], FilterSpecs!$A$6, $A$2)</f>
        <v>0</v>
      </c>
      <c r="P254" s="125" t="str">
        <f>[1]!VendorFilteredRows( EquipmentListTable[],EquipmentListTable[Supplier], FilterSpecs!$A$6, $A$2)</f>
        <v>A</v>
      </c>
      <c r="Q254" s="125">
        <f>[1]!VendorFilteredRows( EquipmentListTable[],EquipmentListTable[Supplier], FilterSpecs!$A$6, $A$2)</f>
        <v>353</v>
      </c>
      <c r="R254" s="125" t="str">
        <f>[1]!VendorFilteredRows( EquipmentListTable[],EquipmentListTable[Supplier], FilterSpecs!$A$6, $A$2)</f>
        <v>PRT-13828</v>
      </c>
      <c r="S254" s="125">
        <f>[1]!VendorFilteredRows( EquipmentListTable[],EquipmentListTable[Supplier], FilterSpecs!$A$6, $A$2)</f>
        <v>0</v>
      </c>
      <c r="T254" s="125">
        <f>[1]!VendorFilteredRows( EquipmentListTable[],EquipmentListTable[Supplier], FilterSpecs!$A$6, $A$2)</f>
        <v>0</v>
      </c>
      <c r="U254" s="125">
        <f>[1]!VendorFilteredRows( EquipmentListTable[],EquipmentListTable[Supplier], FilterSpecs!$A$6, $A$2)</f>
        <v>0</v>
      </c>
      <c r="V254" s="125">
        <f>[1]!VendorFilteredRows( EquipmentListTable[],EquipmentListTable[Supplier], FilterSpecs!$A$6, $A$2)</f>
        <v>0</v>
      </c>
      <c r="W254" s="125">
        <f>[1]!VendorFilteredRows( EquipmentListTable[],EquipmentListTable[Supplier], FilterSpecs!$A$6, $A$2)</f>
        <v>0</v>
      </c>
      <c r="X254" s="125" t="str">
        <f>[1]!VendorFilteredRows( EquipmentListTable[],EquipmentListTable[Supplier], FilterSpecs!$A$6, $A$2)</f>
        <v>https://www.sparkfun.com/products/13828</v>
      </c>
      <c r="Y254" s="125" t="str">
        <f>[1]!VendorFilteredRows( EquipmentListTable[],EquipmentListTable[Supplier], FilterSpecs!$A$6, $A$2)</f>
        <v>https://cdn.sparkfun.com/r/92-92/assets/parts/1/1/4/2/3/13828-01.jpg</v>
      </c>
      <c r="Z254" s="125" t="str">
        <f>[1]!VendorFilteredRows( EquipmentListTable[],EquipmentListTable[Supplier], FilterSpecs!$A$6, $A$2)</f>
        <v>https://www.sparkfun.com/products/13828</v>
      </c>
      <c r="AA254" s="125" t="str">
        <f>[1]!VendorFilteredRows( EquipmentListTable[],EquipmentListTable[Supplier], FilterSpecs!$A$6, $A$2)</f>
        <v>https://www.mouser.com/ProductDetail/474-PRT-13828</v>
      </c>
      <c r="AB254" s="125"/>
      <c r="AC254" s="125"/>
    </row>
    <row r="255" spans="1:29" x14ac:dyDescent="0.3">
      <c r="A255" s="125" t="str">
        <f>[1]!VendorFilteredRows( EquipmentListTable[],EquipmentListTable[Supplier], FilterSpecs!$A$6, $A$2)</f>
        <v>Hardware Component</v>
      </c>
      <c r="B255" s="125" t="str">
        <f>[1]!VendorFilteredRows( EquipmentListTable[],EquipmentListTable[Supplier], FilterSpecs!$A$6, $A$2)</f>
        <v>Trace/Shielding Construction</v>
      </c>
      <c r="C255" s="125" t="str">
        <f>[1]!VendorFilteredRows( EquipmentListTable[],EquipmentListTable[Supplier], FilterSpecs!$A$6, $A$2)</f>
        <v>SparkFun</v>
      </c>
      <c r="D255" s="125" t="str">
        <f>[1]!VendorFilteredRows( EquipmentListTable[],EquipmentListTable[Supplier], FilterSpecs!$A$6, $A$2)</f>
        <v>PRT-11081</v>
      </c>
      <c r="E255" s="125">
        <f>[1]!VendorFilteredRows( EquipmentListTable[],EquipmentListTable[Supplier], FilterSpecs!$A$6, $A$2)</f>
        <v>0</v>
      </c>
      <c r="F255" s="125">
        <f>[1]!VendorFilteredRows( EquipmentListTable[],EquipmentListTable[Supplier], FilterSpecs!$A$6, $A$2)</f>
        <v>0</v>
      </c>
      <c r="G255" s="125">
        <f>[1]!VendorFilteredRows( EquipmentListTable[],EquipmentListTable[Supplier], FilterSpecs!$A$6, $A$2)</f>
        <v>0</v>
      </c>
      <c r="H255" s="125">
        <f>[1]!VendorFilteredRows( EquipmentListTable[],EquipmentListTable[Supplier], FilterSpecs!$A$6, $A$2)</f>
        <v>0</v>
      </c>
      <c r="I255" s="125">
        <f>[1]!VendorFilteredRows( EquipmentListTable[],EquipmentListTable[Supplier], FilterSpecs!$A$6, $A$2)</f>
        <v>0</v>
      </c>
      <c r="J255" s="125">
        <f>[1]!VendorFilteredRows( EquipmentListTable[],EquipmentListTable[Supplier], FilterSpecs!$A$6, $A$2)</f>
        <v>0</v>
      </c>
      <c r="K255" s="125">
        <f>[1]!VendorFilteredRows( EquipmentListTable[],EquipmentListTable[Supplier], FilterSpecs!$A$6, $A$2)</f>
        <v>0</v>
      </c>
      <c r="L255" s="125">
        <f>[1]!VendorFilteredRows( EquipmentListTable[],EquipmentListTable[Supplier], FilterSpecs!$A$6, $A$2)</f>
        <v>0</v>
      </c>
      <c r="M255" s="125" t="str">
        <f>[1]!VendorFilteredRows( EquipmentListTable[],EquipmentListTable[Supplier], FilterSpecs!$A$6, $A$2)</f>
        <v>Copper Tape - 2\" (50ft)</v>
      </c>
      <c r="N255" s="125">
        <f>[1]!VendorFilteredRows( EquipmentListTable[],EquipmentListTable[Supplier], FilterSpecs!$A$6, $A$2)</f>
        <v>14.95</v>
      </c>
      <c r="O255" s="125">
        <f>[1]!VendorFilteredRows( EquipmentListTable[],EquipmentListTable[Supplier], FilterSpecs!$A$6, $A$2)</f>
        <v>0</v>
      </c>
      <c r="P255" s="125" t="str">
        <f>[1]!VendorFilteredRows( EquipmentListTable[],EquipmentListTable[Supplier], FilterSpecs!$A$6, $A$2)</f>
        <v>A</v>
      </c>
      <c r="Q255" s="125">
        <f>[1]!VendorFilteredRows( EquipmentListTable[],EquipmentListTable[Supplier], FilterSpecs!$A$6, $A$2)</f>
        <v>354</v>
      </c>
      <c r="R255" s="125" t="str">
        <f>[1]!VendorFilteredRows( EquipmentListTable[],EquipmentListTable[Supplier], FilterSpecs!$A$6, $A$2)</f>
        <v>PRT-11081</v>
      </c>
      <c r="S255" s="125">
        <f>[1]!VendorFilteredRows( EquipmentListTable[],EquipmentListTable[Supplier], FilterSpecs!$A$6, $A$2)</f>
        <v>0</v>
      </c>
      <c r="T255" s="125">
        <f>[1]!VendorFilteredRows( EquipmentListTable[],EquipmentListTable[Supplier], FilterSpecs!$A$6, $A$2)</f>
        <v>0</v>
      </c>
      <c r="U255" s="125">
        <f>[1]!VendorFilteredRows( EquipmentListTable[],EquipmentListTable[Supplier], FilterSpecs!$A$6, $A$2)</f>
        <v>0</v>
      </c>
      <c r="V255" s="125">
        <f>[1]!VendorFilteredRows( EquipmentListTable[],EquipmentListTable[Supplier], FilterSpecs!$A$6, $A$2)</f>
        <v>0</v>
      </c>
      <c r="W255" s="125">
        <f>[1]!VendorFilteredRows( EquipmentListTable[],EquipmentListTable[Supplier], FilterSpecs!$A$6, $A$2)</f>
        <v>0</v>
      </c>
      <c r="X255" s="125" t="str">
        <f>[1]!VendorFilteredRows( EquipmentListTable[],EquipmentListTable[Supplier], FilterSpecs!$A$6, $A$2)</f>
        <v>https://www.sparkfun.com/products/11081</v>
      </c>
      <c r="Y255" s="125" t="str">
        <f>[1]!VendorFilteredRows( EquipmentListTable[],EquipmentListTable[Supplier], FilterSpecs!$A$6, $A$2)</f>
        <v>https://cdn.sparkfun.com/r/92-92/assets/parts/6/4/7/1/11081-02.jpg</v>
      </c>
      <c r="Z255" s="125" t="str">
        <f>[1]!VendorFilteredRows( EquipmentListTable[],EquipmentListTable[Supplier], FilterSpecs!$A$6, $A$2)</f>
        <v>https://www.sparkfun.com/products/11081</v>
      </c>
      <c r="AA255" s="125" t="str">
        <f>[1]!VendorFilteredRows( EquipmentListTable[],EquipmentListTable[Supplier], FilterSpecs!$A$6, $A$2)</f>
        <v>https://www.mouser.com/ProductDetail/474-PRT-11081</v>
      </c>
      <c r="AB255" s="125"/>
      <c r="AC255" s="125"/>
    </row>
    <row r="256" spans="1:29" x14ac:dyDescent="0.3">
      <c r="A256" s="125" t="str">
        <f>[1]!VendorFilteredRows( EquipmentListTable[],EquipmentListTable[Supplier], FilterSpecs!$A$6, $A$2)</f>
        <v>Hardware Component</v>
      </c>
      <c r="B256" s="125" t="str">
        <f>[1]!VendorFilteredRows( EquipmentListTable[],EquipmentListTable[Supplier], FilterSpecs!$A$6, $A$2)</f>
        <v>Trace/Shielding Construction</v>
      </c>
      <c r="C256" s="125" t="str">
        <f>[1]!VendorFilteredRows( EquipmentListTable[],EquipmentListTable[Supplier], FilterSpecs!$A$6, $A$2)</f>
        <v>SparkFun</v>
      </c>
      <c r="D256" s="125" t="str">
        <f>[1]!VendorFilteredRows( EquipmentListTable[],EquipmentListTable[Supplier], FilterSpecs!$A$6, $A$2)</f>
        <v>COM-10994</v>
      </c>
      <c r="E256" s="125">
        <f>[1]!VendorFilteredRows( EquipmentListTable[],EquipmentListTable[Supplier], FilterSpecs!$A$6, $A$2)</f>
        <v>0</v>
      </c>
      <c r="F256" s="125">
        <f>[1]!VendorFilteredRows( EquipmentListTable[],EquipmentListTable[Supplier], FilterSpecs!$A$6, $A$2)</f>
        <v>0</v>
      </c>
      <c r="G256" s="125">
        <f>[1]!VendorFilteredRows( EquipmentListTable[],EquipmentListTable[Supplier], FilterSpecs!$A$6, $A$2)</f>
        <v>0</v>
      </c>
      <c r="H256" s="125">
        <f>[1]!VendorFilteredRows( EquipmentListTable[],EquipmentListTable[Supplier], FilterSpecs!$A$6, $A$2)</f>
        <v>0</v>
      </c>
      <c r="I256" s="125">
        <f>[1]!VendorFilteredRows( EquipmentListTable[],EquipmentListTable[Supplier], FilterSpecs!$A$6, $A$2)</f>
        <v>0</v>
      </c>
      <c r="J256" s="125">
        <f>[1]!VendorFilteredRows( EquipmentListTable[],EquipmentListTable[Supplier], FilterSpecs!$A$6, $A$2)</f>
        <v>0</v>
      </c>
      <c r="K256" s="125">
        <f>[1]!VendorFilteredRows( EquipmentListTable[],EquipmentListTable[Supplier], FilterSpecs!$A$6, $A$2)</f>
        <v>0</v>
      </c>
      <c r="L256" s="125">
        <f>[1]!VendorFilteredRows( EquipmentListTable[],EquipmentListTable[Supplier], FilterSpecs!$A$6, $A$2)</f>
        <v>0</v>
      </c>
      <c r="M256" s="125" t="str">
        <f>[1]!VendorFilteredRows( EquipmentListTable[],EquipmentListTable[Supplier], FilterSpecs!$A$6, $A$2)</f>
        <v>Bare Conductive - Electric Paint (50ml)</v>
      </c>
      <c r="N256" s="125">
        <f>[1]!VendorFilteredRows( EquipmentListTable[],EquipmentListTable[Supplier], FilterSpecs!$A$6, $A$2)</f>
        <v>24.95</v>
      </c>
      <c r="O256" s="125">
        <f>[1]!VendorFilteredRows( EquipmentListTable[],EquipmentListTable[Supplier], FilterSpecs!$A$6, $A$2)</f>
        <v>0</v>
      </c>
      <c r="P256" s="125" t="str">
        <f>[1]!VendorFilteredRows( EquipmentListTable[],EquipmentListTable[Supplier], FilterSpecs!$A$6, $A$2)</f>
        <v>A</v>
      </c>
      <c r="Q256" s="125">
        <f>[1]!VendorFilteredRows( EquipmentListTable[],EquipmentListTable[Supplier], FilterSpecs!$A$6, $A$2)</f>
        <v>355</v>
      </c>
      <c r="R256" s="125" t="str">
        <f>[1]!VendorFilteredRows( EquipmentListTable[],EquipmentListTable[Supplier], FilterSpecs!$A$6, $A$2)</f>
        <v>COM-10994</v>
      </c>
      <c r="S256" s="125">
        <f>[1]!VendorFilteredRows( EquipmentListTable[],EquipmentListTable[Supplier], FilterSpecs!$A$6, $A$2)</f>
        <v>0</v>
      </c>
      <c r="T256" s="125">
        <f>[1]!VendorFilteredRows( EquipmentListTable[],EquipmentListTable[Supplier], FilterSpecs!$A$6, $A$2)</f>
        <v>0</v>
      </c>
      <c r="U256" s="125">
        <f>[1]!VendorFilteredRows( EquipmentListTable[],EquipmentListTable[Supplier], FilterSpecs!$A$6, $A$2)</f>
        <v>0</v>
      </c>
      <c r="V256" s="125">
        <f>[1]!VendorFilteredRows( EquipmentListTable[],EquipmentListTable[Supplier], FilterSpecs!$A$6, $A$2)</f>
        <v>0</v>
      </c>
      <c r="W256" s="125">
        <f>[1]!VendorFilteredRows( EquipmentListTable[],EquipmentListTable[Supplier], FilterSpecs!$A$6, $A$2)</f>
        <v>0</v>
      </c>
      <c r="X256" s="125" t="str">
        <f>[1]!VendorFilteredRows( EquipmentListTable[],EquipmentListTable[Supplier], FilterSpecs!$A$6, $A$2)</f>
        <v>https://www.sparkfun.com/products/10994</v>
      </c>
      <c r="Y256" s="125" t="str">
        <f>[1]!VendorFilteredRows( EquipmentListTable[],EquipmentListTable[Supplier], FilterSpecs!$A$6, $A$2)</f>
        <v>https://cdn.sparkfun.com/r/92-92/assets/parts/6/2/3/7/10994-01b.jpg</v>
      </c>
      <c r="Z256" s="125" t="str">
        <f>[1]!VendorFilteredRows( EquipmentListTable[],EquipmentListTable[Supplier], FilterSpecs!$A$6, $A$2)</f>
        <v>https://www.sparkfun.com/products/10994</v>
      </c>
      <c r="AA256" s="125" t="str">
        <f>[1]!VendorFilteredRows( EquipmentListTable[],EquipmentListTable[Supplier], FilterSpecs!$A$6, $A$2)</f>
        <v>https://www.mouser.com/ProductDetail/474-COM-10994</v>
      </c>
      <c r="AB256" s="125"/>
      <c r="AC256" s="125"/>
    </row>
    <row r="257" spans="1:29" x14ac:dyDescent="0.3">
      <c r="A257" s="125" t="str">
        <f>[1]!VendorFilteredRows( EquipmentListTable[],EquipmentListTable[Supplier], FilterSpecs!$A$6, $A$2)</f>
        <v>Hardware Component</v>
      </c>
      <c r="B257" s="125" t="str">
        <f>[1]!VendorFilteredRows( EquipmentListTable[],EquipmentListTable[Supplier], FilterSpecs!$A$6, $A$2)</f>
        <v>Trace/Shielding Construction</v>
      </c>
      <c r="C257" s="125" t="str">
        <f>[1]!VendorFilteredRows( EquipmentListTable[],EquipmentListTable[Supplier], FilterSpecs!$A$6, $A$2)</f>
        <v>SparkFun</v>
      </c>
      <c r="D257" s="125" t="str">
        <f>[1]!VendorFilteredRows( EquipmentListTable[],EquipmentListTable[Supplier], FilterSpecs!$A$6, $A$2)</f>
        <v>COM-11521</v>
      </c>
      <c r="E257" s="125">
        <f>[1]!VendorFilteredRows( EquipmentListTable[],EquipmentListTable[Supplier], FilterSpecs!$A$6, $A$2)</f>
        <v>0</v>
      </c>
      <c r="F257" s="125">
        <f>[1]!VendorFilteredRows( EquipmentListTable[],EquipmentListTable[Supplier], FilterSpecs!$A$6, $A$2)</f>
        <v>0</v>
      </c>
      <c r="G257" s="125">
        <f>[1]!VendorFilteredRows( EquipmentListTable[],EquipmentListTable[Supplier], FilterSpecs!$A$6, $A$2)</f>
        <v>0</v>
      </c>
      <c r="H257" s="125">
        <f>[1]!VendorFilteredRows( EquipmentListTable[],EquipmentListTable[Supplier], FilterSpecs!$A$6, $A$2)</f>
        <v>0</v>
      </c>
      <c r="I257" s="125">
        <f>[1]!VendorFilteredRows( EquipmentListTable[],EquipmentListTable[Supplier], FilterSpecs!$A$6, $A$2)</f>
        <v>0</v>
      </c>
      <c r="J257" s="125">
        <f>[1]!VendorFilteredRows( EquipmentListTable[],EquipmentListTable[Supplier], FilterSpecs!$A$6, $A$2)</f>
        <v>0</v>
      </c>
      <c r="K257" s="125">
        <f>[1]!VendorFilteredRows( EquipmentListTable[],EquipmentListTable[Supplier], FilterSpecs!$A$6, $A$2)</f>
        <v>0</v>
      </c>
      <c r="L257" s="125">
        <f>[1]!VendorFilteredRows( EquipmentListTable[],EquipmentListTable[Supplier], FilterSpecs!$A$6, $A$2)</f>
        <v>0</v>
      </c>
      <c r="M257" s="125" t="str">
        <f>[1]!VendorFilteredRows( EquipmentListTable[],EquipmentListTable[Supplier], FilterSpecs!$A$6, $A$2)</f>
        <v>Bare Conductive - Electric Paint Pen (10ml)</v>
      </c>
      <c r="N257" s="125">
        <f>[1]!VendorFilteredRows( EquipmentListTable[],EquipmentListTable[Supplier], FilterSpecs!$A$6, $A$2)</f>
        <v>9.9499999999999993</v>
      </c>
      <c r="O257" s="125">
        <f>[1]!VendorFilteredRows( EquipmentListTable[],EquipmentListTable[Supplier], FilterSpecs!$A$6, $A$2)</f>
        <v>0</v>
      </c>
      <c r="P257" s="125" t="str">
        <f>[1]!VendorFilteredRows( EquipmentListTable[],EquipmentListTable[Supplier], FilterSpecs!$A$6, $A$2)</f>
        <v>A</v>
      </c>
      <c r="Q257" s="125">
        <f>[1]!VendorFilteredRows( EquipmentListTable[],EquipmentListTable[Supplier], FilterSpecs!$A$6, $A$2)</f>
        <v>356</v>
      </c>
      <c r="R257" s="125" t="str">
        <f>[1]!VendorFilteredRows( EquipmentListTable[],EquipmentListTable[Supplier], FilterSpecs!$A$6, $A$2)</f>
        <v>COM-11521</v>
      </c>
      <c r="S257" s="125">
        <f>[1]!VendorFilteredRows( EquipmentListTable[],EquipmentListTable[Supplier], FilterSpecs!$A$6, $A$2)</f>
        <v>0</v>
      </c>
      <c r="T257" s="125">
        <f>[1]!VendorFilteredRows( EquipmentListTable[],EquipmentListTable[Supplier], FilterSpecs!$A$6, $A$2)</f>
        <v>0</v>
      </c>
      <c r="U257" s="125">
        <f>[1]!VendorFilteredRows( EquipmentListTable[],EquipmentListTable[Supplier], FilterSpecs!$A$6, $A$2)</f>
        <v>0</v>
      </c>
      <c r="V257" s="125">
        <f>[1]!VendorFilteredRows( EquipmentListTable[],EquipmentListTable[Supplier], FilterSpecs!$A$6, $A$2)</f>
        <v>0</v>
      </c>
      <c r="W257" s="125">
        <f>[1]!VendorFilteredRows( EquipmentListTable[],EquipmentListTable[Supplier], FilterSpecs!$A$6, $A$2)</f>
        <v>0</v>
      </c>
      <c r="X257" s="125" t="str">
        <f>[1]!VendorFilteredRows( EquipmentListTable[],EquipmentListTable[Supplier], FilterSpecs!$A$6, $A$2)</f>
        <v>https://www.sparkfun.com/products/11521</v>
      </c>
      <c r="Y257" s="125" t="str">
        <f>[1]!VendorFilteredRows( EquipmentListTable[],EquipmentListTable[Supplier], FilterSpecs!$A$6, $A$2)</f>
        <v>https://cdn.sparkfun.com/r/92-92/assets/parts/7/4/4/1/11521-02_1.jpg</v>
      </c>
      <c r="Z257" s="125" t="str">
        <f>[1]!VendorFilteredRows( EquipmentListTable[],EquipmentListTable[Supplier], FilterSpecs!$A$6, $A$2)</f>
        <v>https://www.sparkfun.com/products/11521</v>
      </c>
      <c r="AA257" s="125" t="str">
        <f>[1]!VendorFilteredRows( EquipmentListTable[],EquipmentListTable[Supplier], FilterSpecs!$A$6, $A$2)</f>
        <v>https://www.mouser.com/ProductDetail/474-COM-11521</v>
      </c>
      <c r="AB257" s="125"/>
      <c r="AC257" s="125"/>
    </row>
    <row r="258" spans="1:29" x14ac:dyDescent="0.3">
      <c r="A258" s="125" t="str">
        <f>[1]!VendorFilteredRows( EquipmentListTable[],EquipmentListTable[Supplier], FilterSpecs!$A$6, $A$2)</f>
        <v>Hardware Component</v>
      </c>
      <c r="B258" s="125" t="str">
        <f>[1]!VendorFilteredRows( EquipmentListTable[],EquipmentListTable[Supplier], FilterSpecs!$A$6, $A$2)</f>
        <v>Trace/Shielding Construction</v>
      </c>
      <c r="C258" s="125" t="str">
        <f>[1]!VendorFilteredRows( EquipmentListTable[],EquipmentListTable[Supplier], FilterSpecs!$A$6, $A$2)</f>
        <v>SparkFun</v>
      </c>
      <c r="D258" s="125" t="str">
        <f>[1]!VendorFilteredRows( EquipmentListTable[],EquipmentListTable[Supplier], FilterSpecs!$A$6, $A$2)</f>
        <v>COM-13254</v>
      </c>
      <c r="E258" s="125">
        <f>[1]!VendorFilteredRows( EquipmentListTable[],EquipmentListTable[Supplier], FilterSpecs!$A$6, $A$2)</f>
        <v>0</v>
      </c>
      <c r="F258" s="125">
        <f>[1]!VendorFilteredRows( EquipmentListTable[],EquipmentListTable[Supplier], FilterSpecs!$A$6, $A$2)</f>
        <v>0</v>
      </c>
      <c r="G258" s="125">
        <f>[1]!VendorFilteredRows( EquipmentListTable[],EquipmentListTable[Supplier], FilterSpecs!$A$6, $A$2)</f>
        <v>0</v>
      </c>
      <c r="H258" s="125">
        <f>[1]!VendorFilteredRows( EquipmentListTable[],EquipmentListTable[Supplier], FilterSpecs!$A$6, $A$2)</f>
        <v>0</v>
      </c>
      <c r="I258" s="125">
        <f>[1]!VendorFilteredRows( EquipmentListTable[],EquipmentListTable[Supplier], FilterSpecs!$A$6, $A$2)</f>
        <v>0</v>
      </c>
      <c r="J258" s="125">
        <f>[1]!VendorFilteredRows( EquipmentListTable[],EquipmentListTable[Supplier], FilterSpecs!$A$6, $A$2)</f>
        <v>0</v>
      </c>
      <c r="K258" s="125">
        <f>[1]!VendorFilteredRows( EquipmentListTable[],EquipmentListTable[Supplier], FilterSpecs!$A$6, $A$2)</f>
        <v>0</v>
      </c>
      <c r="L258" s="125">
        <f>[1]!VendorFilteredRows( EquipmentListTable[],EquipmentListTable[Supplier], FilterSpecs!$A$6, $A$2)</f>
        <v>0</v>
      </c>
      <c r="M258" s="125" t="str">
        <f>[1]!VendorFilteredRows( EquipmentListTable[],EquipmentListTable[Supplier], FilterSpecs!$A$6, $A$2)</f>
        <v>Circuit Scribe Conductive Ink Pen</v>
      </c>
      <c r="N258" s="125">
        <f>[1]!VendorFilteredRows( EquipmentListTable[],EquipmentListTable[Supplier], FilterSpecs!$A$6, $A$2)</f>
        <v>19.95</v>
      </c>
      <c r="O258" s="125">
        <f>[1]!VendorFilteredRows( EquipmentListTable[],EquipmentListTable[Supplier], FilterSpecs!$A$6, $A$2)</f>
        <v>0</v>
      </c>
      <c r="P258" s="125" t="str">
        <f>[1]!VendorFilteredRows( EquipmentListTable[],EquipmentListTable[Supplier], FilterSpecs!$A$6, $A$2)</f>
        <v>A</v>
      </c>
      <c r="Q258" s="125">
        <f>[1]!VendorFilteredRows( EquipmentListTable[],EquipmentListTable[Supplier], FilterSpecs!$A$6, $A$2)</f>
        <v>357</v>
      </c>
      <c r="R258" s="125" t="str">
        <f>[1]!VendorFilteredRows( EquipmentListTable[],EquipmentListTable[Supplier], FilterSpecs!$A$6, $A$2)</f>
        <v>COM-13254</v>
      </c>
      <c r="S258" s="125">
        <f>[1]!VendorFilteredRows( EquipmentListTable[],EquipmentListTable[Supplier], FilterSpecs!$A$6, $A$2)</f>
        <v>0</v>
      </c>
      <c r="T258" s="125">
        <f>[1]!VendorFilteredRows( EquipmentListTable[],EquipmentListTable[Supplier], FilterSpecs!$A$6, $A$2)</f>
        <v>0</v>
      </c>
      <c r="U258" s="125">
        <f>[1]!VendorFilteredRows( EquipmentListTable[],EquipmentListTable[Supplier], FilterSpecs!$A$6, $A$2)</f>
        <v>0</v>
      </c>
      <c r="V258" s="125">
        <f>[1]!VendorFilteredRows( EquipmentListTable[],EquipmentListTable[Supplier], FilterSpecs!$A$6, $A$2)</f>
        <v>0</v>
      </c>
      <c r="W258" s="125">
        <f>[1]!VendorFilteredRows( EquipmentListTable[],EquipmentListTable[Supplier], FilterSpecs!$A$6, $A$2)</f>
        <v>0</v>
      </c>
      <c r="X258" s="125" t="str">
        <f>[1]!VendorFilteredRows( EquipmentListTable[],EquipmentListTable[Supplier], FilterSpecs!$A$6, $A$2)</f>
        <v>https://www.sparkfun.com/products/13254</v>
      </c>
      <c r="Y258" s="125" t="str">
        <f>[1]!VendorFilteredRows( EquipmentListTable[],EquipmentListTable[Supplier], FilterSpecs!$A$6, $A$2)</f>
        <v>https://cdn.sparkfun.com/r/92-92/assets/parts/1/0/4/5/5/13254-01.jpg</v>
      </c>
      <c r="Z258" s="125" t="str">
        <f>[1]!VendorFilteredRows( EquipmentListTable[],EquipmentListTable[Supplier], FilterSpecs!$A$6, $A$2)</f>
        <v>https://www.sparkfun.com/products/13254</v>
      </c>
      <c r="AA258" s="125" t="str">
        <f>[1]!VendorFilteredRows( EquipmentListTable[],EquipmentListTable[Supplier], FilterSpecs!$A$6, $A$2)</f>
        <v>https://www.mouser.com/ProductDetail/474-COM-13254</v>
      </c>
      <c r="AB258" s="125"/>
      <c r="AC258" s="125"/>
    </row>
    <row r="259" spans="1:29" x14ac:dyDescent="0.3">
      <c r="A259" s="125" t="str">
        <f>[1]!VendorFilteredRows( EquipmentListTable[],EquipmentListTable[Supplier], FilterSpecs!$A$6, $A$2)</f>
        <v>Low-Level Electronics</v>
      </c>
      <c r="B259" s="125" t="str">
        <f>[1]!VendorFilteredRows( EquipmentListTable[],EquipmentListTable[Supplier], FilterSpecs!$A$6, $A$2)</f>
        <v>Buttons/Switches/Knobs</v>
      </c>
      <c r="C259" s="125" t="str">
        <f>[1]!VendorFilteredRows( EquipmentListTable[],EquipmentListTable[Supplier], FilterSpecs!$A$6, $A$2)</f>
        <v>SparkFun</v>
      </c>
      <c r="D259" s="125" t="str">
        <f>[1]!VendorFilteredRows( EquipmentListTable[],EquipmentListTable[Supplier], FilterSpecs!$A$6, $A$2)</f>
        <v>BOB-10467</v>
      </c>
      <c r="E259" s="125">
        <f>[1]!VendorFilteredRows( EquipmentListTable[],EquipmentListTable[Supplier], FilterSpecs!$A$6, $A$2)</f>
        <v>1</v>
      </c>
      <c r="F259" s="125">
        <f>[1]!VendorFilteredRows( EquipmentListTable[],EquipmentListTable[Supplier], FilterSpecs!$A$6, $A$2)</f>
        <v>0</v>
      </c>
      <c r="G259" s="125">
        <f>[1]!VendorFilteredRows( EquipmentListTable[],EquipmentListTable[Supplier], FilterSpecs!$A$6, $A$2)</f>
        <v>0</v>
      </c>
      <c r="H259" s="125">
        <f>[1]!VendorFilteredRows( EquipmentListTable[],EquipmentListTable[Supplier], FilterSpecs!$A$6, $A$2)</f>
        <v>5</v>
      </c>
      <c r="I259" s="125">
        <f>[1]!VendorFilteredRows( EquipmentListTable[],EquipmentListTable[Supplier], FilterSpecs!$A$6, $A$2)</f>
        <v>5</v>
      </c>
      <c r="J259" s="125">
        <f>[1]!VendorFilteredRows( EquipmentListTable[],EquipmentListTable[Supplier], FilterSpecs!$A$6, $A$2)</f>
        <v>5</v>
      </c>
      <c r="K259" s="125">
        <f>[1]!VendorFilteredRows( EquipmentListTable[],EquipmentListTable[Supplier], FilterSpecs!$A$6, $A$2)</f>
        <v>0</v>
      </c>
      <c r="L259" s="125">
        <f>[1]!VendorFilteredRows( EquipmentListTable[],EquipmentListTable[Supplier], FilterSpecs!$A$6, $A$2)</f>
        <v>0</v>
      </c>
      <c r="M259" s="125" t="str">
        <f>[1]!VendorFilteredRows( EquipmentListTable[],EquipmentListTable[Supplier], FilterSpecs!$A$6, $A$2)</f>
        <v>LED Tactile Button Breakout</v>
      </c>
      <c r="N259" s="125">
        <f>[1]!VendorFilteredRows( EquipmentListTable[],EquipmentListTable[Supplier], FilterSpecs!$A$6, $A$2)</f>
        <v>1.5</v>
      </c>
      <c r="O259" s="125">
        <f>[1]!VendorFilteredRows( EquipmentListTable[],EquipmentListTable[Supplier], FilterSpecs!$A$6, $A$2)</f>
        <v>0</v>
      </c>
      <c r="P259" s="125" t="str">
        <f>[1]!VendorFilteredRows( EquipmentListTable[],EquipmentListTable[Supplier], FilterSpecs!$A$6, $A$2)</f>
        <v>B</v>
      </c>
      <c r="Q259" s="125">
        <f>[1]!VendorFilteredRows( EquipmentListTable[],EquipmentListTable[Supplier], FilterSpecs!$A$6, $A$2)</f>
        <v>358</v>
      </c>
      <c r="R259" s="125" t="str">
        <f>[1]!VendorFilteredRows( EquipmentListTable[],EquipmentListTable[Supplier], FilterSpecs!$A$6, $A$2)</f>
        <v>BOB-10467</v>
      </c>
      <c r="S259" s="125">
        <f>[1]!VendorFilteredRows( EquipmentListTable[],EquipmentListTable[Supplier], FilterSpecs!$A$6, $A$2)</f>
        <v>1.5</v>
      </c>
      <c r="T259" s="125">
        <f>[1]!VendorFilteredRows( EquipmentListTable[],EquipmentListTable[Supplier], FilterSpecs!$A$6, $A$2)</f>
        <v>7.5</v>
      </c>
      <c r="U259" s="125">
        <f>[1]!VendorFilteredRows( EquipmentListTable[],EquipmentListTable[Supplier], FilterSpecs!$A$6, $A$2)</f>
        <v>7.5</v>
      </c>
      <c r="V259" s="125">
        <f>[1]!VendorFilteredRows( EquipmentListTable[],EquipmentListTable[Supplier], FilterSpecs!$A$6, $A$2)</f>
        <v>0</v>
      </c>
      <c r="W259" s="125">
        <f>[1]!VendorFilteredRows( EquipmentListTable[],EquipmentListTable[Supplier], FilterSpecs!$A$6, $A$2)</f>
        <v>0</v>
      </c>
      <c r="X259" s="125" t="str">
        <f>[1]!VendorFilteredRows( EquipmentListTable[],EquipmentListTable[Supplier], FilterSpecs!$A$6, $A$2)</f>
        <v>https://www.sparkfun.com/products/10467</v>
      </c>
      <c r="Y259" s="125" t="str">
        <f>[1]!VendorFilteredRows( EquipmentListTable[],EquipmentListTable[Supplier], FilterSpecs!$A$6, $A$2)</f>
        <v>https://cdn.sparkfun.com/r/92-92/assets/parts/4/9/5/9/10467-01.jpg</v>
      </c>
      <c r="Z259" s="125" t="str">
        <f>[1]!VendorFilteredRows( EquipmentListTable[],EquipmentListTable[Supplier], FilterSpecs!$A$6, $A$2)</f>
        <v>https://www.sparkfun.com/products/10467</v>
      </c>
      <c r="AA259" s="125" t="str">
        <f>[1]!VendorFilteredRows( EquipmentListTable[],EquipmentListTable[Supplier], FilterSpecs!$A$6, $A$2)</f>
        <v>https://www.mouser.com/ProductDetail/474-BOB-10467</v>
      </c>
      <c r="AB259" s="125"/>
      <c r="AC259" s="125"/>
    </row>
    <row r="260" spans="1:29" x14ac:dyDescent="0.3">
      <c r="A260" s="125" t="str">
        <f>[1]!VendorFilteredRows( EquipmentListTable[],EquipmentListTable[Supplier], FilterSpecs!$A$6, $A$2)</f>
        <v>Low-Level Electronics</v>
      </c>
      <c r="B260" s="125" t="str">
        <f>[1]!VendorFilteredRows( EquipmentListTable[],EquipmentListTable[Supplier], FilterSpecs!$A$6, $A$2)</f>
        <v>Buttons/Switches/Knobs</v>
      </c>
      <c r="C260" s="125" t="str">
        <f>[1]!VendorFilteredRows( EquipmentListTable[],EquipmentListTable[Supplier], FilterSpecs!$A$6, $A$2)</f>
        <v>SparkFun</v>
      </c>
      <c r="D260" s="125" t="str">
        <f>[1]!VendorFilteredRows( EquipmentListTable[],EquipmentListTable[Supplier], FilterSpecs!$A$6, $A$2)</f>
        <v>COM-10443</v>
      </c>
      <c r="E260" s="125">
        <f>[1]!VendorFilteredRows( EquipmentListTable[],EquipmentListTable[Supplier], FilterSpecs!$A$6, $A$2)</f>
        <v>1</v>
      </c>
      <c r="F260" s="125">
        <f>[1]!VendorFilteredRows( EquipmentListTable[],EquipmentListTable[Supplier], FilterSpecs!$A$6, $A$2)</f>
        <v>0</v>
      </c>
      <c r="G260" s="125">
        <f>[1]!VendorFilteredRows( EquipmentListTable[],EquipmentListTable[Supplier], FilterSpecs!$A$6, $A$2)</f>
        <v>0</v>
      </c>
      <c r="H260" s="125">
        <f>[1]!VendorFilteredRows( EquipmentListTable[],EquipmentListTable[Supplier], FilterSpecs!$A$6, $A$2)</f>
        <v>5</v>
      </c>
      <c r="I260" s="125">
        <f>[1]!VendorFilteredRows( EquipmentListTable[],EquipmentListTable[Supplier], FilterSpecs!$A$6, $A$2)</f>
        <v>5</v>
      </c>
      <c r="J260" s="125">
        <f>[1]!VendorFilteredRows( EquipmentListTable[],EquipmentListTable[Supplier], FilterSpecs!$A$6, $A$2)</f>
        <v>5</v>
      </c>
      <c r="K260" s="125">
        <f>[1]!VendorFilteredRows( EquipmentListTable[],EquipmentListTable[Supplier], FilterSpecs!$A$6, $A$2)</f>
        <v>0</v>
      </c>
      <c r="L260" s="125">
        <f>[1]!VendorFilteredRows( EquipmentListTable[],EquipmentListTable[Supplier], FilterSpecs!$A$6, $A$2)</f>
        <v>0</v>
      </c>
      <c r="M260" s="125" t="str">
        <f>[1]!VendorFilteredRows( EquipmentListTable[],EquipmentListTable[Supplier], FilterSpecs!$A$6, $A$2)</f>
        <v>LED Tactile Button - Blue</v>
      </c>
      <c r="N260" s="125">
        <f>[1]!VendorFilteredRows( EquipmentListTable[],EquipmentListTable[Supplier], FilterSpecs!$A$6, $A$2)</f>
        <v>1.95</v>
      </c>
      <c r="O260" s="125">
        <f>[1]!VendorFilteredRows( EquipmentListTable[],EquipmentListTable[Supplier], FilterSpecs!$A$6, $A$2)</f>
        <v>0</v>
      </c>
      <c r="P260" s="125" t="str">
        <f>[1]!VendorFilteredRows( EquipmentListTable[],EquipmentListTable[Supplier], FilterSpecs!$A$6, $A$2)</f>
        <v>B</v>
      </c>
      <c r="Q260" s="125">
        <f>[1]!VendorFilteredRows( EquipmentListTable[],EquipmentListTable[Supplier], FilterSpecs!$A$6, $A$2)</f>
        <v>359</v>
      </c>
      <c r="R260" s="125" t="str">
        <f>[1]!VendorFilteredRows( EquipmentListTable[],EquipmentListTable[Supplier], FilterSpecs!$A$6, $A$2)</f>
        <v>COM-10443</v>
      </c>
      <c r="S260" s="125">
        <f>[1]!VendorFilteredRows( EquipmentListTable[],EquipmentListTable[Supplier], FilterSpecs!$A$6, $A$2)</f>
        <v>1.95</v>
      </c>
      <c r="T260" s="125">
        <f>[1]!VendorFilteredRows( EquipmentListTable[],EquipmentListTable[Supplier], FilterSpecs!$A$6, $A$2)</f>
        <v>9.75</v>
      </c>
      <c r="U260" s="125">
        <f>[1]!VendorFilteredRows( EquipmentListTable[],EquipmentListTable[Supplier], FilterSpecs!$A$6, $A$2)</f>
        <v>9.75</v>
      </c>
      <c r="V260" s="125">
        <f>[1]!VendorFilteredRows( EquipmentListTable[],EquipmentListTable[Supplier], FilterSpecs!$A$6, $A$2)</f>
        <v>0</v>
      </c>
      <c r="W260" s="125">
        <f>[1]!VendorFilteredRows( EquipmentListTable[],EquipmentListTable[Supplier], FilterSpecs!$A$6, $A$2)</f>
        <v>0</v>
      </c>
      <c r="X260" s="125" t="str">
        <f>[1]!VendorFilteredRows( EquipmentListTable[],EquipmentListTable[Supplier], FilterSpecs!$A$6, $A$2)</f>
        <v>https://www.sparkfun.com/products/10443</v>
      </c>
      <c r="Y260" s="125" t="str">
        <f>[1]!VendorFilteredRows( EquipmentListTable[],EquipmentListTable[Supplier], FilterSpecs!$A$6, $A$2)</f>
        <v>https://cdn.sparkfun.com/r/92-92/assets/parts/4/9/3/1/10443-01.jpg</v>
      </c>
      <c r="Z260" s="125" t="str">
        <f>[1]!VendorFilteredRows( EquipmentListTable[],EquipmentListTable[Supplier], FilterSpecs!$A$6, $A$2)</f>
        <v>https://www.sparkfun.com/products/10443</v>
      </c>
      <c r="AA260" s="125" t="str">
        <f>[1]!VendorFilteredRows( EquipmentListTable[],EquipmentListTable[Supplier], FilterSpecs!$A$6, $A$2)</f>
        <v>https://www.mouser.com/ProductDetail/474-COM-10443</v>
      </c>
      <c r="AB260" s="125"/>
      <c r="AC260" s="125"/>
    </row>
    <row r="261" spans="1:29" x14ac:dyDescent="0.3">
      <c r="A261" s="125" t="str">
        <f>[1]!VendorFilteredRows( EquipmentListTable[],EquipmentListTable[Supplier], FilterSpecs!$A$6, $A$2)</f>
        <v>Low-Level Electronics</v>
      </c>
      <c r="B261" s="125" t="str">
        <f>[1]!VendorFilteredRows( EquipmentListTable[],EquipmentListTable[Supplier], FilterSpecs!$A$6, $A$2)</f>
        <v>Buttons/Switches/Knobs</v>
      </c>
      <c r="C261" s="125" t="str">
        <f>[1]!VendorFilteredRows( EquipmentListTable[],EquipmentListTable[Supplier], FilterSpecs!$A$6, $A$2)</f>
        <v>SparkFun</v>
      </c>
      <c r="D261" s="125" t="str">
        <f>[1]!VendorFilteredRows( EquipmentListTable[],EquipmentListTable[Supplier], FilterSpecs!$A$6, $A$2)</f>
        <v>COM-10440</v>
      </c>
      <c r="E261" s="125">
        <f>[1]!VendorFilteredRows( EquipmentListTable[],EquipmentListTable[Supplier], FilterSpecs!$A$6, $A$2)</f>
        <v>1</v>
      </c>
      <c r="F261" s="125">
        <f>[1]!VendorFilteredRows( EquipmentListTable[],EquipmentListTable[Supplier], FilterSpecs!$A$6, $A$2)</f>
        <v>0</v>
      </c>
      <c r="G261" s="125">
        <f>[1]!VendorFilteredRows( EquipmentListTable[],EquipmentListTable[Supplier], FilterSpecs!$A$6, $A$2)</f>
        <v>0</v>
      </c>
      <c r="H261" s="125">
        <f>[1]!VendorFilteredRows( EquipmentListTable[],EquipmentListTable[Supplier], FilterSpecs!$A$6, $A$2)</f>
        <v>5</v>
      </c>
      <c r="I261" s="125">
        <f>[1]!VendorFilteredRows( EquipmentListTable[],EquipmentListTable[Supplier], FilterSpecs!$A$6, $A$2)</f>
        <v>5</v>
      </c>
      <c r="J261" s="125">
        <f>[1]!VendorFilteredRows( EquipmentListTable[],EquipmentListTable[Supplier], FilterSpecs!$A$6, $A$2)</f>
        <v>5</v>
      </c>
      <c r="K261" s="125">
        <f>[1]!VendorFilteredRows( EquipmentListTable[],EquipmentListTable[Supplier], FilterSpecs!$A$6, $A$2)</f>
        <v>0</v>
      </c>
      <c r="L261" s="125">
        <f>[1]!VendorFilteredRows( EquipmentListTable[],EquipmentListTable[Supplier], FilterSpecs!$A$6, $A$2)</f>
        <v>0</v>
      </c>
      <c r="M261" s="125" t="str">
        <f>[1]!VendorFilteredRows( EquipmentListTable[],EquipmentListTable[Supplier], FilterSpecs!$A$6, $A$2)</f>
        <v>LED Tactile Button - Green</v>
      </c>
      <c r="N261" s="125">
        <f>[1]!VendorFilteredRows( EquipmentListTable[],EquipmentListTable[Supplier], FilterSpecs!$A$6, $A$2)</f>
        <v>1.95</v>
      </c>
      <c r="O261" s="125">
        <f>[1]!VendorFilteredRows( EquipmentListTable[],EquipmentListTable[Supplier], FilterSpecs!$A$6, $A$2)</f>
        <v>0</v>
      </c>
      <c r="P261" s="125" t="str">
        <f>[1]!VendorFilteredRows( EquipmentListTable[],EquipmentListTable[Supplier], FilterSpecs!$A$6, $A$2)</f>
        <v>B</v>
      </c>
      <c r="Q261" s="125">
        <f>[1]!VendorFilteredRows( EquipmentListTable[],EquipmentListTable[Supplier], FilterSpecs!$A$6, $A$2)</f>
        <v>360</v>
      </c>
      <c r="R261" s="125" t="str">
        <f>[1]!VendorFilteredRows( EquipmentListTable[],EquipmentListTable[Supplier], FilterSpecs!$A$6, $A$2)</f>
        <v>COM-10440</v>
      </c>
      <c r="S261" s="125">
        <f>[1]!VendorFilteredRows( EquipmentListTable[],EquipmentListTable[Supplier], FilterSpecs!$A$6, $A$2)</f>
        <v>1.95</v>
      </c>
      <c r="T261" s="125">
        <f>[1]!VendorFilteredRows( EquipmentListTable[],EquipmentListTable[Supplier], FilterSpecs!$A$6, $A$2)</f>
        <v>9.75</v>
      </c>
      <c r="U261" s="125">
        <f>[1]!VendorFilteredRows( EquipmentListTable[],EquipmentListTable[Supplier], FilterSpecs!$A$6, $A$2)</f>
        <v>9.75</v>
      </c>
      <c r="V261" s="125">
        <f>[1]!VendorFilteredRows( EquipmentListTable[],EquipmentListTable[Supplier], FilterSpecs!$A$6, $A$2)</f>
        <v>0</v>
      </c>
      <c r="W261" s="125">
        <f>[1]!VendorFilteredRows( EquipmentListTable[],EquipmentListTable[Supplier], FilterSpecs!$A$6, $A$2)</f>
        <v>0</v>
      </c>
      <c r="X261" s="125" t="str">
        <f>[1]!VendorFilteredRows( EquipmentListTable[],EquipmentListTable[Supplier], FilterSpecs!$A$6, $A$2)</f>
        <v>https://www.sparkfun.com/products/10440</v>
      </c>
      <c r="Y261" s="125" t="str">
        <f>[1]!VendorFilteredRows( EquipmentListTable[],EquipmentListTable[Supplier], FilterSpecs!$A$6, $A$2)</f>
        <v>https://cdn.sparkfun.com/r/92-92/assets/parts/4/9/2/8/10440-01.jpg</v>
      </c>
      <c r="Z261" s="125" t="str">
        <f>[1]!VendorFilteredRows( EquipmentListTable[],EquipmentListTable[Supplier], FilterSpecs!$A$6, $A$2)</f>
        <v>https://www.sparkfun.com/products/10440</v>
      </c>
      <c r="AA261" s="125" t="str">
        <f>[1]!VendorFilteredRows( EquipmentListTable[],EquipmentListTable[Supplier], FilterSpecs!$A$6, $A$2)</f>
        <v>https://www.mouser.com/ProductDetail/474-COM-10440</v>
      </c>
      <c r="AB261" s="125"/>
      <c r="AC261" s="125"/>
    </row>
    <row r="262" spans="1:29" x14ac:dyDescent="0.3">
      <c r="A262" s="125" t="str">
        <f>[1]!VendorFilteredRows( EquipmentListTable[],EquipmentListTable[Supplier], FilterSpecs!$A$6, $A$2)</f>
        <v>Low-Level Electronics</v>
      </c>
      <c r="B262" s="125" t="str">
        <f>[1]!VendorFilteredRows( EquipmentListTable[],EquipmentListTable[Supplier], FilterSpecs!$A$6, $A$2)</f>
        <v>Buttons/Switches/Knobs</v>
      </c>
      <c r="C262" s="125" t="str">
        <f>[1]!VendorFilteredRows( EquipmentListTable[],EquipmentListTable[Supplier], FilterSpecs!$A$6, $A$2)</f>
        <v>SparkFun</v>
      </c>
      <c r="D262" s="125" t="str">
        <f>[1]!VendorFilteredRows( EquipmentListTable[],EquipmentListTable[Supplier], FilterSpecs!$A$6, $A$2)</f>
        <v>COM-10442</v>
      </c>
      <c r="E262" s="125">
        <f>[1]!VendorFilteredRows( EquipmentListTable[],EquipmentListTable[Supplier], FilterSpecs!$A$6, $A$2)</f>
        <v>1</v>
      </c>
      <c r="F262" s="125">
        <f>[1]!VendorFilteredRows( EquipmentListTable[],EquipmentListTable[Supplier], FilterSpecs!$A$6, $A$2)</f>
        <v>0</v>
      </c>
      <c r="G262" s="125">
        <f>[1]!VendorFilteredRows( EquipmentListTable[],EquipmentListTable[Supplier], FilterSpecs!$A$6, $A$2)</f>
        <v>0</v>
      </c>
      <c r="H262" s="125">
        <f>[1]!VendorFilteredRows( EquipmentListTable[],EquipmentListTable[Supplier], FilterSpecs!$A$6, $A$2)</f>
        <v>5</v>
      </c>
      <c r="I262" s="125">
        <f>[1]!VendorFilteredRows( EquipmentListTable[],EquipmentListTable[Supplier], FilterSpecs!$A$6, $A$2)</f>
        <v>5</v>
      </c>
      <c r="J262" s="125">
        <f>[1]!VendorFilteredRows( EquipmentListTable[],EquipmentListTable[Supplier], FilterSpecs!$A$6, $A$2)</f>
        <v>5</v>
      </c>
      <c r="K262" s="125">
        <f>[1]!VendorFilteredRows( EquipmentListTable[],EquipmentListTable[Supplier], FilterSpecs!$A$6, $A$2)</f>
        <v>0</v>
      </c>
      <c r="L262" s="125">
        <f>[1]!VendorFilteredRows( EquipmentListTable[],EquipmentListTable[Supplier], FilterSpecs!$A$6, $A$2)</f>
        <v>0</v>
      </c>
      <c r="M262" s="125" t="str">
        <f>[1]!VendorFilteredRows( EquipmentListTable[],EquipmentListTable[Supplier], FilterSpecs!$A$6, $A$2)</f>
        <v>LED Tactile Button - Red</v>
      </c>
      <c r="N262" s="125">
        <f>[1]!VendorFilteredRows( EquipmentListTable[],EquipmentListTable[Supplier], FilterSpecs!$A$6, $A$2)</f>
        <v>1.95</v>
      </c>
      <c r="O262" s="125">
        <f>[1]!VendorFilteredRows( EquipmentListTable[],EquipmentListTable[Supplier], FilterSpecs!$A$6, $A$2)</f>
        <v>0</v>
      </c>
      <c r="P262" s="125" t="str">
        <f>[1]!VendorFilteredRows( EquipmentListTable[],EquipmentListTable[Supplier], FilterSpecs!$A$6, $A$2)</f>
        <v>B</v>
      </c>
      <c r="Q262" s="125">
        <f>[1]!VendorFilteredRows( EquipmentListTable[],EquipmentListTable[Supplier], FilterSpecs!$A$6, $A$2)</f>
        <v>361</v>
      </c>
      <c r="R262" s="125" t="str">
        <f>[1]!VendorFilteredRows( EquipmentListTable[],EquipmentListTable[Supplier], FilterSpecs!$A$6, $A$2)</f>
        <v>COM-10442</v>
      </c>
      <c r="S262" s="125">
        <f>[1]!VendorFilteredRows( EquipmentListTable[],EquipmentListTable[Supplier], FilterSpecs!$A$6, $A$2)</f>
        <v>1.95</v>
      </c>
      <c r="T262" s="125">
        <f>[1]!VendorFilteredRows( EquipmentListTable[],EquipmentListTable[Supplier], FilterSpecs!$A$6, $A$2)</f>
        <v>9.75</v>
      </c>
      <c r="U262" s="125">
        <f>[1]!VendorFilteredRows( EquipmentListTable[],EquipmentListTable[Supplier], FilterSpecs!$A$6, $A$2)</f>
        <v>9.75</v>
      </c>
      <c r="V262" s="125">
        <f>[1]!VendorFilteredRows( EquipmentListTable[],EquipmentListTable[Supplier], FilterSpecs!$A$6, $A$2)</f>
        <v>0</v>
      </c>
      <c r="W262" s="125">
        <f>[1]!VendorFilteredRows( EquipmentListTable[],EquipmentListTable[Supplier], FilterSpecs!$A$6, $A$2)</f>
        <v>0</v>
      </c>
      <c r="X262" s="125" t="str">
        <f>[1]!VendorFilteredRows( EquipmentListTable[],EquipmentListTable[Supplier], FilterSpecs!$A$6, $A$2)</f>
        <v>https://www.sparkfun.com/products/10442</v>
      </c>
      <c r="Y262" s="125" t="str">
        <f>[1]!VendorFilteredRows( EquipmentListTable[],EquipmentListTable[Supplier], FilterSpecs!$A$6, $A$2)</f>
        <v>https://cdn.sparkfun.com/r/92-92/assets/parts/4/9/3/0/10442-01.jpg</v>
      </c>
      <c r="Z262" s="125" t="str">
        <f>[1]!VendorFilteredRows( EquipmentListTable[],EquipmentListTable[Supplier], FilterSpecs!$A$6, $A$2)</f>
        <v>https://www.sparkfun.com/products/10442</v>
      </c>
      <c r="AA262" s="125" t="str">
        <f>[1]!VendorFilteredRows( EquipmentListTable[],EquipmentListTable[Supplier], FilterSpecs!$A$6, $A$2)</f>
        <v>https://www.mouser.com/ProductDetail/474-COM-10442</v>
      </c>
      <c r="AB262" s="125"/>
      <c r="AC262" s="125"/>
    </row>
    <row r="263" spans="1:29" x14ac:dyDescent="0.3">
      <c r="A263" s="125" t="str">
        <f>[1]!VendorFilteredRows( EquipmentListTable[],EquipmentListTable[Supplier], FilterSpecs!$A$6, $A$2)</f>
        <v>Low-Level Electronics</v>
      </c>
      <c r="B263" s="125" t="str">
        <f>[1]!VendorFilteredRows( EquipmentListTable[],EquipmentListTable[Supplier], FilterSpecs!$A$6, $A$2)</f>
        <v>Buttons/Switches/Knobs</v>
      </c>
      <c r="C263" s="125" t="str">
        <f>[1]!VendorFilteredRows( EquipmentListTable[],EquipmentListTable[Supplier], FilterSpecs!$A$6, $A$2)</f>
        <v>SparkFun</v>
      </c>
      <c r="D263" s="125" t="str">
        <f>[1]!VendorFilteredRows( EquipmentListTable[],EquipmentListTable[Supplier], FilterSpecs!$A$6, $A$2)</f>
        <v>COM-10441</v>
      </c>
      <c r="E263" s="125">
        <f>[1]!VendorFilteredRows( EquipmentListTable[],EquipmentListTable[Supplier], FilterSpecs!$A$6, $A$2)</f>
        <v>0</v>
      </c>
      <c r="F263" s="125">
        <f>[1]!VendorFilteredRows( EquipmentListTable[],EquipmentListTable[Supplier], FilterSpecs!$A$6, $A$2)</f>
        <v>0</v>
      </c>
      <c r="G263" s="125">
        <f>[1]!VendorFilteredRows( EquipmentListTable[],EquipmentListTable[Supplier], FilterSpecs!$A$6, $A$2)</f>
        <v>0</v>
      </c>
      <c r="H263" s="125">
        <f>[1]!VendorFilteredRows( EquipmentListTable[],EquipmentListTable[Supplier], FilterSpecs!$A$6, $A$2)</f>
        <v>0</v>
      </c>
      <c r="I263" s="125">
        <f>[1]!VendorFilteredRows( EquipmentListTable[],EquipmentListTable[Supplier], FilterSpecs!$A$6, $A$2)</f>
        <v>0</v>
      </c>
      <c r="J263" s="125">
        <f>[1]!VendorFilteredRows( EquipmentListTable[],EquipmentListTable[Supplier], FilterSpecs!$A$6, $A$2)</f>
        <v>0</v>
      </c>
      <c r="K263" s="125">
        <f>[1]!VendorFilteredRows( EquipmentListTable[],EquipmentListTable[Supplier], FilterSpecs!$A$6, $A$2)</f>
        <v>0</v>
      </c>
      <c r="L263" s="125">
        <f>[1]!VendorFilteredRows( EquipmentListTable[],EquipmentListTable[Supplier], FilterSpecs!$A$6, $A$2)</f>
        <v>0</v>
      </c>
      <c r="M263" s="125" t="str">
        <f>[1]!VendorFilteredRows( EquipmentListTable[],EquipmentListTable[Supplier], FilterSpecs!$A$6, $A$2)</f>
        <v>LED Tactile Button - Orange</v>
      </c>
      <c r="N263" s="125">
        <f>[1]!VendorFilteredRows( EquipmentListTable[],EquipmentListTable[Supplier], FilterSpecs!$A$6, $A$2)</f>
        <v>1.95</v>
      </c>
      <c r="O263" s="125">
        <f>[1]!VendorFilteredRows( EquipmentListTable[],EquipmentListTable[Supplier], FilterSpecs!$A$6, $A$2)</f>
        <v>0</v>
      </c>
      <c r="P263" s="125" t="str">
        <f>[1]!VendorFilteredRows( EquipmentListTable[],EquipmentListTable[Supplier], FilterSpecs!$A$6, $A$2)</f>
        <v>A</v>
      </c>
      <c r="Q263" s="125">
        <f>[1]!VendorFilteredRows( EquipmentListTable[],EquipmentListTable[Supplier], FilterSpecs!$A$6, $A$2)</f>
        <v>362</v>
      </c>
      <c r="R263" s="125" t="str">
        <f>[1]!VendorFilteredRows( EquipmentListTable[],EquipmentListTable[Supplier], FilterSpecs!$A$6, $A$2)</f>
        <v>COM-10441</v>
      </c>
      <c r="S263" s="125">
        <f>[1]!VendorFilteredRows( EquipmentListTable[],EquipmentListTable[Supplier], FilterSpecs!$A$6, $A$2)</f>
        <v>0</v>
      </c>
      <c r="T263" s="125">
        <f>[1]!VendorFilteredRows( EquipmentListTable[],EquipmentListTable[Supplier], FilterSpecs!$A$6, $A$2)</f>
        <v>0</v>
      </c>
      <c r="U263" s="125">
        <f>[1]!VendorFilteredRows( EquipmentListTable[],EquipmentListTable[Supplier], FilterSpecs!$A$6, $A$2)</f>
        <v>0</v>
      </c>
      <c r="V263" s="125">
        <f>[1]!VendorFilteredRows( EquipmentListTable[],EquipmentListTable[Supplier], FilterSpecs!$A$6, $A$2)</f>
        <v>0</v>
      </c>
      <c r="W263" s="125">
        <f>[1]!VendorFilteredRows( EquipmentListTable[],EquipmentListTable[Supplier], FilterSpecs!$A$6, $A$2)</f>
        <v>0</v>
      </c>
      <c r="X263" s="125" t="str">
        <f>[1]!VendorFilteredRows( EquipmentListTable[],EquipmentListTable[Supplier], FilterSpecs!$A$6, $A$2)</f>
        <v>https://www.sparkfun.com/products/10441</v>
      </c>
      <c r="Y263" s="125" t="str">
        <f>[1]!VendorFilteredRows( EquipmentListTable[],EquipmentListTable[Supplier], FilterSpecs!$A$6, $A$2)</f>
        <v>https://cdn.sparkfun.com/r/92-92/assets/parts/4/9/2/9/10441-01b.jpg</v>
      </c>
      <c r="Z263" s="125" t="str">
        <f>[1]!VendorFilteredRows( EquipmentListTable[],EquipmentListTable[Supplier], FilterSpecs!$A$6, $A$2)</f>
        <v>https://www.sparkfun.com/products/10441</v>
      </c>
      <c r="AA263" s="125" t="str">
        <f>[1]!VendorFilteredRows( EquipmentListTable[],EquipmentListTable[Supplier], FilterSpecs!$A$6, $A$2)</f>
        <v>https://www.mouser.com/ProductDetail/474-COM-10441</v>
      </c>
      <c r="AB263" s="125"/>
      <c r="AC263" s="125"/>
    </row>
    <row r="264" spans="1:29" x14ac:dyDescent="0.3">
      <c r="A264" s="125" t="str">
        <f>[1]!VendorFilteredRows( EquipmentListTable[],EquipmentListTable[Supplier], FilterSpecs!$A$6, $A$2)</f>
        <v>Low-Level Electronics</v>
      </c>
      <c r="B264" s="125" t="str">
        <f>[1]!VendorFilteredRows( EquipmentListTable[],EquipmentListTable[Supplier], FilterSpecs!$A$6, $A$2)</f>
        <v>Buttons/Switches/Knobs</v>
      </c>
      <c r="C264" s="125" t="str">
        <f>[1]!VendorFilteredRows( EquipmentListTable[],EquipmentListTable[Supplier], FilterSpecs!$A$6, $A$2)</f>
        <v>SparkFun</v>
      </c>
      <c r="D264" s="125" t="str">
        <f>[1]!VendorFilteredRows( EquipmentListTable[],EquipmentListTable[Supplier], FilterSpecs!$A$6, $A$2)</f>
        <v>COM-10439</v>
      </c>
      <c r="E264" s="125">
        <f>[1]!VendorFilteredRows( EquipmentListTable[],EquipmentListTable[Supplier], FilterSpecs!$A$6, $A$2)</f>
        <v>0</v>
      </c>
      <c r="F264" s="125">
        <f>[1]!VendorFilteredRows( EquipmentListTable[],EquipmentListTable[Supplier], FilterSpecs!$A$6, $A$2)</f>
        <v>1</v>
      </c>
      <c r="G264" s="125">
        <f>[1]!VendorFilteredRows( EquipmentListTable[],EquipmentListTable[Supplier], FilterSpecs!$A$6, $A$2)</f>
        <v>0</v>
      </c>
      <c r="H264" s="125">
        <f>[1]!VendorFilteredRows( EquipmentListTable[],EquipmentListTable[Supplier], FilterSpecs!$A$6, $A$2)</f>
        <v>1</v>
      </c>
      <c r="I264" s="125">
        <f>[1]!VendorFilteredRows( EquipmentListTable[],EquipmentListTable[Supplier], FilterSpecs!$A$6, $A$2)</f>
        <v>0</v>
      </c>
      <c r="J264" s="125">
        <f>[1]!VendorFilteredRows( EquipmentListTable[],EquipmentListTable[Supplier], FilterSpecs!$A$6, $A$2)</f>
        <v>0</v>
      </c>
      <c r="K264" s="125">
        <f>[1]!VendorFilteredRows( EquipmentListTable[],EquipmentListTable[Supplier], FilterSpecs!$A$6, $A$2)</f>
        <v>1</v>
      </c>
      <c r="L264" s="125">
        <f>[1]!VendorFilteredRows( EquipmentListTable[],EquipmentListTable[Supplier], FilterSpecs!$A$6, $A$2)</f>
        <v>1</v>
      </c>
      <c r="M264" s="125" t="str">
        <f>[1]!VendorFilteredRows( EquipmentListTable[],EquipmentListTable[Supplier], FilterSpecs!$A$6, $A$2)</f>
        <v>LED Tactile Button- White</v>
      </c>
      <c r="N264" s="125">
        <f>[1]!VendorFilteredRows( EquipmentListTable[],EquipmentListTable[Supplier], FilterSpecs!$A$6, $A$2)</f>
        <v>1.95</v>
      </c>
      <c r="O264" s="125">
        <f>[1]!VendorFilteredRows( EquipmentListTable[],EquipmentListTable[Supplier], FilterSpecs!$A$6, $A$2)</f>
        <v>1.95</v>
      </c>
      <c r="P264" s="125" t="str">
        <f>[1]!VendorFilteredRows( EquipmentListTable[],EquipmentListTable[Supplier], FilterSpecs!$A$6, $A$2)</f>
        <v>A</v>
      </c>
      <c r="Q264" s="125">
        <f>[1]!VendorFilteredRows( EquipmentListTable[],EquipmentListTable[Supplier], FilterSpecs!$A$6, $A$2)</f>
        <v>363</v>
      </c>
      <c r="R264" s="125" t="str">
        <f>[1]!VendorFilteredRows( EquipmentListTable[],EquipmentListTable[Supplier], FilterSpecs!$A$6, $A$2)</f>
        <v>COM-10439</v>
      </c>
      <c r="S264" s="125">
        <f>[1]!VendorFilteredRows( EquipmentListTable[],EquipmentListTable[Supplier], FilterSpecs!$A$6, $A$2)</f>
        <v>0</v>
      </c>
      <c r="T264" s="125">
        <f>[1]!VendorFilteredRows( EquipmentListTable[],EquipmentListTable[Supplier], FilterSpecs!$A$6, $A$2)</f>
        <v>1.95</v>
      </c>
      <c r="U264" s="125">
        <f>[1]!VendorFilteredRows( EquipmentListTable[],EquipmentListTable[Supplier], FilterSpecs!$A$6, $A$2)</f>
        <v>0</v>
      </c>
      <c r="V264" s="125">
        <f>[1]!VendorFilteredRows( EquipmentListTable[],EquipmentListTable[Supplier], FilterSpecs!$A$6, $A$2)</f>
        <v>1.95</v>
      </c>
      <c r="W264" s="125">
        <f>[1]!VendorFilteredRows( EquipmentListTable[],EquipmentListTable[Supplier], FilterSpecs!$A$6, $A$2)</f>
        <v>1.95</v>
      </c>
      <c r="X264" s="125" t="str">
        <f>[1]!VendorFilteredRows( EquipmentListTable[],EquipmentListTable[Supplier], FilterSpecs!$A$6, $A$2)</f>
        <v>https://www.sparkfun.com/products/10439</v>
      </c>
      <c r="Y264" s="125" t="str">
        <f>[1]!VendorFilteredRows( EquipmentListTable[],EquipmentListTable[Supplier], FilterSpecs!$A$6, $A$2)</f>
        <v>https://cdn.sparkfun.com/r/92-92/assets/parts/4/9/2/7/10439-01.jpg</v>
      </c>
      <c r="Z264" s="125" t="str">
        <f>[1]!VendorFilteredRows( EquipmentListTable[],EquipmentListTable[Supplier], FilterSpecs!$A$6, $A$2)</f>
        <v>https://www.sparkfun.com/products/10439</v>
      </c>
      <c r="AA264" s="125" t="str">
        <f>[1]!VendorFilteredRows( EquipmentListTable[],EquipmentListTable[Supplier], FilterSpecs!$A$6, $A$2)</f>
        <v>https://www.mouser.com/ProductDetail/474-COM-10439</v>
      </c>
      <c r="AB264" s="125"/>
      <c r="AC264" s="125"/>
    </row>
    <row r="265" spans="1:29" x14ac:dyDescent="0.3">
      <c r="A265" s="125" t="str">
        <f>[1]!VendorFilteredRows( EquipmentListTable[],EquipmentListTable[Supplier], FilterSpecs!$A$6, $A$2)</f>
        <v>Low-Level Electronics</v>
      </c>
      <c r="B265" s="125" t="str">
        <f>[1]!VendorFilteredRows( EquipmentListTable[],EquipmentListTable[Supplier], FilterSpecs!$A$6, $A$2)</f>
        <v>Buttons/Switches/Knobs</v>
      </c>
      <c r="C265" s="125" t="str">
        <f>[1]!VendorFilteredRows( EquipmentListTable[],EquipmentListTable[Supplier], FilterSpecs!$A$6, $A$2)</f>
        <v>SparkFun</v>
      </c>
      <c r="D265" s="125" t="str">
        <f>[1]!VendorFilteredRows( EquipmentListTable[],EquipmentListTable[Supplier], FilterSpecs!$A$6, $A$2)</f>
        <v>COM-00097</v>
      </c>
      <c r="E265" s="125">
        <f>[1]!VendorFilteredRows( EquipmentListTable[],EquipmentListTable[Supplier], FilterSpecs!$A$6, $A$2)</f>
        <v>1</v>
      </c>
      <c r="F265" s="125">
        <f>[1]!VendorFilteredRows( EquipmentListTable[],EquipmentListTable[Supplier], FilterSpecs!$A$6, $A$2)</f>
        <v>0</v>
      </c>
      <c r="G265" s="125">
        <f>[1]!VendorFilteredRows( EquipmentListTable[],EquipmentListTable[Supplier], FilterSpecs!$A$6, $A$2)</f>
        <v>0</v>
      </c>
      <c r="H265" s="125">
        <f>[1]!VendorFilteredRows( EquipmentListTable[],EquipmentListTable[Supplier], FilterSpecs!$A$6, $A$2)</f>
        <v>5</v>
      </c>
      <c r="I265" s="125">
        <f>[1]!VendorFilteredRows( EquipmentListTable[],EquipmentListTable[Supplier], FilterSpecs!$A$6, $A$2)</f>
        <v>5</v>
      </c>
      <c r="J265" s="125">
        <f>[1]!VendorFilteredRows( EquipmentListTable[],EquipmentListTable[Supplier], FilterSpecs!$A$6, $A$2)</f>
        <v>5</v>
      </c>
      <c r="K265" s="125">
        <f>[1]!VendorFilteredRows( EquipmentListTable[],EquipmentListTable[Supplier], FilterSpecs!$A$6, $A$2)</f>
        <v>0</v>
      </c>
      <c r="L265" s="125">
        <f>[1]!VendorFilteredRows( EquipmentListTable[],EquipmentListTable[Supplier], FilterSpecs!$A$6, $A$2)</f>
        <v>0</v>
      </c>
      <c r="M265" s="125" t="str">
        <f>[1]!VendorFilteredRows( EquipmentListTable[],EquipmentListTable[Supplier], FilterSpecs!$A$6, $A$2)</f>
        <v>Mini Pushbutton Switch</v>
      </c>
      <c r="N265" s="125">
        <f>[1]!VendorFilteredRows( EquipmentListTable[],EquipmentListTable[Supplier], FilterSpecs!$A$6, $A$2)</f>
        <v>0.35</v>
      </c>
      <c r="O265" s="125">
        <f>[1]!VendorFilteredRows( EquipmentListTable[],EquipmentListTable[Supplier], FilterSpecs!$A$6, $A$2)</f>
        <v>0</v>
      </c>
      <c r="P265" s="125" t="str">
        <f>[1]!VendorFilteredRows( EquipmentListTable[],EquipmentListTable[Supplier], FilterSpecs!$A$6, $A$2)</f>
        <v>B</v>
      </c>
      <c r="Q265" s="125">
        <f>[1]!VendorFilteredRows( EquipmentListTable[],EquipmentListTable[Supplier], FilterSpecs!$A$6, $A$2)</f>
        <v>365</v>
      </c>
      <c r="R265" s="125" t="str">
        <f>[1]!VendorFilteredRows( EquipmentListTable[],EquipmentListTable[Supplier], FilterSpecs!$A$6, $A$2)</f>
        <v>COM-00097</v>
      </c>
      <c r="S265" s="125">
        <f>[1]!VendorFilteredRows( EquipmentListTable[],EquipmentListTable[Supplier], FilterSpecs!$A$6, $A$2)</f>
        <v>0.35</v>
      </c>
      <c r="T265" s="125">
        <f>[1]!VendorFilteredRows( EquipmentListTable[],EquipmentListTable[Supplier], FilterSpecs!$A$6, $A$2)</f>
        <v>1.75</v>
      </c>
      <c r="U265" s="125">
        <f>[1]!VendorFilteredRows( EquipmentListTable[],EquipmentListTable[Supplier], FilterSpecs!$A$6, $A$2)</f>
        <v>1.75</v>
      </c>
      <c r="V265" s="125">
        <f>[1]!VendorFilteredRows( EquipmentListTable[],EquipmentListTable[Supplier], FilterSpecs!$A$6, $A$2)</f>
        <v>0</v>
      </c>
      <c r="W265" s="125">
        <f>[1]!VendorFilteredRows( EquipmentListTable[],EquipmentListTable[Supplier], FilterSpecs!$A$6, $A$2)</f>
        <v>0</v>
      </c>
      <c r="X265" s="125" t="str">
        <f>[1]!VendorFilteredRows( EquipmentListTable[],EquipmentListTable[Supplier], FilterSpecs!$A$6, $A$2)</f>
        <v>https://www.sparkfun.com/products/97</v>
      </c>
      <c r="Y265" s="125" t="str">
        <f>[1]!VendorFilteredRows( EquipmentListTable[],EquipmentListTable[Supplier], FilterSpecs!$A$6, $A$2)</f>
        <v>https://cdn.sparkfun.com/r/92-92/assets/parts/9/0/00097-03-L.jpg</v>
      </c>
      <c r="Z265" s="125" t="str">
        <f>[1]!VendorFilteredRows( EquipmentListTable[],EquipmentListTable[Supplier], FilterSpecs!$A$6, $A$2)</f>
        <v>https://www.sparkfun.com/products/00097</v>
      </c>
      <c r="AA265" s="125" t="str">
        <f>[1]!VendorFilteredRows( EquipmentListTable[],EquipmentListTable[Supplier], FilterSpecs!$A$6, $A$2)</f>
        <v>https://www.mouser.com/ProductDetail/474-COM-00097</v>
      </c>
      <c r="AB265" s="125"/>
      <c r="AC265" s="125"/>
    </row>
    <row r="266" spans="1:29" x14ac:dyDescent="0.3">
      <c r="A266" s="125" t="str">
        <f>[1]!VendorFilteredRows( EquipmentListTable[],EquipmentListTable[Supplier], FilterSpecs!$A$6, $A$2)</f>
        <v>Low-Level Electronics</v>
      </c>
      <c r="B266" s="125" t="str">
        <f>[1]!VendorFilteredRows( EquipmentListTable[],EquipmentListTable[Supplier], FilterSpecs!$A$6, $A$2)</f>
        <v>Buttons/Switches/Knobs</v>
      </c>
      <c r="C266" s="125" t="str">
        <f>[1]!VendorFilteredRows( EquipmentListTable[],EquipmentListTable[Supplier], FilterSpecs!$A$6, $A$2)</f>
        <v>SparkFun</v>
      </c>
      <c r="D266" s="125" t="str">
        <f>[1]!VendorFilteredRows( EquipmentListTable[],EquipmentListTable[Supplier], FilterSpecs!$A$6, $A$2)</f>
        <v>COM-08605</v>
      </c>
      <c r="E266" s="125">
        <f>[1]!VendorFilteredRows( EquipmentListTable[],EquipmentListTable[Supplier], FilterSpecs!$A$6, $A$2)</f>
        <v>1</v>
      </c>
      <c r="F266" s="125">
        <f>[1]!VendorFilteredRows( EquipmentListTable[],EquipmentListTable[Supplier], FilterSpecs!$A$6, $A$2)</f>
        <v>0</v>
      </c>
      <c r="G266" s="125">
        <f>[1]!VendorFilteredRows( EquipmentListTable[],EquipmentListTable[Supplier], FilterSpecs!$A$6, $A$2)</f>
        <v>0</v>
      </c>
      <c r="H266" s="125">
        <f>[1]!VendorFilteredRows( EquipmentListTable[],EquipmentListTable[Supplier], FilterSpecs!$A$6, $A$2)</f>
        <v>5</v>
      </c>
      <c r="I266" s="125">
        <f>[1]!VendorFilteredRows( EquipmentListTable[],EquipmentListTable[Supplier], FilterSpecs!$A$6, $A$2)</f>
        <v>5</v>
      </c>
      <c r="J266" s="125">
        <f>[1]!VendorFilteredRows( EquipmentListTable[],EquipmentListTable[Supplier], FilterSpecs!$A$6, $A$2)</f>
        <v>5</v>
      </c>
      <c r="K266" s="125">
        <f>[1]!VendorFilteredRows( EquipmentListTable[],EquipmentListTable[Supplier], FilterSpecs!$A$6, $A$2)</f>
        <v>0</v>
      </c>
      <c r="L266" s="125">
        <f>[1]!VendorFilteredRows( EquipmentListTable[],EquipmentListTable[Supplier], FilterSpecs!$A$6, $A$2)</f>
        <v>0</v>
      </c>
      <c r="M266" s="125" t="str">
        <f>[1]!VendorFilteredRows( EquipmentListTable[],EquipmentListTable[Supplier], FilterSpecs!$A$6, $A$2)</f>
        <v>Mini Pushbutton Switch - Tall</v>
      </c>
      <c r="N266" s="125">
        <f>[1]!VendorFilteredRows( EquipmentListTable[],EquipmentListTable[Supplier], FilterSpecs!$A$6, $A$2)</f>
        <v>0.5</v>
      </c>
      <c r="O266" s="125">
        <f>[1]!VendorFilteredRows( EquipmentListTable[],EquipmentListTable[Supplier], FilterSpecs!$A$6, $A$2)</f>
        <v>0</v>
      </c>
      <c r="P266" s="125" t="str">
        <f>[1]!VendorFilteredRows( EquipmentListTable[],EquipmentListTable[Supplier], FilterSpecs!$A$6, $A$2)</f>
        <v>B</v>
      </c>
      <c r="Q266" s="125">
        <f>[1]!VendorFilteredRows( EquipmentListTable[],EquipmentListTable[Supplier], FilterSpecs!$A$6, $A$2)</f>
        <v>366</v>
      </c>
      <c r="R266" s="125" t="str">
        <f>[1]!VendorFilteredRows( EquipmentListTable[],EquipmentListTable[Supplier], FilterSpecs!$A$6, $A$2)</f>
        <v>COM-08605</v>
      </c>
      <c r="S266" s="125">
        <f>[1]!VendorFilteredRows( EquipmentListTable[],EquipmentListTable[Supplier], FilterSpecs!$A$6, $A$2)</f>
        <v>0.5</v>
      </c>
      <c r="T266" s="125">
        <f>[1]!VendorFilteredRows( EquipmentListTable[],EquipmentListTable[Supplier], FilterSpecs!$A$6, $A$2)</f>
        <v>2.5</v>
      </c>
      <c r="U266" s="125">
        <f>[1]!VendorFilteredRows( EquipmentListTable[],EquipmentListTable[Supplier], FilterSpecs!$A$6, $A$2)</f>
        <v>2.5</v>
      </c>
      <c r="V266" s="125">
        <f>[1]!VendorFilteredRows( EquipmentListTable[],EquipmentListTable[Supplier], FilterSpecs!$A$6, $A$2)</f>
        <v>0</v>
      </c>
      <c r="W266" s="125">
        <f>[1]!VendorFilteredRows( EquipmentListTable[],EquipmentListTable[Supplier], FilterSpecs!$A$6, $A$2)</f>
        <v>0</v>
      </c>
      <c r="X266" s="125" t="str">
        <f>[1]!VendorFilteredRows( EquipmentListTable[],EquipmentListTable[Supplier], FilterSpecs!$A$6, $A$2)</f>
        <v>https://www.sparkfun.com/products/8605</v>
      </c>
      <c r="Y266" s="125" t="str">
        <f>[1]!VendorFilteredRows( EquipmentListTable[],EquipmentListTable[Supplier], FilterSpecs!$A$6, $A$2)</f>
        <v>https://cdn.sparkfun.com/r/92-92/assets/parts/1/6/7/9/08605-04-L.jpg</v>
      </c>
      <c r="Z266" s="125" t="str">
        <f>[1]!VendorFilteredRows( EquipmentListTable[],EquipmentListTable[Supplier], FilterSpecs!$A$6, $A$2)</f>
        <v>https://www.sparkfun.com/products/08605</v>
      </c>
      <c r="AA266" s="125" t="str">
        <f>[1]!VendorFilteredRows( EquipmentListTable[],EquipmentListTable[Supplier], FilterSpecs!$A$6, $A$2)</f>
        <v>https://www.mouser.com/ProductDetail/474-COM-08605</v>
      </c>
      <c r="AB266" s="125"/>
      <c r="AC266" s="125"/>
    </row>
    <row r="267" spans="1:29" x14ac:dyDescent="0.3">
      <c r="A267" s="125" t="str">
        <f>[1]!VendorFilteredRows( EquipmentListTable[],EquipmentListTable[Supplier], FilterSpecs!$A$6, $A$2)</f>
        <v>Low-Level Electronics</v>
      </c>
      <c r="B267" s="125" t="str">
        <f>[1]!VendorFilteredRows( EquipmentListTable[],EquipmentListTable[Supplier], FilterSpecs!$A$6, $A$2)</f>
        <v>Buttons/Switches/Knobs</v>
      </c>
      <c r="C267" s="125" t="str">
        <f>[1]!VendorFilteredRows( EquipmentListTable[],EquipmentListTable[Supplier], FilterSpecs!$A$6, $A$2)</f>
        <v>SparkFun</v>
      </c>
      <c r="D267" s="125" t="str">
        <f>[1]!VendorFilteredRows( EquipmentListTable[],EquipmentListTable[Supplier], FilterSpecs!$A$6, $A$2)</f>
        <v>COM-09190</v>
      </c>
      <c r="E267" s="125">
        <f>[1]!VendorFilteredRows( EquipmentListTable[],EquipmentListTable[Supplier], FilterSpecs!$A$6, $A$2)</f>
        <v>1</v>
      </c>
      <c r="F267" s="125">
        <f>[1]!VendorFilteredRows( EquipmentListTable[],EquipmentListTable[Supplier], FilterSpecs!$A$6, $A$2)</f>
        <v>0</v>
      </c>
      <c r="G267" s="125">
        <f>[1]!VendorFilteredRows( EquipmentListTable[],EquipmentListTable[Supplier], FilterSpecs!$A$6, $A$2)</f>
        <v>0</v>
      </c>
      <c r="H267" s="125">
        <f>[1]!VendorFilteredRows( EquipmentListTable[],EquipmentListTable[Supplier], FilterSpecs!$A$6, $A$2)</f>
        <v>5</v>
      </c>
      <c r="I267" s="125">
        <f>[1]!VendorFilteredRows( EquipmentListTable[],EquipmentListTable[Supplier], FilterSpecs!$A$6, $A$2)</f>
        <v>5</v>
      </c>
      <c r="J267" s="125">
        <f>[1]!VendorFilteredRows( EquipmentListTable[],EquipmentListTable[Supplier], FilterSpecs!$A$6, $A$2)</f>
        <v>5</v>
      </c>
      <c r="K267" s="125">
        <f>[1]!VendorFilteredRows( EquipmentListTable[],EquipmentListTable[Supplier], FilterSpecs!$A$6, $A$2)</f>
        <v>0</v>
      </c>
      <c r="L267" s="125">
        <f>[1]!VendorFilteredRows( EquipmentListTable[],EquipmentListTable[Supplier], FilterSpecs!$A$6, $A$2)</f>
        <v>0</v>
      </c>
      <c r="M267" s="125" t="str">
        <f>[1]!VendorFilteredRows( EquipmentListTable[],EquipmentListTable[Supplier], FilterSpecs!$A$6, $A$2)</f>
        <v>Momentary Pushbutton Switch - 12mm Square</v>
      </c>
      <c r="N267" s="125">
        <f>[1]!VendorFilteredRows( EquipmentListTable[],EquipmentListTable[Supplier], FilterSpecs!$A$6, $A$2)</f>
        <v>0.5</v>
      </c>
      <c r="O267" s="125">
        <f>[1]!VendorFilteredRows( EquipmentListTable[],EquipmentListTable[Supplier], FilterSpecs!$A$6, $A$2)</f>
        <v>0</v>
      </c>
      <c r="P267" s="125" t="str">
        <f>[1]!VendorFilteredRows( EquipmentListTable[],EquipmentListTable[Supplier], FilterSpecs!$A$6, $A$2)</f>
        <v>B</v>
      </c>
      <c r="Q267" s="125">
        <f>[1]!VendorFilteredRows( EquipmentListTable[],EquipmentListTable[Supplier], FilterSpecs!$A$6, $A$2)</f>
        <v>367</v>
      </c>
      <c r="R267" s="125" t="str">
        <f>[1]!VendorFilteredRows( EquipmentListTable[],EquipmentListTable[Supplier], FilterSpecs!$A$6, $A$2)</f>
        <v>COM-09190</v>
      </c>
      <c r="S267" s="125">
        <f>[1]!VendorFilteredRows( EquipmentListTable[],EquipmentListTable[Supplier], FilterSpecs!$A$6, $A$2)</f>
        <v>0.5</v>
      </c>
      <c r="T267" s="125">
        <f>[1]!VendorFilteredRows( EquipmentListTable[],EquipmentListTable[Supplier], FilterSpecs!$A$6, $A$2)</f>
        <v>2.5</v>
      </c>
      <c r="U267" s="125">
        <f>[1]!VendorFilteredRows( EquipmentListTable[],EquipmentListTable[Supplier], FilterSpecs!$A$6, $A$2)</f>
        <v>2.5</v>
      </c>
      <c r="V267" s="125">
        <f>[1]!VendorFilteredRows( EquipmentListTable[],EquipmentListTable[Supplier], FilterSpecs!$A$6, $A$2)</f>
        <v>0</v>
      </c>
      <c r="W267" s="125">
        <f>[1]!VendorFilteredRows( EquipmentListTable[],EquipmentListTable[Supplier], FilterSpecs!$A$6, $A$2)</f>
        <v>0</v>
      </c>
      <c r="X267" s="125" t="str">
        <f>[1]!VendorFilteredRows( EquipmentListTable[],EquipmentListTable[Supplier], FilterSpecs!$A$6, $A$2)</f>
        <v>https://www.sparkfun.com/products/9190</v>
      </c>
      <c r="Y267" s="125" t="str">
        <f>[1]!VendorFilteredRows( EquipmentListTable[],EquipmentListTable[Supplier], FilterSpecs!$A$6, $A$2)</f>
        <v>https://cdn.sparkfun.com/r/92-92/assets/parts/2/6/2/9/09190-03-L.jpg</v>
      </c>
      <c r="Z267" s="125" t="str">
        <f>[1]!VendorFilteredRows( EquipmentListTable[],EquipmentListTable[Supplier], FilterSpecs!$A$6, $A$2)</f>
        <v>https://www.sparkfun.com/products/09190</v>
      </c>
      <c r="AA267" s="125" t="str">
        <f>[1]!VendorFilteredRows( EquipmentListTable[],EquipmentListTable[Supplier], FilterSpecs!$A$6, $A$2)</f>
        <v>https://www.mouser.com/ProductDetail/474-COM-09190</v>
      </c>
      <c r="AB267" s="125"/>
      <c r="AC267" s="125"/>
    </row>
    <row r="268" spans="1:29" x14ac:dyDescent="0.3">
      <c r="A268" s="125" t="str">
        <f>[1]!VendorFilteredRows( EquipmentListTable[],EquipmentListTable[Supplier], FilterSpecs!$A$6, $A$2)</f>
        <v>Low-Level Electronics</v>
      </c>
      <c r="B268" s="125" t="str">
        <f>[1]!VendorFilteredRows( EquipmentListTable[],EquipmentListTable[Supplier], FilterSpecs!$A$6, $A$2)</f>
        <v>Buttons/Switches/Knobs</v>
      </c>
      <c r="C268" s="125" t="str">
        <f>[1]!VendorFilteredRows( EquipmentListTable[],EquipmentListTable[Supplier], FilterSpecs!$A$6, $A$2)</f>
        <v>SparkFun</v>
      </c>
      <c r="D268" s="125" t="str">
        <f>[1]!VendorFilteredRows( EquipmentListTable[],EquipmentListTable[Supplier], FilterSpecs!$A$6, $A$2)</f>
        <v>COM-10791</v>
      </c>
      <c r="E268" s="125">
        <f>[1]!VendorFilteredRows( EquipmentListTable[],EquipmentListTable[Supplier], FilterSpecs!$A$6, $A$2)</f>
        <v>1</v>
      </c>
      <c r="F268" s="125">
        <f>[1]!VendorFilteredRows( EquipmentListTable[],EquipmentListTable[Supplier], FilterSpecs!$A$6, $A$2)</f>
        <v>0</v>
      </c>
      <c r="G268" s="125">
        <f>[1]!VendorFilteredRows( EquipmentListTable[],EquipmentListTable[Supplier], FilterSpecs!$A$6, $A$2)</f>
        <v>0</v>
      </c>
      <c r="H268" s="125">
        <f>[1]!VendorFilteredRows( EquipmentListTable[],EquipmentListTable[Supplier], FilterSpecs!$A$6, $A$2)</f>
        <v>5</v>
      </c>
      <c r="I268" s="125">
        <f>[1]!VendorFilteredRows( EquipmentListTable[],EquipmentListTable[Supplier], FilterSpecs!$A$6, $A$2)</f>
        <v>5</v>
      </c>
      <c r="J268" s="125">
        <f>[1]!VendorFilteredRows( EquipmentListTable[],EquipmentListTable[Supplier], FilterSpecs!$A$6, $A$2)</f>
        <v>5</v>
      </c>
      <c r="K268" s="125">
        <f>[1]!VendorFilteredRows( EquipmentListTable[],EquipmentListTable[Supplier], FilterSpecs!$A$6, $A$2)</f>
        <v>0</v>
      </c>
      <c r="L268" s="125">
        <f>[1]!VendorFilteredRows( EquipmentListTable[],EquipmentListTable[Supplier], FilterSpecs!$A$6, $A$2)</f>
        <v>0</v>
      </c>
      <c r="M268" s="125" t="str">
        <f>[1]!VendorFilteredRows( EquipmentListTable[],EquipmentListTable[Supplier], FilterSpecs!$A$6, $A$2)</f>
        <v>Right Angle Tactile Button</v>
      </c>
      <c r="N268" s="125">
        <f>[1]!VendorFilteredRows( EquipmentListTable[],EquipmentListTable[Supplier], FilterSpecs!$A$6, $A$2)</f>
        <v>0.5</v>
      </c>
      <c r="O268" s="125">
        <f>[1]!VendorFilteredRows( EquipmentListTable[],EquipmentListTable[Supplier], FilterSpecs!$A$6, $A$2)</f>
        <v>0</v>
      </c>
      <c r="P268" s="125" t="str">
        <f>[1]!VendorFilteredRows( EquipmentListTable[],EquipmentListTable[Supplier], FilterSpecs!$A$6, $A$2)</f>
        <v>B</v>
      </c>
      <c r="Q268" s="125">
        <f>[1]!VendorFilteredRows( EquipmentListTable[],EquipmentListTable[Supplier], FilterSpecs!$A$6, $A$2)</f>
        <v>370</v>
      </c>
      <c r="R268" s="125" t="str">
        <f>[1]!VendorFilteredRows( EquipmentListTable[],EquipmentListTable[Supplier], FilterSpecs!$A$6, $A$2)</f>
        <v>COM-10791</v>
      </c>
      <c r="S268" s="125">
        <f>[1]!VendorFilteredRows( EquipmentListTable[],EquipmentListTable[Supplier], FilterSpecs!$A$6, $A$2)</f>
        <v>0.5</v>
      </c>
      <c r="T268" s="125">
        <f>[1]!VendorFilteredRows( EquipmentListTable[],EquipmentListTable[Supplier], FilterSpecs!$A$6, $A$2)</f>
        <v>2.5</v>
      </c>
      <c r="U268" s="125">
        <f>[1]!VendorFilteredRows( EquipmentListTable[],EquipmentListTable[Supplier], FilterSpecs!$A$6, $A$2)</f>
        <v>2.5</v>
      </c>
      <c r="V268" s="125">
        <f>[1]!VendorFilteredRows( EquipmentListTable[],EquipmentListTable[Supplier], FilterSpecs!$A$6, $A$2)</f>
        <v>0</v>
      </c>
      <c r="W268" s="125">
        <f>[1]!VendorFilteredRows( EquipmentListTable[],EquipmentListTable[Supplier], FilterSpecs!$A$6, $A$2)</f>
        <v>0</v>
      </c>
      <c r="X268" s="125" t="str">
        <f>[1]!VendorFilteredRows( EquipmentListTable[],EquipmentListTable[Supplier], FilterSpecs!$A$6, $A$2)</f>
        <v>https://www.sparkfun.com/products/10791</v>
      </c>
      <c r="Y268" s="125" t="str">
        <f>[1]!VendorFilteredRows( EquipmentListTable[],EquipmentListTable[Supplier], FilterSpecs!$A$6, $A$2)</f>
        <v>https://cdn.sparkfun.com/r/92-92/assets/parts/5/7/7/6/10791-01.jpg</v>
      </c>
      <c r="Z268" s="125" t="str">
        <f>[1]!VendorFilteredRows( EquipmentListTable[],EquipmentListTable[Supplier], FilterSpecs!$A$6, $A$2)</f>
        <v>https://www.sparkfun.com/products/10791</v>
      </c>
      <c r="AA268" s="125" t="str">
        <f>[1]!VendorFilteredRows( EquipmentListTable[],EquipmentListTable[Supplier], FilterSpecs!$A$6, $A$2)</f>
        <v>https://www.mouser.com/ProductDetail/474-COM-10791</v>
      </c>
      <c r="AB268" s="125"/>
      <c r="AC268" s="125"/>
    </row>
    <row r="269" spans="1:29" x14ac:dyDescent="0.3">
      <c r="A269" s="125" t="str">
        <f>[1]!VendorFilteredRows( EquipmentListTable[],EquipmentListTable[Supplier], FilterSpecs!$A$6, $A$2)</f>
        <v>Low-Level Electronics</v>
      </c>
      <c r="B269" s="125" t="str">
        <f>[1]!VendorFilteredRows( EquipmentListTable[],EquipmentListTable[Supplier], FilterSpecs!$A$6, $A$2)</f>
        <v>Buttons/Switches/Knobs</v>
      </c>
      <c r="C269" s="125" t="str">
        <f>[1]!VendorFilteredRows( EquipmentListTable[],EquipmentListTable[Supplier], FilterSpecs!$A$6, $A$2)</f>
        <v>SparkFun</v>
      </c>
      <c r="D269" s="125" t="str">
        <f>[1]!VendorFilteredRows( EquipmentListTable[],EquipmentListTable[Supplier], FilterSpecs!$A$6, $A$2)</f>
        <v>COM-08837</v>
      </c>
      <c r="E269" s="125">
        <f>[1]!VendorFilteredRows( EquipmentListTable[],EquipmentListTable[Supplier], FilterSpecs!$A$6, $A$2)</f>
        <v>1</v>
      </c>
      <c r="F269" s="125">
        <f>[1]!VendorFilteredRows( EquipmentListTable[],EquipmentListTable[Supplier], FilterSpecs!$A$6, $A$2)</f>
        <v>2</v>
      </c>
      <c r="G269" s="125">
        <f>[1]!VendorFilteredRows( EquipmentListTable[],EquipmentListTable[Supplier], FilterSpecs!$A$6, $A$2)</f>
        <v>0</v>
      </c>
      <c r="H269" s="125">
        <f>[1]!VendorFilteredRows( EquipmentListTable[],EquipmentListTable[Supplier], FilterSpecs!$A$6, $A$2)</f>
        <v>7</v>
      </c>
      <c r="I269" s="125">
        <f>[1]!VendorFilteredRows( EquipmentListTable[],EquipmentListTable[Supplier], FilterSpecs!$A$6, $A$2)</f>
        <v>5</v>
      </c>
      <c r="J269" s="125">
        <f>[1]!VendorFilteredRows( EquipmentListTable[],EquipmentListTable[Supplier], FilterSpecs!$A$6, $A$2)</f>
        <v>5</v>
      </c>
      <c r="K269" s="125">
        <f>[1]!VendorFilteredRows( EquipmentListTable[],EquipmentListTable[Supplier], FilterSpecs!$A$6, $A$2)</f>
        <v>2</v>
      </c>
      <c r="L269" s="125">
        <f>[1]!VendorFilteredRows( EquipmentListTable[],EquipmentListTable[Supplier], FilterSpecs!$A$6, $A$2)</f>
        <v>2</v>
      </c>
      <c r="M269" s="125" t="str">
        <f>[1]!VendorFilteredRows( EquipmentListTable[],EquipmentListTable[Supplier], FilterSpecs!$A$6, $A$2)</f>
        <v>Rocker Switch - SPST (right-angle)</v>
      </c>
      <c r="N269" s="125">
        <f>[1]!VendorFilteredRows( EquipmentListTable[],EquipmentListTable[Supplier], FilterSpecs!$A$6, $A$2)</f>
        <v>0.95</v>
      </c>
      <c r="O269" s="125">
        <f>[1]!VendorFilteredRows( EquipmentListTable[],EquipmentListTable[Supplier], FilterSpecs!$A$6, $A$2)</f>
        <v>1.9</v>
      </c>
      <c r="P269" s="125" t="str">
        <f>[1]!VendorFilteredRows( EquipmentListTable[],EquipmentListTable[Supplier], FilterSpecs!$A$6, $A$2)</f>
        <v>B</v>
      </c>
      <c r="Q269" s="125">
        <f>[1]!VendorFilteredRows( EquipmentListTable[],EquipmentListTable[Supplier], FilterSpecs!$A$6, $A$2)</f>
        <v>371</v>
      </c>
      <c r="R269" s="125" t="str">
        <f>[1]!VendorFilteredRows( EquipmentListTable[],EquipmentListTable[Supplier], FilterSpecs!$A$6, $A$2)</f>
        <v>COM-08837</v>
      </c>
      <c r="S269" s="125">
        <f>[1]!VendorFilteredRows( EquipmentListTable[],EquipmentListTable[Supplier], FilterSpecs!$A$6, $A$2)</f>
        <v>0.95</v>
      </c>
      <c r="T269" s="125">
        <f>[1]!VendorFilteredRows( EquipmentListTable[],EquipmentListTable[Supplier], FilterSpecs!$A$6, $A$2)</f>
        <v>6.6499999999999995</v>
      </c>
      <c r="U269" s="125">
        <f>[1]!VendorFilteredRows( EquipmentListTable[],EquipmentListTable[Supplier], FilterSpecs!$A$6, $A$2)</f>
        <v>4.75</v>
      </c>
      <c r="V269" s="125">
        <f>[1]!VendorFilteredRows( EquipmentListTable[],EquipmentListTable[Supplier], FilterSpecs!$A$6, $A$2)</f>
        <v>1.9</v>
      </c>
      <c r="W269" s="125">
        <f>[1]!VendorFilteredRows( EquipmentListTable[],EquipmentListTable[Supplier], FilterSpecs!$A$6, $A$2)</f>
        <v>1.9</v>
      </c>
      <c r="X269" s="125" t="str">
        <f>[1]!VendorFilteredRows( EquipmentListTable[],EquipmentListTable[Supplier], FilterSpecs!$A$6, $A$2)</f>
        <v>https://www.sparkfun.com/products/8837</v>
      </c>
      <c r="Y269" s="125" t="str">
        <f>[1]!VendorFilteredRows( EquipmentListTable[],EquipmentListTable[Supplier], FilterSpecs!$A$6, $A$2)</f>
        <v>https://cdn.sparkfun.com/r/92-92/assets/parts/1/8/4/7/08837-03-L.jpg</v>
      </c>
      <c r="Z269" s="125" t="str">
        <f>[1]!VendorFilteredRows( EquipmentListTable[],EquipmentListTable[Supplier], FilterSpecs!$A$6, $A$2)</f>
        <v>https://www.sparkfun.com/products/08837</v>
      </c>
      <c r="AA269" s="125" t="str">
        <f>[1]!VendorFilteredRows( EquipmentListTable[],EquipmentListTable[Supplier], FilterSpecs!$A$6, $A$2)</f>
        <v>https://www.mouser.com/ProductDetail/474-COM-08837</v>
      </c>
      <c r="AB269" s="125"/>
      <c r="AC269" s="125"/>
    </row>
    <row r="270" spans="1:29" x14ac:dyDescent="0.3">
      <c r="A270" s="125" t="str">
        <f>[1]!VendorFilteredRows( EquipmentListTable[],EquipmentListTable[Supplier], FilterSpecs!$A$6, $A$2)</f>
        <v>Low-Level Electronics</v>
      </c>
      <c r="B270" s="125" t="str">
        <f>[1]!VendorFilteredRows( EquipmentListTable[],EquipmentListTable[Supplier], FilterSpecs!$A$6, $A$2)</f>
        <v>Buttons/Switches/Knobs</v>
      </c>
      <c r="C270" s="125" t="str">
        <f>[1]!VendorFilteredRows( EquipmentListTable[],EquipmentListTable[Supplier], FilterSpecs!$A$6, $A$2)</f>
        <v>SparkFun</v>
      </c>
      <c r="D270" s="125" t="str">
        <f>[1]!VendorFilteredRows( EquipmentListTable[],EquipmentListTable[Supplier], FilterSpecs!$A$6, $A$2)</f>
        <v>COM-00102</v>
      </c>
      <c r="E270" s="125">
        <f>[1]!VendorFilteredRows( EquipmentListTable[],EquipmentListTable[Supplier], FilterSpecs!$A$6, $A$2)</f>
        <v>1</v>
      </c>
      <c r="F270" s="125">
        <f>[1]!VendorFilteredRows( EquipmentListTable[],EquipmentListTable[Supplier], FilterSpecs!$A$6, $A$2)</f>
        <v>0</v>
      </c>
      <c r="G270" s="125">
        <f>[1]!VendorFilteredRows( EquipmentListTable[],EquipmentListTable[Supplier], FilterSpecs!$A$6, $A$2)</f>
        <v>0</v>
      </c>
      <c r="H270" s="125">
        <f>[1]!VendorFilteredRows( EquipmentListTable[],EquipmentListTable[Supplier], FilterSpecs!$A$6, $A$2)</f>
        <v>5</v>
      </c>
      <c r="I270" s="125">
        <f>[1]!VendorFilteredRows( EquipmentListTable[],EquipmentListTable[Supplier], FilterSpecs!$A$6, $A$2)</f>
        <v>5</v>
      </c>
      <c r="J270" s="125">
        <f>[1]!VendorFilteredRows( EquipmentListTable[],EquipmentListTable[Supplier], FilterSpecs!$A$6, $A$2)</f>
        <v>5</v>
      </c>
      <c r="K270" s="125">
        <f>[1]!VendorFilteredRows( EquipmentListTable[],EquipmentListTable[Supplier], FilterSpecs!$A$6, $A$2)</f>
        <v>0</v>
      </c>
      <c r="L270" s="125">
        <f>[1]!VendorFilteredRows( EquipmentListTable[],EquipmentListTable[Supplier], FilterSpecs!$A$6, $A$2)</f>
        <v>0</v>
      </c>
      <c r="M270" s="125" t="str">
        <f>[1]!VendorFilteredRows( EquipmentListTable[],EquipmentListTable[Supplier], FilterSpecs!$A$6, $A$2)</f>
        <v xml:space="preserve">Mini Power Switch - SPDT </v>
      </c>
      <c r="N270" s="125">
        <f>[1]!VendorFilteredRows( EquipmentListTable[],EquipmentListTable[Supplier], FilterSpecs!$A$6, $A$2)</f>
        <v>1.5</v>
      </c>
      <c r="O270" s="125">
        <f>[1]!VendorFilteredRows( EquipmentListTable[],EquipmentListTable[Supplier], FilterSpecs!$A$6, $A$2)</f>
        <v>0</v>
      </c>
      <c r="P270" s="125" t="str">
        <f>[1]!VendorFilteredRows( EquipmentListTable[],EquipmentListTable[Supplier], FilterSpecs!$A$6, $A$2)</f>
        <v>B</v>
      </c>
      <c r="Q270" s="125">
        <f>[1]!VendorFilteredRows( EquipmentListTable[],EquipmentListTable[Supplier], FilterSpecs!$A$6, $A$2)</f>
        <v>372</v>
      </c>
      <c r="R270" s="125" t="str">
        <f>[1]!VendorFilteredRows( EquipmentListTable[],EquipmentListTable[Supplier], FilterSpecs!$A$6, $A$2)</f>
        <v>COM-00102</v>
      </c>
      <c r="S270" s="125">
        <f>[1]!VendorFilteredRows( EquipmentListTable[],EquipmentListTable[Supplier], FilterSpecs!$A$6, $A$2)</f>
        <v>1.5</v>
      </c>
      <c r="T270" s="125">
        <f>[1]!VendorFilteredRows( EquipmentListTable[],EquipmentListTable[Supplier], FilterSpecs!$A$6, $A$2)</f>
        <v>7.5</v>
      </c>
      <c r="U270" s="125">
        <f>[1]!VendorFilteredRows( EquipmentListTable[],EquipmentListTable[Supplier], FilterSpecs!$A$6, $A$2)</f>
        <v>7.5</v>
      </c>
      <c r="V270" s="125">
        <f>[1]!VendorFilteredRows( EquipmentListTable[],EquipmentListTable[Supplier], FilterSpecs!$A$6, $A$2)</f>
        <v>0</v>
      </c>
      <c r="W270" s="125">
        <f>[1]!VendorFilteredRows( EquipmentListTable[],EquipmentListTable[Supplier], FilterSpecs!$A$6, $A$2)</f>
        <v>0</v>
      </c>
      <c r="X270" s="125" t="str">
        <f>[1]!VendorFilteredRows( EquipmentListTable[],EquipmentListTable[Supplier], FilterSpecs!$A$6, $A$2)</f>
        <v>https://www.sparkfun.com/products/102</v>
      </c>
      <c r="Y270" s="125" t="str">
        <f>[1]!VendorFilteredRows( EquipmentListTable[],EquipmentListTable[Supplier], FilterSpecs!$A$6, $A$2)</f>
        <v>https://cdn.sparkfun.com/r/92-92/assets/parts/9/5/00102-02-L.jpg</v>
      </c>
      <c r="Z270" s="125" t="str">
        <f>[1]!VendorFilteredRows( EquipmentListTable[],EquipmentListTable[Supplier], FilterSpecs!$A$6, $A$2)</f>
        <v>https://www.sparkfun.com/products/00102</v>
      </c>
      <c r="AA270" s="125" t="str">
        <f>[1]!VendorFilteredRows( EquipmentListTable[],EquipmentListTable[Supplier], FilterSpecs!$A$6, $A$2)</f>
        <v>https://www.mouser.com/ProductDetail/474-COM-00102</v>
      </c>
      <c r="AB270" s="125"/>
      <c r="AC270" s="125"/>
    </row>
    <row r="271" spans="1:29" x14ac:dyDescent="0.3">
      <c r="A271" s="125" t="str">
        <f>[1]!VendorFilteredRows( EquipmentListTable[],EquipmentListTable[Supplier], FilterSpecs!$A$6, $A$2)</f>
        <v>Low-Level Electronics</v>
      </c>
      <c r="B271" s="125" t="str">
        <f>[1]!VendorFilteredRows( EquipmentListTable[],EquipmentListTable[Supplier], FilterSpecs!$A$6, $A$2)</f>
        <v>Buttons/Switches/Knobs</v>
      </c>
      <c r="C271" s="125" t="str">
        <f>[1]!VendorFilteredRows( EquipmentListTable[],EquipmentListTable[Supplier], FilterSpecs!$A$6, $A$2)</f>
        <v>SparkFun</v>
      </c>
      <c r="D271" s="125" t="str">
        <f>[1]!VendorFilteredRows( EquipmentListTable[],EquipmentListTable[Supplier], FilterSpecs!$A$6, $A$2)</f>
        <v>COM-09609</v>
      </c>
      <c r="E271" s="125">
        <f>[1]!VendorFilteredRows( EquipmentListTable[],EquipmentListTable[Supplier], FilterSpecs!$A$6, $A$2)</f>
        <v>0</v>
      </c>
      <c r="F271" s="125">
        <f>[1]!VendorFilteredRows( EquipmentListTable[],EquipmentListTable[Supplier], FilterSpecs!$A$6, $A$2)</f>
        <v>0</v>
      </c>
      <c r="G271" s="125">
        <f>[1]!VendorFilteredRows( EquipmentListTable[],EquipmentListTable[Supplier], FilterSpecs!$A$6, $A$2)</f>
        <v>0</v>
      </c>
      <c r="H271" s="125">
        <f>[1]!VendorFilteredRows( EquipmentListTable[],EquipmentListTable[Supplier], FilterSpecs!$A$6, $A$2)</f>
        <v>0</v>
      </c>
      <c r="I271" s="125">
        <f>[1]!VendorFilteredRows( EquipmentListTable[],EquipmentListTable[Supplier], FilterSpecs!$A$6, $A$2)</f>
        <v>0</v>
      </c>
      <c r="J271" s="125">
        <f>[1]!VendorFilteredRows( EquipmentListTable[],EquipmentListTable[Supplier], FilterSpecs!$A$6, $A$2)</f>
        <v>0</v>
      </c>
      <c r="K271" s="125">
        <f>[1]!VendorFilteredRows( EquipmentListTable[],EquipmentListTable[Supplier], FilterSpecs!$A$6, $A$2)</f>
        <v>0</v>
      </c>
      <c r="L271" s="125">
        <f>[1]!VendorFilteredRows( EquipmentListTable[],EquipmentListTable[Supplier], FilterSpecs!$A$6, $A$2)</f>
        <v>0</v>
      </c>
      <c r="M271" s="125" t="str">
        <f>[1]!VendorFilteredRows( EquipmentListTable[],EquipmentListTable[Supplier], FilterSpecs!$A$6, $A$2)</f>
        <v>SPDT Slide Switch</v>
      </c>
      <c r="N271" s="125">
        <f>[1]!VendorFilteredRows( EquipmentListTable[],EquipmentListTable[Supplier], FilterSpecs!$A$6, $A$2)</f>
        <v>0.75</v>
      </c>
      <c r="O271" s="125">
        <f>[1]!VendorFilteredRows( EquipmentListTable[],EquipmentListTable[Supplier], FilterSpecs!$A$6, $A$2)</f>
        <v>0</v>
      </c>
      <c r="P271" s="125" t="str">
        <f>[1]!VendorFilteredRows( EquipmentListTable[],EquipmentListTable[Supplier], FilterSpecs!$A$6, $A$2)</f>
        <v>G</v>
      </c>
      <c r="Q271" s="125">
        <f>[1]!VendorFilteredRows( EquipmentListTable[],EquipmentListTable[Supplier], FilterSpecs!$A$6, $A$2)</f>
        <v>373</v>
      </c>
      <c r="R271" s="125" t="str">
        <f>[1]!VendorFilteredRows( EquipmentListTable[],EquipmentListTable[Supplier], FilterSpecs!$A$6, $A$2)</f>
        <v>COM-09609</v>
      </c>
      <c r="S271" s="125">
        <f>[1]!VendorFilteredRows( EquipmentListTable[],EquipmentListTable[Supplier], FilterSpecs!$A$6, $A$2)</f>
        <v>0</v>
      </c>
      <c r="T271" s="125">
        <f>[1]!VendorFilteredRows( EquipmentListTable[],EquipmentListTable[Supplier], FilterSpecs!$A$6, $A$2)</f>
        <v>0</v>
      </c>
      <c r="U271" s="125">
        <f>[1]!VendorFilteredRows( EquipmentListTable[],EquipmentListTable[Supplier], FilterSpecs!$A$6, $A$2)</f>
        <v>0</v>
      </c>
      <c r="V271" s="125">
        <f>[1]!VendorFilteredRows( EquipmentListTable[],EquipmentListTable[Supplier], FilterSpecs!$A$6, $A$2)</f>
        <v>0</v>
      </c>
      <c r="W271" s="125">
        <f>[1]!VendorFilteredRows( EquipmentListTable[],EquipmentListTable[Supplier], FilterSpecs!$A$6, $A$2)</f>
        <v>0</v>
      </c>
      <c r="X271" s="125" t="str">
        <f>[1]!VendorFilteredRows( EquipmentListTable[],EquipmentListTable[Supplier], FilterSpecs!$A$6, $A$2)</f>
        <v>https://www.sparkfun.com/products/9609</v>
      </c>
      <c r="Y271" s="125" t="str">
        <f>[1]!VendorFilteredRows( EquipmentListTable[],EquipmentListTable[Supplier], FilterSpecs!$A$6, $A$2)</f>
        <v>https://cdn.sparkfun.com/r/92-92/assets/parts/3/4/3/1/09609-01.jpg</v>
      </c>
      <c r="Z271" s="125" t="str">
        <f>[1]!VendorFilteredRows( EquipmentListTable[],EquipmentListTable[Supplier], FilterSpecs!$A$6, $A$2)</f>
        <v>https://www.sparkfun.com/products/09609</v>
      </c>
      <c r="AA271" s="125" t="str">
        <f>[1]!VendorFilteredRows( EquipmentListTable[],EquipmentListTable[Supplier], FilterSpecs!$A$6, $A$2)</f>
        <v>https://www.mouser.com/ProductDetail/474-COM-09609</v>
      </c>
      <c r="AB271" s="125"/>
      <c r="AC271" s="125"/>
    </row>
    <row r="272" spans="1:29" x14ac:dyDescent="0.3">
      <c r="A272" s="125" t="str">
        <f>[1]!VendorFilteredRows( EquipmentListTable[],EquipmentListTable[Supplier], FilterSpecs!$A$6, $A$2)</f>
        <v>Low-Level Electronics</v>
      </c>
      <c r="B272" s="125" t="str">
        <f>[1]!VendorFilteredRows( EquipmentListTable[],EquipmentListTable[Supplier], FilterSpecs!$A$6, $A$2)</f>
        <v>Buttons/Switches/Knobs</v>
      </c>
      <c r="C272" s="125" t="str">
        <f>[1]!VendorFilteredRows( EquipmentListTable[],EquipmentListTable[Supplier], FilterSpecs!$A$6, $A$2)</f>
        <v>SparkFun</v>
      </c>
      <c r="D272" s="125" t="str">
        <f>[1]!VendorFilteredRows( EquipmentListTable[],EquipmentListTable[Supplier], FilterSpecs!$A$6, $A$2)</f>
        <v>COM-13834</v>
      </c>
      <c r="E272" s="125">
        <f>[1]!VendorFilteredRows( EquipmentListTable[],EquipmentListTable[Supplier], FilterSpecs!$A$6, $A$2)</f>
        <v>0</v>
      </c>
      <c r="F272" s="125">
        <f>[1]!VendorFilteredRows( EquipmentListTable[],EquipmentListTable[Supplier], FilterSpecs!$A$6, $A$2)</f>
        <v>1</v>
      </c>
      <c r="G272" s="125">
        <f>[1]!VendorFilteredRows( EquipmentListTable[],EquipmentListTable[Supplier], FilterSpecs!$A$6, $A$2)</f>
        <v>0</v>
      </c>
      <c r="H272" s="125">
        <f>[1]!VendorFilteredRows( EquipmentListTable[],EquipmentListTable[Supplier], FilterSpecs!$A$6, $A$2)</f>
        <v>1</v>
      </c>
      <c r="I272" s="125">
        <f>[1]!VendorFilteredRows( EquipmentListTable[],EquipmentListTable[Supplier], FilterSpecs!$A$6, $A$2)</f>
        <v>0</v>
      </c>
      <c r="J272" s="125">
        <f>[1]!VendorFilteredRows( EquipmentListTable[],EquipmentListTable[Supplier], FilterSpecs!$A$6, $A$2)</f>
        <v>0</v>
      </c>
      <c r="K272" s="125">
        <f>[1]!VendorFilteredRows( EquipmentListTable[],EquipmentListTable[Supplier], FilterSpecs!$A$6, $A$2)</f>
        <v>1</v>
      </c>
      <c r="L272" s="125">
        <f>[1]!VendorFilteredRows( EquipmentListTable[],EquipmentListTable[Supplier], FilterSpecs!$A$6, $A$2)</f>
        <v>1</v>
      </c>
      <c r="M272" s="125" t="str">
        <f>[1]!VendorFilteredRows( EquipmentListTable[],EquipmentListTable[Supplier], FilterSpecs!$A$6, $A$2)</f>
        <v>Cherry MX Switch</v>
      </c>
      <c r="N272" s="125">
        <f>[1]!VendorFilteredRows( EquipmentListTable[],EquipmentListTable[Supplier], FilterSpecs!$A$6, $A$2)</f>
        <v>0.95</v>
      </c>
      <c r="O272" s="125">
        <f>[1]!VendorFilteredRows( EquipmentListTable[],EquipmentListTable[Supplier], FilterSpecs!$A$6, $A$2)</f>
        <v>0.95</v>
      </c>
      <c r="P272" s="125" t="str">
        <f>[1]!VendorFilteredRows( EquipmentListTable[],EquipmentListTable[Supplier], FilterSpecs!$A$6, $A$2)</f>
        <v>A</v>
      </c>
      <c r="Q272" s="125">
        <f>[1]!VendorFilteredRows( EquipmentListTable[],EquipmentListTable[Supplier], FilterSpecs!$A$6, $A$2)</f>
        <v>374</v>
      </c>
      <c r="R272" s="125" t="str">
        <f>[1]!VendorFilteredRows( EquipmentListTable[],EquipmentListTable[Supplier], FilterSpecs!$A$6, $A$2)</f>
        <v>COM-13834</v>
      </c>
      <c r="S272" s="125">
        <f>[1]!VendorFilteredRows( EquipmentListTable[],EquipmentListTable[Supplier], FilterSpecs!$A$6, $A$2)</f>
        <v>0</v>
      </c>
      <c r="T272" s="125">
        <f>[1]!VendorFilteredRows( EquipmentListTable[],EquipmentListTable[Supplier], FilterSpecs!$A$6, $A$2)</f>
        <v>0.95</v>
      </c>
      <c r="U272" s="125">
        <f>[1]!VendorFilteredRows( EquipmentListTable[],EquipmentListTable[Supplier], FilterSpecs!$A$6, $A$2)</f>
        <v>0</v>
      </c>
      <c r="V272" s="125">
        <f>[1]!VendorFilteredRows( EquipmentListTable[],EquipmentListTable[Supplier], FilterSpecs!$A$6, $A$2)</f>
        <v>0.95</v>
      </c>
      <c r="W272" s="125">
        <f>[1]!VendorFilteredRows( EquipmentListTable[],EquipmentListTable[Supplier], FilterSpecs!$A$6, $A$2)</f>
        <v>0.95</v>
      </c>
      <c r="X272" s="125" t="str">
        <f>[1]!VendorFilteredRows( EquipmentListTable[],EquipmentListTable[Supplier], FilterSpecs!$A$6, $A$2)</f>
        <v>https://www.sparkfun.com/products/13834</v>
      </c>
      <c r="Y272" s="125" t="str">
        <f>[1]!VendorFilteredRows( EquipmentListTable[],EquipmentListTable[Supplier], FilterSpecs!$A$6, $A$2)</f>
        <v>https://cdn.sparkfun.com/r/92-92/assets/parts/1/1/4/3/1/13834-01.jpg</v>
      </c>
      <c r="Z272" s="125" t="str">
        <f>[1]!VendorFilteredRows( EquipmentListTable[],EquipmentListTable[Supplier], FilterSpecs!$A$6, $A$2)</f>
        <v>https://www.sparkfun.com/products/13834</v>
      </c>
      <c r="AA272" s="125" t="str">
        <f>[1]!VendorFilteredRows( EquipmentListTable[],EquipmentListTable[Supplier], FilterSpecs!$A$6, $A$2)</f>
        <v>https://www.mouser.com/ProductDetail/474-COM-13834</v>
      </c>
      <c r="AB272" s="125"/>
      <c r="AC272" s="125"/>
    </row>
    <row r="273" spans="1:29" x14ac:dyDescent="0.3">
      <c r="A273" s="125" t="str">
        <f>[1]!VendorFilteredRows( EquipmentListTable[],EquipmentListTable[Supplier], FilterSpecs!$A$6, $A$2)</f>
        <v>Low-Level Electronics</v>
      </c>
      <c r="B273" s="125" t="str">
        <f>[1]!VendorFilteredRows( EquipmentListTable[],EquipmentListTable[Supplier], FilterSpecs!$A$6, $A$2)</f>
        <v>Buttons/Switches/Knobs</v>
      </c>
      <c r="C273" s="125" t="str">
        <f>[1]!VendorFilteredRows( EquipmentListTable[],EquipmentListTable[Supplier], FilterSpecs!$A$6, $A$2)</f>
        <v>SparkFun</v>
      </c>
      <c r="D273" s="125" t="str">
        <f>[1]!VendorFilteredRows( EquipmentListTable[],EquipmentListTable[Supplier], FilterSpecs!$A$6, $A$2)</f>
        <v>COM-10063</v>
      </c>
      <c r="E273" s="125">
        <f>[1]!VendorFilteredRows( EquipmentListTable[],EquipmentListTable[Supplier], FilterSpecs!$A$6, $A$2)</f>
        <v>0</v>
      </c>
      <c r="F273" s="125">
        <f>[1]!VendorFilteredRows( EquipmentListTable[],EquipmentListTable[Supplier], FilterSpecs!$A$6, $A$2)</f>
        <v>1</v>
      </c>
      <c r="G273" s="125">
        <f>[1]!VendorFilteredRows( EquipmentListTable[],EquipmentListTable[Supplier], FilterSpecs!$A$6, $A$2)</f>
        <v>0</v>
      </c>
      <c r="H273" s="125">
        <f>[1]!VendorFilteredRows( EquipmentListTable[],EquipmentListTable[Supplier], FilterSpecs!$A$6, $A$2)</f>
        <v>1</v>
      </c>
      <c r="I273" s="125">
        <f>[1]!VendorFilteredRows( EquipmentListTable[],EquipmentListTable[Supplier], FilterSpecs!$A$6, $A$2)</f>
        <v>0</v>
      </c>
      <c r="J273" s="125">
        <f>[1]!VendorFilteredRows( EquipmentListTable[],EquipmentListTable[Supplier], FilterSpecs!$A$6, $A$2)</f>
        <v>0</v>
      </c>
      <c r="K273" s="125">
        <f>[1]!VendorFilteredRows( EquipmentListTable[],EquipmentListTable[Supplier], FilterSpecs!$A$6, $A$2)</f>
        <v>1</v>
      </c>
      <c r="L273" s="125">
        <f>[1]!VendorFilteredRows( EquipmentListTable[],EquipmentListTable[Supplier], FilterSpecs!$A$6, $A$2)</f>
        <v>1</v>
      </c>
      <c r="M273" s="125" t="str">
        <f>[1]!VendorFilteredRows( EquipmentListTable[],EquipmentListTable[Supplier], FilterSpecs!$A$6, $A$2)</f>
        <v>5-way Tactile Switch</v>
      </c>
      <c r="N273" s="125">
        <f>[1]!VendorFilteredRows( EquipmentListTable[],EquipmentListTable[Supplier], FilterSpecs!$A$6, $A$2)</f>
        <v>1.95</v>
      </c>
      <c r="O273" s="125">
        <f>[1]!VendorFilteredRows( EquipmentListTable[],EquipmentListTable[Supplier], FilterSpecs!$A$6, $A$2)</f>
        <v>1.95</v>
      </c>
      <c r="P273" s="125" t="str">
        <f>[1]!VendorFilteredRows( EquipmentListTable[],EquipmentListTable[Supplier], FilterSpecs!$A$6, $A$2)</f>
        <v>A</v>
      </c>
      <c r="Q273" s="125">
        <f>[1]!VendorFilteredRows( EquipmentListTable[],EquipmentListTable[Supplier], FilterSpecs!$A$6, $A$2)</f>
        <v>375</v>
      </c>
      <c r="R273" s="125" t="str">
        <f>[1]!VendorFilteredRows( EquipmentListTable[],EquipmentListTable[Supplier], FilterSpecs!$A$6, $A$2)</f>
        <v>COM-10063</v>
      </c>
      <c r="S273" s="125">
        <f>[1]!VendorFilteredRows( EquipmentListTable[],EquipmentListTable[Supplier], FilterSpecs!$A$6, $A$2)</f>
        <v>0</v>
      </c>
      <c r="T273" s="125">
        <f>[1]!VendorFilteredRows( EquipmentListTable[],EquipmentListTable[Supplier], FilterSpecs!$A$6, $A$2)</f>
        <v>1.95</v>
      </c>
      <c r="U273" s="125">
        <f>[1]!VendorFilteredRows( EquipmentListTable[],EquipmentListTable[Supplier], FilterSpecs!$A$6, $A$2)</f>
        <v>0</v>
      </c>
      <c r="V273" s="125">
        <f>[1]!VendorFilteredRows( EquipmentListTable[],EquipmentListTable[Supplier], FilterSpecs!$A$6, $A$2)</f>
        <v>1.95</v>
      </c>
      <c r="W273" s="125">
        <f>[1]!VendorFilteredRows( EquipmentListTable[],EquipmentListTable[Supplier], FilterSpecs!$A$6, $A$2)</f>
        <v>1.95</v>
      </c>
      <c r="X273" s="125" t="str">
        <f>[1]!VendorFilteredRows( EquipmentListTable[],EquipmentListTable[Supplier], FilterSpecs!$A$6, $A$2)</f>
        <v>https://www.sparkfun.com/products/10063</v>
      </c>
      <c r="Y273" s="125" t="str">
        <f>[1]!VendorFilteredRows( EquipmentListTable[],EquipmentListTable[Supplier], FilterSpecs!$A$6, $A$2)</f>
        <v>https://cdn.sparkfun.com/r/92-92/assets/parts/4/3/3/7/10063-01.jpg</v>
      </c>
      <c r="Z273" s="125" t="str">
        <f>[1]!VendorFilteredRows( EquipmentListTable[],EquipmentListTable[Supplier], FilterSpecs!$A$6, $A$2)</f>
        <v>https://www.sparkfun.com/products/10063</v>
      </c>
      <c r="AA273" s="125" t="str">
        <f>[1]!VendorFilteredRows( EquipmentListTable[],EquipmentListTable[Supplier], FilterSpecs!$A$6, $A$2)</f>
        <v>https://www.mouser.com/ProductDetail/474-COM-10063</v>
      </c>
      <c r="AB273" s="125"/>
      <c r="AC273" s="125"/>
    </row>
    <row r="274" spans="1:29" x14ac:dyDescent="0.3">
      <c r="A274" s="125" t="str">
        <f>[1]!VendorFilteredRows( EquipmentListTable[],EquipmentListTable[Supplier], FilterSpecs!$A$6, $A$2)</f>
        <v>Low-Level Electronics</v>
      </c>
      <c r="B274" s="125" t="str">
        <f>[1]!VendorFilteredRows( EquipmentListTable[],EquipmentListTable[Supplier], FilterSpecs!$A$6, $A$2)</f>
        <v>Buttons/Switches/Knobs</v>
      </c>
      <c r="C274" s="125" t="str">
        <f>[1]!VendorFilteredRows( EquipmentListTable[],EquipmentListTable[Supplier], FilterSpecs!$A$6, $A$2)</f>
        <v>SparkFun</v>
      </c>
      <c r="D274" s="125" t="str">
        <f>[1]!VendorFilteredRows( EquipmentListTable[],EquipmentListTable[Supplier], FilterSpecs!$A$6, $A$2)</f>
        <v>COM-09426</v>
      </c>
      <c r="E274" s="125">
        <f>[1]!VendorFilteredRows( EquipmentListTable[],EquipmentListTable[Supplier], FilterSpecs!$A$6, $A$2)</f>
        <v>0</v>
      </c>
      <c r="F274" s="125">
        <f>[1]!VendorFilteredRows( EquipmentListTable[],EquipmentListTable[Supplier], FilterSpecs!$A$6, $A$2)</f>
        <v>0</v>
      </c>
      <c r="G274" s="125">
        <f>[1]!VendorFilteredRows( EquipmentListTable[],EquipmentListTable[Supplier], FilterSpecs!$A$6, $A$2)</f>
        <v>0</v>
      </c>
      <c r="H274" s="125">
        <f>[1]!VendorFilteredRows( EquipmentListTable[],EquipmentListTable[Supplier], FilterSpecs!$A$6, $A$2)</f>
        <v>0</v>
      </c>
      <c r="I274" s="125">
        <f>[1]!VendorFilteredRows( EquipmentListTable[],EquipmentListTable[Supplier], FilterSpecs!$A$6, $A$2)</f>
        <v>0</v>
      </c>
      <c r="J274" s="125">
        <f>[1]!VendorFilteredRows( EquipmentListTable[],EquipmentListTable[Supplier], FilterSpecs!$A$6, $A$2)</f>
        <v>0</v>
      </c>
      <c r="K274" s="125">
        <f>[1]!VendorFilteredRows( EquipmentListTable[],EquipmentListTable[Supplier], FilterSpecs!$A$6, $A$2)</f>
        <v>0</v>
      </c>
      <c r="L274" s="125">
        <f>[1]!VendorFilteredRows( EquipmentListTable[],EquipmentListTable[Supplier], FilterSpecs!$A$6, $A$2)</f>
        <v>0</v>
      </c>
      <c r="M274" s="125" t="str">
        <f>[1]!VendorFilteredRows( EquipmentListTable[],EquipmentListTable[Supplier], FilterSpecs!$A$6, $A$2)</f>
        <v>Thumb Slide Joystick</v>
      </c>
      <c r="N274" s="125">
        <f>[1]!VendorFilteredRows( EquipmentListTable[],EquipmentListTable[Supplier], FilterSpecs!$A$6, $A$2)</f>
        <v>3.5</v>
      </c>
      <c r="O274" s="125">
        <f>[1]!VendorFilteredRows( EquipmentListTable[],EquipmentListTable[Supplier], FilterSpecs!$A$6, $A$2)</f>
        <v>0</v>
      </c>
      <c r="P274" s="125" t="str">
        <f>[1]!VendorFilteredRows( EquipmentListTable[],EquipmentListTable[Supplier], FilterSpecs!$A$6, $A$2)</f>
        <v>G</v>
      </c>
      <c r="Q274" s="125">
        <f>[1]!VendorFilteredRows( EquipmentListTable[],EquipmentListTable[Supplier], FilterSpecs!$A$6, $A$2)</f>
        <v>376</v>
      </c>
      <c r="R274" s="125" t="str">
        <f>[1]!VendorFilteredRows( EquipmentListTable[],EquipmentListTable[Supplier], FilterSpecs!$A$6, $A$2)</f>
        <v>COM-09426</v>
      </c>
      <c r="S274" s="125">
        <f>[1]!VendorFilteredRows( EquipmentListTable[],EquipmentListTable[Supplier], FilterSpecs!$A$6, $A$2)</f>
        <v>0</v>
      </c>
      <c r="T274" s="125">
        <f>[1]!VendorFilteredRows( EquipmentListTable[],EquipmentListTable[Supplier], FilterSpecs!$A$6, $A$2)</f>
        <v>0</v>
      </c>
      <c r="U274" s="125">
        <f>[1]!VendorFilteredRows( EquipmentListTable[],EquipmentListTable[Supplier], FilterSpecs!$A$6, $A$2)</f>
        <v>0</v>
      </c>
      <c r="V274" s="125">
        <f>[1]!VendorFilteredRows( EquipmentListTable[],EquipmentListTable[Supplier], FilterSpecs!$A$6, $A$2)</f>
        <v>0</v>
      </c>
      <c r="W274" s="125">
        <f>[1]!VendorFilteredRows( EquipmentListTable[],EquipmentListTable[Supplier], FilterSpecs!$A$6, $A$2)</f>
        <v>0</v>
      </c>
      <c r="X274" s="125" t="str">
        <f>[1]!VendorFilteredRows( EquipmentListTable[],EquipmentListTable[Supplier], FilterSpecs!$A$6, $A$2)</f>
        <v>https://www.sparkfun.com/products/9426</v>
      </c>
      <c r="Y274" s="125" t="str">
        <f>[1]!VendorFilteredRows( EquipmentListTable[],EquipmentListTable[Supplier], FilterSpecs!$A$6, $A$2)</f>
        <v>https://cdn.sparkfun.com/r/92-92/assets/parts/3/0/7/2/09426-01.jpg</v>
      </c>
      <c r="Z274" s="125" t="str">
        <f>[1]!VendorFilteredRows( EquipmentListTable[],EquipmentListTable[Supplier], FilterSpecs!$A$6, $A$2)</f>
        <v>https://www.sparkfun.com/products/09426</v>
      </c>
      <c r="AA274" s="125" t="str">
        <f>[1]!VendorFilteredRows( EquipmentListTable[],EquipmentListTable[Supplier], FilterSpecs!$A$6, $A$2)</f>
        <v>https://www.mouser.com/ProductDetail/474-COM-09426</v>
      </c>
      <c r="AB274" s="125"/>
      <c r="AC274" s="125"/>
    </row>
    <row r="275" spans="1:29" x14ac:dyDescent="0.3">
      <c r="A275" s="125" t="str">
        <f>[1]!VendorFilteredRows( EquipmentListTable[],EquipmentListTable[Supplier], FilterSpecs!$A$6, $A$2)</f>
        <v>Low-Level Electronics</v>
      </c>
      <c r="B275" s="125" t="str">
        <f>[1]!VendorFilteredRows( EquipmentListTable[],EquipmentListTable[Supplier], FilterSpecs!$A$6, $A$2)</f>
        <v>Buttons/Switches/Knobs</v>
      </c>
      <c r="C275" s="125" t="str">
        <f>[1]!VendorFilteredRows( EquipmentListTable[],EquipmentListTable[Supplier], FilterSpecs!$A$6, $A$2)</f>
        <v>SparkFun</v>
      </c>
      <c r="D275" s="125" t="str">
        <f>[1]!VendorFilteredRows( EquipmentListTable[],EquipmentListTable[Supplier], FilterSpecs!$A$6, $A$2)</f>
        <v>COM-10002</v>
      </c>
      <c r="E275" s="125">
        <f>[1]!VendorFilteredRows( EquipmentListTable[],EquipmentListTable[Supplier], FilterSpecs!$A$6, $A$2)</f>
        <v>0</v>
      </c>
      <c r="F275" s="125">
        <f>[1]!VendorFilteredRows( EquipmentListTable[],EquipmentListTable[Supplier], FilterSpecs!$A$6, $A$2)</f>
        <v>3</v>
      </c>
      <c r="G275" s="125">
        <f>[1]!VendorFilteredRows( EquipmentListTable[],EquipmentListTable[Supplier], FilterSpecs!$A$6, $A$2)</f>
        <v>0</v>
      </c>
      <c r="H275" s="125">
        <f>[1]!VendorFilteredRows( EquipmentListTable[],EquipmentListTable[Supplier], FilterSpecs!$A$6, $A$2)</f>
        <v>3</v>
      </c>
      <c r="I275" s="125">
        <f>[1]!VendorFilteredRows( EquipmentListTable[],EquipmentListTable[Supplier], FilterSpecs!$A$6, $A$2)</f>
        <v>0</v>
      </c>
      <c r="J275" s="125">
        <f>[1]!VendorFilteredRows( EquipmentListTable[],EquipmentListTable[Supplier], FilterSpecs!$A$6, $A$2)</f>
        <v>0</v>
      </c>
      <c r="K275" s="125">
        <f>[1]!VendorFilteredRows( EquipmentListTable[],EquipmentListTable[Supplier], FilterSpecs!$A$6, $A$2)</f>
        <v>3</v>
      </c>
      <c r="L275" s="125">
        <f>[1]!VendorFilteredRows( EquipmentListTable[],EquipmentListTable[Supplier], FilterSpecs!$A$6, $A$2)</f>
        <v>3</v>
      </c>
      <c r="M275" s="125" t="str">
        <f>[1]!VendorFilteredRows( EquipmentListTable[],EquipmentListTable[Supplier], FilterSpecs!$A$6, $A$2)</f>
        <v>Black Metal Knob - 14x24mm</v>
      </c>
      <c r="N275" s="125">
        <f>[1]!VendorFilteredRows( EquipmentListTable[],EquipmentListTable[Supplier], FilterSpecs!$A$6, $A$2)</f>
        <v>1.5</v>
      </c>
      <c r="O275" s="125">
        <f>[1]!VendorFilteredRows( EquipmentListTable[],EquipmentListTable[Supplier], FilterSpecs!$A$6, $A$2)</f>
        <v>4.5</v>
      </c>
      <c r="P275" s="125" t="str">
        <f>[1]!VendorFilteredRows( EquipmentListTable[],EquipmentListTable[Supplier], FilterSpecs!$A$6, $A$2)</f>
        <v>A</v>
      </c>
      <c r="Q275" s="125">
        <f>[1]!VendorFilteredRows( EquipmentListTable[],EquipmentListTable[Supplier], FilterSpecs!$A$6, $A$2)</f>
        <v>377</v>
      </c>
      <c r="R275" s="125" t="str">
        <f>[1]!VendorFilteredRows( EquipmentListTable[],EquipmentListTable[Supplier], FilterSpecs!$A$6, $A$2)</f>
        <v>COM-10002</v>
      </c>
      <c r="S275" s="125">
        <f>[1]!VendorFilteredRows( EquipmentListTable[],EquipmentListTable[Supplier], FilterSpecs!$A$6, $A$2)</f>
        <v>0</v>
      </c>
      <c r="T275" s="125">
        <f>[1]!VendorFilteredRows( EquipmentListTable[],EquipmentListTable[Supplier], FilterSpecs!$A$6, $A$2)</f>
        <v>4.5</v>
      </c>
      <c r="U275" s="125">
        <f>[1]!VendorFilteredRows( EquipmentListTable[],EquipmentListTable[Supplier], FilterSpecs!$A$6, $A$2)</f>
        <v>0</v>
      </c>
      <c r="V275" s="125">
        <f>[1]!VendorFilteredRows( EquipmentListTable[],EquipmentListTable[Supplier], FilterSpecs!$A$6, $A$2)</f>
        <v>4.5</v>
      </c>
      <c r="W275" s="125">
        <f>[1]!VendorFilteredRows( EquipmentListTable[],EquipmentListTable[Supplier], FilterSpecs!$A$6, $A$2)</f>
        <v>4.5</v>
      </c>
      <c r="X275" s="125" t="str">
        <f>[1]!VendorFilteredRows( EquipmentListTable[],EquipmentListTable[Supplier], FilterSpecs!$A$6, $A$2)</f>
        <v>https://www.sparkfun.com/products/10002</v>
      </c>
      <c r="Y275" s="125" t="str">
        <f>[1]!VendorFilteredRows( EquipmentListTable[],EquipmentListTable[Supplier], FilterSpecs!$A$6, $A$2)</f>
        <v>https://cdn.sparkfun.com/r/92-92/assets/parts/4/1/4/6/10002-01.jpg</v>
      </c>
      <c r="Z275" s="125" t="str">
        <f>[1]!VendorFilteredRows( EquipmentListTable[],EquipmentListTable[Supplier], FilterSpecs!$A$6, $A$2)</f>
        <v>https://www.sparkfun.com/products/10002</v>
      </c>
      <c r="AA275" s="125" t="str">
        <f>[1]!VendorFilteredRows( EquipmentListTable[],EquipmentListTable[Supplier], FilterSpecs!$A$6, $A$2)</f>
        <v>https://www.mouser.com/ProductDetail/474-COM-10002</v>
      </c>
      <c r="AB275" s="125"/>
      <c r="AC275" s="125"/>
    </row>
    <row r="276" spans="1:29" x14ac:dyDescent="0.3">
      <c r="A276" s="125" t="str">
        <f>[1]!VendorFilteredRows( EquipmentListTable[],EquipmentListTable[Supplier], FilterSpecs!$A$6, $A$2)</f>
        <v>Low-Level Electronics</v>
      </c>
      <c r="B276" s="125" t="str">
        <f>[1]!VendorFilteredRows( EquipmentListTable[],EquipmentListTable[Supplier], FilterSpecs!$A$6, $A$2)</f>
        <v>Buttons/Switches/Knobs</v>
      </c>
      <c r="C276" s="125" t="str">
        <f>[1]!VendorFilteredRows( EquipmentListTable[],EquipmentListTable[Supplier], FilterSpecs!$A$6, $A$2)</f>
        <v>SparkFun</v>
      </c>
      <c r="D276" s="125" t="str">
        <f>[1]!VendorFilteredRows( EquipmentListTable[],EquipmentListTable[Supplier], FilterSpecs!$A$6, $A$2)</f>
        <v>COM-10001</v>
      </c>
      <c r="E276" s="125">
        <f>[1]!VendorFilteredRows( EquipmentListTable[],EquipmentListTable[Supplier], FilterSpecs!$A$6, $A$2)</f>
        <v>0</v>
      </c>
      <c r="F276" s="125">
        <f>[1]!VendorFilteredRows( EquipmentListTable[],EquipmentListTable[Supplier], FilterSpecs!$A$6, $A$2)</f>
        <v>0</v>
      </c>
      <c r="G276" s="125">
        <f>[1]!VendorFilteredRows( EquipmentListTable[],EquipmentListTable[Supplier], FilterSpecs!$A$6, $A$2)</f>
        <v>0</v>
      </c>
      <c r="H276" s="125">
        <f>[1]!VendorFilteredRows( EquipmentListTable[],EquipmentListTable[Supplier], FilterSpecs!$A$6, $A$2)</f>
        <v>0</v>
      </c>
      <c r="I276" s="125">
        <f>[1]!VendorFilteredRows( EquipmentListTable[],EquipmentListTable[Supplier], FilterSpecs!$A$6, $A$2)</f>
        <v>0</v>
      </c>
      <c r="J276" s="125">
        <f>[1]!VendorFilteredRows( EquipmentListTable[],EquipmentListTable[Supplier], FilterSpecs!$A$6, $A$2)</f>
        <v>0</v>
      </c>
      <c r="K276" s="125">
        <f>[1]!VendorFilteredRows( EquipmentListTable[],EquipmentListTable[Supplier], FilterSpecs!$A$6, $A$2)</f>
        <v>0</v>
      </c>
      <c r="L276" s="125">
        <f>[1]!VendorFilteredRows( EquipmentListTable[],EquipmentListTable[Supplier], FilterSpecs!$A$6, $A$2)</f>
        <v>0</v>
      </c>
      <c r="M276" s="125" t="str">
        <f>[1]!VendorFilteredRows( EquipmentListTable[],EquipmentListTable[Supplier], FilterSpecs!$A$6, $A$2)</f>
        <v>Silver Metal Knob - 14x24mm</v>
      </c>
      <c r="N276" s="125">
        <f>[1]!VendorFilteredRows( EquipmentListTable[],EquipmentListTable[Supplier], FilterSpecs!$A$6, $A$2)</f>
        <v>1.5</v>
      </c>
      <c r="O276" s="125">
        <f>[1]!VendorFilteredRows( EquipmentListTable[],EquipmentListTable[Supplier], FilterSpecs!$A$6, $A$2)</f>
        <v>0</v>
      </c>
      <c r="P276" s="125" t="str">
        <f>[1]!VendorFilteredRows( EquipmentListTable[],EquipmentListTable[Supplier], FilterSpecs!$A$6, $A$2)</f>
        <v>G</v>
      </c>
      <c r="Q276" s="125">
        <f>[1]!VendorFilteredRows( EquipmentListTable[],EquipmentListTable[Supplier], FilterSpecs!$A$6, $A$2)</f>
        <v>378</v>
      </c>
      <c r="R276" s="125" t="str">
        <f>[1]!VendorFilteredRows( EquipmentListTable[],EquipmentListTable[Supplier], FilterSpecs!$A$6, $A$2)</f>
        <v>COM-10001</v>
      </c>
      <c r="S276" s="125">
        <f>[1]!VendorFilteredRows( EquipmentListTable[],EquipmentListTable[Supplier], FilterSpecs!$A$6, $A$2)</f>
        <v>0</v>
      </c>
      <c r="T276" s="125">
        <f>[1]!VendorFilteredRows( EquipmentListTable[],EquipmentListTable[Supplier], FilterSpecs!$A$6, $A$2)</f>
        <v>0</v>
      </c>
      <c r="U276" s="125">
        <f>[1]!VendorFilteredRows( EquipmentListTable[],EquipmentListTable[Supplier], FilterSpecs!$A$6, $A$2)</f>
        <v>0</v>
      </c>
      <c r="V276" s="125">
        <f>[1]!VendorFilteredRows( EquipmentListTable[],EquipmentListTable[Supplier], FilterSpecs!$A$6, $A$2)</f>
        <v>0</v>
      </c>
      <c r="W276" s="125">
        <f>[1]!VendorFilteredRows( EquipmentListTable[],EquipmentListTable[Supplier], FilterSpecs!$A$6, $A$2)</f>
        <v>0</v>
      </c>
      <c r="X276" s="125" t="str">
        <f>[1]!VendorFilteredRows( EquipmentListTable[],EquipmentListTable[Supplier], FilterSpecs!$A$6, $A$2)</f>
        <v>https://www.sparkfun.com/products/10002</v>
      </c>
      <c r="Y276" s="125" t="str">
        <f>[1]!VendorFilteredRows( EquipmentListTable[],EquipmentListTable[Supplier], FilterSpecs!$A$6, $A$2)</f>
        <v>https://cdn.sparkfun.com/r/92-92/assets/parts/4/1/4/6/10002-01.jpg</v>
      </c>
      <c r="Z276" s="125" t="str">
        <f>[1]!VendorFilteredRows( EquipmentListTable[],EquipmentListTable[Supplier], FilterSpecs!$A$6, $A$2)</f>
        <v>https://www.sparkfun.com/products/10001</v>
      </c>
      <c r="AA276" s="125" t="str">
        <f>[1]!VendorFilteredRows( EquipmentListTable[],EquipmentListTable[Supplier], FilterSpecs!$A$6, $A$2)</f>
        <v>https://www.mouser.com/ProductDetail/474-COM-10001</v>
      </c>
      <c r="AB276" s="125"/>
      <c r="AC276" s="125"/>
    </row>
    <row r="277" spans="1:29" x14ac:dyDescent="0.3">
      <c r="A277" s="125" t="str">
        <f>[1]!VendorFilteredRows( EquipmentListTable[],EquipmentListTable[Supplier], FilterSpecs!$A$6, $A$2)</f>
        <v>Low-Level Electronics</v>
      </c>
      <c r="B277" s="125" t="str">
        <f>[1]!VendorFilteredRows( EquipmentListTable[],EquipmentListTable[Supplier], FilterSpecs!$A$6, $A$2)</f>
        <v>Connectors, JST</v>
      </c>
      <c r="C277" s="125" t="str">
        <f>[1]!VendorFilteredRows( EquipmentListTable[],EquipmentListTable[Supplier], FilterSpecs!$A$6, $A$2)</f>
        <v>SparkFun</v>
      </c>
      <c r="D277" s="125" t="str">
        <f>[1]!VendorFilteredRows( EquipmentListTable[],EquipmentListTable[Supplier], FilterSpecs!$A$6, $A$2)</f>
        <v>PRT-09749</v>
      </c>
      <c r="E277" s="125">
        <f>[1]!VendorFilteredRows( EquipmentListTable[],EquipmentListTable[Supplier], FilterSpecs!$A$6, $A$2)</f>
        <v>2</v>
      </c>
      <c r="F277" s="125">
        <f>[1]!VendorFilteredRows( EquipmentListTable[],EquipmentListTable[Supplier], FilterSpecs!$A$6, $A$2)</f>
        <v>0</v>
      </c>
      <c r="G277" s="125">
        <f>[1]!VendorFilteredRows( EquipmentListTable[],EquipmentListTable[Supplier], FilterSpecs!$A$6, $A$2)</f>
        <v>0</v>
      </c>
      <c r="H277" s="125">
        <f>[1]!VendorFilteredRows( EquipmentListTable[],EquipmentListTable[Supplier], FilterSpecs!$A$6, $A$2)</f>
        <v>10</v>
      </c>
      <c r="I277" s="125">
        <f>[1]!VendorFilteredRows( EquipmentListTable[],EquipmentListTable[Supplier], FilterSpecs!$A$6, $A$2)</f>
        <v>10</v>
      </c>
      <c r="J277" s="125">
        <f>[1]!VendorFilteredRows( EquipmentListTable[],EquipmentListTable[Supplier], FilterSpecs!$A$6, $A$2)</f>
        <v>10</v>
      </c>
      <c r="K277" s="125">
        <f>[1]!VendorFilteredRows( EquipmentListTable[],EquipmentListTable[Supplier], FilterSpecs!$A$6, $A$2)</f>
        <v>0</v>
      </c>
      <c r="L277" s="125">
        <f>[1]!VendorFilteredRows( EquipmentListTable[],EquipmentListTable[Supplier], FilterSpecs!$A$6, $A$2)</f>
        <v>0</v>
      </c>
      <c r="M277" s="125" t="str">
        <f>[1]!VendorFilteredRows( EquipmentListTable[],EquipmentListTable[Supplier], FilterSpecs!$A$6, $A$2)</f>
        <v>JST Right-Angle Connector - Through-Hole 2-Pin</v>
      </c>
      <c r="N277" s="125">
        <f>[1]!VendorFilteredRows( EquipmentListTable[],EquipmentListTable[Supplier], FilterSpecs!$A$6, $A$2)</f>
        <v>0.95</v>
      </c>
      <c r="O277" s="125">
        <f>[1]!VendorFilteredRows( EquipmentListTable[],EquipmentListTable[Supplier], FilterSpecs!$A$6, $A$2)</f>
        <v>0</v>
      </c>
      <c r="P277" s="125" t="str">
        <f>[1]!VendorFilteredRows( EquipmentListTable[],EquipmentListTable[Supplier], FilterSpecs!$A$6, $A$2)</f>
        <v>B</v>
      </c>
      <c r="Q277" s="125">
        <f>[1]!VendorFilteredRows( EquipmentListTable[],EquipmentListTable[Supplier], FilterSpecs!$A$6, $A$2)</f>
        <v>386</v>
      </c>
      <c r="R277" s="125" t="str">
        <f>[1]!VendorFilteredRows( EquipmentListTable[],EquipmentListTable[Supplier], FilterSpecs!$A$6, $A$2)</f>
        <v>PRT-09749</v>
      </c>
      <c r="S277" s="125">
        <f>[1]!VendorFilteredRows( EquipmentListTable[],EquipmentListTable[Supplier], FilterSpecs!$A$6, $A$2)</f>
        <v>1.9</v>
      </c>
      <c r="T277" s="125">
        <f>[1]!VendorFilteredRows( EquipmentListTable[],EquipmentListTable[Supplier], FilterSpecs!$A$6, $A$2)</f>
        <v>9.5</v>
      </c>
      <c r="U277" s="125">
        <f>[1]!VendorFilteredRows( EquipmentListTable[],EquipmentListTable[Supplier], FilterSpecs!$A$6, $A$2)</f>
        <v>9.5</v>
      </c>
      <c r="V277" s="125">
        <f>[1]!VendorFilteredRows( EquipmentListTable[],EquipmentListTable[Supplier], FilterSpecs!$A$6, $A$2)</f>
        <v>0</v>
      </c>
      <c r="W277" s="125">
        <f>[1]!VendorFilteredRows( EquipmentListTable[],EquipmentListTable[Supplier], FilterSpecs!$A$6, $A$2)</f>
        <v>0</v>
      </c>
      <c r="X277" s="125" t="str">
        <f>[1]!VendorFilteredRows( EquipmentListTable[],EquipmentListTable[Supplier], FilterSpecs!$A$6, $A$2)</f>
        <v>https://www.sparkfun.com/products/9749</v>
      </c>
      <c r="Y277" s="125" t="str">
        <f>[1]!VendorFilteredRows( EquipmentListTable[],EquipmentListTable[Supplier], FilterSpecs!$A$6, $A$2)</f>
        <v>https://cdn.sparkfun.com/r/92-92/assets/parts/3/7/0/9/09749-01.jpg</v>
      </c>
      <c r="Z277" s="125" t="str">
        <f>[1]!VendorFilteredRows( EquipmentListTable[],EquipmentListTable[Supplier], FilterSpecs!$A$6, $A$2)</f>
        <v>https://www.sparkfun.com/products/09749</v>
      </c>
      <c r="AA277" s="125" t="str">
        <f>[1]!VendorFilteredRows( EquipmentListTable[],EquipmentListTable[Supplier], FilterSpecs!$A$6, $A$2)</f>
        <v>https://www.mouser.com/ProductDetail/474-PRT-09749</v>
      </c>
      <c r="AB277" s="125"/>
      <c r="AC277" s="125"/>
    </row>
    <row r="278" spans="1:29" x14ac:dyDescent="0.3">
      <c r="A278" s="125" t="str">
        <f>[1]!VendorFilteredRows( EquipmentListTable[],EquipmentListTable[Supplier], FilterSpecs!$A$6, $A$2)</f>
        <v>Low-Level Electronics</v>
      </c>
      <c r="B278" s="125" t="str">
        <f>[1]!VendorFilteredRows( EquipmentListTable[],EquipmentListTable[Supplier], FilterSpecs!$A$6, $A$2)</f>
        <v>Connectors, JST</v>
      </c>
      <c r="C278" s="125" t="str">
        <f>[1]!VendorFilteredRows( EquipmentListTable[],EquipmentListTable[Supplier], FilterSpecs!$A$6, $A$2)</f>
        <v>SparkFun</v>
      </c>
      <c r="D278" s="125" t="str">
        <f>[1]!VendorFilteredRows( EquipmentListTable[],EquipmentListTable[Supplier], FilterSpecs!$A$6, $A$2)</f>
        <v>PRT-09750</v>
      </c>
      <c r="E278" s="125">
        <f>[1]!VendorFilteredRows( EquipmentListTable[],EquipmentListTable[Supplier], FilterSpecs!$A$6, $A$2)</f>
        <v>1</v>
      </c>
      <c r="F278" s="125">
        <f>[1]!VendorFilteredRows( EquipmentListTable[],EquipmentListTable[Supplier], FilterSpecs!$A$6, $A$2)</f>
        <v>0</v>
      </c>
      <c r="G278" s="125">
        <f>[1]!VendorFilteredRows( EquipmentListTable[],EquipmentListTable[Supplier], FilterSpecs!$A$6, $A$2)</f>
        <v>0</v>
      </c>
      <c r="H278" s="125">
        <f>[1]!VendorFilteredRows( EquipmentListTable[],EquipmentListTable[Supplier], FilterSpecs!$A$6, $A$2)</f>
        <v>5</v>
      </c>
      <c r="I278" s="125">
        <f>[1]!VendorFilteredRows( EquipmentListTable[],EquipmentListTable[Supplier], FilterSpecs!$A$6, $A$2)</f>
        <v>5</v>
      </c>
      <c r="J278" s="125">
        <f>[1]!VendorFilteredRows( EquipmentListTable[],EquipmentListTable[Supplier], FilterSpecs!$A$6, $A$2)</f>
        <v>5</v>
      </c>
      <c r="K278" s="125">
        <f>[1]!VendorFilteredRows( EquipmentListTable[],EquipmentListTable[Supplier], FilterSpecs!$A$6, $A$2)</f>
        <v>0</v>
      </c>
      <c r="L278" s="125">
        <f>[1]!VendorFilteredRows( EquipmentListTable[],EquipmentListTable[Supplier], FilterSpecs!$A$6, $A$2)</f>
        <v>0</v>
      </c>
      <c r="M278" s="125" t="str">
        <f>[1]!VendorFilteredRows( EquipmentListTable[],EquipmentListTable[Supplier], FilterSpecs!$A$6, $A$2)</f>
        <v>JST Right Angle Connector - Through-Hole 3-Pin</v>
      </c>
      <c r="N278" s="125">
        <f>[1]!VendorFilteredRows( EquipmentListTable[],EquipmentListTable[Supplier], FilterSpecs!$A$6, $A$2)</f>
        <v>0.95</v>
      </c>
      <c r="O278" s="125">
        <f>[1]!VendorFilteredRows( EquipmentListTable[],EquipmentListTable[Supplier], FilterSpecs!$A$6, $A$2)</f>
        <v>0</v>
      </c>
      <c r="P278" s="125" t="str">
        <f>[1]!VendorFilteredRows( EquipmentListTable[],EquipmentListTable[Supplier], FilterSpecs!$A$6, $A$2)</f>
        <v>B</v>
      </c>
      <c r="Q278" s="125">
        <f>[1]!VendorFilteredRows( EquipmentListTable[],EquipmentListTable[Supplier], FilterSpecs!$A$6, $A$2)</f>
        <v>387</v>
      </c>
      <c r="R278" s="125" t="str">
        <f>[1]!VendorFilteredRows( EquipmentListTable[],EquipmentListTable[Supplier], FilterSpecs!$A$6, $A$2)</f>
        <v>PRT-09750</v>
      </c>
      <c r="S278" s="125">
        <f>[1]!VendorFilteredRows( EquipmentListTable[],EquipmentListTable[Supplier], FilterSpecs!$A$6, $A$2)</f>
        <v>0.95</v>
      </c>
      <c r="T278" s="125">
        <f>[1]!VendorFilteredRows( EquipmentListTable[],EquipmentListTable[Supplier], FilterSpecs!$A$6, $A$2)</f>
        <v>4.75</v>
      </c>
      <c r="U278" s="125">
        <f>[1]!VendorFilteredRows( EquipmentListTable[],EquipmentListTable[Supplier], FilterSpecs!$A$6, $A$2)</f>
        <v>4.75</v>
      </c>
      <c r="V278" s="125">
        <f>[1]!VendorFilteredRows( EquipmentListTable[],EquipmentListTable[Supplier], FilterSpecs!$A$6, $A$2)</f>
        <v>0</v>
      </c>
      <c r="W278" s="125">
        <f>[1]!VendorFilteredRows( EquipmentListTable[],EquipmentListTable[Supplier], FilterSpecs!$A$6, $A$2)</f>
        <v>0</v>
      </c>
      <c r="X278" s="125" t="str">
        <f>[1]!VendorFilteredRows( EquipmentListTable[],EquipmentListTable[Supplier], FilterSpecs!$A$6, $A$2)</f>
        <v>https://www.sparkfun.com/products/9750</v>
      </c>
      <c r="Y278" s="125" t="str">
        <f>[1]!VendorFilteredRows( EquipmentListTable[],EquipmentListTable[Supplier], FilterSpecs!$A$6, $A$2)</f>
        <v>https://cdn.sparkfun.com/r/92-92/assets/parts/3/7/1/0/09750-01.jpg</v>
      </c>
      <c r="Z278" s="125" t="str">
        <f>[1]!VendorFilteredRows( EquipmentListTable[],EquipmentListTable[Supplier], FilterSpecs!$A$6, $A$2)</f>
        <v>https://www.sparkfun.com/products/09750</v>
      </c>
      <c r="AA278" s="125" t="str">
        <f>[1]!VendorFilteredRows( EquipmentListTable[],EquipmentListTable[Supplier], FilterSpecs!$A$6, $A$2)</f>
        <v>https://www.mouser.com/ProductDetail/474-PRT-09750</v>
      </c>
      <c r="AB278" s="125"/>
      <c r="AC278" s="125"/>
    </row>
    <row r="279" spans="1:29" x14ac:dyDescent="0.3">
      <c r="A279" s="125" t="str">
        <f>[1]!VendorFilteredRows( EquipmentListTable[],EquipmentListTable[Supplier], FilterSpecs!$A$6, $A$2)</f>
        <v>Low-Level Electronics</v>
      </c>
      <c r="B279" s="125" t="str">
        <f>[1]!VendorFilteredRows( EquipmentListTable[],EquipmentListTable[Supplier], FilterSpecs!$A$6, $A$2)</f>
        <v>Connectors, JST</v>
      </c>
      <c r="C279" s="125" t="str">
        <f>[1]!VendorFilteredRows( EquipmentListTable[],EquipmentListTable[Supplier], FilterSpecs!$A$6, $A$2)</f>
        <v>SparkFun</v>
      </c>
      <c r="D279" s="125" t="str">
        <f>[1]!VendorFilteredRows( EquipmentListTable[],EquipmentListTable[Supplier], FilterSpecs!$A$6, $A$2)</f>
        <v>PRT-10501</v>
      </c>
      <c r="E279" s="125">
        <f>[1]!VendorFilteredRows( EquipmentListTable[],EquipmentListTable[Supplier], FilterSpecs!$A$6, $A$2)</f>
        <v>0</v>
      </c>
      <c r="F279" s="125">
        <f>[1]!VendorFilteredRows( EquipmentListTable[],EquipmentListTable[Supplier], FilterSpecs!$A$6, $A$2)</f>
        <v>0</v>
      </c>
      <c r="G279" s="125">
        <f>[1]!VendorFilteredRows( EquipmentListTable[],EquipmentListTable[Supplier], FilterSpecs!$A$6, $A$2)</f>
        <v>0</v>
      </c>
      <c r="H279" s="125">
        <f>[1]!VendorFilteredRows( EquipmentListTable[],EquipmentListTable[Supplier], FilterSpecs!$A$6, $A$2)</f>
        <v>0</v>
      </c>
      <c r="I279" s="125">
        <f>[1]!VendorFilteredRows( EquipmentListTable[],EquipmentListTable[Supplier], FilterSpecs!$A$6, $A$2)</f>
        <v>0</v>
      </c>
      <c r="J279" s="125">
        <f>[1]!VendorFilteredRows( EquipmentListTable[],EquipmentListTable[Supplier], FilterSpecs!$A$6, $A$2)</f>
        <v>0</v>
      </c>
      <c r="K279" s="125">
        <f>[1]!VendorFilteredRows( EquipmentListTable[],EquipmentListTable[Supplier], FilterSpecs!$A$6, $A$2)</f>
        <v>0</v>
      </c>
      <c r="L279" s="125">
        <f>[1]!VendorFilteredRows( EquipmentListTable[],EquipmentListTable[Supplier], FilterSpecs!$A$6, $A$2)</f>
        <v>0</v>
      </c>
      <c r="M279" s="125" t="str">
        <f>[1]!VendorFilteredRows( EquipmentListTable[],EquipmentListTable[Supplier], FilterSpecs!$A$6, $A$2)</f>
        <v>JST RCY Connector - Male/Female Set (2-pin)</v>
      </c>
      <c r="N279" s="125">
        <f>[1]!VendorFilteredRows( EquipmentListTable[],EquipmentListTable[Supplier], FilterSpecs!$A$6, $A$2)</f>
        <v>0.5</v>
      </c>
      <c r="O279" s="125">
        <f>[1]!VendorFilteredRows( EquipmentListTable[],EquipmentListTable[Supplier], FilterSpecs!$A$6, $A$2)</f>
        <v>0</v>
      </c>
      <c r="P279" s="125" t="str">
        <f>[1]!VendorFilteredRows( EquipmentListTable[],EquipmentListTable[Supplier], FilterSpecs!$A$6, $A$2)</f>
        <v>A</v>
      </c>
      <c r="Q279" s="125">
        <f>[1]!VendorFilteredRows( EquipmentListTable[],EquipmentListTable[Supplier], FilterSpecs!$A$6, $A$2)</f>
        <v>388</v>
      </c>
      <c r="R279" s="125" t="str">
        <f>[1]!VendorFilteredRows( EquipmentListTable[],EquipmentListTable[Supplier], FilterSpecs!$A$6, $A$2)</f>
        <v>PRT-10501</v>
      </c>
      <c r="S279" s="125">
        <f>[1]!VendorFilteredRows( EquipmentListTable[],EquipmentListTable[Supplier], FilterSpecs!$A$6, $A$2)</f>
        <v>0</v>
      </c>
      <c r="T279" s="125">
        <f>[1]!VendorFilteredRows( EquipmentListTable[],EquipmentListTable[Supplier], FilterSpecs!$A$6, $A$2)</f>
        <v>0</v>
      </c>
      <c r="U279" s="125">
        <f>[1]!VendorFilteredRows( EquipmentListTable[],EquipmentListTable[Supplier], FilterSpecs!$A$6, $A$2)</f>
        <v>0</v>
      </c>
      <c r="V279" s="125">
        <f>[1]!VendorFilteredRows( EquipmentListTable[],EquipmentListTable[Supplier], FilterSpecs!$A$6, $A$2)</f>
        <v>0</v>
      </c>
      <c r="W279" s="125">
        <f>[1]!VendorFilteredRows( EquipmentListTable[],EquipmentListTable[Supplier], FilterSpecs!$A$6, $A$2)</f>
        <v>0</v>
      </c>
      <c r="X279" s="125" t="str">
        <f>[1]!VendorFilteredRows( EquipmentListTable[],EquipmentListTable[Supplier], FilterSpecs!$A$6, $A$2)</f>
        <v>https://www.sparkfun.com/products/10501</v>
      </c>
      <c r="Y279" s="125" t="str">
        <f>[1]!VendorFilteredRows( EquipmentListTable[],EquipmentListTable[Supplier], FilterSpecs!$A$6, $A$2)</f>
        <v>https://cdn.sparkfun.com/r/92-92/assets/parts/5/0/3/5/10501-01.jpg</v>
      </c>
      <c r="Z279" s="125" t="str">
        <f>[1]!VendorFilteredRows( EquipmentListTable[],EquipmentListTable[Supplier], FilterSpecs!$A$6, $A$2)</f>
        <v>https://www.sparkfun.com/products/10501</v>
      </c>
      <c r="AA279" s="125" t="str">
        <f>[1]!VendorFilteredRows( EquipmentListTable[],EquipmentListTable[Supplier], FilterSpecs!$A$6, $A$2)</f>
        <v>https://www.mouser.com/ProductDetail/474-PRT-10501</v>
      </c>
      <c r="AB279" s="125"/>
      <c r="AC279" s="125"/>
    </row>
    <row r="280" spans="1:29" x14ac:dyDescent="0.3">
      <c r="A280" s="125" t="str">
        <f>[1]!VendorFilteredRows( EquipmentListTable[],EquipmentListTable[Supplier], FilterSpecs!$A$6, $A$2)</f>
        <v>Low-Level Electronics</v>
      </c>
      <c r="B280" s="125" t="str">
        <f>[1]!VendorFilteredRows( EquipmentListTable[],EquipmentListTable[Supplier], FilterSpecs!$A$6, $A$2)</f>
        <v>Connectors, JST</v>
      </c>
      <c r="C280" s="125" t="str">
        <f>[1]!VendorFilteredRows( EquipmentListTable[],EquipmentListTable[Supplier], FilterSpecs!$A$6, $A$2)</f>
        <v>SparkFun</v>
      </c>
      <c r="D280" s="125" t="str">
        <f>[1]!VendorFilteredRows( EquipmentListTable[],EquipmentListTable[Supplier], FilterSpecs!$A$6, $A$2)</f>
        <v>PRT-08612</v>
      </c>
      <c r="E280" s="125">
        <f>[1]!VendorFilteredRows( EquipmentListTable[],EquipmentListTable[Supplier], FilterSpecs!$A$6, $A$2)</f>
        <v>0</v>
      </c>
      <c r="F280" s="125">
        <f>[1]!VendorFilteredRows( EquipmentListTable[],EquipmentListTable[Supplier], FilterSpecs!$A$6, $A$2)</f>
        <v>0</v>
      </c>
      <c r="G280" s="125">
        <f>[1]!VendorFilteredRows( EquipmentListTable[],EquipmentListTable[Supplier], FilterSpecs!$A$6, $A$2)</f>
        <v>0</v>
      </c>
      <c r="H280" s="125">
        <f>[1]!VendorFilteredRows( EquipmentListTable[],EquipmentListTable[Supplier], FilterSpecs!$A$6, $A$2)</f>
        <v>0</v>
      </c>
      <c r="I280" s="125">
        <f>[1]!VendorFilteredRows( EquipmentListTable[],EquipmentListTable[Supplier], FilterSpecs!$A$6, $A$2)</f>
        <v>0</v>
      </c>
      <c r="J280" s="125">
        <f>[1]!VendorFilteredRows( EquipmentListTable[],EquipmentListTable[Supplier], FilterSpecs!$A$6, $A$2)</f>
        <v>0</v>
      </c>
      <c r="K280" s="125">
        <f>[1]!VendorFilteredRows( EquipmentListTable[],EquipmentListTable[Supplier], FilterSpecs!$A$6, $A$2)</f>
        <v>0</v>
      </c>
      <c r="L280" s="125">
        <f>[1]!VendorFilteredRows( EquipmentListTable[],EquipmentListTable[Supplier], FilterSpecs!$A$6, $A$2)</f>
        <v>0</v>
      </c>
      <c r="M280" s="125" t="str">
        <f>[1]!VendorFilteredRows( EquipmentListTable[],EquipmentListTable[Supplier], FilterSpecs!$A$6, $A$2)</f>
        <v>JST Right Angle Connector - White</v>
      </c>
      <c r="N280" s="125">
        <f>[1]!VendorFilteredRows( EquipmentListTable[],EquipmentListTable[Supplier], FilterSpecs!$A$6, $A$2)</f>
        <v>0.95</v>
      </c>
      <c r="O280" s="125">
        <f>[1]!VendorFilteredRows( EquipmentListTable[],EquipmentListTable[Supplier], FilterSpecs!$A$6, $A$2)</f>
        <v>0</v>
      </c>
      <c r="P280" s="125" t="str">
        <f>[1]!VendorFilteredRows( EquipmentListTable[],EquipmentListTable[Supplier], FilterSpecs!$A$6, $A$2)</f>
        <v>A</v>
      </c>
      <c r="Q280" s="125">
        <f>[1]!VendorFilteredRows( EquipmentListTable[],EquipmentListTable[Supplier], FilterSpecs!$A$6, $A$2)</f>
        <v>389</v>
      </c>
      <c r="R280" s="125" t="str">
        <f>[1]!VendorFilteredRows( EquipmentListTable[],EquipmentListTable[Supplier], FilterSpecs!$A$6, $A$2)</f>
        <v>PRT-08612</v>
      </c>
      <c r="S280" s="125">
        <f>[1]!VendorFilteredRows( EquipmentListTable[],EquipmentListTable[Supplier], FilterSpecs!$A$6, $A$2)</f>
        <v>0</v>
      </c>
      <c r="T280" s="125">
        <f>[1]!VendorFilteredRows( EquipmentListTable[],EquipmentListTable[Supplier], FilterSpecs!$A$6, $A$2)</f>
        <v>0</v>
      </c>
      <c r="U280" s="125">
        <f>[1]!VendorFilteredRows( EquipmentListTable[],EquipmentListTable[Supplier], FilterSpecs!$A$6, $A$2)</f>
        <v>0</v>
      </c>
      <c r="V280" s="125">
        <f>[1]!VendorFilteredRows( EquipmentListTable[],EquipmentListTable[Supplier], FilterSpecs!$A$6, $A$2)</f>
        <v>0</v>
      </c>
      <c r="W280" s="125">
        <f>[1]!VendorFilteredRows( EquipmentListTable[],EquipmentListTable[Supplier], FilterSpecs!$A$6, $A$2)</f>
        <v>0</v>
      </c>
      <c r="X280" s="125" t="str">
        <f>[1]!VendorFilteredRows( EquipmentListTable[],EquipmentListTable[Supplier], FilterSpecs!$A$6, $A$2)</f>
        <v>https://www.sparkfun.com/products/8612</v>
      </c>
      <c r="Y280" s="125" t="str">
        <f>[1]!VendorFilteredRows( EquipmentListTable[],EquipmentListTable[Supplier], FilterSpecs!$A$6, $A$2)</f>
        <v>https://cdn.sparkfun.com/r/92-92/assets/parts/1/6/9/6/08612-04-L.jpg</v>
      </c>
      <c r="Z280" s="125" t="str">
        <f>[1]!VendorFilteredRows( EquipmentListTable[],EquipmentListTable[Supplier], FilterSpecs!$A$6, $A$2)</f>
        <v>https://www.sparkfun.com/products/08612</v>
      </c>
      <c r="AA280" s="125" t="str">
        <f>[1]!VendorFilteredRows( EquipmentListTable[],EquipmentListTable[Supplier], FilterSpecs!$A$6, $A$2)</f>
        <v>https://www.mouser.com/ProductDetail/474-PRT-08612</v>
      </c>
      <c r="AB280" s="125"/>
      <c r="AC280" s="125"/>
    </row>
    <row r="281" spans="1:29" x14ac:dyDescent="0.3">
      <c r="A281" s="125" t="str">
        <f>[1]!VendorFilteredRows( EquipmentListTable[],EquipmentListTable[Supplier], FilterSpecs!$A$6, $A$2)</f>
        <v>Low-Level Electronics</v>
      </c>
      <c r="B281" s="125" t="str">
        <f>[1]!VendorFilteredRows( EquipmentListTable[],EquipmentListTable[Supplier], FilterSpecs!$A$6, $A$2)</f>
        <v>Connectors, JST</v>
      </c>
      <c r="C281" s="125" t="str">
        <f>[1]!VendorFilteredRows( EquipmentListTable[],EquipmentListTable[Supplier], FilterSpecs!$A$6, $A$2)</f>
        <v>SparkFun</v>
      </c>
      <c r="D281" s="125" t="str">
        <f>[1]!VendorFilteredRows( EquipmentListTable[],EquipmentListTable[Supplier], FilterSpecs!$A$6, $A$2)</f>
        <v>PRT-08613</v>
      </c>
      <c r="E281" s="125">
        <f>[1]!VendorFilteredRows( EquipmentListTable[],EquipmentListTable[Supplier], FilterSpecs!$A$6, $A$2)</f>
        <v>0</v>
      </c>
      <c r="F281" s="125">
        <f>[1]!VendorFilteredRows( EquipmentListTable[],EquipmentListTable[Supplier], FilterSpecs!$A$6, $A$2)</f>
        <v>0</v>
      </c>
      <c r="G281" s="125">
        <f>[1]!VendorFilteredRows( EquipmentListTable[],EquipmentListTable[Supplier], FilterSpecs!$A$6, $A$2)</f>
        <v>0</v>
      </c>
      <c r="H281" s="125">
        <f>[1]!VendorFilteredRows( EquipmentListTable[],EquipmentListTable[Supplier], FilterSpecs!$A$6, $A$2)</f>
        <v>0</v>
      </c>
      <c r="I281" s="125">
        <f>[1]!VendorFilteredRows( EquipmentListTable[],EquipmentListTable[Supplier], FilterSpecs!$A$6, $A$2)</f>
        <v>0</v>
      </c>
      <c r="J281" s="125">
        <f>[1]!VendorFilteredRows( EquipmentListTable[],EquipmentListTable[Supplier], FilterSpecs!$A$6, $A$2)</f>
        <v>0</v>
      </c>
      <c r="K281" s="125">
        <f>[1]!VendorFilteredRows( EquipmentListTable[],EquipmentListTable[Supplier], FilterSpecs!$A$6, $A$2)</f>
        <v>0</v>
      </c>
      <c r="L281" s="125">
        <f>[1]!VendorFilteredRows( EquipmentListTable[],EquipmentListTable[Supplier], FilterSpecs!$A$6, $A$2)</f>
        <v>0</v>
      </c>
      <c r="M281" s="125" t="str">
        <f>[1]!VendorFilteredRows( EquipmentListTable[],EquipmentListTable[Supplier], FilterSpecs!$A$6, $A$2)</f>
        <v>JST Vertical Connector</v>
      </c>
      <c r="N281" s="125">
        <f>[1]!VendorFilteredRows( EquipmentListTable[],EquipmentListTable[Supplier], FilterSpecs!$A$6, $A$2)</f>
        <v>0.95</v>
      </c>
      <c r="O281" s="125">
        <f>[1]!VendorFilteredRows( EquipmentListTable[],EquipmentListTable[Supplier], FilterSpecs!$A$6, $A$2)</f>
        <v>0</v>
      </c>
      <c r="P281" s="125" t="str">
        <f>[1]!VendorFilteredRows( EquipmentListTable[],EquipmentListTable[Supplier], FilterSpecs!$A$6, $A$2)</f>
        <v>A</v>
      </c>
      <c r="Q281" s="125">
        <f>[1]!VendorFilteredRows( EquipmentListTable[],EquipmentListTable[Supplier], FilterSpecs!$A$6, $A$2)</f>
        <v>390</v>
      </c>
      <c r="R281" s="125" t="str">
        <f>[1]!VendorFilteredRows( EquipmentListTable[],EquipmentListTable[Supplier], FilterSpecs!$A$6, $A$2)</f>
        <v>PRT-08613</v>
      </c>
      <c r="S281" s="125">
        <f>[1]!VendorFilteredRows( EquipmentListTable[],EquipmentListTable[Supplier], FilterSpecs!$A$6, $A$2)</f>
        <v>0</v>
      </c>
      <c r="T281" s="125">
        <f>[1]!VendorFilteredRows( EquipmentListTable[],EquipmentListTable[Supplier], FilterSpecs!$A$6, $A$2)</f>
        <v>0</v>
      </c>
      <c r="U281" s="125">
        <f>[1]!VendorFilteredRows( EquipmentListTable[],EquipmentListTable[Supplier], FilterSpecs!$A$6, $A$2)</f>
        <v>0</v>
      </c>
      <c r="V281" s="125">
        <f>[1]!VendorFilteredRows( EquipmentListTable[],EquipmentListTable[Supplier], FilterSpecs!$A$6, $A$2)</f>
        <v>0</v>
      </c>
      <c r="W281" s="125">
        <f>[1]!VendorFilteredRows( EquipmentListTable[],EquipmentListTable[Supplier], FilterSpecs!$A$6, $A$2)</f>
        <v>0</v>
      </c>
      <c r="X281" s="125" t="str">
        <f>[1]!VendorFilteredRows( EquipmentListTable[],EquipmentListTable[Supplier], FilterSpecs!$A$6, $A$2)</f>
        <v>https://www.sparkfun.com/products/8613</v>
      </c>
      <c r="Y281" s="125" t="str">
        <f>[1]!VendorFilteredRows( EquipmentListTable[],EquipmentListTable[Supplier], FilterSpecs!$A$6, $A$2)</f>
        <v>https://cdn.sparkfun.com/r/92-92/assets/parts/1/6/9/7/08613-04-L.jpg</v>
      </c>
      <c r="Z281" s="125" t="str">
        <f>[1]!VendorFilteredRows( EquipmentListTable[],EquipmentListTable[Supplier], FilterSpecs!$A$6, $A$2)</f>
        <v>https://www.sparkfun.com/products/08613</v>
      </c>
      <c r="AA281" s="125" t="str">
        <f>[1]!VendorFilteredRows( EquipmentListTable[],EquipmentListTable[Supplier], FilterSpecs!$A$6, $A$2)</f>
        <v>https://www.mouser.com/ProductDetail/474-PRT-08613</v>
      </c>
      <c r="AB281" s="125"/>
      <c r="AC281" s="125"/>
    </row>
    <row r="282" spans="1:29" x14ac:dyDescent="0.3">
      <c r="A282" s="125" t="str">
        <f>[1]!VendorFilteredRows( EquipmentListTable[],EquipmentListTable[Supplier], FilterSpecs!$A$6, $A$2)</f>
        <v>Low-Level Electronics</v>
      </c>
      <c r="B282" s="125" t="str">
        <f>[1]!VendorFilteredRows( EquipmentListTable[],EquipmentListTable[Supplier], FilterSpecs!$A$6, $A$2)</f>
        <v>Connectors, Polarized (Molex)</v>
      </c>
      <c r="C282" s="125" t="str">
        <f>[1]!VendorFilteredRows( EquipmentListTable[],EquipmentListTable[Supplier], FilterSpecs!$A$6, $A$2)</f>
        <v>SparkFun</v>
      </c>
      <c r="D282" s="125" t="str">
        <f>[1]!VendorFilteredRows( EquipmentListTable[],EquipmentListTable[Supplier], FilterSpecs!$A$6, $A$2)</f>
        <v>PRT-08233</v>
      </c>
      <c r="E282" s="125">
        <f>[1]!VendorFilteredRows( EquipmentListTable[],EquipmentListTable[Supplier], FilterSpecs!$A$6, $A$2)</f>
        <v>0</v>
      </c>
      <c r="F282" s="125">
        <f>[1]!VendorFilteredRows( EquipmentListTable[],EquipmentListTable[Supplier], FilterSpecs!$A$6, $A$2)</f>
        <v>0</v>
      </c>
      <c r="G282" s="125">
        <f>[1]!VendorFilteredRows( EquipmentListTable[],EquipmentListTable[Supplier], FilterSpecs!$A$6, $A$2)</f>
        <v>0</v>
      </c>
      <c r="H282" s="125">
        <f>[1]!VendorFilteredRows( EquipmentListTable[],EquipmentListTable[Supplier], FilterSpecs!$A$6, $A$2)</f>
        <v>0</v>
      </c>
      <c r="I282" s="125">
        <f>[1]!VendorFilteredRows( EquipmentListTable[],EquipmentListTable[Supplier], FilterSpecs!$A$6, $A$2)</f>
        <v>0</v>
      </c>
      <c r="J282" s="125">
        <f>[1]!VendorFilteredRows( EquipmentListTable[],EquipmentListTable[Supplier], FilterSpecs!$A$6, $A$2)</f>
        <v>0</v>
      </c>
      <c r="K282" s="125">
        <f>[1]!VendorFilteredRows( EquipmentListTable[],EquipmentListTable[Supplier], FilterSpecs!$A$6, $A$2)</f>
        <v>0</v>
      </c>
      <c r="L282" s="125">
        <f>[1]!VendorFilteredRows( EquipmentListTable[],EquipmentListTable[Supplier], FilterSpecs!$A$6, $A$2)</f>
        <v>0</v>
      </c>
      <c r="M282" s="125" t="str">
        <f>[1]!VendorFilteredRows( EquipmentListTable[],EquipmentListTable[Supplier], FilterSpecs!$A$6, $A$2)</f>
        <v>Polarized Connectors - Header (2-Pin)</v>
      </c>
      <c r="N282" s="125">
        <f>[1]!VendorFilteredRows( EquipmentListTable[],EquipmentListTable[Supplier], FilterSpecs!$A$6, $A$2)</f>
        <v>0.45</v>
      </c>
      <c r="O282" s="125">
        <f>[1]!VendorFilteredRows( EquipmentListTable[],EquipmentListTable[Supplier], FilterSpecs!$A$6, $A$2)</f>
        <v>0</v>
      </c>
      <c r="P282" s="125" t="str">
        <f>[1]!VendorFilteredRows( EquipmentListTable[],EquipmentListTable[Supplier], FilterSpecs!$A$6, $A$2)</f>
        <v>A</v>
      </c>
      <c r="Q282" s="125">
        <f>[1]!VendorFilteredRows( EquipmentListTable[],EquipmentListTable[Supplier], FilterSpecs!$A$6, $A$2)</f>
        <v>394</v>
      </c>
      <c r="R282" s="125" t="str">
        <f>[1]!VendorFilteredRows( EquipmentListTable[],EquipmentListTable[Supplier], FilterSpecs!$A$6, $A$2)</f>
        <v>PRT-08233</v>
      </c>
      <c r="S282" s="125">
        <f>[1]!VendorFilteredRows( EquipmentListTable[],EquipmentListTable[Supplier], FilterSpecs!$A$6, $A$2)</f>
        <v>0</v>
      </c>
      <c r="T282" s="125">
        <f>[1]!VendorFilteredRows( EquipmentListTable[],EquipmentListTable[Supplier], FilterSpecs!$A$6, $A$2)</f>
        <v>0</v>
      </c>
      <c r="U282" s="125">
        <f>[1]!VendorFilteredRows( EquipmentListTable[],EquipmentListTable[Supplier], FilterSpecs!$A$6, $A$2)</f>
        <v>0</v>
      </c>
      <c r="V282" s="125">
        <f>[1]!VendorFilteredRows( EquipmentListTable[],EquipmentListTable[Supplier], FilterSpecs!$A$6, $A$2)</f>
        <v>0</v>
      </c>
      <c r="W282" s="125">
        <f>[1]!VendorFilteredRows( EquipmentListTable[],EquipmentListTable[Supplier], FilterSpecs!$A$6, $A$2)</f>
        <v>0</v>
      </c>
      <c r="X282" s="125" t="str">
        <f>[1]!VendorFilteredRows( EquipmentListTable[],EquipmentListTable[Supplier], FilterSpecs!$A$6, $A$2)</f>
        <v>https://www.sparkfun.com/products/8233</v>
      </c>
      <c r="Y282" s="125" t="str">
        <f>[1]!VendorFilteredRows( EquipmentListTable[],EquipmentListTable[Supplier], FilterSpecs!$A$6, $A$2)</f>
        <v>https://cdn.sparkfun.com/r/92-92/assets/parts/5/5/8/Connectors.jpg</v>
      </c>
      <c r="Z282" s="125" t="str">
        <f>[1]!VendorFilteredRows( EquipmentListTable[],EquipmentListTable[Supplier], FilterSpecs!$A$6, $A$2)</f>
        <v>https://www.sparkfun.com/products/08233</v>
      </c>
      <c r="AA282" s="125" t="str">
        <f>[1]!VendorFilteredRows( EquipmentListTable[],EquipmentListTable[Supplier], FilterSpecs!$A$6, $A$2)</f>
        <v>https://www.mouser.com/ProductDetail/474-PRT-08233</v>
      </c>
      <c r="AB282" s="125"/>
      <c r="AC282" s="125"/>
    </row>
    <row r="283" spans="1:29" x14ac:dyDescent="0.3">
      <c r="A283" s="125" t="str">
        <f>[1]!VendorFilteredRows( EquipmentListTable[],EquipmentListTable[Supplier], FilterSpecs!$A$6, $A$2)</f>
        <v>Low-Level Electronics</v>
      </c>
      <c r="B283" s="125" t="str">
        <f>[1]!VendorFilteredRows( EquipmentListTable[],EquipmentListTable[Supplier], FilterSpecs!$A$6, $A$2)</f>
        <v>Connectors, Polarized (Molex)</v>
      </c>
      <c r="C283" s="125" t="str">
        <f>[1]!VendorFilteredRows( EquipmentListTable[],EquipmentListTable[Supplier], FilterSpecs!$A$6, $A$2)</f>
        <v>SparkFun</v>
      </c>
      <c r="D283" s="125" t="str">
        <f>[1]!VendorFilteredRows( EquipmentListTable[],EquipmentListTable[Supplier], FilterSpecs!$A$6, $A$2)</f>
        <v>PRT-08095</v>
      </c>
      <c r="E283" s="125">
        <f>[1]!VendorFilteredRows( EquipmentListTable[],EquipmentListTable[Supplier], FilterSpecs!$A$6, $A$2)</f>
        <v>0</v>
      </c>
      <c r="F283" s="125">
        <f>[1]!VendorFilteredRows( EquipmentListTable[],EquipmentListTable[Supplier], FilterSpecs!$A$6, $A$2)</f>
        <v>0</v>
      </c>
      <c r="G283" s="125">
        <f>[1]!VendorFilteredRows( EquipmentListTable[],EquipmentListTable[Supplier], FilterSpecs!$A$6, $A$2)</f>
        <v>0</v>
      </c>
      <c r="H283" s="125">
        <f>[1]!VendorFilteredRows( EquipmentListTable[],EquipmentListTable[Supplier], FilterSpecs!$A$6, $A$2)</f>
        <v>0</v>
      </c>
      <c r="I283" s="125">
        <f>[1]!VendorFilteredRows( EquipmentListTable[],EquipmentListTable[Supplier], FilterSpecs!$A$6, $A$2)</f>
        <v>0</v>
      </c>
      <c r="J283" s="125">
        <f>[1]!VendorFilteredRows( EquipmentListTable[],EquipmentListTable[Supplier], FilterSpecs!$A$6, $A$2)</f>
        <v>0</v>
      </c>
      <c r="K283" s="125">
        <f>[1]!VendorFilteredRows( EquipmentListTable[],EquipmentListTable[Supplier], FilterSpecs!$A$6, $A$2)</f>
        <v>0</v>
      </c>
      <c r="L283" s="125">
        <f>[1]!VendorFilteredRows( EquipmentListTable[],EquipmentListTable[Supplier], FilterSpecs!$A$6, $A$2)</f>
        <v>0</v>
      </c>
      <c r="M283" s="125" t="str">
        <f>[1]!VendorFilteredRows( EquipmentListTable[],EquipmentListTable[Supplier], FilterSpecs!$A$6, $A$2)</f>
        <v>Polarized Connectors - Housing (2-Pin)</v>
      </c>
      <c r="N283" s="125">
        <f>[1]!VendorFilteredRows( EquipmentListTable[],EquipmentListTable[Supplier], FilterSpecs!$A$6, $A$2)</f>
        <v>0.45</v>
      </c>
      <c r="O283" s="125">
        <f>[1]!VendorFilteredRows( EquipmentListTable[],EquipmentListTable[Supplier], FilterSpecs!$A$6, $A$2)</f>
        <v>0</v>
      </c>
      <c r="P283" s="125" t="str">
        <f>[1]!VendorFilteredRows( EquipmentListTable[],EquipmentListTable[Supplier], FilterSpecs!$A$6, $A$2)</f>
        <v>A</v>
      </c>
      <c r="Q283" s="125">
        <f>[1]!VendorFilteredRows( EquipmentListTable[],EquipmentListTable[Supplier], FilterSpecs!$A$6, $A$2)</f>
        <v>395</v>
      </c>
      <c r="R283" s="125" t="str">
        <f>[1]!VendorFilteredRows( EquipmentListTable[],EquipmentListTable[Supplier], FilterSpecs!$A$6, $A$2)</f>
        <v>PRT-08095</v>
      </c>
      <c r="S283" s="125">
        <f>[1]!VendorFilteredRows( EquipmentListTable[],EquipmentListTable[Supplier], FilterSpecs!$A$6, $A$2)</f>
        <v>0</v>
      </c>
      <c r="T283" s="125">
        <f>[1]!VendorFilteredRows( EquipmentListTable[],EquipmentListTable[Supplier], FilterSpecs!$A$6, $A$2)</f>
        <v>0</v>
      </c>
      <c r="U283" s="125">
        <f>[1]!VendorFilteredRows( EquipmentListTable[],EquipmentListTable[Supplier], FilterSpecs!$A$6, $A$2)</f>
        <v>0</v>
      </c>
      <c r="V283" s="125">
        <f>[1]!VendorFilteredRows( EquipmentListTable[],EquipmentListTable[Supplier], FilterSpecs!$A$6, $A$2)</f>
        <v>0</v>
      </c>
      <c r="W283" s="125">
        <f>[1]!VendorFilteredRows( EquipmentListTable[],EquipmentListTable[Supplier], FilterSpecs!$A$6, $A$2)</f>
        <v>0</v>
      </c>
      <c r="X283" s="125" t="str">
        <f>[1]!VendorFilteredRows( EquipmentListTable[],EquipmentListTable[Supplier], FilterSpecs!$A$6, $A$2)</f>
        <v>https://www.sparkfun.com/products/8095</v>
      </c>
      <c r="Y283" s="125" t="str">
        <f>[1]!VendorFilteredRows( EquipmentListTable[],EquipmentListTable[Supplier], FilterSpecs!$A$6, $A$2)</f>
        <v>https://cdn.sparkfun.com/r/92-92/assets/parts/6/6/1/08095-03-L.jpg</v>
      </c>
      <c r="Z283" s="125" t="str">
        <f>[1]!VendorFilteredRows( EquipmentListTable[],EquipmentListTable[Supplier], FilterSpecs!$A$6, $A$2)</f>
        <v>https://www.sparkfun.com/products/08095</v>
      </c>
      <c r="AA283" s="125" t="str">
        <f>[1]!VendorFilteredRows( EquipmentListTable[],EquipmentListTable[Supplier], FilterSpecs!$A$6, $A$2)</f>
        <v>https://www.mouser.com/ProductDetail/474-PRT-08095</v>
      </c>
      <c r="AB283" s="125"/>
      <c r="AC283" s="125"/>
    </row>
    <row r="284" spans="1:29" x14ac:dyDescent="0.3">
      <c r="A284" s="125" t="str">
        <f>[1]!VendorFilteredRows( EquipmentListTable[],EquipmentListTable[Supplier], FilterSpecs!$A$6, $A$2)</f>
        <v>Low-Level Electronics</v>
      </c>
      <c r="B284" s="125" t="str">
        <f>[1]!VendorFilteredRows( EquipmentListTable[],EquipmentListTable[Supplier], FilterSpecs!$A$6, $A$2)</f>
        <v>Connectors, Polarized (Molex)</v>
      </c>
      <c r="C284" s="125" t="str">
        <f>[1]!VendorFilteredRows( EquipmentListTable[],EquipmentListTable[Supplier], FilterSpecs!$A$6, $A$2)</f>
        <v>SparkFun</v>
      </c>
      <c r="D284" s="125" t="str">
        <f>[1]!VendorFilteredRows( EquipmentListTable[],EquipmentListTable[Supplier], FilterSpecs!$A$6, $A$2)</f>
        <v>PRT-08232</v>
      </c>
      <c r="E284" s="125">
        <f>[1]!VendorFilteredRows( EquipmentListTable[],EquipmentListTable[Supplier], FilterSpecs!$A$6, $A$2)</f>
        <v>3</v>
      </c>
      <c r="F284" s="125">
        <f>[1]!VendorFilteredRows( EquipmentListTable[],EquipmentListTable[Supplier], FilterSpecs!$A$6, $A$2)</f>
        <v>1</v>
      </c>
      <c r="G284" s="125">
        <f>[1]!VendorFilteredRows( EquipmentListTable[],EquipmentListTable[Supplier], FilterSpecs!$A$6, $A$2)</f>
        <v>1</v>
      </c>
      <c r="H284" s="125">
        <f>[1]!VendorFilteredRows( EquipmentListTable[],EquipmentListTable[Supplier], FilterSpecs!$A$6, $A$2)</f>
        <v>16</v>
      </c>
      <c r="I284" s="125">
        <f>[1]!VendorFilteredRows( EquipmentListTable[],EquipmentListTable[Supplier], FilterSpecs!$A$6, $A$2)</f>
        <v>16</v>
      </c>
      <c r="J284" s="125">
        <f>[1]!VendorFilteredRows( EquipmentListTable[],EquipmentListTable[Supplier], FilterSpecs!$A$6, $A$2)</f>
        <v>16</v>
      </c>
      <c r="K284" s="125">
        <f>[1]!VendorFilteredRows( EquipmentListTable[],EquipmentListTable[Supplier], FilterSpecs!$A$6, $A$2)</f>
        <v>0</v>
      </c>
      <c r="L284" s="125">
        <f>[1]!VendorFilteredRows( EquipmentListTable[],EquipmentListTable[Supplier], FilterSpecs!$A$6, $A$2)</f>
        <v>0</v>
      </c>
      <c r="M284" s="125" t="str">
        <f>[1]!VendorFilteredRows( EquipmentListTable[],EquipmentListTable[Supplier], FilterSpecs!$A$6, $A$2)</f>
        <v>Polarized Connectors - Header (3-Pin)</v>
      </c>
      <c r="N284" s="125">
        <f>[1]!VendorFilteredRows( EquipmentListTable[],EquipmentListTable[Supplier], FilterSpecs!$A$6, $A$2)</f>
        <v>0.45</v>
      </c>
      <c r="O284" s="125">
        <f>[1]!VendorFilteredRows( EquipmentListTable[],EquipmentListTable[Supplier], FilterSpecs!$A$6, $A$2)</f>
        <v>0</v>
      </c>
      <c r="P284" s="125" t="str">
        <f>[1]!VendorFilteredRows( EquipmentListTable[],EquipmentListTable[Supplier], FilterSpecs!$A$6, $A$2)</f>
        <v>B</v>
      </c>
      <c r="Q284" s="125">
        <f>[1]!VendorFilteredRows( EquipmentListTable[],EquipmentListTable[Supplier], FilterSpecs!$A$6, $A$2)</f>
        <v>396</v>
      </c>
      <c r="R284" s="125" t="str">
        <f>[1]!VendorFilteredRows( EquipmentListTable[],EquipmentListTable[Supplier], FilterSpecs!$A$6, $A$2)</f>
        <v>PRT-08232</v>
      </c>
      <c r="S284" s="125">
        <f>[1]!VendorFilteredRows( EquipmentListTable[],EquipmentListTable[Supplier], FilterSpecs!$A$6, $A$2)</f>
        <v>1.35</v>
      </c>
      <c r="T284" s="125">
        <f>[1]!VendorFilteredRows( EquipmentListTable[],EquipmentListTable[Supplier], FilterSpecs!$A$6, $A$2)</f>
        <v>7.2</v>
      </c>
      <c r="U284" s="125">
        <f>[1]!VendorFilteredRows( EquipmentListTable[],EquipmentListTable[Supplier], FilterSpecs!$A$6, $A$2)</f>
        <v>7.2</v>
      </c>
      <c r="V284" s="125">
        <f>[1]!VendorFilteredRows( EquipmentListTable[],EquipmentListTable[Supplier], FilterSpecs!$A$6, $A$2)</f>
        <v>0</v>
      </c>
      <c r="W284" s="125">
        <f>[1]!VendorFilteredRows( EquipmentListTable[],EquipmentListTable[Supplier], FilterSpecs!$A$6, $A$2)</f>
        <v>0</v>
      </c>
      <c r="X284" s="125" t="str">
        <f>[1]!VendorFilteredRows( EquipmentListTable[],EquipmentListTable[Supplier], FilterSpecs!$A$6, $A$2)</f>
        <v>https://www.sparkfun.com/products/8232</v>
      </c>
      <c r="Y284" s="125" t="str">
        <f>[1]!VendorFilteredRows( EquipmentListTable[],EquipmentListTable[Supplier], FilterSpecs!$A$6, $A$2)</f>
        <v>https://cdn.sparkfun.com/r/92-92/assets/parts/1/7/0/8/Connectors.jpg</v>
      </c>
      <c r="Z284" s="125" t="str">
        <f>[1]!VendorFilteredRows( EquipmentListTable[],EquipmentListTable[Supplier], FilterSpecs!$A$6, $A$2)</f>
        <v>https://www.sparkfun.com/products/08232</v>
      </c>
      <c r="AA284" s="125" t="str">
        <f>[1]!VendorFilteredRows( EquipmentListTable[],EquipmentListTable[Supplier], FilterSpecs!$A$6, $A$2)</f>
        <v>https://www.mouser.com/ProductDetail/474-PRT-08232</v>
      </c>
      <c r="AB284" s="125"/>
      <c r="AC284" s="125"/>
    </row>
    <row r="285" spans="1:29" x14ac:dyDescent="0.3">
      <c r="A285" s="125" t="str">
        <f>[1]!VendorFilteredRows( EquipmentListTable[],EquipmentListTable[Supplier], FilterSpecs!$A$6, $A$2)</f>
        <v>Low-Level Electronics</v>
      </c>
      <c r="B285" s="125" t="str">
        <f>[1]!VendorFilteredRows( EquipmentListTable[],EquipmentListTable[Supplier], FilterSpecs!$A$6, $A$2)</f>
        <v>Connectors, Polarized (Molex)</v>
      </c>
      <c r="C285" s="125" t="str">
        <f>[1]!VendorFilteredRows( EquipmentListTable[],EquipmentListTable[Supplier], FilterSpecs!$A$6, $A$2)</f>
        <v>SparkFun</v>
      </c>
      <c r="D285" s="125" t="str">
        <f>[1]!VendorFilteredRows( EquipmentListTable[],EquipmentListTable[Supplier], FilterSpecs!$A$6, $A$2)</f>
        <v>PRT-08096</v>
      </c>
      <c r="E285" s="125">
        <f>[1]!VendorFilteredRows( EquipmentListTable[],EquipmentListTable[Supplier], FilterSpecs!$A$6, $A$2)</f>
        <v>3</v>
      </c>
      <c r="F285" s="125">
        <f>[1]!VendorFilteredRows( EquipmentListTable[],EquipmentListTable[Supplier], FilterSpecs!$A$6, $A$2)</f>
        <v>1</v>
      </c>
      <c r="G285" s="125">
        <f>[1]!VendorFilteredRows( EquipmentListTable[],EquipmentListTable[Supplier], FilterSpecs!$A$6, $A$2)</f>
        <v>1</v>
      </c>
      <c r="H285" s="125">
        <f>[1]!VendorFilteredRows( EquipmentListTable[],EquipmentListTable[Supplier], FilterSpecs!$A$6, $A$2)</f>
        <v>16</v>
      </c>
      <c r="I285" s="125">
        <f>[1]!VendorFilteredRows( EquipmentListTable[],EquipmentListTable[Supplier], FilterSpecs!$A$6, $A$2)</f>
        <v>16</v>
      </c>
      <c r="J285" s="125">
        <f>[1]!VendorFilteredRows( EquipmentListTable[],EquipmentListTable[Supplier], FilterSpecs!$A$6, $A$2)</f>
        <v>16</v>
      </c>
      <c r="K285" s="125">
        <f>[1]!VendorFilteredRows( EquipmentListTable[],EquipmentListTable[Supplier], FilterSpecs!$A$6, $A$2)</f>
        <v>0</v>
      </c>
      <c r="L285" s="125">
        <f>[1]!VendorFilteredRows( EquipmentListTable[],EquipmentListTable[Supplier], FilterSpecs!$A$6, $A$2)</f>
        <v>0</v>
      </c>
      <c r="M285" s="125" t="str">
        <f>[1]!VendorFilteredRows( EquipmentListTable[],EquipmentListTable[Supplier], FilterSpecs!$A$6, $A$2)</f>
        <v>Polarized Connectors - Housing (3-Pin)</v>
      </c>
      <c r="N285" s="125">
        <f>[1]!VendorFilteredRows( EquipmentListTable[],EquipmentListTable[Supplier], FilterSpecs!$A$6, $A$2)</f>
        <v>0.45</v>
      </c>
      <c r="O285" s="125">
        <f>[1]!VendorFilteredRows( EquipmentListTable[],EquipmentListTable[Supplier], FilterSpecs!$A$6, $A$2)</f>
        <v>0</v>
      </c>
      <c r="P285" s="125" t="str">
        <f>[1]!VendorFilteredRows( EquipmentListTable[],EquipmentListTable[Supplier], FilterSpecs!$A$6, $A$2)</f>
        <v>B</v>
      </c>
      <c r="Q285" s="125">
        <f>[1]!VendorFilteredRows( EquipmentListTable[],EquipmentListTable[Supplier], FilterSpecs!$A$6, $A$2)</f>
        <v>397</v>
      </c>
      <c r="R285" s="125" t="str">
        <f>[1]!VendorFilteredRows( EquipmentListTable[],EquipmentListTable[Supplier], FilterSpecs!$A$6, $A$2)</f>
        <v>PRT-08096</v>
      </c>
      <c r="S285" s="125">
        <f>[1]!VendorFilteredRows( EquipmentListTable[],EquipmentListTable[Supplier], FilterSpecs!$A$6, $A$2)</f>
        <v>1.35</v>
      </c>
      <c r="T285" s="125">
        <f>[1]!VendorFilteredRows( EquipmentListTable[],EquipmentListTable[Supplier], FilterSpecs!$A$6, $A$2)</f>
        <v>7.2</v>
      </c>
      <c r="U285" s="125">
        <f>[1]!VendorFilteredRows( EquipmentListTable[],EquipmentListTable[Supplier], FilterSpecs!$A$6, $A$2)</f>
        <v>7.2</v>
      </c>
      <c r="V285" s="125">
        <f>[1]!VendorFilteredRows( EquipmentListTable[],EquipmentListTable[Supplier], FilterSpecs!$A$6, $A$2)</f>
        <v>0</v>
      </c>
      <c r="W285" s="125">
        <f>[1]!VendorFilteredRows( EquipmentListTable[],EquipmentListTable[Supplier], FilterSpecs!$A$6, $A$2)</f>
        <v>0</v>
      </c>
      <c r="X285" s="125" t="str">
        <f>[1]!VendorFilteredRows( EquipmentListTable[],EquipmentListTable[Supplier], FilterSpecs!$A$6, $A$2)</f>
        <v>https://www.sparkfun.com/products/8096</v>
      </c>
      <c r="Y285" s="125" t="str">
        <f>[1]!VendorFilteredRows( EquipmentListTable[],EquipmentListTable[Supplier], FilterSpecs!$A$6, $A$2)</f>
        <v>https://cdn.sparkfun.com/r/92-92/assets/parts/6/6/2/Connectors.jpg</v>
      </c>
      <c r="Z285" s="125" t="str">
        <f>[1]!VendorFilteredRows( EquipmentListTable[],EquipmentListTable[Supplier], FilterSpecs!$A$6, $A$2)</f>
        <v>https://www.sparkfun.com/products/08096</v>
      </c>
      <c r="AA285" s="125" t="str">
        <f>[1]!VendorFilteredRows( EquipmentListTable[],EquipmentListTable[Supplier], FilterSpecs!$A$6, $A$2)</f>
        <v>https://www.mouser.com/ProductDetail/474-PRT-08096</v>
      </c>
      <c r="AB285" s="125"/>
      <c r="AC285" s="125"/>
    </row>
    <row r="286" spans="1:29" x14ac:dyDescent="0.3">
      <c r="A286" s="125" t="str">
        <f>[1]!VendorFilteredRows( EquipmentListTable[],EquipmentListTable[Supplier], FilterSpecs!$A$6, $A$2)</f>
        <v>Low-Level Electronics</v>
      </c>
      <c r="B286" s="125" t="str">
        <f>[1]!VendorFilteredRows( EquipmentListTable[],EquipmentListTable[Supplier], FilterSpecs!$A$6, $A$2)</f>
        <v>Connectors, Polarized (Molex)</v>
      </c>
      <c r="C286" s="125" t="str">
        <f>[1]!VendorFilteredRows( EquipmentListTable[],EquipmentListTable[Supplier], FilterSpecs!$A$6, $A$2)</f>
        <v>SparkFun</v>
      </c>
      <c r="D286" s="125" t="str">
        <f>[1]!VendorFilteredRows( EquipmentListTable[],EquipmentListTable[Supplier], FilterSpecs!$A$6, $A$2)</f>
        <v>PRT-08231</v>
      </c>
      <c r="E286" s="125">
        <f>[1]!VendorFilteredRows( EquipmentListTable[],EquipmentListTable[Supplier], FilterSpecs!$A$6, $A$2)</f>
        <v>3</v>
      </c>
      <c r="F286" s="125">
        <f>[1]!VendorFilteredRows( EquipmentListTable[],EquipmentListTable[Supplier], FilterSpecs!$A$6, $A$2)</f>
        <v>1</v>
      </c>
      <c r="G286" s="125">
        <f>[1]!VendorFilteredRows( EquipmentListTable[],EquipmentListTable[Supplier], FilterSpecs!$A$6, $A$2)</f>
        <v>1</v>
      </c>
      <c r="H286" s="125">
        <f>[1]!VendorFilteredRows( EquipmentListTable[],EquipmentListTable[Supplier], FilterSpecs!$A$6, $A$2)</f>
        <v>16</v>
      </c>
      <c r="I286" s="125">
        <f>[1]!VendorFilteredRows( EquipmentListTable[],EquipmentListTable[Supplier], FilterSpecs!$A$6, $A$2)</f>
        <v>16</v>
      </c>
      <c r="J286" s="125">
        <f>[1]!VendorFilteredRows( EquipmentListTable[],EquipmentListTable[Supplier], FilterSpecs!$A$6, $A$2)</f>
        <v>16</v>
      </c>
      <c r="K286" s="125">
        <f>[1]!VendorFilteredRows( EquipmentListTable[],EquipmentListTable[Supplier], FilterSpecs!$A$6, $A$2)</f>
        <v>0</v>
      </c>
      <c r="L286" s="125">
        <f>[1]!VendorFilteredRows( EquipmentListTable[],EquipmentListTable[Supplier], FilterSpecs!$A$6, $A$2)</f>
        <v>0</v>
      </c>
      <c r="M286" s="125" t="str">
        <f>[1]!VendorFilteredRows( EquipmentListTable[],EquipmentListTable[Supplier], FilterSpecs!$A$6, $A$2)</f>
        <v>Polarized Connectors - Header (4-Pin)</v>
      </c>
      <c r="N286" s="125">
        <f>[1]!VendorFilteredRows( EquipmentListTable[],EquipmentListTable[Supplier], FilterSpecs!$A$6, $A$2)</f>
        <v>0.45</v>
      </c>
      <c r="O286" s="125">
        <f>[1]!VendorFilteredRows( EquipmentListTable[],EquipmentListTable[Supplier], FilterSpecs!$A$6, $A$2)</f>
        <v>0</v>
      </c>
      <c r="P286" s="125" t="str">
        <f>[1]!VendorFilteredRows( EquipmentListTable[],EquipmentListTable[Supplier], FilterSpecs!$A$6, $A$2)</f>
        <v>B</v>
      </c>
      <c r="Q286" s="125">
        <f>[1]!VendorFilteredRows( EquipmentListTable[],EquipmentListTable[Supplier], FilterSpecs!$A$6, $A$2)</f>
        <v>398</v>
      </c>
      <c r="R286" s="125" t="str">
        <f>[1]!VendorFilteredRows( EquipmentListTable[],EquipmentListTable[Supplier], FilterSpecs!$A$6, $A$2)</f>
        <v>PRT-08231</v>
      </c>
      <c r="S286" s="125">
        <f>[1]!VendorFilteredRows( EquipmentListTable[],EquipmentListTable[Supplier], FilterSpecs!$A$6, $A$2)</f>
        <v>1.35</v>
      </c>
      <c r="T286" s="125">
        <f>[1]!VendorFilteredRows( EquipmentListTable[],EquipmentListTable[Supplier], FilterSpecs!$A$6, $A$2)</f>
        <v>7.2</v>
      </c>
      <c r="U286" s="125">
        <f>[1]!VendorFilteredRows( EquipmentListTable[],EquipmentListTable[Supplier], FilterSpecs!$A$6, $A$2)</f>
        <v>7.2</v>
      </c>
      <c r="V286" s="125">
        <f>[1]!VendorFilteredRows( EquipmentListTable[],EquipmentListTable[Supplier], FilterSpecs!$A$6, $A$2)</f>
        <v>0</v>
      </c>
      <c r="W286" s="125">
        <f>[1]!VendorFilteredRows( EquipmentListTable[],EquipmentListTable[Supplier], FilterSpecs!$A$6, $A$2)</f>
        <v>0</v>
      </c>
      <c r="X286" s="125" t="str">
        <f>[1]!VendorFilteredRows( EquipmentListTable[],EquipmentListTable[Supplier], FilterSpecs!$A$6, $A$2)</f>
        <v>https://www.sparkfun.com/products/8231</v>
      </c>
      <c r="Y286" s="125" t="str">
        <f>[1]!VendorFilteredRows( EquipmentListTable[],EquipmentListTable[Supplier], FilterSpecs!$A$6, $A$2)</f>
        <v>https://cdn.sparkfun.com/r/92-92/assets/parts/4/9/9/Connectors.jpg</v>
      </c>
      <c r="Z286" s="125" t="str">
        <f>[1]!VendorFilteredRows( EquipmentListTable[],EquipmentListTable[Supplier], FilterSpecs!$A$6, $A$2)</f>
        <v>https://www.sparkfun.com/products/08231</v>
      </c>
      <c r="AA286" s="125" t="str">
        <f>[1]!VendorFilteredRows( EquipmentListTable[],EquipmentListTable[Supplier], FilterSpecs!$A$6, $A$2)</f>
        <v>https://www.mouser.com/ProductDetail/474-PRT-08231</v>
      </c>
      <c r="AB286" s="125"/>
      <c r="AC286" s="125"/>
    </row>
    <row r="287" spans="1:29" x14ac:dyDescent="0.3">
      <c r="A287" s="125" t="str">
        <f>[1]!VendorFilteredRows( EquipmentListTable[],EquipmentListTable[Supplier], FilterSpecs!$A$6, $A$2)</f>
        <v>Low-Level Electronics</v>
      </c>
      <c r="B287" s="125" t="str">
        <f>[1]!VendorFilteredRows( EquipmentListTable[],EquipmentListTable[Supplier], FilterSpecs!$A$6, $A$2)</f>
        <v>Connectors, Polarized (Molex)</v>
      </c>
      <c r="C287" s="125" t="str">
        <f>[1]!VendorFilteredRows( EquipmentListTable[],EquipmentListTable[Supplier], FilterSpecs!$A$6, $A$2)</f>
        <v>SparkFun</v>
      </c>
      <c r="D287" s="125" t="str">
        <f>[1]!VendorFilteredRows( EquipmentListTable[],EquipmentListTable[Supplier], FilterSpecs!$A$6, $A$2)</f>
        <v>PRT-08097</v>
      </c>
      <c r="E287" s="125">
        <f>[1]!VendorFilteredRows( EquipmentListTable[],EquipmentListTable[Supplier], FilterSpecs!$A$6, $A$2)</f>
        <v>3</v>
      </c>
      <c r="F287" s="125">
        <f>[1]!VendorFilteredRows( EquipmentListTable[],EquipmentListTable[Supplier], FilterSpecs!$A$6, $A$2)</f>
        <v>1</v>
      </c>
      <c r="G287" s="125">
        <f>[1]!VendorFilteredRows( EquipmentListTable[],EquipmentListTable[Supplier], FilterSpecs!$A$6, $A$2)</f>
        <v>1</v>
      </c>
      <c r="H287" s="125">
        <f>[1]!VendorFilteredRows( EquipmentListTable[],EquipmentListTable[Supplier], FilterSpecs!$A$6, $A$2)</f>
        <v>16</v>
      </c>
      <c r="I287" s="125">
        <f>[1]!VendorFilteredRows( EquipmentListTable[],EquipmentListTable[Supplier], FilterSpecs!$A$6, $A$2)</f>
        <v>16</v>
      </c>
      <c r="J287" s="125">
        <f>[1]!VendorFilteredRows( EquipmentListTable[],EquipmentListTable[Supplier], FilterSpecs!$A$6, $A$2)</f>
        <v>16</v>
      </c>
      <c r="K287" s="125">
        <f>[1]!VendorFilteredRows( EquipmentListTable[],EquipmentListTable[Supplier], FilterSpecs!$A$6, $A$2)</f>
        <v>0</v>
      </c>
      <c r="L287" s="125">
        <f>[1]!VendorFilteredRows( EquipmentListTable[],EquipmentListTable[Supplier], FilterSpecs!$A$6, $A$2)</f>
        <v>0</v>
      </c>
      <c r="M287" s="125" t="str">
        <f>[1]!VendorFilteredRows( EquipmentListTable[],EquipmentListTable[Supplier], FilterSpecs!$A$6, $A$2)</f>
        <v>Polarized Connectors - Housing (4-Pin)</v>
      </c>
      <c r="N287" s="125">
        <f>[1]!VendorFilteredRows( EquipmentListTable[],EquipmentListTable[Supplier], FilterSpecs!$A$6, $A$2)</f>
        <v>0.45</v>
      </c>
      <c r="O287" s="125">
        <f>[1]!VendorFilteredRows( EquipmentListTable[],EquipmentListTable[Supplier], FilterSpecs!$A$6, $A$2)</f>
        <v>0</v>
      </c>
      <c r="P287" s="125" t="str">
        <f>[1]!VendorFilteredRows( EquipmentListTable[],EquipmentListTable[Supplier], FilterSpecs!$A$6, $A$2)</f>
        <v>B</v>
      </c>
      <c r="Q287" s="125">
        <f>[1]!VendorFilteredRows( EquipmentListTable[],EquipmentListTable[Supplier], FilterSpecs!$A$6, $A$2)</f>
        <v>399</v>
      </c>
      <c r="R287" s="125" t="str">
        <f>[1]!VendorFilteredRows( EquipmentListTable[],EquipmentListTable[Supplier], FilterSpecs!$A$6, $A$2)</f>
        <v>PRT-08097</v>
      </c>
      <c r="S287" s="125">
        <f>[1]!VendorFilteredRows( EquipmentListTable[],EquipmentListTable[Supplier], FilterSpecs!$A$6, $A$2)</f>
        <v>1.35</v>
      </c>
      <c r="T287" s="125">
        <f>[1]!VendorFilteredRows( EquipmentListTable[],EquipmentListTable[Supplier], FilterSpecs!$A$6, $A$2)</f>
        <v>7.2</v>
      </c>
      <c r="U287" s="125">
        <f>[1]!VendorFilteredRows( EquipmentListTable[],EquipmentListTable[Supplier], FilterSpecs!$A$6, $A$2)</f>
        <v>7.2</v>
      </c>
      <c r="V287" s="125">
        <f>[1]!VendorFilteredRows( EquipmentListTable[],EquipmentListTable[Supplier], FilterSpecs!$A$6, $A$2)</f>
        <v>0</v>
      </c>
      <c r="W287" s="125">
        <f>[1]!VendorFilteredRows( EquipmentListTable[],EquipmentListTable[Supplier], FilterSpecs!$A$6, $A$2)</f>
        <v>0</v>
      </c>
      <c r="X287" s="125" t="str">
        <f>[1]!VendorFilteredRows( EquipmentListTable[],EquipmentListTable[Supplier], FilterSpecs!$A$6, $A$2)</f>
        <v>https://www.sparkfun.com/products/8097</v>
      </c>
      <c r="Y287" s="125" t="str">
        <f>[1]!VendorFilteredRows( EquipmentListTable[],EquipmentListTable[Supplier], FilterSpecs!$A$6, $A$2)</f>
        <v>https://cdn.sparkfun.com/r/92-92/assets/parts/6/6/3/Connectors.jpg</v>
      </c>
      <c r="Z287" s="125" t="str">
        <f>[1]!VendorFilteredRows( EquipmentListTable[],EquipmentListTable[Supplier], FilterSpecs!$A$6, $A$2)</f>
        <v>https://www.sparkfun.com/products/08097</v>
      </c>
      <c r="AA287" s="125" t="str">
        <f>[1]!VendorFilteredRows( EquipmentListTable[],EquipmentListTable[Supplier], FilterSpecs!$A$6, $A$2)</f>
        <v>https://www.mouser.com/ProductDetail/474-PRT-08097</v>
      </c>
      <c r="AB287" s="125"/>
      <c r="AC287" s="125"/>
    </row>
    <row r="288" spans="1:29" x14ac:dyDescent="0.3">
      <c r="A288" s="125" t="str">
        <f>[1]!VendorFilteredRows( EquipmentListTable[],EquipmentListTable[Supplier], FilterSpecs!$A$6, $A$2)</f>
        <v>Low-Level Electronics</v>
      </c>
      <c r="B288" s="125" t="str">
        <f>[1]!VendorFilteredRows( EquipmentListTable[],EquipmentListTable[Supplier], FilterSpecs!$A$6, $A$2)</f>
        <v>Connectors, Polarized (Molex)</v>
      </c>
      <c r="C288" s="125" t="str">
        <f>[1]!VendorFilteredRows( EquipmentListTable[],EquipmentListTable[Supplier], FilterSpecs!$A$6, $A$2)</f>
        <v>SparkFun</v>
      </c>
      <c r="D288" s="125" t="str">
        <f>[1]!VendorFilteredRows( EquipmentListTable[],EquipmentListTable[Supplier], FilterSpecs!$A$6, $A$2)</f>
        <v>PRT-08100</v>
      </c>
      <c r="E288" s="125">
        <f>[1]!VendorFilteredRows( EquipmentListTable[],EquipmentListTable[Supplier], FilterSpecs!$A$6, $A$2)</f>
        <v>3</v>
      </c>
      <c r="F288" s="125">
        <f>[1]!VendorFilteredRows( EquipmentListTable[],EquipmentListTable[Supplier], FilterSpecs!$A$6, $A$2)</f>
        <v>1</v>
      </c>
      <c r="G288" s="125">
        <f>[1]!VendorFilteredRows( EquipmentListTable[],EquipmentListTable[Supplier], FilterSpecs!$A$6, $A$2)</f>
        <v>1</v>
      </c>
      <c r="H288" s="125">
        <f>[1]!VendorFilteredRows( EquipmentListTable[],EquipmentListTable[Supplier], FilterSpecs!$A$6, $A$2)</f>
        <v>16</v>
      </c>
      <c r="I288" s="125">
        <f>[1]!VendorFilteredRows( EquipmentListTable[],EquipmentListTable[Supplier], FilterSpecs!$A$6, $A$2)</f>
        <v>16</v>
      </c>
      <c r="J288" s="125">
        <f>[1]!VendorFilteredRows( EquipmentListTable[],EquipmentListTable[Supplier], FilterSpecs!$A$6, $A$2)</f>
        <v>16</v>
      </c>
      <c r="K288" s="125">
        <f>[1]!VendorFilteredRows( EquipmentListTable[],EquipmentListTable[Supplier], FilterSpecs!$A$6, $A$2)</f>
        <v>0</v>
      </c>
      <c r="L288" s="125">
        <f>[1]!VendorFilteredRows( EquipmentListTable[],EquipmentListTable[Supplier], FilterSpecs!$A$6, $A$2)</f>
        <v>0</v>
      </c>
      <c r="M288" s="125" t="str">
        <f>[1]!VendorFilteredRows( EquipmentListTable[],EquipmentListTable[Supplier], FilterSpecs!$A$6, $A$2)</f>
        <v>Polarized Connectors - Crimp Pins</v>
      </c>
      <c r="N288" s="125">
        <f>[1]!VendorFilteredRows( EquipmentListTable[],EquipmentListTable[Supplier], FilterSpecs!$A$6, $A$2)</f>
        <v>1.95</v>
      </c>
      <c r="O288" s="125">
        <f>[1]!VendorFilteredRows( EquipmentListTable[],EquipmentListTable[Supplier], FilterSpecs!$A$6, $A$2)</f>
        <v>0</v>
      </c>
      <c r="P288" s="125" t="str">
        <f>[1]!VendorFilteredRows( EquipmentListTable[],EquipmentListTable[Supplier], FilterSpecs!$A$6, $A$2)</f>
        <v>B</v>
      </c>
      <c r="Q288" s="125">
        <f>[1]!VendorFilteredRows( EquipmentListTable[],EquipmentListTable[Supplier], FilterSpecs!$A$6, $A$2)</f>
        <v>400</v>
      </c>
      <c r="R288" s="125" t="str">
        <f>[1]!VendorFilteredRows( EquipmentListTable[],EquipmentListTable[Supplier], FilterSpecs!$A$6, $A$2)</f>
        <v>PRT-08100</v>
      </c>
      <c r="S288" s="125">
        <f>[1]!VendorFilteredRows( EquipmentListTable[],EquipmentListTable[Supplier], FilterSpecs!$A$6, $A$2)</f>
        <v>5.85</v>
      </c>
      <c r="T288" s="125">
        <f>[1]!VendorFilteredRows( EquipmentListTable[],EquipmentListTable[Supplier], FilterSpecs!$A$6, $A$2)</f>
        <v>31.2</v>
      </c>
      <c r="U288" s="125">
        <f>[1]!VendorFilteredRows( EquipmentListTable[],EquipmentListTable[Supplier], FilterSpecs!$A$6, $A$2)</f>
        <v>31.2</v>
      </c>
      <c r="V288" s="125">
        <f>[1]!VendorFilteredRows( EquipmentListTable[],EquipmentListTable[Supplier], FilterSpecs!$A$6, $A$2)</f>
        <v>0</v>
      </c>
      <c r="W288" s="125">
        <f>[1]!VendorFilteredRows( EquipmentListTable[],EquipmentListTable[Supplier], FilterSpecs!$A$6, $A$2)</f>
        <v>0</v>
      </c>
      <c r="X288" s="125" t="str">
        <f>[1]!VendorFilteredRows( EquipmentListTable[],EquipmentListTable[Supplier], FilterSpecs!$A$6, $A$2)</f>
        <v>https://www.sparkfun.com/products/8100</v>
      </c>
      <c r="Y288" s="125" t="str">
        <f>[1]!VendorFilteredRows( EquipmentListTable[],EquipmentListTable[Supplier], FilterSpecs!$A$6, $A$2)</f>
        <v>https://cdn.sparkfun.com/r/92-92/assets/parts/6/6/6/08100-01a.jpg</v>
      </c>
      <c r="Z288" s="125" t="str">
        <f>[1]!VendorFilteredRows( EquipmentListTable[],EquipmentListTable[Supplier], FilterSpecs!$A$6, $A$2)</f>
        <v>https://www.sparkfun.com/products/08100</v>
      </c>
      <c r="AA288" s="125" t="str">
        <f>[1]!VendorFilteredRows( EquipmentListTable[],EquipmentListTable[Supplier], FilterSpecs!$A$6, $A$2)</f>
        <v>https://www.mouser.com/ProductDetail/474-PRT-08100</v>
      </c>
      <c r="AB288" s="125"/>
      <c r="AC288" s="125"/>
    </row>
    <row r="289" spans="1:29" x14ac:dyDescent="0.3">
      <c r="A289" s="125" t="str">
        <f>[1]!VendorFilteredRows( EquipmentListTable[],EquipmentListTable[Supplier], FilterSpecs!$A$6, $A$2)</f>
        <v>Low-Level Electronics</v>
      </c>
      <c r="B289" s="125" t="str">
        <f>[1]!VendorFilteredRows( EquipmentListTable[],EquipmentListTable[Supplier], FilterSpecs!$A$6, $A$2)</f>
        <v>Connectors, Ribbon Crimp</v>
      </c>
      <c r="C289" s="125" t="str">
        <f>[1]!VendorFilteredRows( EquipmentListTable[],EquipmentListTable[Supplier], FilterSpecs!$A$6, $A$2)</f>
        <v>SparkFun</v>
      </c>
      <c r="D289" s="125" t="str">
        <f>[1]!VendorFilteredRows( EquipmentListTable[],EquipmentListTable[Supplier], FilterSpecs!$A$6, $A$2)</f>
        <v>PRT-10651</v>
      </c>
      <c r="E289" s="125">
        <f>[1]!VendorFilteredRows( EquipmentListTable[],EquipmentListTable[Supplier], FilterSpecs!$A$6, $A$2)</f>
        <v>2</v>
      </c>
      <c r="F289" s="125">
        <f>[1]!VendorFilteredRows( EquipmentListTable[],EquipmentListTable[Supplier], FilterSpecs!$A$6, $A$2)</f>
        <v>0</v>
      </c>
      <c r="G289" s="125">
        <f>[1]!VendorFilteredRows( EquipmentListTable[],EquipmentListTable[Supplier], FilterSpecs!$A$6, $A$2)</f>
        <v>0</v>
      </c>
      <c r="H289" s="125">
        <f>[1]!VendorFilteredRows( EquipmentListTable[],EquipmentListTable[Supplier], FilterSpecs!$A$6, $A$2)</f>
        <v>10</v>
      </c>
      <c r="I289" s="125">
        <f>[1]!VendorFilteredRows( EquipmentListTable[],EquipmentListTable[Supplier], FilterSpecs!$A$6, $A$2)</f>
        <v>10</v>
      </c>
      <c r="J289" s="125">
        <f>[1]!VendorFilteredRows( EquipmentListTable[],EquipmentListTable[Supplier], FilterSpecs!$A$6, $A$2)</f>
        <v>10</v>
      </c>
      <c r="K289" s="125">
        <f>[1]!VendorFilteredRows( EquipmentListTable[],EquipmentListTable[Supplier], FilterSpecs!$A$6, $A$2)</f>
        <v>0</v>
      </c>
      <c r="L289" s="125">
        <f>[1]!VendorFilteredRows( EquipmentListTable[],EquipmentListTable[Supplier], FilterSpecs!$A$6, $A$2)</f>
        <v>0</v>
      </c>
      <c r="M289" s="125" t="str">
        <f>[1]!VendorFilteredRows( EquipmentListTable[],EquipmentListTable[Supplier], FilterSpecs!$A$6, $A$2)</f>
        <v>Ribbon Crimp Connector - 6-pin (2x3, Female)</v>
      </c>
      <c r="N289" s="125">
        <f>[1]!VendorFilteredRows( EquipmentListTable[],EquipmentListTable[Supplier], FilterSpecs!$A$6, $A$2)</f>
        <v>0.35</v>
      </c>
      <c r="O289" s="125">
        <f>[1]!VendorFilteredRows( EquipmentListTable[],EquipmentListTable[Supplier], FilterSpecs!$A$6, $A$2)</f>
        <v>0</v>
      </c>
      <c r="P289" s="125" t="str">
        <f>[1]!VendorFilteredRows( EquipmentListTable[],EquipmentListTable[Supplier], FilterSpecs!$A$6, $A$2)</f>
        <v>B</v>
      </c>
      <c r="Q289" s="125">
        <f>[1]!VendorFilteredRows( EquipmentListTable[],EquipmentListTable[Supplier], FilterSpecs!$A$6, $A$2)</f>
        <v>401</v>
      </c>
      <c r="R289" s="125" t="str">
        <f>[1]!VendorFilteredRows( EquipmentListTable[],EquipmentListTable[Supplier], FilterSpecs!$A$6, $A$2)</f>
        <v>PRT-10651</v>
      </c>
      <c r="S289" s="125">
        <f>[1]!VendorFilteredRows( EquipmentListTable[],EquipmentListTable[Supplier], FilterSpecs!$A$6, $A$2)</f>
        <v>0.7</v>
      </c>
      <c r="T289" s="125">
        <f>[1]!VendorFilteredRows( EquipmentListTable[],EquipmentListTable[Supplier], FilterSpecs!$A$6, $A$2)</f>
        <v>3.5</v>
      </c>
      <c r="U289" s="125">
        <f>[1]!VendorFilteredRows( EquipmentListTable[],EquipmentListTable[Supplier], FilterSpecs!$A$6, $A$2)</f>
        <v>3.5</v>
      </c>
      <c r="V289" s="125">
        <f>[1]!VendorFilteredRows( EquipmentListTable[],EquipmentListTable[Supplier], FilterSpecs!$A$6, $A$2)</f>
        <v>0</v>
      </c>
      <c r="W289" s="125">
        <f>[1]!VendorFilteredRows( EquipmentListTable[],EquipmentListTable[Supplier], FilterSpecs!$A$6, $A$2)</f>
        <v>0</v>
      </c>
      <c r="X289" s="125" t="str">
        <f>[1]!VendorFilteredRows( EquipmentListTable[],EquipmentListTable[Supplier], FilterSpecs!$A$6, $A$2)</f>
        <v>https://www.sparkfun.com/products/10651</v>
      </c>
      <c r="Y289" s="125" t="str">
        <f>[1]!VendorFilteredRows( EquipmentListTable[],EquipmentListTable[Supplier], FilterSpecs!$A$6, $A$2)</f>
        <v>https://cdn.sparkfun.com/r/92-92/assets/parts/5/4/2/6/10651-02.jpg</v>
      </c>
      <c r="Z289" s="125" t="str">
        <f>[1]!VendorFilteredRows( EquipmentListTable[],EquipmentListTable[Supplier], FilterSpecs!$A$6, $A$2)</f>
        <v>https://www.sparkfun.com/products/10651</v>
      </c>
      <c r="AA289" s="125" t="str">
        <f>[1]!VendorFilteredRows( EquipmentListTable[],EquipmentListTable[Supplier], FilterSpecs!$A$6, $A$2)</f>
        <v>https://www.mouser.com/ProductDetail/474-PRT-10651</v>
      </c>
      <c r="AB289" s="125"/>
      <c r="AC289" s="125"/>
    </row>
    <row r="290" spans="1:29" x14ac:dyDescent="0.3">
      <c r="A290" s="125" t="str">
        <f>[1]!VendorFilteredRows( EquipmentListTable[],EquipmentListTable[Supplier], FilterSpecs!$A$6, $A$2)</f>
        <v>Low-Level Electronics</v>
      </c>
      <c r="B290" s="125" t="str">
        <f>[1]!VendorFilteredRows( EquipmentListTable[],EquipmentListTable[Supplier], FilterSpecs!$A$6, $A$2)</f>
        <v>Connectors, Ribbon Crimp</v>
      </c>
      <c r="C290" s="125" t="str">
        <f>[1]!VendorFilteredRows( EquipmentListTable[],EquipmentListTable[Supplier], FilterSpecs!$A$6, $A$2)</f>
        <v>SparkFun</v>
      </c>
      <c r="D290" s="125" t="str">
        <f>[1]!VendorFilteredRows( EquipmentListTable[],EquipmentListTable[Supplier], FilterSpecs!$A$6, $A$2)</f>
        <v>PRT-10650</v>
      </c>
      <c r="E290" s="125">
        <f>[1]!VendorFilteredRows( EquipmentListTable[],EquipmentListTable[Supplier], FilterSpecs!$A$6, $A$2)</f>
        <v>2</v>
      </c>
      <c r="F290" s="125">
        <f>[1]!VendorFilteredRows( EquipmentListTable[],EquipmentListTable[Supplier], FilterSpecs!$A$6, $A$2)</f>
        <v>0</v>
      </c>
      <c r="G290" s="125">
        <f>[1]!VendorFilteredRows( EquipmentListTable[],EquipmentListTable[Supplier], FilterSpecs!$A$6, $A$2)</f>
        <v>0</v>
      </c>
      <c r="H290" s="125">
        <f>[1]!VendorFilteredRows( EquipmentListTable[],EquipmentListTable[Supplier], FilterSpecs!$A$6, $A$2)</f>
        <v>10</v>
      </c>
      <c r="I290" s="125">
        <f>[1]!VendorFilteredRows( EquipmentListTable[],EquipmentListTable[Supplier], FilterSpecs!$A$6, $A$2)</f>
        <v>10</v>
      </c>
      <c r="J290" s="125">
        <f>[1]!VendorFilteredRows( EquipmentListTable[],EquipmentListTable[Supplier], FilterSpecs!$A$6, $A$2)</f>
        <v>10</v>
      </c>
      <c r="K290" s="125">
        <f>[1]!VendorFilteredRows( EquipmentListTable[],EquipmentListTable[Supplier], FilterSpecs!$A$6, $A$2)</f>
        <v>0</v>
      </c>
      <c r="L290" s="125">
        <f>[1]!VendorFilteredRows( EquipmentListTable[],EquipmentListTable[Supplier], FilterSpecs!$A$6, $A$2)</f>
        <v>0</v>
      </c>
      <c r="M290" s="125" t="str">
        <f>[1]!VendorFilteredRows( EquipmentListTable[],EquipmentListTable[Supplier], FilterSpecs!$A$6, $A$2)</f>
        <v>Ribbon Crimp Connector - 10-pin (2x5, Female)</v>
      </c>
      <c r="N290" s="125">
        <f>[1]!VendorFilteredRows( EquipmentListTable[],EquipmentListTable[Supplier], FilterSpecs!$A$6, $A$2)</f>
        <v>0.5</v>
      </c>
      <c r="O290" s="125">
        <f>[1]!VendorFilteredRows( EquipmentListTable[],EquipmentListTable[Supplier], FilterSpecs!$A$6, $A$2)</f>
        <v>0</v>
      </c>
      <c r="P290" s="125" t="str">
        <f>[1]!VendorFilteredRows( EquipmentListTable[],EquipmentListTable[Supplier], FilterSpecs!$A$6, $A$2)</f>
        <v>B</v>
      </c>
      <c r="Q290" s="125">
        <f>[1]!VendorFilteredRows( EquipmentListTable[],EquipmentListTable[Supplier], FilterSpecs!$A$6, $A$2)</f>
        <v>402</v>
      </c>
      <c r="R290" s="125" t="str">
        <f>[1]!VendorFilteredRows( EquipmentListTable[],EquipmentListTable[Supplier], FilterSpecs!$A$6, $A$2)</f>
        <v>PRT-10650</v>
      </c>
      <c r="S290" s="125">
        <f>[1]!VendorFilteredRows( EquipmentListTable[],EquipmentListTable[Supplier], FilterSpecs!$A$6, $A$2)</f>
        <v>1</v>
      </c>
      <c r="T290" s="125">
        <f>[1]!VendorFilteredRows( EquipmentListTable[],EquipmentListTable[Supplier], FilterSpecs!$A$6, $A$2)</f>
        <v>5</v>
      </c>
      <c r="U290" s="125">
        <f>[1]!VendorFilteredRows( EquipmentListTable[],EquipmentListTable[Supplier], FilterSpecs!$A$6, $A$2)</f>
        <v>5</v>
      </c>
      <c r="V290" s="125">
        <f>[1]!VendorFilteredRows( EquipmentListTable[],EquipmentListTable[Supplier], FilterSpecs!$A$6, $A$2)</f>
        <v>0</v>
      </c>
      <c r="W290" s="125">
        <f>[1]!VendorFilteredRows( EquipmentListTable[],EquipmentListTable[Supplier], FilterSpecs!$A$6, $A$2)</f>
        <v>0</v>
      </c>
      <c r="X290" s="125" t="str">
        <f>[1]!VendorFilteredRows( EquipmentListTable[],EquipmentListTable[Supplier], FilterSpecs!$A$6, $A$2)</f>
        <v>https://www.sparkfun.com/products/10650</v>
      </c>
      <c r="Y290" s="125" t="str">
        <f>[1]!VendorFilteredRows( EquipmentListTable[],EquipmentListTable[Supplier], FilterSpecs!$A$6, $A$2)</f>
        <v>https://cdn.sparkfun.com/r/92-92/assets/parts/5/4/2/5/10650-02.jpg</v>
      </c>
      <c r="Z290" s="125" t="str">
        <f>[1]!VendorFilteredRows( EquipmentListTable[],EquipmentListTable[Supplier], FilterSpecs!$A$6, $A$2)</f>
        <v>https://www.sparkfun.com/products/10650</v>
      </c>
      <c r="AA290" s="125" t="str">
        <f>[1]!VendorFilteredRows( EquipmentListTable[],EquipmentListTable[Supplier], FilterSpecs!$A$6, $A$2)</f>
        <v>https://www.mouser.com/ProductDetail/474-PRT-10650</v>
      </c>
      <c r="AB290" s="125"/>
      <c r="AC290" s="125"/>
    </row>
    <row r="291" spans="1:29" x14ac:dyDescent="0.3">
      <c r="A291" s="125" t="str">
        <f>[1]!VendorFilteredRows( EquipmentListTable[],EquipmentListTable[Supplier], FilterSpecs!$A$6, $A$2)</f>
        <v>Low-Level Electronics</v>
      </c>
      <c r="B291" s="125" t="str">
        <f>[1]!VendorFilteredRows( EquipmentListTable[],EquipmentListTable[Supplier], FilterSpecs!$A$6, $A$2)</f>
        <v>Connectors, Spring/Screw Terminals</v>
      </c>
      <c r="C291" s="125" t="str">
        <f>[1]!VendorFilteredRows( EquipmentListTable[],EquipmentListTable[Supplier], FilterSpecs!$A$6, $A$2)</f>
        <v>SparkFun</v>
      </c>
      <c r="D291" s="125" t="str">
        <f>[1]!VendorFilteredRows( EquipmentListTable[],EquipmentListTable[Supplier], FilterSpecs!$A$6, $A$2)</f>
        <v>PRT-10571</v>
      </c>
      <c r="E291" s="125">
        <f>[1]!VendorFilteredRows( EquipmentListTable[],EquipmentListTable[Supplier], FilterSpecs!$A$6, $A$2)</f>
        <v>0</v>
      </c>
      <c r="F291" s="125">
        <f>[1]!VendorFilteredRows( EquipmentListTable[],EquipmentListTable[Supplier], FilterSpecs!$A$6, $A$2)</f>
        <v>0</v>
      </c>
      <c r="G291" s="125">
        <f>[1]!VendorFilteredRows( EquipmentListTable[],EquipmentListTable[Supplier], FilterSpecs!$A$6, $A$2)</f>
        <v>0</v>
      </c>
      <c r="H291" s="125">
        <f>[1]!VendorFilteredRows( EquipmentListTable[],EquipmentListTable[Supplier], FilterSpecs!$A$6, $A$2)</f>
        <v>0</v>
      </c>
      <c r="I291" s="125">
        <f>[1]!VendorFilteredRows( EquipmentListTable[],EquipmentListTable[Supplier], FilterSpecs!$A$6, $A$2)</f>
        <v>0</v>
      </c>
      <c r="J291" s="125">
        <f>[1]!VendorFilteredRows( EquipmentListTable[],EquipmentListTable[Supplier], FilterSpecs!$A$6, $A$2)</f>
        <v>0</v>
      </c>
      <c r="K291" s="125">
        <f>[1]!VendorFilteredRows( EquipmentListTable[],EquipmentListTable[Supplier], FilterSpecs!$A$6, $A$2)</f>
        <v>0</v>
      </c>
      <c r="L291" s="125">
        <f>[1]!VendorFilteredRows( EquipmentListTable[],EquipmentListTable[Supplier], FilterSpecs!$A$6, $A$2)</f>
        <v>0</v>
      </c>
      <c r="M291" s="125" t="str">
        <f>[1]!VendorFilteredRows( EquipmentListTable[],EquipmentListTable[Supplier], FilterSpecs!$A$6, $A$2)</f>
        <v>Screw Terminals 2.54mm Pitch (2-Pin)</v>
      </c>
      <c r="N291" s="125">
        <f>[1]!VendorFilteredRows( EquipmentListTable[],EquipmentListTable[Supplier], FilterSpecs!$A$6, $A$2)</f>
        <v>0.75</v>
      </c>
      <c r="O291" s="125">
        <f>[1]!VendorFilteredRows( EquipmentListTable[],EquipmentListTable[Supplier], FilterSpecs!$A$6, $A$2)</f>
        <v>0</v>
      </c>
      <c r="P291" s="125" t="str">
        <f>[1]!VendorFilteredRows( EquipmentListTable[],EquipmentListTable[Supplier], FilterSpecs!$A$6, $A$2)</f>
        <v>A</v>
      </c>
      <c r="Q291" s="125">
        <f>[1]!VendorFilteredRows( EquipmentListTable[],EquipmentListTable[Supplier], FilterSpecs!$A$6, $A$2)</f>
        <v>403</v>
      </c>
      <c r="R291" s="125" t="str">
        <f>[1]!VendorFilteredRows( EquipmentListTable[],EquipmentListTable[Supplier], FilterSpecs!$A$6, $A$2)</f>
        <v>PRT-10571</v>
      </c>
      <c r="S291" s="125">
        <f>[1]!VendorFilteredRows( EquipmentListTable[],EquipmentListTable[Supplier], FilterSpecs!$A$6, $A$2)</f>
        <v>0</v>
      </c>
      <c r="T291" s="125">
        <f>[1]!VendorFilteredRows( EquipmentListTable[],EquipmentListTable[Supplier], FilterSpecs!$A$6, $A$2)</f>
        <v>0</v>
      </c>
      <c r="U291" s="125">
        <f>[1]!VendorFilteredRows( EquipmentListTable[],EquipmentListTable[Supplier], FilterSpecs!$A$6, $A$2)</f>
        <v>0</v>
      </c>
      <c r="V291" s="125">
        <f>[1]!VendorFilteredRows( EquipmentListTable[],EquipmentListTable[Supplier], FilterSpecs!$A$6, $A$2)</f>
        <v>0</v>
      </c>
      <c r="W291" s="125">
        <f>[1]!VendorFilteredRows( EquipmentListTable[],EquipmentListTable[Supplier], FilterSpecs!$A$6, $A$2)</f>
        <v>0</v>
      </c>
      <c r="X291" s="125" t="str">
        <f>[1]!VendorFilteredRows( EquipmentListTable[],EquipmentListTable[Supplier], FilterSpecs!$A$6, $A$2)</f>
        <v>https://www.sparkfun.com/products/10571</v>
      </c>
      <c r="Y291" s="125" t="str">
        <f>[1]!VendorFilteredRows( EquipmentListTable[],EquipmentListTable[Supplier], FilterSpecs!$A$6, $A$2)</f>
        <v>https://cdn.sparkfun.com/r/92-92/assets/parts/5/2/0/4/10571-01.jpg</v>
      </c>
      <c r="Z291" s="125" t="str">
        <f>[1]!VendorFilteredRows( EquipmentListTable[],EquipmentListTable[Supplier], FilterSpecs!$A$6, $A$2)</f>
        <v>https://www.sparkfun.com/products/10571</v>
      </c>
      <c r="AA291" s="125" t="str">
        <f>[1]!VendorFilteredRows( EquipmentListTable[],EquipmentListTable[Supplier], FilterSpecs!$A$6, $A$2)</f>
        <v>https://www.mouser.com/ProductDetail/474-PRT-10571</v>
      </c>
      <c r="AB291" s="125"/>
      <c r="AC291" s="125"/>
    </row>
    <row r="292" spans="1:29" x14ac:dyDescent="0.3">
      <c r="A292" s="125" t="str">
        <f>[1]!VendorFilteredRows( EquipmentListTable[],EquipmentListTable[Supplier], FilterSpecs!$A$6, $A$2)</f>
        <v>Low-Level Electronics</v>
      </c>
      <c r="B292" s="125" t="str">
        <f>[1]!VendorFilteredRows( EquipmentListTable[],EquipmentListTable[Supplier], FilterSpecs!$A$6, $A$2)</f>
        <v>Connectors, Spring/Screw Terminals</v>
      </c>
      <c r="C292" s="125" t="str">
        <f>[1]!VendorFilteredRows( EquipmentListTable[],EquipmentListTable[Supplier], FilterSpecs!$A$6, $A$2)</f>
        <v>SparkFun</v>
      </c>
      <c r="D292" s="125" t="str">
        <f>[1]!VendorFilteredRows( EquipmentListTable[],EquipmentListTable[Supplier], FilterSpecs!$A$6, $A$2)</f>
        <v>PRT-08432</v>
      </c>
      <c r="E292" s="125">
        <f>[1]!VendorFilteredRows( EquipmentListTable[],EquipmentListTable[Supplier], FilterSpecs!$A$6, $A$2)</f>
        <v>2</v>
      </c>
      <c r="F292" s="125">
        <f>[1]!VendorFilteredRows( EquipmentListTable[],EquipmentListTable[Supplier], FilterSpecs!$A$6, $A$2)</f>
        <v>0</v>
      </c>
      <c r="G292" s="125">
        <f>[1]!VendorFilteredRows( EquipmentListTable[],EquipmentListTable[Supplier], FilterSpecs!$A$6, $A$2)</f>
        <v>0</v>
      </c>
      <c r="H292" s="125">
        <f>[1]!VendorFilteredRows( EquipmentListTable[],EquipmentListTable[Supplier], FilterSpecs!$A$6, $A$2)</f>
        <v>10</v>
      </c>
      <c r="I292" s="125">
        <f>[1]!VendorFilteredRows( EquipmentListTable[],EquipmentListTable[Supplier], FilterSpecs!$A$6, $A$2)</f>
        <v>10</v>
      </c>
      <c r="J292" s="125">
        <f>[1]!VendorFilteredRows( EquipmentListTable[],EquipmentListTable[Supplier], FilterSpecs!$A$6, $A$2)</f>
        <v>10</v>
      </c>
      <c r="K292" s="125">
        <f>[1]!VendorFilteredRows( EquipmentListTable[],EquipmentListTable[Supplier], FilterSpecs!$A$6, $A$2)</f>
        <v>0</v>
      </c>
      <c r="L292" s="125">
        <f>[1]!VendorFilteredRows( EquipmentListTable[],EquipmentListTable[Supplier], FilterSpecs!$A$6, $A$2)</f>
        <v>0</v>
      </c>
      <c r="M292" s="125" t="str">
        <f>[1]!VendorFilteredRows( EquipmentListTable[],EquipmentListTable[Supplier], FilterSpecs!$A$6, $A$2)</f>
        <v>Screw Terminals 5mm Pitch (2-Pin)</v>
      </c>
      <c r="N292" s="125">
        <f>[1]!VendorFilteredRows( EquipmentListTable[],EquipmentListTable[Supplier], FilterSpecs!$A$6, $A$2)</f>
        <v>0.95</v>
      </c>
      <c r="O292" s="125">
        <f>[1]!VendorFilteredRows( EquipmentListTable[],EquipmentListTable[Supplier], FilterSpecs!$A$6, $A$2)</f>
        <v>0</v>
      </c>
      <c r="P292" s="125" t="str">
        <f>[1]!VendorFilteredRows( EquipmentListTable[],EquipmentListTable[Supplier], FilterSpecs!$A$6, $A$2)</f>
        <v>B</v>
      </c>
      <c r="Q292" s="125">
        <f>[1]!VendorFilteredRows( EquipmentListTable[],EquipmentListTable[Supplier], FilterSpecs!$A$6, $A$2)</f>
        <v>404</v>
      </c>
      <c r="R292" s="125" t="str">
        <f>[1]!VendorFilteredRows( EquipmentListTable[],EquipmentListTable[Supplier], FilterSpecs!$A$6, $A$2)</f>
        <v>PRT-08432</v>
      </c>
      <c r="S292" s="125">
        <f>[1]!VendorFilteredRows( EquipmentListTable[],EquipmentListTable[Supplier], FilterSpecs!$A$6, $A$2)</f>
        <v>1.9</v>
      </c>
      <c r="T292" s="125">
        <f>[1]!VendorFilteredRows( EquipmentListTable[],EquipmentListTable[Supplier], FilterSpecs!$A$6, $A$2)</f>
        <v>9.5</v>
      </c>
      <c r="U292" s="125">
        <f>[1]!VendorFilteredRows( EquipmentListTable[],EquipmentListTable[Supplier], FilterSpecs!$A$6, $A$2)</f>
        <v>9.5</v>
      </c>
      <c r="V292" s="125">
        <f>[1]!VendorFilteredRows( EquipmentListTable[],EquipmentListTable[Supplier], FilterSpecs!$A$6, $A$2)</f>
        <v>0</v>
      </c>
      <c r="W292" s="125">
        <f>[1]!VendorFilteredRows( EquipmentListTable[],EquipmentListTable[Supplier], FilterSpecs!$A$6, $A$2)</f>
        <v>0</v>
      </c>
      <c r="X292" s="125" t="str">
        <f>[1]!VendorFilteredRows( EquipmentListTable[],EquipmentListTable[Supplier], FilterSpecs!$A$6, $A$2)</f>
        <v>https://www.sparkfun.com/products/8432</v>
      </c>
      <c r="Y292" s="125" t="str">
        <f>[1]!VendorFilteredRows( EquipmentListTable[],EquipmentListTable[Supplier], FilterSpecs!$A$6, $A$2)</f>
        <v>https://cdn.sparkfun.com/r/92-92/assets/parts/1/3/6/5/2PinScrewTerminal-01-L.jpg</v>
      </c>
      <c r="Z292" s="125" t="str">
        <f>[1]!VendorFilteredRows( EquipmentListTable[],EquipmentListTable[Supplier], FilterSpecs!$A$6, $A$2)</f>
        <v>https://www.sparkfun.com/products/08432</v>
      </c>
      <c r="AA292" s="125" t="str">
        <f>[1]!VendorFilteredRows( EquipmentListTable[],EquipmentListTable[Supplier], FilterSpecs!$A$6, $A$2)</f>
        <v>https://www.mouser.com/ProductDetail/474-PRT-08432</v>
      </c>
      <c r="AB292" s="125"/>
      <c r="AC292" s="125"/>
    </row>
    <row r="293" spans="1:29" x14ac:dyDescent="0.3">
      <c r="A293" s="125" t="str">
        <f>[1]!VendorFilteredRows( EquipmentListTable[],EquipmentListTable[Supplier], FilterSpecs!$A$6, $A$2)</f>
        <v>Low-Level Electronics</v>
      </c>
      <c r="B293" s="125" t="str">
        <f>[1]!VendorFilteredRows( EquipmentListTable[],EquipmentListTable[Supplier], FilterSpecs!$A$6, $A$2)</f>
        <v>Connectors, Spring/Screw Terminals</v>
      </c>
      <c r="C293" s="125" t="str">
        <f>[1]!VendorFilteredRows( EquipmentListTable[],EquipmentListTable[Supplier], FilterSpecs!$A$6, $A$2)</f>
        <v>SparkFun</v>
      </c>
      <c r="D293" s="125" t="str">
        <f>[1]!VendorFilteredRows( EquipmentListTable[],EquipmentListTable[Supplier], FilterSpecs!$A$6, $A$2)</f>
        <v>PRT-08433</v>
      </c>
      <c r="E293" s="125">
        <f>[1]!VendorFilteredRows( EquipmentListTable[],EquipmentListTable[Supplier], FilterSpecs!$A$6, $A$2)</f>
        <v>2</v>
      </c>
      <c r="F293" s="125">
        <f>[1]!VendorFilteredRows( EquipmentListTable[],EquipmentListTable[Supplier], FilterSpecs!$A$6, $A$2)</f>
        <v>0</v>
      </c>
      <c r="G293" s="125">
        <f>[1]!VendorFilteredRows( EquipmentListTable[],EquipmentListTable[Supplier], FilterSpecs!$A$6, $A$2)</f>
        <v>0</v>
      </c>
      <c r="H293" s="125">
        <f>[1]!VendorFilteredRows( EquipmentListTable[],EquipmentListTable[Supplier], FilterSpecs!$A$6, $A$2)</f>
        <v>10</v>
      </c>
      <c r="I293" s="125">
        <f>[1]!VendorFilteredRows( EquipmentListTable[],EquipmentListTable[Supplier], FilterSpecs!$A$6, $A$2)</f>
        <v>10</v>
      </c>
      <c r="J293" s="125">
        <f>[1]!VendorFilteredRows( EquipmentListTable[],EquipmentListTable[Supplier], FilterSpecs!$A$6, $A$2)</f>
        <v>10</v>
      </c>
      <c r="K293" s="125">
        <f>[1]!VendorFilteredRows( EquipmentListTable[],EquipmentListTable[Supplier], FilterSpecs!$A$6, $A$2)</f>
        <v>0</v>
      </c>
      <c r="L293" s="125">
        <f>[1]!VendorFilteredRows( EquipmentListTable[],EquipmentListTable[Supplier], FilterSpecs!$A$6, $A$2)</f>
        <v>0</v>
      </c>
      <c r="M293" s="125" t="str">
        <f>[1]!VendorFilteredRows( EquipmentListTable[],EquipmentListTable[Supplier], FilterSpecs!$A$6, $A$2)</f>
        <v>Screw Terminals 5mm Pitch (3-Pin)</v>
      </c>
      <c r="N293" s="125">
        <f>[1]!VendorFilteredRows( EquipmentListTable[],EquipmentListTable[Supplier], FilterSpecs!$A$6, $A$2)</f>
        <v>0.95</v>
      </c>
      <c r="O293" s="125">
        <f>[1]!VendorFilteredRows( EquipmentListTable[],EquipmentListTable[Supplier], FilterSpecs!$A$6, $A$2)</f>
        <v>0</v>
      </c>
      <c r="P293" s="125" t="str">
        <f>[1]!VendorFilteredRows( EquipmentListTable[],EquipmentListTable[Supplier], FilterSpecs!$A$6, $A$2)</f>
        <v>B</v>
      </c>
      <c r="Q293" s="125">
        <f>[1]!VendorFilteredRows( EquipmentListTable[],EquipmentListTable[Supplier], FilterSpecs!$A$6, $A$2)</f>
        <v>405</v>
      </c>
      <c r="R293" s="125" t="str">
        <f>[1]!VendorFilteredRows( EquipmentListTable[],EquipmentListTable[Supplier], FilterSpecs!$A$6, $A$2)</f>
        <v>PRT-08433</v>
      </c>
      <c r="S293" s="125">
        <f>[1]!VendorFilteredRows( EquipmentListTable[],EquipmentListTable[Supplier], FilterSpecs!$A$6, $A$2)</f>
        <v>1.9</v>
      </c>
      <c r="T293" s="125">
        <f>[1]!VendorFilteredRows( EquipmentListTable[],EquipmentListTable[Supplier], FilterSpecs!$A$6, $A$2)</f>
        <v>9.5</v>
      </c>
      <c r="U293" s="125">
        <f>[1]!VendorFilteredRows( EquipmentListTable[],EquipmentListTable[Supplier], FilterSpecs!$A$6, $A$2)</f>
        <v>9.5</v>
      </c>
      <c r="V293" s="125">
        <f>[1]!VendorFilteredRows( EquipmentListTable[],EquipmentListTable[Supplier], FilterSpecs!$A$6, $A$2)</f>
        <v>0</v>
      </c>
      <c r="W293" s="125">
        <f>[1]!VendorFilteredRows( EquipmentListTable[],EquipmentListTable[Supplier], FilterSpecs!$A$6, $A$2)</f>
        <v>0</v>
      </c>
      <c r="X293" s="125" t="str">
        <f>[1]!VendorFilteredRows( EquipmentListTable[],EquipmentListTable[Supplier], FilterSpecs!$A$6, $A$2)</f>
        <v>https://www.sparkfun.com/products/8433</v>
      </c>
      <c r="Y293" s="125" t="str">
        <f>[1]!VendorFilteredRows( EquipmentListTable[],EquipmentListTable[Supplier], FilterSpecs!$A$6, $A$2)</f>
        <v>https://cdn.sparkfun.com/r/92-92/assets/parts/1/3/6/4/3PinScrewTerminal-01-L.jpg</v>
      </c>
      <c r="Z293" s="125" t="str">
        <f>[1]!VendorFilteredRows( EquipmentListTable[],EquipmentListTable[Supplier], FilterSpecs!$A$6, $A$2)</f>
        <v>https://www.sparkfun.com/products/08433</v>
      </c>
      <c r="AA293" s="125" t="str">
        <f>[1]!VendorFilteredRows( EquipmentListTable[],EquipmentListTable[Supplier], FilterSpecs!$A$6, $A$2)</f>
        <v>https://www.mouser.com/ProductDetail/474-PRT-08433</v>
      </c>
      <c r="AB293" s="125"/>
      <c r="AC293" s="125"/>
    </row>
    <row r="294" spans="1:29" x14ac:dyDescent="0.3">
      <c r="A294" s="125" t="str">
        <f>[1]!VendorFilteredRows( EquipmentListTable[],EquipmentListTable[Supplier], FilterSpecs!$A$6, $A$2)</f>
        <v>Low-Level Electronics</v>
      </c>
      <c r="B294" s="125" t="str">
        <f>[1]!VendorFilteredRows( EquipmentListTable[],EquipmentListTable[Supplier], FilterSpecs!$A$6, $A$2)</f>
        <v>Connectors, Spring/Screw Terminals</v>
      </c>
      <c r="C294" s="125" t="str">
        <f>[1]!VendorFilteredRows( EquipmentListTable[],EquipmentListTable[Supplier], FilterSpecs!$A$6, $A$2)</f>
        <v>SparkFun</v>
      </c>
      <c r="D294" s="125" t="str">
        <f>[1]!VendorFilteredRows( EquipmentListTable[],EquipmentListTable[Supplier], FilterSpecs!$A$6, $A$2)</f>
        <v>PRT-08073</v>
      </c>
      <c r="E294" s="125">
        <f>[1]!VendorFilteredRows( EquipmentListTable[],EquipmentListTable[Supplier], FilterSpecs!$A$6, $A$2)</f>
        <v>0</v>
      </c>
      <c r="F294" s="125">
        <f>[1]!VendorFilteredRows( EquipmentListTable[],EquipmentListTable[Supplier], FilterSpecs!$A$6, $A$2)</f>
        <v>0</v>
      </c>
      <c r="G294" s="125">
        <f>[1]!VendorFilteredRows( EquipmentListTable[],EquipmentListTable[Supplier], FilterSpecs!$A$6, $A$2)</f>
        <v>0</v>
      </c>
      <c r="H294" s="125">
        <f>[1]!VendorFilteredRows( EquipmentListTable[],EquipmentListTable[Supplier], FilterSpecs!$A$6, $A$2)</f>
        <v>0</v>
      </c>
      <c r="I294" s="125">
        <f>[1]!VendorFilteredRows( EquipmentListTable[],EquipmentListTable[Supplier], FilterSpecs!$A$6, $A$2)</f>
        <v>0</v>
      </c>
      <c r="J294" s="125">
        <f>[1]!VendorFilteredRows( EquipmentListTable[],EquipmentListTable[Supplier], FilterSpecs!$A$6, $A$2)</f>
        <v>0</v>
      </c>
      <c r="K294" s="125">
        <f>[1]!VendorFilteredRows( EquipmentListTable[],EquipmentListTable[Supplier], FilterSpecs!$A$6, $A$2)</f>
        <v>0</v>
      </c>
      <c r="L294" s="125">
        <f>[1]!VendorFilteredRows( EquipmentListTable[],EquipmentListTable[Supplier], FilterSpecs!$A$6, $A$2)</f>
        <v>0</v>
      </c>
      <c r="M294" s="125" t="str">
        <f>[1]!VendorFilteredRows( EquipmentListTable[],EquipmentListTable[Supplier], FilterSpecs!$A$6, $A$2)</f>
        <v>Spring Terminals - PCB Mount (2-Pin)</v>
      </c>
      <c r="N294" s="125">
        <f>[1]!VendorFilteredRows( EquipmentListTable[],EquipmentListTable[Supplier], FilterSpecs!$A$6, $A$2)</f>
        <v>1.5</v>
      </c>
      <c r="O294" s="125">
        <f>[1]!VendorFilteredRows( EquipmentListTable[],EquipmentListTable[Supplier], FilterSpecs!$A$6, $A$2)</f>
        <v>0</v>
      </c>
      <c r="P294" s="125" t="str">
        <f>[1]!VendorFilteredRows( EquipmentListTable[],EquipmentListTable[Supplier], FilterSpecs!$A$6, $A$2)</f>
        <v>A</v>
      </c>
      <c r="Q294" s="125">
        <f>[1]!VendorFilteredRows( EquipmentListTable[],EquipmentListTable[Supplier], FilterSpecs!$A$6, $A$2)</f>
        <v>406</v>
      </c>
      <c r="R294" s="125" t="str">
        <f>[1]!VendorFilteredRows( EquipmentListTable[],EquipmentListTable[Supplier], FilterSpecs!$A$6, $A$2)</f>
        <v>PRT-08073</v>
      </c>
      <c r="S294" s="125">
        <f>[1]!VendorFilteredRows( EquipmentListTable[],EquipmentListTable[Supplier], FilterSpecs!$A$6, $A$2)</f>
        <v>0</v>
      </c>
      <c r="T294" s="125">
        <f>[1]!VendorFilteredRows( EquipmentListTable[],EquipmentListTable[Supplier], FilterSpecs!$A$6, $A$2)</f>
        <v>0</v>
      </c>
      <c r="U294" s="125">
        <f>[1]!VendorFilteredRows( EquipmentListTable[],EquipmentListTable[Supplier], FilterSpecs!$A$6, $A$2)</f>
        <v>0</v>
      </c>
      <c r="V294" s="125">
        <f>[1]!VendorFilteredRows( EquipmentListTable[],EquipmentListTable[Supplier], FilterSpecs!$A$6, $A$2)</f>
        <v>0</v>
      </c>
      <c r="W294" s="125">
        <f>[1]!VendorFilteredRows( EquipmentListTable[],EquipmentListTable[Supplier], FilterSpecs!$A$6, $A$2)</f>
        <v>0</v>
      </c>
      <c r="X294" s="125" t="str">
        <f>[1]!VendorFilteredRows( EquipmentListTable[],EquipmentListTable[Supplier], FilterSpecs!$A$6, $A$2)</f>
        <v>https://www.sparkfun.com/products/8073</v>
      </c>
      <c r="Y294" s="125" t="str">
        <f>[1]!VendorFilteredRows( EquipmentListTable[],EquipmentListTable[Supplier], FilterSpecs!$A$6, $A$2)</f>
        <v>https://cdn.sparkfun.com/r/92-92/assets/parts/6/5/2/08073-01.jpg</v>
      </c>
      <c r="Z294" s="125" t="str">
        <f>[1]!VendorFilteredRows( EquipmentListTable[],EquipmentListTable[Supplier], FilterSpecs!$A$6, $A$2)</f>
        <v>https://www.sparkfun.com/products/08073</v>
      </c>
      <c r="AA294" s="125" t="str">
        <f>[1]!VendorFilteredRows( EquipmentListTable[],EquipmentListTable[Supplier], FilterSpecs!$A$6, $A$2)</f>
        <v>https://www.mouser.com/ProductDetail/474-PRT-08073</v>
      </c>
      <c r="AB294" s="125"/>
      <c r="AC294" s="125"/>
    </row>
    <row r="295" spans="1:29" x14ac:dyDescent="0.3">
      <c r="A295" s="125" t="str">
        <f>[1]!VendorFilteredRows( EquipmentListTable[],EquipmentListTable[Supplier], FilterSpecs!$A$6, $A$2)</f>
        <v>Low-Level Electronics</v>
      </c>
      <c r="B295" s="125" t="str">
        <f>[1]!VendorFilteredRows( EquipmentListTable[],EquipmentListTable[Supplier], FilterSpecs!$A$6, $A$2)</f>
        <v>Connectors, Spring/Screw Terminals</v>
      </c>
      <c r="C295" s="125" t="str">
        <f>[1]!VendorFilteredRows( EquipmentListTable[],EquipmentListTable[Supplier], FilterSpecs!$A$6, $A$2)</f>
        <v>SparkFun</v>
      </c>
      <c r="D295" s="125" t="str">
        <f>[1]!VendorFilteredRows( EquipmentListTable[],EquipmentListTable[Supplier], FilterSpecs!$A$6, $A$2)</f>
        <v>PRT-08074</v>
      </c>
      <c r="E295" s="125">
        <f>[1]!VendorFilteredRows( EquipmentListTable[],EquipmentListTable[Supplier], FilterSpecs!$A$6, $A$2)</f>
        <v>0</v>
      </c>
      <c r="F295" s="125">
        <f>[1]!VendorFilteredRows( EquipmentListTable[],EquipmentListTable[Supplier], FilterSpecs!$A$6, $A$2)</f>
        <v>0</v>
      </c>
      <c r="G295" s="125">
        <f>[1]!VendorFilteredRows( EquipmentListTable[],EquipmentListTable[Supplier], FilterSpecs!$A$6, $A$2)</f>
        <v>0</v>
      </c>
      <c r="H295" s="125">
        <f>[1]!VendorFilteredRows( EquipmentListTable[],EquipmentListTable[Supplier], FilterSpecs!$A$6, $A$2)</f>
        <v>0</v>
      </c>
      <c r="I295" s="125">
        <f>[1]!VendorFilteredRows( EquipmentListTable[],EquipmentListTable[Supplier], FilterSpecs!$A$6, $A$2)</f>
        <v>0</v>
      </c>
      <c r="J295" s="125">
        <f>[1]!VendorFilteredRows( EquipmentListTable[],EquipmentListTable[Supplier], FilterSpecs!$A$6, $A$2)</f>
        <v>0</v>
      </c>
      <c r="K295" s="125">
        <f>[1]!VendorFilteredRows( EquipmentListTable[],EquipmentListTable[Supplier], FilterSpecs!$A$6, $A$2)</f>
        <v>0</v>
      </c>
      <c r="L295" s="125">
        <f>[1]!VendorFilteredRows( EquipmentListTable[],EquipmentListTable[Supplier], FilterSpecs!$A$6, $A$2)</f>
        <v>0</v>
      </c>
      <c r="M295" s="125" t="str">
        <f>[1]!VendorFilteredRows( EquipmentListTable[],EquipmentListTable[Supplier], FilterSpecs!$A$6, $A$2)</f>
        <v>Spring Terminals - PCB Mount (3-Pin)</v>
      </c>
      <c r="N295" s="125">
        <f>[1]!VendorFilteredRows( EquipmentListTable[],EquipmentListTable[Supplier], FilterSpecs!$A$6, $A$2)</f>
        <v>1.5</v>
      </c>
      <c r="O295" s="125">
        <f>[1]!VendorFilteredRows( EquipmentListTable[],EquipmentListTable[Supplier], FilterSpecs!$A$6, $A$2)</f>
        <v>0</v>
      </c>
      <c r="P295" s="125" t="str">
        <f>[1]!VendorFilteredRows( EquipmentListTable[],EquipmentListTable[Supplier], FilterSpecs!$A$6, $A$2)</f>
        <v>A</v>
      </c>
      <c r="Q295" s="125">
        <f>[1]!VendorFilteredRows( EquipmentListTable[],EquipmentListTable[Supplier], FilterSpecs!$A$6, $A$2)</f>
        <v>407</v>
      </c>
      <c r="R295" s="125" t="str">
        <f>[1]!VendorFilteredRows( EquipmentListTable[],EquipmentListTable[Supplier], FilterSpecs!$A$6, $A$2)</f>
        <v>PRT-08074</v>
      </c>
      <c r="S295" s="125">
        <f>[1]!VendorFilteredRows( EquipmentListTable[],EquipmentListTable[Supplier], FilterSpecs!$A$6, $A$2)</f>
        <v>0</v>
      </c>
      <c r="T295" s="125">
        <f>[1]!VendorFilteredRows( EquipmentListTable[],EquipmentListTable[Supplier], FilterSpecs!$A$6, $A$2)</f>
        <v>0</v>
      </c>
      <c r="U295" s="125">
        <f>[1]!VendorFilteredRows( EquipmentListTable[],EquipmentListTable[Supplier], FilterSpecs!$A$6, $A$2)</f>
        <v>0</v>
      </c>
      <c r="V295" s="125">
        <f>[1]!VendorFilteredRows( EquipmentListTable[],EquipmentListTable[Supplier], FilterSpecs!$A$6, $A$2)</f>
        <v>0</v>
      </c>
      <c r="W295" s="125">
        <f>[1]!VendorFilteredRows( EquipmentListTable[],EquipmentListTable[Supplier], FilterSpecs!$A$6, $A$2)</f>
        <v>0</v>
      </c>
      <c r="X295" s="125" t="str">
        <f>[1]!VendorFilteredRows( EquipmentListTable[],EquipmentListTable[Supplier], FilterSpecs!$A$6, $A$2)</f>
        <v>https://www.sparkfun.com/products/8074</v>
      </c>
      <c r="Y295" s="125" t="str">
        <f>[1]!VendorFilteredRows( EquipmentListTable[],EquipmentListTable[Supplier], FilterSpecs!$A$6, $A$2)</f>
        <v>https://cdn.sparkfun.com/r/92-92/assets/parts/6/5/3/08074-01.jpg</v>
      </c>
      <c r="Z295" s="125" t="str">
        <f>[1]!VendorFilteredRows( EquipmentListTable[],EquipmentListTable[Supplier], FilterSpecs!$A$6, $A$2)</f>
        <v>https://www.sparkfun.com/products/08074</v>
      </c>
      <c r="AA295" s="125" t="str">
        <f>[1]!VendorFilteredRows( EquipmentListTable[],EquipmentListTable[Supplier], FilterSpecs!$A$6, $A$2)</f>
        <v>https://www.mouser.com/ProductDetail/474-PRT-08074</v>
      </c>
      <c r="AB295" s="125"/>
      <c r="AC295" s="125"/>
    </row>
    <row r="296" spans="1:29" x14ac:dyDescent="0.3">
      <c r="A296" s="125" t="str">
        <f>[1]!VendorFilteredRows( EquipmentListTable[],EquipmentListTable[Supplier], FilterSpecs!$A$6, $A$2)</f>
        <v>Low-Level Electronics</v>
      </c>
      <c r="B296" s="125" t="str">
        <f>[1]!VendorFilteredRows( EquipmentListTable[],EquipmentListTable[Supplier], FilterSpecs!$A$6, $A$2)</f>
        <v>Connectors, Spring/Screw Terminals</v>
      </c>
      <c r="C296" s="125" t="str">
        <f>[1]!VendorFilteredRows( EquipmentListTable[],EquipmentListTable[Supplier], FilterSpecs!$A$6, $A$2)</f>
        <v>SparkFun</v>
      </c>
      <c r="D296" s="125" t="str">
        <f>[1]!VendorFilteredRows( EquipmentListTable[],EquipmentListTable[Supplier], FilterSpecs!$A$6, $A$2)</f>
        <v>PRT-08075</v>
      </c>
      <c r="E296" s="125">
        <f>[1]!VendorFilteredRows( EquipmentListTable[],EquipmentListTable[Supplier], FilterSpecs!$A$6, $A$2)</f>
        <v>0</v>
      </c>
      <c r="F296" s="125">
        <f>[1]!VendorFilteredRows( EquipmentListTable[],EquipmentListTable[Supplier], FilterSpecs!$A$6, $A$2)</f>
        <v>0</v>
      </c>
      <c r="G296" s="125">
        <f>[1]!VendorFilteredRows( EquipmentListTable[],EquipmentListTable[Supplier], FilterSpecs!$A$6, $A$2)</f>
        <v>0</v>
      </c>
      <c r="H296" s="125">
        <f>[1]!VendorFilteredRows( EquipmentListTable[],EquipmentListTable[Supplier], FilterSpecs!$A$6, $A$2)</f>
        <v>0</v>
      </c>
      <c r="I296" s="125">
        <f>[1]!VendorFilteredRows( EquipmentListTable[],EquipmentListTable[Supplier], FilterSpecs!$A$6, $A$2)</f>
        <v>0</v>
      </c>
      <c r="J296" s="125">
        <f>[1]!VendorFilteredRows( EquipmentListTable[],EquipmentListTable[Supplier], FilterSpecs!$A$6, $A$2)</f>
        <v>0</v>
      </c>
      <c r="K296" s="125">
        <f>[1]!VendorFilteredRows( EquipmentListTable[],EquipmentListTable[Supplier], FilterSpecs!$A$6, $A$2)</f>
        <v>0</v>
      </c>
      <c r="L296" s="125">
        <f>[1]!VendorFilteredRows( EquipmentListTable[],EquipmentListTable[Supplier], FilterSpecs!$A$6, $A$2)</f>
        <v>0</v>
      </c>
      <c r="M296" s="125" t="str">
        <f>[1]!VendorFilteredRows( EquipmentListTable[],EquipmentListTable[Supplier], FilterSpecs!$A$6, $A$2)</f>
        <v>Spring Terminals - PCB Mount (4-Pin)</v>
      </c>
      <c r="N296" s="125">
        <f>[1]!VendorFilteredRows( EquipmentListTable[],EquipmentListTable[Supplier], FilterSpecs!$A$6, $A$2)</f>
        <v>1.5</v>
      </c>
      <c r="O296" s="125">
        <f>[1]!VendorFilteredRows( EquipmentListTable[],EquipmentListTable[Supplier], FilterSpecs!$A$6, $A$2)</f>
        <v>0</v>
      </c>
      <c r="P296" s="125" t="str">
        <f>[1]!VendorFilteredRows( EquipmentListTable[],EquipmentListTable[Supplier], FilterSpecs!$A$6, $A$2)</f>
        <v>A</v>
      </c>
      <c r="Q296" s="125">
        <f>[1]!VendorFilteredRows( EquipmentListTable[],EquipmentListTable[Supplier], FilterSpecs!$A$6, $A$2)</f>
        <v>408</v>
      </c>
      <c r="R296" s="125" t="str">
        <f>[1]!VendorFilteredRows( EquipmentListTable[],EquipmentListTable[Supplier], FilterSpecs!$A$6, $A$2)</f>
        <v>PRT-08075</v>
      </c>
      <c r="S296" s="125">
        <f>[1]!VendorFilteredRows( EquipmentListTable[],EquipmentListTable[Supplier], FilterSpecs!$A$6, $A$2)</f>
        <v>0</v>
      </c>
      <c r="T296" s="125">
        <f>[1]!VendorFilteredRows( EquipmentListTable[],EquipmentListTable[Supplier], FilterSpecs!$A$6, $A$2)</f>
        <v>0</v>
      </c>
      <c r="U296" s="125">
        <f>[1]!VendorFilteredRows( EquipmentListTable[],EquipmentListTable[Supplier], FilterSpecs!$A$6, $A$2)</f>
        <v>0</v>
      </c>
      <c r="V296" s="125">
        <f>[1]!VendorFilteredRows( EquipmentListTable[],EquipmentListTable[Supplier], FilterSpecs!$A$6, $A$2)</f>
        <v>0</v>
      </c>
      <c r="W296" s="125">
        <f>[1]!VendorFilteredRows( EquipmentListTable[],EquipmentListTable[Supplier], FilterSpecs!$A$6, $A$2)</f>
        <v>0</v>
      </c>
      <c r="X296" s="125" t="str">
        <f>[1]!VendorFilteredRows( EquipmentListTable[],EquipmentListTable[Supplier], FilterSpecs!$A$6, $A$2)</f>
        <v>https://www.sparkfun.com/products/8075</v>
      </c>
      <c r="Y296" s="125" t="str">
        <f>[1]!VendorFilteredRows( EquipmentListTable[],EquipmentListTable[Supplier], FilterSpecs!$A$6, $A$2)</f>
        <v>https://cdn.sparkfun.com/r/92-92/assets/parts/6/5/4/08075-01.jpg</v>
      </c>
      <c r="Z296" s="125" t="str">
        <f>[1]!VendorFilteredRows( EquipmentListTable[],EquipmentListTable[Supplier], FilterSpecs!$A$6, $A$2)</f>
        <v>https://www.sparkfun.com/products/08075</v>
      </c>
      <c r="AA296" s="125" t="str">
        <f>[1]!VendorFilteredRows( EquipmentListTable[],EquipmentListTable[Supplier], FilterSpecs!$A$6, $A$2)</f>
        <v>https://www.mouser.com/ProductDetail/474-PRT-08075</v>
      </c>
      <c r="AB296" s="125"/>
      <c r="AC296" s="125"/>
    </row>
    <row r="297" spans="1:29" x14ac:dyDescent="0.3">
      <c r="A297" s="125" t="str">
        <f>[1]!VendorFilteredRows( EquipmentListTable[],EquipmentListTable[Supplier], FilterSpecs!$A$6, $A$2)</f>
        <v>Low-Level Electronics</v>
      </c>
      <c r="B297" s="125" t="str">
        <f>[1]!VendorFilteredRows( EquipmentListTable[],EquipmentListTable[Supplier], FilterSpecs!$A$6, $A$2)</f>
        <v>Connectors, Spring/Screw Terminals</v>
      </c>
      <c r="C297" s="125" t="str">
        <f>[1]!VendorFilteredRows( EquipmentListTable[],EquipmentListTable[Supplier], FilterSpecs!$A$6, $A$2)</f>
        <v>SparkFun</v>
      </c>
      <c r="D297" s="125" t="str">
        <f>[1]!VendorFilteredRows( EquipmentListTable[],EquipmentListTable[Supplier], FilterSpecs!$A$6, $A$2)</f>
        <v>PRT-08077</v>
      </c>
      <c r="E297" s="125">
        <f>[1]!VendorFilteredRows( EquipmentListTable[],EquipmentListTable[Supplier], FilterSpecs!$A$6, $A$2)</f>
        <v>0</v>
      </c>
      <c r="F297" s="125">
        <f>[1]!VendorFilteredRows( EquipmentListTable[],EquipmentListTable[Supplier], FilterSpecs!$A$6, $A$2)</f>
        <v>2</v>
      </c>
      <c r="G297" s="125">
        <f>[1]!VendorFilteredRows( EquipmentListTable[],EquipmentListTable[Supplier], FilterSpecs!$A$6, $A$2)</f>
        <v>2</v>
      </c>
      <c r="H297" s="125">
        <f>[1]!VendorFilteredRows( EquipmentListTable[],EquipmentListTable[Supplier], FilterSpecs!$A$6, $A$2)</f>
        <v>2</v>
      </c>
      <c r="I297" s="125">
        <f>[1]!VendorFilteredRows( EquipmentListTable[],EquipmentListTable[Supplier], FilterSpecs!$A$6, $A$2)</f>
        <v>2</v>
      </c>
      <c r="J297" s="125">
        <f>[1]!VendorFilteredRows( EquipmentListTable[],EquipmentListTable[Supplier], FilterSpecs!$A$6, $A$2)</f>
        <v>2</v>
      </c>
      <c r="K297" s="125">
        <f>[1]!VendorFilteredRows( EquipmentListTable[],EquipmentListTable[Supplier], FilterSpecs!$A$6, $A$2)</f>
        <v>0</v>
      </c>
      <c r="L297" s="125">
        <f>[1]!VendorFilteredRows( EquipmentListTable[],EquipmentListTable[Supplier], FilterSpecs!$A$6, $A$2)</f>
        <v>0</v>
      </c>
      <c r="M297" s="125" t="str">
        <f>[1]!VendorFilteredRows( EquipmentListTable[],EquipmentListTable[Supplier], FilterSpecs!$A$6, $A$2)</f>
        <v>Spring Terminals - PCB Mount (6-Pin)</v>
      </c>
      <c r="N297" s="125">
        <f>[1]!VendorFilteredRows( EquipmentListTable[],EquipmentListTable[Supplier], FilterSpecs!$A$6, $A$2)</f>
        <v>1.5</v>
      </c>
      <c r="O297" s="125">
        <f>[1]!VendorFilteredRows( EquipmentListTable[],EquipmentListTable[Supplier], FilterSpecs!$A$6, $A$2)</f>
        <v>0</v>
      </c>
      <c r="P297" s="125" t="str">
        <f>[1]!VendorFilteredRows( EquipmentListTable[],EquipmentListTable[Supplier], FilterSpecs!$A$6, $A$2)</f>
        <v>A</v>
      </c>
      <c r="Q297" s="125">
        <f>[1]!VendorFilteredRows( EquipmentListTable[],EquipmentListTable[Supplier], FilterSpecs!$A$6, $A$2)</f>
        <v>409</v>
      </c>
      <c r="R297" s="125" t="str">
        <f>[1]!VendorFilteredRows( EquipmentListTable[],EquipmentListTable[Supplier], FilterSpecs!$A$6, $A$2)</f>
        <v>PRT-08077</v>
      </c>
      <c r="S297" s="125">
        <f>[1]!VendorFilteredRows( EquipmentListTable[],EquipmentListTable[Supplier], FilterSpecs!$A$6, $A$2)</f>
        <v>0</v>
      </c>
      <c r="T297" s="125">
        <f>[1]!VendorFilteredRows( EquipmentListTable[],EquipmentListTable[Supplier], FilterSpecs!$A$6, $A$2)</f>
        <v>3</v>
      </c>
      <c r="U297" s="125">
        <f>[1]!VendorFilteredRows( EquipmentListTable[],EquipmentListTable[Supplier], FilterSpecs!$A$6, $A$2)</f>
        <v>3</v>
      </c>
      <c r="V297" s="125">
        <f>[1]!VendorFilteredRows( EquipmentListTable[],EquipmentListTable[Supplier], FilterSpecs!$A$6, $A$2)</f>
        <v>0</v>
      </c>
      <c r="W297" s="125">
        <f>[1]!VendorFilteredRows( EquipmentListTable[],EquipmentListTable[Supplier], FilterSpecs!$A$6, $A$2)</f>
        <v>0</v>
      </c>
      <c r="X297" s="125" t="str">
        <f>[1]!VendorFilteredRows( EquipmentListTable[],EquipmentListTable[Supplier], FilterSpecs!$A$6, $A$2)</f>
        <v>https://www.sparkfun.com/products/8077</v>
      </c>
      <c r="Y297" s="125" t="str">
        <f>[1]!VendorFilteredRows( EquipmentListTable[],EquipmentListTable[Supplier], FilterSpecs!$A$6, $A$2)</f>
        <v>https://cdn.sparkfun.com/r/92-92/assets/parts/6/5/6/08077-01.jpg</v>
      </c>
      <c r="Z297" s="125" t="str">
        <f>[1]!VendorFilteredRows( EquipmentListTable[],EquipmentListTable[Supplier], FilterSpecs!$A$6, $A$2)</f>
        <v>https://www.sparkfun.com/products/08077</v>
      </c>
      <c r="AA297" s="125" t="str">
        <f>[1]!VendorFilteredRows( EquipmentListTable[],EquipmentListTable[Supplier], FilterSpecs!$A$6, $A$2)</f>
        <v>https://www.mouser.com/ProductDetail/474-PRT-08077</v>
      </c>
      <c r="AB297" s="125"/>
      <c r="AC297" s="125"/>
    </row>
    <row r="298" spans="1:29" x14ac:dyDescent="0.3">
      <c r="A298" s="125" t="str">
        <f>[1]!VendorFilteredRows( EquipmentListTable[],EquipmentListTable[Supplier], FilterSpecs!$A$6, $A$2)</f>
        <v>Low-Level Electronics</v>
      </c>
      <c r="B298" s="125" t="str">
        <f>[1]!VendorFilteredRows( EquipmentListTable[],EquipmentListTable[Supplier], FilterSpecs!$A$6, $A$2)</f>
        <v>Connectors, USB</v>
      </c>
      <c r="C298" s="125" t="str">
        <f>[1]!VendorFilteredRows( EquipmentListTable[],EquipmentListTable[Supplier], FilterSpecs!$A$6, $A$2)</f>
        <v>SparkFun</v>
      </c>
      <c r="D298" s="125" t="str">
        <f>[1]!VendorFilteredRows( EquipmentListTable[],EquipmentListTable[Supplier], FilterSpecs!$A$6, $A$2)</f>
        <v>PRT-00139</v>
      </c>
      <c r="E298" s="125">
        <f>[1]!VendorFilteredRows( EquipmentListTable[],EquipmentListTable[Supplier], FilterSpecs!$A$6, $A$2)</f>
        <v>0</v>
      </c>
      <c r="F298" s="125">
        <f>[1]!VendorFilteredRows( EquipmentListTable[],EquipmentListTable[Supplier], FilterSpecs!$A$6, $A$2)</f>
        <v>0</v>
      </c>
      <c r="G298" s="125">
        <f>[1]!VendorFilteredRows( EquipmentListTable[],EquipmentListTable[Supplier], FilterSpecs!$A$6, $A$2)</f>
        <v>0</v>
      </c>
      <c r="H298" s="125">
        <f>[1]!VendorFilteredRows( EquipmentListTable[],EquipmentListTable[Supplier], FilterSpecs!$A$6, $A$2)</f>
        <v>0</v>
      </c>
      <c r="I298" s="125">
        <f>[1]!VendorFilteredRows( EquipmentListTable[],EquipmentListTable[Supplier], FilterSpecs!$A$6, $A$2)</f>
        <v>0</v>
      </c>
      <c r="J298" s="125">
        <f>[1]!VendorFilteredRows( EquipmentListTable[],EquipmentListTable[Supplier], FilterSpecs!$A$6, $A$2)</f>
        <v>0</v>
      </c>
      <c r="K298" s="125">
        <f>[1]!VendorFilteredRows( EquipmentListTable[],EquipmentListTable[Supplier], FilterSpecs!$A$6, $A$2)</f>
        <v>0</v>
      </c>
      <c r="L298" s="125">
        <f>[1]!VendorFilteredRows( EquipmentListTable[],EquipmentListTable[Supplier], FilterSpecs!$A$6, $A$2)</f>
        <v>0</v>
      </c>
      <c r="M298" s="125" t="str">
        <f>[1]!VendorFilteredRows( EquipmentListTable[],EquipmentListTable[Supplier], FilterSpecs!$A$6, $A$2)</f>
        <v>USB Female Type B Connector</v>
      </c>
      <c r="N298" s="125">
        <f>[1]!VendorFilteredRows( EquipmentListTable[],EquipmentListTable[Supplier], FilterSpecs!$A$6, $A$2)</f>
        <v>1.25</v>
      </c>
      <c r="O298" s="125">
        <f>[1]!VendorFilteredRows( EquipmentListTable[],EquipmentListTable[Supplier], FilterSpecs!$A$6, $A$2)</f>
        <v>0</v>
      </c>
      <c r="P298" s="125" t="str">
        <f>[1]!VendorFilteredRows( EquipmentListTable[],EquipmentListTable[Supplier], FilterSpecs!$A$6, $A$2)</f>
        <v>A</v>
      </c>
      <c r="Q298" s="125">
        <f>[1]!VendorFilteredRows( EquipmentListTable[],EquipmentListTable[Supplier], FilterSpecs!$A$6, $A$2)</f>
        <v>410</v>
      </c>
      <c r="R298" s="125" t="str">
        <f>[1]!VendorFilteredRows( EquipmentListTable[],EquipmentListTable[Supplier], FilterSpecs!$A$6, $A$2)</f>
        <v>PRT-00139</v>
      </c>
      <c r="S298" s="125">
        <f>[1]!VendorFilteredRows( EquipmentListTable[],EquipmentListTable[Supplier], FilterSpecs!$A$6, $A$2)</f>
        <v>0</v>
      </c>
      <c r="T298" s="125">
        <f>[1]!VendorFilteredRows( EquipmentListTable[],EquipmentListTable[Supplier], FilterSpecs!$A$6, $A$2)</f>
        <v>0</v>
      </c>
      <c r="U298" s="125">
        <f>[1]!VendorFilteredRows( EquipmentListTable[],EquipmentListTable[Supplier], FilterSpecs!$A$6, $A$2)</f>
        <v>0</v>
      </c>
      <c r="V298" s="125">
        <f>[1]!VendorFilteredRows( EquipmentListTable[],EquipmentListTable[Supplier], FilterSpecs!$A$6, $A$2)</f>
        <v>0</v>
      </c>
      <c r="W298" s="125">
        <f>[1]!VendorFilteredRows( EquipmentListTable[],EquipmentListTable[Supplier], FilterSpecs!$A$6, $A$2)</f>
        <v>0</v>
      </c>
      <c r="X298" s="125" t="str">
        <f>[1]!VendorFilteredRows( EquipmentListTable[],EquipmentListTable[Supplier], FilterSpecs!$A$6, $A$2)</f>
        <v>https://www.sparkfun.com/products/139</v>
      </c>
      <c r="Y298" s="125" t="str">
        <f>[1]!VendorFilteredRows( EquipmentListTable[],EquipmentListTable[Supplier], FilterSpecs!$A$6, $A$2)</f>
        <v>https://cdn.sparkfun.com/r/92-92/assets/parts/1/2/3/00139-03-L.jpg</v>
      </c>
      <c r="Z298" s="125" t="str">
        <f>[1]!VendorFilteredRows( EquipmentListTable[],EquipmentListTable[Supplier], FilterSpecs!$A$6, $A$2)</f>
        <v>https://www.sparkfun.com/products/00139</v>
      </c>
      <c r="AA298" s="125" t="str">
        <f>[1]!VendorFilteredRows( EquipmentListTable[],EquipmentListTable[Supplier], FilterSpecs!$A$6, $A$2)</f>
        <v>https://www.mouser.com/ProductDetail/474-PRT-00139</v>
      </c>
      <c r="AB298" s="125"/>
      <c r="AC298" s="125"/>
    </row>
    <row r="299" spans="1:29" x14ac:dyDescent="0.3">
      <c r="A299" s="125" t="str">
        <f>[1]!VendorFilteredRows( EquipmentListTable[],EquipmentListTable[Supplier], FilterSpecs!$A$6, $A$2)</f>
        <v>Low-Level Electronics</v>
      </c>
      <c r="B299" s="125" t="str">
        <f>[1]!VendorFilteredRows( EquipmentListTable[],EquipmentListTable[Supplier], FilterSpecs!$A$6, $A$2)</f>
        <v>Connectors, USB</v>
      </c>
      <c r="C299" s="125" t="str">
        <f>[1]!VendorFilteredRows( EquipmentListTable[],EquipmentListTable[Supplier], FilterSpecs!$A$6, $A$2)</f>
        <v>SparkFun</v>
      </c>
      <c r="D299" s="125" t="str">
        <f>[1]!VendorFilteredRows( EquipmentListTable[],EquipmentListTable[Supplier], FilterSpecs!$A$6, $A$2)</f>
        <v>BOB-12035</v>
      </c>
      <c r="E299" s="125">
        <f>[1]!VendorFilteredRows( EquipmentListTable[],EquipmentListTable[Supplier], FilterSpecs!$A$6, $A$2)</f>
        <v>0</v>
      </c>
      <c r="F299" s="125">
        <f>[1]!VendorFilteredRows( EquipmentListTable[],EquipmentListTable[Supplier], FilterSpecs!$A$6, $A$2)</f>
        <v>0</v>
      </c>
      <c r="G299" s="125">
        <f>[1]!VendorFilteredRows( EquipmentListTable[],EquipmentListTable[Supplier], FilterSpecs!$A$6, $A$2)</f>
        <v>0</v>
      </c>
      <c r="H299" s="125">
        <f>[1]!VendorFilteredRows( EquipmentListTable[],EquipmentListTable[Supplier], FilterSpecs!$A$6, $A$2)</f>
        <v>0</v>
      </c>
      <c r="I299" s="125">
        <f>[1]!VendorFilteredRows( EquipmentListTable[],EquipmentListTable[Supplier], FilterSpecs!$A$6, $A$2)</f>
        <v>0</v>
      </c>
      <c r="J299" s="125">
        <f>[1]!VendorFilteredRows( EquipmentListTable[],EquipmentListTable[Supplier], FilterSpecs!$A$6, $A$2)</f>
        <v>0</v>
      </c>
      <c r="K299" s="125">
        <f>[1]!VendorFilteredRows( EquipmentListTable[],EquipmentListTable[Supplier], FilterSpecs!$A$6, $A$2)</f>
        <v>0</v>
      </c>
      <c r="L299" s="125">
        <f>[1]!VendorFilteredRows( EquipmentListTable[],EquipmentListTable[Supplier], FilterSpecs!$A$6, $A$2)</f>
        <v>0</v>
      </c>
      <c r="M299" s="125" t="str">
        <f>[1]!VendorFilteredRows( EquipmentListTable[],EquipmentListTable[Supplier], FilterSpecs!$A$6, $A$2)</f>
        <v>SparkFun microB USB Breakout</v>
      </c>
      <c r="N299" s="125">
        <f>[1]!VendorFilteredRows( EquipmentListTable[],EquipmentListTable[Supplier], FilterSpecs!$A$6, $A$2)</f>
        <v>1.95</v>
      </c>
      <c r="O299" s="125">
        <f>[1]!VendorFilteredRows( EquipmentListTable[],EquipmentListTable[Supplier], FilterSpecs!$A$6, $A$2)</f>
        <v>0</v>
      </c>
      <c r="P299" s="125" t="str">
        <f>[1]!VendorFilteredRows( EquipmentListTable[],EquipmentListTable[Supplier], FilterSpecs!$A$6, $A$2)</f>
        <v>A</v>
      </c>
      <c r="Q299" s="125">
        <f>[1]!VendorFilteredRows( EquipmentListTable[],EquipmentListTable[Supplier], FilterSpecs!$A$6, $A$2)</f>
        <v>411</v>
      </c>
      <c r="R299" s="125" t="str">
        <f>[1]!VendorFilteredRows( EquipmentListTable[],EquipmentListTable[Supplier], FilterSpecs!$A$6, $A$2)</f>
        <v>BOB-12035</v>
      </c>
      <c r="S299" s="125">
        <f>[1]!VendorFilteredRows( EquipmentListTable[],EquipmentListTable[Supplier], FilterSpecs!$A$6, $A$2)</f>
        <v>0</v>
      </c>
      <c r="T299" s="125">
        <f>[1]!VendorFilteredRows( EquipmentListTable[],EquipmentListTable[Supplier], FilterSpecs!$A$6, $A$2)</f>
        <v>0</v>
      </c>
      <c r="U299" s="125">
        <f>[1]!VendorFilteredRows( EquipmentListTable[],EquipmentListTable[Supplier], FilterSpecs!$A$6, $A$2)</f>
        <v>0</v>
      </c>
      <c r="V299" s="125">
        <f>[1]!VendorFilteredRows( EquipmentListTable[],EquipmentListTable[Supplier], FilterSpecs!$A$6, $A$2)</f>
        <v>0</v>
      </c>
      <c r="W299" s="125">
        <f>[1]!VendorFilteredRows( EquipmentListTable[],EquipmentListTable[Supplier], FilterSpecs!$A$6, $A$2)</f>
        <v>0</v>
      </c>
      <c r="X299" s="125" t="str">
        <f>[1]!VendorFilteredRows( EquipmentListTable[],EquipmentListTable[Supplier], FilterSpecs!$A$6, $A$2)</f>
        <v>https://www.sparkfun.com/products/12035</v>
      </c>
      <c r="Y299" s="125" t="str">
        <f>[1]!VendorFilteredRows( EquipmentListTable[],EquipmentListTable[Supplier], FilterSpecs!$A$6, $A$2)</f>
        <v>https://cdn.sparkfun.com/r/92-92/assets/parts/8/5/7/8/12035-01.jpg</v>
      </c>
      <c r="Z299" s="125" t="str">
        <f>[1]!VendorFilteredRows( EquipmentListTable[],EquipmentListTable[Supplier], FilterSpecs!$A$6, $A$2)</f>
        <v>https://www.sparkfun.com/products/12035</v>
      </c>
      <c r="AA299" s="125" t="str">
        <f>[1]!VendorFilteredRows( EquipmentListTable[],EquipmentListTable[Supplier], FilterSpecs!$A$6, $A$2)</f>
        <v>https://www.mouser.com/ProductDetail/474-BOB-12035</v>
      </c>
      <c r="AB299" s="125"/>
      <c r="AC299" s="125"/>
    </row>
    <row r="300" spans="1:29" x14ac:dyDescent="0.3">
      <c r="A300" s="125" t="str">
        <f>[1]!VendorFilteredRows( EquipmentListTable[],EquipmentListTable[Supplier], FilterSpecs!$A$6, $A$2)</f>
        <v>Low-Level Electronics</v>
      </c>
      <c r="B300" s="125" t="str">
        <f>[1]!VendorFilteredRows( EquipmentListTable[],EquipmentListTable[Supplier], FilterSpecs!$A$6, $A$2)</f>
        <v>Connectors, USB</v>
      </c>
      <c r="C300" s="125" t="str">
        <f>[1]!VendorFilteredRows( EquipmentListTable[],EquipmentListTable[Supplier], FilterSpecs!$A$6, $A$2)</f>
        <v>SparkFun</v>
      </c>
      <c r="D300" s="125" t="str">
        <f>[1]!VendorFilteredRows( EquipmentListTable[],EquipmentListTable[Supplier], FilterSpecs!$A$6, $A$2)</f>
        <v>BOB-10031</v>
      </c>
      <c r="E300" s="125">
        <f>[1]!VendorFilteredRows( EquipmentListTable[],EquipmentListTable[Supplier], FilterSpecs!$A$6, $A$2)</f>
        <v>0</v>
      </c>
      <c r="F300" s="125">
        <f>[1]!VendorFilteredRows( EquipmentListTable[],EquipmentListTable[Supplier], FilterSpecs!$A$6, $A$2)</f>
        <v>0</v>
      </c>
      <c r="G300" s="125">
        <f>[1]!VendorFilteredRows( EquipmentListTable[],EquipmentListTable[Supplier], FilterSpecs!$A$6, $A$2)</f>
        <v>0</v>
      </c>
      <c r="H300" s="125">
        <f>[1]!VendorFilteredRows( EquipmentListTable[],EquipmentListTable[Supplier], FilterSpecs!$A$6, $A$2)</f>
        <v>0</v>
      </c>
      <c r="I300" s="125">
        <f>[1]!VendorFilteredRows( EquipmentListTable[],EquipmentListTable[Supplier], FilterSpecs!$A$6, $A$2)</f>
        <v>0</v>
      </c>
      <c r="J300" s="125">
        <f>[1]!VendorFilteredRows( EquipmentListTable[],EquipmentListTable[Supplier], FilterSpecs!$A$6, $A$2)</f>
        <v>0</v>
      </c>
      <c r="K300" s="125">
        <f>[1]!VendorFilteredRows( EquipmentListTable[],EquipmentListTable[Supplier], FilterSpecs!$A$6, $A$2)</f>
        <v>0</v>
      </c>
      <c r="L300" s="125">
        <f>[1]!VendorFilteredRows( EquipmentListTable[],EquipmentListTable[Supplier], FilterSpecs!$A$6, $A$2)</f>
        <v>0</v>
      </c>
      <c r="M300" s="125" t="str">
        <f>[1]!VendorFilteredRows( EquipmentListTable[],EquipmentListTable[Supplier], FilterSpecs!$A$6, $A$2)</f>
        <v>SparkFun USB MicroB Plug Breakout</v>
      </c>
      <c r="N300" s="125">
        <f>[1]!VendorFilteredRows( EquipmentListTable[],EquipmentListTable[Supplier], FilterSpecs!$A$6, $A$2)</f>
        <v>3.95</v>
      </c>
      <c r="O300" s="125">
        <f>[1]!VendorFilteredRows( EquipmentListTable[],EquipmentListTable[Supplier], FilterSpecs!$A$6, $A$2)</f>
        <v>0</v>
      </c>
      <c r="P300" s="125" t="str">
        <f>[1]!VendorFilteredRows( EquipmentListTable[],EquipmentListTable[Supplier], FilterSpecs!$A$6, $A$2)</f>
        <v>A</v>
      </c>
      <c r="Q300" s="125">
        <f>[1]!VendorFilteredRows( EquipmentListTable[],EquipmentListTable[Supplier], FilterSpecs!$A$6, $A$2)</f>
        <v>412</v>
      </c>
      <c r="R300" s="125" t="str">
        <f>[1]!VendorFilteredRows( EquipmentListTable[],EquipmentListTable[Supplier], FilterSpecs!$A$6, $A$2)</f>
        <v>BOB-10031</v>
      </c>
      <c r="S300" s="125">
        <f>[1]!VendorFilteredRows( EquipmentListTable[],EquipmentListTable[Supplier], FilterSpecs!$A$6, $A$2)</f>
        <v>0</v>
      </c>
      <c r="T300" s="125">
        <f>[1]!VendorFilteredRows( EquipmentListTable[],EquipmentListTable[Supplier], FilterSpecs!$A$6, $A$2)</f>
        <v>0</v>
      </c>
      <c r="U300" s="125">
        <f>[1]!VendorFilteredRows( EquipmentListTable[],EquipmentListTable[Supplier], FilterSpecs!$A$6, $A$2)</f>
        <v>0</v>
      </c>
      <c r="V300" s="125">
        <f>[1]!VendorFilteredRows( EquipmentListTable[],EquipmentListTable[Supplier], FilterSpecs!$A$6, $A$2)</f>
        <v>0</v>
      </c>
      <c r="W300" s="125">
        <f>[1]!VendorFilteredRows( EquipmentListTable[],EquipmentListTable[Supplier], FilterSpecs!$A$6, $A$2)</f>
        <v>0</v>
      </c>
      <c r="X300" s="125" t="str">
        <f>[1]!VendorFilteredRows( EquipmentListTable[],EquipmentListTable[Supplier], FilterSpecs!$A$6, $A$2)</f>
        <v>https://www.sparkfun.com/products/10031</v>
      </c>
      <c r="Y300" s="125" t="str">
        <f>[1]!VendorFilteredRows( EquipmentListTable[],EquipmentListTable[Supplier], FilterSpecs!$A$6, $A$2)</f>
        <v>https://cdn.sparkfun.com/r/92-92/assets/parts/4/2/1/8/10031-01a.jpg</v>
      </c>
      <c r="Z300" s="125" t="str">
        <f>[1]!VendorFilteredRows( EquipmentListTable[],EquipmentListTable[Supplier], FilterSpecs!$A$6, $A$2)</f>
        <v>https://www.sparkfun.com/products/10031</v>
      </c>
      <c r="AA300" s="125" t="str">
        <f>[1]!VendorFilteredRows( EquipmentListTable[],EquipmentListTable[Supplier], FilterSpecs!$A$6, $A$2)</f>
        <v>https://www.mouser.com/ProductDetail/474-BOB-10031</v>
      </c>
      <c r="AB300" s="125"/>
      <c r="AC300" s="125"/>
    </row>
    <row r="301" spans="1:29" x14ac:dyDescent="0.3">
      <c r="A301" s="125" t="str">
        <f>[1]!VendorFilteredRows( EquipmentListTable[],EquipmentListTable[Supplier], FilterSpecs!$A$6, $A$2)</f>
        <v>Low-Level Electronics</v>
      </c>
      <c r="B301" s="125" t="str">
        <f>[1]!VendorFilteredRows( EquipmentListTable[],EquipmentListTable[Supplier], FilterSpecs!$A$6, $A$2)</f>
        <v>Connectors, USB</v>
      </c>
      <c r="C301" s="125" t="str">
        <f>[1]!VendorFilteredRows( EquipmentListTable[],EquipmentListTable[Supplier], FilterSpecs!$A$6, $A$2)</f>
        <v>SparkFun</v>
      </c>
      <c r="D301" s="125" t="str">
        <f>[1]!VendorFilteredRows( EquipmentListTable[],EquipmentListTable[Supplier], FilterSpecs!$A$6, $A$2)</f>
        <v>BOB-09966</v>
      </c>
      <c r="E301" s="125">
        <f>[1]!VendorFilteredRows( EquipmentListTable[],EquipmentListTable[Supplier], FilterSpecs!$A$6, $A$2)</f>
        <v>0</v>
      </c>
      <c r="F301" s="125">
        <f>[1]!VendorFilteredRows( EquipmentListTable[],EquipmentListTable[Supplier], FilterSpecs!$A$6, $A$2)</f>
        <v>0</v>
      </c>
      <c r="G301" s="125">
        <f>[1]!VendorFilteredRows( EquipmentListTable[],EquipmentListTable[Supplier], FilterSpecs!$A$6, $A$2)</f>
        <v>0</v>
      </c>
      <c r="H301" s="125">
        <f>[1]!VendorFilteredRows( EquipmentListTable[],EquipmentListTable[Supplier], FilterSpecs!$A$6, $A$2)</f>
        <v>0</v>
      </c>
      <c r="I301" s="125">
        <f>[1]!VendorFilteredRows( EquipmentListTable[],EquipmentListTable[Supplier], FilterSpecs!$A$6, $A$2)</f>
        <v>0</v>
      </c>
      <c r="J301" s="125">
        <f>[1]!VendorFilteredRows( EquipmentListTable[],EquipmentListTable[Supplier], FilterSpecs!$A$6, $A$2)</f>
        <v>0</v>
      </c>
      <c r="K301" s="125">
        <f>[1]!VendorFilteredRows( EquipmentListTable[],EquipmentListTable[Supplier], FilterSpecs!$A$6, $A$2)</f>
        <v>0</v>
      </c>
      <c r="L301" s="125">
        <f>[1]!VendorFilteredRows( EquipmentListTable[],EquipmentListTable[Supplier], FilterSpecs!$A$6, $A$2)</f>
        <v>0</v>
      </c>
      <c r="M301" s="125" t="str">
        <f>[1]!VendorFilteredRows( EquipmentListTable[],EquipmentListTable[Supplier], FilterSpecs!$A$6, $A$2)</f>
        <v>SparkFun USB Mini-B Breakout</v>
      </c>
      <c r="N301" s="125">
        <f>[1]!VendorFilteredRows( EquipmentListTable[],EquipmentListTable[Supplier], FilterSpecs!$A$6, $A$2)</f>
        <v>1.95</v>
      </c>
      <c r="O301" s="125">
        <f>[1]!VendorFilteredRows( EquipmentListTable[],EquipmentListTable[Supplier], FilterSpecs!$A$6, $A$2)</f>
        <v>0</v>
      </c>
      <c r="P301" s="125" t="str">
        <f>[1]!VendorFilteredRows( EquipmentListTable[],EquipmentListTable[Supplier], FilterSpecs!$A$6, $A$2)</f>
        <v>A</v>
      </c>
      <c r="Q301" s="125">
        <f>[1]!VendorFilteredRows( EquipmentListTable[],EquipmentListTable[Supplier], FilterSpecs!$A$6, $A$2)</f>
        <v>413</v>
      </c>
      <c r="R301" s="125" t="str">
        <f>[1]!VendorFilteredRows( EquipmentListTable[],EquipmentListTable[Supplier], FilterSpecs!$A$6, $A$2)</f>
        <v>BOB-09966</v>
      </c>
      <c r="S301" s="125">
        <f>[1]!VendorFilteredRows( EquipmentListTable[],EquipmentListTable[Supplier], FilterSpecs!$A$6, $A$2)</f>
        <v>0</v>
      </c>
      <c r="T301" s="125">
        <f>[1]!VendorFilteredRows( EquipmentListTable[],EquipmentListTable[Supplier], FilterSpecs!$A$6, $A$2)</f>
        <v>0</v>
      </c>
      <c r="U301" s="125">
        <f>[1]!VendorFilteredRows( EquipmentListTable[],EquipmentListTable[Supplier], FilterSpecs!$A$6, $A$2)</f>
        <v>0</v>
      </c>
      <c r="V301" s="125">
        <f>[1]!VendorFilteredRows( EquipmentListTable[],EquipmentListTable[Supplier], FilterSpecs!$A$6, $A$2)</f>
        <v>0</v>
      </c>
      <c r="W301" s="125">
        <f>[1]!VendorFilteredRows( EquipmentListTable[],EquipmentListTable[Supplier], FilterSpecs!$A$6, $A$2)</f>
        <v>0</v>
      </c>
      <c r="X301" s="125" t="str">
        <f>[1]!VendorFilteredRows( EquipmentListTable[],EquipmentListTable[Supplier], FilterSpecs!$A$6, $A$2)</f>
        <v>https://www.sparkfun.com/products/9966</v>
      </c>
      <c r="Y301" s="125" t="str">
        <f>[1]!VendorFilteredRows( EquipmentListTable[],EquipmentListTable[Supplier], FilterSpecs!$A$6, $A$2)</f>
        <v>https://cdn.sparkfun.com/r/92-92/assets/parts/4/0/9/9/09966-01.jpg</v>
      </c>
      <c r="Z301" s="125" t="str">
        <f>[1]!VendorFilteredRows( EquipmentListTable[],EquipmentListTable[Supplier], FilterSpecs!$A$6, $A$2)</f>
        <v>https://www.sparkfun.com/products/09966</v>
      </c>
      <c r="AA301" s="125" t="str">
        <f>[1]!VendorFilteredRows( EquipmentListTable[],EquipmentListTable[Supplier], FilterSpecs!$A$6, $A$2)</f>
        <v>https://www.mouser.com/ProductDetail/474-BOB-09966</v>
      </c>
      <c r="AB301" s="125"/>
      <c r="AC301" s="125"/>
    </row>
    <row r="302" spans="1:29" x14ac:dyDescent="0.3">
      <c r="A302" s="125" t="str">
        <f>[1]!VendorFilteredRows( EquipmentListTable[],EquipmentListTable[Supplier], FilterSpecs!$A$6, $A$2)</f>
        <v>Low-Level Electronics</v>
      </c>
      <c r="B302" s="125" t="str">
        <f>[1]!VendorFilteredRows( EquipmentListTable[],EquipmentListTable[Supplier], FilterSpecs!$A$6, $A$2)</f>
        <v>Connectors/Sockets/Terminals, Other</v>
      </c>
      <c r="C302" s="125" t="str">
        <f>[1]!VendorFilteredRows( EquipmentListTable[],EquipmentListTable[Supplier], FilterSpecs!$A$6, $A$2)</f>
        <v>SparkFun</v>
      </c>
      <c r="D302" s="125" t="str">
        <f>[1]!VendorFilteredRows( EquipmentListTable[],EquipmentListTable[Supplier], FilterSpecs!$A$6, $A$2)</f>
        <v>PRT-09740</v>
      </c>
      <c r="E302" s="125">
        <f>[1]!VendorFilteredRows( EquipmentListTable[],EquipmentListTable[Supplier], FilterSpecs!$A$6, $A$2)</f>
        <v>0</v>
      </c>
      <c r="F302" s="125">
        <f>[1]!VendorFilteredRows( EquipmentListTable[],EquipmentListTable[Supplier], FilterSpecs!$A$6, $A$2)</f>
        <v>0</v>
      </c>
      <c r="G302" s="125">
        <f>[1]!VendorFilteredRows( EquipmentListTable[],EquipmentListTable[Supplier], FilterSpecs!$A$6, $A$2)</f>
        <v>0</v>
      </c>
      <c r="H302" s="125">
        <f>[1]!VendorFilteredRows( EquipmentListTable[],EquipmentListTable[Supplier], FilterSpecs!$A$6, $A$2)</f>
        <v>0</v>
      </c>
      <c r="I302" s="125">
        <f>[1]!VendorFilteredRows( EquipmentListTable[],EquipmentListTable[Supplier], FilterSpecs!$A$6, $A$2)</f>
        <v>0</v>
      </c>
      <c r="J302" s="125">
        <f>[1]!VendorFilteredRows( EquipmentListTable[],EquipmentListTable[Supplier], FilterSpecs!$A$6, $A$2)</f>
        <v>0</v>
      </c>
      <c r="K302" s="125">
        <f>[1]!VendorFilteredRows( EquipmentListTable[],EquipmentListTable[Supplier], FilterSpecs!$A$6, $A$2)</f>
        <v>0</v>
      </c>
      <c r="L302" s="125">
        <f>[1]!VendorFilteredRows( EquipmentListTable[],EquipmentListTable[Supplier], FilterSpecs!$A$6, $A$2)</f>
        <v>0</v>
      </c>
      <c r="M302" s="125" t="str">
        <f>[1]!VendorFilteredRows( EquipmentListTable[],EquipmentListTable[Supplier], FilterSpecs!$A$6, $A$2)</f>
        <v>Binding Post - Black</v>
      </c>
      <c r="N302" s="125">
        <f>[1]!VendorFilteredRows( EquipmentListTable[],EquipmentListTable[Supplier], FilterSpecs!$A$6, $A$2)</f>
        <v>0.35</v>
      </c>
      <c r="O302" s="125">
        <f>[1]!VendorFilteredRows( EquipmentListTable[],EquipmentListTable[Supplier], FilterSpecs!$A$6, $A$2)</f>
        <v>0</v>
      </c>
      <c r="P302" s="125" t="str">
        <f>[1]!VendorFilteredRows( EquipmentListTable[],EquipmentListTable[Supplier], FilterSpecs!$A$6, $A$2)</f>
        <v>A</v>
      </c>
      <c r="Q302" s="125">
        <f>[1]!VendorFilteredRows( EquipmentListTable[],EquipmentListTable[Supplier], FilterSpecs!$A$6, $A$2)</f>
        <v>414</v>
      </c>
      <c r="R302" s="125" t="str">
        <f>[1]!VendorFilteredRows( EquipmentListTable[],EquipmentListTable[Supplier], FilterSpecs!$A$6, $A$2)</f>
        <v>PRT-09740</v>
      </c>
      <c r="S302" s="125">
        <f>[1]!VendorFilteredRows( EquipmentListTable[],EquipmentListTable[Supplier], FilterSpecs!$A$6, $A$2)</f>
        <v>0</v>
      </c>
      <c r="T302" s="125">
        <f>[1]!VendorFilteredRows( EquipmentListTable[],EquipmentListTable[Supplier], FilterSpecs!$A$6, $A$2)</f>
        <v>0</v>
      </c>
      <c r="U302" s="125">
        <f>[1]!VendorFilteredRows( EquipmentListTable[],EquipmentListTable[Supplier], FilterSpecs!$A$6, $A$2)</f>
        <v>0</v>
      </c>
      <c r="V302" s="125">
        <f>[1]!VendorFilteredRows( EquipmentListTable[],EquipmentListTable[Supplier], FilterSpecs!$A$6, $A$2)</f>
        <v>0</v>
      </c>
      <c r="W302" s="125">
        <f>[1]!VendorFilteredRows( EquipmentListTable[],EquipmentListTable[Supplier], FilterSpecs!$A$6, $A$2)</f>
        <v>0</v>
      </c>
      <c r="X302" s="125" t="str">
        <f>[1]!VendorFilteredRows( EquipmentListTable[],EquipmentListTable[Supplier], FilterSpecs!$A$6, $A$2)</f>
        <v>https://www.sparkfun.com/products/9740</v>
      </c>
      <c r="Y302" s="125" t="str">
        <f>[1]!VendorFilteredRows( EquipmentListTable[],EquipmentListTable[Supplier], FilterSpecs!$A$6, $A$2)</f>
        <v>https://cdn.sparkfun.com/r/92-92/assets/parts/3/6/9/4/09740-01.jpg</v>
      </c>
      <c r="Z302" s="125" t="str">
        <f>[1]!VendorFilteredRows( EquipmentListTable[],EquipmentListTable[Supplier], FilterSpecs!$A$6, $A$2)</f>
        <v>https://www.sparkfun.com/products/09740</v>
      </c>
      <c r="AA302" s="125" t="str">
        <f>[1]!VendorFilteredRows( EquipmentListTable[],EquipmentListTable[Supplier], FilterSpecs!$A$6, $A$2)</f>
        <v>https://www.mouser.com/ProductDetail/474-PRT-09740</v>
      </c>
      <c r="AB302" s="125"/>
      <c r="AC302" s="125"/>
    </row>
    <row r="303" spans="1:29" x14ac:dyDescent="0.3">
      <c r="A303" s="125" t="str">
        <f>[1]!VendorFilteredRows( EquipmentListTable[],EquipmentListTable[Supplier], FilterSpecs!$A$6, $A$2)</f>
        <v>Low-Level Electronics</v>
      </c>
      <c r="B303" s="125" t="str">
        <f>[1]!VendorFilteredRows( EquipmentListTable[],EquipmentListTable[Supplier], FilterSpecs!$A$6, $A$2)</f>
        <v>Connectors/Sockets/Terminals, Other</v>
      </c>
      <c r="C303" s="125" t="str">
        <f>[1]!VendorFilteredRows( EquipmentListTable[],EquipmentListTable[Supplier], FilterSpecs!$A$6, $A$2)</f>
        <v>SparkFun</v>
      </c>
      <c r="D303" s="125" t="str">
        <f>[1]!VendorFilteredRows( EquipmentListTable[],EquipmentListTable[Supplier], FilterSpecs!$A$6, $A$2)</f>
        <v>PRT-09739</v>
      </c>
      <c r="E303" s="125">
        <f>[1]!VendorFilteredRows( EquipmentListTable[],EquipmentListTable[Supplier], FilterSpecs!$A$6, $A$2)</f>
        <v>0</v>
      </c>
      <c r="F303" s="125">
        <f>[1]!VendorFilteredRows( EquipmentListTable[],EquipmentListTable[Supplier], FilterSpecs!$A$6, $A$2)</f>
        <v>0</v>
      </c>
      <c r="G303" s="125">
        <f>[1]!VendorFilteredRows( EquipmentListTable[],EquipmentListTable[Supplier], FilterSpecs!$A$6, $A$2)</f>
        <v>0</v>
      </c>
      <c r="H303" s="125">
        <f>[1]!VendorFilteredRows( EquipmentListTable[],EquipmentListTable[Supplier], FilterSpecs!$A$6, $A$2)</f>
        <v>0</v>
      </c>
      <c r="I303" s="125">
        <f>[1]!VendorFilteredRows( EquipmentListTable[],EquipmentListTable[Supplier], FilterSpecs!$A$6, $A$2)</f>
        <v>0</v>
      </c>
      <c r="J303" s="125">
        <f>[1]!VendorFilteredRows( EquipmentListTable[],EquipmentListTable[Supplier], FilterSpecs!$A$6, $A$2)</f>
        <v>0</v>
      </c>
      <c r="K303" s="125">
        <f>[1]!VendorFilteredRows( EquipmentListTable[],EquipmentListTable[Supplier], FilterSpecs!$A$6, $A$2)</f>
        <v>0</v>
      </c>
      <c r="L303" s="125">
        <f>[1]!VendorFilteredRows( EquipmentListTable[],EquipmentListTable[Supplier], FilterSpecs!$A$6, $A$2)</f>
        <v>0</v>
      </c>
      <c r="M303" s="125" t="str">
        <f>[1]!VendorFilteredRows( EquipmentListTable[],EquipmentListTable[Supplier], FilterSpecs!$A$6, $A$2)</f>
        <v>Binding Post - Red</v>
      </c>
      <c r="N303" s="125">
        <f>[1]!VendorFilteredRows( EquipmentListTable[],EquipmentListTable[Supplier], FilterSpecs!$A$6, $A$2)</f>
        <v>0.35</v>
      </c>
      <c r="O303" s="125">
        <f>[1]!VendorFilteredRows( EquipmentListTable[],EquipmentListTable[Supplier], FilterSpecs!$A$6, $A$2)</f>
        <v>0</v>
      </c>
      <c r="P303" s="125" t="str">
        <f>[1]!VendorFilteredRows( EquipmentListTable[],EquipmentListTable[Supplier], FilterSpecs!$A$6, $A$2)</f>
        <v>A</v>
      </c>
      <c r="Q303" s="125">
        <f>[1]!VendorFilteredRows( EquipmentListTable[],EquipmentListTable[Supplier], FilterSpecs!$A$6, $A$2)</f>
        <v>415</v>
      </c>
      <c r="R303" s="125" t="str">
        <f>[1]!VendorFilteredRows( EquipmentListTable[],EquipmentListTable[Supplier], FilterSpecs!$A$6, $A$2)</f>
        <v>PRT-09739</v>
      </c>
      <c r="S303" s="125">
        <f>[1]!VendorFilteredRows( EquipmentListTable[],EquipmentListTable[Supplier], FilterSpecs!$A$6, $A$2)</f>
        <v>0</v>
      </c>
      <c r="T303" s="125">
        <f>[1]!VendorFilteredRows( EquipmentListTable[],EquipmentListTable[Supplier], FilterSpecs!$A$6, $A$2)</f>
        <v>0</v>
      </c>
      <c r="U303" s="125">
        <f>[1]!VendorFilteredRows( EquipmentListTable[],EquipmentListTable[Supplier], FilterSpecs!$A$6, $A$2)</f>
        <v>0</v>
      </c>
      <c r="V303" s="125">
        <f>[1]!VendorFilteredRows( EquipmentListTable[],EquipmentListTable[Supplier], FilterSpecs!$A$6, $A$2)</f>
        <v>0</v>
      </c>
      <c r="W303" s="125">
        <f>[1]!VendorFilteredRows( EquipmentListTable[],EquipmentListTable[Supplier], FilterSpecs!$A$6, $A$2)</f>
        <v>0</v>
      </c>
      <c r="X303" s="125" t="str">
        <f>[1]!VendorFilteredRows( EquipmentListTable[],EquipmentListTable[Supplier], FilterSpecs!$A$6, $A$2)</f>
        <v>https://www.sparkfun.com/products/9739</v>
      </c>
      <c r="Y303" s="125" t="str">
        <f>[1]!VendorFilteredRows( EquipmentListTable[],EquipmentListTable[Supplier], FilterSpecs!$A$6, $A$2)</f>
        <v>https://cdn.sparkfun.com/r/92-92/assets/parts/3/6/9/3/09739-01.jpg</v>
      </c>
      <c r="Z303" s="125" t="str">
        <f>[1]!VendorFilteredRows( EquipmentListTable[],EquipmentListTable[Supplier], FilterSpecs!$A$6, $A$2)</f>
        <v>https://www.sparkfun.com/products/09739</v>
      </c>
      <c r="AA303" s="125" t="str">
        <f>[1]!VendorFilteredRows( EquipmentListTable[],EquipmentListTable[Supplier], FilterSpecs!$A$6, $A$2)</f>
        <v>https://www.mouser.com/ProductDetail/474-PRT-09739</v>
      </c>
      <c r="AB303" s="125"/>
      <c r="AC303" s="125"/>
    </row>
    <row r="304" spans="1:29" x14ac:dyDescent="0.3">
      <c r="A304" s="125" t="str">
        <f>[1]!VendorFilteredRows( EquipmentListTable[],EquipmentListTable[Supplier], FilterSpecs!$A$6, $A$2)</f>
        <v>Low-Level Electronics</v>
      </c>
      <c r="B304" s="125" t="str">
        <f>[1]!VendorFilteredRows( EquipmentListTable[],EquipmentListTable[Supplier], FilterSpecs!$A$6, $A$2)</f>
        <v>Connectors/Sockets/Terminals, Other</v>
      </c>
      <c r="C304" s="125" t="str">
        <f>[1]!VendorFilteredRows( EquipmentListTable[],EquipmentListTable[Supplier], FilterSpecs!$A$6, $A$2)</f>
        <v>SparkFun</v>
      </c>
      <c r="D304" s="125" t="str">
        <f>[1]!VendorFilteredRows( EquipmentListTable[],EquipmentListTable[Supplier], FilterSpecs!$A$6, $A$2)</f>
        <v>COM-14194</v>
      </c>
      <c r="E304" s="125">
        <f>[1]!VendorFilteredRows( EquipmentListTable[],EquipmentListTable[Supplier], FilterSpecs!$A$6, $A$2)</f>
        <v>1</v>
      </c>
      <c r="F304" s="125">
        <f>[1]!VendorFilteredRows( EquipmentListTable[],EquipmentListTable[Supplier], FilterSpecs!$A$6, $A$2)</f>
        <v>2</v>
      </c>
      <c r="G304" s="125">
        <f>[1]!VendorFilteredRows( EquipmentListTable[],EquipmentListTable[Supplier], FilterSpecs!$A$6, $A$2)</f>
        <v>0</v>
      </c>
      <c r="H304" s="125">
        <f>[1]!VendorFilteredRows( EquipmentListTable[],EquipmentListTable[Supplier], FilterSpecs!$A$6, $A$2)</f>
        <v>7</v>
      </c>
      <c r="I304" s="125">
        <f>[1]!VendorFilteredRows( EquipmentListTable[],EquipmentListTable[Supplier], FilterSpecs!$A$6, $A$2)</f>
        <v>5</v>
      </c>
      <c r="J304" s="125">
        <f>[1]!VendorFilteredRows( EquipmentListTable[],EquipmentListTable[Supplier], FilterSpecs!$A$6, $A$2)</f>
        <v>5</v>
      </c>
      <c r="K304" s="125">
        <f>[1]!VendorFilteredRows( EquipmentListTable[],EquipmentListTable[Supplier], FilterSpecs!$A$6, $A$2)</f>
        <v>2</v>
      </c>
      <c r="L304" s="125">
        <f>[1]!VendorFilteredRows( EquipmentListTable[],EquipmentListTable[Supplier], FilterSpecs!$A$6, $A$2)</f>
        <v>2</v>
      </c>
      <c r="M304" s="125" t="str">
        <f>[1]!VendorFilteredRows( EquipmentListTable[],EquipmentListTable[Supplier], FilterSpecs!$A$6, $A$2)</f>
        <v>Amphenol FCI Clincher Connector (2 Position, Female)</v>
      </c>
      <c r="N304" s="125">
        <f>[1]!VendorFilteredRows( EquipmentListTable[],EquipmentListTable[Supplier], FilterSpecs!$A$6, $A$2)</f>
        <v>1.95</v>
      </c>
      <c r="O304" s="125">
        <f>[1]!VendorFilteredRows( EquipmentListTable[],EquipmentListTable[Supplier], FilterSpecs!$A$6, $A$2)</f>
        <v>3.9</v>
      </c>
      <c r="P304" s="125" t="str">
        <f>[1]!VendorFilteredRows( EquipmentListTable[],EquipmentListTable[Supplier], FilterSpecs!$A$6, $A$2)</f>
        <v>B</v>
      </c>
      <c r="Q304" s="125">
        <f>[1]!VendorFilteredRows( EquipmentListTable[],EquipmentListTable[Supplier], FilterSpecs!$A$6, $A$2)</f>
        <v>416</v>
      </c>
      <c r="R304" s="125" t="str">
        <f>[1]!VendorFilteredRows( EquipmentListTable[],EquipmentListTable[Supplier], FilterSpecs!$A$6, $A$2)</f>
        <v>COM-14194</v>
      </c>
      <c r="S304" s="125">
        <f>[1]!VendorFilteredRows( EquipmentListTable[],EquipmentListTable[Supplier], FilterSpecs!$A$6, $A$2)</f>
        <v>1.95</v>
      </c>
      <c r="T304" s="125">
        <f>[1]!VendorFilteredRows( EquipmentListTable[],EquipmentListTable[Supplier], FilterSpecs!$A$6, $A$2)</f>
        <v>13.65</v>
      </c>
      <c r="U304" s="125">
        <f>[1]!VendorFilteredRows( EquipmentListTable[],EquipmentListTable[Supplier], FilterSpecs!$A$6, $A$2)</f>
        <v>9.75</v>
      </c>
      <c r="V304" s="125">
        <f>[1]!VendorFilteredRows( EquipmentListTable[],EquipmentListTable[Supplier], FilterSpecs!$A$6, $A$2)</f>
        <v>3.9</v>
      </c>
      <c r="W304" s="125">
        <f>[1]!VendorFilteredRows( EquipmentListTable[],EquipmentListTable[Supplier], FilterSpecs!$A$6, $A$2)</f>
        <v>3.9</v>
      </c>
      <c r="X304" s="125" t="str">
        <f>[1]!VendorFilteredRows( EquipmentListTable[],EquipmentListTable[Supplier], FilterSpecs!$A$6, $A$2)</f>
        <v>https://www.sparkfun.com/products/14194</v>
      </c>
      <c r="Y304" s="125" t="str">
        <f>[1]!VendorFilteredRows( EquipmentListTable[],EquipmentListTable[Supplier], FilterSpecs!$A$6, $A$2)</f>
        <v>https://cdn.sparkfun.com/r/92-92/assets/parts/1/2/1/3/3/14194-01.jpg</v>
      </c>
      <c r="Z304" s="125" t="str">
        <f>[1]!VendorFilteredRows( EquipmentListTable[],EquipmentListTable[Supplier], FilterSpecs!$A$6, $A$2)</f>
        <v>https://www.sparkfun.com/products/14194</v>
      </c>
      <c r="AA304" s="125" t="str">
        <f>[1]!VendorFilteredRows( EquipmentListTable[],EquipmentListTable[Supplier], FilterSpecs!$A$6, $A$2)</f>
        <v>https://www.mouser.com/ProductDetail/474-COM-14194</v>
      </c>
      <c r="AB304" s="125"/>
      <c r="AC304" s="125"/>
    </row>
    <row r="305" spans="1:29" x14ac:dyDescent="0.3">
      <c r="A305" s="125" t="str">
        <f>[1]!VendorFilteredRows( EquipmentListTable[],EquipmentListTable[Supplier], FilterSpecs!$A$6, $A$2)</f>
        <v>Low-Level Electronics</v>
      </c>
      <c r="B305" s="125" t="str">
        <f>[1]!VendorFilteredRows( EquipmentListTable[],EquipmentListTable[Supplier], FilterSpecs!$A$6, $A$2)</f>
        <v>Connectors/Sockets/Terminals, Other</v>
      </c>
      <c r="C305" s="125" t="str">
        <f>[1]!VendorFilteredRows( EquipmentListTable[],EquipmentListTable[Supplier], FilterSpecs!$A$6, $A$2)</f>
        <v>SparkFun</v>
      </c>
      <c r="D305" s="125" t="str">
        <f>[1]!VendorFilteredRows( EquipmentListTable[],EquipmentListTable[Supplier], FilterSpecs!$A$6, $A$2)</f>
        <v>COM-14195</v>
      </c>
      <c r="E305" s="125">
        <f>[1]!VendorFilteredRows( EquipmentListTable[],EquipmentListTable[Supplier], FilterSpecs!$A$6, $A$2)</f>
        <v>1</v>
      </c>
      <c r="F305" s="125">
        <f>[1]!VendorFilteredRows( EquipmentListTable[],EquipmentListTable[Supplier], FilterSpecs!$A$6, $A$2)</f>
        <v>2</v>
      </c>
      <c r="G305" s="125">
        <f>[1]!VendorFilteredRows( EquipmentListTable[],EquipmentListTable[Supplier], FilterSpecs!$A$6, $A$2)</f>
        <v>0</v>
      </c>
      <c r="H305" s="125">
        <f>[1]!VendorFilteredRows( EquipmentListTable[],EquipmentListTable[Supplier], FilterSpecs!$A$6, $A$2)</f>
        <v>7</v>
      </c>
      <c r="I305" s="125">
        <f>[1]!VendorFilteredRows( EquipmentListTable[],EquipmentListTable[Supplier], FilterSpecs!$A$6, $A$2)</f>
        <v>5</v>
      </c>
      <c r="J305" s="125">
        <f>[1]!VendorFilteredRows( EquipmentListTable[],EquipmentListTable[Supplier], FilterSpecs!$A$6, $A$2)</f>
        <v>0</v>
      </c>
      <c r="K305" s="125">
        <f>[1]!VendorFilteredRows( EquipmentListTable[],EquipmentListTable[Supplier], FilterSpecs!$A$6, $A$2)</f>
        <v>2</v>
      </c>
      <c r="L305" s="125">
        <f>[1]!VendorFilteredRows( EquipmentListTable[],EquipmentListTable[Supplier], FilterSpecs!$A$6, $A$2)</f>
        <v>2</v>
      </c>
      <c r="M305" s="125" t="str">
        <f>[1]!VendorFilteredRows( EquipmentListTable[],EquipmentListTable[Supplier], FilterSpecs!$A$6, $A$2)</f>
        <v>Amphenol FCI Clincher Connector (2 Position, Male)</v>
      </c>
      <c r="N305" s="125">
        <f>[1]!VendorFilteredRows( EquipmentListTable[],EquipmentListTable[Supplier], FilterSpecs!$A$6, $A$2)</f>
        <v>1.95</v>
      </c>
      <c r="O305" s="125">
        <f>[1]!VendorFilteredRows( EquipmentListTable[],EquipmentListTable[Supplier], FilterSpecs!$A$6, $A$2)</f>
        <v>3.9</v>
      </c>
      <c r="P305" s="125" t="str">
        <f>[1]!VendorFilteredRows( EquipmentListTable[],EquipmentListTable[Supplier], FilterSpecs!$A$6, $A$2)</f>
        <v>D</v>
      </c>
      <c r="Q305" s="125">
        <f>[1]!VendorFilteredRows( EquipmentListTable[],EquipmentListTable[Supplier], FilterSpecs!$A$6, $A$2)</f>
        <v>417</v>
      </c>
      <c r="R305" s="125" t="str">
        <f>[1]!VendorFilteredRows( EquipmentListTable[],EquipmentListTable[Supplier], FilterSpecs!$A$6, $A$2)</f>
        <v>COM-14195</v>
      </c>
      <c r="S305" s="125">
        <f>[1]!VendorFilteredRows( EquipmentListTable[],EquipmentListTable[Supplier], FilterSpecs!$A$6, $A$2)</f>
        <v>0</v>
      </c>
      <c r="T305" s="125">
        <f>[1]!VendorFilteredRows( EquipmentListTable[],EquipmentListTable[Supplier], FilterSpecs!$A$6, $A$2)</f>
        <v>13.65</v>
      </c>
      <c r="U305" s="125">
        <f>[1]!VendorFilteredRows( EquipmentListTable[],EquipmentListTable[Supplier], FilterSpecs!$A$6, $A$2)</f>
        <v>9.75</v>
      </c>
      <c r="V305" s="125">
        <f>[1]!VendorFilteredRows( EquipmentListTable[],EquipmentListTable[Supplier], FilterSpecs!$A$6, $A$2)</f>
        <v>3.9</v>
      </c>
      <c r="W305" s="125">
        <f>[1]!VendorFilteredRows( EquipmentListTable[],EquipmentListTable[Supplier], FilterSpecs!$A$6, $A$2)</f>
        <v>3.9</v>
      </c>
      <c r="X305" s="125" t="str">
        <f>[1]!VendorFilteredRows( EquipmentListTable[],EquipmentListTable[Supplier], FilterSpecs!$A$6, $A$2)</f>
        <v>https://www.sparkfun.com/products/14195</v>
      </c>
      <c r="Y305" s="125" t="str">
        <f>[1]!VendorFilteredRows( EquipmentListTable[],EquipmentListTable[Supplier], FilterSpecs!$A$6, $A$2)</f>
        <v>https://cdn.sparkfun.com/r/92-92/assets/parts/1/2/1/3/4/14195-01.jpg</v>
      </c>
      <c r="Z305" s="125" t="str">
        <f>[1]!VendorFilteredRows( EquipmentListTable[],EquipmentListTable[Supplier], FilterSpecs!$A$6, $A$2)</f>
        <v>https://www.sparkfun.com/products/14195</v>
      </c>
      <c r="AA305" s="125" t="str">
        <f>[1]!VendorFilteredRows( EquipmentListTable[],EquipmentListTable[Supplier], FilterSpecs!$A$6, $A$2)</f>
        <v>https://www.mouser.com/ProductDetail/474-COM-14195</v>
      </c>
      <c r="AB305" s="125"/>
      <c r="AC305" s="125"/>
    </row>
    <row r="306" spans="1:29" x14ac:dyDescent="0.3">
      <c r="A306" s="125" t="str">
        <f>[1]!VendorFilteredRows( EquipmentListTable[],EquipmentListTable[Supplier], FilterSpecs!$A$6, $A$2)</f>
        <v>Low-Level Electronics</v>
      </c>
      <c r="B306" s="125" t="str">
        <f>[1]!VendorFilteredRows( EquipmentListTable[],EquipmentListTable[Supplier], FilterSpecs!$A$6, $A$2)</f>
        <v>Connectors/Sockets/Terminals, Other</v>
      </c>
      <c r="C306" s="125" t="str">
        <f>[1]!VendorFilteredRows( EquipmentListTable[],EquipmentListTable[Supplier], FilterSpecs!$A$6, $A$2)</f>
        <v>SparkFun</v>
      </c>
      <c r="D306" s="125" t="str">
        <f>[1]!VendorFilteredRows( EquipmentListTable[],EquipmentListTable[Supplier], FilterSpecs!$A$6, $A$2)</f>
        <v>PRT-09044</v>
      </c>
      <c r="E306" s="125">
        <f>[1]!VendorFilteredRows( EquipmentListTable[],EquipmentListTable[Supplier], FilterSpecs!$A$6, $A$2)</f>
        <v>0</v>
      </c>
      <c r="F306" s="125">
        <f>[1]!VendorFilteredRows( EquipmentListTable[],EquipmentListTable[Supplier], FilterSpecs!$A$6, $A$2)</f>
        <v>0</v>
      </c>
      <c r="G306" s="125">
        <f>[1]!VendorFilteredRows( EquipmentListTable[],EquipmentListTable[Supplier], FilterSpecs!$A$6, $A$2)</f>
        <v>0</v>
      </c>
      <c r="H306" s="125">
        <f>[1]!VendorFilteredRows( EquipmentListTable[],EquipmentListTable[Supplier], FilterSpecs!$A$6, $A$2)</f>
        <v>0</v>
      </c>
      <c r="I306" s="125">
        <f>[1]!VendorFilteredRows( EquipmentListTable[],EquipmentListTable[Supplier], FilterSpecs!$A$6, $A$2)</f>
        <v>0</v>
      </c>
      <c r="J306" s="125">
        <f>[1]!VendorFilteredRows( EquipmentListTable[],EquipmentListTable[Supplier], FilterSpecs!$A$6, $A$2)</f>
        <v>0</v>
      </c>
      <c r="K306" s="125">
        <f>[1]!VendorFilteredRows( EquipmentListTable[],EquipmentListTable[Supplier], FilterSpecs!$A$6, $A$2)</f>
        <v>0</v>
      </c>
      <c r="L306" s="125">
        <f>[1]!VendorFilteredRows( EquipmentListTable[],EquipmentListTable[Supplier], FilterSpecs!$A$6, $A$2)</f>
        <v>0</v>
      </c>
      <c r="M306" s="125" t="str">
        <f>[1]!VendorFilteredRows( EquipmentListTable[],EquipmentListTable[Supplier], FilterSpecs!$A$6, $A$2)</f>
        <v>Jumper - 2 Pin</v>
      </c>
      <c r="N306" s="125">
        <f>[1]!VendorFilteredRows( EquipmentListTable[],EquipmentListTable[Supplier], FilterSpecs!$A$6, $A$2)</f>
        <v>0.35</v>
      </c>
      <c r="O306" s="125">
        <f>[1]!VendorFilteredRows( EquipmentListTable[],EquipmentListTable[Supplier], FilterSpecs!$A$6, $A$2)</f>
        <v>0</v>
      </c>
      <c r="P306" s="125" t="str">
        <f>[1]!VendorFilteredRows( EquipmentListTable[],EquipmentListTable[Supplier], FilterSpecs!$A$6, $A$2)</f>
        <v>A</v>
      </c>
      <c r="Q306" s="125">
        <f>[1]!VendorFilteredRows( EquipmentListTable[],EquipmentListTable[Supplier], FilterSpecs!$A$6, $A$2)</f>
        <v>418</v>
      </c>
      <c r="R306" s="125" t="str">
        <f>[1]!VendorFilteredRows( EquipmentListTable[],EquipmentListTable[Supplier], FilterSpecs!$A$6, $A$2)</f>
        <v>PRT-09044</v>
      </c>
      <c r="S306" s="125">
        <f>[1]!VendorFilteredRows( EquipmentListTable[],EquipmentListTable[Supplier], FilterSpecs!$A$6, $A$2)</f>
        <v>0</v>
      </c>
      <c r="T306" s="125">
        <f>[1]!VendorFilteredRows( EquipmentListTable[],EquipmentListTable[Supplier], FilterSpecs!$A$6, $A$2)</f>
        <v>0</v>
      </c>
      <c r="U306" s="125">
        <f>[1]!VendorFilteredRows( EquipmentListTable[],EquipmentListTable[Supplier], FilterSpecs!$A$6, $A$2)</f>
        <v>0</v>
      </c>
      <c r="V306" s="125">
        <f>[1]!VendorFilteredRows( EquipmentListTable[],EquipmentListTable[Supplier], FilterSpecs!$A$6, $A$2)</f>
        <v>0</v>
      </c>
      <c r="W306" s="125">
        <f>[1]!VendorFilteredRows( EquipmentListTable[],EquipmentListTable[Supplier], FilterSpecs!$A$6, $A$2)</f>
        <v>0</v>
      </c>
      <c r="X306" s="125" t="str">
        <f>[1]!VendorFilteredRows( EquipmentListTable[],EquipmentListTable[Supplier], FilterSpecs!$A$6, $A$2)</f>
        <v>https://www.sparkfun.com/products/9044</v>
      </c>
      <c r="Y306" s="125" t="str">
        <f>[1]!VendorFilteredRows( EquipmentListTable[],EquipmentListTable[Supplier], FilterSpecs!$A$6, $A$2)</f>
        <v>https://cdn.sparkfun.com/r/92-92/assets/parts/2/4/0/7/09044-02-L.jpg</v>
      </c>
      <c r="Z306" s="125" t="str">
        <f>[1]!VendorFilteredRows( EquipmentListTable[],EquipmentListTable[Supplier], FilterSpecs!$A$6, $A$2)</f>
        <v>https://www.sparkfun.com/products/09044</v>
      </c>
      <c r="AA306" s="125" t="str">
        <f>[1]!VendorFilteredRows( EquipmentListTable[],EquipmentListTable[Supplier], FilterSpecs!$A$6, $A$2)</f>
        <v>https://www.mouser.com/ProductDetail/474-PRT-09044</v>
      </c>
      <c r="AB306" s="125"/>
      <c r="AC306" s="125"/>
    </row>
    <row r="307" spans="1:29" x14ac:dyDescent="0.3">
      <c r="A307" s="125" t="str">
        <f>[1]!VendorFilteredRows( EquipmentListTable[],EquipmentListTable[Supplier], FilterSpecs!$A$6, $A$2)</f>
        <v>Low-Level Electronics</v>
      </c>
      <c r="B307" s="125" t="str">
        <f>[1]!VendorFilteredRows( EquipmentListTable[],EquipmentListTable[Supplier], FilterSpecs!$A$6, $A$2)</f>
        <v>DIP/TO-#/SMD Components</v>
      </c>
      <c r="C307" s="125" t="str">
        <f>[1]!VendorFilteredRows( EquipmentListTable[],EquipmentListTable[Supplier], FilterSpecs!$A$6, $A$2)</f>
        <v>SparkFun</v>
      </c>
      <c r="D307" s="125" t="str">
        <f>[1]!VendorFilteredRows( EquipmentListTable[],EquipmentListTable[Supplier], FilterSpecs!$A$6, $A$2)</f>
        <v>KIT-13973</v>
      </c>
      <c r="E307" s="125">
        <f>[1]!VendorFilteredRows( EquipmentListTable[],EquipmentListTable[Supplier], FilterSpecs!$A$6, $A$2)</f>
        <v>0</v>
      </c>
      <c r="F307" s="125">
        <f>[1]!VendorFilteredRows( EquipmentListTable[],EquipmentListTable[Supplier], FilterSpecs!$A$6, $A$2)</f>
        <v>0</v>
      </c>
      <c r="G307" s="125">
        <f>[1]!VendorFilteredRows( EquipmentListTable[],EquipmentListTable[Supplier], FilterSpecs!$A$6, $A$2)</f>
        <v>0</v>
      </c>
      <c r="H307" s="125">
        <f>[1]!VendorFilteredRows( EquipmentListTable[],EquipmentListTable[Supplier], FilterSpecs!$A$6, $A$2)</f>
        <v>0</v>
      </c>
      <c r="I307" s="125">
        <f>[1]!VendorFilteredRows( EquipmentListTable[],EquipmentListTable[Supplier], FilterSpecs!$A$6, $A$2)</f>
        <v>0</v>
      </c>
      <c r="J307" s="125">
        <f>[1]!VendorFilteredRows( EquipmentListTable[],EquipmentListTable[Supplier], FilterSpecs!$A$6, $A$2)</f>
        <v>0</v>
      </c>
      <c r="K307" s="125">
        <f>[1]!VendorFilteredRows( EquipmentListTable[],EquipmentListTable[Supplier], FilterSpecs!$A$6, $A$2)</f>
        <v>0</v>
      </c>
      <c r="L307" s="125">
        <f>[1]!VendorFilteredRows( EquipmentListTable[],EquipmentListTable[Supplier], FilterSpecs!$A$6, $A$2)</f>
        <v>0</v>
      </c>
      <c r="M307" s="125" t="str">
        <f>[1]!VendorFilteredRows( EquipmentListTable[],EquipmentListTable[Supplier], FilterSpecs!$A$6, $A$2)</f>
        <v>SparkFun Beginner Parts Kit</v>
      </c>
      <c r="N307" s="125">
        <f>[1]!VendorFilteredRows( EquipmentListTable[],EquipmentListTable[Supplier], FilterSpecs!$A$6, $A$2)</f>
        <v>14.95</v>
      </c>
      <c r="O307" s="125">
        <f>[1]!VendorFilteredRows( EquipmentListTable[],EquipmentListTable[Supplier], FilterSpecs!$A$6, $A$2)</f>
        <v>0</v>
      </c>
      <c r="P307" s="125" t="str">
        <f>[1]!VendorFilteredRows( EquipmentListTable[],EquipmentListTable[Supplier], FilterSpecs!$A$6, $A$2)</f>
        <v>G</v>
      </c>
      <c r="Q307" s="125">
        <f>[1]!VendorFilteredRows( EquipmentListTable[],EquipmentListTable[Supplier], FilterSpecs!$A$6, $A$2)</f>
        <v>420</v>
      </c>
      <c r="R307" s="125" t="str">
        <f>[1]!VendorFilteredRows( EquipmentListTable[],EquipmentListTable[Supplier], FilterSpecs!$A$6, $A$2)</f>
        <v>KIT-13973</v>
      </c>
      <c r="S307" s="125">
        <f>[1]!VendorFilteredRows( EquipmentListTable[],EquipmentListTable[Supplier], FilterSpecs!$A$6, $A$2)</f>
        <v>0</v>
      </c>
      <c r="T307" s="125">
        <f>[1]!VendorFilteredRows( EquipmentListTable[],EquipmentListTable[Supplier], FilterSpecs!$A$6, $A$2)</f>
        <v>0</v>
      </c>
      <c r="U307" s="125">
        <f>[1]!VendorFilteredRows( EquipmentListTable[],EquipmentListTable[Supplier], FilterSpecs!$A$6, $A$2)</f>
        <v>0</v>
      </c>
      <c r="V307" s="125">
        <f>[1]!VendorFilteredRows( EquipmentListTable[],EquipmentListTable[Supplier], FilterSpecs!$A$6, $A$2)</f>
        <v>0</v>
      </c>
      <c r="W307" s="125">
        <f>[1]!VendorFilteredRows( EquipmentListTable[],EquipmentListTable[Supplier], FilterSpecs!$A$6, $A$2)</f>
        <v>0</v>
      </c>
      <c r="X307" s="125" t="str">
        <f>[1]!VendorFilteredRows( EquipmentListTable[],EquipmentListTable[Supplier], FilterSpecs!$A$6, $A$2)</f>
        <v>https://www.sparkfun.com/products/13973</v>
      </c>
      <c r="Y307" s="125" t="str">
        <f>[1]!VendorFilteredRows( EquipmentListTable[],EquipmentListTable[Supplier], FilterSpecs!$A$6, $A$2)</f>
        <v>https://cdn.sparkfun.com/r/92-92/assets/parts/1/1/7/1/5/13973-05.jpg</v>
      </c>
      <c r="Z307" s="125" t="str">
        <f>[1]!VendorFilteredRows( EquipmentListTable[],EquipmentListTable[Supplier], FilterSpecs!$A$6, $A$2)</f>
        <v>https://www.sparkfun.com/products/13973</v>
      </c>
      <c r="AA307" s="125" t="str">
        <f>[1]!VendorFilteredRows( EquipmentListTable[],EquipmentListTable[Supplier], FilterSpecs!$A$6, $A$2)</f>
        <v>https://www.mouser.com/ProductDetail/474-KIT-13973</v>
      </c>
      <c r="AB307" s="125"/>
      <c r="AC307" s="125"/>
    </row>
    <row r="308" spans="1:29" x14ac:dyDescent="0.3">
      <c r="A308" s="125" t="str">
        <f>[1]!VendorFilteredRows( EquipmentListTable[],EquipmentListTable[Supplier], FilterSpecs!$A$6, $A$2)</f>
        <v>Low-Level Electronics</v>
      </c>
      <c r="B308" s="125" t="str">
        <f>[1]!VendorFilteredRows( EquipmentListTable[],EquipmentListTable[Supplier], FilterSpecs!$A$6, $A$2)</f>
        <v>DIP/TO-#/SMD Components</v>
      </c>
      <c r="C308" s="125" t="str">
        <f>[1]!VendorFilteredRows( EquipmentListTable[],EquipmentListTable[Supplier], FilterSpecs!$A$6, $A$2)</f>
        <v>SparkFun</v>
      </c>
      <c r="D308" s="125" t="str">
        <f>[1]!VendorFilteredRows( EquipmentListTable[],EquipmentListTable[Supplier], FilterSpecs!$A$6, $A$2)</f>
        <v>COM-00522</v>
      </c>
      <c r="E308" s="125">
        <f>[1]!VendorFilteredRows( EquipmentListTable[],EquipmentListTable[Supplier], FilterSpecs!$A$6, $A$2)</f>
        <v>0</v>
      </c>
      <c r="F308" s="125">
        <f>[1]!VendorFilteredRows( EquipmentListTable[],EquipmentListTable[Supplier], FilterSpecs!$A$6, $A$2)</f>
        <v>0</v>
      </c>
      <c r="G308" s="125">
        <f>[1]!VendorFilteredRows( EquipmentListTable[],EquipmentListTable[Supplier], FilterSpecs!$A$6, $A$2)</f>
        <v>0</v>
      </c>
      <c r="H308" s="125">
        <f>[1]!VendorFilteredRows( EquipmentListTable[],EquipmentListTable[Supplier], FilterSpecs!$A$6, $A$2)</f>
        <v>0</v>
      </c>
      <c r="I308" s="125">
        <f>[1]!VendorFilteredRows( EquipmentListTable[],EquipmentListTable[Supplier], FilterSpecs!$A$6, $A$2)</f>
        <v>0</v>
      </c>
      <c r="J308" s="125">
        <f>[1]!VendorFilteredRows( EquipmentListTable[],EquipmentListTable[Supplier], FilterSpecs!$A$6, $A$2)</f>
        <v>0</v>
      </c>
      <c r="K308" s="125">
        <f>[1]!VendorFilteredRows( EquipmentListTable[],EquipmentListTable[Supplier], FilterSpecs!$A$6, $A$2)</f>
        <v>0</v>
      </c>
      <c r="L308" s="125">
        <f>[1]!VendorFilteredRows( EquipmentListTable[],EquipmentListTable[Supplier], FilterSpecs!$A$6, $A$2)</f>
        <v>0</v>
      </c>
      <c r="M308" s="125" t="str">
        <f>[1]!VendorFilteredRows( EquipmentListTable[],EquipmentListTable[Supplier], FilterSpecs!$A$6, $A$2)</f>
        <v>Transistor - PNP (2N3906)</v>
      </c>
      <c r="N308" s="125">
        <f>[1]!VendorFilteredRows( EquipmentListTable[],EquipmentListTable[Supplier], FilterSpecs!$A$6, $A$2)</f>
        <v>0.5</v>
      </c>
      <c r="O308" s="125">
        <f>[1]!VendorFilteredRows( EquipmentListTable[],EquipmentListTable[Supplier], FilterSpecs!$A$6, $A$2)</f>
        <v>0</v>
      </c>
      <c r="P308" s="125" t="str">
        <f>[1]!VendorFilteredRows( EquipmentListTable[],EquipmentListTable[Supplier], FilterSpecs!$A$6, $A$2)</f>
        <v>A</v>
      </c>
      <c r="Q308" s="125">
        <f>[1]!VendorFilteredRows( EquipmentListTable[],EquipmentListTable[Supplier], FilterSpecs!$A$6, $A$2)</f>
        <v>422</v>
      </c>
      <c r="R308" s="125" t="str">
        <f>[1]!VendorFilteredRows( EquipmentListTable[],EquipmentListTable[Supplier], FilterSpecs!$A$6, $A$2)</f>
        <v>COM-00522</v>
      </c>
      <c r="S308" s="125">
        <f>[1]!VendorFilteredRows( EquipmentListTable[],EquipmentListTable[Supplier], FilterSpecs!$A$6, $A$2)</f>
        <v>0</v>
      </c>
      <c r="T308" s="125">
        <f>[1]!VendorFilteredRows( EquipmentListTable[],EquipmentListTable[Supplier], FilterSpecs!$A$6, $A$2)</f>
        <v>0</v>
      </c>
      <c r="U308" s="125">
        <f>[1]!VendorFilteredRows( EquipmentListTable[],EquipmentListTable[Supplier], FilterSpecs!$A$6, $A$2)</f>
        <v>0</v>
      </c>
      <c r="V308" s="125">
        <f>[1]!VendorFilteredRows( EquipmentListTable[],EquipmentListTable[Supplier], FilterSpecs!$A$6, $A$2)</f>
        <v>0</v>
      </c>
      <c r="W308" s="125">
        <f>[1]!VendorFilteredRows( EquipmentListTable[],EquipmentListTable[Supplier], FilterSpecs!$A$6, $A$2)</f>
        <v>0</v>
      </c>
      <c r="X308" s="125" t="str">
        <f>[1]!VendorFilteredRows( EquipmentListTable[],EquipmentListTable[Supplier], FilterSpecs!$A$6, $A$2)</f>
        <v>https://www.sparkfun.com/products/522</v>
      </c>
      <c r="Y308" s="125" t="str">
        <f>[1]!VendorFilteredRows( EquipmentListTable[],EquipmentListTable[Supplier], FilterSpecs!$A$6, $A$2)</f>
        <v>https://cdn.sparkfun.com/r/92-92/assets/parts/1/6/5/00522-1.jpg</v>
      </c>
      <c r="Z308" s="125" t="str">
        <f>[1]!VendorFilteredRows( EquipmentListTable[],EquipmentListTable[Supplier], FilterSpecs!$A$6, $A$2)</f>
        <v>https://www.sparkfun.com/products/00522</v>
      </c>
      <c r="AA308" s="125" t="str">
        <f>[1]!VendorFilteredRows( EquipmentListTable[],EquipmentListTable[Supplier], FilterSpecs!$A$6, $A$2)</f>
        <v>https://www.mouser.com/ProductDetail/474-COM-00522</v>
      </c>
      <c r="AB308" s="125"/>
      <c r="AC308" s="125"/>
    </row>
    <row r="309" spans="1:29" x14ac:dyDescent="0.3">
      <c r="A309" s="125" t="str">
        <f>[1]!VendorFilteredRows( EquipmentListTable[],EquipmentListTable[Supplier], FilterSpecs!$A$6, $A$2)</f>
        <v>Low-Level Electronics</v>
      </c>
      <c r="B309" s="125" t="str">
        <f>[1]!VendorFilteredRows( EquipmentListTable[],EquipmentListTable[Supplier], FilterSpecs!$A$6, $A$2)</f>
        <v>DIP/TO-#/SMD Components</v>
      </c>
      <c r="C309" s="125" t="str">
        <f>[1]!VendorFilteredRows( EquipmentListTable[],EquipmentListTable[Supplier], FilterSpecs!$A$6, $A$2)</f>
        <v>SparkFun</v>
      </c>
      <c r="D309" s="125" t="str">
        <f>[1]!VendorFilteredRows( EquipmentListTable[],EquipmentListTable[Supplier], FilterSpecs!$A$6, $A$2)</f>
        <v>COM-00521</v>
      </c>
      <c r="E309" s="125">
        <f>[1]!VendorFilteredRows( EquipmentListTable[],EquipmentListTable[Supplier], FilterSpecs!$A$6, $A$2)</f>
        <v>0</v>
      </c>
      <c r="F309" s="125">
        <f>[1]!VendorFilteredRows( EquipmentListTable[],EquipmentListTable[Supplier], FilterSpecs!$A$6, $A$2)</f>
        <v>0</v>
      </c>
      <c r="G309" s="125">
        <f>[1]!VendorFilteredRows( EquipmentListTable[],EquipmentListTable[Supplier], FilterSpecs!$A$6, $A$2)</f>
        <v>0</v>
      </c>
      <c r="H309" s="125">
        <f>[1]!VendorFilteredRows( EquipmentListTable[],EquipmentListTable[Supplier], FilterSpecs!$A$6, $A$2)</f>
        <v>0</v>
      </c>
      <c r="I309" s="125">
        <f>[1]!VendorFilteredRows( EquipmentListTable[],EquipmentListTable[Supplier], FilterSpecs!$A$6, $A$2)</f>
        <v>0</v>
      </c>
      <c r="J309" s="125">
        <f>[1]!VendorFilteredRows( EquipmentListTable[],EquipmentListTable[Supplier], FilterSpecs!$A$6, $A$2)</f>
        <v>0</v>
      </c>
      <c r="K309" s="125">
        <f>[1]!VendorFilteredRows( EquipmentListTable[],EquipmentListTable[Supplier], FilterSpecs!$A$6, $A$2)</f>
        <v>0</v>
      </c>
      <c r="L309" s="125">
        <f>[1]!VendorFilteredRows( EquipmentListTable[],EquipmentListTable[Supplier], FilterSpecs!$A$6, $A$2)</f>
        <v>0</v>
      </c>
      <c r="M309" s="125" t="str">
        <f>[1]!VendorFilteredRows( EquipmentListTable[],EquipmentListTable[Supplier], FilterSpecs!$A$6, $A$2)</f>
        <v>Transistor - NPN (2N3904)</v>
      </c>
      <c r="N309" s="125">
        <f>[1]!VendorFilteredRows( EquipmentListTable[],EquipmentListTable[Supplier], FilterSpecs!$A$6, $A$2)</f>
        <v>0.5</v>
      </c>
      <c r="O309" s="125">
        <f>[1]!VendorFilteredRows( EquipmentListTable[],EquipmentListTable[Supplier], FilterSpecs!$A$6, $A$2)</f>
        <v>0</v>
      </c>
      <c r="P309" s="125" t="str">
        <f>[1]!VendorFilteredRows( EquipmentListTable[],EquipmentListTable[Supplier], FilterSpecs!$A$6, $A$2)</f>
        <v>A</v>
      </c>
      <c r="Q309" s="125">
        <f>[1]!VendorFilteredRows( EquipmentListTable[],EquipmentListTable[Supplier], FilterSpecs!$A$6, $A$2)</f>
        <v>423</v>
      </c>
      <c r="R309" s="125" t="str">
        <f>[1]!VendorFilteredRows( EquipmentListTable[],EquipmentListTable[Supplier], FilterSpecs!$A$6, $A$2)</f>
        <v>COM-00521</v>
      </c>
      <c r="S309" s="125">
        <f>[1]!VendorFilteredRows( EquipmentListTable[],EquipmentListTable[Supplier], FilterSpecs!$A$6, $A$2)</f>
        <v>0</v>
      </c>
      <c r="T309" s="125">
        <f>[1]!VendorFilteredRows( EquipmentListTable[],EquipmentListTable[Supplier], FilterSpecs!$A$6, $A$2)</f>
        <v>0</v>
      </c>
      <c r="U309" s="125">
        <f>[1]!VendorFilteredRows( EquipmentListTable[],EquipmentListTable[Supplier], FilterSpecs!$A$6, $A$2)</f>
        <v>0</v>
      </c>
      <c r="V309" s="125">
        <f>[1]!VendorFilteredRows( EquipmentListTable[],EquipmentListTable[Supplier], FilterSpecs!$A$6, $A$2)</f>
        <v>0</v>
      </c>
      <c r="W309" s="125">
        <f>[1]!VendorFilteredRows( EquipmentListTable[],EquipmentListTable[Supplier], FilterSpecs!$A$6, $A$2)</f>
        <v>0</v>
      </c>
      <c r="X309" s="125" t="str">
        <f>[1]!VendorFilteredRows( EquipmentListTable[],EquipmentListTable[Supplier], FilterSpecs!$A$6, $A$2)</f>
        <v>https://www.sparkfun.com/products/521</v>
      </c>
      <c r="Y309" s="125" t="str">
        <f>[1]!VendorFilteredRows( EquipmentListTable[],EquipmentListTable[Supplier], FilterSpecs!$A$6, $A$2)</f>
        <v>https://cdn.sparkfun.com/r/92-92/assets/parts/2/9/9/00521-1.jpg</v>
      </c>
      <c r="Z309" s="125" t="str">
        <f>[1]!VendorFilteredRows( EquipmentListTable[],EquipmentListTable[Supplier], FilterSpecs!$A$6, $A$2)</f>
        <v>https://www.sparkfun.com/products/00521</v>
      </c>
      <c r="AA309" s="125" t="str">
        <f>[1]!VendorFilteredRows( EquipmentListTable[],EquipmentListTable[Supplier], FilterSpecs!$A$6, $A$2)</f>
        <v>https://www.mouser.com/ProductDetail/474-COM-00521</v>
      </c>
      <c r="AB309" s="125"/>
      <c r="AC309" s="125"/>
    </row>
    <row r="310" spans="1:29" x14ac:dyDescent="0.3">
      <c r="A310" s="125" t="str">
        <f>[1]!VendorFilteredRows( EquipmentListTable[],EquipmentListTable[Supplier], FilterSpecs!$A$6, $A$2)</f>
        <v>Low-Level Electronics</v>
      </c>
      <c r="B310" s="125" t="str">
        <f>[1]!VendorFilteredRows( EquipmentListTable[],EquipmentListTable[Supplier], FilterSpecs!$A$6, $A$2)</f>
        <v>DIP/TO-#/SMD Components</v>
      </c>
      <c r="C310" s="125" t="str">
        <f>[1]!VendorFilteredRows( EquipmentListTable[],EquipmentListTable[Supplier], FilterSpecs!$A$6, $A$2)</f>
        <v>SparkFun</v>
      </c>
      <c r="D310" s="125" t="str">
        <f>[1]!VendorFilteredRows( EquipmentListTable[],EquipmentListTable[Supplier], FilterSpecs!$A$6, $A$2)</f>
        <v>COM-08928</v>
      </c>
      <c r="E310" s="125">
        <f>[1]!VendorFilteredRows( EquipmentListTable[],EquipmentListTable[Supplier], FilterSpecs!$A$6, $A$2)</f>
        <v>0</v>
      </c>
      <c r="F310" s="125">
        <f>[1]!VendorFilteredRows( EquipmentListTable[],EquipmentListTable[Supplier], FilterSpecs!$A$6, $A$2)</f>
        <v>0</v>
      </c>
      <c r="G310" s="125">
        <f>[1]!VendorFilteredRows( EquipmentListTable[],EquipmentListTable[Supplier], FilterSpecs!$A$6, $A$2)</f>
        <v>0</v>
      </c>
      <c r="H310" s="125">
        <f>[1]!VendorFilteredRows( EquipmentListTable[],EquipmentListTable[Supplier], FilterSpecs!$A$6, $A$2)</f>
        <v>0</v>
      </c>
      <c r="I310" s="125">
        <f>[1]!VendorFilteredRows( EquipmentListTable[],EquipmentListTable[Supplier], FilterSpecs!$A$6, $A$2)</f>
        <v>0</v>
      </c>
      <c r="J310" s="125">
        <f>[1]!VendorFilteredRows( EquipmentListTable[],EquipmentListTable[Supplier], FilterSpecs!$A$6, $A$2)</f>
        <v>0</v>
      </c>
      <c r="K310" s="125">
        <f>[1]!VendorFilteredRows( EquipmentListTable[],EquipmentListTable[Supplier], FilterSpecs!$A$6, $A$2)</f>
        <v>0</v>
      </c>
      <c r="L310" s="125">
        <f>[1]!VendorFilteredRows( EquipmentListTable[],EquipmentListTable[Supplier], FilterSpecs!$A$6, $A$2)</f>
        <v>0</v>
      </c>
      <c r="M310" s="125" t="str">
        <f>[1]!VendorFilteredRows( EquipmentListTable[],EquipmentListTable[Supplier], FilterSpecs!$A$6, $A$2)</f>
        <v>Transistor - NPN (BC547)</v>
      </c>
      <c r="N310" s="125">
        <f>[1]!VendorFilteredRows( EquipmentListTable[],EquipmentListTable[Supplier], FilterSpecs!$A$6, $A$2)</f>
        <v>0.5</v>
      </c>
      <c r="O310" s="125">
        <f>[1]!VendorFilteredRows( EquipmentListTable[],EquipmentListTable[Supplier], FilterSpecs!$A$6, $A$2)</f>
        <v>0</v>
      </c>
      <c r="P310" s="125" t="str">
        <f>[1]!VendorFilteredRows( EquipmentListTable[],EquipmentListTable[Supplier], FilterSpecs!$A$6, $A$2)</f>
        <v>G</v>
      </c>
      <c r="Q310" s="125">
        <f>[1]!VendorFilteredRows( EquipmentListTable[],EquipmentListTable[Supplier], FilterSpecs!$A$6, $A$2)</f>
        <v>424</v>
      </c>
      <c r="R310" s="125" t="str">
        <f>[1]!VendorFilteredRows( EquipmentListTable[],EquipmentListTable[Supplier], FilterSpecs!$A$6, $A$2)</f>
        <v>COM-08928</v>
      </c>
      <c r="S310" s="125">
        <f>[1]!VendorFilteredRows( EquipmentListTable[],EquipmentListTable[Supplier], FilterSpecs!$A$6, $A$2)</f>
        <v>0</v>
      </c>
      <c r="T310" s="125">
        <f>[1]!VendorFilteredRows( EquipmentListTable[],EquipmentListTable[Supplier], FilterSpecs!$A$6, $A$2)</f>
        <v>0</v>
      </c>
      <c r="U310" s="125">
        <f>[1]!VendorFilteredRows( EquipmentListTable[],EquipmentListTable[Supplier], FilterSpecs!$A$6, $A$2)</f>
        <v>0</v>
      </c>
      <c r="V310" s="125">
        <f>[1]!VendorFilteredRows( EquipmentListTable[],EquipmentListTable[Supplier], FilterSpecs!$A$6, $A$2)</f>
        <v>0</v>
      </c>
      <c r="W310" s="125">
        <f>[1]!VendorFilteredRows( EquipmentListTable[],EquipmentListTable[Supplier], FilterSpecs!$A$6, $A$2)</f>
        <v>0</v>
      </c>
      <c r="X310" s="125" t="str">
        <f>[1]!VendorFilteredRows( EquipmentListTable[],EquipmentListTable[Supplier], FilterSpecs!$A$6, $A$2)</f>
        <v>https://www.sparkfun.com/products/8928</v>
      </c>
      <c r="Y310" s="125" t="str">
        <f>[1]!VendorFilteredRows( EquipmentListTable[],EquipmentListTable[Supplier], FilterSpecs!$A$6, $A$2)</f>
        <v>https://cdn.sparkfun.com/r/92-92/assets/parts/2/2/0/7/08928-03-L.jpg</v>
      </c>
      <c r="Z310" s="125" t="str">
        <f>[1]!VendorFilteredRows( EquipmentListTable[],EquipmentListTable[Supplier], FilterSpecs!$A$6, $A$2)</f>
        <v>https://www.sparkfun.com/products/08928</v>
      </c>
      <c r="AA310" s="125" t="str">
        <f>[1]!VendorFilteredRows( EquipmentListTable[],EquipmentListTable[Supplier], FilterSpecs!$A$6, $A$2)</f>
        <v>https://www.mouser.com/ProductDetail/474-COM-08928</v>
      </c>
      <c r="AB310" s="125"/>
      <c r="AC310" s="125"/>
    </row>
    <row r="311" spans="1:29" x14ac:dyDescent="0.3">
      <c r="A311" s="125" t="str">
        <f>[1]!VendorFilteredRows( EquipmentListTable[],EquipmentListTable[Supplier], FilterSpecs!$A$6, $A$2)</f>
        <v>Low-Level Electronics</v>
      </c>
      <c r="B311" s="125" t="str">
        <f>[1]!VendorFilteredRows( EquipmentListTable[],EquipmentListTable[Supplier], FilterSpecs!$A$6, $A$2)</f>
        <v>DIP/TO-#/SMD Components</v>
      </c>
      <c r="C311" s="125" t="str">
        <f>[1]!VendorFilteredRows( EquipmentListTable[],EquipmentListTable[Supplier], FilterSpecs!$A$6, $A$2)</f>
        <v>SparkFun</v>
      </c>
      <c r="D311" s="125" t="str">
        <f>[1]!VendorFilteredRows( EquipmentListTable[],EquipmentListTable[Supplier], FilterSpecs!$A$6, $A$2)</f>
        <v>COM-10213</v>
      </c>
      <c r="E311" s="125">
        <f>[1]!VendorFilteredRows( EquipmentListTable[],EquipmentListTable[Supplier], FilterSpecs!$A$6, $A$2)</f>
        <v>0</v>
      </c>
      <c r="F311" s="125">
        <f>[1]!VendorFilteredRows( EquipmentListTable[],EquipmentListTable[Supplier], FilterSpecs!$A$6, $A$2)</f>
        <v>0</v>
      </c>
      <c r="G311" s="125">
        <f>[1]!VendorFilteredRows( EquipmentListTable[],EquipmentListTable[Supplier], FilterSpecs!$A$6, $A$2)</f>
        <v>0</v>
      </c>
      <c r="H311" s="125">
        <f>[1]!VendorFilteredRows( EquipmentListTable[],EquipmentListTable[Supplier], FilterSpecs!$A$6, $A$2)</f>
        <v>0</v>
      </c>
      <c r="I311" s="125">
        <f>[1]!VendorFilteredRows( EquipmentListTable[],EquipmentListTable[Supplier], FilterSpecs!$A$6, $A$2)</f>
        <v>0</v>
      </c>
      <c r="J311" s="125">
        <f>[1]!VendorFilteredRows( EquipmentListTable[],EquipmentListTable[Supplier], FilterSpecs!$A$6, $A$2)</f>
        <v>0</v>
      </c>
      <c r="K311" s="125">
        <f>[1]!VendorFilteredRows( EquipmentListTable[],EquipmentListTable[Supplier], FilterSpecs!$A$6, $A$2)</f>
        <v>0</v>
      </c>
      <c r="L311" s="125">
        <f>[1]!VendorFilteredRows( EquipmentListTable[],EquipmentListTable[Supplier], FilterSpecs!$A$6, $A$2)</f>
        <v>0</v>
      </c>
      <c r="M311" s="125" t="str">
        <f>[1]!VendorFilteredRows( EquipmentListTable[],EquipmentListTable[Supplier], FilterSpecs!$A$6, $A$2)</f>
        <v>N-Channel MOSFET 60V 30A</v>
      </c>
      <c r="N311" s="125">
        <f>[1]!VendorFilteredRows( EquipmentListTable[],EquipmentListTable[Supplier], FilterSpecs!$A$6, $A$2)</f>
        <v>0.95</v>
      </c>
      <c r="O311" s="125">
        <f>[1]!VendorFilteredRows( EquipmentListTable[],EquipmentListTable[Supplier], FilterSpecs!$A$6, $A$2)</f>
        <v>0</v>
      </c>
      <c r="P311" s="125" t="str">
        <f>[1]!VendorFilteredRows( EquipmentListTable[],EquipmentListTable[Supplier], FilterSpecs!$A$6, $A$2)</f>
        <v>A</v>
      </c>
      <c r="Q311" s="125">
        <f>[1]!VendorFilteredRows( EquipmentListTable[],EquipmentListTable[Supplier], FilterSpecs!$A$6, $A$2)</f>
        <v>425</v>
      </c>
      <c r="R311" s="125" t="str">
        <f>[1]!VendorFilteredRows( EquipmentListTable[],EquipmentListTable[Supplier], FilterSpecs!$A$6, $A$2)</f>
        <v>COM-10213</v>
      </c>
      <c r="S311" s="125">
        <f>[1]!VendorFilteredRows( EquipmentListTable[],EquipmentListTable[Supplier], FilterSpecs!$A$6, $A$2)</f>
        <v>0</v>
      </c>
      <c r="T311" s="125">
        <f>[1]!VendorFilteredRows( EquipmentListTable[],EquipmentListTable[Supplier], FilterSpecs!$A$6, $A$2)</f>
        <v>0</v>
      </c>
      <c r="U311" s="125">
        <f>[1]!VendorFilteredRows( EquipmentListTable[],EquipmentListTable[Supplier], FilterSpecs!$A$6, $A$2)</f>
        <v>0</v>
      </c>
      <c r="V311" s="125">
        <f>[1]!VendorFilteredRows( EquipmentListTable[],EquipmentListTable[Supplier], FilterSpecs!$A$6, $A$2)</f>
        <v>0</v>
      </c>
      <c r="W311" s="125">
        <f>[1]!VendorFilteredRows( EquipmentListTable[],EquipmentListTable[Supplier], FilterSpecs!$A$6, $A$2)</f>
        <v>0</v>
      </c>
      <c r="X311" s="125" t="str">
        <f>[1]!VendorFilteredRows( EquipmentListTable[],EquipmentListTable[Supplier], FilterSpecs!$A$6, $A$2)</f>
        <v>https://www.sparkfun.com/products/10213</v>
      </c>
      <c r="Y311" s="125" t="str">
        <f>[1]!VendorFilteredRows( EquipmentListTable[],EquipmentListTable[Supplier], FilterSpecs!$A$6, $A$2)</f>
        <v>https://cdn.sparkfun.com/r/92-92/assets/parts/4/5/5/5/10213-01.jpg</v>
      </c>
      <c r="Z311" s="125" t="str">
        <f>[1]!VendorFilteredRows( EquipmentListTable[],EquipmentListTable[Supplier], FilterSpecs!$A$6, $A$2)</f>
        <v>https://www.sparkfun.com/products/10213</v>
      </c>
      <c r="AA311" s="125" t="str">
        <f>[1]!VendorFilteredRows( EquipmentListTable[],EquipmentListTable[Supplier], FilterSpecs!$A$6, $A$2)</f>
        <v>https://www.mouser.com/ProductDetail/474-COM-10213</v>
      </c>
      <c r="AB311" s="125"/>
      <c r="AC311" s="125"/>
    </row>
    <row r="312" spans="1:29" x14ac:dyDescent="0.3">
      <c r="A312" s="125" t="str">
        <f>[1]!VendorFilteredRows( EquipmentListTable[],EquipmentListTable[Supplier], FilterSpecs!$A$6, $A$2)</f>
        <v>Low-Level Electronics</v>
      </c>
      <c r="B312" s="125" t="str">
        <f>[1]!VendorFilteredRows( EquipmentListTable[],EquipmentListTable[Supplier], FilterSpecs!$A$6, $A$2)</f>
        <v>DIP/TO-#/SMD Components</v>
      </c>
      <c r="C312" s="125" t="str">
        <f>[1]!VendorFilteredRows( EquipmentListTable[],EquipmentListTable[Supplier], FilterSpecs!$A$6, $A$2)</f>
        <v>SparkFun</v>
      </c>
      <c r="D312" s="125" t="str">
        <f>[1]!VendorFilteredRows( EquipmentListTable[],EquipmentListTable[Supplier], FilterSpecs!$A$6, $A$2)</f>
        <v>COM-10349</v>
      </c>
      <c r="E312" s="125">
        <f>[1]!VendorFilteredRows( EquipmentListTable[],EquipmentListTable[Supplier], FilterSpecs!$A$6, $A$2)</f>
        <v>0</v>
      </c>
      <c r="F312" s="125">
        <f>[1]!VendorFilteredRows( EquipmentListTable[],EquipmentListTable[Supplier], FilterSpecs!$A$6, $A$2)</f>
        <v>0</v>
      </c>
      <c r="G312" s="125">
        <f>[1]!VendorFilteredRows( EquipmentListTable[],EquipmentListTable[Supplier], FilterSpecs!$A$6, $A$2)</f>
        <v>0</v>
      </c>
      <c r="H312" s="125">
        <f>[1]!VendorFilteredRows( EquipmentListTable[],EquipmentListTable[Supplier], FilterSpecs!$A$6, $A$2)</f>
        <v>0</v>
      </c>
      <c r="I312" s="125">
        <f>[1]!VendorFilteredRows( EquipmentListTable[],EquipmentListTable[Supplier], FilterSpecs!$A$6, $A$2)</f>
        <v>0</v>
      </c>
      <c r="J312" s="125">
        <f>[1]!VendorFilteredRows( EquipmentListTable[],EquipmentListTable[Supplier], FilterSpecs!$A$6, $A$2)</f>
        <v>0</v>
      </c>
      <c r="K312" s="125">
        <f>[1]!VendorFilteredRows( EquipmentListTable[],EquipmentListTable[Supplier], FilterSpecs!$A$6, $A$2)</f>
        <v>0</v>
      </c>
      <c r="L312" s="125">
        <f>[1]!VendorFilteredRows( EquipmentListTable[],EquipmentListTable[Supplier], FilterSpecs!$A$6, $A$2)</f>
        <v>0</v>
      </c>
      <c r="M312" s="125" t="str">
        <f>[1]!VendorFilteredRows( EquipmentListTable[],EquipmentListTable[Supplier], FilterSpecs!$A$6, $A$2)</f>
        <v>P-Channel MOSFET 60V 27A</v>
      </c>
      <c r="N312" s="125">
        <f>[1]!VendorFilteredRows( EquipmentListTable[],EquipmentListTable[Supplier], FilterSpecs!$A$6, $A$2)</f>
        <v>0.95</v>
      </c>
      <c r="O312" s="125">
        <f>[1]!VendorFilteredRows( EquipmentListTable[],EquipmentListTable[Supplier], FilterSpecs!$A$6, $A$2)</f>
        <v>0</v>
      </c>
      <c r="P312" s="125" t="str">
        <f>[1]!VendorFilteredRows( EquipmentListTable[],EquipmentListTable[Supplier], FilterSpecs!$A$6, $A$2)</f>
        <v>D</v>
      </c>
      <c r="Q312" s="125">
        <f>[1]!VendorFilteredRows( EquipmentListTable[],EquipmentListTable[Supplier], FilterSpecs!$A$6, $A$2)</f>
        <v>426</v>
      </c>
      <c r="R312" s="125" t="str">
        <f>[1]!VendorFilteredRows( EquipmentListTable[],EquipmentListTable[Supplier], FilterSpecs!$A$6, $A$2)</f>
        <v>COM-10349</v>
      </c>
      <c r="S312" s="125">
        <f>[1]!VendorFilteredRows( EquipmentListTable[],EquipmentListTable[Supplier], FilterSpecs!$A$6, $A$2)</f>
        <v>0</v>
      </c>
      <c r="T312" s="125">
        <f>[1]!VendorFilteredRows( EquipmentListTable[],EquipmentListTable[Supplier], FilterSpecs!$A$6, $A$2)</f>
        <v>0</v>
      </c>
      <c r="U312" s="125">
        <f>[1]!VendorFilteredRows( EquipmentListTable[],EquipmentListTable[Supplier], FilterSpecs!$A$6, $A$2)</f>
        <v>0</v>
      </c>
      <c r="V312" s="125">
        <f>[1]!VendorFilteredRows( EquipmentListTable[],EquipmentListTable[Supplier], FilterSpecs!$A$6, $A$2)</f>
        <v>0</v>
      </c>
      <c r="W312" s="125">
        <f>[1]!VendorFilteredRows( EquipmentListTable[],EquipmentListTable[Supplier], FilterSpecs!$A$6, $A$2)</f>
        <v>0</v>
      </c>
      <c r="X312" s="125" t="str">
        <f>[1]!VendorFilteredRows( EquipmentListTable[],EquipmentListTable[Supplier], FilterSpecs!$A$6, $A$2)</f>
        <v>https://www.sparkfun.com/products/10349</v>
      </c>
      <c r="Y312" s="125" t="str">
        <f>[1]!VendorFilteredRows( EquipmentListTable[],EquipmentListTable[Supplier], FilterSpecs!$A$6, $A$2)</f>
        <v>https://cdn.sparkfun.com/r/92-92/assets/parts/4/7/7/8/10349-01.jpg</v>
      </c>
      <c r="Z312" s="125" t="str">
        <f>[1]!VendorFilteredRows( EquipmentListTable[],EquipmentListTable[Supplier], FilterSpecs!$A$6, $A$2)</f>
        <v>https://www.sparkfun.com/products/10349</v>
      </c>
      <c r="AA312" s="125" t="str">
        <f>[1]!VendorFilteredRows( EquipmentListTable[],EquipmentListTable[Supplier], FilterSpecs!$A$6, $A$2)</f>
        <v>https://www.mouser.com/ProductDetail/474-COM-10349</v>
      </c>
      <c r="AB312" s="125"/>
      <c r="AC312" s="125"/>
    </row>
    <row r="313" spans="1:29" x14ac:dyDescent="0.3">
      <c r="A313" s="125" t="str">
        <f>[1]!VendorFilteredRows( EquipmentListTable[],EquipmentListTable[Supplier], FilterSpecs!$A$6, $A$2)</f>
        <v>Low-Level Electronics</v>
      </c>
      <c r="B313" s="125" t="str">
        <f>[1]!VendorFilteredRows( EquipmentListTable[],EquipmentListTable[Supplier], FilterSpecs!$A$6, $A$2)</f>
        <v>DIP/TO-#/SMD Components</v>
      </c>
      <c r="C313" s="125" t="str">
        <f>[1]!VendorFilteredRows( EquipmentListTable[],EquipmentListTable[Supplier], FilterSpecs!$A$6, $A$2)</f>
        <v>SparkFun</v>
      </c>
      <c r="D313" s="125" t="str">
        <f>[1]!VendorFilteredRows( EquipmentListTable[],EquipmentListTable[Supplier], FilterSpecs!$A$6, $A$2)</f>
        <v>COM-12901</v>
      </c>
      <c r="E313" s="125">
        <f>[1]!VendorFilteredRows( EquipmentListTable[],EquipmentListTable[Supplier], FilterSpecs!$A$6, $A$2)</f>
        <v>0</v>
      </c>
      <c r="F313" s="125">
        <f>[1]!VendorFilteredRows( EquipmentListTable[],EquipmentListTable[Supplier], FilterSpecs!$A$6, $A$2)</f>
        <v>0</v>
      </c>
      <c r="G313" s="125">
        <f>[1]!VendorFilteredRows( EquipmentListTable[],EquipmentListTable[Supplier], FilterSpecs!$A$6, $A$2)</f>
        <v>0</v>
      </c>
      <c r="H313" s="125">
        <f>[1]!VendorFilteredRows( EquipmentListTable[],EquipmentListTable[Supplier], FilterSpecs!$A$6, $A$2)</f>
        <v>0</v>
      </c>
      <c r="I313" s="125">
        <f>[1]!VendorFilteredRows( EquipmentListTable[],EquipmentListTable[Supplier], FilterSpecs!$A$6, $A$2)</f>
        <v>0</v>
      </c>
      <c r="J313" s="125">
        <f>[1]!VendorFilteredRows( EquipmentListTable[],EquipmentListTable[Supplier], FilterSpecs!$A$6, $A$2)</f>
        <v>0</v>
      </c>
      <c r="K313" s="125">
        <f>[1]!VendorFilteredRows( EquipmentListTable[],EquipmentListTable[Supplier], FilterSpecs!$A$6, $A$2)</f>
        <v>0</v>
      </c>
      <c r="L313" s="125">
        <f>[1]!VendorFilteredRows( EquipmentListTable[],EquipmentListTable[Supplier], FilterSpecs!$A$6, $A$2)</f>
        <v>0</v>
      </c>
      <c r="M313" s="125" t="str">
        <f>[1]!VendorFilteredRows( EquipmentListTable[],EquipmentListTable[Supplier], FilterSpecs!$A$6, $A$2)</f>
        <v>P-Channel MOSFET 20V 24A - low Vgs(th)</v>
      </c>
      <c r="N313" s="125">
        <f>[1]!VendorFilteredRows( EquipmentListTable[],EquipmentListTable[Supplier], FilterSpecs!$A$6, $A$2)</f>
        <v>1.95</v>
      </c>
      <c r="O313" s="125">
        <f>[1]!VendorFilteredRows( EquipmentListTable[],EquipmentListTable[Supplier], FilterSpecs!$A$6, $A$2)</f>
        <v>0</v>
      </c>
      <c r="P313" s="125" t="str">
        <f>[1]!VendorFilteredRows( EquipmentListTable[],EquipmentListTable[Supplier], FilterSpecs!$A$6, $A$2)</f>
        <v>D</v>
      </c>
      <c r="Q313" s="125">
        <f>[1]!VendorFilteredRows( EquipmentListTable[],EquipmentListTable[Supplier], FilterSpecs!$A$6, $A$2)</f>
        <v>427</v>
      </c>
      <c r="R313" s="125" t="str">
        <f>[1]!VendorFilteredRows( EquipmentListTable[],EquipmentListTable[Supplier], FilterSpecs!$A$6, $A$2)</f>
        <v>COM-12901</v>
      </c>
      <c r="S313" s="125">
        <f>[1]!VendorFilteredRows( EquipmentListTable[],EquipmentListTable[Supplier], FilterSpecs!$A$6, $A$2)</f>
        <v>0</v>
      </c>
      <c r="T313" s="125">
        <f>[1]!VendorFilteredRows( EquipmentListTable[],EquipmentListTable[Supplier], FilterSpecs!$A$6, $A$2)</f>
        <v>0</v>
      </c>
      <c r="U313" s="125">
        <f>[1]!VendorFilteredRows( EquipmentListTable[],EquipmentListTable[Supplier], FilterSpecs!$A$6, $A$2)</f>
        <v>0</v>
      </c>
      <c r="V313" s="125">
        <f>[1]!VendorFilteredRows( EquipmentListTable[],EquipmentListTable[Supplier], FilterSpecs!$A$6, $A$2)</f>
        <v>0</v>
      </c>
      <c r="W313" s="125">
        <f>[1]!VendorFilteredRows( EquipmentListTable[],EquipmentListTable[Supplier], FilterSpecs!$A$6, $A$2)</f>
        <v>0</v>
      </c>
      <c r="X313" s="125" t="str">
        <f>[1]!VendorFilteredRows( EquipmentListTable[],EquipmentListTable[Supplier], FilterSpecs!$A$6, $A$2)</f>
        <v>https://www.sparkfun.com/products/12901</v>
      </c>
      <c r="Y313" s="125" t="str">
        <f>[1]!VendorFilteredRows( EquipmentListTable[],EquipmentListTable[Supplier], FilterSpecs!$A$6, $A$2)</f>
        <v>https://cdn.sparkfun.com/r/92-92/assets/parts/9/8/0/2/12901-01.jpg</v>
      </c>
      <c r="Z313" s="125" t="str">
        <f>[1]!VendorFilteredRows( EquipmentListTable[],EquipmentListTable[Supplier], FilterSpecs!$A$6, $A$2)</f>
        <v>https://www.sparkfun.com/products/12901</v>
      </c>
      <c r="AA313" s="125" t="str">
        <f>[1]!VendorFilteredRows( EquipmentListTable[],EquipmentListTable[Supplier], FilterSpecs!$A$6, $A$2)</f>
        <v>https://www.mouser.com/ProductDetail/474-COM-12901</v>
      </c>
      <c r="AB313" s="125"/>
      <c r="AC313" s="125"/>
    </row>
    <row r="314" spans="1:29" x14ac:dyDescent="0.3">
      <c r="A314" s="125" t="str">
        <f>[1]!VendorFilteredRows( EquipmentListTable[],EquipmentListTable[Supplier], FilterSpecs!$A$6, $A$2)</f>
        <v>Low-Level Electronics</v>
      </c>
      <c r="B314" s="125" t="str">
        <f>[1]!VendorFilteredRows( EquipmentListTable[],EquipmentListTable[Supplier], FilterSpecs!$A$6, $A$2)</f>
        <v>DIP/TO-#/SMD Components</v>
      </c>
      <c r="C314" s="125" t="str">
        <f>[1]!VendorFilteredRows( EquipmentListTable[],EquipmentListTable[Supplier], FilterSpecs!$A$6, $A$2)</f>
        <v>SparkFun</v>
      </c>
      <c r="D314" s="125" t="str">
        <f>[1]!VendorFilteredRows( EquipmentListTable[],EquipmentListTable[Supplier], FilterSpecs!$A$6, $A$2)</f>
        <v>COM-11078</v>
      </c>
      <c r="E314" s="125">
        <f>[1]!VendorFilteredRows( EquipmentListTable[],EquipmentListTable[Supplier], FilterSpecs!$A$6, $A$2)</f>
        <v>1</v>
      </c>
      <c r="F314" s="125">
        <f>[1]!VendorFilteredRows( EquipmentListTable[],EquipmentListTable[Supplier], FilterSpecs!$A$6, $A$2)</f>
        <v>0</v>
      </c>
      <c r="G314" s="125">
        <f>[1]!VendorFilteredRows( EquipmentListTable[],EquipmentListTable[Supplier], FilterSpecs!$A$6, $A$2)</f>
        <v>0</v>
      </c>
      <c r="H314" s="125">
        <f>[1]!VendorFilteredRows( EquipmentListTable[],EquipmentListTable[Supplier], FilterSpecs!$A$6, $A$2)</f>
        <v>5</v>
      </c>
      <c r="I314" s="125">
        <f>[1]!VendorFilteredRows( EquipmentListTable[],EquipmentListTable[Supplier], FilterSpecs!$A$6, $A$2)</f>
        <v>5</v>
      </c>
      <c r="J314" s="125">
        <f>[1]!VendorFilteredRows( EquipmentListTable[],EquipmentListTable[Supplier], FilterSpecs!$A$6, $A$2)</f>
        <v>5</v>
      </c>
      <c r="K314" s="125">
        <f>[1]!VendorFilteredRows( EquipmentListTable[],EquipmentListTable[Supplier], FilterSpecs!$A$6, $A$2)</f>
        <v>0</v>
      </c>
      <c r="L314" s="125">
        <f>[1]!VendorFilteredRows( EquipmentListTable[],EquipmentListTable[Supplier], FilterSpecs!$A$6, $A$2)</f>
        <v>0</v>
      </c>
      <c r="M314" s="125" t="str">
        <f>[1]!VendorFilteredRows( EquipmentListTable[],EquipmentListTable[Supplier], FilterSpecs!$A$6, $A$2)</f>
        <v>TL431 - Voltage Reference</v>
      </c>
      <c r="N314" s="125">
        <f>[1]!VendorFilteredRows( EquipmentListTable[],EquipmentListTable[Supplier], FilterSpecs!$A$6, $A$2)</f>
        <v>0.5</v>
      </c>
      <c r="O314" s="125">
        <f>[1]!VendorFilteredRows( EquipmentListTable[],EquipmentListTable[Supplier], FilterSpecs!$A$6, $A$2)</f>
        <v>0</v>
      </c>
      <c r="P314" s="125" t="str">
        <f>[1]!VendorFilteredRows( EquipmentListTable[],EquipmentListTable[Supplier], FilterSpecs!$A$6, $A$2)</f>
        <v>B</v>
      </c>
      <c r="Q314" s="125">
        <f>[1]!VendorFilteredRows( EquipmentListTable[],EquipmentListTable[Supplier], FilterSpecs!$A$6, $A$2)</f>
        <v>428</v>
      </c>
      <c r="R314" s="125" t="str">
        <f>[1]!VendorFilteredRows( EquipmentListTable[],EquipmentListTable[Supplier], FilterSpecs!$A$6, $A$2)</f>
        <v>COM-11078</v>
      </c>
      <c r="S314" s="125">
        <f>[1]!VendorFilteredRows( EquipmentListTable[],EquipmentListTable[Supplier], FilterSpecs!$A$6, $A$2)</f>
        <v>0.5</v>
      </c>
      <c r="T314" s="125">
        <f>[1]!VendorFilteredRows( EquipmentListTable[],EquipmentListTable[Supplier], FilterSpecs!$A$6, $A$2)</f>
        <v>2.5</v>
      </c>
      <c r="U314" s="125">
        <f>[1]!VendorFilteredRows( EquipmentListTable[],EquipmentListTable[Supplier], FilterSpecs!$A$6, $A$2)</f>
        <v>2.5</v>
      </c>
      <c r="V314" s="125">
        <f>[1]!VendorFilteredRows( EquipmentListTable[],EquipmentListTable[Supplier], FilterSpecs!$A$6, $A$2)</f>
        <v>0</v>
      </c>
      <c r="W314" s="125">
        <f>[1]!VendorFilteredRows( EquipmentListTable[],EquipmentListTable[Supplier], FilterSpecs!$A$6, $A$2)</f>
        <v>0</v>
      </c>
      <c r="X314" s="125" t="str">
        <f>[1]!VendorFilteredRows( EquipmentListTable[],EquipmentListTable[Supplier], FilterSpecs!$A$6, $A$2)</f>
        <v>https://www.sparkfun.com/products/11078</v>
      </c>
      <c r="Y314" s="125" t="str">
        <f>[1]!VendorFilteredRows( EquipmentListTable[],EquipmentListTable[Supplier], FilterSpecs!$A$6, $A$2)</f>
        <v>https://cdn.sparkfun.com/r/92-92/assets/parts/6/4/6/8/11078-01.jpg</v>
      </c>
      <c r="Z314" s="125" t="str">
        <f>[1]!VendorFilteredRows( EquipmentListTable[],EquipmentListTable[Supplier], FilterSpecs!$A$6, $A$2)</f>
        <v>https://www.sparkfun.com/products/11078</v>
      </c>
      <c r="AA314" s="125" t="str">
        <f>[1]!VendorFilteredRows( EquipmentListTable[],EquipmentListTable[Supplier], FilterSpecs!$A$6, $A$2)</f>
        <v>https://www.mouser.com/ProductDetail/474-COM-11078</v>
      </c>
      <c r="AB314" s="125"/>
      <c r="AC314" s="125"/>
    </row>
    <row r="315" spans="1:29" x14ac:dyDescent="0.3">
      <c r="A315" s="125" t="str">
        <f>[1]!VendorFilteredRows( EquipmentListTable[],EquipmentListTable[Supplier], FilterSpecs!$A$6, $A$2)</f>
        <v>Low-Level Electronics</v>
      </c>
      <c r="B315" s="125" t="str">
        <f>[1]!VendorFilteredRows( EquipmentListTable[],EquipmentListTable[Supplier], FilterSpecs!$A$6, $A$2)</f>
        <v>DIP/TO-#/SMD Components</v>
      </c>
      <c r="C315" s="125" t="str">
        <f>[1]!VendorFilteredRows( EquipmentListTable[],EquipmentListTable[Supplier], FilterSpecs!$A$6, $A$2)</f>
        <v>SparkFun</v>
      </c>
      <c r="D315" s="125" t="str">
        <f>[1]!VendorFilteredRows( EquipmentListTable[],EquipmentListTable[Supplier], FilterSpecs!$A$6, $A$2)</f>
        <v>COM-00526</v>
      </c>
      <c r="E315" s="125">
        <f>[1]!VendorFilteredRows( EquipmentListTable[],EquipmentListTable[Supplier], FilterSpecs!$A$6, $A$2)</f>
        <v>1</v>
      </c>
      <c r="F315" s="125">
        <f>[1]!VendorFilteredRows( EquipmentListTable[],EquipmentListTable[Supplier], FilterSpecs!$A$6, $A$2)</f>
        <v>0</v>
      </c>
      <c r="G315" s="125">
        <f>[1]!VendorFilteredRows( EquipmentListTable[],EquipmentListTable[Supplier], FilterSpecs!$A$6, $A$2)</f>
        <v>0</v>
      </c>
      <c r="H315" s="125">
        <f>[1]!VendorFilteredRows( EquipmentListTable[],EquipmentListTable[Supplier], FilterSpecs!$A$6, $A$2)</f>
        <v>5</v>
      </c>
      <c r="I315" s="125">
        <f>[1]!VendorFilteredRows( EquipmentListTable[],EquipmentListTable[Supplier], FilterSpecs!$A$6, $A$2)</f>
        <v>5</v>
      </c>
      <c r="J315" s="125">
        <f>[1]!VendorFilteredRows( EquipmentListTable[],EquipmentListTable[Supplier], FilterSpecs!$A$6, $A$2)</f>
        <v>5</v>
      </c>
      <c r="K315" s="125">
        <f>[1]!VendorFilteredRows( EquipmentListTable[],EquipmentListTable[Supplier], FilterSpecs!$A$6, $A$2)</f>
        <v>0</v>
      </c>
      <c r="L315" s="125">
        <f>[1]!VendorFilteredRows( EquipmentListTable[],EquipmentListTable[Supplier], FilterSpecs!$A$6, $A$2)</f>
        <v>0</v>
      </c>
      <c r="M315" s="125" t="str">
        <f>[1]!VendorFilteredRows( EquipmentListTable[],EquipmentListTable[Supplier], FilterSpecs!$A$6, $A$2)</f>
        <v>Voltage Regulator - 3.3V</v>
      </c>
      <c r="N315" s="125">
        <f>[1]!VendorFilteredRows( EquipmentListTable[],EquipmentListTable[Supplier], FilterSpecs!$A$6, $A$2)</f>
        <v>1.95</v>
      </c>
      <c r="O315" s="125">
        <f>[1]!VendorFilteredRows( EquipmentListTable[],EquipmentListTable[Supplier], FilterSpecs!$A$6, $A$2)</f>
        <v>0</v>
      </c>
      <c r="P315" s="125" t="str">
        <f>[1]!VendorFilteredRows( EquipmentListTable[],EquipmentListTable[Supplier], FilterSpecs!$A$6, $A$2)</f>
        <v>B</v>
      </c>
      <c r="Q315" s="125">
        <f>[1]!VendorFilteredRows( EquipmentListTable[],EquipmentListTable[Supplier], FilterSpecs!$A$6, $A$2)</f>
        <v>429</v>
      </c>
      <c r="R315" s="125" t="str">
        <f>[1]!VendorFilteredRows( EquipmentListTable[],EquipmentListTable[Supplier], FilterSpecs!$A$6, $A$2)</f>
        <v>COM-00526</v>
      </c>
      <c r="S315" s="125">
        <f>[1]!VendorFilteredRows( EquipmentListTable[],EquipmentListTable[Supplier], FilterSpecs!$A$6, $A$2)</f>
        <v>1.95</v>
      </c>
      <c r="T315" s="125">
        <f>[1]!VendorFilteredRows( EquipmentListTable[],EquipmentListTable[Supplier], FilterSpecs!$A$6, $A$2)</f>
        <v>9.75</v>
      </c>
      <c r="U315" s="125">
        <f>[1]!VendorFilteredRows( EquipmentListTable[],EquipmentListTable[Supplier], FilterSpecs!$A$6, $A$2)</f>
        <v>9.75</v>
      </c>
      <c r="V315" s="125">
        <f>[1]!VendorFilteredRows( EquipmentListTable[],EquipmentListTable[Supplier], FilterSpecs!$A$6, $A$2)</f>
        <v>0</v>
      </c>
      <c r="W315" s="125">
        <f>[1]!VendorFilteredRows( EquipmentListTable[],EquipmentListTable[Supplier], FilterSpecs!$A$6, $A$2)</f>
        <v>0</v>
      </c>
      <c r="X315" s="125" t="str">
        <f>[1]!VendorFilteredRows( EquipmentListTable[],EquipmentListTable[Supplier], FilterSpecs!$A$6, $A$2)</f>
        <v>https://www.sparkfun.com/products/526</v>
      </c>
      <c r="Y315" s="125" t="str">
        <f>[1]!VendorFilteredRows( EquipmentListTable[],EquipmentListTable[Supplier], FilterSpecs!$A$6, $A$2)</f>
        <v>https://cdn.sparkfun.com/r/92-92/assets/parts/3/0/2/00526-03-L.jpg</v>
      </c>
      <c r="Z315" s="125" t="str">
        <f>[1]!VendorFilteredRows( EquipmentListTable[],EquipmentListTable[Supplier], FilterSpecs!$A$6, $A$2)</f>
        <v>https://www.sparkfun.com/products/00526</v>
      </c>
      <c r="AA315" s="125" t="str">
        <f>[1]!VendorFilteredRows( EquipmentListTable[],EquipmentListTable[Supplier], FilterSpecs!$A$6, $A$2)</f>
        <v>https://www.mouser.com/ProductDetail/474-COM-00526</v>
      </c>
      <c r="AB315" s="125"/>
      <c r="AC315" s="125"/>
    </row>
    <row r="316" spans="1:29" x14ac:dyDescent="0.3">
      <c r="A316" s="125" t="str">
        <f>[1]!VendorFilteredRows( EquipmentListTable[],EquipmentListTable[Supplier], FilterSpecs!$A$6, $A$2)</f>
        <v>Low-Level Electronics</v>
      </c>
      <c r="B316" s="125" t="str">
        <f>[1]!VendorFilteredRows( EquipmentListTable[],EquipmentListTable[Supplier], FilterSpecs!$A$6, $A$2)</f>
        <v>DIP/TO-#/SMD Components</v>
      </c>
      <c r="C316" s="125" t="str">
        <f>[1]!VendorFilteredRows( EquipmentListTable[],EquipmentListTable[Supplier], FilterSpecs!$A$6, $A$2)</f>
        <v>SparkFun</v>
      </c>
      <c r="D316" s="125" t="str">
        <f>[1]!VendorFilteredRows( EquipmentListTable[],EquipmentListTable[Supplier], FilterSpecs!$A$6, $A$2)</f>
        <v>COM-00107</v>
      </c>
      <c r="E316" s="125">
        <f>[1]!VendorFilteredRows( EquipmentListTable[],EquipmentListTable[Supplier], FilterSpecs!$A$6, $A$2)</f>
        <v>1</v>
      </c>
      <c r="F316" s="125">
        <f>[1]!VendorFilteredRows( EquipmentListTable[],EquipmentListTable[Supplier], FilterSpecs!$A$6, $A$2)</f>
        <v>0</v>
      </c>
      <c r="G316" s="125">
        <f>[1]!VendorFilteredRows( EquipmentListTable[],EquipmentListTable[Supplier], FilterSpecs!$A$6, $A$2)</f>
        <v>0</v>
      </c>
      <c r="H316" s="125">
        <f>[1]!VendorFilteredRows( EquipmentListTable[],EquipmentListTable[Supplier], FilterSpecs!$A$6, $A$2)</f>
        <v>5</v>
      </c>
      <c r="I316" s="125">
        <f>[1]!VendorFilteredRows( EquipmentListTable[],EquipmentListTable[Supplier], FilterSpecs!$A$6, $A$2)</f>
        <v>5</v>
      </c>
      <c r="J316" s="125">
        <f>[1]!VendorFilteredRows( EquipmentListTable[],EquipmentListTable[Supplier], FilterSpecs!$A$6, $A$2)</f>
        <v>5</v>
      </c>
      <c r="K316" s="125">
        <f>[1]!VendorFilteredRows( EquipmentListTable[],EquipmentListTable[Supplier], FilterSpecs!$A$6, $A$2)</f>
        <v>0</v>
      </c>
      <c r="L316" s="125">
        <f>[1]!VendorFilteredRows( EquipmentListTable[],EquipmentListTable[Supplier], FilterSpecs!$A$6, $A$2)</f>
        <v>0</v>
      </c>
      <c r="M316" s="125" t="str">
        <f>[1]!VendorFilteredRows( EquipmentListTable[],EquipmentListTable[Supplier], FilterSpecs!$A$6, $A$2)</f>
        <v>Voltage Regulator - 5V</v>
      </c>
      <c r="N316" s="125">
        <f>[1]!VendorFilteredRows( EquipmentListTable[],EquipmentListTable[Supplier], FilterSpecs!$A$6, $A$2)</f>
        <v>0.95</v>
      </c>
      <c r="O316" s="125">
        <f>[1]!VendorFilteredRows( EquipmentListTable[],EquipmentListTable[Supplier], FilterSpecs!$A$6, $A$2)</f>
        <v>0</v>
      </c>
      <c r="P316" s="125" t="str">
        <f>[1]!VendorFilteredRows( EquipmentListTable[],EquipmentListTable[Supplier], FilterSpecs!$A$6, $A$2)</f>
        <v>B</v>
      </c>
      <c r="Q316" s="125">
        <f>[1]!VendorFilteredRows( EquipmentListTable[],EquipmentListTable[Supplier], FilterSpecs!$A$6, $A$2)</f>
        <v>430</v>
      </c>
      <c r="R316" s="125" t="str">
        <f>[1]!VendorFilteredRows( EquipmentListTable[],EquipmentListTable[Supplier], FilterSpecs!$A$6, $A$2)</f>
        <v>COM-00107</v>
      </c>
      <c r="S316" s="125">
        <f>[1]!VendorFilteredRows( EquipmentListTable[],EquipmentListTable[Supplier], FilterSpecs!$A$6, $A$2)</f>
        <v>0.95</v>
      </c>
      <c r="T316" s="125">
        <f>[1]!VendorFilteredRows( EquipmentListTable[],EquipmentListTable[Supplier], FilterSpecs!$A$6, $A$2)</f>
        <v>4.75</v>
      </c>
      <c r="U316" s="125">
        <f>[1]!VendorFilteredRows( EquipmentListTable[],EquipmentListTable[Supplier], FilterSpecs!$A$6, $A$2)</f>
        <v>4.75</v>
      </c>
      <c r="V316" s="125">
        <f>[1]!VendorFilteredRows( EquipmentListTable[],EquipmentListTable[Supplier], FilterSpecs!$A$6, $A$2)</f>
        <v>0</v>
      </c>
      <c r="W316" s="125">
        <f>[1]!VendorFilteredRows( EquipmentListTable[],EquipmentListTable[Supplier], FilterSpecs!$A$6, $A$2)</f>
        <v>0</v>
      </c>
      <c r="X316" s="125" t="str">
        <f>[1]!VendorFilteredRows( EquipmentListTable[],EquipmentListTable[Supplier], FilterSpecs!$A$6, $A$2)</f>
        <v>https://www.sparkfun.com/products/107</v>
      </c>
      <c r="Y316" s="125" t="str">
        <f>[1]!VendorFilteredRows( EquipmentListTable[],EquipmentListTable[Supplier], FilterSpecs!$A$6, $A$2)</f>
        <v>https://cdn.sparkfun.com/r/92-92/assets/parts/9/9/00107-1.jpg</v>
      </c>
      <c r="Z316" s="125" t="str">
        <f>[1]!VendorFilteredRows( EquipmentListTable[],EquipmentListTable[Supplier], FilterSpecs!$A$6, $A$2)</f>
        <v>https://www.sparkfun.com/products/00107</v>
      </c>
      <c r="AA316" s="125" t="str">
        <f>[1]!VendorFilteredRows( EquipmentListTable[],EquipmentListTable[Supplier], FilterSpecs!$A$6, $A$2)</f>
        <v>https://www.mouser.com/ProductDetail/474-COM-00107</v>
      </c>
      <c r="AB316" s="125"/>
      <c r="AC316" s="125"/>
    </row>
    <row r="317" spans="1:29" x14ac:dyDescent="0.3">
      <c r="A317" s="125" t="str">
        <f>[1]!VendorFilteredRows( EquipmentListTable[],EquipmentListTable[Supplier], FilterSpecs!$A$6, $A$2)</f>
        <v>Low-Level Electronics</v>
      </c>
      <c r="B317" s="125" t="str">
        <f>[1]!VendorFilteredRows( EquipmentListTable[],EquipmentListTable[Supplier], FilterSpecs!$A$6, $A$2)</f>
        <v>DIP/TO-#/SMD Components</v>
      </c>
      <c r="C317" s="125" t="str">
        <f>[1]!VendorFilteredRows( EquipmentListTable[],EquipmentListTable[Supplier], FilterSpecs!$A$6, $A$2)</f>
        <v>SparkFun</v>
      </c>
      <c r="D317" s="125" t="str">
        <f>[1]!VendorFilteredRows( EquipmentListTable[],EquipmentListTable[Supplier], FilterSpecs!$A$6, $A$2)</f>
        <v>COM-12766</v>
      </c>
      <c r="E317" s="125">
        <f>[1]!VendorFilteredRows( EquipmentListTable[],EquipmentListTable[Supplier], FilterSpecs!$A$6, $A$2)</f>
        <v>0</v>
      </c>
      <c r="F317" s="125">
        <f>[1]!VendorFilteredRows( EquipmentListTable[],EquipmentListTable[Supplier], FilterSpecs!$A$6, $A$2)</f>
        <v>2</v>
      </c>
      <c r="G317" s="125">
        <f>[1]!VendorFilteredRows( EquipmentListTable[],EquipmentListTable[Supplier], FilterSpecs!$A$6, $A$2)</f>
        <v>0</v>
      </c>
      <c r="H317" s="125">
        <f>[1]!VendorFilteredRows( EquipmentListTable[],EquipmentListTable[Supplier], FilterSpecs!$A$6, $A$2)</f>
        <v>2</v>
      </c>
      <c r="I317" s="125">
        <f>[1]!VendorFilteredRows( EquipmentListTable[],EquipmentListTable[Supplier], FilterSpecs!$A$6, $A$2)</f>
        <v>0</v>
      </c>
      <c r="J317" s="125">
        <f>[1]!VendorFilteredRows( EquipmentListTable[],EquipmentListTable[Supplier], FilterSpecs!$A$6, $A$2)</f>
        <v>0</v>
      </c>
      <c r="K317" s="125">
        <f>[1]!VendorFilteredRows( EquipmentListTable[],EquipmentListTable[Supplier], FilterSpecs!$A$6, $A$2)</f>
        <v>2</v>
      </c>
      <c r="L317" s="125">
        <f>[1]!VendorFilteredRows( EquipmentListTable[],EquipmentListTable[Supplier], FilterSpecs!$A$6, $A$2)</f>
        <v>2</v>
      </c>
      <c r="M317" s="125" t="str">
        <f>[1]!VendorFilteredRows( EquipmentListTable[],EquipmentListTable[Supplier], FilterSpecs!$A$6, $A$2)</f>
        <v>Voltage Regulator - 12V</v>
      </c>
      <c r="N317" s="125">
        <f>[1]!VendorFilteredRows( EquipmentListTable[],EquipmentListTable[Supplier], FilterSpecs!$A$6, $A$2)</f>
        <v>1.5</v>
      </c>
      <c r="O317" s="125">
        <f>[1]!VendorFilteredRows( EquipmentListTable[],EquipmentListTable[Supplier], FilterSpecs!$A$6, $A$2)</f>
        <v>3</v>
      </c>
      <c r="P317" s="125" t="str">
        <f>[1]!VendorFilteredRows( EquipmentListTable[],EquipmentListTable[Supplier], FilterSpecs!$A$6, $A$2)</f>
        <v>A</v>
      </c>
      <c r="Q317" s="125">
        <f>[1]!VendorFilteredRows( EquipmentListTable[],EquipmentListTable[Supplier], FilterSpecs!$A$6, $A$2)</f>
        <v>431</v>
      </c>
      <c r="R317" s="125" t="str">
        <f>[1]!VendorFilteredRows( EquipmentListTable[],EquipmentListTable[Supplier], FilterSpecs!$A$6, $A$2)</f>
        <v>COM-12766</v>
      </c>
      <c r="S317" s="125">
        <f>[1]!VendorFilteredRows( EquipmentListTable[],EquipmentListTable[Supplier], FilterSpecs!$A$6, $A$2)</f>
        <v>0</v>
      </c>
      <c r="T317" s="125">
        <f>[1]!VendorFilteredRows( EquipmentListTable[],EquipmentListTable[Supplier], FilterSpecs!$A$6, $A$2)</f>
        <v>3</v>
      </c>
      <c r="U317" s="125">
        <f>[1]!VendorFilteredRows( EquipmentListTable[],EquipmentListTable[Supplier], FilterSpecs!$A$6, $A$2)</f>
        <v>0</v>
      </c>
      <c r="V317" s="125">
        <f>[1]!VendorFilteredRows( EquipmentListTable[],EquipmentListTable[Supplier], FilterSpecs!$A$6, $A$2)</f>
        <v>3</v>
      </c>
      <c r="W317" s="125">
        <f>[1]!VendorFilteredRows( EquipmentListTable[],EquipmentListTable[Supplier], FilterSpecs!$A$6, $A$2)</f>
        <v>3</v>
      </c>
      <c r="X317" s="125" t="str">
        <f>[1]!VendorFilteredRows( EquipmentListTable[],EquipmentListTable[Supplier], FilterSpecs!$A$6, $A$2)</f>
        <v>https://www.sparkfun.com/products/12766</v>
      </c>
      <c r="Y317" s="125" t="str">
        <f>[1]!VendorFilteredRows( EquipmentListTable[],EquipmentListTable[Supplier], FilterSpecs!$A$6, $A$2)</f>
        <v>https://cdn.sparkfun.com/r/92-92/assets/parts/4/4/2/4/12766-01.jpg</v>
      </c>
      <c r="Z317" s="125" t="str">
        <f>[1]!VendorFilteredRows( EquipmentListTable[],EquipmentListTable[Supplier], FilterSpecs!$A$6, $A$2)</f>
        <v>https://www.sparkfun.com/products/12766</v>
      </c>
      <c r="AA317" s="125" t="str">
        <f>[1]!VendorFilteredRows( EquipmentListTable[],EquipmentListTable[Supplier], FilterSpecs!$A$6, $A$2)</f>
        <v>https://www.mouser.com/ProductDetail/474-COM-12766</v>
      </c>
      <c r="AB317" s="125"/>
      <c r="AC317" s="125"/>
    </row>
    <row r="318" spans="1:29" x14ac:dyDescent="0.3">
      <c r="A318" s="125" t="str">
        <f>[1]!VendorFilteredRows( EquipmentListTable[],EquipmentListTable[Supplier], FilterSpecs!$A$6, $A$2)</f>
        <v>Low-Level Electronics</v>
      </c>
      <c r="B318" s="125" t="str">
        <f>[1]!VendorFilteredRows( EquipmentListTable[],EquipmentListTable[Supplier], FilterSpecs!$A$6, $A$2)</f>
        <v>DIP/TO-#/SMD Components</v>
      </c>
      <c r="C318" s="125" t="str">
        <f>[1]!VendorFilteredRows( EquipmentListTable[],EquipmentListTable[Supplier], FilterSpecs!$A$6, $A$2)</f>
        <v>SparkFun</v>
      </c>
      <c r="D318" s="125" t="str">
        <f>[1]!VendorFilteredRows( EquipmentListTable[],EquipmentListTable[Supplier], FilterSpecs!$A$6, $A$2)</f>
        <v>COM-00527</v>
      </c>
      <c r="E318" s="125">
        <f>[1]!VendorFilteredRows( EquipmentListTable[],EquipmentListTable[Supplier], FilterSpecs!$A$6, $A$2)</f>
        <v>0</v>
      </c>
      <c r="F318" s="125">
        <f>[1]!VendorFilteredRows( EquipmentListTable[],EquipmentListTable[Supplier], FilterSpecs!$A$6, $A$2)</f>
        <v>2</v>
      </c>
      <c r="G318" s="125">
        <f>[1]!VendorFilteredRows( EquipmentListTable[],EquipmentListTable[Supplier], FilterSpecs!$A$6, $A$2)</f>
        <v>0</v>
      </c>
      <c r="H318" s="125">
        <f>[1]!VendorFilteredRows( EquipmentListTable[],EquipmentListTable[Supplier], FilterSpecs!$A$6, $A$2)</f>
        <v>2</v>
      </c>
      <c r="I318" s="125">
        <f>[1]!VendorFilteredRows( EquipmentListTable[],EquipmentListTable[Supplier], FilterSpecs!$A$6, $A$2)</f>
        <v>0</v>
      </c>
      <c r="J318" s="125">
        <f>[1]!VendorFilteredRows( EquipmentListTable[],EquipmentListTable[Supplier], FilterSpecs!$A$6, $A$2)</f>
        <v>0</v>
      </c>
      <c r="K318" s="125">
        <f>[1]!VendorFilteredRows( EquipmentListTable[],EquipmentListTable[Supplier], FilterSpecs!$A$6, $A$2)</f>
        <v>2</v>
      </c>
      <c r="L318" s="125">
        <f>[1]!VendorFilteredRows( EquipmentListTable[],EquipmentListTable[Supplier], FilterSpecs!$A$6, $A$2)</f>
        <v>2</v>
      </c>
      <c r="M318" s="125" t="str">
        <f>[1]!VendorFilteredRows( EquipmentListTable[],EquipmentListTable[Supplier], FilterSpecs!$A$6, $A$2)</f>
        <v>Voltage Regulator - Adjustable</v>
      </c>
      <c r="N318" s="125">
        <f>[1]!VendorFilteredRows( EquipmentListTable[],EquipmentListTable[Supplier], FilterSpecs!$A$6, $A$2)</f>
        <v>1.95</v>
      </c>
      <c r="O318" s="125">
        <f>[1]!VendorFilteredRows( EquipmentListTable[],EquipmentListTable[Supplier], FilterSpecs!$A$6, $A$2)</f>
        <v>3.9</v>
      </c>
      <c r="P318" s="125" t="str">
        <f>[1]!VendorFilteredRows( EquipmentListTable[],EquipmentListTable[Supplier], FilterSpecs!$A$6, $A$2)</f>
        <v>A</v>
      </c>
      <c r="Q318" s="125">
        <f>[1]!VendorFilteredRows( EquipmentListTable[],EquipmentListTable[Supplier], FilterSpecs!$A$6, $A$2)</f>
        <v>432</v>
      </c>
      <c r="R318" s="125" t="str">
        <f>[1]!VendorFilteredRows( EquipmentListTable[],EquipmentListTable[Supplier], FilterSpecs!$A$6, $A$2)</f>
        <v>COM-00527</v>
      </c>
      <c r="S318" s="125">
        <f>[1]!VendorFilteredRows( EquipmentListTable[],EquipmentListTable[Supplier], FilterSpecs!$A$6, $A$2)</f>
        <v>0</v>
      </c>
      <c r="T318" s="125">
        <f>[1]!VendorFilteredRows( EquipmentListTable[],EquipmentListTable[Supplier], FilterSpecs!$A$6, $A$2)</f>
        <v>3.9</v>
      </c>
      <c r="U318" s="125">
        <f>[1]!VendorFilteredRows( EquipmentListTable[],EquipmentListTable[Supplier], FilterSpecs!$A$6, $A$2)</f>
        <v>0</v>
      </c>
      <c r="V318" s="125">
        <f>[1]!VendorFilteredRows( EquipmentListTable[],EquipmentListTable[Supplier], FilterSpecs!$A$6, $A$2)</f>
        <v>3.9</v>
      </c>
      <c r="W318" s="125">
        <f>[1]!VendorFilteredRows( EquipmentListTable[],EquipmentListTable[Supplier], FilterSpecs!$A$6, $A$2)</f>
        <v>3.9</v>
      </c>
      <c r="X318" s="125" t="str">
        <f>[1]!VendorFilteredRows( EquipmentListTable[],EquipmentListTable[Supplier], FilterSpecs!$A$6, $A$2)</f>
        <v>https://www.sparkfun.com/products/527</v>
      </c>
      <c r="Y318" s="125" t="str">
        <f>[1]!VendorFilteredRows( EquipmentListTable[],EquipmentListTable[Supplier], FilterSpecs!$A$6, $A$2)</f>
        <v>https://cdn.sparkfun.com/r/92-92/assets/parts/3/5/8/LM317.jpg</v>
      </c>
      <c r="Z318" s="125" t="str">
        <f>[1]!VendorFilteredRows( EquipmentListTable[],EquipmentListTable[Supplier], FilterSpecs!$A$6, $A$2)</f>
        <v>https://www.sparkfun.com/products/00527</v>
      </c>
      <c r="AA318" s="125" t="str">
        <f>[1]!VendorFilteredRows( EquipmentListTable[],EquipmentListTable[Supplier], FilterSpecs!$A$6, $A$2)</f>
        <v>https://www.mouser.com/ProductDetail/474-COM-00527</v>
      </c>
      <c r="AB318" s="125"/>
      <c r="AC318" s="125"/>
    </row>
    <row r="319" spans="1:29" x14ac:dyDescent="0.3">
      <c r="A319" s="125" t="str">
        <f>[1]!VendorFilteredRows( EquipmentListTable[],EquipmentListTable[Supplier], FilterSpecs!$A$6, $A$2)</f>
        <v>Low-Level Electronics</v>
      </c>
      <c r="B319" s="125" t="str">
        <f>[1]!VendorFilteredRows( EquipmentListTable[],EquipmentListTable[Supplier], FilterSpecs!$A$6, $A$2)</f>
        <v>DIP/TO-#/SMD Components</v>
      </c>
      <c r="C319" s="125" t="str">
        <f>[1]!VendorFilteredRows( EquipmentListTable[],EquipmentListTable[Supplier], FilterSpecs!$A$6, $A$2)</f>
        <v>SparkFun</v>
      </c>
      <c r="D319" s="125" t="str">
        <f>[1]!VendorFilteredRows( EquipmentListTable[],EquipmentListTable[Supplier], FilterSpecs!$A$6, $A$2)</f>
        <v>PRT-07937</v>
      </c>
      <c r="E319" s="125">
        <f>[1]!VendorFilteredRows( EquipmentListTable[],EquipmentListTable[Supplier], FilterSpecs!$A$6, $A$2)</f>
        <v>5</v>
      </c>
      <c r="F319" s="125">
        <f>[1]!VendorFilteredRows( EquipmentListTable[],EquipmentListTable[Supplier], FilterSpecs!$A$6, $A$2)</f>
        <v>0</v>
      </c>
      <c r="G319" s="125">
        <f>[1]!VendorFilteredRows( EquipmentListTable[],EquipmentListTable[Supplier], FilterSpecs!$A$6, $A$2)</f>
        <v>0</v>
      </c>
      <c r="H319" s="125">
        <f>[1]!VendorFilteredRows( EquipmentListTable[],EquipmentListTable[Supplier], FilterSpecs!$A$6, $A$2)</f>
        <v>25</v>
      </c>
      <c r="I319" s="125">
        <f>[1]!VendorFilteredRows( EquipmentListTable[],EquipmentListTable[Supplier], FilterSpecs!$A$6, $A$2)</f>
        <v>25</v>
      </c>
      <c r="J319" s="125">
        <f>[1]!VendorFilteredRows( EquipmentListTable[],EquipmentListTable[Supplier], FilterSpecs!$A$6, $A$2)</f>
        <v>25</v>
      </c>
      <c r="K319" s="125">
        <f>[1]!VendorFilteredRows( EquipmentListTable[],EquipmentListTable[Supplier], FilterSpecs!$A$6, $A$2)</f>
        <v>0</v>
      </c>
      <c r="L319" s="125">
        <f>[1]!VendorFilteredRows( EquipmentListTable[],EquipmentListTable[Supplier], FilterSpecs!$A$6, $A$2)</f>
        <v>0</v>
      </c>
      <c r="M319" s="125" t="str">
        <f>[1]!VendorFilteredRows( EquipmentListTable[],EquipmentListTable[Supplier], FilterSpecs!$A$6, $A$2)</f>
        <v>DIP Sockets Solder Tail - 8-Pin</v>
      </c>
      <c r="N319" s="125">
        <f>[1]!VendorFilteredRows( EquipmentListTable[],EquipmentListTable[Supplier], FilterSpecs!$A$6, $A$2)</f>
        <v>0.5</v>
      </c>
      <c r="O319" s="125">
        <f>[1]!VendorFilteredRows( EquipmentListTable[],EquipmentListTable[Supplier], FilterSpecs!$A$6, $A$2)</f>
        <v>0</v>
      </c>
      <c r="P319" s="125" t="str">
        <f>[1]!VendorFilteredRows( EquipmentListTable[],EquipmentListTable[Supplier], FilterSpecs!$A$6, $A$2)</f>
        <v>B</v>
      </c>
      <c r="Q319" s="125">
        <f>[1]!VendorFilteredRows( EquipmentListTable[],EquipmentListTable[Supplier], FilterSpecs!$A$6, $A$2)</f>
        <v>433</v>
      </c>
      <c r="R319" s="125" t="str">
        <f>[1]!VendorFilteredRows( EquipmentListTable[],EquipmentListTable[Supplier], FilterSpecs!$A$6, $A$2)</f>
        <v>PRT-07937</v>
      </c>
      <c r="S319" s="125">
        <f>[1]!VendorFilteredRows( EquipmentListTable[],EquipmentListTable[Supplier], FilterSpecs!$A$6, $A$2)</f>
        <v>2.5</v>
      </c>
      <c r="T319" s="125">
        <f>[1]!VendorFilteredRows( EquipmentListTable[],EquipmentListTable[Supplier], FilterSpecs!$A$6, $A$2)</f>
        <v>12.5</v>
      </c>
      <c r="U319" s="125">
        <f>[1]!VendorFilteredRows( EquipmentListTable[],EquipmentListTable[Supplier], FilterSpecs!$A$6, $A$2)</f>
        <v>12.5</v>
      </c>
      <c r="V319" s="125">
        <f>[1]!VendorFilteredRows( EquipmentListTable[],EquipmentListTable[Supplier], FilterSpecs!$A$6, $A$2)</f>
        <v>0</v>
      </c>
      <c r="W319" s="125">
        <f>[1]!VendorFilteredRows( EquipmentListTable[],EquipmentListTable[Supplier], FilterSpecs!$A$6, $A$2)</f>
        <v>0</v>
      </c>
      <c r="X319" s="125" t="str">
        <f>[1]!VendorFilteredRows( EquipmentListTable[],EquipmentListTable[Supplier], FilterSpecs!$A$6, $A$2)</f>
        <v>https://www.sparkfun.com/products/7937</v>
      </c>
      <c r="Y319" s="125" t="str">
        <f>[1]!VendorFilteredRows( EquipmentListTable[],EquipmentListTable[Supplier], FilterSpecs!$A$6, $A$2)</f>
        <v>https://cdn.sparkfun.com/r/92-92/assets/parts/2/2/4/DIP-8.jpg</v>
      </c>
      <c r="Z319" s="125" t="str">
        <f>[1]!VendorFilteredRows( EquipmentListTable[],EquipmentListTable[Supplier], FilterSpecs!$A$6, $A$2)</f>
        <v>https://www.sparkfun.com/products/07937</v>
      </c>
      <c r="AA319" s="125" t="str">
        <f>[1]!VendorFilteredRows( EquipmentListTable[],EquipmentListTable[Supplier], FilterSpecs!$A$6, $A$2)</f>
        <v>https://www.mouser.com/ProductDetail/474-PRT-07937</v>
      </c>
      <c r="AB319" s="125"/>
      <c r="AC319" s="125"/>
    </row>
    <row r="320" spans="1:29" x14ac:dyDescent="0.3">
      <c r="A320" s="125" t="str">
        <f>[1]!VendorFilteredRows( EquipmentListTable[],EquipmentListTable[Supplier], FilterSpecs!$A$6, $A$2)</f>
        <v>Low-Level Electronics</v>
      </c>
      <c r="B320" s="125" t="str">
        <f>[1]!VendorFilteredRows( EquipmentListTable[],EquipmentListTable[Supplier], FilterSpecs!$A$6, $A$2)</f>
        <v>DIP/TO-#/SMD Components</v>
      </c>
      <c r="C320" s="125" t="str">
        <f>[1]!VendorFilteredRows( EquipmentListTable[],EquipmentListTable[Supplier], FilterSpecs!$A$6, $A$2)</f>
        <v>SparkFun</v>
      </c>
      <c r="D320" s="125" t="str">
        <f>[1]!VendorFilteredRows( EquipmentListTable[],EquipmentListTable[Supplier], FilterSpecs!$A$6, $A$2)</f>
        <v>COM-09456</v>
      </c>
      <c r="E320" s="125">
        <f>[1]!VendorFilteredRows( EquipmentListTable[],EquipmentListTable[Supplier], FilterSpecs!$A$6, $A$2)</f>
        <v>2</v>
      </c>
      <c r="F320" s="125">
        <f>[1]!VendorFilteredRows( EquipmentListTable[],EquipmentListTable[Supplier], FilterSpecs!$A$6, $A$2)</f>
        <v>0</v>
      </c>
      <c r="G320" s="125">
        <f>[1]!VendorFilteredRows( EquipmentListTable[],EquipmentListTable[Supplier], FilterSpecs!$A$6, $A$2)</f>
        <v>0</v>
      </c>
      <c r="H320" s="125">
        <f>[1]!VendorFilteredRows( EquipmentListTable[],EquipmentListTable[Supplier], FilterSpecs!$A$6, $A$2)</f>
        <v>10</v>
      </c>
      <c r="I320" s="125">
        <f>[1]!VendorFilteredRows( EquipmentListTable[],EquipmentListTable[Supplier], FilterSpecs!$A$6, $A$2)</f>
        <v>10</v>
      </c>
      <c r="J320" s="125">
        <f>[1]!VendorFilteredRows( EquipmentListTable[],EquipmentListTable[Supplier], FilterSpecs!$A$6, $A$2)</f>
        <v>10</v>
      </c>
      <c r="K320" s="125">
        <f>[1]!VendorFilteredRows( EquipmentListTable[],EquipmentListTable[Supplier], FilterSpecs!$A$6, $A$2)</f>
        <v>0</v>
      </c>
      <c r="L320" s="125">
        <f>[1]!VendorFilteredRows( EquipmentListTable[],EquipmentListTable[Supplier], FilterSpecs!$A$6, $A$2)</f>
        <v>0</v>
      </c>
      <c r="M320" s="125" t="str">
        <f>[1]!VendorFilteredRows( EquipmentListTable[],EquipmentListTable[Supplier], FilterSpecs!$A$6, $A$2)</f>
        <v>Op-Amp (Through-Hole) - LM358</v>
      </c>
      <c r="N320" s="125">
        <f>[1]!VendorFilteredRows( EquipmentListTable[],EquipmentListTable[Supplier], FilterSpecs!$A$6, $A$2)</f>
        <v>0.95</v>
      </c>
      <c r="O320" s="125">
        <f>[1]!VendorFilteredRows( EquipmentListTable[],EquipmentListTable[Supplier], FilterSpecs!$A$6, $A$2)</f>
        <v>0</v>
      </c>
      <c r="P320" s="125" t="str">
        <f>[1]!VendorFilteredRows( EquipmentListTable[],EquipmentListTable[Supplier], FilterSpecs!$A$6, $A$2)</f>
        <v>B</v>
      </c>
      <c r="Q320" s="125">
        <f>[1]!VendorFilteredRows( EquipmentListTable[],EquipmentListTable[Supplier], FilterSpecs!$A$6, $A$2)</f>
        <v>435</v>
      </c>
      <c r="R320" s="125" t="str">
        <f>[1]!VendorFilteredRows( EquipmentListTable[],EquipmentListTable[Supplier], FilterSpecs!$A$6, $A$2)</f>
        <v>COM-09456</v>
      </c>
      <c r="S320" s="125">
        <f>[1]!VendorFilteredRows( EquipmentListTable[],EquipmentListTable[Supplier], FilterSpecs!$A$6, $A$2)</f>
        <v>1.9</v>
      </c>
      <c r="T320" s="125">
        <f>[1]!VendorFilteredRows( EquipmentListTable[],EquipmentListTable[Supplier], FilterSpecs!$A$6, $A$2)</f>
        <v>9.5</v>
      </c>
      <c r="U320" s="125">
        <f>[1]!VendorFilteredRows( EquipmentListTable[],EquipmentListTable[Supplier], FilterSpecs!$A$6, $A$2)</f>
        <v>9.5</v>
      </c>
      <c r="V320" s="125">
        <f>[1]!VendorFilteredRows( EquipmentListTable[],EquipmentListTable[Supplier], FilterSpecs!$A$6, $A$2)</f>
        <v>0</v>
      </c>
      <c r="W320" s="125">
        <f>[1]!VendorFilteredRows( EquipmentListTable[],EquipmentListTable[Supplier], FilterSpecs!$A$6, $A$2)</f>
        <v>0</v>
      </c>
      <c r="X320" s="125" t="str">
        <f>[1]!VendorFilteredRows( EquipmentListTable[],EquipmentListTable[Supplier], FilterSpecs!$A$6, $A$2)</f>
        <v>https://www.sparkfun.com/products/9456</v>
      </c>
      <c r="Y320" s="125" t="str">
        <f>[1]!VendorFilteredRows( EquipmentListTable[],EquipmentListTable[Supplier], FilterSpecs!$A$6, $A$2)</f>
        <v>https://cdn.sparkfun.com/r/92-92/assets/parts/2/7/8/8/09456-01.jpg</v>
      </c>
      <c r="Z320" s="125" t="str">
        <f>[1]!VendorFilteredRows( EquipmentListTable[],EquipmentListTable[Supplier], FilterSpecs!$A$6, $A$2)</f>
        <v>https://www.sparkfun.com/products/09456</v>
      </c>
      <c r="AA320" s="125" t="str">
        <f>[1]!VendorFilteredRows( EquipmentListTable[],EquipmentListTable[Supplier], FilterSpecs!$A$6, $A$2)</f>
        <v>https://www.mouser.com/ProductDetail/474-COM-09456</v>
      </c>
      <c r="AB320" s="125"/>
      <c r="AC320" s="125"/>
    </row>
    <row r="321" spans="1:29" x14ac:dyDescent="0.3">
      <c r="A321" s="125" t="str">
        <f>[1]!VendorFilteredRows( EquipmentListTable[],EquipmentListTable[Supplier], FilterSpecs!$A$6, $A$2)</f>
        <v>Low-Level Electronics</v>
      </c>
      <c r="B321" s="125" t="str">
        <f>[1]!VendorFilteredRows( EquipmentListTable[],EquipmentListTable[Supplier], FilterSpecs!$A$6, $A$2)</f>
        <v>DIP/TO-#/SMD Components</v>
      </c>
      <c r="C321" s="125" t="str">
        <f>[1]!VendorFilteredRows( EquipmentListTable[],EquipmentListTable[Supplier], FilterSpecs!$A$6, $A$2)</f>
        <v>SparkFun</v>
      </c>
      <c r="D321" s="125" t="str">
        <f>[1]!VendorFilteredRows( EquipmentListTable[],EquipmentListTable[Supplier], FilterSpecs!$A$6, $A$2)</f>
        <v>COM-10613</v>
      </c>
      <c r="E321" s="125">
        <f>[1]!VendorFilteredRows( EquipmentListTable[],EquipmentListTable[Supplier], FilterSpecs!$A$6, $A$2)</f>
        <v>1</v>
      </c>
      <c r="F321" s="125">
        <f>[1]!VendorFilteredRows( EquipmentListTable[],EquipmentListTable[Supplier], FilterSpecs!$A$6, $A$2)</f>
        <v>0</v>
      </c>
      <c r="G321" s="125">
        <f>[1]!VendorFilteredRows( EquipmentListTable[],EquipmentListTable[Supplier], FilterSpecs!$A$6, $A$2)</f>
        <v>0</v>
      </c>
      <c r="H321" s="125">
        <f>[1]!VendorFilteredRows( EquipmentListTable[],EquipmentListTable[Supplier], FilterSpecs!$A$6, $A$2)</f>
        <v>5</v>
      </c>
      <c r="I321" s="125">
        <f>[1]!VendorFilteredRows( EquipmentListTable[],EquipmentListTable[Supplier], FilterSpecs!$A$6, $A$2)</f>
        <v>5</v>
      </c>
      <c r="J321" s="125">
        <f>[1]!VendorFilteredRows( EquipmentListTable[],EquipmentListTable[Supplier], FilterSpecs!$A$6, $A$2)</f>
        <v>5</v>
      </c>
      <c r="K321" s="125">
        <f>[1]!VendorFilteredRows( EquipmentListTable[],EquipmentListTable[Supplier], FilterSpecs!$A$6, $A$2)</f>
        <v>0</v>
      </c>
      <c r="L321" s="125">
        <f>[1]!VendorFilteredRows( EquipmentListTable[],EquipmentListTable[Supplier], FilterSpecs!$A$6, $A$2)</f>
        <v>0</v>
      </c>
      <c r="M321" s="125" t="str">
        <f>[1]!VendorFilteredRows( EquipmentListTable[],EquipmentListTable[Supplier], FilterSpecs!$A$6, $A$2)</f>
        <v>Digital Potentiometer - 10K</v>
      </c>
      <c r="N321" s="125">
        <f>[1]!VendorFilteredRows( EquipmentListTable[],EquipmentListTable[Supplier], FilterSpecs!$A$6, $A$2)</f>
        <v>1.5</v>
      </c>
      <c r="O321" s="125">
        <f>[1]!VendorFilteredRows( EquipmentListTable[],EquipmentListTable[Supplier], FilterSpecs!$A$6, $A$2)</f>
        <v>0</v>
      </c>
      <c r="P321" s="125" t="str">
        <f>[1]!VendorFilteredRows( EquipmentListTable[],EquipmentListTable[Supplier], FilterSpecs!$A$6, $A$2)</f>
        <v>B</v>
      </c>
      <c r="Q321" s="125">
        <f>[1]!VendorFilteredRows( EquipmentListTable[],EquipmentListTable[Supplier], FilterSpecs!$A$6, $A$2)</f>
        <v>436</v>
      </c>
      <c r="R321" s="125" t="str">
        <f>[1]!VendorFilteredRows( EquipmentListTable[],EquipmentListTable[Supplier], FilterSpecs!$A$6, $A$2)</f>
        <v>COM-10613</v>
      </c>
      <c r="S321" s="125">
        <f>[1]!VendorFilteredRows( EquipmentListTable[],EquipmentListTable[Supplier], FilterSpecs!$A$6, $A$2)</f>
        <v>1.5</v>
      </c>
      <c r="T321" s="125">
        <f>[1]!VendorFilteredRows( EquipmentListTable[],EquipmentListTable[Supplier], FilterSpecs!$A$6, $A$2)</f>
        <v>7.5</v>
      </c>
      <c r="U321" s="125">
        <f>[1]!VendorFilteredRows( EquipmentListTable[],EquipmentListTable[Supplier], FilterSpecs!$A$6, $A$2)</f>
        <v>7.5</v>
      </c>
      <c r="V321" s="125">
        <f>[1]!VendorFilteredRows( EquipmentListTable[],EquipmentListTable[Supplier], FilterSpecs!$A$6, $A$2)</f>
        <v>0</v>
      </c>
      <c r="W321" s="125">
        <f>[1]!VendorFilteredRows( EquipmentListTable[],EquipmentListTable[Supplier], FilterSpecs!$A$6, $A$2)</f>
        <v>0</v>
      </c>
      <c r="X321" s="125" t="str">
        <f>[1]!VendorFilteredRows( EquipmentListTable[],EquipmentListTable[Supplier], FilterSpecs!$A$6, $A$2)</f>
        <v>https://www.sparkfun.com/products/10613</v>
      </c>
      <c r="Y321" s="125" t="str">
        <f>[1]!VendorFilteredRows( EquipmentListTable[],EquipmentListTable[Supplier], FilterSpecs!$A$6, $A$2)</f>
        <v>https://cdn.sparkfun.com/r/92-92/assets/parts/5/2/6/9/10613-01.jpg</v>
      </c>
      <c r="Z321" s="125" t="str">
        <f>[1]!VendorFilteredRows( EquipmentListTable[],EquipmentListTable[Supplier], FilterSpecs!$A$6, $A$2)</f>
        <v>https://www.sparkfun.com/products/10613</v>
      </c>
      <c r="AA321" s="125" t="str">
        <f>[1]!VendorFilteredRows( EquipmentListTable[],EquipmentListTable[Supplier], FilterSpecs!$A$6, $A$2)</f>
        <v>https://www.mouser.com/ProductDetail/474-COM-10613</v>
      </c>
      <c r="AB321" s="125"/>
      <c r="AC321" s="125"/>
    </row>
    <row r="322" spans="1:29" x14ac:dyDescent="0.3">
      <c r="A322" s="125" t="str">
        <f>[1]!VendorFilteredRows( EquipmentListTable[],EquipmentListTable[Supplier], FilterSpecs!$A$6, $A$2)</f>
        <v>Low-Level Electronics</v>
      </c>
      <c r="B322" s="125" t="str">
        <f>[1]!VendorFilteredRows( EquipmentListTable[],EquipmentListTable[Supplier], FilterSpecs!$A$6, $A$2)</f>
        <v>DIP/TO-#/SMD Components</v>
      </c>
      <c r="C322" s="125" t="str">
        <f>[1]!VendorFilteredRows( EquipmentListTable[],EquipmentListTable[Supplier], FilterSpecs!$A$6, $A$2)</f>
        <v>SparkFun</v>
      </c>
      <c r="D322" s="125" t="str">
        <f>[1]!VendorFilteredRows( EquipmentListTable[],EquipmentListTable[Supplier], FilterSpecs!$A$6, $A$2)</f>
        <v>COM-09273</v>
      </c>
      <c r="E322" s="125">
        <f>[1]!VendorFilteredRows( EquipmentListTable[],EquipmentListTable[Supplier], FilterSpecs!$A$6, $A$2)</f>
        <v>1</v>
      </c>
      <c r="F322" s="125">
        <f>[1]!VendorFilteredRows( EquipmentListTable[],EquipmentListTable[Supplier], FilterSpecs!$A$6, $A$2)</f>
        <v>0</v>
      </c>
      <c r="G322" s="125">
        <f>[1]!VendorFilteredRows( EquipmentListTable[],EquipmentListTable[Supplier], FilterSpecs!$A$6, $A$2)</f>
        <v>0</v>
      </c>
      <c r="H322" s="125">
        <f>[1]!VendorFilteredRows( EquipmentListTable[],EquipmentListTable[Supplier], FilterSpecs!$A$6, $A$2)</f>
        <v>5</v>
      </c>
      <c r="I322" s="125">
        <f>[1]!VendorFilteredRows( EquipmentListTable[],EquipmentListTable[Supplier], FilterSpecs!$A$6, $A$2)</f>
        <v>5</v>
      </c>
      <c r="J322" s="125">
        <f>[1]!VendorFilteredRows( EquipmentListTable[],EquipmentListTable[Supplier], FilterSpecs!$A$6, $A$2)</f>
        <v>5</v>
      </c>
      <c r="K322" s="125">
        <f>[1]!VendorFilteredRows( EquipmentListTable[],EquipmentListTable[Supplier], FilterSpecs!$A$6, $A$2)</f>
        <v>0</v>
      </c>
      <c r="L322" s="125">
        <f>[1]!VendorFilteredRows( EquipmentListTable[],EquipmentListTable[Supplier], FilterSpecs!$A$6, $A$2)</f>
        <v>0</v>
      </c>
      <c r="M322" s="125" t="str">
        <f>[1]!VendorFilteredRows( EquipmentListTable[],EquipmentListTable[Supplier], FilterSpecs!$A$6, $A$2)</f>
        <v>555 Timer</v>
      </c>
      <c r="N322" s="125">
        <f>[1]!VendorFilteredRows( EquipmentListTable[],EquipmentListTable[Supplier], FilterSpecs!$A$6, $A$2)</f>
        <v>0.95</v>
      </c>
      <c r="O322" s="125">
        <f>[1]!VendorFilteredRows( EquipmentListTable[],EquipmentListTable[Supplier], FilterSpecs!$A$6, $A$2)</f>
        <v>0</v>
      </c>
      <c r="P322" s="125" t="str">
        <f>[1]!VendorFilteredRows( EquipmentListTable[],EquipmentListTable[Supplier], FilterSpecs!$A$6, $A$2)</f>
        <v>B</v>
      </c>
      <c r="Q322" s="125">
        <f>[1]!VendorFilteredRows( EquipmentListTable[],EquipmentListTable[Supplier], FilterSpecs!$A$6, $A$2)</f>
        <v>437</v>
      </c>
      <c r="R322" s="125" t="str">
        <f>[1]!VendorFilteredRows( EquipmentListTable[],EquipmentListTable[Supplier], FilterSpecs!$A$6, $A$2)</f>
        <v>COM-09273</v>
      </c>
      <c r="S322" s="125">
        <f>[1]!VendorFilteredRows( EquipmentListTable[],EquipmentListTable[Supplier], FilterSpecs!$A$6, $A$2)</f>
        <v>0.95</v>
      </c>
      <c r="T322" s="125">
        <f>[1]!VendorFilteredRows( EquipmentListTable[],EquipmentListTable[Supplier], FilterSpecs!$A$6, $A$2)</f>
        <v>4.75</v>
      </c>
      <c r="U322" s="125">
        <f>[1]!VendorFilteredRows( EquipmentListTable[],EquipmentListTable[Supplier], FilterSpecs!$A$6, $A$2)</f>
        <v>4.75</v>
      </c>
      <c r="V322" s="125">
        <f>[1]!VendorFilteredRows( EquipmentListTable[],EquipmentListTable[Supplier], FilterSpecs!$A$6, $A$2)</f>
        <v>0</v>
      </c>
      <c r="W322" s="125">
        <f>[1]!VendorFilteredRows( EquipmentListTable[],EquipmentListTable[Supplier], FilterSpecs!$A$6, $A$2)</f>
        <v>0</v>
      </c>
      <c r="X322" s="125" t="str">
        <f>[1]!VendorFilteredRows( EquipmentListTable[],EquipmentListTable[Supplier], FilterSpecs!$A$6, $A$2)</f>
        <v>https://www.sparkfun.com/products/9273</v>
      </c>
      <c r="Y322" s="125" t="str">
        <f>[1]!VendorFilteredRows( EquipmentListTable[],EquipmentListTable[Supplier], FilterSpecs!$A$6, $A$2)</f>
        <v>https://cdn.sparkfun.com/r/92-92/assets/parts/2/7/9/0/09273-1.jpg</v>
      </c>
      <c r="Z322" s="125" t="str">
        <f>[1]!VendorFilteredRows( EquipmentListTable[],EquipmentListTable[Supplier], FilterSpecs!$A$6, $A$2)</f>
        <v>https://www.sparkfun.com/products/09273</v>
      </c>
      <c r="AA322" s="125" t="str">
        <f>[1]!VendorFilteredRows( EquipmentListTable[],EquipmentListTable[Supplier], FilterSpecs!$A$6, $A$2)</f>
        <v>https://www.mouser.com/ProductDetail/474-COM-09273</v>
      </c>
      <c r="AB322" s="125"/>
      <c r="AC322" s="125"/>
    </row>
    <row r="323" spans="1:29" x14ac:dyDescent="0.3">
      <c r="A323" s="125" t="str">
        <f>[1]!VendorFilteredRows( EquipmentListTable[],EquipmentListTable[Supplier], FilterSpecs!$A$6, $A$2)</f>
        <v>Low-Level Electronics</v>
      </c>
      <c r="B323" s="125" t="str">
        <f>[1]!VendorFilteredRows( EquipmentListTable[],EquipmentListTable[Supplier], FilterSpecs!$A$6, $A$2)</f>
        <v>DIP/TO-#/SMD Components</v>
      </c>
      <c r="C323" s="125" t="str">
        <f>[1]!VendorFilteredRows( EquipmentListTable[],EquipmentListTable[Supplier], FilterSpecs!$A$6, $A$2)</f>
        <v>SparkFun</v>
      </c>
      <c r="D323" s="125" t="str">
        <f>[1]!VendorFilteredRows( EquipmentListTable[],EquipmentListTable[Supplier], FilterSpecs!$A$6, $A$2)</f>
        <v>COM-08636</v>
      </c>
      <c r="E323" s="125">
        <f>[1]!VendorFilteredRows( EquipmentListTable[],EquipmentListTable[Supplier], FilterSpecs!$A$6, $A$2)</f>
        <v>1</v>
      </c>
      <c r="F323" s="125">
        <f>[1]!VendorFilteredRows( EquipmentListTable[],EquipmentListTable[Supplier], FilterSpecs!$A$6, $A$2)</f>
        <v>0</v>
      </c>
      <c r="G323" s="125">
        <f>[1]!VendorFilteredRows( EquipmentListTable[],EquipmentListTable[Supplier], FilterSpecs!$A$6, $A$2)</f>
        <v>0</v>
      </c>
      <c r="H323" s="125">
        <f>[1]!VendorFilteredRows( EquipmentListTable[],EquipmentListTable[Supplier], FilterSpecs!$A$6, $A$2)</f>
        <v>5</v>
      </c>
      <c r="I323" s="125">
        <f>[1]!VendorFilteredRows( EquipmentListTable[],EquipmentListTable[Supplier], FilterSpecs!$A$6, $A$2)</f>
        <v>5</v>
      </c>
      <c r="J323" s="125">
        <f>[1]!VendorFilteredRows( EquipmentListTable[],EquipmentListTable[Supplier], FilterSpecs!$A$6, $A$2)</f>
        <v>5</v>
      </c>
      <c r="K323" s="125">
        <f>[1]!VendorFilteredRows( EquipmentListTable[],EquipmentListTable[Supplier], FilterSpecs!$A$6, $A$2)</f>
        <v>0</v>
      </c>
      <c r="L323" s="125">
        <f>[1]!VendorFilteredRows( EquipmentListTable[],EquipmentListTable[Supplier], FilterSpecs!$A$6, $A$2)</f>
        <v>0</v>
      </c>
      <c r="M323" s="125" t="str">
        <f>[1]!VendorFilteredRows( EquipmentListTable[],EquipmentListTable[Supplier], FilterSpecs!$A$6, $A$2)</f>
        <v>Analog to Digital Converter - MCP3002</v>
      </c>
      <c r="N323" s="125">
        <f>[1]!VendorFilteredRows( EquipmentListTable[],EquipmentListTable[Supplier], FilterSpecs!$A$6, $A$2)</f>
        <v>2.38</v>
      </c>
      <c r="O323" s="125">
        <f>[1]!VendorFilteredRows( EquipmentListTable[],EquipmentListTable[Supplier], FilterSpecs!$A$6, $A$2)</f>
        <v>0</v>
      </c>
      <c r="P323" s="125" t="str">
        <f>[1]!VendorFilteredRows( EquipmentListTable[],EquipmentListTable[Supplier], FilterSpecs!$A$6, $A$2)</f>
        <v>B</v>
      </c>
      <c r="Q323" s="125">
        <f>[1]!VendorFilteredRows( EquipmentListTable[],EquipmentListTable[Supplier], FilterSpecs!$A$6, $A$2)</f>
        <v>438</v>
      </c>
      <c r="R323" s="125" t="str">
        <f>[1]!VendorFilteredRows( EquipmentListTable[],EquipmentListTable[Supplier], FilterSpecs!$A$6, $A$2)</f>
        <v>COM-08636</v>
      </c>
      <c r="S323" s="125">
        <f>[1]!VendorFilteredRows( EquipmentListTable[],EquipmentListTable[Supplier], FilterSpecs!$A$6, $A$2)</f>
        <v>2.38</v>
      </c>
      <c r="T323" s="125">
        <f>[1]!VendorFilteredRows( EquipmentListTable[],EquipmentListTable[Supplier], FilterSpecs!$A$6, $A$2)</f>
        <v>11.899999999999999</v>
      </c>
      <c r="U323" s="125">
        <f>[1]!VendorFilteredRows( EquipmentListTable[],EquipmentListTable[Supplier], FilterSpecs!$A$6, $A$2)</f>
        <v>11.9</v>
      </c>
      <c r="V323" s="125">
        <f>[1]!VendorFilteredRows( EquipmentListTable[],EquipmentListTable[Supplier], FilterSpecs!$A$6, $A$2)</f>
        <v>0</v>
      </c>
      <c r="W323" s="125">
        <f>[1]!VendorFilteredRows( EquipmentListTable[],EquipmentListTable[Supplier], FilterSpecs!$A$6, $A$2)</f>
        <v>0</v>
      </c>
      <c r="X323" s="125" t="str">
        <f>[1]!VendorFilteredRows( EquipmentListTable[],EquipmentListTable[Supplier], FilterSpecs!$A$6, $A$2)</f>
        <v>https://www.sparkfun.com/products/8636</v>
      </c>
      <c r="Y323" s="125" t="str">
        <f>[1]!VendorFilteredRows( EquipmentListTable[],EquipmentListTable[Supplier], FilterSpecs!$A$6, $A$2)</f>
        <v>https://cdn.sparkfun.com/r/92-92/assets/parts/1/7/7/0/08636-03-L.jpg</v>
      </c>
      <c r="Z323" s="125" t="str">
        <f>[1]!VendorFilteredRows( EquipmentListTable[],EquipmentListTable[Supplier], FilterSpecs!$A$6, $A$2)</f>
        <v>https://www.sparkfun.com/products/08636</v>
      </c>
      <c r="AA323" s="125" t="str">
        <f>[1]!VendorFilteredRows( EquipmentListTable[],EquipmentListTable[Supplier], FilterSpecs!$A$6, $A$2)</f>
        <v>https://www.mouser.com/ProductDetail/474-COM-08636</v>
      </c>
      <c r="AB323" s="125"/>
      <c r="AC323" s="125"/>
    </row>
    <row r="324" spans="1:29" x14ac:dyDescent="0.3">
      <c r="A324" s="125" t="str">
        <f>[1]!VendorFilteredRows( EquipmentListTable[],EquipmentListTable[Supplier], FilterSpecs!$A$6, $A$2)</f>
        <v>Low-Level Electronics</v>
      </c>
      <c r="B324" s="125" t="str">
        <f>[1]!VendorFilteredRows( EquipmentListTable[],EquipmentListTable[Supplier], FilterSpecs!$A$6, $A$2)</f>
        <v>DIP/TO-#/SMD Components</v>
      </c>
      <c r="C324" s="125" t="str">
        <f>[1]!VendorFilteredRows( EquipmentListTable[],EquipmentListTable[Supplier], FilterSpecs!$A$6, $A$2)</f>
        <v>SparkFun</v>
      </c>
      <c r="D324" s="125" t="str">
        <f>[1]!VendorFilteredRows( EquipmentListTable[],EquipmentListTable[Supplier], FilterSpecs!$A$6, $A$2)</f>
        <v>COM-00317</v>
      </c>
      <c r="E324" s="125">
        <f>[1]!VendorFilteredRows( EquipmentListTable[],EquipmentListTable[Supplier], FilterSpecs!$A$6, $A$2)</f>
        <v>0</v>
      </c>
      <c r="F324" s="125">
        <f>[1]!VendorFilteredRows( EquipmentListTable[],EquipmentListTable[Supplier], FilterSpecs!$A$6, $A$2)</f>
        <v>2</v>
      </c>
      <c r="G324" s="125">
        <f>[1]!VendorFilteredRows( EquipmentListTable[],EquipmentListTable[Supplier], FilterSpecs!$A$6, $A$2)</f>
        <v>0</v>
      </c>
      <c r="H324" s="125">
        <f>[1]!VendorFilteredRows( EquipmentListTable[],EquipmentListTable[Supplier], FilterSpecs!$A$6, $A$2)</f>
        <v>2</v>
      </c>
      <c r="I324" s="125">
        <f>[1]!VendorFilteredRows( EquipmentListTable[],EquipmentListTable[Supplier], FilterSpecs!$A$6, $A$2)</f>
        <v>0</v>
      </c>
      <c r="J324" s="125">
        <f>[1]!VendorFilteredRows( EquipmentListTable[],EquipmentListTable[Supplier], FilterSpecs!$A$6, $A$2)</f>
        <v>0</v>
      </c>
      <c r="K324" s="125">
        <f>[1]!VendorFilteredRows( EquipmentListTable[],EquipmentListTable[Supplier], FilterSpecs!$A$6, $A$2)</f>
        <v>2</v>
      </c>
      <c r="L324" s="125">
        <f>[1]!VendorFilteredRows( EquipmentListTable[],EquipmentListTable[Supplier], FilterSpecs!$A$6, $A$2)</f>
        <v>2</v>
      </c>
      <c r="M324" s="125" t="str">
        <f>[1]!VendorFilteredRows( EquipmentListTable[],EquipmentListTable[Supplier], FilterSpecs!$A$6, $A$2)</f>
        <v>Step Up/Down Inverting Switching Regulator</v>
      </c>
      <c r="N324" s="125">
        <f>[1]!VendorFilteredRows( EquipmentListTable[],EquipmentListTable[Supplier], FilterSpecs!$A$6, $A$2)</f>
        <v>1.95</v>
      </c>
      <c r="O324" s="125">
        <f>[1]!VendorFilteredRows( EquipmentListTable[],EquipmentListTable[Supplier], FilterSpecs!$A$6, $A$2)</f>
        <v>3.9</v>
      </c>
      <c r="P324" s="125" t="str">
        <f>[1]!VendorFilteredRows( EquipmentListTable[],EquipmentListTable[Supplier], FilterSpecs!$A$6, $A$2)</f>
        <v>A</v>
      </c>
      <c r="Q324" s="125">
        <f>[1]!VendorFilteredRows( EquipmentListTable[],EquipmentListTable[Supplier], FilterSpecs!$A$6, $A$2)</f>
        <v>439</v>
      </c>
      <c r="R324" s="125" t="str">
        <f>[1]!VendorFilteredRows( EquipmentListTable[],EquipmentListTable[Supplier], FilterSpecs!$A$6, $A$2)</f>
        <v>COM-00317</v>
      </c>
      <c r="S324" s="125">
        <f>[1]!VendorFilteredRows( EquipmentListTable[],EquipmentListTable[Supplier], FilterSpecs!$A$6, $A$2)</f>
        <v>0</v>
      </c>
      <c r="T324" s="125">
        <f>[1]!VendorFilteredRows( EquipmentListTable[],EquipmentListTable[Supplier], FilterSpecs!$A$6, $A$2)</f>
        <v>3.9</v>
      </c>
      <c r="U324" s="125">
        <f>[1]!VendorFilteredRows( EquipmentListTable[],EquipmentListTable[Supplier], FilterSpecs!$A$6, $A$2)</f>
        <v>0</v>
      </c>
      <c r="V324" s="125">
        <f>[1]!VendorFilteredRows( EquipmentListTable[],EquipmentListTable[Supplier], FilterSpecs!$A$6, $A$2)</f>
        <v>3.9</v>
      </c>
      <c r="W324" s="125">
        <f>[1]!VendorFilteredRows( EquipmentListTable[],EquipmentListTable[Supplier], FilterSpecs!$A$6, $A$2)</f>
        <v>3.9</v>
      </c>
      <c r="X324" s="125" t="str">
        <f>[1]!VendorFilteredRows( EquipmentListTable[],EquipmentListTable[Supplier], FilterSpecs!$A$6, $A$2)</f>
        <v>https://www.sparkfun.com/products/317</v>
      </c>
      <c r="Y324" s="125" t="str">
        <f>[1]!VendorFilteredRows( EquipmentListTable[],EquipmentListTable[Supplier], FilterSpecs!$A$6, $A$2)</f>
        <v>https://cdn.sparkfun.com/r/92-92/assets/parts/2/5/3/dc_dc_regulator.jpg</v>
      </c>
      <c r="Z324" s="125" t="str">
        <f>[1]!VendorFilteredRows( EquipmentListTable[],EquipmentListTable[Supplier], FilterSpecs!$A$6, $A$2)</f>
        <v>https://www.sparkfun.com/products/00317</v>
      </c>
      <c r="AA324" s="125" t="str">
        <f>[1]!VendorFilteredRows( EquipmentListTable[],EquipmentListTable[Supplier], FilterSpecs!$A$6, $A$2)</f>
        <v>https://www.mouser.com/ProductDetail/474-COM-00317</v>
      </c>
      <c r="AB324" s="125"/>
      <c r="AC324" s="125"/>
    </row>
    <row r="325" spans="1:29" x14ac:dyDescent="0.3">
      <c r="A325" s="125" t="str">
        <f>[1]!VendorFilteredRows( EquipmentListTable[],EquipmentListTable[Supplier], FilterSpecs!$A$6, $A$2)</f>
        <v>Low-Level Electronics</v>
      </c>
      <c r="B325" s="125" t="str">
        <f>[1]!VendorFilteredRows( EquipmentListTable[],EquipmentListTable[Supplier], FilterSpecs!$A$6, $A$2)</f>
        <v>DIP/TO-#/SMD Components</v>
      </c>
      <c r="C325" s="125" t="str">
        <f>[1]!VendorFilteredRows( EquipmentListTable[],EquipmentListTable[Supplier], FilterSpecs!$A$6, $A$2)</f>
        <v>SparkFun</v>
      </c>
      <c r="D325" s="125" t="str">
        <f>[1]!VendorFilteredRows( EquipmentListTable[],EquipmentListTable[Supplier], FilterSpecs!$A$6, $A$2)</f>
        <v>COM-00525</v>
      </c>
      <c r="E325" s="125">
        <f>[1]!VendorFilteredRows( EquipmentListTable[],EquipmentListTable[Supplier], FilterSpecs!$A$6, $A$2)</f>
        <v>0</v>
      </c>
      <c r="F325" s="125">
        <f>[1]!VendorFilteredRows( EquipmentListTable[],EquipmentListTable[Supplier], FilterSpecs!$A$6, $A$2)</f>
        <v>0</v>
      </c>
      <c r="G325" s="125">
        <f>[1]!VendorFilteredRows( EquipmentListTable[],EquipmentListTable[Supplier], FilterSpecs!$A$6, $A$2)</f>
        <v>0</v>
      </c>
      <c r="H325" s="125">
        <f>[1]!VendorFilteredRows( EquipmentListTable[],EquipmentListTable[Supplier], FilterSpecs!$A$6, $A$2)</f>
        <v>0</v>
      </c>
      <c r="I325" s="125">
        <f>[1]!VendorFilteredRows( EquipmentListTable[],EquipmentListTable[Supplier], FilterSpecs!$A$6, $A$2)</f>
        <v>0</v>
      </c>
      <c r="J325" s="125">
        <f>[1]!VendorFilteredRows( EquipmentListTable[],EquipmentListTable[Supplier], FilterSpecs!$A$6, $A$2)</f>
        <v>0</v>
      </c>
      <c r="K325" s="125">
        <f>[1]!VendorFilteredRows( EquipmentListTable[],EquipmentListTable[Supplier], FilterSpecs!$A$6, $A$2)</f>
        <v>0</v>
      </c>
      <c r="L325" s="125">
        <f>[1]!VendorFilteredRows( EquipmentListTable[],EquipmentListTable[Supplier], FilterSpecs!$A$6, $A$2)</f>
        <v>0</v>
      </c>
      <c r="M325" s="125" t="str">
        <f>[1]!VendorFilteredRows( EquipmentListTable[],EquipmentListTable[Supplier], FilterSpecs!$A$6, $A$2)</f>
        <v>I2C EEPROM - 256kbit</v>
      </c>
      <c r="N325" s="125">
        <f>[1]!VendorFilteredRows( EquipmentListTable[],EquipmentListTable[Supplier], FilterSpecs!$A$6, $A$2)</f>
        <v>1.95</v>
      </c>
      <c r="O325" s="125">
        <f>[1]!VendorFilteredRows( EquipmentListTable[],EquipmentListTable[Supplier], FilterSpecs!$A$6, $A$2)</f>
        <v>0</v>
      </c>
      <c r="P325" s="125" t="str">
        <f>[1]!VendorFilteredRows( EquipmentListTable[],EquipmentListTable[Supplier], FilterSpecs!$A$6, $A$2)</f>
        <v>A</v>
      </c>
      <c r="Q325" s="125">
        <f>[1]!VendorFilteredRows( EquipmentListTable[],EquipmentListTable[Supplier], FilterSpecs!$A$6, $A$2)</f>
        <v>441</v>
      </c>
      <c r="R325" s="125" t="str">
        <f>[1]!VendorFilteredRows( EquipmentListTable[],EquipmentListTable[Supplier], FilterSpecs!$A$6, $A$2)</f>
        <v>COM-00525</v>
      </c>
      <c r="S325" s="125">
        <f>[1]!VendorFilteredRows( EquipmentListTable[],EquipmentListTable[Supplier], FilterSpecs!$A$6, $A$2)</f>
        <v>0</v>
      </c>
      <c r="T325" s="125">
        <f>[1]!VendorFilteredRows( EquipmentListTable[],EquipmentListTable[Supplier], FilterSpecs!$A$6, $A$2)</f>
        <v>0</v>
      </c>
      <c r="U325" s="125">
        <f>[1]!VendorFilteredRows( EquipmentListTable[],EquipmentListTable[Supplier], FilterSpecs!$A$6, $A$2)</f>
        <v>0</v>
      </c>
      <c r="V325" s="125">
        <f>[1]!VendorFilteredRows( EquipmentListTable[],EquipmentListTable[Supplier], FilterSpecs!$A$6, $A$2)</f>
        <v>0</v>
      </c>
      <c r="W325" s="125">
        <f>[1]!VendorFilteredRows( EquipmentListTable[],EquipmentListTable[Supplier], FilterSpecs!$A$6, $A$2)</f>
        <v>0</v>
      </c>
      <c r="X325" s="125" t="str">
        <f>[1]!VendorFilteredRows( EquipmentListTable[],EquipmentListTable[Supplier], FilterSpecs!$A$6, $A$2)</f>
        <v>https://www.sparkfun.com/products/525</v>
      </c>
      <c r="Y325" s="125" t="str">
        <f>[1]!VendorFilteredRows( EquipmentListTable[],EquipmentListTable[Supplier], FilterSpecs!$A$6, $A$2)</f>
        <v>https://cdn.sparkfun.com/r/92-92/assets/parts/3/0/5/EEPROM.jpg</v>
      </c>
      <c r="Z325" s="125" t="str">
        <f>[1]!VendorFilteredRows( EquipmentListTable[],EquipmentListTable[Supplier], FilterSpecs!$A$6, $A$2)</f>
        <v>https://www.sparkfun.com/products/00525</v>
      </c>
      <c r="AA325" s="125" t="str">
        <f>[1]!VendorFilteredRows( EquipmentListTable[],EquipmentListTable[Supplier], FilterSpecs!$A$6, $A$2)</f>
        <v>https://www.mouser.com/ProductDetail/474-COM-00525</v>
      </c>
      <c r="AB325" s="125"/>
      <c r="AC325" s="125"/>
    </row>
    <row r="326" spans="1:29" x14ac:dyDescent="0.3">
      <c r="A326" s="125" t="str">
        <f>[1]!VendorFilteredRows( EquipmentListTable[],EquipmentListTable[Supplier], FilterSpecs!$A$6, $A$2)</f>
        <v>Low-Level Electronics</v>
      </c>
      <c r="B326" s="125" t="str">
        <f>[1]!VendorFilteredRows( EquipmentListTable[],EquipmentListTable[Supplier], FilterSpecs!$A$6, $A$2)</f>
        <v>DIP/TO-#/SMD Components</v>
      </c>
      <c r="C326" s="125" t="str">
        <f>[1]!VendorFilteredRows( EquipmentListTable[],EquipmentListTable[Supplier], FilterSpecs!$A$6, $A$2)</f>
        <v>SparkFun</v>
      </c>
      <c r="D326" s="125" t="str">
        <f>[1]!VendorFilteredRows( EquipmentListTable[],EquipmentListTable[Supplier], FilterSpecs!$A$6, $A$2)</f>
        <v>COM-13699</v>
      </c>
      <c r="E326" s="125">
        <f>[1]!VendorFilteredRows( EquipmentListTable[],EquipmentListTable[Supplier], FilterSpecs!$A$6, $A$2)</f>
        <v>0</v>
      </c>
      <c r="F326" s="125">
        <f>[1]!VendorFilteredRows( EquipmentListTable[],EquipmentListTable[Supplier], FilterSpecs!$A$6, $A$2)</f>
        <v>0</v>
      </c>
      <c r="G326" s="125">
        <f>[1]!VendorFilteredRows( EquipmentListTable[],EquipmentListTable[Supplier], FilterSpecs!$A$6, $A$2)</f>
        <v>0</v>
      </c>
      <c r="H326" s="125">
        <f>[1]!VendorFilteredRows( EquipmentListTable[],EquipmentListTable[Supplier], FilterSpecs!$A$6, $A$2)</f>
        <v>0</v>
      </c>
      <c r="I326" s="125">
        <f>[1]!VendorFilteredRows( EquipmentListTable[],EquipmentListTable[Supplier], FilterSpecs!$A$6, $A$2)</f>
        <v>0</v>
      </c>
      <c r="J326" s="125">
        <f>[1]!VendorFilteredRows( EquipmentListTable[],EquipmentListTable[Supplier], FilterSpecs!$A$6, $A$2)</f>
        <v>0</v>
      </c>
      <c r="K326" s="125">
        <f>[1]!VendorFilteredRows( EquipmentListTable[],EquipmentListTable[Supplier], FilterSpecs!$A$6, $A$2)</f>
        <v>0</v>
      </c>
      <c r="L326" s="125">
        <f>[1]!VendorFilteredRows( EquipmentListTable[],EquipmentListTable[Supplier], FilterSpecs!$A$6, $A$2)</f>
        <v>0</v>
      </c>
      <c r="M326" s="125" t="str">
        <f>[1]!VendorFilteredRows( EquipmentListTable[],EquipmentListTable[Supplier], FilterSpecs!$A$6, $A$2)</f>
        <v>Shift Register 8-Bit - SN74HC595</v>
      </c>
      <c r="N326" s="125">
        <f>[1]!VendorFilteredRows( EquipmentListTable[],EquipmentListTable[Supplier], FilterSpecs!$A$6, $A$2)</f>
        <v>0.95</v>
      </c>
      <c r="O326" s="125">
        <f>[1]!VendorFilteredRows( EquipmentListTable[],EquipmentListTable[Supplier], FilterSpecs!$A$6, $A$2)</f>
        <v>0</v>
      </c>
      <c r="P326" s="125" t="str">
        <f>[1]!VendorFilteredRows( EquipmentListTable[],EquipmentListTable[Supplier], FilterSpecs!$A$6, $A$2)</f>
        <v>A</v>
      </c>
      <c r="Q326" s="125">
        <f>[1]!VendorFilteredRows( EquipmentListTable[],EquipmentListTable[Supplier], FilterSpecs!$A$6, $A$2)</f>
        <v>442</v>
      </c>
      <c r="R326" s="125" t="str">
        <f>[1]!VendorFilteredRows( EquipmentListTable[],EquipmentListTable[Supplier], FilterSpecs!$A$6, $A$2)</f>
        <v>COM-13699</v>
      </c>
      <c r="S326" s="125">
        <f>[1]!VendorFilteredRows( EquipmentListTable[],EquipmentListTable[Supplier], FilterSpecs!$A$6, $A$2)</f>
        <v>0</v>
      </c>
      <c r="T326" s="125">
        <f>[1]!VendorFilteredRows( EquipmentListTable[],EquipmentListTable[Supplier], FilterSpecs!$A$6, $A$2)</f>
        <v>0</v>
      </c>
      <c r="U326" s="125">
        <f>[1]!VendorFilteredRows( EquipmentListTable[],EquipmentListTable[Supplier], FilterSpecs!$A$6, $A$2)</f>
        <v>0</v>
      </c>
      <c r="V326" s="125">
        <f>[1]!VendorFilteredRows( EquipmentListTable[],EquipmentListTable[Supplier], FilterSpecs!$A$6, $A$2)</f>
        <v>0</v>
      </c>
      <c r="W326" s="125">
        <f>[1]!VendorFilteredRows( EquipmentListTable[],EquipmentListTable[Supplier], FilterSpecs!$A$6, $A$2)</f>
        <v>0</v>
      </c>
      <c r="X326" s="125" t="str">
        <f>[1]!VendorFilteredRows( EquipmentListTable[],EquipmentListTable[Supplier], FilterSpecs!$A$6, $A$2)</f>
        <v>https://www.sparkfun.com/products/13699</v>
      </c>
      <c r="Y326" s="125" t="str">
        <f>[1]!VendorFilteredRows( EquipmentListTable[],EquipmentListTable[Supplier], FilterSpecs!$A$6, $A$2)</f>
        <v>https://cdn.sparkfun.com/r/92-92/assets/parts/1/1/1/7/5/13699-01.jpg</v>
      </c>
      <c r="Z326" s="125" t="str">
        <f>[1]!VendorFilteredRows( EquipmentListTable[],EquipmentListTable[Supplier], FilterSpecs!$A$6, $A$2)</f>
        <v>https://www.sparkfun.com/products/13699</v>
      </c>
      <c r="AA326" s="125" t="str">
        <f>[1]!VendorFilteredRows( EquipmentListTable[],EquipmentListTable[Supplier], FilterSpecs!$A$6, $A$2)</f>
        <v>https://www.mouser.com/ProductDetail/474-COM-13699</v>
      </c>
      <c r="AB326" s="125"/>
      <c r="AC326" s="125"/>
    </row>
    <row r="327" spans="1:29" x14ac:dyDescent="0.3">
      <c r="A327" s="125" t="str">
        <f>[1]!VendorFilteredRows( EquipmentListTable[],EquipmentListTable[Supplier], FilterSpecs!$A$6, $A$2)</f>
        <v>Low-Level Electronics</v>
      </c>
      <c r="B327" s="125" t="str">
        <f>[1]!VendorFilteredRows( EquipmentListTable[],EquipmentListTable[Supplier], FilterSpecs!$A$6, $A$2)</f>
        <v>DIP/TO-#/SMD Components</v>
      </c>
      <c r="C327" s="125" t="str">
        <f>[1]!VendorFilteredRows( EquipmentListTable[],EquipmentListTable[Supplier], FilterSpecs!$A$6, $A$2)</f>
        <v>SparkFun</v>
      </c>
      <c r="D327" s="125" t="str">
        <f>[1]!VendorFilteredRows( EquipmentListTable[],EquipmentListTable[Supplier], FilterSpecs!$A$6, $A$2)</f>
        <v>BOB-11733</v>
      </c>
      <c r="E327" s="125">
        <f>[1]!VendorFilteredRows( EquipmentListTable[],EquipmentListTable[Supplier], FilterSpecs!$A$6, $A$2)</f>
        <v>0</v>
      </c>
      <c r="F327" s="125">
        <f>[1]!VendorFilteredRows( EquipmentListTable[],EquipmentListTable[Supplier], FilterSpecs!$A$6, $A$2)</f>
        <v>0</v>
      </c>
      <c r="G327" s="125">
        <f>[1]!VendorFilteredRows( EquipmentListTable[],EquipmentListTable[Supplier], FilterSpecs!$A$6, $A$2)</f>
        <v>0</v>
      </c>
      <c r="H327" s="125">
        <f>[1]!VendorFilteredRows( EquipmentListTable[],EquipmentListTable[Supplier], FilterSpecs!$A$6, $A$2)</f>
        <v>0</v>
      </c>
      <c r="I327" s="125">
        <f>[1]!VendorFilteredRows( EquipmentListTable[],EquipmentListTable[Supplier], FilterSpecs!$A$6, $A$2)</f>
        <v>0</v>
      </c>
      <c r="J327" s="125">
        <f>[1]!VendorFilteredRows( EquipmentListTable[],EquipmentListTable[Supplier], FilterSpecs!$A$6, $A$2)</f>
        <v>0</v>
      </c>
      <c r="K327" s="125">
        <f>[1]!VendorFilteredRows( EquipmentListTable[],EquipmentListTable[Supplier], FilterSpecs!$A$6, $A$2)</f>
        <v>0</v>
      </c>
      <c r="L327" s="125">
        <f>[1]!VendorFilteredRows( EquipmentListTable[],EquipmentListTable[Supplier], FilterSpecs!$A$6, $A$2)</f>
        <v>0</v>
      </c>
      <c r="M327" s="125" t="str">
        <f>[1]!VendorFilteredRows( EquipmentListTable[],EquipmentListTable[Supplier], FilterSpecs!$A$6, $A$2)</f>
        <v>SparkFun Shift-In Breakout - SN74HC165</v>
      </c>
      <c r="N327" s="125">
        <f>[1]!VendorFilteredRows( EquipmentListTable[],EquipmentListTable[Supplier], FilterSpecs!$A$6, $A$2)</f>
        <v>3.95</v>
      </c>
      <c r="O327" s="125">
        <f>[1]!VendorFilteredRows( EquipmentListTable[],EquipmentListTable[Supplier], FilterSpecs!$A$6, $A$2)</f>
        <v>0</v>
      </c>
      <c r="P327" s="125" t="str">
        <f>[1]!VendorFilteredRows( EquipmentListTable[],EquipmentListTable[Supplier], FilterSpecs!$A$6, $A$2)</f>
        <v>H</v>
      </c>
      <c r="Q327" s="125">
        <f>[1]!VendorFilteredRows( EquipmentListTable[],EquipmentListTable[Supplier], FilterSpecs!$A$6, $A$2)</f>
        <v>443</v>
      </c>
      <c r="R327" s="125" t="str">
        <f>[1]!VendorFilteredRows( EquipmentListTable[],EquipmentListTable[Supplier], FilterSpecs!$A$6, $A$2)</f>
        <v>BOB-11733</v>
      </c>
      <c r="S327" s="125">
        <f>[1]!VendorFilteredRows( EquipmentListTable[],EquipmentListTable[Supplier], FilterSpecs!$A$6, $A$2)</f>
        <v>0</v>
      </c>
      <c r="T327" s="125">
        <f>[1]!VendorFilteredRows( EquipmentListTable[],EquipmentListTable[Supplier], FilterSpecs!$A$6, $A$2)</f>
        <v>0</v>
      </c>
      <c r="U327" s="125">
        <f>[1]!VendorFilteredRows( EquipmentListTable[],EquipmentListTable[Supplier], FilterSpecs!$A$6, $A$2)</f>
        <v>0</v>
      </c>
      <c r="V327" s="125">
        <f>[1]!VendorFilteredRows( EquipmentListTable[],EquipmentListTable[Supplier], FilterSpecs!$A$6, $A$2)</f>
        <v>0</v>
      </c>
      <c r="W327" s="125">
        <f>[1]!VendorFilteredRows( EquipmentListTable[],EquipmentListTable[Supplier], FilterSpecs!$A$6, $A$2)</f>
        <v>0</v>
      </c>
      <c r="X327" s="125" t="str">
        <f>[1]!VendorFilteredRows( EquipmentListTable[],EquipmentListTable[Supplier], FilterSpecs!$A$6, $A$2)</f>
        <v>https://www.sparkfun.com/products/11733</v>
      </c>
      <c r="Y327" s="125" t="str">
        <f>[1]!VendorFilteredRows( EquipmentListTable[],EquipmentListTable[Supplier], FilterSpecs!$A$6, $A$2)</f>
        <v>https://cdn.sparkfun.com/r/92-92/assets/parts/7/9/4/5/11733-01a.jpg</v>
      </c>
      <c r="Z327" s="125" t="str">
        <f>[1]!VendorFilteredRows( EquipmentListTable[],EquipmentListTable[Supplier], FilterSpecs!$A$6, $A$2)</f>
        <v>https://www.sparkfun.com/products/11733</v>
      </c>
      <c r="AA327" s="125" t="str">
        <f>[1]!VendorFilteredRows( EquipmentListTable[],EquipmentListTable[Supplier], FilterSpecs!$A$6, $A$2)</f>
        <v>https://www.mouser.com/ProductDetail/474-BOB-11733</v>
      </c>
      <c r="AB327" s="125"/>
      <c r="AC327" s="125"/>
    </row>
    <row r="328" spans="1:29" x14ac:dyDescent="0.3">
      <c r="A328" s="125" t="str">
        <f>[1]!VendorFilteredRows( EquipmentListTable[],EquipmentListTable[Supplier], FilterSpecs!$A$6, $A$2)</f>
        <v>Low-Level Electronics</v>
      </c>
      <c r="B328" s="125" t="str">
        <f>[1]!VendorFilteredRows( EquipmentListTable[],EquipmentListTable[Supplier], FilterSpecs!$A$6, $A$2)</f>
        <v>DIP/TO-#/SMD Components</v>
      </c>
      <c r="C328" s="125" t="str">
        <f>[1]!VendorFilteredRows( EquipmentListTable[],EquipmentListTable[Supplier], FilterSpecs!$A$6, $A$2)</f>
        <v>SparkFun</v>
      </c>
      <c r="D328" s="125" t="str">
        <f>[1]!VendorFilteredRows( EquipmentListTable[],EquipmentListTable[Supplier], FilterSpecs!$A$6, $A$2)</f>
        <v>COM-08034</v>
      </c>
      <c r="E328" s="125">
        <f>[1]!VendorFilteredRows( EquipmentListTable[],EquipmentListTable[Supplier], FilterSpecs!$A$6, $A$2)</f>
        <v>1</v>
      </c>
      <c r="F328" s="125">
        <f>[1]!VendorFilteredRows( EquipmentListTable[],EquipmentListTable[Supplier], FilterSpecs!$A$6, $A$2)</f>
        <v>0</v>
      </c>
      <c r="G328" s="125">
        <f>[1]!VendorFilteredRows( EquipmentListTable[],EquipmentListTable[Supplier], FilterSpecs!$A$6, $A$2)</f>
        <v>0</v>
      </c>
      <c r="H328" s="125">
        <f>[1]!VendorFilteredRows( EquipmentListTable[],EquipmentListTable[Supplier], FilterSpecs!$A$6, $A$2)</f>
        <v>5</v>
      </c>
      <c r="I328" s="125">
        <f>[1]!VendorFilteredRows( EquipmentListTable[],EquipmentListTable[Supplier], FilterSpecs!$A$6, $A$2)</f>
        <v>5</v>
      </c>
      <c r="J328" s="125">
        <f>[1]!VendorFilteredRows( EquipmentListTable[],EquipmentListTable[Supplier], FilterSpecs!$A$6, $A$2)</f>
        <v>5</v>
      </c>
      <c r="K328" s="125">
        <f>[1]!VendorFilteredRows( EquipmentListTable[],EquipmentListTable[Supplier], FilterSpecs!$A$6, $A$2)</f>
        <v>0</v>
      </c>
      <c r="L328" s="125">
        <f>[1]!VendorFilteredRows( EquipmentListTable[],EquipmentListTable[Supplier], FilterSpecs!$A$6, $A$2)</f>
        <v>0</v>
      </c>
      <c r="M328" s="125" t="str">
        <f>[1]!VendorFilteredRows( EquipmentListTable[],EquipmentListTable[Supplier], FilterSpecs!$A$6, $A$2)</f>
        <v>DIP Switch - 8 Position</v>
      </c>
      <c r="N328" s="125">
        <f>[1]!VendorFilteredRows( EquipmentListTable[],EquipmentListTable[Supplier], FilterSpecs!$A$6, $A$2)</f>
        <v>1.5</v>
      </c>
      <c r="O328" s="125">
        <f>[1]!VendorFilteredRows( EquipmentListTable[],EquipmentListTable[Supplier], FilterSpecs!$A$6, $A$2)</f>
        <v>0</v>
      </c>
      <c r="P328" s="125" t="str">
        <f>[1]!VendorFilteredRows( EquipmentListTable[],EquipmentListTable[Supplier], FilterSpecs!$A$6, $A$2)</f>
        <v>B</v>
      </c>
      <c r="Q328" s="125">
        <f>[1]!VendorFilteredRows( EquipmentListTable[],EquipmentListTable[Supplier], FilterSpecs!$A$6, $A$2)</f>
        <v>444</v>
      </c>
      <c r="R328" s="125" t="str">
        <f>[1]!VendorFilteredRows( EquipmentListTable[],EquipmentListTable[Supplier], FilterSpecs!$A$6, $A$2)</f>
        <v>COM-08034</v>
      </c>
      <c r="S328" s="125">
        <f>[1]!VendorFilteredRows( EquipmentListTable[],EquipmentListTable[Supplier], FilterSpecs!$A$6, $A$2)</f>
        <v>1.5</v>
      </c>
      <c r="T328" s="125">
        <f>[1]!VendorFilteredRows( EquipmentListTable[],EquipmentListTable[Supplier], FilterSpecs!$A$6, $A$2)</f>
        <v>7.5</v>
      </c>
      <c r="U328" s="125">
        <f>[1]!VendorFilteredRows( EquipmentListTable[],EquipmentListTable[Supplier], FilterSpecs!$A$6, $A$2)</f>
        <v>7.5</v>
      </c>
      <c r="V328" s="125">
        <f>[1]!VendorFilteredRows( EquipmentListTable[],EquipmentListTable[Supplier], FilterSpecs!$A$6, $A$2)</f>
        <v>0</v>
      </c>
      <c r="W328" s="125">
        <f>[1]!VendorFilteredRows( EquipmentListTable[],EquipmentListTable[Supplier], FilterSpecs!$A$6, $A$2)</f>
        <v>0</v>
      </c>
      <c r="X328" s="125" t="str">
        <f>[1]!VendorFilteredRows( EquipmentListTable[],EquipmentListTable[Supplier], FilterSpecs!$A$6, $A$2)</f>
        <v>https://www.sparkfun.com/products/8034</v>
      </c>
      <c r="Y328" s="125" t="str">
        <f>[1]!VendorFilteredRows( EquipmentListTable[],EquipmentListTable[Supplier], FilterSpecs!$A$6, $A$2)</f>
        <v>https://cdn.sparkfun.com/r/92-92/assets/parts/6/5/0/08034-1.jpg</v>
      </c>
      <c r="Z328" s="125" t="str">
        <f>[1]!VendorFilteredRows( EquipmentListTable[],EquipmentListTable[Supplier], FilterSpecs!$A$6, $A$2)</f>
        <v>https://www.sparkfun.com/products/08034</v>
      </c>
      <c r="AA328" s="125" t="str">
        <f>[1]!VendorFilteredRows( EquipmentListTable[],EquipmentListTable[Supplier], FilterSpecs!$A$6, $A$2)</f>
        <v>https://www.mouser.com/ProductDetail/474-COM-08034</v>
      </c>
      <c r="AB328" s="125"/>
      <c r="AC328" s="125"/>
    </row>
    <row r="329" spans="1:29" x14ac:dyDescent="0.3">
      <c r="A329" s="125" t="str">
        <f>[1]!VendorFilteredRows( EquipmentListTable[],EquipmentListTable[Supplier], FilterSpecs!$A$6, $A$2)</f>
        <v>Low-Level Electronics</v>
      </c>
      <c r="B329" s="125" t="str">
        <f>[1]!VendorFilteredRows( EquipmentListTable[],EquipmentListTable[Supplier], FilterSpecs!$A$6, $A$2)</f>
        <v>DIP/TO-#/SMD Components</v>
      </c>
      <c r="C329" s="125" t="str">
        <f>[1]!VendorFilteredRows( EquipmentListTable[],EquipmentListTable[Supplier], FilterSpecs!$A$6, $A$2)</f>
        <v>SparkFun</v>
      </c>
      <c r="D329" s="125" t="str">
        <f>[1]!VendorFilteredRows( EquipmentListTable[],EquipmentListTable[Supplier], FilterSpecs!$A$6, $A$2)</f>
        <v>COM-10827</v>
      </c>
      <c r="E329" s="125">
        <f>[1]!VendorFilteredRows( EquipmentListTable[],EquipmentListTable[Supplier], FilterSpecs!$A$6, $A$2)</f>
        <v>0</v>
      </c>
      <c r="F329" s="125">
        <f>[1]!VendorFilteredRows( EquipmentListTable[],EquipmentListTable[Supplier], FilterSpecs!$A$6, $A$2)</f>
        <v>0</v>
      </c>
      <c r="G329" s="125">
        <f>[1]!VendorFilteredRows( EquipmentListTable[],EquipmentListTable[Supplier], FilterSpecs!$A$6, $A$2)</f>
        <v>0</v>
      </c>
      <c r="H329" s="125">
        <f>[1]!VendorFilteredRows( EquipmentListTable[],EquipmentListTable[Supplier], FilterSpecs!$A$6, $A$2)</f>
        <v>0</v>
      </c>
      <c r="I329" s="125">
        <f>[1]!VendorFilteredRows( EquipmentListTable[],EquipmentListTable[Supplier], FilterSpecs!$A$6, $A$2)</f>
        <v>0</v>
      </c>
      <c r="J329" s="125">
        <f>[1]!VendorFilteredRows( EquipmentListTable[],EquipmentListTable[Supplier], FilterSpecs!$A$6, $A$2)</f>
        <v>0</v>
      </c>
      <c r="K329" s="125">
        <f>[1]!VendorFilteredRows( EquipmentListTable[],EquipmentListTable[Supplier], FilterSpecs!$A$6, $A$2)</f>
        <v>0</v>
      </c>
      <c r="L329" s="125">
        <f>[1]!VendorFilteredRows( EquipmentListTable[],EquipmentListTable[Supplier], FilterSpecs!$A$6, $A$2)</f>
        <v>0</v>
      </c>
      <c r="M329" s="125" t="str">
        <f>[1]!VendorFilteredRows( EquipmentListTable[],EquipmentListTable[Supplier], FilterSpecs!$A$6, $A$2)</f>
        <v>Voltage Regulator - BD10KA5W (500mA)</v>
      </c>
      <c r="N329" s="125">
        <f>[1]!VendorFilteredRows( EquipmentListTable[],EquipmentListTable[Supplier], FilterSpecs!$A$6, $A$2)</f>
        <v>0.25</v>
      </c>
      <c r="O329" s="125">
        <f>[1]!VendorFilteredRows( EquipmentListTable[],EquipmentListTable[Supplier], FilterSpecs!$A$6, $A$2)</f>
        <v>0</v>
      </c>
      <c r="P329" s="125" t="str">
        <f>[1]!VendorFilteredRows( EquipmentListTable[],EquipmentListTable[Supplier], FilterSpecs!$A$6, $A$2)</f>
        <v>A</v>
      </c>
      <c r="Q329" s="125">
        <f>[1]!VendorFilteredRows( EquipmentListTable[],EquipmentListTable[Supplier], FilterSpecs!$A$6, $A$2)</f>
        <v>445</v>
      </c>
      <c r="R329" s="125" t="str">
        <f>[1]!VendorFilteredRows( EquipmentListTable[],EquipmentListTable[Supplier], FilterSpecs!$A$6, $A$2)</f>
        <v>COM-10827</v>
      </c>
      <c r="S329" s="125">
        <f>[1]!VendorFilteredRows( EquipmentListTable[],EquipmentListTable[Supplier], FilterSpecs!$A$6, $A$2)</f>
        <v>0</v>
      </c>
      <c r="T329" s="125">
        <f>[1]!VendorFilteredRows( EquipmentListTable[],EquipmentListTable[Supplier], FilterSpecs!$A$6, $A$2)</f>
        <v>0</v>
      </c>
      <c r="U329" s="125">
        <f>[1]!VendorFilteredRows( EquipmentListTable[],EquipmentListTable[Supplier], FilterSpecs!$A$6, $A$2)</f>
        <v>0</v>
      </c>
      <c r="V329" s="125">
        <f>[1]!VendorFilteredRows( EquipmentListTable[],EquipmentListTable[Supplier], FilterSpecs!$A$6, $A$2)</f>
        <v>0</v>
      </c>
      <c r="W329" s="125">
        <f>[1]!VendorFilteredRows( EquipmentListTable[],EquipmentListTable[Supplier], FilterSpecs!$A$6, $A$2)</f>
        <v>0</v>
      </c>
      <c r="X329" s="125" t="str">
        <f>[1]!VendorFilteredRows( EquipmentListTable[],EquipmentListTable[Supplier], FilterSpecs!$A$6, $A$2)</f>
        <v>https://www.sparkfun.com/products/10827</v>
      </c>
      <c r="Y329" s="125" t="str">
        <f>[1]!VendorFilteredRows( EquipmentListTable[],EquipmentListTable[Supplier], FilterSpecs!$A$6, $A$2)</f>
        <v>https://cdn.sparkfun.com/r/92-92/assets/parts/3/0/2/2/10827-02.jpg</v>
      </c>
      <c r="Z329" s="125" t="str">
        <f>[1]!VendorFilteredRows( EquipmentListTable[],EquipmentListTable[Supplier], FilterSpecs!$A$6, $A$2)</f>
        <v>https://www.sparkfun.com/products/10827</v>
      </c>
      <c r="AA329" s="125" t="str">
        <f>[1]!VendorFilteredRows( EquipmentListTable[],EquipmentListTable[Supplier], FilterSpecs!$A$6, $A$2)</f>
        <v>https://www.mouser.com/ProductDetail/474-COM-10827</v>
      </c>
      <c r="AB329" s="125"/>
      <c r="AC329" s="125"/>
    </row>
    <row r="330" spans="1:29" x14ac:dyDescent="0.3">
      <c r="A330" s="125" t="str">
        <f>[1]!VendorFilteredRows( EquipmentListTable[],EquipmentListTable[Supplier], FilterSpecs!$A$6, $A$2)</f>
        <v>Low-Level Electronics</v>
      </c>
      <c r="B330" s="125" t="str">
        <f>[1]!VendorFilteredRows( EquipmentListTable[],EquipmentListTable[Supplier], FilterSpecs!$A$6, $A$2)</f>
        <v>DIP/TO-#/SMD Components</v>
      </c>
      <c r="C330" s="125" t="str">
        <f>[1]!VendorFilteredRows( EquipmentListTable[],EquipmentListTable[Supplier], FilterSpecs!$A$6, $A$2)</f>
        <v>SparkFun</v>
      </c>
      <c r="D330" s="125" t="str">
        <f>[1]!VendorFilteredRows( EquipmentListTable[],EquipmentListTable[Supplier], FilterSpecs!$A$6, $A$2)</f>
        <v>COM-00595</v>
      </c>
      <c r="E330" s="125">
        <f>[1]!VendorFilteredRows( EquipmentListTable[],EquipmentListTable[Supplier], FilterSpecs!$A$6, $A$2)</f>
        <v>0</v>
      </c>
      <c r="F330" s="125">
        <f>[1]!VendorFilteredRows( EquipmentListTable[],EquipmentListTable[Supplier], FilterSpecs!$A$6, $A$2)</f>
        <v>0</v>
      </c>
      <c r="G330" s="125">
        <f>[1]!VendorFilteredRows( EquipmentListTable[],EquipmentListTable[Supplier], FilterSpecs!$A$6, $A$2)</f>
        <v>0</v>
      </c>
      <c r="H330" s="125">
        <f>[1]!VendorFilteredRows( EquipmentListTable[],EquipmentListTable[Supplier], FilterSpecs!$A$6, $A$2)</f>
        <v>0</v>
      </c>
      <c r="I330" s="125">
        <f>[1]!VendorFilteredRows( EquipmentListTable[],EquipmentListTable[Supplier], FilterSpecs!$A$6, $A$2)</f>
        <v>0</v>
      </c>
      <c r="J330" s="125">
        <f>[1]!VendorFilteredRows( EquipmentListTable[],EquipmentListTable[Supplier], FilterSpecs!$A$6, $A$2)</f>
        <v>0</v>
      </c>
      <c r="K330" s="125">
        <f>[1]!VendorFilteredRows( EquipmentListTable[],EquipmentListTable[Supplier], FilterSpecs!$A$6, $A$2)</f>
        <v>0</v>
      </c>
      <c r="L330" s="125">
        <f>[1]!VendorFilteredRows( EquipmentListTable[],EquipmentListTable[Supplier], FilterSpecs!$A$6, $A$2)</f>
        <v>0</v>
      </c>
      <c r="M330" s="125" t="str">
        <f>[1]!VendorFilteredRows( EquipmentListTable[],EquipmentListTable[Supplier], FilterSpecs!$A$6, $A$2)</f>
        <v>Voltage Regulator - Adjustable LM1117 SMD</v>
      </c>
      <c r="N330" s="125">
        <f>[1]!VendorFilteredRows( EquipmentListTable[],EquipmentListTable[Supplier], FilterSpecs!$A$6, $A$2)</f>
        <v>1.5</v>
      </c>
      <c r="O330" s="125">
        <f>[1]!VendorFilteredRows( EquipmentListTable[],EquipmentListTable[Supplier], FilterSpecs!$A$6, $A$2)</f>
        <v>0</v>
      </c>
      <c r="P330" s="125" t="str">
        <f>[1]!VendorFilteredRows( EquipmentListTable[],EquipmentListTable[Supplier], FilterSpecs!$A$6, $A$2)</f>
        <v>A</v>
      </c>
      <c r="Q330" s="125">
        <f>[1]!VendorFilteredRows( EquipmentListTable[],EquipmentListTable[Supplier], FilterSpecs!$A$6, $A$2)</f>
        <v>446</v>
      </c>
      <c r="R330" s="125" t="str">
        <f>[1]!VendorFilteredRows( EquipmentListTable[],EquipmentListTable[Supplier], FilterSpecs!$A$6, $A$2)</f>
        <v>COM-00595</v>
      </c>
      <c r="S330" s="125">
        <f>[1]!VendorFilteredRows( EquipmentListTable[],EquipmentListTable[Supplier], FilterSpecs!$A$6, $A$2)</f>
        <v>0</v>
      </c>
      <c r="T330" s="125">
        <f>[1]!VendorFilteredRows( EquipmentListTable[],EquipmentListTable[Supplier], FilterSpecs!$A$6, $A$2)</f>
        <v>0</v>
      </c>
      <c r="U330" s="125">
        <f>[1]!VendorFilteredRows( EquipmentListTable[],EquipmentListTable[Supplier], FilterSpecs!$A$6, $A$2)</f>
        <v>0</v>
      </c>
      <c r="V330" s="125">
        <f>[1]!VendorFilteredRows( EquipmentListTable[],EquipmentListTable[Supplier], FilterSpecs!$A$6, $A$2)</f>
        <v>0</v>
      </c>
      <c r="W330" s="125">
        <f>[1]!VendorFilteredRows( EquipmentListTable[],EquipmentListTable[Supplier], FilterSpecs!$A$6, $A$2)</f>
        <v>0</v>
      </c>
      <c r="X330" s="125" t="str">
        <f>[1]!VendorFilteredRows( EquipmentListTable[],EquipmentListTable[Supplier], FilterSpecs!$A$6, $A$2)</f>
        <v>https://www.sparkfun.com/products/595</v>
      </c>
      <c r="Y330" s="125" t="str">
        <f>[1]!VendorFilteredRows( EquipmentListTable[],EquipmentListTable[Supplier], FilterSpecs!$A$6, $A$2)</f>
        <v>https://cdn.sparkfun.com/r/92-92/assets/parts/4/1/4/LM1117.jpg</v>
      </c>
      <c r="Z330" s="125" t="str">
        <f>[1]!VendorFilteredRows( EquipmentListTable[],EquipmentListTable[Supplier], FilterSpecs!$A$6, $A$2)</f>
        <v>https://www.sparkfun.com/products/00595</v>
      </c>
      <c r="AA330" s="125" t="str">
        <f>[1]!VendorFilteredRows( EquipmentListTable[],EquipmentListTable[Supplier], FilterSpecs!$A$6, $A$2)</f>
        <v>https://www.mouser.com/ProductDetail/474-COM-00595</v>
      </c>
      <c r="AB330" s="125"/>
      <c r="AC330" s="125"/>
    </row>
    <row r="331" spans="1:29" x14ac:dyDescent="0.3">
      <c r="A331" s="125" t="str">
        <f>[1]!VendorFilteredRows( EquipmentListTable[],EquipmentListTable[Supplier], FilterSpecs!$A$6, $A$2)</f>
        <v>Low-Level Electronics</v>
      </c>
      <c r="B331" s="125" t="str">
        <f>[1]!VendorFilteredRows( EquipmentListTable[],EquipmentListTable[Supplier], FilterSpecs!$A$6, $A$2)</f>
        <v>DIP/TO-#/SMD Components</v>
      </c>
      <c r="C331" s="125" t="str">
        <f>[1]!VendorFilteredRows( EquipmentListTable[],EquipmentListTable[Supplier], FilterSpecs!$A$6, $A$2)</f>
        <v>SparkFun</v>
      </c>
      <c r="D331" s="125" t="str">
        <f>[1]!VendorFilteredRows( EquipmentListTable[],EquipmentListTable[Supplier], FilterSpecs!$A$6, $A$2)</f>
        <v>COM-10828</v>
      </c>
      <c r="E331" s="125">
        <f>[1]!VendorFilteredRows( EquipmentListTable[],EquipmentListTable[Supplier], FilterSpecs!$A$6, $A$2)</f>
        <v>0</v>
      </c>
      <c r="F331" s="125">
        <f>[1]!VendorFilteredRows( EquipmentListTable[],EquipmentListTable[Supplier], FilterSpecs!$A$6, $A$2)</f>
        <v>0</v>
      </c>
      <c r="G331" s="125">
        <f>[1]!VendorFilteredRows( EquipmentListTable[],EquipmentListTable[Supplier], FilterSpecs!$A$6, $A$2)</f>
        <v>0</v>
      </c>
      <c r="H331" s="125">
        <f>[1]!VendorFilteredRows( EquipmentListTable[],EquipmentListTable[Supplier], FilterSpecs!$A$6, $A$2)</f>
        <v>0</v>
      </c>
      <c r="I331" s="125">
        <f>[1]!VendorFilteredRows( EquipmentListTable[],EquipmentListTable[Supplier], FilterSpecs!$A$6, $A$2)</f>
        <v>0</v>
      </c>
      <c r="J331" s="125">
        <f>[1]!VendorFilteredRows( EquipmentListTable[],EquipmentListTable[Supplier], FilterSpecs!$A$6, $A$2)</f>
        <v>0</v>
      </c>
      <c r="K331" s="125">
        <f>[1]!VendorFilteredRows( EquipmentListTable[],EquipmentListTable[Supplier], FilterSpecs!$A$6, $A$2)</f>
        <v>0</v>
      </c>
      <c r="L331" s="125">
        <f>[1]!VendorFilteredRows( EquipmentListTable[],EquipmentListTable[Supplier], FilterSpecs!$A$6, $A$2)</f>
        <v>0</v>
      </c>
      <c r="M331" s="125" t="str">
        <f>[1]!VendorFilteredRows( EquipmentListTable[],EquipmentListTable[Supplier], FilterSpecs!$A$6, $A$2)</f>
        <v>Voltage Detector - NCP303</v>
      </c>
      <c r="N331" s="125">
        <f>[1]!VendorFilteredRows( EquipmentListTable[],EquipmentListTable[Supplier], FilterSpecs!$A$6, $A$2)</f>
        <v>0.1</v>
      </c>
      <c r="O331" s="125">
        <f>[1]!VendorFilteredRows( EquipmentListTable[],EquipmentListTable[Supplier], FilterSpecs!$A$6, $A$2)</f>
        <v>0</v>
      </c>
      <c r="P331" s="125" t="str">
        <f>[1]!VendorFilteredRows( EquipmentListTable[],EquipmentListTable[Supplier], FilterSpecs!$A$6, $A$2)</f>
        <v>H</v>
      </c>
      <c r="Q331" s="125">
        <f>[1]!VendorFilteredRows( EquipmentListTable[],EquipmentListTable[Supplier], FilterSpecs!$A$6, $A$2)</f>
        <v>447</v>
      </c>
      <c r="R331" s="125" t="str">
        <f>[1]!VendorFilteredRows( EquipmentListTable[],EquipmentListTable[Supplier], FilterSpecs!$A$6, $A$2)</f>
        <v>COM-10828</v>
      </c>
      <c r="S331" s="125">
        <f>[1]!VendorFilteredRows( EquipmentListTable[],EquipmentListTable[Supplier], FilterSpecs!$A$6, $A$2)</f>
        <v>0</v>
      </c>
      <c r="T331" s="125">
        <f>[1]!VendorFilteredRows( EquipmentListTable[],EquipmentListTable[Supplier], FilterSpecs!$A$6, $A$2)</f>
        <v>0</v>
      </c>
      <c r="U331" s="125">
        <f>[1]!VendorFilteredRows( EquipmentListTable[],EquipmentListTable[Supplier], FilterSpecs!$A$6, $A$2)</f>
        <v>0</v>
      </c>
      <c r="V331" s="125">
        <f>[1]!VendorFilteredRows( EquipmentListTable[],EquipmentListTable[Supplier], FilterSpecs!$A$6, $A$2)</f>
        <v>0</v>
      </c>
      <c r="W331" s="125">
        <f>[1]!VendorFilteredRows( EquipmentListTable[],EquipmentListTable[Supplier], FilterSpecs!$A$6, $A$2)</f>
        <v>0</v>
      </c>
      <c r="X331" s="125" t="str">
        <f>[1]!VendorFilteredRows( EquipmentListTable[],EquipmentListTable[Supplier], FilterSpecs!$A$6, $A$2)</f>
        <v>https://www.sparkfun.com/products/10828</v>
      </c>
      <c r="Y331" s="125" t="str">
        <f>[1]!VendorFilteredRows( EquipmentListTable[],EquipmentListTable[Supplier], FilterSpecs!$A$6, $A$2)</f>
        <v>https://cdn.sparkfun.com/r/92-92/assets/parts/3/0/2/1/10828-00.jpg</v>
      </c>
      <c r="Z331" s="125" t="str">
        <f>[1]!VendorFilteredRows( EquipmentListTable[],EquipmentListTable[Supplier], FilterSpecs!$A$6, $A$2)</f>
        <v>https://www.sparkfun.com/products/10828</v>
      </c>
      <c r="AA331" s="125" t="str">
        <f>[1]!VendorFilteredRows( EquipmentListTable[],EquipmentListTable[Supplier], FilterSpecs!$A$6, $A$2)</f>
        <v>https://www.mouser.com/ProductDetail/474-COM-10828</v>
      </c>
      <c r="AB331" s="125"/>
      <c r="AC331" s="125"/>
    </row>
    <row r="332" spans="1:29" x14ac:dyDescent="0.3">
      <c r="A332" s="125" t="str">
        <f>[1]!VendorFilteredRows( EquipmentListTable[],EquipmentListTable[Supplier], FilterSpecs!$A$6, $A$2)</f>
        <v>Low-Level Electronics</v>
      </c>
      <c r="B332" s="125" t="str">
        <f>[1]!VendorFilteredRows( EquipmentListTable[],EquipmentListTable[Supplier], FilterSpecs!$A$6, $A$2)</f>
        <v>DIP/TO-#/SMD Components</v>
      </c>
      <c r="C332" s="125" t="str">
        <f>[1]!VendorFilteredRows( EquipmentListTable[],EquipmentListTable[Supplier], FilterSpecs!$A$6, $A$2)</f>
        <v>SparkFun</v>
      </c>
      <c r="D332" s="125" t="str">
        <f>[1]!VendorFilteredRows( EquipmentListTable[],EquipmentListTable[Supplier], FilterSpecs!$A$6, $A$2)</f>
        <v>COM-00312</v>
      </c>
      <c r="E332" s="125">
        <f>[1]!VendorFilteredRows( EquipmentListTable[],EquipmentListTable[Supplier], FilterSpecs!$A$6, $A$2)</f>
        <v>0</v>
      </c>
      <c r="F332" s="125">
        <f>[1]!VendorFilteredRows( EquipmentListTable[],EquipmentListTable[Supplier], FilterSpecs!$A$6, $A$2)</f>
        <v>0</v>
      </c>
      <c r="G332" s="125">
        <f>[1]!VendorFilteredRows( EquipmentListTable[],EquipmentListTable[Supplier], FilterSpecs!$A$6, $A$2)</f>
        <v>0</v>
      </c>
      <c r="H332" s="125">
        <f>[1]!VendorFilteredRows( EquipmentListTable[],EquipmentListTable[Supplier], FilterSpecs!$A$6, $A$2)</f>
        <v>0</v>
      </c>
      <c r="I332" s="125">
        <f>[1]!VendorFilteredRows( EquipmentListTable[],EquipmentListTable[Supplier], FilterSpecs!$A$6, $A$2)</f>
        <v>0</v>
      </c>
      <c r="J332" s="125">
        <f>[1]!VendorFilteredRows( EquipmentListTable[],EquipmentListTable[Supplier], FilterSpecs!$A$6, $A$2)</f>
        <v>0</v>
      </c>
      <c r="K332" s="125">
        <f>[1]!VendorFilteredRows( EquipmentListTable[],EquipmentListTable[Supplier], FilterSpecs!$A$6, $A$2)</f>
        <v>0</v>
      </c>
      <c r="L332" s="125">
        <f>[1]!VendorFilteredRows( EquipmentListTable[],EquipmentListTable[Supplier], FilterSpecs!$A$6, $A$2)</f>
        <v>0</v>
      </c>
      <c r="M332" s="125" t="str">
        <f>[1]!VendorFilteredRows( EquipmentListTable[],EquipmentListTable[Supplier], FilterSpecs!$A$6, $A$2)</f>
        <v>Darlington Driver 8-Channel ULN2803 DIP</v>
      </c>
      <c r="N332" s="125">
        <f>[1]!VendorFilteredRows( EquipmentListTable[],EquipmentListTable[Supplier], FilterSpecs!$A$6, $A$2)</f>
        <v>1.95</v>
      </c>
      <c r="O332" s="125">
        <f>[1]!VendorFilteredRows( EquipmentListTable[],EquipmentListTable[Supplier], FilterSpecs!$A$6, $A$2)</f>
        <v>0</v>
      </c>
      <c r="P332" s="125" t="str">
        <f>[1]!VendorFilteredRows( EquipmentListTable[],EquipmentListTable[Supplier], FilterSpecs!$A$6, $A$2)</f>
        <v>A</v>
      </c>
      <c r="Q332" s="125">
        <f>[1]!VendorFilteredRows( EquipmentListTable[],EquipmentListTable[Supplier], FilterSpecs!$A$6, $A$2)</f>
        <v>448</v>
      </c>
      <c r="R332" s="125" t="str">
        <f>[1]!VendorFilteredRows( EquipmentListTable[],EquipmentListTable[Supplier], FilterSpecs!$A$6, $A$2)</f>
        <v>COM-00312</v>
      </c>
      <c r="S332" s="125">
        <f>[1]!VendorFilteredRows( EquipmentListTable[],EquipmentListTable[Supplier], FilterSpecs!$A$6, $A$2)</f>
        <v>0</v>
      </c>
      <c r="T332" s="125">
        <f>[1]!VendorFilteredRows( EquipmentListTable[],EquipmentListTable[Supplier], FilterSpecs!$A$6, $A$2)</f>
        <v>0</v>
      </c>
      <c r="U332" s="125">
        <f>[1]!VendorFilteredRows( EquipmentListTable[],EquipmentListTable[Supplier], FilterSpecs!$A$6, $A$2)</f>
        <v>0</v>
      </c>
      <c r="V332" s="125">
        <f>[1]!VendorFilteredRows( EquipmentListTable[],EquipmentListTable[Supplier], FilterSpecs!$A$6, $A$2)</f>
        <v>0</v>
      </c>
      <c r="W332" s="125">
        <f>[1]!VendorFilteredRows( EquipmentListTable[],EquipmentListTable[Supplier], FilterSpecs!$A$6, $A$2)</f>
        <v>0</v>
      </c>
      <c r="X332" s="125" t="str">
        <f>[1]!VendorFilteredRows( EquipmentListTable[],EquipmentListTable[Supplier], FilterSpecs!$A$6, $A$2)</f>
        <v>https://www.sparkfun.com/products/312</v>
      </c>
      <c r="Y332" s="125" t="str">
        <f>[1]!VendorFilteredRows( EquipmentListTable[],EquipmentListTable[Supplier], FilterSpecs!$A$6, $A$2)</f>
        <v>https://cdn.sparkfun.com/r/92-92/assets/parts/2/4/7/ULN2803A.jpg</v>
      </c>
      <c r="Z332" s="125" t="str">
        <f>[1]!VendorFilteredRows( EquipmentListTable[],EquipmentListTable[Supplier], FilterSpecs!$A$6, $A$2)</f>
        <v>https://www.sparkfun.com/products/00312</v>
      </c>
      <c r="AA332" s="125" t="str">
        <f>[1]!VendorFilteredRows( EquipmentListTable[],EquipmentListTable[Supplier], FilterSpecs!$A$6, $A$2)</f>
        <v>https://www.mouser.com/ProductDetail/474-COM-00312</v>
      </c>
      <c r="AB332" s="125"/>
      <c r="AC332" s="125"/>
    </row>
    <row r="333" spans="1:29" x14ac:dyDescent="0.3">
      <c r="A333" s="125" t="str">
        <f>[1]!VendorFilteredRows( EquipmentListTable[],EquipmentListTable[Supplier], FilterSpecs!$A$6, $A$2)</f>
        <v>Low-Level Electronics</v>
      </c>
      <c r="B333" s="125" t="str">
        <f>[1]!VendorFilteredRows( EquipmentListTable[],EquipmentListTable[Supplier], FilterSpecs!$A$6, $A$2)</f>
        <v>DIP/TO-#/SMD Components</v>
      </c>
      <c r="C333" s="125" t="str">
        <f>[1]!VendorFilteredRows( EquipmentListTable[],EquipmentListTable[Supplier], FilterSpecs!$A$6, $A$2)</f>
        <v>SparkFun</v>
      </c>
      <c r="D333" s="125" t="str">
        <f>[1]!VendorFilteredRows( EquipmentListTable[],EquipmentListTable[Supplier], FilterSpecs!$A$6, $A$2)</f>
        <v>COM-13885</v>
      </c>
      <c r="E333" s="125">
        <f>[1]!VendorFilteredRows( EquipmentListTable[],EquipmentListTable[Supplier], FilterSpecs!$A$6, $A$2)</f>
        <v>0</v>
      </c>
      <c r="F333" s="125">
        <f>[1]!VendorFilteredRows( EquipmentListTable[],EquipmentListTable[Supplier], FilterSpecs!$A$6, $A$2)</f>
        <v>0</v>
      </c>
      <c r="G333" s="125">
        <f>[1]!VendorFilteredRows( EquipmentListTable[],EquipmentListTable[Supplier], FilterSpecs!$A$6, $A$2)</f>
        <v>0</v>
      </c>
      <c r="H333" s="125">
        <f>[1]!VendorFilteredRows( EquipmentListTable[],EquipmentListTable[Supplier], FilterSpecs!$A$6, $A$2)</f>
        <v>0</v>
      </c>
      <c r="I333" s="125">
        <f>[1]!VendorFilteredRows( EquipmentListTable[],EquipmentListTable[Supplier], FilterSpecs!$A$6, $A$2)</f>
        <v>0</v>
      </c>
      <c r="J333" s="125">
        <f>[1]!VendorFilteredRows( EquipmentListTable[],EquipmentListTable[Supplier], FilterSpecs!$A$6, $A$2)</f>
        <v>0</v>
      </c>
      <c r="K333" s="125">
        <f>[1]!VendorFilteredRows( EquipmentListTable[],EquipmentListTable[Supplier], FilterSpecs!$A$6, $A$2)</f>
        <v>0</v>
      </c>
      <c r="L333" s="125">
        <f>[1]!VendorFilteredRows( EquipmentListTable[],EquipmentListTable[Supplier], FilterSpecs!$A$6, $A$2)</f>
        <v>0</v>
      </c>
      <c r="M333" s="125" t="str">
        <f>[1]!VendorFilteredRows( EquipmentListTable[],EquipmentListTable[Supplier], FilterSpecs!$A$6, $A$2)</f>
        <v>Transistor Array - ULN2803 (3 Pack)</v>
      </c>
      <c r="N333" s="125">
        <f>[1]!VendorFilteredRows( EquipmentListTable[],EquipmentListTable[Supplier], FilterSpecs!$A$6, $A$2)</f>
        <v>1.95</v>
      </c>
      <c r="O333" s="125">
        <f>[1]!VendorFilteredRows( EquipmentListTable[],EquipmentListTable[Supplier], FilterSpecs!$A$6, $A$2)</f>
        <v>0</v>
      </c>
      <c r="P333" s="125" t="str">
        <f>[1]!VendorFilteredRows( EquipmentListTable[],EquipmentListTable[Supplier], FilterSpecs!$A$6, $A$2)</f>
        <v>A</v>
      </c>
      <c r="Q333" s="125">
        <f>[1]!VendorFilteredRows( EquipmentListTable[],EquipmentListTable[Supplier], FilterSpecs!$A$6, $A$2)</f>
        <v>449</v>
      </c>
      <c r="R333" s="125" t="str">
        <f>[1]!VendorFilteredRows( EquipmentListTable[],EquipmentListTable[Supplier], FilterSpecs!$A$6, $A$2)</f>
        <v>COM-13885</v>
      </c>
      <c r="S333" s="125">
        <f>[1]!VendorFilteredRows( EquipmentListTable[],EquipmentListTable[Supplier], FilterSpecs!$A$6, $A$2)</f>
        <v>0</v>
      </c>
      <c r="T333" s="125">
        <f>[1]!VendorFilteredRows( EquipmentListTable[],EquipmentListTable[Supplier], FilterSpecs!$A$6, $A$2)</f>
        <v>0</v>
      </c>
      <c r="U333" s="125">
        <f>[1]!VendorFilteredRows( EquipmentListTable[],EquipmentListTable[Supplier], FilterSpecs!$A$6, $A$2)</f>
        <v>0</v>
      </c>
      <c r="V333" s="125">
        <f>[1]!VendorFilteredRows( EquipmentListTable[],EquipmentListTable[Supplier], FilterSpecs!$A$6, $A$2)</f>
        <v>0</v>
      </c>
      <c r="W333" s="125">
        <f>[1]!VendorFilteredRows( EquipmentListTable[],EquipmentListTable[Supplier], FilterSpecs!$A$6, $A$2)</f>
        <v>0</v>
      </c>
      <c r="X333" s="125" t="str">
        <f>[1]!VendorFilteredRows( EquipmentListTable[],EquipmentListTable[Supplier], FilterSpecs!$A$6, $A$2)</f>
        <v>https://www.sparkfun.com/products/13885</v>
      </c>
      <c r="Y333" s="125" t="str">
        <f>[1]!VendorFilteredRows( EquipmentListTable[],EquipmentListTable[Supplier], FilterSpecs!$A$6, $A$2)</f>
        <v>https://cdn.sparkfun.com/r/92-92/assets/parts/1/1/5/2/2/13885-01.jpg</v>
      </c>
      <c r="Z333" s="125" t="str">
        <f>[1]!VendorFilteredRows( EquipmentListTable[],EquipmentListTable[Supplier], FilterSpecs!$A$6, $A$2)</f>
        <v>https://www.sparkfun.com/products/13885</v>
      </c>
      <c r="AA333" s="125" t="str">
        <f>[1]!VendorFilteredRows( EquipmentListTable[],EquipmentListTable[Supplier], FilterSpecs!$A$6, $A$2)</f>
        <v>https://www.mouser.com/ProductDetail/474-COM-13885</v>
      </c>
      <c r="AB333" s="125"/>
      <c r="AC333" s="125"/>
    </row>
    <row r="334" spans="1:29" x14ac:dyDescent="0.3">
      <c r="A334" s="125" t="str">
        <f>[1]!VendorFilteredRows( EquipmentListTable[],EquipmentListTable[Supplier], FilterSpecs!$A$6, $A$2)</f>
        <v>Low-Level Electronics</v>
      </c>
      <c r="B334" s="125" t="str">
        <f>[1]!VendorFilteredRows( EquipmentListTable[],EquipmentListTable[Supplier], FilterSpecs!$A$6, $A$2)</f>
        <v>DIP/TO-#/SMD Components</v>
      </c>
      <c r="C334" s="125" t="str">
        <f>[1]!VendorFilteredRows( EquipmentListTable[],EquipmentListTable[Supplier], FilterSpecs!$A$6, $A$2)</f>
        <v>SparkFun</v>
      </c>
      <c r="D334" s="125" t="str">
        <f>[1]!VendorFilteredRows( EquipmentListTable[],EquipmentListTable[Supplier], FilterSpecs!$A$6, $A$2)</f>
        <v>COM-11107</v>
      </c>
      <c r="E334" s="125">
        <f>[1]!VendorFilteredRows( EquipmentListTable[],EquipmentListTable[Supplier], FilterSpecs!$A$6, $A$2)</f>
        <v>0</v>
      </c>
      <c r="F334" s="125">
        <f>[1]!VendorFilteredRows( EquipmentListTable[],EquipmentListTable[Supplier], FilterSpecs!$A$6, $A$2)</f>
        <v>0</v>
      </c>
      <c r="G334" s="125">
        <f>[1]!VendorFilteredRows( EquipmentListTable[],EquipmentListTable[Supplier], FilterSpecs!$A$6, $A$2)</f>
        <v>0</v>
      </c>
      <c r="H334" s="125">
        <f>[1]!VendorFilteredRows( EquipmentListTable[],EquipmentListTable[Supplier], FilterSpecs!$A$6, $A$2)</f>
        <v>0</v>
      </c>
      <c r="I334" s="125">
        <f>[1]!VendorFilteredRows( EquipmentListTable[],EquipmentListTable[Supplier], FilterSpecs!$A$6, $A$2)</f>
        <v>0</v>
      </c>
      <c r="J334" s="125">
        <f>[1]!VendorFilteredRows( EquipmentListTable[],EquipmentListTable[Supplier], FilterSpecs!$A$6, $A$2)</f>
        <v>0</v>
      </c>
      <c r="K334" s="125">
        <f>[1]!VendorFilteredRows( EquipmentListTable[],EquipmentListTable[Supplier], FilterSpecs!$A$6, $A$2)</f>
        <v>0</v>
      </c>
      <c r="L334" s="125">
        <f>[1]!VendorFilteredRows( EquipmentListTable[],EquipmentListTable[Supplier], FilterSpecs!$A$6, $A$2)</f>
        <v>0</v>
      </c>
      <c r="M334" s="125" t="str">
        <f>[1]!VendorFilteredRows( EquipmentListTable[],EquipmentListTable[Supplier], FilterSpecs!$A$6, $A$2)</f>
        <v>MSP430 SMD IC</v>
      </c>
      <c r="N334" s="125">
        <f>[1]!VendorFilteredRows( EquipmentListTable[],EquipmentListTable[Supplier], FilterSpecs!$A$6, $A$2)</f>
        <v>1.95</v>
      </c>
      <c r="O334" s="125">
        <f>[1]!VendorFilteredRows( EquipmentListTable[],EquipmentListTable[Supplier], FilterSpecs!$A$6, $A$2)</f>
        <v>0</v>
      </c>
      <c r="P334" s="125" t="str">
        <f>[1]!VendorFilteredRows( EquipmentListTable[],EquipmentListTable[Supplier], FilterSpecs!$A$6, $A$2)</f>
        <v>A</v>
      </c>
      <c r="Q334" s="125">
        <f>[1]!VendorFilteredRows( EquipmentListTable[],EquipmentListTable[Supplier], FilterSpecs!$A$6, $A$2)</f>
        <v>450</v>
      </c>
      <c r="R334" s="125" t="str">
        <f>[1]!VendorFilteredRows( EquipmentListTable[],EquipmentListTable[Supplier], FilterSpecs!$A$6, $A$2)</f>
        <v>COM-11107</v>
      </c>
      <c r="S334" s="125">
        <f>[1]!VendorFilteredRows( EquipmentListTable[],EquipmentListTable[Supplier], FilterSpecs!$A$6, $A$2)</f>
        <v>0</v>
      </c>
      <c r="T334" s="125">
        <f>[1]!VendorFilteredRows( EquipmentListTable[],EquipmentListTable[Supplier], FilterSpecs!$A$6, $A$2)</f>
        <v>0</v>
      </c>
      <c r="U334" s="125">
        <f>[1]!VendorFilteredRows( EquipmentListTable[],EquipmentListTable[Supplier], FilterSpecs!$A$6, $A$2)</f>
        <v>0</v>
      </c>
      <c r="V334" s="125">
        <f>[1]!VendorFilteredRows( EquipmentListTable[],EquipmentListTable[Supplier], FilterSpecs!$A$6, $A$2)</f>
        <v>0</v>
      </c>
      <c r="W334" s="125">
        <f>[1]!VendorFilteredRows( EquipmentListTable[],EquipmentListTable[Supplier], FilterSpecs!$A$6, $A$2)</f>
        <v>0</v>
      </c>
      <c r="X334" s="125" t="str">
        <f>[1]!VendorFilteredRows( EquipmentListTable[],EquipmentListTable[Supplier], FilterSpecs!$A$6, $A$2)</f>
        <v>https://www.sparkfun.com/products/11107</v>
      </c>
      <c r="Y334" s="125" t="str">
        <f>[1]!VendorFilteredRows( EquipmentListTable[],EquipmentListTable[Supplier], FilterSpecs!$A$6, $A$2)</f>
        <v>https://cdn.sparkfun.com/r/92-92/assets/parts/9/1/1/11107-01.jpg</v>
      </c>
      <c r="Z334" s="125" t="str">
        <f>[1]!VendorFilteredRows( EquipmentListTable[],EquipmentListTable[Supplier], FilterSpecs!$A$6, $A$2)</f>
        <v>https://www.sparkfun.com/products/11107</v>
      </c>
      <c r="AA334" s="125" t="str">
        <f>[1]!VendorFilteredRows( EquipmentListTable[],EquipmentListTable[Supplier], FilterSpecs!$A$6, $A$2)</f>
        <v>https://www.mouser.com/ProductDetail/474-COM-11107</v>
      </c>
      <c r="AB334" s="125"/>
      <c r="AC334" s="125"/>
    </row>
    <row r="335" spans="1:29" x14ac:dyDescent="0.3">
      <c r="A335" s="125" t="str">
        <f>[1]!VendorFilteredRows( EquipmentListTable[],EquipmentListTable[Supplier], FilterSpecs!$A$6, $A$2)</f>
        <v>Low-Level Electronics</v>
      </c>
      <c r="B335" s="125" t="str">
        <f>[1]!VendorFilteredRows( EquipmentListTable[],EquipmentListTable[Supplier], FilterSpecs!$A$6, $A$2)</f>
        <v>Headers, Stackable</v>
      </c>
      <c r="C335" s="125" t="str">
        <f>[1]!VendorFilteredRows( EquipmentListTable[],EquipmentListTable[Supplier], FilterSpecs!$A$6, $A$2)</f>
        <v>SparkFun</v>
      </c>
      <c r="D335" s="125" t="str">
        <f>[1]!VendorFilteredRows( EquipmentListTable[],EquipmentListTable[Supplier], FilterSpecs!$A$6, $A$2)</f>
        <v>PRT-13875</v>
      </c>
      <c r="E335" s="125">
        <f>[1]!VendorFilteredRows( EquipmentListTable[],EquipmentListTable[Supplier], FilterSpecs!$A$6, $A$2)</f>
        <v>0</v>
      </c>
      <c r="F335" s="125">
        <f>[1]!VendorFilteredRows( EquipmentListTable[],EquipmentListTable[Supplier], FilterSpecs!$A$6, $A$2)</f>
        <v>0</v>
      </c>
      <c r="G335" s="125">
        <f>[1]!VendorFilteredRows( EquipmentListTable[],EquipmentListTable[Supplier], FilterSpecs!$A$6, $A$2)</f>
        <v>0</v>
      </c>
      <c r="H335" s="125">
        <f>[1]!VendorFilteredRows( EquipmentListTable[],EquipmentListTable[Supplier], FilterSpecs!$A$6, $A$2)</f>
        <v>0</v>
      </c>
      <c r="I335" s="125">
        <f>[1]!VendorFilteredRows( EquipmentListTable[],EquipmentListTable[Supplier], FilterSpecs!$A$6, $A$2)</f>
        <v>0</v>
      </c>
      <c r="J335" s="125">
        <f>[1]!VendorFilteredRows( EquipmentListTable[],EquipmentListTable[Supplier], FilterSpecs!$A$6, $A$2)</f>
        <v>0</v>
      </c>
      <c r="K335" s="125">
        <f>[1]!VendorFilteredRows( EquipmentListTable[],EquipmentListTable[Supplier], FilterSpecs!$A$6, $A$2)</f>
        <v>0</v>
      </c>
      <c r="L335" s="125">
        <f>[1]!VendorFilteredRows( EquipmentListTable[],EquipmentListTable[Supplier], FilterSpecs!$A$6, $A$2)</f>
        <v>0</v>
      </c>
      <c r="M335" s="125" t="str">
        <f>[1]!VendorFilteredRows( EquipmentListTable[],EquipmentListTable[Supplier], FilterSpecs!$A$6, $A$2)</f>
        <v>Stackable Header - 3 Pin (Female, 0.1\")</v>
      </c>
      <c r="N335" s="125">
        <f>[1]!VendorFilteredRows( EquipmentListTable[],EquipmentListTable[Supplier], FilterSpecs!$A$6, $A$2)</f>
        <v>0.5</v>
      </c>
      <c r="O335" s="125">
        <f>[1]!VendorFilteredRows( EquipmentListTable[],EquipmentListTable[Supplier], FilterSpecs!$A$6, $A$2)</f>
        <v>0</v>
      </c>
      <c r="P335" s="125" t="str">
        <f>[1]!VendorFilteredRows( EquipmentListTable[],EquipmentListTable[Supplier], FilterSpecs!$A$6, $A$2)</f>
        <v>A</v>
      </c>
      <c r="Q335" s="125">
        <f>[1]!VendorFilteredRows( EquipmentListTable[],EquipmentListTable[Supplier], FilterSpecs!$A$6, $A$2)</f>
        <v>451</v>
      </c>
      <c r="R335" s="125" t="str">
        <f>[1]!VendorFilteredRows( EquipmentListTable[],EquipmentListTable[Supplier], FilterSpecs!$A$6, $A$2)</f>
        <v>PRT-13875</v>
      </c>
      <c r="S335" s="125">
        <f>[1]!VendorFilteredRows( EquipmentListTable[],EquipmentListTable[Supplier], FilterSpecs!$A$6, $A$2)</f>
        <v>0</v>
      </c>
      <c r="T335" s="125">
        <f>[1]!VendorFilteredRows( EquipmentListTable[],EquipmentListTable[Supplier], FilterSpecs!$A$6, $A$2)</f>
        <v>0</v>
      </c>
      <c r="U335" s="125">
        <f>[1]!VendorFilteredRows( EquipmentListTable[],EquipmentListTable[Supplier], FilterSpecs!$A$6, $A$2)</f>
        <v>0</v>
      </c>
      <c r="V335" s="125">
        <f>[1]!VendorFilteredRows( EquipmentListTable[],EquipmentListTable[Supplier], FilterSpecs!$A$6, $A$2)</f>
        <v>0</v>
      </c>
      <c r="W335" s="125">
        <f>[1]!VendorFilteredRows( EquipmentListTable[],EquipmentListTable[Supplier], FilterSpecs!$A$6, $A$2)</f>
        <v>0</v>
      </c>
      <c r="X335" s="125" t="str">
        <f>[1]!VendorFilteredRows( EquipmentListTable[],EquipmentListTable[Supplier], FilterSpecs!$A$6, $A$2)</f>
        <v>https://www.sparkfun.com/products/13875</v>
      </c>
      <c r="Y335" s="125" t="str">
        <f>[1]!VendorFilteredRows( EquipmentListTable[],EquipmentListTable[Supplier], FilterSpecs!$A$6, $A$2)</f>
        <v>https://cdn.sparkfun.com/r/92-92/assets/parts/1/1/3/2/7/13875-02.jpg</v>
      </c>
      <c r="Z335" s="125" t="str">
        <f>[1]!VendorFilteredRows( EquipmentListTable[],EquipmentListTable[Supplier], FilterSpecs!$A$6, $A$2)</f>
        <v>https://www.sparkfun.com/products/13875</v>
      </c>
      <c r="AA335" s="125" t="str">
        <f>[1]!VendorFilteredRows( EquipmentListTable[],EquipmentListTable[Supplier], FilterSpecs!$A$6, $A$2)</f>
        <v>https://www.mouser.com/ProductDetail/474-PRT-13875</v>
      </c>
      <c r="AB335" s="125"/>
      <c r="AC335" s="125"/>
    </row>
    <row r="336" spans="1:29" x14ac:dyDescent="0.3">
      <c r="A336" s="125" t="str">
        <f>[1]!VendorFilteredRows( EquipmentListTable[],EquipmentListTable[Supplier], FilterSpecs!$A$6, $A$2)</f>
        <v>Low-Level Electronics</v>
      </c>
      <c r="B336" s="125" t="str">
        <f>[1]!VendorFilteredRows( EquipmentListTable[],EquipmentListTable[Supplier], FilterSpecs!$A$6, $A$2)</f>
        <v>Headers, Stackable</v>
      </c>
      <c r="C336" s="125" t="str">
        <f>[1]!VendorFilteredRows( EquipmentListTable[],EquipmentListTable[Supplier], FilterSpecs!$A$6, $A$2)</f>
        <v>SparkFun</v>
      </c>
      <c r="D336" s="125" t="str">
        <f>[1]!VendorFilteredRows( EquipmentListTable[],EquipmentListTable[Supplier], FilterSpecs!$A$6, $A$2)</f>
        <v>PRT-12790</v>
      </c>
      <c r="E336" s="125">
        <f>[1]!VendorFilteredRows( EquipmentListTable[],EquipmentListTable[Supplier], FilterSpecs!$A$6, $A$2)</f>
        <v>0</v>
      </c>
      <c r="F336" s="125">
        <f>[1]!VendorFilteredRows( EquipmentListTable[],EquipmentListTable[Supplier], FilterSpecs!$A$6, $A$2)</f>
        <v>3</v>
      </c>
      <c r="G336" s="125">
        <f>[1]!VendorFilteredRows( EquipmentListTable[],EquipmentListTable[Supplier], FilterSpecs!$A$6, $A$2)</f>
        <v>0</v>
      </c>
      <c r="H336" s="125">
        <f>[1]!VendorFilteredRows( EquipmentListTable[],EquipmentListTable[Supplier], FilterSpecs!$A$6, $A$2)</f>
        <v>3</v>
      </c>
      <c r="I336" s="125">
        <f>[1]!VendorFilteredRows( EquipmentListTable[],EquipmentListTable[Supplier], FilterSpecs!$A$6, $A$2)</f>
        <v>0</v>
      </c>
      <c r="J336" s="125">
        <f>[1]!VendorFilteredRows( EquipmentListTable[],EquipmentListTable[Supplier], FilterSpecs!$A$6, $A$2)</f>
        <v>0</v>
      </c>
      <c r="K336" s="125">
        <f>[1]!VendorFilteredRows( EquipmentListTable[],EquipmentListTable[Supplier], FilterSpecs!$A$6, $A$2)</f>
        <v>3</v>
      </c>
      <c r="L336" s="125">
        <f>[1]!VendorFilteredRows( EquipmentListTable[],EquipmentListTable[Supplier], FilterSpecs!$A$6, $A$2)</f>
        <v>3</v>
      </c>
      <c r="M336" s="125" t="str">
        <f>[1]!VendorFilteredRows( EquipmentListTable[],EquipmentListTable[Supplier], FilterSpecs!$A$6, $A$2)</f>
        <v>Stackable Header - 2x23 Pin Female</v>
      </c>
      <c r="N336" s="125">
        <f>[1]!VendorFilteredRows( EquipmentListTable[],EquipmentListTable[Supplier], FilterSpecs!$A$6, $A$2)</f>
        <v>2.95</v>
      </c>
      <c r="O336" s="125">
        <f>[1]!VendorFilteredRows( EquipmentListTable[],EquipmentListTable[Supplier], FilterSpecs!$A$6, $A$2)</f>
        <v>8.85</v>
      </c>
      <c r="P336" s="125" t="str">
        <f>[1]!VendorFilteredRows( EquipmentListTable[],EquipmentListTable[Supplier], FilterSpecs!$A$6, $A$2)</f>
        <v>D</v>
      </c>
      <c r="Q336" s="125">
        <f>[1]!VendorFilteredRows( EquipmentListTable[],EquipmentListTable[Supplier], FilterSpecs!$A$6, $A$2)</f>
        <v>452</v>
      </c>
      <c r="R336" s="125" t="str">
        <f>[1]!VendorFilteredRows( EquipmentListTable[],EquipmentListTable[Supplier], FilterSpecs!$A$6, $A$2)</f>
        <v>PRT-12790</v>
      </c>
      <c r="S336" s="125">
        <f>[1]!VendorFilteredRows( EquipmentListTable[],EquipmentListTable[Supplier], FilterSpecs!$A$6, $A$2)</f>
        <v>0</v>
      </c>
      <c r="T336" s="125">
        <f>[1]!VendorFilteredRows( EquipmentListTable[],EquipmentListTable[Supplier], FilterSpecs!$A$6, $A$2)</f>
        <v>8.8500000000000014</v>
      </c>
      <c r="U336" s="125">
        <f>[1]!VendorFilteredRows( EquipmentListTable[],EquipmentListTable[Supplier], FilterSpecs!$A$6, $A$2)</f>
        <v>0</v>
      </c>
      <c r="V336" s="125">
        <f>[1]!VendorFilteredRows( EquipmentListTable[],EquipmentListTable[Supplier], FilterSpecs!$A$6, $A$2)</f>
        <v>8.85</v>
      </c>
      <c r="W336" s="125">
        <f>[1]!VendorFilteredRows( EquipmentListTable[],EquipmentListTable[Supplier], FilterSpecs!$A$6, $A$2)</f>
        <v>8.85</v>
      </c>
      <c r="X336" s="125" t="str">
        <f>[1]!VendorFilteredRows( EquipmentListTable[],EquipmentListTable[Supplier], FilterSpecs!$A$6, $A$2)</f>
        <v>https://www.sparkfun.com/products/12790</v>
      </c>
      <c r="Y336" s="125" t="str">
        <f>[1]!VendorFilteredRows( EquipmentListTable[],EquipmentListTable[Supplier], FilterSpecs!$A$6, $A$2)</f>
        <v>https://cdn.sparkfun.com/r/92-92/assets/parts/9/6/0/8/12790-01.jpg</v>
      </c>
      <c r="Z336" s="125" t="str">
        <f>[1]!VendorFilteredRows( EquipmentListTable[],EquipmentListTable[Supplier], FilterSpecs!$A$6, $A$2)</f>
        <v>https://www.sparkfun.com/products/12790</v>
      </c>
      <c r="AA336" s="125" t="str">
        <f>[1]!VendorFilteredRows( EquipmentListTable[],EquipmentListTable[Supplier], FilterSpecs!$A$6, $A$2)</f>
        <v>https://www.mouser.com/ProductDetail/474-PRT-12790</v>
      </c>
      <c r="AB336" s="125"/>
      <c r="AC336" s="125"/>
    </row>
    <row r="337" spans="1:29" x14ac:dyDescent="0.3">
      <c r="A337" s="125" t="str">
        <f>[1]!VendorFilteredRows( EquipmentListTable[],EquipmentListTable[Supplier], FilterSpecs!$A$6, $A$2)</f>
        <v>Low-Level Electronics</v>
      </c>
      <c r="B337" s="125" t="str">
        <f>[1]!VendorFilteredRows( EquipmentListTable[],EquipmentListTable[Supplier], FilterSpecs!$A$6, $A$2)</f>
        <v>Headers, Stackable</v>
      </c>
      <c r="C337" s="125" t="str">
        <f>[1]!VendorFilteredRows( EquipmentListTable[],EquipmentListTable[Supplier], FilterSpecs!$A$6, $A$2)</f>
        <v>SparkFun</v>
      </c>
      <c r="D337" s="125" t="str">
        <f>[1]!VendorFilteredRows( EquipmentListTable[],EquipmentListTable[Supplier], FilterSpecs!$A$6, $A$2)</f>
        <v>PRT-10007</v>
      </c>
      <c r="E337" s="125">
        <f>[1]!VendorFilteredRows( EquipmentListTable[],EquipmentListTable[Supplier], FilterSpecs!$A$6, $A$2)</f>
        <v>0</v>
      </c>
      <c r="F337" s="125">
        <f>[1]!VendorFilteredRows( EquipmentListTable[],EquipmentListTable[Supplier], FilterSpecs!$A$6, $A$2)</f>
        <v>0</v>
      </c>
      <c r="G337" s="125">
        <f>[1]!VendorFilteredRows( EquipmentListTable[],EquipmentListTable[Supplier], FilterSpecs!$A$6, $A$2)</f>
        <v>0</v>
      </c>
      <c r="H337" s="125">
        <f>[1]!VendorFilteredRows( EquipmentListTable[],EquipmentListTable[Supplier], FilterSpecs!$A$6, $A$2)</f>
        <v>0</v>
      </c>
      <c r="I337" s="125">
        <f>[1]!VendorFilteredRows( EquipmentListTable[],EquipmentListTable[Supplier], FilterSpecs!$A$6, $A$2)</f>
        <v>0</v>
      </c>
      <c r="J337" s="125">
        <f>[1]!VendorFilteredRows( EquipmentListTable[],EquipmentListTable[Supplier], FilterSpecs!$A$6, $A$2)</f>
        <v>0</v>
      </c>
      <c r="K337" s="125">
        <f>[1]!VendorFilteredRows( EquipmentListTable[],EquipmentListTable[Supplier], FilterSpecs!$A$6, $A$2)</f>
        <v>0</v>
      </c>
      <c r="L337" s="125">
        <f>[1]!VendorFilteredRows( EquipmentListTable[],EquipmentListTable[Supplier], FilterSpecs!$A$6, $A$2)</f>
        <v>0</v>
      </c>
      <c r="M337" s="125" t="str">
        <f>[1]!VendorFilteredRows( EquipmentListTable[],EquipmentListTable[Supplier], FilterSpecs!$A$6, $A$2)</f>
        <v>Arduino Stackable Header Kit</v>
      </c>
      <c r="N337" s="125">
        <f>[1]!VendorFilteredRows( EquipmentListTable[],EquipmentListTable[Supplier], FilterSpecs!$A$6, $A$2)</f>
        <v>1.5</v>
      </c>
      <c r="O337" s="125">
        <f>[1]!VendorFilteredRows( EquipmentListTable[],EquipmentListTable[Supplier], FilterSpecs!$A$6, $A$2)</f>
        <v>0</v>
      </c>
      <c r="P337" s="125" t="str">
        <f>[1]!VendorFilteredRows( EquipmentListTable[],EquipmentListTable[Supplier], FilterSpecs!$A$6, $A$2)</f>
        <v>A</v>
      </c>
      <c r="Q337" s="125">
        <f>[1]!VendorFilteredRows( EquipmentListTable[],EquipmentListTable[Supplier], FilterSpecs!$A$6, $A$2)</f>
        <v>453</v>
      </c>
      <c r="R337" s="125" t="str">
        <f>[1]!VendorFilteredRows( EquipmentListTable[],EquipmentListTable[Supplier], FilterSpecs!$A$6, $A$2)</f>
        <v>PRT-10007</v>
      </c>
      <c r="S337" s="125">
        <f>[1]!VendorFilteredRows( EquipmentListTable[],EquipmentListTable[Supplier], FilterSpecs!$A$6, $A$2)</f>
        <v>0</v>
      </c>
      <c r="T337" s="125">
        <f>[1]!VendorFilteredRows( EquipmentListTable[],EquipmentListTable[Supplier], FilterSpecs!$A$6, $A$2)</f>
        <v>0</v>
      </c>
      <c r="U337" s="125">
        <f>[1]!VendorFilteredRows( EquipmentListTable[],EquipmentListTable[Supplier], FilterSpecs!$A$6, $A$2)</f>
        <v>0</v>
      </c>
      <c r="V337" s="125">
        <f>[1]!VendorFilteredRows( EquipmentListTable[],EquipmentListTable[Supplier], FilterSpecs!$A$6, $A$2)</f>
        <v>0</v>
      </c>
      <c r="W337" s="125">
        <f>[1]!VendorFilteredRows( EquipmentListTable[],EquipmentListTable[Supplier], FilterSpecs!$A$6, $A$2)</f>
        <v>0</v>
      </c>
      <c r="X337" s="125" t="str">
        <f>[1]!VendorFilteredRows( EquipmentListTable[],EquipmentListTable[Supplier], FilterSpecs!$A$6, $A$2)</f>
        <v>https://www.sparkfun.com/products/10007</v>
      </c>
      <c r="Y337" s="125" t="str">
        <f>[1]!VendorFilteredRows( EquipmentListTable[],EquipmentListTable[Supplier], FilterSpecs!$A$6, $A$2)</f>
        <v>https://cdn.sparkfun.com/r/92-92/assets/parts/4/1/6/6/10007-01.jpg</v>
      </c>
      <c r="Z337" s="125" t="str">
        <f>[1]!VendorFilteredRows( EquipmentListTable[],EquipmentListTable[Supplier], FilterSpecs!$A$6, $A$2)</f>
        <v>https://www.sparkfun.com/products/10007</v>
      </c>
      <c r="AA337" s="125" t="str">
        <f>[1]!VendorFilteredRows( EquipmentListTable[],EquipmentListTable[Supplier], FilterSpecs!$A$6, $A$2)</f>
        <v>https://www.mouser.com/ProductDetail/474-PRT-10007</v>
      </c>
      <c r="AB337" s="125"/>
      <c r="AC337" s="125"/>
    </row>
    <row r="338" spans="1:29" x14ac:dyDescent="0.3">
      <c r="A338" s="125" t="str">
        <f>[1]!VendorFilteredRows( EquipmentListTable[],EquipmentListTable[Supplier], FilterSpecs!$A$6, $A$2)</f>
        <v>Low-Level Electronics</v>
      </c>
      <c r="B338" s="125" t="str">
        <f>[1]!VendorFilteredRows( EquipmentListTable[],EquipmentListTable[Supplier], FilterSpecs!$A$6, $A$2)</f>
        <v>Headers, Stackable</v>
      </c>
      <c r="C338" s="125" t="str">
        <f>[1]!VendorFilteredRows( EquipmentListTable[],EquipmentListTable[Supplier], FilterSpecs!$A$6, $A$2)</f>
        <v>SparkFun</v>
      </c>
      <c r="D338" s="125" t="str">
        <f>[1]!VendorFilteredRows( EquipmentListTable[],EquipmentListTable[Supplier], FilterSpecs!$A$6, $A$2)</f>
        <v>PRT-11376</v>
      </c>
      <c r="E338" s="125">
        <f>[1]!VendorFilteredRows( EquipmentListTable[],EquipmentListTable[Supplier], FilterSpecs!$A$6, $A$2)</f>
        <v>0</v>
      </c>
      <c r="F338" s="125">
        <f>[1]!VendorFilteredRows( EquipmentListTable[],EquipmentListTable[Supplier], FilterSpecs!$A$6, $A$2)</f>
        <v>0</v>
      </c>
      <c r="G338" s="125">
        <f>[1]!VendorFilteredRows( EquipmentListTable[],EquipmentListTable[Supplier], FilterSpecs!$A$6, $A$2)</f>
        <v>0</v>
      </c>
      <c r="H338" s="125">
        <f>[1]!VendorFilteredRows( EquipmentListTable[],EquipmentListTable[Supplier], FilterSpecs!$A$6, $A$2)</f>
        <v>0</v>
      </c>
      <c r="I338" s="125">
        <f>[1]!VendorFilteredRows( EquipmentListTable[],EquipmentListTable[Supplier], FilterSpecs!$A$6, $A$2)</f>
        <v>0</v>
      </c>
      <c r="J338" s="125">
        <f>[1]!VendorFilteredRows( EquipmentListTable[],EquipmentListTable[Supplier], FilterSpecs!$A$6, $A$2)</f>
        <v>0</v>
      </c>
      <c r="K338" s="125">
        <f>[1]!VendorFilteredRows( EquipmentListTable[],EquipmentListTable[Supplier], FilterSpecs!$A$6, $A$2)</f>
        <v>0</v>
      </c>
      <c r="L338" s="125">
        <f>[1]!VendorFilteredRows( EquipmentListTable[],EquipmentListTable[Supplier], FilterSpecs!$A$6, $A$2)</f>
        <v>0</v>
      </c>
      <c r="M338" s="125" t="str">
        <f>[1]!VendorFilteredRows( EquipmentListTable[],EquipmentListTable[Supplier], FilterSpecs!$A$6, $A$2)</f>
        <v>Arduino Stackable Header - 10 Pin</v>
      </c>
      <c r="N338" s="125">
        <f>[1]!VendorFilteredRows( EquipmentListTable[],EquipmentListTable[Supplier], FilterSpecs!$A$6, $A$2)</f>
        <v>0.5</v>
      </c>
      <c r="O338" s="125">
        <f>[1]!VendorFilteredRows( EquipmentListTable[],EquipmentListTable[Supplier], FilterSpecs!$A$6, $A$2)</f>
        <v>0</v>
      </c>
      <c r="P338" s="125" t="str">
        <f>[1]!VendorFilteredRows( EquipmentListTable[],EquipmentListTable[Supplier], FilterSpecs!$A$6, $A$2)</f>
        <v>A</v>
      </c>
      <c r="Q338" s="125">
        <f>[1]!VendorFilteredRows( EquipmentListTable[],EquipmentListTable[Supplier], FilterSpecs!$A$6, $A$2)</f>
        <v>454</v>
      </c>
      <c r="R338" s="125" t="str">
        <f>[1]!VendorFilteredRows( EquipmentListTable[],EquipmentListTable[Supplier], FilterSpecs!$A$6, $A$2)</f>
        <v>PRT-11376</v>
      </c>
      <c r="S338" s="125">
        <f>[1]!VendorFilteredRows( EquipmentListTable[],EquipmentListTable[Supplier], FilterSpecs!$A$6, $A$2)</f>
        <v>0</v>
      </c>
      <c r="T338" s="125">
        <f>[1]!VendorFilteredRows( EquipmentListTable[],EquipmentListTable[Supplier], FilterSpecs!$A$6, $A$2)</f>
        <v>0</v>
      </c>
      <c r="U338" s="125">
        <f>[1]!VendorFilteredRows( EquipmentListTable[],EquipmentListTable[Supplier], FilterSpecs!$A$6, $A$2)</f>
        <v>0</v>
      </c>
      <c r="V338" s="125">
        <f>[1]!VendorFilteredRows( EquipmentListTable[],EquipmentListTable[Supplier], FilterSpecs!$A$6, $A$2)</f>
        <v>0</v>
      </c>
      <c r="W338" s="125">
        <f>[1]!VendorFilteredRows( EquipmentListTable[],EquipmentListTable[Supplier], FilterSpecs!$A$6, $A$2)</f>
        <v>0</v>
      </c>
      <c r="X338" s="125" t="str">
        <f>[1]!VendorFilteredRows( EquipmentListTable[],EquipmentListTable[Supplier], FilterSpecs!$A$6, $A$2)</f>
        <v>https://www.sparkfun.com/products/11376</v>
      </c>
      <c r="Y338" s="125" t="str">
        <f>[1]!VendorFilteredRows( EquipmentListTable[],EquipmentListTable[Supplier], FilterSpecs!$A$6, $A$2)</f>
        <v>https://cdn.sparkfun.com/r/92-92/assets/parts/7/1/2/2/11376-01a.jpg</v>
      </c>
      <c r="Z338" s="125" t="str">
        <f>[1]!VendorFilteredRows( EquipmentListTable[],EquipmentListTable[Supplier], FilterSpecs!$A$6, $A$2)</f>
        <v>https://www.sparkfun.com/products/11376</v>
      </c>
      <c r="AA338" s="125" t="str">
        <f>[1]!VendorFilteredRows( EquipmentListTable[],EquipmentListTable[Supplier], FilterSpecs!$A$6, $A$2)</f>
        <v>https://www.mouser.com/ProductDetail/474-PRT-11376</v>
      </c>
      <c r="AB338" s="125"/>
      <c r="AC338" s="125"/>
    </row>
    <row r="339" spans="1:29" x14ac:dyDescent="0.3">
      <c r="A339" s="125" t="str">
        <f>[1]!VendorFilteredRows( EquipmentListTable[],EquipmentListTable[Supplier], FilterSpecs!$A$6, $A$2)</f>
        <v>Low-Level Electronics</v>
      </c>
      <c r="B339" s="125" t="str">
        <f>[1]!VendorFilteredRows( EquipmentListTable[],EquipmentListTable[Supplier], FilterSpecs!$A$6, $A$2)</f>
        <v>Headers, Stackable</v>
      </c>
      <c r="C339" s="125" t="str">
        <f>[1]!VendorFilteredRows( EquipmentListTable[],EquipmentListTable[Supplier], FilterSpecs!$A$6, $A$2)</f>
        <v>SparkFun</v>
      </c>
      <c r="D339" s="125" t="str">
        <f>[1]!VendorFilteredRows( EquipmentListTable[],EquipmentListTable[Supplier], FilterSpecs!$A$6, $A$2)</f>
        <v>PRT-14311</v>
      </c>
      <c r="E339" s="125">
        <f>[1]!VendorFilteredRows( EquipmentListTable[],EquipmentListTable[Supplier], FilterSpecs!$A$6, $A$2)</f>
        <v>0</v>
      </c>
      <c r="F339" s="125">
        <f>[1]!VendorFilteredRows( EquipmentListTable[],EquipmentListTable[Supplier], FilterSpecs!$A$6, $A$2)</f>
        <v>0</v>
      </c>
      <c r="G339" s="125">
        <f>[1]!VendorFilteredRows( EquipmentListTable[],EquipmentListTable[Supplier], FilterSpecs!$A$6, $A$2)</f>
        <v>0</v>
      </c>
      <c r="H339" s="125">
        <f>[1]!VendorFilteredRows( EquipmentListTable[],EquipmentListTable[Supplier], FilterSpecs!$A$6, $A$2)</f>
        <v>0</v>
      </c>
      <c r="I339" s="125">
        <f>[1]!VendorFilteredRows( EquipmentListTable[],EquipmentListTable[Supplier], FilterSpecs!$A$6, $A$2)</f>
        <v>0</v>
      </c>
      <c r="J339" s="125">
        <f>[1]!VendorFilteredRows( EquipmentListTable[],EquipmentListTable[Supplier], FilterSpecs!$A$6, $A$2)</f>
        <v>0</v>
      </c>
      <c r="K339" s="125">
        <f>[1]!VendorFilteredRows( EquipmentListTable[],EquipmentListTable[Supplier], FilterSpecs!$A$6, $A$2)</f>
        <v>0</v>
      </c>
      <c r="L339" s="125">
        <f>[1]!VendorFilteredRows( EquipmentListTable[],EquipmentListTable[Supplier], FilterSpecs!$A$6, $A$2)</f>
        <v>0</v>
      </c>
      <c r="M339" s="125" t="str">
        <f>[1]!VendorFilteredRows( EquipmentListTable[],EquipmentListTable[Supplier], FilterSpecs!$A$6, $A$2)</f>
        <v>ESP32 Thing Stackable Header Set</v>
      </c>
      <c r="N339" s="125">
        <f>[1]!VendorFilteredRows( EquipmentListTable[],EquipmentListTable[Supplier], FilterSpecs!$A$6, $A$2)</f>
        <v>1.5</v>
      </c>
      <c r="O339" s="125">
        <f>[1]!VendorFilteredRows( EquipmentListTable[],EquipmentListTable[Supplier], FilterSpecs!$A$6, $A$2)</f>
        <v>0</v>
      </c>
      <c r="P339" s="125" t="str">
        <f>[1]!VendorFilteredRows( EquipmentListTable[],EquipmentListTable[Supplier], FilterSpecs!$A$6, $A$2)</f>
        <v>A</v>
      </c>
      <c r="Q339" s="125">
        <f>[1]!VendorFilteredRows( EquipmentListTable[],EquipmentListTable[Supplier], FilterSpecs!$A$6, $A$2)</f>
        <v>455</v>
      </c>
      <c r="R339" s="125" t="str">
        <f>[1]!VendorFilteredRows( EquipmentListTable[],EquipmentListTable[Supplier], FilterSpecs!$A$6, $A$2)</f>
        <v>PRT-14311</v>
      </c>
      <c r="S339" s="125">
        <f>[1]!VendorFilteredRows( EquipmentListTable[],EquipmentListTable[Supplier], FilterSpecs!$A$6, $A$2)</f>
        <v>0</v>
      </c>
      <c r="T339" s="125">
        <f>[1]!VendorFilteredRows( EquipmentListTable[],EquipmentListTable[Supplier], FilterSpecs!$A$6, $A$2)</f>
        <v>0</v>
      </c>
      <c r="U339" s="125">
        <f>[1]!VendorFilteredRows( EquipmentListTable[],EquipmentListTable[Supplier], FilterSpecs!$A$6, $A$2)</f>
        <v>0</v>
      </c>
      <c r="V339" s="125">
        <f>[1]!VendorFilteredRows( EquipmentListTable[],EquipmentListTable[Supplier], FilterSpecs!$A$6, $A$2)</f>
        <v>0</v>
      </c>
      <c r="W339" s="125">
        <f>[1]!VendorFilteredRows( EquipmentListTable[],EquipmentListTable[Supplier], FilterSpecs!$A$6, $A$2)</f>
        <v>0</v>
      </c>
      <c r="X339" s="125" t="str">
        <f>[1]!VendorFilteredRows( EquipmentListTable[],EquipmentListTable[Supplier], FilterSpecs!$A$6, $A$2)</f>
        <v>https://www.sparkfun.com/products/14311</v>
      </c>
      <c r="Y339" s="125" t="str">
        <f>[1]!VendorFilteredRows( EquipmentListTable[],EquipmentListTable[Supplier], FilterSpecs!$A$6, $A$2)</f>
        <v>https://cdn.sparkfun.com/r/92-92/assets/parts/1/2/2/7/9/14311-01.jpg</v>
      </c>
      <c r="Z339" s="125" t="str">
        <f>[1]!VendorFilteredRows( EquipmentListTable[],EquipmentListTable[Supplier], FilterSpecs!$A$6, $A$2)</f>
        <v>https://www.sparkfun.com/products/14311</v>
      </c>
      <c r="AA339" s="125" t="str">
        <f>[1]!VendorFilteredRows( EquipmentListTable[],EquipmentListTable[Supplier], FilterSpecs!$A$6, $A$2)</f>
        <v>https://www.mouser.com/ProductDetail/474-PRT-14311</v>
      </c>
      <c r="AB339" s="125"/>
      <c r="AC339" s="125"/>
    </row>
    <row r="340" spans="1:29" x14ac:dyDescent="0.3">
      <c r="A340" s="125" t="str">
        <f>[1]!VendorFilteredRows( EquipmentListTable[],EquipmentListTable[Supplier], FilterSpecs!$A$6, $A$2)</f>
        <v>Low-Level Electronics</v>
      </c>
      <c r="B340" s="125" t="str">
        <f>[1]!VendorFilteredRows( EquipmentListTable[],EquipmentListTable[Supplier], FilterSpecs!$A$6, $A$2)</f>
        <v>Headers, Stackable</v>
      </c>
      <c r="C340" s="125" t="str">
        <f>[1]!VendorFilteredRows( EquipmentListTable[],EquipmentListTable[Supplier], FilterSpecs!$A$6, $A$2)</f>
        <v>SparkFun</v>
      </c>
      <c r="D340" s="125" t="str">
        <f>[1]!VendorFilteredRows( EquipmentListTable[],EquipmentListTable[Supplier], FilterSpecs!$A$6, $A$2)</f>
        <v>PRT-14322</v>
      </c>
      <c r="E340" s="125">
        <f>[1]!VendorFilteredRows( EquipmentListTable[],EquipmentListTable[Supplier], FilterSpecs!$A$6, $A$2)</f>
        <v>0</v>
      </c>
      <c r="F340" s="125">
        <f>[1]!VendorFilteredRows( EquipmentListTable[],EquipmentListTable[Supplier], FilterSpecs!$A$6, $A$2)</f>
        <v>0</v>
      </c>
      <c r="G340" s="125">
        <f>[1]!VendorFilteredRows( EquipmentListTable[],EquipmentListTable[Supplier], FilterSpecs!$A$6, $A$2)</f>
        <v>0</v>
      </c>
      <c r="H340" s="125">
        <f>[1]!VendorFilteredRows( EquipmentListTable[],EquipmentListTable[Supplier], FilterSpecs!$A$6, $A$2)</f>
        <v>0</v>
      </c>
      <c r="I340" s="125">
        <f>[1]!VendorFilteredRows( EquipmentListTable[],EquipmentListTable[Supplier], FilterSpecs!$A$6, $A$2)</f>
        <v>0</v>
      </c>
      <c r="J340" s="125">
        <f>[1]!VendorFilteredRows( EquipmentListTable[],EquipmentListTable[Supplier], FilterSpecs!$A$6, $A$2)</f>
        <v>0</v>
      </c>
      <c r="K340" s="125">
        <f>[1]!VendorFilteredRows( EquipmentListTable[],EquipmentListTable[Supplier], FilterSpecs!$A$6, $A$2)</f>
        <v>0</v>
      </c>
      <c r="L340" s="125">
        <f>[1]!VendorFilteredRows( EquipmentListTable[],EquipmentListTable[Supplier], FilterSpecs!$A$6, $A$2)</f>
        <v>0</v>
      </c>
      <c r="M340" s="125" t="str">
        <f>[1]!VendorFilteredRows( EquipmentListTable[],EquipmentListTable[Supplier], FilterSpecs!$A$6, $A$2)</f>
        <v>Photon Stackable Header - 12 Pin</v>
      </c>
      <c r="N340" s="125">
        <f>[1]!VendorFilteredRows( EquipmentListTable[],EquipmentListTable[Supplier], FilterSpecs!$A$6, $A$2)</f>
        <v>0.5</v>
      </c>
      <c r="O340" s="125">
        <f>[1]!VendorFilteredRows( EquipmentListTable[],EquipmentListTable[Supplier], FilterSpecs!$A$6, $A$2)</f>
        <v>0</v>
      </c>
      <c r="P340" s="125" t="str">
        <f>[1]!VendorFilteredRows( EquipmentListTable[],EquipmentListTable[Supplier], FilterSpecs!$A$6, $A$2)</f>
        <v>A</v>
      </c>
      <c r="Q340" s="125">
        <f>[1]!VendorFilteredRows( EquipmentListTable[],EquipmentListTable[Supplier], FilterSpecs!$A$6, $A$2)</f>
        <v>456</v>
      </c>
      <c r="R340" s="125" t="str">
        <f>[1]!VendorFilteredRows( EquipmentListTable[],EquipmentListTable[Supplier], FilterSpecs!$A$6, $A$2)</f>
        <v>PRT-14322</v>
      </c>
      <c r="S340" s="125">
        <f>[1]!VendorFilteredRows( EquipmentListTable[],EquipmentListTable[Supplier], FilterSpecs!$A$6, $A$2)</f>
        <v>0</v>
      </c>
      <c r="T340" s="125">
        <f>[1]!VendorFilteredRows( EquipmentListTable[],EquipmentListTable[Supplier], FilterSpecs!$A$6, $A$2)</f>
        <v>0</v>
      </c>
      <c r="U340" s="125">
        <f>[1]!VendorFilteredRows( EquipmentListTable[],EquipmentListTable[Supplier], FilterSpecs!$A$6, $A$2)</f>
        <v>0</v>
      </c>
      <c r="V340" s="125">
        <f>[1]!VendorFilteredRows( EquipmentListTable[],EquipmentListTable[Supplier], FilterSpecs!$A$6, $A$2)</f>
        <v>0</v>
      </c>
      <c r="W340" s="125">
        <f>[1]!VendorFilteredRows( EquipmentListTable[],EquipmentListTable[Supplier], FilterSpecs!$A$6, $A$2)</f>
        <v>0</v>
      </c>
      <c r="X340" s="125" t="str">
        <f>[1]!VendorFilteredRows( EquipmentListTable[],EquipmentListTable[Supplier], FilterSpecs!$A$6, $A$2)</f>
        <v>https://www.sparkfun.com/products/14322</v>
      </c>
      <c r="Y340" s="125" t="str">
        <f>[1]!VendorFilteredRows( EquipmentListTable[],EquipmentListTable[Supplier], FilterSpecs!$A$6, $A$2)</f>
        <v>https://cdn.sparkfun.com/r/92-92/assets/parts/1/0/6/5/6/14322-02.jpg</v>
      </c>
      <c r="Z340" s="125" t="str">
        <f>[1]!VendorFilteredRows( EquipmentListTable[],EquipmentListTable[Supplier], FilterSpecs!$A$6, $A$2)</f>
        <v>https://www.sparkfun.com/products/14322</v>
      </c>
      <c r="AA340" s="125" t="str">
        <f>[1]!VendorFilteredRows( EquipmentListTable[],EquipmentListTable[Supplier], FilterSpecs!$A$6, $A$2)</f>
        <v>https://www.mouser.com/ProductDetail/474-PRT-14322</v>
      </c>
      <c r="AB340" s="125"/>
      <c r="AC340" s="125"/>
    </row>
    <row r="341" spans="1:29" x14ac:dyDescent="0.3">
      <c r="A341" s="125" t="str">
        <f>[1]!VendorFilteredRows( EquipmentListTable[],EquipmentListTable[Supplier], FilterSpecs!$A$6, $A$2)</f>
        <v>Low-Level Electronics</v>
      </c>
      <c r="B341" s="125" t="str">
        <f>[1]!VendorFilteredRows( EquipmentListTable[],EquipmentListTable[Supplier], FilterSpecs!$A$6, $A$2)</f>
        <v>Headers, Stackable</v>
      </c>
      <c r="C341" s="125" t="str">
        <f>[1]!VendorFilteredRows( EquipmentListTable[],EquipmentListTable[Supplier], FilterSpecs!$A$6, $A$2)</f>
        <v>SparkFun</v>
      </c>
      <c r="D341" s="125" t="str">
        <f>[1]!VendorFilteredRows( EquipmentListTable[],EquipmentListTable[Supplier], FilterSpecs!$A$6, $A$2)</f>
        <v>PRT-13925</v>
      </c>
      <c r="E341" s="125">
        <f>[1]!VendorFilteredRows( EquipmentListTable[],EquipmentListTable[Supplier], FilterSpecs!$A$6, $A$2)</f>
        <v>0</v>
      </c>
      <c r="F341" s="125">
        <f>[1]!VendorFilteredRows( EquipmentListTable[],EquipmentListTable[Supplier], FilterSpecs!$A$6, $A$2)</f>
        <v>0</v>
      </c>
      <c r="G341" s="125">
        <f>[1]!VendorFilteredRows( EquipmentListTable[],EquipmentListTable[Supplier], FilterSpecs!$A$6, $A$2)</f>
        <v>0</v>
      </c>
      <c r="H341" s="125">
        <f>[1]!VendorFilteredRows( EquipmentListTable[],EquipmentListTable[Supplier], FilterSpecs!$A$6, $A$2)</f>
        <v>0</v>
      </c>
      <c r="I341" s="125">
        <f>[1]!VendorFilteredRows( EquipmentListTable[],EquipmentListTable[Supplier], FilterSpecs!$A$6, $A$2)</f>
        <v>0</v>
      </c>
      <c r="J341" s="125">
        <f>[1]!VendorFilteredRows( EquipmentListTable[],EquipmentListTable[Supplier], FilterSpecs!$A$6, $A$2)</f>
        <v>0</v>
      </c>
      <c r="K341" s="125">
        <f>[1]!VendorFilteredRows( EquipmentListTable[],EquipmentListTable[Supplier], FilterSpecs!$A$6, $A$2)</f>
        <v>0</v>
      </c>
      <c r="L341" s="125">
        <f>[1]!VendorFilteredRows( EquipmentListTable[],EquipmentListTable[Supplier], FilterSpecs!$A$6, $A$2)</f>
        <v>0</v>
      </c>
      <c r="M341" s="125" t="str">
        <f>[1]!VendorFilteredRows( EquipmentListTable[],EquipmentListTable[Supplier], FilterSpecs!$A$6, $A$2)</f>
        <v>Teensy Header Kit</v>
      </c>
      <c r="N341" s="125">
        <f>[1]!VendorFilteredRows( EquipmentListTable[],EquipmentListTable[Supplier], FilterSpecs!$A$6, $A$2)</f>
        <v>1.5</v>
      </c>
      <c r="O341" s="125">
        <f>[1]!VendorFilteredRows( EquipmentListTable[],EquipmentListTable[Supplier], FilterSpecs!$A$6, $A$2)</f>
        <v>0</v>
      </c>
      <c r="P341" s="125" t="str">
        <f>[1]!VendorFilteredRows( EquipmentListTable[],EquipmentListTable[Supplier], FilterSpecs!$A$6, $A$2)</f>
        <v>A</v>
      </c>
      <c r="Q341" s="125">
        <f>[1]!VendorFilteredRows( EquipmentListTable[],EquipmentListTable[Supplier], FilterSpecs!$A$6, $A$2)</f>
        <v>457</v>
      </c>
      <c r="R341" s="125" t="str">
        <f>[1]!VendorFilteredRows( EquipmentListTable[],EquipmentListTable[Supplier], FilterSpecs!$A$6, $A$2)</f>
        <v>PRT-13925</v>
      </c>
      <c r="S341" s="125">
        <f>[1]!VendorFilteredRows( EquipmentListTable[],EquipmentListTable[Supplier], FilterSpecs!$A$6, $A$2)</f>
        <v>0</v>
      </c>
      <c r="T341" s="125">
        <f>[1]!VendorFilteredRows( EquipmentListTable[],EquipmentListTable[Supplier], FilterSpecs!$A$6, $A$2)</f>
        <v>0</v>
      </c>
      <c r="U341" s="125">
        <f>[1]!VendorFilteredRows( EquipmentListTable[],EquipmentListTable[Supplier], FilterSpecs!$A$6, $A$2)</f>
        <v>0</v>
      </c>
      <c r="V341" s="125">
        <f>[1]!VendorFilteredRows( EquipmentListTable[],EquipmentListTable[Supplier], FilterSpecs!$A$6, $A$2)</f>
        <v>0</v>
      </c>
      <c r="W341" s="125">
        <f>[1]!VendorFilteredRows( EquipmentListTable[],EquipmentListTable[Supplier], FilterSpecs!$A$6, $A$2)</f>
        <v>0</v>
      </c>
      <c r="X341" s="125" t="str">
        <f>[1]!VendorFilteredRows( EquipmentListTable[],EquipmentListTable[Supplier], FilterSpecs!$A$6, $A$2)</f>
        <v>https://www.sparkfun.com/products/13925</v>
      </c>
      <c r="Y341" s="125" t="str">
        <f>[1]!VendorFilteredRows( EquipmentListTable[],EquipmentListTable[Supplier], FilterSpecs!$A$6, $A$2)</f>
        <v>https://cdn.sparkfun.com/r/92-92/assets/parts/1/1/5/9/7/13925-01.jpg</v>
      </c>
      <c r="Z341" s="125" t="str">
        <f>[1]!VendorFilteredRows( EquipmentListTable[],EquipmentListTable[Supplier], FilterSpecs!$A$6, $A$2)</f>
        <v>https://www.sparkfun.com/products/13925</v>
      </c>
      <c r="AA341" s="125" t="str">
        <f>[1]!VendorFilteredRows( EquipmentListTable[],EquipmentListTable[Supplier], FilterSpecs!$A$6, $A$2)</f>
        <v>https://www.mouser.com/ProductDetail/474-PRT-13925</v>
      </c>
      <c r="AB341" s="125"/>
      <c r="AC341" s="125"/>
    </row>
    <row r="342" spans="1:29" x14ac:dyDescent="0.3">
      <c r="A342" s="125" t="str">
        <f>[1]!VendorFilteredRows( EquipmentListTable[],EquipmentListTable[Supplier], FilterSpecs!$A$6, $A$2)</f>
        <v>Low-Level Electronics</v>
      </c>
      <c r="B342" s="125" t="str">
        <f>[1]!VendorFilteredRows( EquipmentListTable[],EquipmentListTable[Supplier], FilterSpecs!$A$6, $A$2)</f>
        <v>Headers, Male</v>
      </c>
      <c r="C342" s="125" t="str">
        <f>[1]!VendorFilteredRows( EquipmentListTable[],EquipmentListTable[Supplier], FilterSpecs!$A$6, $A$2)</f>
        <v>SparkFun</v>
      </c>
      <c r="D342" s="125" t="str">
        <f>[1]!VendorFilteredRows( EquipmentListTable[],EquipmentListTable[Supplier], FilterSpecs!$A$6, $A$2)</f>
        <v>PRT-12807</v>
      </c>
      <c r="E342" s="125">
        <f>[1]!VendorFilteredRows( EquipmentListTable[],EquipmentListTable[Supplier], FilterSpecs!$A$6, $A$2)</f>
        <v>0</v>
      </c>
      <c r="F342" s="125">
        <f>[1]!VendorFilteredRows( EquipmentListTable[],EquipmentListTable[Supplier], FilterSpecs!$A$6, $A$2)</f>
        <v>0</v>
      </c>
      <c r="G342" s="125">
        <f>[1]!VendorFilteredRows( EquipmentListTable[],EquipmentListTable[Supplier], FilterSpecs!$A$6, $A$2)</f>
        <v>0</v>
      </c>
      <c r="H342" s="125">
        <f>[1]!VendorFilteredRows( EquipmentListTable[],EquipmentListTable[Supplier], FilterSpecs!$A$6, $A$2)</f>
        <v>0</v>
      </c>
      <c r="I342" s="125">
        <f>[1]!VendorFilteredRows( EquipmentListTable[],EquipmentListTable[Supplier], FilterSpecs!$A$6, $A$2)</f>
        <v>0</v>
      </c>
      <c r="J342" s="125">
        <f>[1]!VendorFilteredRows( EquipmentListTable[],EquipmentListTable[Supplier], FilterSpecs!$A$6, $A$2)</f>
        <v>0</v>
      </c>
      <c r="K342" s="125">
        <f>[1]!VendorFilteredRows( EquipmentListTable[],EquipmentListTable[Supplier], FilterSpecs!$A$6, $A$2)</f>
        <v>0</v>
      </c>
      <c r="L342" s="125">
        <f>[1]!VendorFilteredRows( EquipmentListTable[],EquipmentListTable[Supplier], FilterSpecs!$A$6, $A$2)</f>
        <v>0</v>
      </c>
      <c r="M342" s="125" t="str">
        <f>[1]!VendorFilteredRows( EquipmentListTable[],EquipmentListTable[Supplier], FilterSpecs!$A$6, $A$2)</f>
        <v>Header - 2x3 (Male, 0.1\")</v>
      </c>
      <c r="N342" s="125">
        <f>[1]!VendorFilteredRows( EquipmentListTable[],EquipmentListTable[Supplier], FilterSpecs!$A$6, $A$2)</f>
        <v>0.5</v>
      </c>
      <c r="O342" s="125">
        <f>[1]!VendorFilteredRows( EquipmentListTable[],EquipmentListTable[Supplier], FilterSpecs!$A$6, $A$2)</f>
        <v>0</v>
      </c>
      <c r="P342" s="125" t="str">
        <f>[1]!VendorFilteredRows( EquipmentListTable[],EquipmentListTable[Supplier], FilterSpecs!$A$6, $A$2)</f>
        <v>A</v>
      </c>
      <c r="Q342" s="125">
        <f>[1]!VendorFilteredRows( EquipmentListTable[],EquipmentListTable[Supplier], FilterSpecs!$A$6, $A$2)</f>
        <v>460</v>
      </c>
      <c r="R342" s="125" t="str">
        <f>[1]!VendorFilteredRows( EquipmentListTable[],EquipmentListTable[Supplier], FilterSpecs!$A$6, $A$2)</f>
        <v>PRT-12807</v>
      </c>
      <c r="S342" s="125">
        <f>[1]!VendorFilteredRows( EquipmentListTable[],EquipmentListTable[Supplier], FilterSpecs!$A$6, $A$2)</f>
        <v>0</v>
      </c>
      <c r="T342" s="125">
        <f>[1]!VendorFilteredRows( EquipmentListTable[],EquipmentListTable[Supplier], FilterSpecs!$A$6, $A$2)</f>
        <v>0</v>
      </c>
      <c r="U342" s="125">
        <f>[1]!VendorFilteredRows( EquipmentListTable[],EquipmentListTable[Supplier], FilterSpecs!$A$6, $A$2)</f>
        <v>0</v>
      </c>
      <c r="V342" s="125">
        <f>[1]!VendorFilteredRows( EquipmentListTable[],EquipmentListTable[Supplier], FilterSpecs!$A$6, $A$2)</f>
        <v>0</v>
      </c>
      <c r="W342" s="125">
        <f>[1]!VendorFilteredRows( EquipmentListTable[],EquipmentListTable[Supplier], FilterSpecs!$A$6, $A$2)</f>
        <v>0</v>
      </c>
      <c r="X342" s="125" t="str">
        <f>[1]!VendorFilteredRows( EquipmentListTable[],EquipmentListTable[Supplier], FilterSpecs!$A$6, $A$2)</f>
        <v>https://www.sparkfun.com/products/12807</v>
      </c>
      <c r="Y342" s="125" t="str">
        <f>[1]!VendorFilteredRows( EquipmentListTable[],EquipmentListTable[Supplier], FilterSpecs!$A$6, $A$2)</f>
        <v>https://cdn.sparkfun.com/r/92-92/assets/parts/3/8/1/2/12807-02.jpg</v>
      </c>
      <c r="Z342" s="125" t="str">
        <f>[1]!VendorFilteredRows( EquipmentListTable[],EquipmentListTable[Supplier], FilterSpecs!$A$6, $A$2)</f>
        <v>https://www.sparkfun.com/products/12807</v>
      </c>
      <c r="AA342" s="125" t="str">
        <f>[1]!VendorFilteredRows( EquipmentListTable[],EquipmentListTable[Supplier], FilterSpecs!$A$6, $A$2)</f>
        <v>https://www.mouser.com/ProductDetail/474-PRT-12807</v>
      </c>
      <c r="AB342" s="125"/>
      <c r="AC342" s="125"/>
    </row>
    <row r="343" spans="1:29" x14ac:dyDescent="0.3">
      <c r="A343" s="125" t="str">
        <f>[1]!VendorFilteredRows( EquipmentListTable[],EquipmentListTable[Supplier], FilterSpecs!$A$6, $A$2)</f>
        <v>Low-Level Electronics</v>
      </c>
      <c r="B343" s="125" t="str">
        <f>[1]!VendorFilteredRows( EquipmentListTable[],EquipmentListTable[Supplier], FilterSpecs!$A$6, $A$2)</f>
        <v>Headers, Male</v>
      </c>
      <c r="C343" s="125" t="str">
        <f>[1]!VendorFilteredRows( EquipmentListTable[],EquipmentListTable[Supplier], FilterSpecs!$A$6, $A$2)</f>
        <v>SparkFun</v>
      </c>
      <c r="D343" s="125" t="str">
        <f>[1]!VendorFilteredRows( EquipmentListTable[],EquipmentListTable[Supplier], FilterSpecs!$A$6, $A$2)</f>
        <v>PRT-13156</v>
      </c>
      <c r="E343" s="125">
        <f>[1]!VendorFilteredRows( EquipmentListTable[],EquipmentListTable[Supplier], FilterSpecs!$A$6, $A$2)</f>
        <v>0</v>
      </c>
      <c r="F343" s="125">
        <f>[1]!VendorFilteredRows( EquipmentListTable[],EquipmentListTable[Supplier], FilterSpecs!$A$6, $A$2)</f>
        <v>0</v>
      </c>
      <c r="G343" s="125">
        <f>[1]!VendorFilteredRows( EquipmentListTable[],EquipmentListTable[Supplier], FilterSpecs!$A$6, $A$2)</f>
        <v>0</v>
      </c>
      <c r="H343" s="125">
        <f>[1]!VendorFilteredRows( EquipmentListTable[],EquipmentListTable[Supplier], FilterSpecs!$A$6, $A$2)</f>
        <v>0</v>
      </c>
      <c r="I343" s="125">
        <f>[1]!VendorFilteredRows( EquipmentListTable[],EquipmentListTable[Supplier], FilterSpecs!$A$6, $A$2)</f>
        <v>0</v>
      </c>
      <c r="J343" s="125">
        <f>[1]!VendorFilteredRows( EquipmentListTable[],EquipmentListTable[Supplier], FilterSpecs!$A$6, $A$2)</f>
        <v>0</v>
      </c>
      <c r="K343" s="125">
        <f>[1]!VendorFilteredRows( EquipmentListTable[],EquipmentListTable[Supplier], FilterSpecs!$A$6, $A$2)</f>
        <v>0</v>
      </c>
      <c r="L343" s="125">
        <f>[1]!VendorFilteredRows( EquipmentListTable[],EquipmentListTable[Supplier], FilterSpecs!$A$6, $A$2)</f>
        <v>0</v>
      </c>
      <c r="M343" s="125" t="str">
        <f>[1]!VendorFilteredRows( EquipmentListTable[],EquipmentListTable[Supplier], FilterSpecs!$A$6, $A$2)</f>
        <v xml:space="preserve">Header - 2x8 (Male, 0.1\") </v>
      </c>
      <c r="N343" s="125">
        <f>[1]!VendorFilteredRows( EquipmentListTable[],EquipmentListTable[Supplier], FilterSpecs!$A$6, $A$2)</f>
        <v>0.95</v>
      </c>
      <c r="O343" s="125">
        <f>[1]!VendorFilteredRows( EquipmentListTable[],EquipmentListTable[Supplier], FilterSpecs!$A$6, $A$2)</f>
        <v>0</v>
      </c>
      <c r="P343" s="125" t="str">
        <f>[1]!VendorFilteredRows( EquipmentListTable[],EquipmentListTable[Supplier], FilterSpecs!$A$6, $A$2)</f>
        <v>A</v>
      </c>
      <c r="Q343" s="125">
        <f>[1]!VendorFilteredRows( EquipmentListTable[],EquipmentListTable[Supplier], FilterSpecs!$A$6, $A$2)</f>
        <v>461</v>
      </c>
      <c r="R343" s="125" t="str">
        <f>[1]!VendorFilteredRows( EquipmentListTable[],EquipmentListTable[Supplier], FilterSpecs!$A$6, $A$2)</f>
        <v>PRT-13156</v>
      </c>
      <c r="S343" s="125">
        <f>[1]!VendorFilteredRows( EquipmentListTable[],EquipmentListTable[Supplier], FilterSpecs!$A$6, $A$2)</f>
        <v>0</v>
      </c>
      <c r="T343" s="125">
        <f>[1]!VendorFilteredRows( EquipmentListTable[],EquipmentListTable[Supplier], FilterSpecs!$A$6, $A$2)</f>
        <v>0</v>
      </c>
      <c r="U343" s="125">
        <f>[1]!VendorFilteredRows( EquipmentListTable[],EquipmentListTable[Supplier], FilterSpecs!$A$6, $A$2)</f>
        <v>0</v>
      </c>
      <c r="V343" s="125">
        <f>[1]!VendorFilteredRows( EquipmentListTable[],EquipmentListTable[Supplier], FilterSpecs!$A$6, $A$2)</f>
        <v>0</v>
      </c>
      <c r="W343" s="125">
        <f>[1]!VendorFilteredRows( EquipmentListTable[],EquipmentListTable[Supplier], FilterSpecs!$A$6, $A$2)</f>
        <v>0</v>
      </c>
      <c r="X343" s="125" t="str">
        <f>[1]!VendorFilteredRows( EquipmentListTable[],EquipmentListTable[Supplier], FilterSpecs!$A$6, $A$2)</f>
        <v>https://www.sparkfun.com/products/13156</v>
      </c>
      <c r="Y343" s="125" t="str">
        <f>[1]!VendorFilteredRows( EquipmentListTable[],EquipmentListTable[Supplier], FilterSpecs!$A$6, $A$2)</f>
        <v>https://cdn.sparkfun.com/r/92-92/assets/parts/5/6/1/7/13156-01.jpg</v>
      </c>
      <c r="Z343" s="125" t="str">
        <f>[1]!VendorFilteredRows( EquipmentListTable[],EquipmentListTable[Supplier], FilterSpecs!$A$6, $A$2)</f>
        <v>https://www.sparkfun.com/products/13156</v>
      </c>
      <c r="AA343" s="125" t="str">
        <f>[1]!VendorFilteredRows( EquipmentListTable[],EquipmentListTable[Supplier], FilterSpecs!$A$6, $A$2)</f>
        <v>https://www.mouser.com/ProductDetail/474-PRT-13156</v>
      </c>
      <c r="AB343" s="125"/>
      <c r="AC343" s="125"/>
    </row>
    <row r="344" spans="1:29" x14ac:dyDescent="0.3">
      <c r="A344" s="125" t="str">
        <f>[1]!VendorFilteredRows( EquipmentListTable[],EquipmentListTable[Supplier], FilterSpecs!$A$6, $A$2)</f>
        <v>Low-Level Electronics</v>
      </c>
      <c r="B344" s="125" t="str">
        <f>[1]!VendorFilteredRows( EquipmentListTable[],EquipmentListTable[Supplier], FilterSpecs!$A$6, $A$2)</f>
        <v>Headers, Male</v>
      </c>
      <c r="C344" s="125" t="str">
        <f>[1]!VendorFilteredRows( EquipmentListTable[],EquipmentListTable[Supplier], FilterSpecs!$A$6, $A$2)</f>
        <v>SparkFun</v>
      </c>
      <c r="D344" s="125" t="str">
        <f>[1]!VendorFilteredRows( EquipmentListTable[],EquipmentListTable[Supplier], FilterSpecs!$A$6, $A$2)</f>
        <v>PRT-12791</v>
      </c>
      <c r="E344" s="125">
        <f>[1]!VendorFilteredRows( EquipmentListTable[],EquipmentListTable[Supplier], FilterSpecs!$A$6, $A$2)</f>
        <v>0</v>
      </c>
      <c r="F344" s="125">
        <f>[1]!VendorFilteredRows( EquipmentListTable[],EquipmentListTable[Supplier], FilterSpecs!$A$6, $A$2)</f>
        <v>3</v>
      </c>
      <c r="G344" s="125">
        <f>[1]!VendorFilteredRows( EquipmentListTable[],EquipmentListTable[Supplier], FilterSpecs!$A$6, $A$2)</f>
        <v>0</v>
      </c>
      <c r="H344" s="125">
        <f>[1]!VendorFilteredRows( EquipmentListTable[],EquipmentListTable[Supplier], FilterSpecs!$A$6, $A$2)</f>
        <v>3</v>
      </c>
      <c r="I344" s="125">
        <f>[1]!VendorFilteredRows( EquipmentListTable[],EquipmentListTable[Supplier], FilterSpecs!$A$6, $A$2)</f>
        <v>0</v>
      </c>
      <c r="J344" s="125">
        <f>[1]!VendorFilteredRows( EquipmentListTable[],EquipmentListTable[Supplier], FilterSpecs!$A$6, $A$2)</f>
        <v>0</v>
      </c>
      <c r="K344" s="125">
        <f>[1]!VendorFilteredRows( EquipmentListTable[],EquipmentListTable[Supplier], FilterSpecs!$A$6, $A$2)</f>
        <v>3</v>
      </c>
      <c r="L344" s="125">
        <f>[1]!VendorFilteredRows( EquipmentListTable[],EquipmentListTable[Supplier], FilterSpecs!$A$6, $A$2)</f>
        <v>3</v>
      </c>
      <c r="M344" s="125" t="str">
        <f>[1]!VendorFilteredRows( EquipmentListTable[],EquipmentListTable[Supplier], FilterSpecs!$A$6, $A$2)</f>
        <v>Header - 2x23-pin Male (PTH, 0.1\")</v>
      </c>
      <c r="N344" s="125">
        <f>[1]!VendorFilteredRows( EquipmentListTable[],EquipmentListTable[Supplier], FilterSpecs!$A$6, $A$2)</f>
        <v>0.95</v>
      </c>
      <c r="O344" s="125">
        <f>[1]!VendorFilteredRows( EquipmentListTable[],EquipmentListTable[Supplier], FilterSpecs!$A$6, $A$2)</f>
        <v>2.85</v>
      </c>
      <c r="P344" s="125" t="str">
        <f>[1]!VendorFilteredRows( EquipmentListTable[],EquipmentListTable[Supplier], FilterSpecs!$A$6, $A$2)</f>
        <v>A</v>
      </c>
      <c r="Q344" s="125">
        <f>[1]!VendorFilteredRows( EquipmentListTable[],EquipmentListTable[Supplier], FilterSpecs!$A$6, $A$2)</f>
        <v>462</v>
      </c>
      <c r="R344" s="125" t="str">
        <f>[1]!VendorFilteredRows( EquipmentListTable[],EquipmentListTable[Supplier], FilterSpecs!$A$6, $A$2)</f>
        <v>PRT-12791</v>
      </c>
      <c r="S344" s="125">
        <f>[1]!VendorFilteredRows( EquipmentListTable[],EquipmentListTable[Supplier], FilterSpecs!$A$6, $A$2)</f>
        <v>0</v>
      </c>
      <c r="T344" s="125">
        <f>[1]!VendorFilteredRows( EquipmentListTable[],EquipmentListTable[Supplier], FilterSpecs!$A$6, $A$2)</f>
        <v>2.8499999999999996</v>
      </c>
      <c r="U344" s="125">
        <f>[1]!VendorFilteredRows( EquipmentListTable[],EquipmentListTable[Supplier], FilterSpecs!$A$6, $A$2)</f>
        <v>0</v>
      </c>
      <c r="V344" s="125">
        <f>[1]!VendorFilteredRows( EquipmentListTable[],EquipmentListTable[Supplier], FilterSpecs!$A$6, $A$2)</f>
        <v>2.85</v>
      </c>
      <c r="W344" s="125">
        <f>[1]!VendorFilteredRows( EquipmentListTable[],EquipmentListTable[Supplier], FilterSpecs!$A$6, $A$2)</f>
        <v>2.85</v>
      </c>
      <c r="X344" s="125" t="str">
        <f>[1]!VendorFilteredRows( EquipmentListTable[],EquipmentListTable[Supplier], FilterSpecs!$A$6, $A$2)</f>
        <v>https://www.sparkfun.com/products/12791</v>
      </c>
      <c r="Y344" s="125" t="str">
        <f>[1]!VendorFilteredRows( EquipmentListTable[],EquipmentListTable[Supplier], FilterSpecs!$A$6, $A$2)</f>
        <v>https://cdn.sparkfun.com/r/92-92/assets/parts/9/6/0/9/12791-01.jpg</v>
      </c>
      <c r="Z344" s="125" t="str">
        <f>[1]!VendorFilteredRows( EquipmentListTable[],EquipmentListTable[Supplier], FilterSpecs!$A$6, $A$2)</f>
        <v>https://www.sparkfun.com/products/12791</v>
      </c>
      <c r="AA344" s="125" t="str">
        <f>[1]!VendorFilteredRows( EquipmentListTable[],EquipmentListTable[Supplier], FilterSpecs!$A$6, $A$2)</f>
        <v>https://www.mouser.com/ProductDetail/474-PRT-12791</v>
      </c>
      <c r="AB344" s="125"/>
      <c r="AC344" s="125"/>
    </row>
    <row r="345" spans="1:29" x14ac:dyDescent="0.3">
      <c r="A345" s="125" t="str">
        <f>[1]!VendorFilteredRows( EquipmentListTable[],EquipmentListTable[Supplier], FilterSpecs!$A$6, $A$2)</f>
        <v>Low-Level Electronics</v>
      </c>
      <c r="B345" s="125" t="str">
        <f>[1]!VendorFilteredRows( EquipmentListTable[],EquipmentListTable[Supplier], FilterSpecs!$A$6, $A$2)</f>
        <v>Headers, Male</v>
      </c>
      <c r="C345" s="125" t="str">
        <f>[1]!VendorFilteredRows( EquipmentListTable[],EquipmentListTable[Supplier], FilterSpecs!$A$6, $A$2)</f>
        <v>SparkFun</v>
      </c>
      <c r="D345" s="125" t="str">
        <f>[1]!VendorFilteredRows( EquipmentListTable[],EquipmentListTable[Supplier], FilterSpecs!$A$6, $A$2)</f>
        <v>PRT-00116</v>
      </c>
      <c r="E345" s="125">
        <f>[1]!VendorFilteredRows( EquipmentListTable[],EquipmentListTable[Supplier], FilterSpecs!$A$6, $A$2)</f>
        <v>0</v>
      </c>
      <c r="F345" s="125">
        <f>[1]!VendorFilteredRows( EquipmentListTable[],EquipmentListTable[Supplier], FilterSpecs!$A$6, $A$2)</f>
        <v>0</v>
      </c>
      <c r="G345" s="125">
        <f>[1]!VendorFilteredRows( EquipmentListTable[],EquipmentListTable[Supplier], FilterSpecs!$A$6, $A$2)</f>
        <v>0</v>
      </c>
      <c r="H345" s="125">
        <f>[1]!VendorFilteredRows( EquipmentListTable[],EquipmentListTable[Supplier], FilterSpecs!$A$6, $A$2)</f>
        <v>0</v>
      </c>
      <c r="I345" s="125">
        <f>[1]!VendorFilteredRows( EquipmentListTable[],EquipmentListTable[Supplier], FilterSpecs!$A$6, $A$2)</f>
        <v>0</v>
      </c>
      <c r="J345" s="125">
        <f>[1]!VendorFilteredRows( EquipmentListTable[],EquipmentListTable[Supplier], FilterSpecs!$A$6, $A$2)</f>
        <v>0</v>
      </c>
      <c r="K345" s="125">
        <f>[1]!VendorFilteredRows( EquipmentListTable[],EquipmentListTable[Supplier], FilterSpecs!$A$6, $A$2)</f>
        <v>0</v>
      </c>
      <c r="L345" s="125">
        <f>[1]!VendorFilteredRows( EquipmentListTable[],EquipmentListTable[Supplier], FilterSpecs!$A$6, $A$2)</f>
        <v>0</v>
      </c>
      <c r="M345" s="125" t="str">
        <f>[1]!VendorFilteredRows( EquipmentListTable[],EquipmentListTable[Supplier], FilterSpecs!$A$6, $A$2)</f>
        <v>Break Away Headers - Straight</v>
      </c>
      <c r="N345" s="125">
        <f>[1]!VendorFilteredRows( EquipmentListTable[],EquipmentListTable[Supplier], FilterSpecs!$A$6, $A$2)</f>
        <v>1.5</v>
      </c>
      <c r="O345" s="125">
        <f>[1]!VendorFilteredRows( EquipmentListTable[],EquipmentListTable[Supplier], FilterSpecs!$A$6, $A$2)</f>
        <v>0</v>
      </c>
      <c r="P345" s="125" t="str">
        <f>[1]!VendorFilteredRows( EquipmentListTable[],EquipmentListTable[Supplier], FilterSpecs!$A$6, $A$2)</f>
        <v>A</v>
      </c>
      <c r="Q345" s="125">
        <f>[1]!VendorFilteredRows( EquipmentListTable[],EquipmentListTable[Supplier], FilterSpecs!$A$6, $A$2)</f>
        <v>463</v>
      </c>
      <c r="R345" s="125" t="str">
        <f>[1]!VendorFilteredRows( EquipmentListTable[],EquipmentListTable[Supplier], FilterSpecs!$A$6, $A$2)</f>
        <v>PRT-00116</v>
      </c>
      <c r="S345" s="125">
        <f>[1]!VendorFilteredRows( EquipmentListTable[],EquipmentListTable[Supplier], FilterSpecs!$A$6, $A$2)</f>
        <v>0</v>
      </c>
      <c r="T345" s="125">
        <f>[1]!VendorFilteredRows( EquipmentListTable[],EquipmentListTable[Supplier], FilterSpecs!$A$6, $A$2)</f>
        <v>0</v>
      </c>
      <c r="U345" s="125">
        <f>[1]!VendorFilteredRows( EquipmentListTable[],EquipmentListTable[Supplier], FilterSpecs!$A$6, $A$2)</f>
        <v>0</v>
      </c>
      <c r="V345" s="125">
        <f>[1]!VendorFilteredRows( EquipmentListTable[],EquipmentListTable[Supplier], FilterSpecs!$A$6, $A$2)</f>
        <v>0</v>
      </c>
      <c r="W345" s="125">
        <f>[1]!VendorFilteredRows( EquipmentListTable[],EquipmentListTable[Supplier], FilterSpecs!$A$6, $A$2)</f>
        <v>0</v>
      </c>
      <c r="X345" s="125" t="str">
        <f>[1]!VendorFilteredRows( EquipmentListTable[],EquipmentListTable[Supplier], FilterSpecs!$A$6, $A$2)</f>
        <v>https://www.sparkfun.com/products/116</v>
      </c>
      <c r="Y345" s="125" t="str">
        <f>[1]!VendorFilteredRows( EquipmentListTable[],EquipmentListTable[Supplier], FilterSpecs!$A$6, $A$2)</f>
        <v>https://cdn.sparkfun.com/r/92-92/assets/parts/1/0/6/00116-02-L.jpg</v>
      </c>
      <c r="Z345" s="125" t="str">
        <f>[1]!VendorFilteredRows( EquipmentListTable[],EquipmentListTable[Supplier], FilterSpecs!$A$6, $A$2)</f>
        <v>https://www.sparkfun.com/products/00116</v>
      </c>
      <c r="AA345" s="125" t="str">
        <f>[1]!VendorFilteredRows( EquipmentListTable[],EquipmentListTable[Supplier], FilterSpecs!$A$6, $A$2)</f>
        <v>https://www.mouser.com/ProductDetail/474-PRT-00116</v>
      </c>
      <c r="AB345" s="125"/>
      <c r="AC345" s="125"/>
    </row>
    <row r="346" spans="1:29" x14ac:dyDescent="0.3">
      <c r="A346" s="125" t="str">
        <f>[1]!VendorFilteredRows( EquipmentListTable[],EquipmentListTable[Supplier], FilterSpecs!$A$6, $A$2)</f>
        <v>Low-Level Electronics</v>
      </c>
      <c r="B346" s="125" t="str">
        <f>[1]!VendorFilteredRows( EquipmentListTable[],EquipmentListTable[Supplier], FilterSpecs!$A$6, $A$2)</f>
        <v>Headers, Male</v>
      </c>
      <c r="C346" s="125" t="str">
        <f>[1]!VendorFilteredRows( EquipmentListTable[],EquipmentListTable[Supplier], FilterSpecs!$A$6, $A$2)</f>
        <v>SparkFun</v>
      </c>
      <c r="D346" s="125" t="str">
        <f>[1]!VendorFilteredRows( EquipmentListTable[],EquipmentListTable[Supplier], FilterSpecs!$A$6, $A$2)</f>
        <v>PRT-10158</v>
      </c>
      <c r="E346" s="125">
        <f>[1]!VendorFilteredRows( EquipmentListTable[],EquipmentListTable[Supplier], FilterSpecs!$A$6, $A$2)</f>
        <v>1</v>
      </c>
      <c r="F346" s="125">
        <f>[1]!VendorFilteredRows( EquipmentListTable[],EquipmentListTable[Supplier], FilterSpecs!$A$6, $A$2)</f>
        <v>0</v>
      </c>
      <c r="G346" s="125">
        <f>[1]!VendorFilteredRows( EquipmentListTable[],EquipmentListTable[Supplier], FilterSpecs!$A$6, $A$2)</f>
        <v>0</v>
      </c>
      <c r="H346" s="125">
        <f>[1]!VendorFilteredRows( EquipmentListTable[],EquipmentListTable[Supplier], FilterSpecs!$A$6, $A$2)</f>
        <v>5</v>
      </c>
      <c r="I346" s="125">
        <f>[1]!VendorFilteredRows( EquipmentListTable[],EquipmentListTable[Supplier], FilterSpecs!$A$6, $A$2)</f>
        <v>5</v>
      </c>
      <c r="J346" s="125">
        <f>[1]!VendorFilteredRows( EquipmentListTable[],EquipmentListTable[Supplier], FilterSpecs!$A$6, $A$2)</f>
        <v>5</v>
      </c>
      <c r="K346" s="125">
        <f>[1]!VendorFilteredRows( EquipmentListTable[],EquipmentListTable[Supplier], FilterSpecs!$A$6, $A$2)</f>
        <v>0</v>
      </c>
      <c r="L346" s="125">
        <f>[1]!VendorFilteredRows( EquipmentListTable[],EquipmentListTable[Supplier], FilterSpecs!$A$6, $A$2)</f>
        <v>0</v>
      </c>
      <c r="M346" s="125" t="str">
        <f>[1]!VendorFilteredRows( EquipmentListTable[],EquipmentListTable[Supplier], FilterSpecs!$A$6, $A$2)</f>
        <v>Break Away Headers - Long</v>
      </c>
      <c r="N346" s="125">
        <f>[1]!VendorFilteredRows( EquipmentListTable[],EquipmentListTable[Supplier], FilterSpecs!$A$6, $A$2)</f>
        <v>2.95</v>
      </c>
      <c r="O346" s="125">
        <f>[1]!VendorFilteredRows( EquipmentListTable[],EquipmentListTable[Supplier], FilterSpecs!$A$6, $A$2)</f>
        <v>0</v>
      </c>
      <c r="P346" s="125" t="str">
        <f>[1]!VendorFilteredRows( EquipmentListTable[],EquipmentListTable[Supplier], FilterSpecs!$A$6, $A$2)</f>
        <v>B</v>
      </c>
      <c r="Q346" s="125">
        <f>[1]!VendorFilteredRows( EquipmentListTable[],EquipmentListTable[Supplier], FilterSpecs!$A$6, $A$2)</f>
        <v>466</v>
      </c>
      <c r="R346" s="125" t="str">
        <f>[1]!VendorFilteredRows( EquipmentListTable[],EquipmentListTable[Supplier], FilterSpecs!$A$6, $A$2)</f>
        <v>PRT-10158</v>
      </c>
      <c r="S346" s="125">
        <f>[1]!VendorFilteredRows( EquipmentListTable[],EquipmentListTable[Supplier], FilterSpecs!$A$6, $A$2)</f>
        <v>2.95</v>
      </c>
      <c r="T346" s="125">
        <f>[1]!VendorFilteredRows( EquipmentListTable[],EquipmentListTable[Supplier], FilterSpecs!$A$6, $A$2)</f>
        <v>14.75</v>
      </c>
      <c r="U346" s="125">
        <f>[1]!VendorFilteredRows( EquipmentListTable[],EquipmentListTable[Supplier], FilterSpecs!$A$6, $A$2)</f>
        <v>14.75</v>
      </c>
      <c r="V346" s="125">
        <f>[1]!VendorFilteredRows( EquipmentListTable[],EquipmentListTable[Supplier], FilterSpecs!$A$6, $A$2)</f>
        <v>0</v>
      </c>
      <c r="W346" s="125">
        <f>[1]!VendorFilteredRows( EquipmentListTable[],EquipmentListTable[Supplier], FilterSpecs!$A$6, $A$2)</f>
        <v>0</v>
      </c>
      <c r="X346" s="125" t="str">
        <f>[1]!VendorFilteredRows( EquipmentListTable[],EquipmentListTable[Supplier], FilterSpecs!$A$6, $A$2)</f>
        <v>https://www.sparkfun.com/products/10158</v>
      </c>
      <c r="Y346" s="125" t="str">
        <f>[1]!VendorFilteredRows( EquipmentListTable[],EquipmentListTable[Supplier], FilterSpecs!$A$6, $A$2)</f>
        <v>https://cdn.sparkfun.com/r/92-92/assets/parts/4/4/5/2/10158-01.jpg</v>
      </c>
      <c r="Z346" s="125" t="str">
        <f>[1]!VendorFilteredRows( EquipmentListTable[],EquipmentListTable[Supplier], FilterSpecs!$A$6, $A$2)</f>
        <v>https://www.sparkfun.com/products/10158</v>
      </c>
      <c r="AA346" s="125" t="str">
        <f>[1]!VendorFilteredRows( EquipmentListTable[],EquipmentListTable[Supplier], FilterSpecs!$A$6, $A$2)</f>
        <v>https://www.mouser.com/ProductDetail/474-PRT-10158</v>
      </c>
      <c r="AB346" s="125"/>
      <c r="AC346" s="125"/>
    </row>
    <row r="347" spans="1:29" x14ac:dyDescent="0.3">
      <c r="A347" s="125" t="str">
        <f>[1]!VendorFilteredRows( EquipmentListTable[],EquipmentListTable[Supplier], FilterSpecs!$A$6, $A$2)</f>
        <v>Low-Level Electronics</v>
      </c>
      <c r="B347" s="125" t="str">
        <f>[1]!VendorFilteredRows( EquipmentListTable[],EquipmentListTable[Supplier], FilterSpecs!$A$6, $A$2)</f>
        <v>Headers, Male</v>
      </c>
      <c r="C347" s="125" t="str">
        <f>[1]!VendorFilteredRows( EquipmentListTable[],EquipmentListTable[Supplier], FilterSpecs!$A$6, $A$2)</f>
        <v>SparkFun</v>
      </c>
      <c r="D347" s="125" t="str">
        <f>[1]!VendorFilteredRows( EquipmentListTable[],EquipmentListTable[Supplier], FilterSpecs!$A$6, $A$2)</f>
        <v>PRT-12693</v>
      </c>
      <c r="E347" s="125">
        <f>[1]!VendorFilteredRows( EquipmentListTable[],EquipmentListTable[Supplier], FilterSpecs!$A$6, $A$2)</f>
        <v>1</v>
      </c>
      <c r="F347" s="125">
        <f>[1]!VendorFilteredRows( EquipmentListTable[],EquipmentListTable[Supplier], FilterSpecs!$A$6, $A$2)</f>
        <v>0</v>
      </c>
      <c r="G347" s="125">
        <f>[1]!VendorFilteredRows( EquipmentListTable[],EquipmentListTable[Supplier], FilterSpecs!$A$6, $A$2)</f>
        <v>0</v>
      </c>
      <c r="H347" s="125">
        <f>[1]!VendorFilteredRows( EquipmentListTable[],EquipmentListTable[Supplier], FilterSpecs!$A$6, $A$2)</f>
        <v>5</v>
      </c>
      <c r="I347" s="125">
        <f>[1]!VendorFilteredRows( EquipmentListTable[],EquipmentListTable[Supplier], FilterSpecs!$A$6, $A$2)</f>
        <v>5</v>
      </c>
      <c r="J347" s="125">
        <f>[1]!VendorFilteredRows( EquipmentListTable[],EquipmentListTable[Supplier], FilterSpecs!$A$6, $A$2)</f>
        <v>5</v>
      </c>
      <c r="K347" s="125">
        <f>[1]!VendorFilteredRows( EquipmentListTable[],EquipmentListTable[Supplier], FilterSpecs!$A$6, $A$2)</f>
        <v>0</v>
      </c>
      <c r="L347" s="125">
        <f>[1]!VendorFilteredRows( EquipmentListTable[],EquipmentListTable[Supplier], FilterSpecs!$A$6, $A$2)</f>
        <v>0</v>
      </c>
      <c r="M347" s="125" t="str">
        <f>[1]!VendorFilteredRows( EquipmentListTable[],EquipmentListTable[Supplier], FilterSpecs!$A$6, $A$2)</f>
        <v>Break Away Headers - 40-pin Male (Long Centered, PTH, 0.1\")</v>
      </c>
      <c r="N347" s="125">
        <f>[1]!VendorFilteredRows( EquipmentListTable[],EquipmentListTable[Supplier], FilterSpecs!$A$6, $A$2)</f>
        <v>0.75</v>
      </c>
      <c r="O347" s="125">
        <f>[1]!VendorFilteredRows( EquipmentListTable[],EquipmentListTable[Supplier], FilterSpecs!$A$6, $A$2)</f>
        <v>0</v>
      </c>
      <c r="P347" s="125" t="str">
        <f>[1]!VendorFilteredRows( EquipmentListTable[],EquipmentListTable[Supplier], FilterSpecs!$A$6, $A$2)</f>
        <v>B</v>
      </c>
      <c r="Q347" s="125">
        <f>[1]!VendorFilteredRows( EquipmentListTable[],EquipmentListTable[Supplier], FilterSpecs!$A$6, $A$2)</f>
        <v>467</v>
      </c>
      <c r="R347" s="125" t="str">
        <f>[1]!VendorFilteredRows( EquipmentListTable[],EquipmentListTable[Supplier], FilterSpecs!$A$6, $A$2)</f>
        <v>PRT-12693</v>
      </c>
      <c r="S347" s="125">
        <f>[1]!VendorFilteredRows( EquipmentListTable[],EquipmentListTable[Supplier], FilterSpecs!$A$6, $A$2)</f>
        <v>0.75</v>
      </c>
      <c r="T347" s="125">
        <f>[1]!VendorFilteredRows( EquipmentListTable[],EquipmentListTable[Supplier], FilterSpecs!$A$6, $A$2)</f>
        <v>3.75</v>
      </c>
      <c r="U347" s="125">
        <f>[1]!VendorFilteredRows( EquipmentListTable[],EquipmentListTable[Supplier], FilterSpecs!$A$6, $A$2)</f>
        <v>3.75</v>
      </c>
      <c r="V347" s="125">
        <f>[1]!VendorFilteredRows( EquipmentListTable[],EquipmentListTable[Supplier], FilterSpecs!$A$6, $A$2)</f>
        <v>0</v>
      </c>
      <c r="W347" s="125">
        <f>[1]!VendorFilteredRows( EquipmentListTable[],EquipmentListTable[Supplier], FilterSpecs!$A$6, $A$2)</f>
        <v>0</v>
      </c>
      <c r="X347" s="125" t="str">
        <f>[1]!VendorFilteredRows( EquipmentListTable[],EquipmentListTable[Supplier], FilterSpecs!$A$6, $A$2)</f>
        <v>https://www.sparkfun.com/products/12693</v>
      </c>
      <c r="Y347" s="125" t="str">
        <f>[1]!VendorFilteredRows( EquipmentListTable[],EquipmentListTable[Supplier], FilterSpecs!$A$6, $A$2)</f>
        <v>https://cdn.sparkfun.com/r/92-92/assets/parts/9/4/2/7/12693-02.jpg</v>
      </c>
      <c r="Z347" s="125" t="str">
        <f>[1]!VendorFilteredRows( EquipmentListTable[],EquipmentListTable[Supplier], FilterSpecs!$A$6, $A$2)</f>
        <v>https://www.sparkfun.com/products/12693</v>
      </c>
      <c r="AA347" s="125" t="str">
        <f>[1]!VendorFilteredRows( EquipmentListTable[],EquipmentListTable[Supplier], FilterSpecs!$A$6, $A$2)</f>
        <v>https://www.mouser.com/ProductDetail/474-PRT-12693</v>
      </c>
      <c r="AB347" s="125"/>
      <c r="AC347" s="125"/>
    </row>
    <row r="348" spans="1:29" x14ac:dyDescent="0.3">
      <c r="A348" s="125" t="str">
        <f>[1]!VendorFilteredRows( EquipmentListTable[],EquipmentListTable[Supplier], FilterSpecs!$A$6, $A$2)</f>
        <v>Low-Level Electronics</v>
      </c>
      <c r="B348" s="125" t="str">
        <f>[1]!VendorFilteredRows( EquipmentListTable[],EquipmentListTable[Supplier], FilterSpecs!$A$6, $A$2)</f>
        <v>Headers, Male</v>
      </c>
      <c r="C348" s="125" t="str">
        <f>[1]!VendorFilteredRows( EquipmentListTable[],EquipmentListTable[Supplier], FilterSpecs!$A$6, $A$2)</f>
        <v>SparkFun</v>
      </c>
      <c r="D348" s="125" t="str">
        <f>[1]!VendorFilteredRows( EquipmentListTable[],EquipmentListTable[Supplier], FilterSpecs!$A$6, $A$2)</f>
        <v>PRT-00553</v>
      </c>
      <c r="E348" s="125">
        <f>[1]!VendorFilteredRows( EquipmentListTable[],EquipmentListTable[Supplier], FilterSpecs!$A$6, $A$2)</f>
        <v>0</v>
      </c>
      <c r="F348" s="125">
        <f>[1]!VendorFilteredRows( EquipmentListTable[],EquipmentListTable[Supplier], FilterSpecs!$A$6, $A$2)</f>
        <v>0</v>
      </c>
      <c r="G348" s="125">
        <f>[1]!VendorFilteredRows( EquipmentListTable[],EquipmentListTable[Supplier], FilterSpecs!$A$6, $A$2)</f>
        <v>0</v>
      </c>
      <c r="H348" s="125">
        <f>[1]!VendorFilteredRows( EquipmentListTable[],EquipmentListTable[Supplier], FilterSpecs!$A$6, $A$2)</f>
        <v>0</v>
      </c>
      <c r="I348" s="125">
        <f>[1]!VendorFilteredRows( EquipmentListTable[],EquipmentListTable[Supplier], FilterSpecs!$A$6, $A$2)</f>
        <v>0</v>
      </c>
      <c r="J348" s="125">
        <f>[1]!VendorFilteredRows( EquipmentListTable[],EquipmentListTable[Supplier], FilterSpecs!$A$6, $A$2)</f>
        <v>0</v>
      </c>
      <c r="K348" s="125">
        <f>[1]!VendorFilteredRows( EquipmentListTable[],EquipmentListTable[Supplier], FilterSpecs!$A$6, $A$2)</f>
        <v>0</v>
      </c>
      <c r="L348" s="125">
        <f>[1]!VendorFilteredRows( EquipmentListTable[],EquipmentListTable[Supplier], FilterSpecs!$A$6, $A$2)</f>
        <v>0</v>
      </c>
      <c r="M348" s="125" t="str">
        <f>[1]!VendorFilteredRows( EquipmentListTable[],EquipmentListTable[Supplier], FilterSpecs!$A$6, $A$2)</f>
        <v>Break Away Male Headers - Right Angle</v>
      </c>
      <c r="N348" s="125">
        <f>[1]!VendorFilteredRows( EquipmentListTable[],EquipmentListTable[Supplier], FilterSpecs!$A$6, $A$2)</f>
        <v>1.95</v>
      </c>
      <c r="O348" s="125">
        <f>[1]!VendorFilteredRows( EquipmentListTable[],EquipmentListTable[Supplier], FilterSpecs!$A$6, $A$2)</f>
        <v>0</v>
      </c>
      <c r="P348" s="125" t="str">
        <f>[1]!VendorFilteredRows( EquipmentListTable[],EquipmentListTable[Supplier], FilterSpecs!$A$6, $A$2)</f>
        <v>A</v>
      </c>
      <c r="Q348" s="125">
        <f>[1]!VendorFilteredRows( EquipmentListTable[],EquipmentListTable[Supplier], FilterSpecs!$A$6, $A$2)</f>
        <v>469</v>
      </c>
      <c r="R348" s="125" t="str">
        <f>[1]!VendorFilteredRows( EquipmentListTable[],EquipmentListTable[Supplier], FilterSpecs!$A$6, $A$2)</f>
        <v>PRT-00553</v>
      </c>
      <c r="S348" s="125">
        <f>[1]!VendorFilteredRows( EquipmentListTable[],EquipmentListTable[Supplier], FilterSpecs!$A$6, $A$2)</f>
        <v>0</v>
      </c>
      <c r="T348" s="125">
        <f>[1]!VendorFilteredRows( EquipmentListTable[],EquipmentListTable[Supplier], FilterSpecs!$A$6, $A$2)</f>
        <v>0</v>
      </c>
      <c r="U348" s="125">
        <f>[1]!VendorFilteredRows( EquipmentListTable[],EquipmentListTable[Supplier], FilterSpecs!$A$6, $A$2)</f>
        <v>0</v>
      </c>
      <c r="V348" s="125">
        <f>[1]!VendorFilteredRows( EquipmentListTable[],EquipmentListTable[Supplier], FilterSpecs!$A$6, $A$2)</f>
        <v>0</v>
      </c>
      <c r="W348" s="125">
        <f>[1]!VendorFilteredRows( EquipmentListTable[],EquipmentListTable[Supplier], FilterSpecs!$A$6, $A$2)</f>
        <v>0</v>
      </c>
      <c r="X348" s="125" t="str">
        <f>[1]!VendorFilteredRows( EquipmentListTable[],EquipmentListTable[Supplier], FilterSpecs!$A$6, $A$2)</f>
        <v>https://www.sparkfun.com/products/553</v>
      </c>
      <c r="Y348" s="125" t="str">
        <f>[1]!VendorFilteredRows( EquipmentListTable[],EquipmentListTable[Supplier], FilterSpecs!$A$6, $A$2)</f>
        <v>https://cdn.sparkfun.com/r/92-92/assets/parts/3/7/8/00553-03-L.jpg</v>
      </c>
      <c r="Z348" s="125" t="str">
        <f>[1]!VendorFilteredRows( EquipmentListTable[],EquipmentListTable[Supplier], FilterSpecs!$A$6, $A$2)</f>
        <v>https://www.sparkfun.com/products/00553</v>
      </c>
      <c r="AA348" s="125" t="str">
        <f>[1]!VendorFilteredRows( EquipmentListTable[],EquipmentListTable[Supplier], FilterSpecs!$A$6, $A$2)</f>
        <v>https://www.mouser.com/ProductDetail/474-PRT-00553</v>
      </c>
      <c r="AB348" s="125"/>
      <c r="AC348" s="125"/>
    </row>
    <row r="349" spans="1:29" x14ac:dyDescent="0.3">
      <c r="A349" s="125" t="str">
        <f>[1]!VendorFilteredRows( EquipmentListTable[],EquipmentListTable[Supplier], FilterSpecs!$A$6, $A$2)</f>
        <v>Low-Level Electronics</v>
      </c>
      <c r="B349" s="125" t="str">
        <f>[1]!VendorFilteredRows( EquipmentListTable[],EquipmentListTable[Supplier], FilterSpecs!$A$6, $A$2)</f>
        <v>Headers, Male</v>
      </c>
      <c r="C349" s="125" t="str">
        <f>[1]!VendorFilteredRows( EquipmentListTable[],EquipmentListTable[Supplier], FilterSpecs!$A$6, $A$2)</f>
        <v>SparkFun</v>
      </c>
      <c r="D349" s="125" t="str">
        <f>[1]!VendorFilteredRows( EquipmentListTable[],EquipmentListTable[Supplier], FilterSpecs!$A$6, $A$2)</f>
        <v>COM-12792</v>
      </c>
      <c r="E349" s="125">
        <f>[1]!VendorFilteredRows( EquipmentListTable[],EquipmentListTable[Supplier], FilterSpecs!$A$6, $A$2)</f>
        <v>0</v>
      </c>
      <c r="F349" s="125">
        <f>[1]!VendorFilteredRows( EquipmentListTable[],EquipmentListTable[Supplier], FilterSpecs!$A$6, $A$2)</f>
        <v>0</v>
      </c>
      <c r="G349" s="125">
        <f>[1]!VendorFilteredRows( EquipmentListTable[],EquipmentListTable[Supplier], FilterSpecs!$A$6, $A$2)</f>
        <v>0</v>
      </c>
      <c r="H349" s="125">
        <f>[1]!VendorFilteredRows( EquipmentListTable[],EquipmentListTable[Supplier], FilterSpecs!$A$6, $A$2)</f>
        <v>0</v>
      </c>
      <c r="I349" s="125">
        <f>[1]!VendorFilteredRows( EquipmentListTable[],EquipmentListTable[Supplier], FilterSpecs!$A$6, $A$2)</f>
        <v>0</v>
      </c>
      <c r="J349" s="125">
        <f>[1]!VendorFilteredRows( EquipmentListTable[],EquipmentListTable[Supplier], FilterSpecs!$A$6, $A$2)</f>
        <v>0</v>
      </c>
      <c r="K349" s="125">
        <f>[1]!VendorFilteredRows( EquipmentListTable[],EquipmentListTable[Supplier], FilterSpecs!$A$6, $A$2)</f>
        <v>0</v>
      </c>
      <c r="L349" s="125">
        <f>[1]!VendorFilteredRows( EquipmentListTable[],EquipmentListTable[Supplier], FilterSpecs!$A$6, $A$2)</f>
        <v>0</v>
      </c>
      <c r="M349" s="125" t="str">
        <f>[1]!VendorFilteredRows( EquipmentListTable[],EquipmentListTable[Supplier], FilterSpecs!$A$6, $A$2)</f>
        <v>Break Away Headers - Right Angle 2x40</v>
      </c>
      <c r="N349" s="125">
        <f>[1]!VendorFilteredRows( EquipmentListTable[],EquipmentListTable[Supplier], FilterSpecs!$A$6, $A$2)</f>
        <v>1.95</v>
      </c>
      <c r="O349" s="125">
        <f>[1]!VendorFilteredRows( EquipmentListTable[],EquipmentListTable[Supplier], FilterSpecs!$A$6, $A$2)</f>
        <v>0</v>
      </c>
      <c r="P349" s="125" t="str">
        <f>[1]!VendorFilteredRows( EquipmentListTable[],EquipmentListTable[Supplier], FilterSpecs!$A$6, $A$2)</f>
        <v>A</v>
      </c>
      <c r="Q349" s="125">
        <f>[1]!VendorFilteredRows( EquipmentListTable[],EquipmentListTable[Supplier], FilterSpecs!$A$6, $A$2)</f>
        <v>474</v>
      </c>
      <c r="R349" s="125" t="str">
        <f>[1]!VendorFilteredRows( EquipmentListTable[],EquipmentListTable[Supplier], FilterSpecs!$A$6, $A$2)</f>
        <v>COM-12792</v>
      </c>
      <c r="S349" s="125">
        <f>[1]!VendorFilteredRows( EquipmentListTable[],EquipmentListTable[Supplier], FilterSpecs!$A$6, $A$2)</f>
        <v>0</v>
      </c>
      <c r="T349" s="125">
        <f>[1]!VendorFilteredRows( EquipmentListTable[],EquipmentListTable[Supplier], FilterSpecs!$A$6, $A$2)</f>
        <v>0</v>
      </c>
      <c r="U349" s="125">
        <f>[1]!VendorFilteredRows( EquipmentListTable[],EquipmentListTable[Supplier], FilterSpecs!$A$6, $A$2)</f>
        <v>0</v>
      </c>
      <c r="V349" s="125">
        <f>[1]!VendorFilteredRows( EquipmentListTable[],EquipmentListTable[Supplier], FilterSpecs!$A$6, $A$2)</f>
        <v>0</v>
      </c>
      <c r="W349" s="125">
        <f>[1]!VendorFilteredRows( EquipmentListTable[],EquipmentListTable[Supplier], FilterSpecs!$A$6, $A$2)</f>
        <v>0</v>
      </c>
      <c r="X349" s="125" t="str">
        <f>[1]!VendorFilteredRows( EquipmentListTable[],EquipmentListTable[Supplier], FilterSpecs!$A$6, $A$2)</f>
        <v>https://www.sparkfun.com/products/12792</v>
      </c>
      <c r="Y349" s="125" t="str">
        <f>[1]!VendorFilteredRows( EquipmentListTable[],EquipmentListTable[Supplier], FilterSpecs!$A$6, $A$2)</f>
        <v>https://cdn.sparkfun.com/r/92-92/assets/parts/9/6/1/0/12792-01.jpg</v>
      </c>
      <c r="Z349" s="125" t="str">
        <f>[1]!VendorFilteredRows( EquipmentListTable[],EquipmentListTable[Supplier], FilterSpecs!$A$6, $A$2)</f>
        <v>https://www.sparkfun.com/products/12792</v>
      </c>
      <c r="AA349" s="125" t="str">
        <f>[1]!VendorFilteredRows( EquipmentListTable[],EquipmentListTable[Supplier], FilterSpecs!$A$6, $A$2)</f>
        <v>https://www.mouser.com/ProductDetail/474-COM-12792</v>
      </c>
      <c r="AB349" s="125"/>
      <c r="AC349" s="125"/>
    </row>
    <row r="350" spans="1:29" x14ac:dyDescent="0.3">
      <c r="A350" s="125" t="str">
        <f>[1]!VendorFilteredRows( EquipmentListTable[],EquipmentListTable[Supplier], FilterSpecs!$A$6, $A$2)</f>
        <v>Low-Level Electronics</v>
      </c>
      <c r="B350" s="125" t="str">
        <f>[1]!VendorFilteredRows( EquipmentListTable[],EquipmentListTable[Supplier], FilterSpecs!$A$6, $A$2)</f>
        <v>Headers, Male</v>
      </c>
      <c r="C350" s="125" t="str">
        <f>[1]!VendorFilteredRows( EquipmentListTable[],EquipmentListTable[Supplier], FilterSpecs!$A$6, $A$2)</f>
        <v>SparkFun</v>
      </c>
      <c r="D350" s="125" t="str">
        <f>[1]!VendorFilteredRows( EquipmentListTable[],EquipmentListTable[Supplier], FilterSpecs!$A$6, $A$2)</f>
        <v>COM-10095</v>
      </c>
      <c r="E350" s="125">
        <f>[1]!VendorFilteredRows( EquipmentListTable[],EquipmentListTable[Supplier], FilterSpecs!$A$6, $A$2)</f>
        <v>0</v>
      </c>
      <c r="F350" s="125">
        <f>[1]!VendorFilteredRows( EquipmentListTable[],EquipmentListTable[Supplier], FilterSpecs!$A$6, $A$2)</f>
        <v>0</v>
      </c>
      <c r="G350" s="125">
        <f>[1]!VendorFilteredRows( EquipmentListTable[],EquipmentListTable[Supplier], FilterSpecs!$A$6, $A$2)</f>
        <v>0</v>
      </c>
      <c r="H350" s="125">
        <f>[1]!VendorFilteredRows( EquipmentListTable[],EquipmentListTable[Supplier], FilterSpecs!$A$6, $A$2)</f>
        <v>0</v>
      </c>
      <c r="I350" s="125">
        <f>[1]!VendorFilteredRows( EquipmentListTable[],EquipmentListTable[Supplier], FilterSpecs!$A$6, $A$2)</f>
        <v>0</v>
      </c>
      <c r="J350" s="125">
        <f>[1]!VendorFilteredRows( EquipmentListTable[],EquipmentListTable[Supplier], FilterSpecs!$A$6, $A$2)</f>
        <v>0</v>
      </c>
      <c r="K350" s="125">
        <f>[1]!VendorFilteredRows( EquipmentListTable[],EquipmentListTable[Supplier], FilterSpecs!$A$6, $A$2)</f>
        <v>0</v>
      </c>
      <c r="L350" s="125">
        <f>[1]!VendorFilteredRows( EquipmentListTable[],EquipmentListTable[Supplier], FilterSpecs!$A$6, $A$2)</f>
        <v>0</v>
      </c>
      <c r="M350" s="125" t="str">
        <f>[1]!VendorFilteredRows( EquipmentListTable[],EquipmentListTable[Supplier], FilterSpecs!$A$6, $A$2)</f>
        <v>Break Away Headers - Right Angle 3x40</v>
      </c>
      <c r="N350" s="125">
        <f>[1]!VendorFilteredRows( EquipmentListTable[],EquipmentListTable[Supplier], FilterSpecs!$A$6, $A$2)</f>
        <v>4.95</v>
      </c>
      <c r="O350" s="125">
        <f>[1]!VendorFilteredRows( EquipmentListTable[],EquipmentListTable[Supplier], FilterSpecs!$A$6, $A$2)</f>
        <v>0</v>
      </c>
      <c r="P350" s="125" t="str">
        <f>[1]!VendorFilteredRows( EquipmentListTable[],EquipmentListTable[Supplier], FilterSpecs!$A$6, $A$2)</f>
        <v>A</v>
      </c>
      <c r="Q350" s="125">
        <f>[1]!VendorFilteredRows( EquipmentListTable[],EquipmentListTable[Supplier], FilterSpecs!$A$6, $A$2)</f>
        <v>475</v>
      </c>
      <c r="R350" s="125" t="str">
        <f>[1]!VendorFilteredRows( EquipmentListTable[],EquipmentListTable[Supplier], FilterSpecs!$A$6, $A$2)</f>
        <v>COM-10095</v>
      </c>
      <c r="S350" s="125">
        <f>[1]!VendorFilteredRows( EquipmentListTable[],EquipmentListTable[Supplier], FilterSpecs!$A$6, $A$2)</f>
        <v>0</v>
      </c>
      <c r="T350" s="125">
        <f>[1]!VendorFilteredRows( EquipmentListTable[],EquipmentListTable[Supplier], FilterSpecs!$A$6, $A$2)</f>
        <v>0</v>
      </c>
      <c r="U350" s="125">
        <f>[1]!VendorFilteredRows( EquipmentListTable[],EquipmentListTable[Supplier], FilterSpecs!$A$6, $A$2)</f>
        <v>0</v>
      </c>
      <c r="V350" s="125">
        <f>[1]!VendorFilteredRows( EquipmentListTable[],EquipmentListTable[Supplier], FilterSpecs!$A$6, $A$2)</f>
        <v>0</v>
      </c>
      <c r="W350" s="125">
        <f>[1]!VendorFilteredRows( EquipmentListTable[],EquipmentListTable[Supplier], FilterSpecs!$A$6, $A$2)</f>
        <v>0</v>
      </c>
      <c r="X350" s="125" t="str">
        <f>[1]!VendorFilteredRows( EquipmentListTable[],EquipmentListTable[Supplier], FilterSpecs!$A$6, $A$2)</f>
        <v>https://www.sparkfun.com/products/10095</v>
      </c>
      <c r="Y350" s="125" t="str">
        <f>[1]!VendorFilteredRows( EquipmentListTable[],EquipmentListTable[Supplier], FilterSpecs!$A$6, $A$2)</f>
        <v>https://cdn.sparkfun.com/r/92-92/assets/parts/4/3/1/9/10095-01.jpg</v>
      </c>
      <c r="Z350" s="125" t="str">
        <f>[1]!VendorFilteredRows( EquipmentListTable[],EquipmentListTable[Supplier], FilterSpecs!$A$6, $A$2)</f>
        <v>https://www.sparkfun.com/products/10095</v>
      </c>
      <c r="AA350" s="125" t="str">
        <f>[1]!VendorFilteredRows( EquipmentListTable[],EquipmentListTable[Supplier], FilterSpecs!$A$6, $A$2)</f>
        <v>https://www.mouser.com/ProductDetail/474-COM-10095</v>
      </c>
      <c r="AB350" s="125"/>
      <c r="AC350" s="125"/>
    </row>
    <row r="351" spans="1:29" x14ac:dyDescent="0.3">
      <c r="A351" s="125" t="str">
        <f>[1]!VendorFilteredRows( EquipmentListTable[],EquipmentListTable[Supplier], FilterSpecs!$A$6, $A$2)</f>
        <v>Low-Level Electronics</v>
      </c>
      <c r="B351" s="125" t="str">
        <f>[1]!VendorFilteredRows( EquipmentListTable[],EquipmentListTable[Supplier], FilterSpecs!$A$6, $A$2)</f>
        <v>Headers, Male</v>
      </c>
      <c r="C351" s="125" t="str">
        <f>[1]!VendorFilteredRows( EquipmentListTable[],EquipmentListTable[Supplier], FilterSpecs!$A$6, $A$2)</f>
        <v>SparkFun</v>
      </c>
      <c r="D351" s="125" t="str">
        <f>[1]!VendorFilteredRows( EquipmentListTable[],EquipmentListTable[Supplier], FilterSpecs!$A$6, $A$2)</f>
        <v>PRT-10112</v>
      </c>
      <c r="E351" s="125">
        <f>[1]!VendorFilteredRows( EquipmentListTable[],EquipmentListTable[Supplier], FilterSpecs!$A$6, $A$2)</f>
        <v>0</v>
      </c>
      <c r="F351" s="125">
        <f>[1]!VendorFilteredRows( EquipmentListTable[],EquipmentListTable[Supplier], FilterSpecs!$A$6, $A$2)</f>
        <v>0</v>
      </c>
      <c r="G351" s="125">
        <f>[1]!VendorFilteredRows( EquipmentListTable[],EquipmentListTable[Supplier], FilterSpecs!$A$6, $A$2)</f>
        <v>0</v>
      </c>
      <c r="H351" s="125">
        <f>[1]!VendorFilteredRows( EquipmentListTable[],EquipmentListTable[Supplier], FilterSpecs!$A$6, $A$2)</f>
        <v>0</v>
      </c>
      <c r="I351" s="125">
        <f>[1]!VendorFilteredRows( EquipmentListTable[],EquipmentListTable[Supplier], FilterSpecs!$A$6, $A$2)</f>
        <v>0</v>
      </c>
      <c r="J351" s="125">
        <f>[1]!VendorFilteredRows( EquipmentListTable[],EquipmentListTable[Supplier], FilterSpecs!$A$6, $A$2)</f>
        <v>0</v>
      </c>
      <c r="K351" s="125">
        <f>[1]!VendorFilteredRows( EquipmentListTable[],EquipmentListTable[Supplier], FilterSpecs!$A$6, $A$2)</f>
        <v>0</v>
      </c>
      <c r="L351" s="125">
        <f>[1]!VendorFilteredRows( EquipmentListTable[],EquipmentListTable[Supplier], FilterSpecs!$A$6, $A$2)</f>
        <v>0</v>
      </c>
      <c r="M351" s="125" t="str">
        <f>[1]!VendorFilteredRows( EquipmentListTable[],EquipmentListTable[Supplier], FilterSpecs!$A$6, $A$2)</f>
        <v>2mm 10pin XBee Header</v>
      </c>
      <c r="N351" s="125">
        <f>[1]!VendorFilteredRows( EquipmentListTable[],EquipmentListTable[Supplier], FilterSpecs!$A$6, $A$2)</f>
        <v>0.95</v>
      </c>
      <c r="O351" s="125">
        <f>[1]!VendorFilteredRows( EquipmentListTable[],EquipmentListTable[Supplier], FilterSpecs!$A$6, $A$2)</f>
        <v>0</v>
      </c>
      <c r="P351" s="125" t="str">
        <f>[1]!VendorFilteredRows( EquipmentListTable[],EquipmentListTable[Supplier], FilterSpecs!$A$6, $A$2)</f>
        <v>A</v>
      </c>
      <c r="Q351" s="125">
        <f>[1]!VendorFilteredRows( EquipmentListTable[],EquipmentListTable[Supplier], FilterSpecs!$A$6, $A$2)</f>
        <v>476</v>
      </c>
      <c r="R351" s="125" t="str">
        <f>[1]!VendorFilteredRows( EquipmentListTable[],EquipmentListTable[Supplier], FilterSpecs!$A$6, $A$2)</f>
        <v>PRT-10112</v>
      </c>
      <c r="S351" s="125">
        <f>[1]!VendorFilteredRows( EquipmentListTable[],EquipmentListTable[Supplier], FilterSpecs!$A$6, $A$2)</f>
        <v>0</v>
      </c>
      <c r="T351" s="125">
        <f>[1]!VendorFilteredRows( EquipmentListTable[],EquipmentListTable[Supplier], FilterSpecs!$A$6, $A$2)</f>
        <v>0</v>
      </c>
      <c r="U351" s="125">
        <f>[1]!VendorFilteredRows( EquipmentListTable[],EquipmentListTable[Supplier], FilterSpecs!$A$6, $A$2)</f>
        <v>0</v>
      </c>
      <c r="V351" s="125">
        <f>[1]!VendorFilteredRows( EquipmentListTable[],EquipmentListTable[Supplier], FilterSpecs!$A$6, $A$2)</f>
        <v>0</v>
      </c>
      <c r="W351" s="125">
        <f>[1]!VendorFilteredRows( EquipmentListTable[],EquipmentListTable[Supplier], FilterSpecs!$A$6, $A$2)</f>
        <v>0</v>
      </c>
      <c r="X351" s="125" t="str">
        <f>[1]!VendorFilteredRows( EquipmentListTable[],EquipmentListTable[Supplier], FilterSpecs!$A$6, $A$2)</f>
        <v>https://www.sparkfun.com/products/10112</v>
      </c>
      <c r="Y351" s="125" t="str">
        <f>[1]!VendorFilteredRows( EquipmentListTable[],EquipmentListTable[Supplier], FilterSpecs!$A$6, $A$2)</f>
        <v>https://cdn.sparkfun.com/r/92-92/assets/parts/4/3/6/0/10112-01.jpg</v>
      </c>
      <c r="Z351" s="125" t="str">
        <f>[1]!VendorFilteredRows( EquipmentListTable[],EquipmentListTable[Supplier], FilterSpecs!$A$6, $A$2)</f>
        <v>https://www.sparkfun.com/products/10112</v>
      </c>
      <c r="AA351" s="125" t="str">
        <f>[1]!VendorFilteredRows( EquipmentListTable[],EquipmentListTable[Supplier], FilterSpecs!$A$6, $A$2)</f>
        <v>https://www.mouser.com/ProductDetail/474-PRT-10112</v>
      </c>
      <c r="AB351" s="125"/>
      <c r="AC351" s="125"/>
    </row>
    <row r="352" spans="1:29" x14ac:dyDescent="0.3">
      <c r="A352" s="125" t="str">
        <f>[1]!VendorFilteredRows( EquipmentListTable[],EquipmentListTable[Supplier], FilterSpecs!$A$6, $A$2)</f>
        <v>Low-Level Electronics</v>
      </c>
      <c r="B352" s="125" t="str">
        <f>[1]!VendorFilteredRows( EquipmentListTable[],EquipmentListTable[Supplier], FilterSpecs!$A$6, $A$2)</f>
        <v>Headers, Female</v>
      </c>
      <c r="C352" s="125" t="str">
        <f>[1]!VendorFilteredRows( EquipmentListTable[],EquipmentListTable[Supplier], FilterSpecs!$A$6, $A$2)</f>
        <v>SparkFun</v>
      </c>
      <c r="D352" s="125" t="str">
        <f>[1]!VendorFilteredRows( EquipmentListTable[],EquipmentListTable[Supplier], FilterSpecs!$A$6, $A$2)</f>
        <v>PRT-13010</v>
      </c>
      <c r="E352" s="125">
        <f>[1]!VendorFilteredRows( EquipmentListTable[],EquipmentListTable[Supplier], FilterSpecs!$A$6, $A$2)</f>
        <v>0</v>
      </c>
      <c r="F352" s="125">
        <f>[1]!VendorFilteredRows( EquipmentListTable[],EquipmentListTable[Supplier], FilterSpecs!$A$6, $A$2)</f>
        <v>0</v>
      </c>
      <c r="G352" s="125">
        <f>[1]!VendorFilteredRows( EquipmentListTable[],EquipmentListTable[Supplier], FilterSpecs!$A$6, $A$2)</f>
        <v>0</v>
      </c>
      <c r="H352" s="125">
        <f>[1]!VendorFilteredRows( EquipmentListTable[],EquipmentListTable[Supplier], FilterSpecs!$A$6, $A$2)</f>
        <v>0</v>
      </c>
      <c r="I352" s="125">
        <f>[1]!VendorFilteredRows( EquipmentListTable[],EquipmentListTable[Supplier], FilterSpecs!$A$6, $A$2)</f>
        <v>0</v>
      </c>
      <c r="J352" s="125">
        <f>[1]!VendorFilteredRows( EquipmentListTable[],EquipmentListTable[Supplier], FilterSpecs!$A$6, $A$2)</f>
        <v>0</v>
      </c>
      <c r="K352" s="125">
        <f>[1]!VendorFilteredRows( EquipmentListTable[],EquipmentListTable[Supplier], FilterSpecs!$A$6, $A$2)</f>
        <v>0</v>
      </c>
      <c r="L352" s="125">
        <f>[1]!VendorFilteredRows( EquipmentListTable[],EquipmentListTable[Supplier], FilterSpecs!$A$6, $A$2)</f>
        <v>0</v>
      </c>
      <c r="M352" s="125" t="str">
        <f>[1]!VendorFilteredRows( EquipmentListTable[],EquipmentListTable[Supplier], FilterSpecs!$A$6, $A$2)</f>
        <v>Header - 2x3 (Female, 0.1\")</v>
      </c>
      <c r="N352" s="125">
        <f>[1]!VendorFilteredRows( EquipmentListTable[],EquipmentListTable[Supplier], FilterSpecs!$A$6, $A$2)</f>
        <v>0.5</v>
      </c>
      <c r="O352" s="125">
        <f>[1]!VendorFilteredRows( EquipmentListTable[],EquipmentListTable[Supplier], FilterSpecs!$A$6, $A$2)</f>
        <v>0</v>
      </c>
      <c r="P352" s="125" t="str">
        <f>[1]!VendorFilteredRows( EquipmentListTable[],EquipmentListTable[Supplier], FilterSpecs!$A$6, $A$2)</f>
        <v>A</v>
      </c>
      <c r="Q352" s="125">
        <f>[1]!VendorFilteredRows( EquipmentListTable[],EquipmentListTable[Supplier], FilterSpecs!$A$6, $A$2)</f>
        <v>486</v>
      </c>
      <c r="R352" s="125" t="str">
        <f>[1]!VendorFilteredRows( EquipmentListTable[],EquipmentListTable[Supplier], FilterSpecs!$A$6, $A$2)</f>
        <v>PRT-13010</v>
      </c>
      <c r="S352" s="125">
        <f>[1]!VendorFilteredRows( EquipmentListTable[],EquipmentListTable[Supplier], FilterSpecs!$A$6, $A$2)</f>
        <v>0</v>
      </c>
      <c r="T352" s="125">
        <f>[1]!VendorFilteredRows( EquipmentListTable[],EquipmentListTable[Supplier], FilterSpecs!$A$6, $A$2)</f>
        <v>0</v>
      </c>
      <c r="U352" s="125">
        <f>[1]!VendorFilteredRows( EquipmentListTable[],EquipmentListTable[Supplier], FilterSpecs!$A$6, $A$2)</f>
        <v>0</v>
      </c>
      <c r="V352" s="125">
        <f>[1]!VendorFilteredRows( EquipmentListTable[],EquipmentListTable[Supplier], FilterSpecs!$A$6, $A$2)</f>
        <v>0</v>
      </c>
      <c r="W352" s="125">
        <f>[1]!VendorFilteredRows( EquipmentListTable[],EquipmentListTable[Supplier], FilterSpecs!$A$6, $A$2)</f>
        <v>0</v>
      </c>
      <c r="X352" s="125" t="str">
        <f>[1]!VendorFilteredRows( EquipmentListTable[],EquipmentListTable[Supplier], FilterSpecs!$A$6, $A$2)</f>
        <v>https://www.sparkfun.com/products/13010</v>
      </c>
      <c r="Y352" s="125" t="str">
        <f>[1]!VendorFilteredRows( EquipmentListTable[],EquipmentListTable[Supplier], FilterSpecs!$A$6, $A$2)</f>
        <v>https://cdn.sparkfun.com/r/92-92/assets/parts/8/1/2/1/13010-01a.jpg</v>
      </c>
      <c r="Z352" s="125" t="str">
        <f>[1]!VendorFilteredRows( EquipmentListTable[],EquipmentListTable[Supplier], FilterSpecs!$A$6, $A$2)</f>
        <v>https://www.sparkfun.com/products/13010</v>
      </c>
      <c r="AA352" s="125" t="str">
        <f>[1]!VendorFilteredRows( EquipmentListTable[],EquipmentListTable[Supplier], FilterSpecs!$A$6, $A$2)</f>
        <v>https://www.mouser.com/ProductDetail/474-PRT-13010</v>
      </c>
      <c r="AB352" s="125"/>
      <c r="AC352" s="125"/>
    </row>
    <row r="353" spans="1:29" x14ac:dyDescent="0.3">
      <c r="A353" s="125" t="str">
        <f>[1]!VendorFilteredRows( EquipmentListTable[],EquipmentListTable[Supplier], FilterSpecs!$A$6, $A$2)</f>
        <v>Low-Level Electronics</v>
      </c>
      <c r="B353" s="125" t="str">
        <f>[1]!VendorFilteredRows( EquipmentListTable[],EquipmentListTable[Supplier], FilterSpecs!$A$6, $A$2)</f>
        <v>Headers, Female</v>
      </c>
      <c r="C353" s="125" t="str">
        <f>[1]!VendorFilteredRows( EquipmentListTable[],EquipmentListTable[Supplier], FilterSpecs!$A$6, $A$2)</f>
        <v>SparkFun</v>
      </c>
      <c r="D353" s="125" t="str">
        <f>[1]!VendorFilteredRows( EquipmentListTable[],EquipmentListTable[Supplier], FilterSpecs!$A$6, $A$2)</f>
        <v>PRT-08272</v>
      </c>
      <c r="E353" s="125">
        <f>[1]!VendorFilteredRows( EquipmentListTable[],EquipmentListTable[Supplier], FilterSpecs!$A$6, $A$2)</f>
        <v>0</v>
      </c>
      <c r="F353" s="125">
        <f>[1]!VendorFilteredRows( EquipmentListTable[],EquipmentListTable[Supplier], FilterSpecs!$A$6, $A$2)</f>
        <v>0</v>
      </c>
      <c r="G353" s="125">
        <f>[1]!VendorFilteredRows( EquipmentListTable[],EquipmentListTable[Supplier], FilterSpecs!$A$6, $A$2)</f>
        <v>0</v>
      </c>
      <c r="H353" s="125">
        <f>[1]!VendorFilteredRows( EquipmentListTable[],EquipmentListTable[Supplier], FilterSpecs!$A$6, $A$2)</f>
        <v>0</v>
      </c>
      <c r="I353" s="125">
        <f>[1]!VendorFilteredRows( EquipmentListTable[],EquipmentListTable[Supplier], FilterSpecs!$A$6, $A$2)</f>
        <v>0</v>
      </c>
      <c r="J353" s="125">
        <f>[1]!VendorFilteredRows( EquipmentListTable[],EquipmentListTable[Supplier], FilterSpecs!$A$6, $A$2)</f>
        <v>0</v>
      </c>
      <c r="K353" s="125">
        <f>[1]!VendorFilteredRows( EquipmentListTable[],EquipmentListTable[Supplier], FilterSpecs!$A$6, $A$2)</f>
        <v>0</v>
      </c>
      <c r="L353" s="125">
        <f>[1]!VendorFilteredRows( EquipmentListTable[],EquipmentListTable[Supplier], FilterSpecs!$A$6, $A$2)</f>
        <v>0</v>
      </c>
      <c r="M353" s="125" t="str">
        <f>[1]!VendorFilteredRows( EquipmentListTable[],EquipmentListTable[Supplier], FilterSpecs!$A$6, $A$2)</f>
        <v>2mm 10pin XBee Socket</v>
      </c>
      <c r="N353" s="125">
        <f>[1]!VendorFilteredRows( EquipmentListTable[],EquipmentListTable[Supplier], FilterSpecs!$A$6, $A$2)</f>
        <v>1</v>
      </c>
      <c r="O353" s="125">
        <f>[1]!VendorFilteredRows( EquipmentListTable[],EquipmentListTable[Supplier], FilterSpecs!$A$6, $A$2)</f>
        <v>0</v>
      </c>
      <c r="P353" s="125" t="str">
        <f>[1]!VendorFilteredRows( EquipmentListTable[],EquipmentListTable[Supplier], FilterSpecs!$A$6, $A$2)</f>
        <v>A</v>
      </c>
      <c r="Q353" s="125">
        <f>[1]!VendorFilteredRows( EquipmentListTable[],EquipmentListTable[Supplier], FilterSpecs!$A$6, $A$2)</f>
        <v>490</v>
      </c>
      <c r="R353" s="125" t="str">
        <f>[1]!VendorFilteredRows( EquipmentListTable[],EquipmentListTable[Supplier], FilterSpecs!$A$6, $A$2)</f>
        <v>PRT-08272</v>
      </c>
      <c r="S353" s="125">
        <f>[1]!VendorFilteredRows( EquipmentListTable[],EquipmentListTable[Supplier], FilterSpecs!$A$6, $A$2)</f>
        <v>0</v>
      </c>
      <c r="T353" s="125">
        <f>[1]!VendorFilteredRows( EquipmentListTable[],EquipmentListTable[Supplier], FilterSpecs!$A$6, $A$2)</f>
        <v>0</v>
      </c>
      <c r="U353" s="125">
        <f>[1]!VendorFilteredRows( EquipmentListTable[],EquipmentListTable[Supplier], FilterSpecs!$A$6, $A$2)</f>
        <v>0</v>
      </c>
      <c r="V353" s="125">
        <f>[1]!VendorFilteredRows( EquipmentListTable[],EquipmentListTable[Supplier], FilterSpecs!$A$6, $A$2)</f>
        <v>0</v>
      </c>
      <c r="W353" s="125">
        <f>[1]!VendorFilteredRows( EquipmentListTable[],EquipmentListTable[Supplier], FilterSpecs!$A$6, $A$2)</f>
        <v>0</v>
      </c>
      <c r="X353" s="125" t="str">
        <f>[1]!VendorFilteredRows( EquipmentListTable[],EquipmentListTable[Supplier], FilterSpecs!$A$6, $A$2)</f>
        <v>https://www.sparkfun.com/products/8272</v>
      </c>
      <c r="Y353" s="125" t="str">
        <f>[1]!VendorFilteredRows( EquipmentListTable[],EquipmentListTable[Supplier], FilterSpecs!$A$6, $A$2)</f>
        <v>https://cdn.sparkfun.com/r/92-92/assets/parts/1/8/8/1/2mmSocket-01-L.jpg</v>
      </c>
      <c r="Z353" s="125" t="str">
        <f>[1]!VendorFilteredRows( EquipmentListTable[],EquipmentListTable[Supplier], FilterSpecs!$A$6, $A$2)</f>
        <v>https://www.sparkfun.com/products/08272</v>
      </c>
      <c r="AA353" s="125" t="str">
        <f>[1]!VendorFilteredRows( EquipmentListTable[],EquipmentListTable[Supplier], FilterSpecs!$A$6, $A$2)</f>
        <v>https://www.mouser.com/ProductDetail/474-PRT-08272</v>
      </c>
      <c r="AB353" s="125"/>
      <c r="AC353" s="125"/>
    </row>
    <row r="354" spans="1:29" x14ac:dyDescent="0.3">
      <c r="A354" s="125" t="str">
        <f>[1]!VendorFilteredRows( EquipmentListTable[],EquipmentListTable[Supplier], FilterSpecs!$A$6, $A$2)</f>
        <v>Low-Level Electronics</v>
      </c>
      <c r="B354" s="125" t="str">
        <f>[1]!VendorFilteredRows( EquipmentListTable[],EquipmentListTable[Supplier], FilterSpecs!$A$6, $A$2)</f>
        <v>Headers, Shrouded IDC</v>
      </c>
      <c r="C354" s="125" t="str">
        <f>[1]!VendorFilteredRows( EquipmentListTable[],EquipmentListTable[Supplier], FilterSpecs!$A$6, $A$2)</f>
        <v>SparkFun</v>
      </c>
      <c r="D354" s="125" t="str">
        <f>[1]!VendorFilteredRows( EquipmentListTable[],EquipmentListTable[Supplier], FilterSpecs!$A$6, $A$2)</f>
        <v>PRT-10877</v>
      </c>
      <c r="E354" s="125">
        <f>[1]!VendorFilteredRows( EquipmentListTable[],EquipmentListTable[Supplier], FilterSpecs!$A$6, $A$2)</f>
        <v>1</v>
      </c>
      <c r="F354" s="125">
        <f>[1]!VendorFilteredRows( EquipmentListTable[],EquipmentListTable[Supplier], FilterSpecs!$A$6, $A$2)</f>
        <v>0</v>
      </c>
      <c r="G354" s="125">
        <f>[1]!VendorFilteredRows( EquipmentListTable[],EquipmentListTable[Supplier], FilterSpecs!$A$6, $A$2)</f>
        <v>0</v>
      </c>
      <c r="H354" s="125">
        <f>[1]!VendorFilteredRows( EquipmentListTable[],EquipmentListTable[Supplier], FilterSpecs!$A$6, $A$2)</f>
        <v>5</v>
      </c>
      <c r="I354" s="125">
        <f>[1]!VendorFilteredRows( EquipmentListTable[],EquipmentListTable[Supplier], FilterSpecs!$A$6, $A$2)</f>
        <v>5</v>
      </c>
      <c r="J354" s="125">
        <f>[1]!VendorFilteredRows( EquipmentListTable[],EquipmentListTable[Supplier], FilterSpecs!$A$6, $A$2)</f>
        <v>5</v>
      </c>
      <c r="K354" s="125">
        <f>[1]!VendorFilteredRows( EquipmentListTable[],EquipmentListTable[Supplier], FilterSpecs!$A$6, $A$2)</f>
        <v>0</v>
      </c>
      <c r="L354" s="125">
        <f>[1]!VendorFilteredRows( EquipmentListTable[],EquipmentListTable[Supplier], FilterSpecs!$A$6, $A$2)</f>
        <v>0</v>
      </c>
      <c r="M354" s="125" t="str">
        <f>[1]!VendorFilteredRows( EquipmentListTable[],EquipmentListTable[Supplier], FilterSpecs!$A$6, $A$2)</f>
        <v>2x3 Pin Shrouded Header</v>
      </c>
      <c r="N354" s="125">
        <f>[1]!VendorFilteredRows( EquipmentListTable[],EquipmentListTable[Supplier], FilterSpecs!$A$6, $A$2)</f>
        <v>1.5</v>
      </c>
      <c r="O354" s="125">
        <f>[1]!VendorFilteredRows( EquipmentListTable[],EquipmentListTable[Supplier], FilterSpecs!$A$6, $A$2)</f>
        <v>0</v>
      </c>
      <c r="P354" s="125" t="str">
        <f>[1]!VendorFilteredRows( EquipmentListTable[],EquipmentListTable[Supplier], FilterSpecs!$A$6, $A$2)</f>
        <v>B</v>
      </c>
      <c r="Q354" s="125">
        <f>[1]!VendorFilteredRows( EquipmentListTable[],EquipmentListTable[Supplier], FilterSpecs!$A$6, $A$2)</f>
        <v>487</v>
      </c>
      <c r="R354" s="125" t="str">
        <f>[1]!VendorFilteredRows( EquipmentListTable[],EquipmentListTable[Supplier], FilterSpecs!$A$6, $A$2)</f>
        <v>PRT-10877</v>
      </c>
      <c r="S354" s="125">
        <f>[1]!VendorFilteredRows( EquipmentListTable[],EquipmentListTable[Supplier], FilterSpecs!$A$6, $A$2)</f>
        <v>1.5</v>
      </c>
      <c r="T354" s="125">
        <f>[1]!VendorFilteredRows( EquipmentListTable[],EquipmentListTable[Supplier], FilterSpecs!$A$6, $A$2)</f>
        <v>7.5</v>
      </c>
      <c r="U354" s="125">
        <f>[1]!VendorFilteredRows( EquipmentListTable[],EquipmentListTable[Supplier], FilterSpecs!$A$6, $A$2)</f>
        <v>7.5</v>
      </c>
      <c r="V354" s="125">
        <f>[1]!VendorFilteredRows( EquipmentListTable[],EquipmentListTable[Supplier], FilterSpecs!$A$6, $A$2)</f>
        <v>0</v>
      </c>
      <c r="W354" s="125">
        <f>[1]!VendorFilteredRows( EquipmentListTable[],EquipmentListTable[Supplier], FilterSpecs!$A$6, $A$2)</f>
        <v>0</v>
      </c>
      <c r="X354" s="125" t="str">
        <f>[1]!VendorFilteredRows( EquipmentListTable[],EquipmentListTable[Supplier], FilterSpecs!$A$6, $A$2)</f>
        <v>https://www.sparkfun.com/products/10877</v>
      </c>
      <c r="Y354" s="125" t="str">
        <f>[1]!VendorFilteredRows( EquipmentListTable[],EquipmentListTable[Supplier], FilterSpecs!$A$6, $A$2)</f>
        <v>https://cdn.sparkfun.com/r/92-92/assets/parts/5/9/3/3/10877-01b.jpg</v>
      </c>
      <c r="Z354" s="125" t="str">
        <f>[1]!VendorFilteredRows( EquipmentListTable[],EquipmentListTable[Supplier], FilterSpecs!$A$6, $A$2)</f>
        <v>https://www.sparkfun.com/products/10877</v>
      </c>
      <c r="AA354" s="125" t="str">
        <f>[1]!VendorFilteredRows( EquipmentListTable[],EquipmentListTable[Supplier], FilterSpecs!$A$6, $A$2)</f>
        <v>https://www.mouser.com/ProductDetail/474-PRT-10877</v>
      </c>
      <c r="AB354" s="125"/>
      <c r="AC354" s="125"/>
    </row>
    <row r="355" spans="1:29" x14ac:dyDescent="0.3">
      <c r="A355" s="125" t="str">
        <f>[1]!VendorFilteredRows( EquipmentListTable[],EquipmentListTable[Supplier], FilterSpecs!$A$6, $A$2)</f>
        <v>Low-Level Electronics</v>
      </c>
      <c r="B355" s="125" t="str">
        <f>[1]!VendorFilteredRows( EquipmentListTable[],EquipmentListTable[Supplier], FilterSpecs!$A$6, $A$2)</f>
        <v>Headers, Shrouded IDC</v>
      </c>
      <c r="C355" s="125" t="str">
        <f>[1]!VendorFilteredRows( EquipmentListTable[],EquipmentListTable[Supplier], FilterSpecs!$A$6, $A$2)</f>
        <v>SparkFun</v>
      </c>
      <c r="D355" s="125" t="str">
        <f>[1]!VendorFilteredRows( EquipmentListTable[],EquipmentListTable[Supplier], FilterSpecs!$A$6, $A$2)</f>
        <v>PRT-08506</v>
      </c>
      <c r="E355" s="125">
        <f>[1]!VendorFilteredRows( EquipmentListTable[],EquipmentListTable[Supplier], FilterSpecs!$A$6, $A$2)</f>
        <v>2</v>
      </c>
      <c r="F355" s="125">
        <f>[1]!VendorFilteredRows( EquipmentListTable[],EquipmentListTable[Supplier], FilterSpecs!$A$6, $A$2)</f>
        <v>0</v>
      </c>
      <c r="G355" s="125">
        <f>[1]!VendorFilteredRows( EquipmentListTable[],EquipmentListTable[Supplier], FilterSpecs!$A$6, $A$2)</f>
        <v>0</v>
      </c>
      <c r="H355" s="125">
        <f>[1]!VendorFilteredRows( EquipmentListTable[],EquipmentListTable[Supplier], FilterSpecs!$A$6, $A$2)</f>
        <v>10</v>
      </c>
      <c r="I355" s="125">
        <f>[1]!VendorFilteredRows( EquipmentListTable[],EquipmentListTable[Supplier], FilterSpecs!$A$6, $A$2)</f>
        <v>5</v>
      </c>
      <c r="J355" s="125">
        <f>[1]!VendorFilteredRows( EquipmentListTable[],EquipmentListTable[Supplier], FilterSpecs!$A$6, $A$2)</f>
        <v>10</v>
      </c>
      <c r="K355" s="125">
        <f>[1]!VendorFilteredRows( EquipmentListTable[],EquipmentListTable[Supplier], FilterSpecs!$A$6, $A$2)</f>
        <v>5</v>
      </c>
      <c r="L355" s="125">
        <f>[1]!VendorFilteredRows( EquipmentListTable[],EquipmentListTable[Supplier], FilterSpecs!$A$6, $A$2)</f>
        <v>5</v>
      </c>
      <c r="M355" s="125" t="str">
        <f>[1]!VendorFilteredRows( EquipmentListTable[],EquipmentListTable[Supplier], FilterSpecs!$A$6, $A$2)</f>
        <v>2x5 Pin Shrouded Header</v>
      </c>
      <c r="N355" s="125">
        <f>[1]!VendorFilteredRows( EquipmentListTable[],EquipmentListTable[Supplier], FilterSpecs!$A$6, $A$2)</f>
        <v>1.5</v>
      </c>
      <c r="O355" s="125">
        <f>[1]!VendorFilteredRows( EquipmentListTable[],EquipmentListTable[Supplier], FilterSpecs!$A$6, $A$2)</f>
        <v>7.5</v>
      </c>
      <c r="P355" s="125" t="str">
        <f>[1]!VendorFilteredRows( EquipmentListTable[],EquipmentListTable[Supplier], FilterSpecs!$A$6, $A$2)</f>
        <v>B</v>
      </c>
      <c r="Q355" s="125">
        <f>[1]!VendorFilteredRows( EquipmentListTable[],EquipmentListTable[Supplier], FilterSpecs!$A$6, $A$2)</f>
        <v>488</v>
      </c>
      <c r="R355" s="125" t="str">
        <f>[1]!VendorFilteredRows( EquipmentListTable[],EquipmentListTable[Supplier], FilterSpecs!$A$6, $A$2)</f>
        <v>PRT-08506</v>
      </c>
      <c r="S355" s="125">
        <f>[1]!VendorFilteredRows( EquipmentListTable[],EquipmentListTable[Supplier], FilterSpecs!$A$6, $A$2)</f>
        <v>3</v>
      </c>
      <c r="T355" s="125">
        <f>[1]!VendorFilteredRows( EquipmentListTable[],EquipmentListTable[Supplier], FilterSpecs!$A$6, $A$2)</f>
        <v>15</v>
      </c>
      <c r="U355" s="125">
        <f>[1]!VendorFilteredRows( EquipmentListTable[],EquipmentListTable[Supplier], FilterSpecs!$A$6, $A$2)</f>
        <v>7.5</v>
      </c>
      <c r="V355" s="125">
        <f>[1]!VendorFilteredRows( EquipmentListTable[],EquipmentListTable[Supplier], FilterSpecs!$A$6, $A$2)</f>
        <v>7.5</v>
      </c>
      <c r="W355" s="125">
        <f>[1]!VendorFilteredRows( EquipmentListTable[],EquipmentListTable[Supplier], FilterSpecs!$A$6, $A$2)</f>
        <v>7.5</v>
      </c>
      <c r="X355" s="125" t="str">
        <f>[1]!VendorFilteredRows( EquipmentListTable[],EquipmentListTable[Supplier], FilterSpecs!$A$6, $A$2)</f>
        <v>https://www.sparkfun.com/products/8506</v>
      </c>
      <c r="Y355" s="125" t="str">
        <f>[1]!VendorFilteredRows( EquipmentListTable[],EquipmentListTable[Supplier], FilterSpecs!$A$6, $A$2)</f>
        <v>https://cdn.sparkfun.com/r/92-92/assets/parts/1/1/7/4/08506-02.jpg</v>
      </c>
      <c r="Z355" s="125" t="str">
        <f>[1]!VendorFilteredRows( EquipmentListTable[],EquipmentListTable[Supplier], FilterSpecs!$A$6, $A$2)</f>
        <v>https://www.sparkfun.com/products/08506</v>
      </c>
      <c r="AA355" s="125" t="str">
        <f>[1]!VendorFilteredRows( EquipmentListTable[],EquipmentListTable[Supplier], FilterSpecs!$A$6, $A$2)</f>
        <v>https://www.mouser.com/ProductDetail/474-PRT-08506</v>
      </c>
      <c r="AB355" s="125"/>
      <c r="AC355" s="125"/>
    </row>
    <row r="356" spans="1:29" x14ac:dyDescent="0.3">
      <c r="A356" s="125" t="str">
        <f>[1]!VendorFilteredRows( EquipmentListTable[],EquipmentListTable[Supplier], FilterSpecs!$A$6, $A$2)</f>
        <v>Low-Level Electronics</v>
      </c>
      <c r="B356" s="125" t="str">
        <f>[1]!VendorFilteredRows( EquipmentListTable[],EquipmentListTable[Supplier], FilterSpecs!$A$6, $A$2)</f>
        <v>Flip-Pins</v>
      </c>
      <c r="C356" s="125" t="str">
        <f>[1]!VendorFilteredRows( EquipmentListTable[],EquipmentListTable[Supplier], FilterSpecs!$A$6, $A$2)</f>
        <v>SparkFun</v>
      </c>
      <c r="D356" s="125" t="str">
        <f>[1]!VendorFilteredRows( EquipmentListTable[],EquipmentListTable[Supplier], FilterSpecs!$A$6, $A$2)</f>
        <v>COM-14087</v>
      </c>
      <c r="E356" s="125">
        <f>[1]!VendorFilteredRows( EquipmentListTable[],EquipmentListTable[Supplier], FilterSpecs!$A$6, $A$2)</f>
        <v>3</v>
      </c>
      <c r="F356" s="125">
        <f>[1]!VendorFilteredRows( EquipmentListTable[],EquipmentListTable[Supplier], FilterSpecs!$A$6, $A$2)</f>
        <v>0</v>
      </c>
      <c r="G356" s="125">
        <f>[1]!VendorFilteredRows( EquipmentListTable[],EquipmentListTable[Supplier], FilterSpecs!$A$6, $A$2)</f>
        <v>0</v>
      </c>
      <c r="H356" s="125">
        <f>[1]!VendorFilteredRows( EquipmentListTable[],EquipmentListTable[Supplier], FilterSpecs!$A$6, $A$2)</f>
        <v>15</v>
      </c>
      <c r="I356" s="125">
        <f>[1]!VendorFilteredRows( EquipmentListTable[],EquipmentListTable[Supplier], FilterSpecs!$A$6, $A$2)</f>
        <v>0</v>
      </c>
      <c r="J356" s="125">
        <f>[1]!VendorFilteredRows( EquipmentListTable[],EquipmentListTable[Supplier], FilterSpecs!$A$6, $A$2)</f>
        <v>15</v>
      </c>
      <c r="K356" s="125">
        <f>[1]!VendorFilteredRows( EquipmentListTable[],EquipmentListTable[Supplier], FilterSpecs!$A$6, $A$2)</f>
        <v>15</v>
      </c>
      <c r="L356" s="125">
        <f>[1]!VendorFilteredRows( EquipmentListTable[],EquipmentListTable[Supplier], FilterSpecs!$A$6, $A$2)</f>
        <v>15</v>
      </c>
      <c r="M356" s="125" t="str">
        <f>[1]!VendorFilteredRows( EquipmentListTable[],EquipmentListTable[Supplier], FilterSpecs!$A$6, $A$2)</f>
        <v>Flip-Pin (20-pins)</v>
      </c>
      <c r="N356" s="125">
        <f>[1]!VendorFilteredRows( EquipmentListTable[],EquipmentListTable[Supplier], FilterSpecs!$A$6, $A$2)</f>
        <v>1.95</v>
      </c>
      <c r="O356" s="125">
        <f>[1]!VendorFilteredRows( EquipmentListTable[],EquipmentListTable[Supplier], FilterSpecs!$A$6, $A$2)</f>
        <v>29.25</v>
      </c>
      <c r="P356" s="125" t="str">
        <f>[1]!VendorFilteredRows( EquipmentListTable[],EquipmentListTable[Supplier], FilterSpecs!$A$6, $A$2)</f>
        <v>B</v>
      </c>
      <c r="Q356" s="125">
        <f>[1]!VendorFilteredRows( EquipmentListTable[],EquipmentListTable[Supplier], FilterSpecs!$A$6, $A$2)</f>
        <v>493</v>
      </c>
      <c r="R356" s="125" t="str">
        <f>[1]!VendorFilteredRows( EquipmentListTable[],EquipmentListTable[Supplier], FilterSpecs!$A$6, $A$2)</f>
        <v>COM-14087</v>
      </c>
      <c r="S356" s="125">
        <f>[1]!VendorFilteredRows( EquipmentListTable[],EquipmentListTable[Supplier], FilterSpecs!$A$6, $A$2)</f>
        <v>5.85</v>
      </c>
      <c r="T356" s="125">
        <f>[1]!VendorFilteredRows( EquipmentListTable[],EquipmentListTable[Supplier], FilterSpecs!$A$6, $A$2)</f>
        <v>29.25</v>
      </c>
      <c r="U356" s="125">
        <f>[1]!VendorFilteredRows( EquipmentListTable[],EquipmentListTable[Supplier], FilterSpecs!$A$6, $A$2)</f>
        <v>0</v>
      </c>
      <c r="V356" s="125">
        <f>[1]!VendorFilteredRows( EquipmentListTable[],EquipmentListTable[Supplier], FilterSpecs!$A$6, $A$2)</f>
        <v>29.25</v>
      </c>
      <c r="W356" s="125">
        <f>[1]!VendorFilteredRows( EquipmentListTable[],EquipmentListTable[Supplier], FilterSpecs!$A$6, $A$2)</f>
        <v>29.25</v>
      </c>
      <c r="X356" s="125" t="str">
        <f>[1]!VendorFilteredRows( EquipmentListTable[],EquipmentListTable[Supplier], FilterSpecs!$A$6, $A$2)</f>
        <v>https://www.sparkfun.com/products/14087</v>
      </c>
      <c r="Y356" s="125" t="str">
        <f>[1]!VendorFilteredRows( EquipmentListTable[],EquipmentListTable[Supplier], FilterSpecs!$A$6, $A$2)</f>
        <v>https://cdn.sparkfun.com/r/92-92/assets/parts/1/1/9/5/2/14087-03.jpg</v>
      </c>
      <c r="Z356" s="125" t="str">
        <f>[1]!VendorFilteredRows( EquipmentListTable[],EquipmentListTable[Supplier], FilterSpecs!$A$6, $A$2)</f>
        <v>https://www.sparkfun.com/products/14087</v>
      </c>
      <c r="AA356" s="125" t="str">
        <f>[1]!VendorFilteredRows( EquipmentListTable[],EquipmentListTable[Supplier], FilterSpecs!$A$6, $A$2)</f>
        <v>https://www.mouser.com/ProductDetail/474-COM-14087</v>
      </c>
      <c r="AB356" s="125"/>
      <c r="AC356" s="125"/>
    </row>
    <row r="357" spans="1:29" x14ac:dyDescent="0.3">
      <c r="A357" s="125" t="str">
        <f>[1]!VendorFilteredRows( EquipmentListTable[],EquipmentListTable[Supplier], FilterSpecs!$A$6, $A$2)</f>
        <v>Low-Level Electronics</v>
      </c>
      <c r="B357" s="125" t="str">
        <f>[1]!VendorFilteredRows( EquipmentListTable[],EquipmentListTable[Supplier], FilterSpecs!$A$6, $A$2)</f>
        <v>Flip-Pins</v>
      </c>
      <c r="C357" s="125" t="str">
        <f>[1]!VendorFilteredRows( EquipmentListTable[],EquipmentListTable[Supplier], FilterSpecs!$A$6, $A$2)</f>
        <v>SparkFun</v>
      </c>
      <c r="D357" s="125" t="str">
        <f>[1]!VendorFilteredRows( EquipmentListTable[],EquipmentListTable[Supplier], FilterSpecs!$A$6, $A$2)</f>
        <v>COM-14086</v>
      </c>
      <c r="E357" s="125">
        <f>[1]!VendorFilteredRows( EquipmentListTable[],EquipmentListTable[Supplier], FilterSpecs!$A$6, $A$2)</f>
        <v>0</v>
      </c>
      <c r="F357" s="125">
        <f>[1]!VendorFilteredRows( EquipmentListTable[],EquipmentListTable[Supplier], FilterSpecs!$A$6, $A$2)</f>
        <v>0</v>
      </c>
      <c r="G357" s="125">
        <f>[1]!VendorFilteredRows( EquipmentListTable[],EquipmentListTable[Supplier], FilterSpecs!$A$6, $A$2)</f>
        <v>0</v>
      </c>
      <c r="H357" s="125">
        <f>[1]!VendorFilteredRows( EquipmentListTable[],EquipmentListTable[Supplier], FilterSpecs!$A$6, $A$2)</f>
        <v>0</v>
      </c>
      <c r="I357" s="125">
        <f>[1]!VendorFilteredRows( EquipmentListTable[],EquipmentListTable[Supplier], FilterSpecs!$A$6, $A$2)</f>
        <v>0</v>
      </c>
      <c r="J357" s="125">
        <f>[1]!VendorFilteredRows( EquipmentListTable[],EquipmentListTable[Supplier], FilterSpecs!$A$6, $A$2)</f>
        <v>0</v>
      </c>
      <c r="K357" s="125">
        <f>[1]!VendorFilteredRows( EquipmentListTable[],EquipmentListTable[Supplier], FilterSpecs!$A$6, $A$2)</f>
        <v>0</v>
      </c>
      <c r="L357" s="125">
        <f>[1]!VendorFilteredRows( EquipmentListTable[],EquipmentListTable[Supplier], FilterSpecs!$A$6, $A$2)</f>
        <v>0</v>
      </c>
      <c r="M357" s="125" t="str">
        <f>[1]!VendorFilteredRows( EquipmentListTable[],EquipmentListTable[Supplier], FilterSpecs!$A$6, $A$2)</f>
        <v>Flip-Pin (14-pins)</v>
      </c>
      <c r="N357" s="125">
        <f>[1]!VendorFilteredRows( EquipmentListTable[],EquipmentListTable[Supplier], FilterSpecs!$A$6, $A$2)</f>
        <v>1.63</v>
      </c>
      <c r="O357" s="125">
        <f>[1]!VendorFilteredRows( EquipmentListTable[],EquipmentListTable[Supplier], FilterSpecs!$A$6, $A$2)</f>
        <v>0</v>
      </c>
      <c r="P357" s="125" t="str">
        <f>[1]!VendorFilteredRows( EquipmentListTable[],EquipmentListTable[Supplier], FilterSpecs!$A$6, $A$2)</f>
        <v>B</v>
      </c>
      <c r="Q357" s="125">
        <f>[1]!VendorFilteredRows( EquipmentListTable[],EquipmentListTable[Supplier], FilterSpecs!$A$6, $A$2)</f>
        <v>494</v>
      </c>
      <c r="R357" s="125" t="str">
        <f>[1]!VendorFilteredRows( EquipmentListTable[],EquipmentListTable[Supplier], FilterSpecs!$A$6, $A$2)</f>
        <v>COM-14086</v>
      </c>
      <c r="S357" s="125">
        <f>[1]!VendorFilteredRows( EquipmentListTable[],EquipmentListTable[Supplier], FilterSpecs!$A$6, $A$2)</f>
        <v>0</v>
      </c>
      <c r="T357" s="125">
        <f>[1]!VendorFilteredRows( EquipmentListTable[],EquipmentListTable[Supplier], FilterSpecs!$A$6, $A$2)</f>
        <v>0</v>
      </c>
      <c r="U357" s="125">
        <f>[1]!VendorFilteredRows( EquipmentListTable[],EquipmentListTable[Supplier], FilterSpecs!$A$6, $A$2)</f>
        <v>0</v>
      </c>
      <c r="V357" s="125">
        <f>[1]!VendorFilteredRows( EquipmentListTable[],EquipmentListTable[Supplier], FilterSpecs!$A$6, $A$2)</f>
        <v>0</v>
      </c>
      <c r="W357" s="125">
        <f>[1]!VendorFilteredRows( EquipmentListTable[],EquipmentListTable[Supplier], FilterSpecs!$A$6, $A$2)</f>
        <v>0</v>
      </c>
      <c r="X357" s="125">
        <f>[1]!VendorFilteredRows( EquipmentListTable[],EquipmentListTable[Supplier], FilterSpecs!$A$6, $A$2)</f>
        <v>0</v>
      </c>
      <c r="Y357" s="125">
        <f>[1]!VendorFilteredRows( EquipmentListTable[],EquipmentListTable[Supplier], FilterSpecs!$A$6, $A$2)</f>
        <v>0</v>
      </c>
      <c r="Z357" s="125" t="str">
        <f>[1]!VendorFilteredRows( EquipmentListTable[],EquipmentListTable[Supplier], FilterSpecs!$A$6, $A$2)</f>
        <v>https://www.sparkfun.com/products/14086</v>
      </c>
      <c r="AA357" s="125" t="str">
        <f>[1]!VendorFilteredRows( EquipmentListTable[],EquipmentListTable[Supplier], FilterSpecs!$A$6, $A$2)</f>
        <v>https://www.mouser.com/ProductDetail/474-COM-14086</v>
      </c>
      <c r="AB357" s="125"/>
      <c r="AC357" s="125"/>
    </row>
    <row r="358" spans="1:29" x14ac:dyDescent="0.3">
      <c r="A358" s="125" t="str">
        <f>[1]!VendorFilteredRows( EquipmentListTable[],EquipmentListTable[Supplier], FilterSpecs!$A$6, $A$2)</f>
        <v>Low-Level Electronics</v>
      </c>
      <c r="B358" s="125" t="str">
        <f>[1]!VendorFilteredRows( EquipmentListTable[],EquipmentListTable[Supplier], FilterSpecs!$A$6, $A$2)</f>
        <v>Flip-Pins</v>
      </c>
      <c r="C358" s="125" t="str">
        <f>[1]!VendorFilteredRows( EquipmentListTable[],EquipmentListTable[Supplier], FilterSpecs!$A$6, $A$2)</f>
        <v>SparkFun</v>
      </c>
      <c r="D358" s="125" t="str">
        <f>[1]!VendorFilteredRows( EquipmentListTable[],EquipmentListTable[Supplier], FilterSpecs!$A$6, $A$2)</f>
        <v>COM-14085</v>
      </c>
      <c r="E358" s="125">
        <f>[1]!VendorFilteredRows( EquipmentListTable[],EquipmentListTable[Supplier], FilterSpecs!$A$6, $A$2)</f>
        <v>5</v>
      </c>
      <c r="F358" s="125">
        <f>[1]!VendorFilteredRows( EquipmentListTable[],EquipmentListTable[Supplier], FilterSpecs!$A$6, $A$2)</f>
        <v>0</v>
      </c>
      <c r="G358" s="125">
        <f>[1]!VendorFilteredRows( EquipmentListTable[],EquipmentListTable[Supplier], FilterSpecs!$A$6, $A$2)</f>
        <v>0</v>
      </c>
      <c r="H358" s="125">
        <f>[1]!VendorFilteredRows( EquipmentListTable[],EquipmentListTable[Supplier], FilterSpecs!$A$6, $A$2)</f>
        <v>25</v>
      </c>
      <c r="I358" s="125">
        <f>[1]!VendorFilteredRows( EquipmentListTable[],EquipmentListTable[Supplier], FilterSpecs!$A$6, $A$2)</f>
        <v>25</v>
      </c>
      <c r="J358" s="125">
        <f>[1]!VendorFilteredRows( EquipmentListTable[],EquipmentListTable[Supplier], FilterSpecs!$A$6, $A$2)</f>
        <v>25</v>
      </c>
      <c r="K358" s="125">
        <f>[1]!VendorFilteredRows( EquipmentListTable[],EquipmentListTable[Supplier], FilterSpecs!$A$6, $A$2)</f>
        <v>0</v>
      </c>
      <c r="L358" s="125">
        <f>[1]!VendorFilteredRows( EquipmentListTable[],EquipmentListTable[Supplier], FilterSpecs!$A$6, $A$2)</f>
        <v>0</v>
      </c>
      <c r="M358" s="125" t="str">
        <f>[1]!VendorFilteredRows( EquipmentListTable[],EquipmentListTable[Supplier], FilterSpecs!$A$6, $A$2)</f>
        <v>Flip-Pin (8-pins)</v>
      </c>
      <c r="N358" s="125">
        <f>[1]!VendorFilteredRows( EquipmentListTable[],EquipmentListTable[Supplier], FilterSpecs!$A$6, $A$2)</f>
        <v>0.95</v>
      </c>
      <c r="O358" s="125">
        <f>[1]!VendorFilteredRows( EquipmentListTable[],EquipmentListTable[Supplier], FilterSpecs!$A$6, $A$2)</f>
        <v>0</v>
      </c>
      <c r="P358" s="125" t="str">
        <f>[1]!VendorFilteredRows( EquipmentListTable[],EquipmentListTable[Supplier], FilterSpecs!$A$6, $A$2)</f>
        <v>A</v>
      </c>
      <c r="Q358" s="125">
        <f>[1]!VendorFilteredRows( EquipmentListTable[],EquipmentListTable[Supplier], FilterSpecs!$A$6, $A$2)</f>
        <v>495</v>
      </c>
      <c r="R358" s="125" t="str">
        <f>[1]!VendorFilteredRows( EquipmentListTable[],EquipmentListTable[Supplier], FilterSpecs!$A$6, $A$2)</f>
        <v>COM-14085</v>
      </c>
      <c r="S358" s="125">
        <f>[1]!VendorFilteredRows( EquipmentListTable[],EquipmentListTable[Supplier], FilterSpecs!$A$6, $A$2)</f>
        <v>0</v>
      </c>
      <c r="T358" s="125">
        <f>[1]!VendorFilteredRows( EquipmentListTable[],EquipmentListTable[Supplier], FilterSpecs!$A$6, $A$2)</f>
        <v>23.75</v>
      </c>
      <c r="U358" s="125">
        <f>[1]!VendorFilteredRows( EquipmentListTable[],EquipmentListTable[Supplier], FilterSpecs!$A$6, $A$2)</f>
        <v>23.75</v>
      </c>
      <c r="V358" s="125">
        <f>[1]!VendorFilteredRows( EquipmentListTable[],EquipmentListTable[Supplier], FilterSpecs!$A$6, $A$2)</f>
        <v>0</v>
      </c>
      <c r="W358" s="125">
        <f>[1]!VendorFilteredRows( EquipmentListTable[],EquipmentListTable[Supplier], FilterSpecs!$A$6, $A$2)</f>
        <v>0</v>
      </c>
      <c r="X358" s="125" t="str">
        <f>[1]!VendorFilteredRows( EquipmentListTable[],EquipmentListTable[Supplier], FilterSpecs!$A$6, $A$2)</f>
        <v>https://www.sparkfun.com/products/14085</v>
      </c>
      <c r="Y358" s="125" t="str">
        <f>[1]!VendorFilteredRows( EquipmentListTable[],EquipmentListTable[Supplier], FilterSpecs!$A$6, $A$2)</f>
        <v>https://cdn.sparkfun.com/r/92-92/assets/parts/1/1/9/5/0/14085-03.jpg</v>
      </c>
      <c r="Z358" s="125" t="str">
        <f>[1]!VendorFilteredRows( EquipmentListTable[],EquipmentListTable[Supplier], FilterSpecs!$A$6, $A$2)</f>
        <v>https://www.sparkfun.com/products/14085</v>
      </c>
      <c r="AA358" s="125" t="str">
        <f>[1]!VendorFilteredRows( EquipmentListTable[],EquipmentListTable[Supplier], FilterSpecs!$A$6, $A$2)</f>
        <v>https://www.mouser.com/ProductDetail/474-COM-14085</v>
      </c>
      <c r="AB358" s="125"/>
      <c r="AC358" s="125"/>
    </row>
    <row r="359" spans="1:29" x14ac:dyDescent="0.3">
      <c r="A359" s="125" t="str">
        <f>[1]!VendorFilteredRows( EquipmentListTable[],EquipmentListTable[Supplier], FilterSpecs!$A$6, $A$2)</f>
        <v>Low-Level Electronics</v>
      </c>
      <c r="B359" s="125" t="str">
        <f>[1]!VendorFilteredRows( EquipmentListTable[],EquipmentListTable[Supplier], FilterSpecs!$A$6, $A$2)</f>
        <v>Jumper Wires, JST-PH</v>
      </c>
      <c r="C359" s="125" t="str">
        <f>[1]!VendorFilteredRows( EquipmentListTable[],EquipmentListTable[Supplier], FilterSpecs!$A$6, $A$2)</f>
        <v>SparkFun</v>
      </c>
      <c r="D359" s="125" t="str">
        <f>[1]!VendorFilteredRows( EquipmentListTable[],EquipmentListTable[Supplier], FilterSpecs!$A$6, $A$2)</f>
        <v>PRT-08671</v>
      </c>
      <c r="E359" s="125">
        <f>[1]!VendorFilteredRows( EquipmentListTable[],EquipmentListTable[Supplier], FilterSpecs!$A$6, $A$2)</f>
        <v>0</v>
      </c>
      <c r="F359" s="125">
        <f>[1]!VendorFilteredRows( EquipmentListTable[],EquipmentListTable[Supplier], FilterSpecs!$A$6, $A$2)</f>
        <v>0</v>
      </c>
      <c r="G359" s="125">
        <f>[1]!VendorFilteredRows( EquipmentListTable[],EquipmentListTable[Supplier], FilterSpecs!$A$6, $A$2)</f>
        <v>0</v>
      </c>
      <c r="H359" s="125">
        <f>[1]!VendorFilteredRows( EquipmentListTable[],EquipmentListTable[Supplier], FilterSpecs!$A$6, $A$2)</f>
        <v>0</v>
      </c>
      <c r="I359" s="125">
        <f>[1]!VendorFilteredRows( EquipmentListTable[],EquipmentListTable[Supplier], FilterSpecs!$A$6, $A$2)</f>
        <v>0</v>
      </c>
      <c r="J359" s="125">
        <f>[1]!VendorFilteredRows( EquipmentListTable[],EquipmentListTable[Supplier], FilterSpecs!$A$6, $A$2)</f>
        <v>0</v>
      </c>
      <c r="K359" s="125">
        <f>[1]!VendorFilteredRows( EquipmentListTable[],EquipmentListTable[Supplier], FilterSpecs!$A$6, $A$2)</f>
        <v>0</v>
      </c>
      <c r="L359" s="125">
        <f>[1]!VendorFilteredRows( EquipmentListTable[],EquipmentListTable[Supplier], FilterSpecs!$A$6, $A$2)</f>
        <v>0</v>
      </c>
      <c r="M359" s="125" t="str">
        <f>[1]!VendorFilteredRows( EquipmentListTable[],EquipmentListTable[Supplier], FilterSpecs!$A$6, $A$2)</f>
        <v>Jumper Wire - JST Black Blue</v>
      </c>
      <c r="N359" s="125">
        <f>[1]!VendorFilteredRows( EquipmentListTable[],EquipmentListTable[Supplier], FilterSpecs!$A$6, $A$2)</f>
        <v>0.95</v>
      </c>
      <c r="O359" s="125">
        <f>[1]!VendorFilteredRows( EquipmentListTable[],EquipmentListTable[Supplier], FilterSpecs!$A$6, $A$2)</f>
        <v>0</v>
      </c>
      <c r="P359" s="125" t="str">
        <f>[1]!VendorFilteredRows( EquipmentListTable[],EquipmentListTable[Supplier], FilterSpecs!$A$6, $A$2)</f>
        <v>A</v>
      </c>
      <c r="Q359" s="125">
        <f>[1]!VendorFilteredRows( EquipmentListTable[],EquipmentListTable[Supplier], FilterSpecs!$A$6, $A$2)</f>
        <v>502</v>
      </c>
      <c r="R359" s="125" t="str">
        <f>[1]!VendorFilteredRows( EquipmentListTable[],EquipmentListTable[Supplier], FilterSpecs!$A$6, $A$2)</f>
        <v>PRT-08671</v>
      </c>
      <c r="S359" s="125">
        <f>[1]!VendorFilteredRows( EquipmentListTable[],EquipmentListTable[Supplier], FilterSpecs!$A$6, $A$2)</f>
        <v>0</v>
      </c>
      <c r="T359" s="125">
        <f>[1]!VendorFilteredRows( EquipmentListTable[],EquipmentListTable[Supplier], FilterSpecs!$A$6, $A$2)</f>
        <v>0</v>
      </c>
      <c r="U359" s="125">
        <f>[1]!VendorFilteredRows( EquipmentListTable[],EquipmentListTable[Supplier], FilterSpecs!$A$6, $A$2)</f>
        <v>0</v>
      </c>
      <c r="V359" s="125">
        <f>[1]!VendorFilteredRows( EquipmentListTable[],EquipmentListTable[Supplier], FilterSpecs!$A$6, $A$2)</f>
        <v>0</v>
      </c>
      <c r="W359" s="125">
        <f>[1]!VendorFilteredRows( EquipmentListTable[],EquipmentListTable[Supplier], FilterSpecs!$A$6, $A$2)</f>
        <v>0</v>
      </c>
      <c r="X359" s="125" t="str">
        <f>[1]!VendorFilteredRows( EquipmentListTable[],EquipmentListTable[Supplier], FilterSpecs!$A$6, $A$2)</f>
        <v>https://www.sparkfun.com/products/8671</v>
      </c>
      <c r="Y359" s="125" t="str">
        <f>[1]!VendorFilteredRows( EquipmentListTable[],EquipmentListTable[Supplier], FilterSpecs!$A$6, $A$2)</f>
        <v>https://cdn.sparkfun.com/r/92-92/assets/parts/1/8/2/7/08671-03-L.jpg</v>
      </c>
      <c r="Z359" s="125" t="str">
        <f>[1]!VendorFilteredRows( EquipmentListTable[],EquipmentListTable[Supplier], FilterSpecs!$A$6, $A$2)</f>
        <v>https://www.sparkfun.com/products/08671</v>
      </c>
      <c r="AA359" s="125" t="str">
        <f>[1]!VendorFilteredRows( EquipmentListTable[],EquipmentListTable[Supplier], FilterSpecs!$A$6, $A$2)</f>
        <v>https://www.mouser.com/ProductDetail/474-PRT-08671</v>
      </c>
      <c r="AB359" s="125"/>
      <c r="AC359" s="125"/>
    </row>
    <row r="360" spans="1:29" x14ac:dyDescent="0.3">
      <c r="A360" s="125" t="str">
        <f>[1]!VendorFilteredRows( EquipmentListTable[],EquipmentListTable[Supplier], FilterSpecs!$A$6, $A$2)</f>
        <v>Low-Level Electronics</v>
      </c>
      <c r="B360" s="125" t="str">
        <f>[1]!VendorFilteredRows( EquipmentListTable[],EquipmentListTable[Supplier], FilterSpecs!$A$6, $A$2)</f>
        <v>Jumper Wires, JST-PH</v>
      </c>
      <c r="C360" s="125" t="str">
        <f>[1]!VendorFilteredRows( EquipmentListTable[],EquipmentListTable[Supplier], FilterSpecs!$A$6, $A$2)</f>
        <v>SparkFun</v>
      </c>
      <c r="D360" s="125" t="str">
        <f>[1]!VendorFilteredRows( EquipmentListTable[],EquipmentListTable[Supplier], FilterSpecs!$A$6, $A$2)</f>
        <v>PRT-08670</v>
      </c>
      <c r="E360" s="125">
        <f>[1]!VendorFilteredRows( EquipmentListTable[],EquipmentListTable[Supplier], FilterSpecs!$A$6, $A$2)</f>
        <v>0</v>
      </c>
      <c r="F360" s="125">
        <f>[1]!VendorFilteredRows( EquipmentListTable[],EquipmentListTable[Supplier], FilterSpecs!$A$6, $A$2)</f>
        <v>0</v>
      </c>
      <c r="G360" s="125">
        <f>[1]!VendorFilteredRows( EquipmentListTable[],EquipmentListTable[Supplier], FilterSpecs!$A$6, $A$2)</f>
        <v>0</v>
      </c>
      <c r="H360" s="125">
        <f>[1]!VendorFilteredRows( EquipmentListTable[],EquipmentListTable[Supplier], FilterSpecs!$A$6, $A$2)</f>
        <v>0</v>
      </c>
      <c r="I360" s="125">
        <f>[1]!VendorFilteredRows( EquipmentListTable[],EquipmentListTable[Supplier], FilterSpecs!$A$6, $A$2)</f>
        <v>0</v>
      </c>
      <c r="J360" s="125">
        <f>[1]!VendorFilteredRows( EquipmentListTable[],EquipmentListTable[Supplier], FilterSpecs!$A$6, $A$2)</f>
        <v>0</v>
      </c>
      <c r="K360" s="125">
        <f>[1]!VendorFilteredRows( EquipmentListTable[],EquipmentListTable[Supplier], FilterSpecs!$A$6, $A$2)</f>
        <v>0</v>
      </c>
      <c r="L360" s="125">
        <f>[1]!VendorFilteredRows( EquipmentListTable[],EquipmentListTable[Supplier], FilterSpecs!$A$6, $A$2)</f>
        <v>0</v>
      </c>
      <c r="M360" s="125" t="str">
        <f>[1]!VendorFilteredRows( EquipmentListTable[],EquipmentListTable[Supplier], FilterSpecs!$A$6, $A$2)</f>
        <v>Jumper Wire - JST Black Red</v>
      </c>
      <c r="N360" s="125">
        <f>[1]!VendorFilteredRows( EquipmentListTable[],EquipmentListTable[Supplier], FilterSpecs!$A$6, $A$2)</f>
        <v>0.95</v>
      </c>
      <c r="O360" s="125">
        <f>[1]!VendorFilteredRows( EquipmentListTable[],EquipmentListTable[Supplier], FilterSpecs!$A$6, $A$2)</f>
        <v>0</v>
      </c>
      <c r="P360" s="125" t="str">
        <f>[1]!VendorFilteredRows( EquipmentListTable[],EquipmentListTable[Supplier], FilterSpecs!$A$6, $A$2)</f>
        <v>A</v>
      </c>
      <c r="Q360" s="125">
        <f>[1]!VendorFilteredRows( EquipmentListTable[],EquipmentListTable[Supplier], FilterSpecs!$A$6, $A$2)</f>
        <v>503</v>
      </c>
      <c r="R360" s="125" t="str">
        <f>[1]!VendorFilteredRows( EquipmentListTable[],EquipmentListTable[Supplier], FilterSpecs!$A$6, $A$2)</f>
        <v>PRT-08670</v>
      </c>
      <c r="S360" s="125">
        <f>[1]!VendorFilteredRows( EquipmentListTable[],EquipmentListTable[Supplier], FilterSpecs!$A$6, $A$2)</f>
        <v>0</v>
      </c>
      <c r="T360" s="125">
        <f>[1]!VendorFilteredRows( EquipmentListTable[],EquipmentListTable[Supplier], FilterSpecs!$A$6, $A$2)</f>
        <v>0</v>
      </c>
      <c r="U360" s="125">
        <f>[1]!VendorFilteredRows( EquipmentListTable[],EquipmentListTable[Supplier], FilterSpecs!$A$6, $A$2)</f>
        <v>0</v>
      </c>
      <c r="V360" s="125">
        <f>[1]!VendorFilteredRows( EquipmentListTable[],EquipmentListTable[Supplier], FilterSpecs!$A$6, $A$2)</f>
        <v>0</v>
      </c>
      <c r="W360" s="125">
        <f>[1]!VendorFilteredRows( EquipmentListTable[],EquipmentListTable[Supplier], FilterSpecs!$A$6, $A$2)</f>
        <v>0</v>
      </c>
      <c r="X360" s="125" t="str">
        <f>[1]!VendorFilteredRows( EquipmentListTable[],EquipmentListTable[Supplier], FilterSpecs!$A$6, $A$2)</f>
        <v>https://www.sparkfun.com/products/8670</v>
      </c>
      <c r="Y360" s="125" t="str">
        <f>[1]!VendorFilteredRows( EquipmentListTable[],EquipmentListTable[Supplier], FilterSpecs!$A$6, $A$2)</f>
        <v>https://cdn.sparkfun.com/r/92-92/assets/parts/1/8/2/6/08670-03-L.jpg</v>
      </c>
      <c r="Z360" s="125" t="str">
        <f>[1]!VendorFilteredRows( EquipmentListTable[],EquipmentListTable[Supplier], FilterSpecs!$A$6, $A$2)</f>
        <v>https://www.sparkfun.com/products/08670</v>
      </c>
      <c r="AA360" s="125" t="str">
        <f>[1]!VendorFilteredRows( EquipmentListTable[],EquipmentListTable[Supplier], FilterSpecs!$A$6, $A$2)</f>
        <v>https://www.mouser.com/ProductDetail/474-PRT-08670</v>
      </c>
      <c r="AB360" s="125"/>
      <c r="AC360" s="125"/>
    </row>
    <row r="361" spans="1:29" x14ac:dyDescent="0.3">
      <c r="A361" s="125" t="str">
        <f>[1]!VendorFilteredRows( EquipmentListTable[],EquipmentListTable[Supplier], FilterSpecs!$A$6, $A$2)</f>
        <v>Low-Level Electronics</v>
      </c>
      <c r="B361" s="125" t="str">
        <f>[1]!VendorFilteredRows( EquipmentListTable[],EquipmentListTable[Supplier], FilterSpecs!$A$6, $A$2)</f>
        <v>Jumper Wires, JST-PH</v>
      </c>
      <c r="C361" s="125" t="str">
        <f>[1]!VendorFilteredRows( EquipmentListTable[],EquipmentListTable[Supplier], FilterSpecs!$A$6, $A$2)</f>
        <v>SparkFun</v>
      </c>
      <c r="D361" s="125" t="str">
        <f>[1]!VendorFilteredRows( EquipmentListTable[],EquipmentListTable[Supplier], FilterSpecs!$A$6, $A$2)</f>
        <v>PRT-09914</v>
      </c>
      <c r="E361" s="125">
        <f>[1]!VendorFilteredRows( EquipmentListTable[],EquipmentListTable[Supplier], FilterSpecs!$A$6, $A$2)</f>
        <v>2</v>
      </c>
      <c r="F361" s="125">
        <f>[1]!VendorFilteredRows( EquipmentListTable[],EquipmentListTable[Supplier], FilterSpecs!$A$6, $A$2)</f>
        <v>0</v>
      </c>
      <c r="G361" s="125">
        <f>[1]!VendorFilteredRows( EquipmentListTable[],EquipmentListTable[Supplier], FilterSpecs!$A$6, $A$2)</f>
        <v>0</v>
      </c>
      <c r="H361" s="125">
        <f>[1]!VendorFilteredRows( EquipmentListTable[],EquipmentListTable[Supplier], FilterSpecs!$A$6, $A$2)</f>
        <v>10</v>
      </c>
      <c r="I361" s="125">
        <f>[1]!VendorFilteredRows( EquipmentListTable[],EquipmentListTable[Supplier], FilterSpecs!$A$6, $A$2)</f>
        <v>10</v>
      </c>
      <c r="J361" s="125">
        <f>[1]!VendorFilteredRows( EquipmentListTable[],EquipmentListTable[Supplier], FilterSpecs!$A$6, $A$2)</f>
        <v>10</v>
      </c>
      <c r="K361" s="125">
        <f>[1]!VendorFilteredRows( EquipmentListTable[],EquipmentListTable[Supplier], FilterSpecs!$A$6, $A$2)</f>
        <v>0</v>
      </c>
      <c r="L361" s="125">
        <f>[1]!VendorFilteredRows( EquipmentListTable[],EquipmentListTable[Supplier], FilterSpecs!$A$6, $A$2)</f>
        <v>0</v>
      </c>
      <c r="M361" s="125" t="str">
        <f>[1]!VendorFilteredRows( EquipmentListTable[],EquipmentListTable[Supplier], FilterSpecs!$A$6, $A$2)</f>
        <v>JST Jumper 2 Wire Assembly</v>
      </c>
      <c r="N361" s="125">
        <f>[1]!VendorFilteredRows( EquipmentListTable[],EquipmentListTable[Supplier], FilterSpecs!$A$6, $A$2)</f>
        <v>0.95</v>
      </c>
      <c r="O361" s="125">
        <f>[1]!VendorFilteredRows( EquipmentListTable[],EquipmentListTable[Supplier], FilterSpecs!$A$6, $A$2)</f>
        <v>0</v>
      </c>
      <c r="P361" s="125" t="str">
        <f>[1]!VendorFilteredRows( EquipmentListTable[],EquipmentListTable[Supplier], FilterSpecs!$A$6, $A$2)</f>
        <v>B</v>
      </c>
      <c r="Q361" s="125">
        <f>[1]!VendorFilteredRows( EquipmentListTable[],EquipmentListTable[Supplier], FilterSpecs!$A$6, $A$2)</f>
        <v>504</v>
      </c>
      <c r="R361" s="125" t="str">
        <f>[1]!VendorFilteredRows( EquipmentListTable[],EquipmentListTable[Supplier], FilterSpecs!$A$6, $A$2)</f>
        <v>PRT-09914</v>
      </c>
      <c r="S361" s="125">
        <f>[1]!VendorFilteredRows( EquipmentListTable[],EquipmentListTable[Supplier], FilterSpecs!$A$6, $A$2)</f>
        <v>1.9</v>
      </c>
      <c r="T361" s="125">
        <f>[1]!VendorFilteredRows( EquipmentListTable[],EquipmentListTable[Supplier], FilterSpecs!$A$6, $A$2)</f>
        <v>9.5</v>
      </c>
      <c r="U361" s="125">
        <f>[1]!VendorFilteredRows( EquipmentListTable[],EquipmentListTable[Supplier], FilterSpecs!$A$6, $A$2)</f>
        <v>9.5</v>
      </c>
      <c r="V361" s="125">
        <f>[1]!VendorFilteredRows( EquipmentListTable[],EquipmentListTable[Supplier], FilterSpecs!$A$6, $A$2)</f>
        <v>0</v>
      </c>
      <c r="W361" s="125">
        <f>[1]!VendorFilteredRows( EquipmentListTable[],EquipmentListTable[Supplier], FilterSpecs!$A$6, $A$2)</f>
        <v>0</v>
      </c>
      <c r="X361" s="125" t="str">
        <f>[1]!VendorFilteredRows( EquipmentListTable[],EquipmentListTable[Supplier], FilterSpecs!$A$6, $A$2)</f>
        <v>https://www.sparkfun.com/products/9914</v>
      </c>
      <c r="Y361" s="125" t="str">
        <f>[1]!VendorFilteredRows( EquipmentListTable[],EquipmentListTable[Supplier], FilterSpecs!$A$6, $A$2)</f>
        <v>https://cdn.sparkfun.com/r/92-92/assets/parts/4/0/2/0/09914-02b.jpg</v>
      </c>
      <c r="Z361" s="125" t="str">
        <f>[1]!VendorFilteredRows( EquipmentListTable[],EquipmentListTable[Supplier], FilterSpecs!$A$6, $A$2)</f>
        <v>https://www.sparkfun.com/products/09914</v>
      </c>
      <c r="AA361" s="125" t="str">
        <f>[1]!VendorFilteredRows( EquipmentListTable[],EquipmentListTable[Supplier], FilterSpecs!$A$6, $A$2)</f>
        <v>https://www.mouser.com/ProductDetail/474-PRT-09914</v>
      </c>
      <c r="AB361" s="125"/>
      <c r="AC361" s="125"/>
    </row>
    <row r="362" spans="1:29" x14ac:dyDescent="0.3">
      <c r="A362" s="125" t="str">
        <f>[1]!VendorFilteredRows( EquipmentListTable[],EquipmentListTable[Supplier], FilterSpecs!$A$6, $A$2)</f>
        <v>Low-Level Electronics</v>
      </c>
      <c r="B362" s="125" t="str">
        <f>[1]!VendorFilteredRows( EquipmentListTable[],EquipmentListTable[Supplier], FilterSpecs!$A$6, $A$2)</f>
        <v>Jumper Wires, JST-PH</v>
      </c>
      <c r="C362" s="125" t="str">
        <f>[1]!VendorFilteredRows( EquipmentListTable[],EquipmentListTable[Supplier], FilterSpecs!$A$6, $A$2)</f>
        <v>SparkFun</v>
      </c>
      <c r="D362" s="125" t="str">
        <f>[1]!VendorFilteredRows( EquipmentListTable[],EquipmentListTable[Supplier], FilterSpecs!$A$6, $A$2)</f>
        <v>PRT-09915</v>
      </c>
      <c r="E362" s="125">
        <f>[1]!VendorFilteredRows( EquipmentListTable[],EquipmentListTable[Supplier], FilterSpecs!$A$6, $A$2)</f>
        <v>1</v>
      </c>
      <c r="F362" s="125">
        <f>[1]!VendorFilteredRows( EquipmentListTable[],EquipmentListTable[Supplier], FilterSpecs!$A$6, $A$2)</f>
        <v>0</v>
      </c>
      <c r="G362" s="125">
        <f>[1]!VendorFilteredRows( EquipmentListTable[],EquipmentListTable[Supplier], FilterSpecs!$A$6, $A$2)</f>
        <v>0</v>
      </c>
      <c r="H362" s="125">
        <f>[1]!VendorFilteredRows( EquipmentListTable[],EquipmentListTable[Supplier], FilterSpecs!$A$6, $A$2)</f>
        <v>5</v>
      </c>
      <c r="I362" s="125">
        <f>[1]!VendorFilteredRows( EquipmentListTable[],EquipmentListTable[Supplier], FilterSpecs!$A$6, $A$2)</f>
        <v>5</v>
      </c>
      <c r="J362" s="125">
        <f>[1]!VendorFilteredRows( EquipmentListTable[],EquipmentListTable[Supplier], FilterSpecs!$A$6, $A$2)</f>
        <v>5</v>
      </c>
      <c r="K362" s="125">
        <f>[1]!VendorFilteredRows( EquipmentListTable[],EquipmentListTable[Supplier], FilterSpecs!$A$6, $A$2)</f>
        <v>0</v>
      </c>
      <c r="L362" s="125">
        <f>[1]!VendorFilteredRows( EquipmentListTable[],EquipmentListTable[Supplier], FilterSpecs!$A$6, $A$2)</f>
        <v>0</v>
      </c>
      <c r="M362" s="125" t="str">
        <f>[1]!VendorFilteredRows( EquipmentListTable[],EquipmentListTable[Supplier], FilterSpecs!$A$6, $A$2)</f>
        <v>JST Jumper 3 Wire Assembly</v>
      </c>
      <c r="N362" s="125">
        <f>[1]!VendorFilteredRows( EquipmentListTable[],EquipmentListTable[Supplier], FilterSpecs!$A$6, $A$2)</f>
        <v>1.5</v>
      </c>
      <c r="O362" s="125">
        <f>[1]!VendorFilteredRows( EquipmentListTable[],EquipmentListTable[Supplier], FilterSpecs!$A$6, $A$2)</f>
        <v>0</v>
      </c>
      <c r="P362" s="125" t="str">
        <f>[1]!VendorFilteredRows( EquipmentListTable[],EquipmentListTable[Supplier], FilterSpecs!$A$6, $A$2)</f>
        <v>B</v>
      </c>
      <c r="Q362" s="125">
        <f>[1]!VendorFilteredRows( EquipmentListTable[],EquipmentListTable[Supplier], FilterSpecs!$A$6, $A$2)</f>
        <v>505</v>
      </c>
      <c r="R362" s="125" t="str">
        <f>[1]!VendorFilteredRows( EquipmentListTable[],EquipmentListTable[Supplier], FilterSpecs!$A$6, $A$2)</f>
        <v>PRT-09915</v>
      </c>
      <c r="S362" s="125">
        <f>[1]!VendorFilteredRows( EquipmentListTable[],EquipmentListTable[Supplier], FilterSpecs!$A$6, $A$2)</f>
        <v>1.5</v>
      </c>
      <c r="T362" s="125">
        <f>[1]!VendorFilteredRows( EquipmentListTable[],EquipmentListTable[Supplier], FilterSpecs!$A$6, $A$2)</f>
        <v>7.5</v>
      </c>
      <c r="U362" s="125">
        <f>[1]!VendorFilteredRows( EquipmentListTable[],EquipmentListTable[Supplier], FilterSpecs!$A$6, $A$2)</f>
        <v>7.5</v>
      </c>
      <c r="V362" s="125">
        <f>[1]!VendorFilteredRows( EquipmentListTable[],EquipmentListTable[Supplier], FilterSpecs!$A$6, $A$2)</f>
        <v>0</v>
      </c>
      <c r="W362" s="125">
        <f>[1]!VendorFilteredRows( EquipmentListTable[],EquipmentListTable[Supplier], FilterSpecs!$A$6, $A$2)</f>
        <v>0</v>
      </c>
      <c r="X362" s="125" t="str">
        <f>[1]!VendorFilteredRows( EquipmentListTable[],EquipmentListTable[Supplier], FilterSpecs!$A$6, $A$2)</f>
        <v>https://www.sparkfun.com/products/9915</v>
      </c>
      <c r="Y362" s="125" t="str">
        <f>[1]!VendorFilteredRows( EquipmentListTable[],EquipmentListTable[Supplier], FilterSpecs!$A$6, $A$2)</f>
        <v>https://cdn.sparkfun.com/r/92-92/assets/parts/4/0/2/1/09915-02b.jpg</v>
      </c>
      <c r="Z362" s="125" t="str">
        <f>[1]!VendorFilteredRows( EquipmentListTable[],EquipmentListTable[Supplier], FilterSpecs!$A$6, $A$2)</f>
        <v>https://www.sparkfun.com/products/09915</v>
      </c>
      <c r="AA362" s="125" t="str">
        <f>[1]!VendorFilteredRows( EquipmentListTable[],EquipmentListTable[Supplier], FilterSpecs!$A$6, $A$2)</f>
        <v>https://www.mouser.com/ProductDetail/474-PRT-09915</v>
      </c>
      <c r="AB362" s="125"/>
      <c r="AC362" s="125"/>
    </row>
    <row r="363" spans="1:29" x14ac:dyDescent="0.3">
      <c r="A363" s="125" t="str">
        <f>[1]!VendorFilteredRows( EquipmentListTable[],EquipmentListTable[Supplier], FilterSpecs!$A$6, $A$2)</f>
        <v>Low-Level Electronics</v>
      </c>
      <c r="B363" s="125" t="str">
        <f>[1]!VendorFilteredRows( EquipmentListTable[],EquipmentListTable[Supplier], FilterSpecs!$A$6, $A$2)</f>
        <v>Jumper Wires, JST-PH</v>
      </c>
      <c r="C363" s="125" t="str">
        <f>[1]!VendorFilteredRows( EquipmentListTable[],EquipmentListTable[Supplier], FilterSpecs!$A$6, $A$2)</f>
        <v>SparkFun</v>
      </c>
      <c r="D363" s="125" t="str">
        <f>[1]!VendorFilteredRows( EquipmentListTable[],EquipmentListTable[Supplier], FilterSpecs!$A$6, $A$2)</f>
        <v>PRT-09916</v>
      </c>
      <c r="E363" s="125">
        <f>[1]!VendorFilteredRows( EquipmentListTable[],EquipmentListTable[Supplier], FilterSpecs!$A$6, $A$2)</f>
        <v>2</v>
      </c>
      <c r="F363" s="125">
        <f>[1]!VendorFilteredRows( EquipmentListTable[],EquipmentListTable[Supplier], FilterSpecs!$A$6, $A$2)</f>
        <v>0</v>
      </c>
      <c r="G363" s="125">
        <f>[1]!VendorFilteredRows( EquipmentListTable[],EquipmentListTable[Supplier], FilterSpecs!$A$6, $A$2)</f>
        <v>0</v>
      </c>
      <c r="H363" s="125">
        <f>[1]!VendorFilteredRows( EquipmentListTable[],EquipmentListTable[Supplier], FilterSpecs!$A$6, $A$2)</f>
        <v>10</v>
      </c>
      <c r="I363" s="125">
        <f>[1]!VendorFilteredRows( EquipmentListTable[],EquipmentListTable[Supplier], FilterSpecs!$A$6, $A$2)</f>
        <v>10</v>
      </c>
      <c r="J363" s="125">
        <f>[1]!VendorFilteredRows( EquipmentListTable[],EquipmentListTable[Supplier], FilterSpecs!$A$6, $A$2)</f>
        <v>10</v>
      </c>
      <c r="K363" s="125">
        <f>[1]!VendorFilteredRows( EquipmentListTable[],EquipmentListTable[Supplier], FilterSpecs!$A$6, $A$2)</f>
        <v>0</v>
      </c>
      <c r="L363" s="125">
        <f>[1]!VendorFilteredRows( EquipmentListTable[],EquipmentListTable[Supplier], FilterSpecs!$A$6, $A$2)</f>
        <v>0</v>
      </c>
      <c r="M363" s="125" t="str">
        <f>[1]!VendorFilteredRows( EquipmentListTable[],EquipmentListTable[Supplier], FilterSpecs!$A$6, $A$2)</f>
        <v>JST Jumper 4 Wire Assembly</v>
      </c>
      <c r="N363" s="125">
        <f>[1]!VendorFilteredRows( EquipmentListTable[],EquipmentListTable[Supplier], FilterSpecs!$A$6, $A$2)</f>
        <v>1.5</v>
      </c>
      <c r="O363" s="125">
        <f>[1]!VendorFilteredRows( EquipmentListTable[],EquipmentListTable[Supplier], FilterSpecs!$A$6, $A$2)</f>
        <v>0</v>
      </c>
      <c r="P363" s="125" t="str">
        <f>[1]!VendorFilteredRows( EquipmentListTable[],EquipmentListTable[Supplier], FilterSpecs!$A$6, $A$2)</f>
        <v>B</v>
      </c>
      <c r="Q363" s="125">
        <f>[1]!VendorFilteredRows( EquipmentListTable[],EquipmentListTable[Supplier], FilterSpecs!$A$6, $A$2)</f>
        <v>506</v>
      </c>
      <c r="R363" s="125" t="str">
        <f>[1]!VendorFilteredRows( EquipmentListTable[],EquipmentListTable[Supplier], FilterSpecs!$A$6, $A$2)</f>
        <v>PRT-09916</v>
      </c>
      <c r="S363" s="125">
        <f>[1]!VendorFilteredRows( EquipmentListTable[],EquipmentListTable[Supplier], FilterSpecs!$A$6, $A$2)</f>
        <v>3</v>
      </c>
      <c r="T363" s="125">
        <f>[1]!VendorFilteredRows( EquipmentListTable[],EquipmentListTable[Supplier], FilterSpecs!$A$6, $A$2)</f>
        <v>15</v>
      </c>
      <c r="U363" s="125">
        <f>[1]!VendorFilteredRows( EquipmentListTable[],EquipmentListTable[Supplier], FilterSpecs!$A$6, $A$2)</f>
        <v>15</v>
      </c>
      <c r="V363" s="125">
        <f>[1]!VendorFilteredRows( EquipmentListTable[],EquipmentListTable[Supplier], FilterSpecs!$A$6, $A$2)</f>
        <v>0</v>
      </c>
      <c r="W363" s="125">
        <f>[1]!VendorFilteredRows( EquipmentListTable[],EquipmentListTable[Supplier], FilterSpecs!$A$6, $A$2)</f>
        <v>0</v>
      </c>
      <c r="X363" s="125" t="str">
        <f>[1]!VendorFilteredRows( EquipmentListTable[],EquipmentListTable[Supplier], FilterSpecs!$A$6, $A$2)</f>
        <v>https://www.sparkfun.com/products/9916</v>
      </c>
      <c r="Y363" s="125" t="str">
        <f>[1]!VendorFilteredRows( EquipmentListTable[],EquipmentListTable[Supplier], FilterSpecs!$A$6, $A$2)</f>
        <v>https://cdn.sparkfun.com/r/92-92/assets/parts/4/0/2/2/09916-02b.jpg</v>
      </c>
      <c r="Z363" s="125" t="str">
        <f>[1]!VendorFilteredRows( EquipmentListTable[],EquipmentListTable[Supplier], FilterSpecs!$A$6, $A$2)</f>
        <v>https://www.sparkfun.com/products/09916</v>
      </c>
      <c r="AA363" s="125" t="str">
        <f>[1]!VendorFilteredRows( EquipmentListTable[],EquipmentListTable[Supplier], FilterSpecs!$A$6, $A$2)</f>
        <v>https://www.mouser.com/ProductDetail/474-PRT-09916</v>
      </c>
      <c r="AB363" s="125"/>
      <c r="AC363" s="125"/>
    </row>
    <row r="364" spans="1:29" x14ac:dyDescent="0.3">
      <c r="A364" s="125" t="str">
        <f>[1]!VendorFilteredRows( EquipmentListTable[],EquipmentListTable[Supplier], FilterSpecs!$A$6, $A$2)</f>
        <v>Low-Level Electronics</v>
      </c>
      <c r="B364" s="125" t="str">
        <f>[1]!VendorFilteredRows( EquipmentListTable[],EquipmentListTable[Supplier], FilterSpecs!$A$6, $A$2)</f>
        <v>Jumper Wires, JST-SH</v>
      </c>
      <c r="C364" s="125" t="str">
        <f>[1]!VendorFilteredRows( EquipmentListTable[],EquipmentListTable[Supplier], FilterSpecs!$A$6, $A$2)</f>
        <v>SparkFun</v>
      </c>
      <c r="D364" s="125" t="str">
        <f>[1]!VendorFilteredRows( EquipmentListTable[],EquipmentListTable[Supplier], FilterSpecs!$A$6, $A$2)</f>
        <v>PRT-10359</v>
      </c>
      <c r="E364" s="125">
        <f>[1]!VendorFilteredRows( EquipmentListTable[],EquipmentListTable[Supplier], FilterSpecs!$A$6, $A$2)</f>
        <v>1</v>
      </c>
      <c r="F364" s="125">
        <f>[1]!VendorFilteredRows( EquipmentListTable[],EquipmentListTable[Supplier], FilterSpecs!$A$6, $A$2)</f>
        <v>0</v>
      </c>
      <c r="G364" s="125">
        <f>[1]!VendorFilteredRows( EquipmentListTable[],EquipmentListTable[Supplier], FilterSpecs!$A$6, $A$2)</f>
        <v>0</v>
      </c>
      <c r="H364" s="125">
        <f>[1]!VendorFilteredRows( EquipmentListTable[],EquipmentListTable[Supplier], FilterSpecs!$A$6, $A$2)</f>
        <v>5</v>
      </c>
      <c r="I364" s="125">
        <f>[1]!VendorFilteredRows( EquipmentListTable[],EquipmentListTable[Supplier], FilterSpecs!$A$6, $A$2)</f>
        <v>5</v>
      </c>
      <c r="J364" s="125">
        <f>[1]!VendorFilteredRows( EquipmentListTable[],EquipmentListTable[Supplier], FilterSpecs!$A$6, $A$2)</f>
        <v>5</v>
      </c>
      <c r="K364" s="125">
        <f>[1]!VendorFilteredRows( EquipmentListTable[],EquipmentListTable[Supplier], FilterSpecs!$A$6, $A$2)</f>
        <v>0</v>
      </c>
      <c r="L364" s="125">
        <f>[1]!VendorFilteredRows( EquipmentListTable[],EquipmentListTable[Supplier], FilterSpecs!$A$6, $A$2)</f>
        <v>0</v>
      </c>
      <c r="M364" s="125" t="str">
        <f>[1]!VendorFilteredRows( EquipmentListTable[],EquipmentListTable[Supplier], FilterSpecs!$A$6, $A$2)</f>
        <v>JST SH Jumper 4 Wire Assembly - 8\"</v>
      </c>
      <c r="N364" s="125">
        <f>[1]!VendorFilteredRows( EquipmentListTable[],EquipmentListTable[Supplier], FilterSpecs!$A$6, $A$2)</f>
        <v>1.5</v>
      </c>
      <c r="O364" s="125">
        <f>[1]!VendorFilteredRows( EquipmentListTable[],EquipmentListTable[Supplier], FilterSpecs!$A$6, $A$2)</f>
        <v>0</v>
      </c>
      <c r="P364" s="125" t="str">
        <f>[1]!VendorFilteredRows( EquipmentListTable[],EquipmentListTable[Supplier], FilterSpecs!$A$6, $A$2)</f>
        <v>B</v>
      </c>
      <c r="Q364" s="125">
        <f>[1]!VendorFilteredRows( EquipmentListTable[],EquipmentListTable[Supplier], FilterSpecs!$A$6, $A$2)</f>
        <v>509</v>
      </c>
      <c r="R364" s="125" t="str">
        <f>[1]!VendorFilteredRows( EquipmentListTable[],EquipmentListTable[Supplier], FilterSpecs!$A$6, $A$2)</f>
        <v>PRT-10359</v>
      </c>
      <c r="S364" s="125">
        <f>[1]!VendorFilteredRows( EquipmentListTable[],EquipmentListTable[Supplier], FilterSpecs!$A$6, $A$2)</f>
        <v>1.5</v>
      </c>
      <c r="T364" s="125">
        <f>[1]!VendorFilteredRows( EquipmentListTable[],EquipmentListTable[Supplier], FilterSpecs!$A$6, $A$2)</f>
        <v>7.5</v>
      </c>
      <c r="U364" s="125">
        <f>[1]!VendorFilteredRows( EquipmentListTable[],EquipmentListTable[Supplier], FilterSpecs!$A$6, $A$2)</f>
        <v>7.5</v>
      </c>
      <c r="V364" s="125">
        <f>[1]!VendorFilteredRows( EquipmentListTable[],EquipmentListTable[Supplier], FilterSpecs!$A$6, $A$2)</f>
        <v>0</v>
      </c>
      <c r="W364" s="125">
        <f>[1]!VendorFilteredRows( EquipmentListTable[],EquipmentListTable[Supplier], FilterSpecs!$A$6, $A$2)</f>
        <v>0</v>
      </c>
      <c r="X364" s="125" t="str">
        <f>[1]!VendorFilteredRows( EquipmentListTable[],EquipmentListTable[Supplier], FilterSpecs!$A$6, $A$2)</f>
        <v>https://www.sparkfun.com/products/10359</v>
      </c>
      <c r="Y364" s="125" t="str">
        <f>[1]!VendorFilteredRows( EquipmentListTable[],EquipmentListTable[Supplier], FilterSpecs!$A$6, $A$2)</f>
        <v>https://cdn.sparkfun.com/r/92-92/assets/parts/4/8/1/1/10359-01.jpg</v>
      </c>
      <c r="Z364" s="125" t="str">
        <f>[1]!VendorFilteredRows( EquipmentListTable[],EquipmentListTable[Supplier], FilterSpecs!$A$6, $A$2)</f>
        <v>https://www.sparkfun.com/products/10359</v>
      </c>
      <c r="AA364" s="125" t="str">
        <f>[1]!VendorFilteredRows( EquipmentListTable[],EquipmentListTable[Supplier], FilterSpecs!$A$6, $A$2)</f>
        <v>https://www.mouser.com/ProductDetail/474-PRT-10359</v>
      </c>
      <c r="AB364" s="125"/>
      <c r="AC364" s="125"/>
    </row>
    <row r="365" spans="1:29" x14ac:dyDescent="0.3">
      <c r="A365" s="125" t="str">
        <f>[1]!VendorFilteredRows( EquipmentListTable[],EquipmentListTable[Supplier], FilterSpecs!$A$6, $A$2)</f>
        <v>Low-Level Electronics</v>
      </c>
      <c r="B365" s="125" t="str">
        <f>[1]!VendorFilteredRows( EquipmentListTable[],EquipmentListTable[Supplier], FilterSpecs!$A$6, $A$2)</f>
        <v>Jumper Wires, JST-SH</v>
      </c>
      <c r="C365" s="125" t="str">
        <f>[1]!VendorFilteredRows( EquipmentListTable[],EquipmentListTable[Supplier], FilterSpecs!$A$6, $A$2)</f>
        <v>SparkFun</v>
      </c>
      <c r="D365" s="125" t="str">
        <f>[1]!VendorFilteredRows( EquipmentListTable[],EquipmentListTable[Supplier], FilterSpecs!$A$6, $A$2)</f>
        <v>GPS-00574</v>
      </c>
      <c r="E365" s="125">
        <f>[1]!VendorFilteredRows( EquipmentListTable[],EquipmentListTable[Supplier], FilterSpecs!$A$6, $A$2)</f>
        <v>0</v>
      </c>
      <c r="F365" s="125">
        <f>[1]!VendorFilteredRows( EquipmentListTable[],EquipmentListTable[Supplier], FilterSpecs!$A$6, $A$2)</f>
        <v>0</v>
      </c>
      <c r="G365" s="125">
        <f>[1]!VendorFilteredRows( EquipmentListTable[],EquipmentListTable[Supplier], FilterSpecs!$A$6, $A$2)</f>
        <v>0</v>
      </c>
      <c r="H365" s="125">
        <f>[1]!VendorFilteredRows( EquipmentListTable[],EquipmentListTable[Supplier], FilterSpecs!$A$6, $A$2)</f>
        <v>0</v>
      </c>
      <c r="I365" s="125">
        <f>[1]!VendorFilteredRows( EquipmentListTable[],EquipmentListTable[Supplier], FilterSpecs!$A$6, $A$2)</f>
        <v>0</v>
      </c>
      <c r="J365" s="125">
        <f>[1]!VendorFilteredRows( EquipmentListTable[],EquipmentListTable[Supplier], FilterSpecs!$A$6, $A$2)</f>
        <v>0</v>
      </c>
      <c r="K365" s="125">
        <f>[1]!VendorFilteredRows( EquipmentListTable[],EquipmentListTable[Supplier], FilterSpecs!$A$6, $A$2)</f>
        <v>0</v>
      </c>
      <c r="L365" s="125">
        <f>[1]!VendorFilteredRows( EquipmentListTable[],EquipmentListTable[Supplier], FilterSpecs!$A$6, $A$2)</f>
        <v>0</v>
      </c>
      <c r="M365" s="125" t="str">
        <f>[1]!VendorFilteredRows( EquipmentListTable[],EquipmentListTable[Supplier], FilterSpecs!$A$6, $A$2)</f>
        <v>JST SH Jumper 6 Wire  - 1.75\"</v>
      </c>
      <c r="N365" s="125">
        <f>[1]!VendorFilteredRows( EquipmentListTable[],EquipmentListTable[Supplier], FilterSpecs!$A$6, $A$2)</f>
        <v>2.95</v>
      </c>
      <c r="O365" s="125">
        <f>[1]!VendorFilteredRows( EquipmentListTable[],EquipmentListTable[Supplier], FilterSpecs!$A$6, $A$2)</f>
        <v>0</v>
      </c>
      <c r="P365" s="125" t="str">
        <f>[1]!VendorFilteredRows( EquipmentListTable[],EquipmentListTable[Supplier], FilterSpecs!$A$6, $A$2)</f>
        <v>A</v>
      </c>
      <c r="Q365" s="125">
        <f>[1]!VendorFilteredRows( EquipmentListTable[],EquipmentListTable[Supplier], FilterSpecs!$A$6, $A$2)</f>
        <v>510</v>
      </c>
      <c r="R365" s="125" t="str">
        <f>[1]!VendorFilteredRows( EquipmentListTable[],EquipmentListTable[Supplier], FilterSpecs!$A$6, $A$2)</f>
        <v>GPS-00574</v>
      </c>
      <c r="S365" s="125">
        <f>[1]!VendorFilteredRows( EquipmentListTable[],EquipmentListTable[Supplier], FilterSpecs!$A$6, $A$2)</f>
        <v>0</v>
      </c>
      <c r="T365" s="125">
        <f>[1]!VendorFilteredRows( EquipmentListTable[],EquipmentListTable[Supplier], FilterSpecs!$A$6, $A$2)</f>
        <v>0</v>
      </c>
      <c r="U365" s="125">
        <f>[1]!VendorFilteredRows( EquipmentListTable[],EquipmentListTable[Supplier], FilterSpecs!$A$6, $A$2)</f>
        <v>0</v>
      </c>
      <c r="V365" s="125">
        <f>[1]!VendorFilteredRows( EquipmentListTable[],EquipmentListTable[Supplier], FilterSpecs!$A$6, $A$2)</f>
        <v>0</v>
      </c>
      <c r="W365" s="125">
        <f>[1]!VendorFilteredRows( EquipmentListTable[],EquipmentListTable[Supplier], FilterSpecs!$A$6, $A$2)</f>
        <v>0</v>
      </c>
      <c r="X365" s="125" t="str">
        <f>[1]!VendorFilteredRows( EquipmentListTable[],EquipmentListTable[Supplier], FilterSpecs!$A$6, $A$2)</f>
        <v>https://www.sparkfun.com/products/574</v>
      </c>
      <c r="Y365" s="125" t="str">
        <f>[1]!VendorFilteredRows( EquipmentListTable[],EquipmentListTable[Supplier], FilterSpecs!$A$6, $A$2)</f>
        <v>https://cdn.sparkfun.com/r/92-92/assets/parts/3/9/3/GPS-Cable.jpg</v>
      </c>
      <c r="Z365" s="125" t="str">
        <f>[1]!VendorFilteredRows( EquipmentListTable[],EquipmentListTable[Supplier], FilterSpecs!$A$6, $A$2)</f>
        <v>https://www.sparkfun.com/products/00574</v>
      </c>
      <c r="AA365" s="125" t="str">
        <f>[1]!VendorFilteredRows( EquipmentListTable[],EquipmentListTable[Supplier], FilterSpecs!$A$6, $A$2)</f>
        <v>https://www.mouser.com/ProductDetail/474-GPS-00574</v>
      </c>
      <c r="AB365" s="125"/>
      <c r="AC365" s="125"/>
    </row>
    <row r="366" spans="1:29" x14ac:dyDescent="0.3">
      <c r="A366" s="125" t="str">
        <f>[1]!VendorFilteredRows( EquipmentListTable[],EquipmentListTable[Supplier], FilterSpecs!$A$6, $A$2)</f>
        <v>Low-Level Electronics</v>
      </c>
      <c r="B366" s="125" t="str">
        <f>[1]!VendorFilteredRows( EquipmentListTable[],EquipmentListTable[Supplier], FilterSpecs!$A$6, $A$2)</f>
        <v>Jumper Wires, JST-SH</v>
      </c>
      <c r="C366" s="125" t="str">
        <f>[1]!VendorFilteredRows( EquipmentListTable[],EquipmentListTable[Supplier], FilterSpecs!$A$6, $A$2)</f>
        <v>SparkFun</v>
      </c>
      <c r="D366" s="125" t="str">
        <f>[1]!VendorFilteredRows( EquipmentListTable[],EquipmentListTable[Supplier], FilterSpecs!$A$6, $A$2)</f>
        <v>PRT-10361</v>
      </c>
      <c r="E366" s="125">
        <f>[1]!VendorFilteredRows( EquipmentListTable[],EquipmentListTable[Supplier], FilterSpecs!$A$6, $A$2)</f>
        <v>0</v>
      </c>
      <c r="F366" s="125">
        <f>[1]!VendorFilteredRows( EquipmentListTable[],EquipmentListTable[Supplier], FilterSpecs!$A$6, $A$2)</f>
        <v>0</v>
      </c>
      <c r="G366" s="125">
        <f>[1]!VendorFilteredRows( EquipmentListTable[],EquipmentListTable[Supplier], FilterSpecs!$A$6, $A$2)</f>
        <v>0</v>
      </c>
      <c r="H366" s="125">
        <f>[1]!VendorFilteredRows( EquipmentListTable[],EquipmentListTable[Supplier], FilterSpecs!$A$6, $A$2)</f>
        <v>0</v>
      </c>
      <c r="I366" s="125">
        <f>[1]!VendorFilteredRows( EquipmentListTable[],EquipmentListTable[Supplier], FilterSpecs!$A$6, $A$2)</f>
        <v>0</v>
      </c>
      <c r="J366" s="125">
        <f>[1]!VendorFilteredRows( EquipmentListTable[],EquipmentListTable[Supplier], FilterSpecs!$A$6, $A$2)</f>
        <v>0</v>
      </c>
      <c r="K366" s="125">
        <f>[1]!VendorFilteredRows( EquipmentListTable[],EquipmentListTable[Supplier], FilterSpecs!$A$6, $A$2)</f>
        <v>0</v>
      </c>
      <c r="L366" s="125">
        <f>[1]!VendorFilteredRows( EquipmentListTable[],EquipmentListTable[Supplier], FilterSpecs!$A$6, $A$2)</f>
        <v>0</v>
      </c>
      <c r="M366" s="125" t="str">
        <f>[1]!VendorFilteredRows( EquipmentListTable[],EquipmentListTable[Supplier], FilterSpecs!$A$6, $A$2)</f>
        <v>JST SH Jumper 6 Wire Assembly - 8\"</v>
      </c>
      <c r="N366" s="125">
        <f>[1]!VendorFilteredRows( EquipmentListTable[],EquipmentListTable[Supplier], FilterSpecs!$A$6, $A$2)</f>
        <v>1.5</v>
      </c>
      <c r="O366" s="125">
        <f>[1]!VendorFilteredRows( EquipmentListTable[],EquipmentListTable[Supplier], FilterSpecs!$A$6, $A$2)</f>
        <v>0</v>
      </c>
      <c r="P366" s="125" t="str">
        <f>[1]!VendorFilteredRows( EquipmentListTable[],EquipmentListTable[Supplier], FilterSpecs!$A$6, $A$2)</f>
        <v>A</v>
      </c>
      <c r="Q366" s="125">
        <f>[1]!VendorFilteredRows( EquipmentListTable[],EquipmentListTable[Supplier], FilterSpecs!$A$6, $A$2)</f>
        <v>511</v>
      </c>
      <c r="R366" s="125" t="str">
        <f>[1]!VendorFilteredRows( EquipmentListTable[],EquipmentListTable[Supplier], FilterSpecs!$A$6, $A$2)</f>
        <v>PRT-10361</v>
      </c>
      <c r="S366" s="125">
        <f>[1]!VendorFilteredRows( EquipmentListTable[],EquipmentListTable[Supplier], FilterSpecs!$A$6, $A$2)</f>
        <v>0</v>
      </c>
      <c r="T366" s="125">
        <f>[1]!VendorFilteredRows( EquipmentListTable[],EquipmentListTable[Supplier], FilterSpecs!$A$6, $A$2)</f>
        <v>0</v>
      </c>
      <c r="U366" s="125">
        <f>[1]!VendorFilteredRows( EquipmentListTable[],EquipmentListTable[Supplier], FilterSpecs!$A$6, $A$2)</f>
        <v>0</v>
      </c>
      <c r="V366" s="125">
        <f>[1]!VendorFilteredRows( EquipmentListTable[],EquipmentListTable[Supplier], FilterSpecs!$A$6, $A$2)</f>
        <v>0</v>
      </c>
      <c r="W366" s="125">
        <f>[1]!VendorFilteredRows( EquipmentListTable[],EquipmentListTable[Supplier], FilterSpecs!$A$6, $A$2)</f>
        <v>0</v>
      </c>
      <c r="X366" s="125" t="str">
        <f>[1]!VendorFilteredRows( EquipmentListTable[],EquipmentListTable[Supplier], FilterSpecs!$A$6, $A$2)</f>
        <v>https://www.sparkfun.com/products/10361</v>
      </c>
      <c r="Y366" s="125" t="str">
        <f>[1]!VendorFilteredRows( EquipmentListTable[],EquipmentListTable[Supplier], FilterSpecs!$A$6, $A$2)</f>
        <v>https://cdn.sparkfun.com/r/92-92/assets/parts/4/8/1/3/10361-01.jpg</v>
      </c>
      <c r="Z366" s="125" t="str">
        <f>[1]!VendorFilteredRows( EquipmentListTable[],EquipmentListTable[Supplier], FilterSpecs!$A$6, $A$2)</f>
        <v>https://www.sparkfun.com/products/10361</v>
      </c>
      <c r="AA366" s="125" t="str">
        <f>[1]!VendorFilteredRows( EquipmentListTable[],EquipmentListTable[Supplier], FilterSpecs!$A$6, $A$2)</f>
        <v>https://www.mouser.com/ProductDetail/474-PRT-10361</v>
      </c>
      <c r="AB366" s="125"/>
      <c r="AC366" s="125"/>
    </row>
    <row r="367" spans="1:29" x14ac:dyDescent="0.3">
      <c r="A367" s="125" t="str">
        <f>[1]!VendorFilteredRows( EquipmentListTable[],EquipmentListTable[Supplier], FilterSpecs!$A$6, $A$2)</f>
        <v>Low-Level Electronics</v>
      </c>
      <c r="B367" s="125" t="str">
        <f>[1]!VendorFilteredRows( EquipmentListTable[],EquipmentListTable[Supplier], FilterSpecs!$A$6, $A$2)</f>
        <v>Jumper Wires, JST-SH</v>
      </c>
      <c r="C367" s="125" t="str">
        <f>[1]!VendorFilteredRows( EquipmentListTable[],EquipmentListTable[Supplier], FilterSpecs!$A$6, $A$2)</f>
        <v>SparkFun</v>
      </c>
      <c r="D367" s="125" t="str">
        <f>[1]!VendorFilteredRows( EquipmentListTable[],EquipmentListTable[Supplier], FilterSpecs!$A$6, $A$2)</f>
        <v>GPS-09123</v>
      </c>
      <c r="E367" s="125">
        <f>[1]!VendorFilteredRows( EquipmentListTable[],EquipmentListTable[Supplier], FilterSpecs!$A$6, $A$2)</f>
        <v>0</v>
      </c>
      <c r="F367" s="125">
        <f>[1]!VendorFilteredRows( EquipmentListTable[],EquipmentListTable[Supplier], FilterSpecs!$A$6, $A$2)</f>
        <v>0</v>
      </c>
      <c r="G367" s="125">
        <f>[1]!VendorFilteredRows( EquipmentListTable[],EquipmentListTable[Supplier], FilterSpecs!$A$6, $A$2)</f>
        <v>0</v>
      </c>
      <c r="H367" s="125">
        <f>[1]!VendorFilteredRows( EquipmentListTable[],EquipmentListTable[Supplier], FilterSpecs!$A$6, $A$2)</f>
        <v>0</v>
      </c>
      <c r="I367" s="125">
        <f>[1]!VendorFilteredRows( EquipmentListTable[],EquipmentListTable[Supplier], FilterSpecs!$A$6, $A$2)</f>
        <v>0</v>
      </c>
      <c r="J367" s="125">
        <f>[1]!VendorFilteredRows( EquipmentListTable[],EquipmentListTable[Supplier], FilterSpecs!$A$6, $A$2)</f>
        <v>0</v>
      </c>
      <c r="K367" s="125">
        <f>[1]!VendorFilteredRows( EquipmentListTable[],EquipmentListTable[Supplier], FilterSpecs!$A$6, $A$2)</f>
        <v>0</v>
      </c>
      <c r="L367" s="125">
        <f>[1]!VendorFilteredRows( EquipmentListTable[],EquipmentListTable[Supplier], FilterSpecs!$A$6, $A$2)</f>
        <v>0</v>
      </c>
      <c r="M367" s="125" t="str">
        <f>[1]!VendorFilteredRows( EquipmentListTable[],EquipmentListTable[Supplier], FilterSpecs!$A$6, $A$2)</f>
        <v>JST SH Jumper 6 Wire  - 1 Foot</v>
      </c>
      <c r="N367" s="125">
        <f>[1]!VendorFilteredRows( EquipmentListTable[],EquipmentListTable[Supplier], FilterSpecs!$A$6, $A$2)</f>
        <v>2.95</v>
      </c>
      <c r="O367" s="125">
        <f>[1]!VendorFilteredRows( EquipmentListTable[],EquipmentListTable[Supplier], FilterSpecs!$A$6, $A$2)</f>
        <v>0</v>
      </c>
      <c r="P367" s="125" t="str">
        <f>[1]!VendorFilteredRows( EquipmentListTable[],EquipmentListTable[Supplier], FilterSpecs!$A$6, $A$2)</f>
        <v>A</v>
      </c>
      <c r="Q367" s="125">
        <f>[1]!VendorFilteredRows( EquipmentListTable[],EquipmentListTable[Supplier], FilterSpecs!$A$6, $A$2)</f>
        <v>512</v>
      </c>
      <c r="R367" s="125" t="str">
        <f>[1]!VendorFilteredRows( EquipmentListTable[],EquipmentListTable[Supplier], FilterSpecs!$A$6, $A$2)</f>
        <v>GPS-09123</v>
      </c>
      <c r="S367" s="125">
        <f>[1]!VendorFilteredRows( EquipmentListTable[],EquipmentListTable[Supplier], FilterSpecs!$A$6, $A$2)</f>
        <v>0</v>
      </c>
      <c r="T367" s="125">
        <f>[1]!VendorFilteredRows( EquipmentListTable[],EquipmentListTable[Supplier], FilterSpecs!$A$6, $A$2)</f>
        <v>0</v>
      </c>
      <c r="U367" s="125">
        <f>[1]!VendorFilteredRows( EquipmentListTable[],EquipmentListTable[Supplier], FilterSpecs!$A$6, $A$2)</f>
        <v>0</v>
      </c>
      <c r="V367" s="125">
        <f>[1]!VendorFilteredRows( EquipmentListTable[],EquipmentListTable[Supplier], FilterSpecs!$A$6, $A$2)</f>
        <v>0</v>
      </c>
      <c r="W367" s="125">
        <f>[1]!VendorFilteredRows( EquipmentListTable[],EquipmentListTable[Supplier], FilterSpecs!$A$6, $A$2)</f>
        <v>0</v>
      </c>
      <c r="X367" s="125" t="str">
        <f>[1]!VendorFilteredRows( EquipmentListTable[],EquipmentListTable[Supplier], FilterSpecs!$A$6, $A$2)</f>
        <v>https://www.sparkfun.com/products/9123</v>
      </c>
      <c r="Y367" s="125" t="str">
        <f>[1]!VendorFilteredRows( EquipmentListTable[],EquipmentListTable[Supplier], FilterSpecs!$A$6, $A$2)</f>
        <v>https://cdn.sparkfun.com/r/92-92/assets/parts/2/5/3/7/09123-03-L.jpg</v>
      </c>
      <c r="Z367" s="125" t="str">
        <f>[1]!VendorFilteredRows( EquipmentListTable[],EquipmentListTable[Supplier], FilterSpecs!$A$6, $A$2)</f>
        <v>https://www.sparkfun.com/products/09123</v>
      </c>
      <c r="AA367" s="125" t="str">
        <f>[1]!VendorFilteredRows( EquipmentListTable[],EquipmentListTable[Supplier], FilterSpecs!$A$6, $A$2)</f>
        <v>https://www.mouser.com/ProductDetail/474-GPS-09123</v>
      </c>
      <c r="AB367" s="125"/>
      <c r="AC367" s="125"/>
    </row>
    <row r="368" spans="1:29" x14ac:dyDescent="0.3">
      <c r="A368" s="125" t="str">
        <f>[1]!VendorFilteredRows( EquipmentListTable[],EquipmentListTable[Supplier], FilterSpecs!$A$6, $A$2)</f>
        <v>Low-Level Electronics</v>
      </c>
      <c r="B368" s="125" t="str">
        <f>[1]!VendorFilteredRows( EquipmentListTable[],EquipmentListTable[Supplier], FilterSpecs!$A$6, $A$2)</f>
        <v>Jumper Wires, JST-SH</v>
      </c>
      <c r="C368" s="125" t="str">
        <f>[1]!VendorFilteredRows( EquipmentListTable[],EquipmentListTable[Supplier], FilterSpecs!$A$6, $A$2)</f>
        <v>SparkFun</v>
      </c>
      <c r="D368" s="125" t="str">
        <f>[1]!VendorFilteredRows( EquipmentListTable[],EquipmentListTable[Supplier], FilterSpecs!$A$6, $A$2)</f>
        <v>PRT-10853</v>
      </c>
      <c r="E368" s="125">
        <f>[1]!VendorFilteredRows( EquipmentListTable[],EquipmentListTable[Supplier], FilterSpecs!$A$6, $A$2)</f>
        <v>0</v>
      </c>
      <c r="F368" s="125">
        <f>[1]!VendorFilteredRows( EquipmentListTable[],EquipmentListTable[Supplier], FilterSpecs!$A$6, $A$2)</f>
        <v>0</v>
      </c>
      <c r="G368" s="125">
        <f>[1]!VendorFilteredRows( EquipmentListTable[],EquipmentListTable[Supplier], FilterSpecs!$A$6, $A$2)</f>
        <v>0</v>
      </c>
      <c r="H368" s="125">
        <f>[1]!VendorFilteredRows( EquipmentListTable[],EquipmentListTable[Supplier], FilterSpecs!$A$6, $A$2)</f>
        <v>0</v>
      </c>
      <c r="I368" s="125">
        <f>[1]!VendorFilteredRows( EquipmentListTable[],EquipmentListTable[Supplier], FilterSpecs!$A$6, $A$2)</f>
        <v>0</v>
      </c>
      <c r="J368" s="125">
        <f>[1]!VendorFilteredRows( EquipmentListTable[],EquipmentListTable[Supplier], FilterSpecs!$A$6, $A$2)</f>
        <v>0</v>
      </c>
      <c r="K368" s="125">
        <f>[1]!VendorFilteredRows( EquipmentListTable[],EquipmentListTable[Supplier], FilterSpecs!$A$6, $A$2)</f>
        <v>0</v>
      </c>
      <c r="L368" s="125">
        <f>[1]!VendorFilteredRows( EquipmentListTable[],EquipmentListTable[Supplier], FilterSpecs!$A$6, $A$2)</f>
        <v>0</v>
      </c>
      <c r="M368" s="125" t="str">
        <f>[1]!VendorFilteredRows( EquipmentListTable[],EquipmentListTable[Supplier], FilterSpecs!$A$6, $A$2)</f>
        <v>Mega Pro Mini Cable - 8\" (8-wire)</v>
      </c>
      <c r="N368" s="125">
        <f>[1]!VendorFilteredRows( EquipmentListTable[],EquipmentListTable[Supplier], FilterSpecs!$A$6, $A$2)</f>
        <v>0.95</v>
      </c>
      <c r="O368" s="125">
        <f>[1]!VendorFilteredRows( EquipmentListTable[],EquipmentListTable[Supplier], FilterSpecs!$A$6, $A$2)</f>
        <v>0</v>
      </c>
      <c r="P368" s="125" t="str">
        <f>[1]!VendorFilteredRows( EquipmentListTable[],EquipmentListTable[Supplier], FilterSpecs!$A$6, $A$2)</f>
        <v>A</v>
      </c>
      <c r="Q368" s="125">
        <f>[1]!VendorFilteredRows( EquipmentListTable[],EquipmentListTable[Supplier], FilterSpecs!$A$6, $A$2)</f>
        <v>513</v>
      </c>
      <c r="R368" s="125" t="str">
        <f>[1]!VendorFilteredRows( EquipmentListTable[],EquipmentListTable[Supplier], FilterSpecs!$A$6, $A$2)</f>
        <v>PRT-10853</v>
      </c>
      <c r="S368" s="125">
        <f>[1]!VendorFilteredRows( EquipmentListTable[],EquipmentListTable[Supplier], FilterSpecs!$A$6, $A$2)</f>
        <v>0</v>
      </c>
      <c r="T368" s="125">
        <f>[1]!VendorFilteredRows( EquipmentListTable[],EquipmentListTable[Supplier], FilterSpecs!$A$6, $A$2)</f>
        <v>0</v>
      </c>
      <c r="U368" s="125">
        <f>[1]!VendorFilteredRows( EquipmentListTable[],EquipmentListTable[Supplier], FilterSpecs!$A$6, $A$2)</f>
        <v>0</v>
      </c>
      <c r="V368" s="125">
        <f>[1]!VendorFilteredRows( EquipmentListTable[],EquipmentListTable[Supplier], FilterSpecs!$A$6, $A$2)</f>
        <v>0</v>
      </c>
      <c r="W368" s="125">
        <f>[1]!VendorFilteredRows( EquipmentListTable[],EquipmentListTable[Supplier], FilterSpecs!$A$6, $A$2)</f>
        <v>0</v>
      </c>
      <c r="X368" s="125" t="str">
        <f>[1]!VendorFilteredRows( EquipmentListTable[],EquipmentListTable[Supplier], FilterSpecs!$A$6, $A$2)</f>
        <v>https://www.sparkfun.com/products/10853</v>
      </c>
      <c r="Y368" s="125" t="str">
        <f>[1]!VendorFilteredRows( EquipmentListTable[],EquipmentListTable[Supplier], FilterSpecs!$A$6, $A$2)</f>
        <v>https://cdn.sparkfun.com/r/92-92/assets/parts/5/8/6/5/10853-01b.jpg</v>
      </c>
      <c r="Z368" s="125" t="str">
        <f>[1]!VendorFilteredRows( EquipmentListTable[],EquipmentListTable[Supplier], FilterSpecs!$A$6, $A$2)</f>
        <v>https://www.sparkfun.com/products/10853</v>
      </c>
      <c r="AA368" s="125" t="str">
        <f>[1]!VendorFilteredRows( EquipmentListTable[],EquipmentListTable[Supplier], FilterSpecs!$A$6, $A$2)</f>
        <v>https://www.mouser.com/ProductDetail/474-PRT-10853</v>
      </c>
      <c r="AB368" s="125"/>
      <c r="AC368" s="125"/>
    </row>
    <row r="369" spans="1:29" x14ac:dyDescent="0.3">
      <c r="A369" s="125" t="str">
        <f>[1]!VendorFilteredRows( EquipmentListTable[],EquipmentListTable[Supplier], FilterSpecs!$A$6, $A$2)</f>
        <v>Low-Level Electronics</v>
      </c>
      <c r="B369" s="125" t="str">
        <f>[1]!VendorFilteredRows( EquipmentListTable[],EquipmentListTable[Supplier], FilterSpecs!$A$6, $A$2)</f>
        <v>Jumper Wires, Mixed</v>
      </c>
      <c r="C369" s="125" t="str">
        <f>[1]!VendorFilteredRows( EquipmentListTable[],EquipmentListTable[Supplier], FilterSpecs!$A$6, $A$2)</f>
        <v>SparkFun</v>
      </c>
      <c r="D369" s="125" t="str">
        <f>[1]!VendorFilteredRows( EquipmentListTable[],EquipmentListTable[Supplier], FilterSpecs!$A$6, $A$2)</f>
        <v>CAB-13685</v>
      </c>
      <c r="E369" s="125">
        <f>[1]!VendorFilteredRows( EquipmentListTable[],EquipmentListTable[Supplier], FilterSpecs!$A$6, $A$2)</f>
        <v>1</v>
      </c>
      <c r="F369" s="125">
        <f>[1]!VendorFilteredRows( EquipmentListTable[],EquipmentListTable[Supplier], FilterSpecs!$A$6, $A$2)</f>
        <v>2</v>
      </c>
      <c r="G369" s="125">
        <f>[1]!VendorFilteredRows( EquipmentListTable[],EquipmentListTable[Supplier], FilterSpecs!$A$6, $A$2)</f>
        <v>0</v>
      </c>
      <c r="H369" s="125">
        <f>[1]!VendorFilteredRows( EquipmentListTable[],EquipmentListTable[Supplier], FilterSpecs!$A$6, $A$2)</f>
        <v>7</v>
      </c>
      <c r="I369" s="125">
        <f>[1]!VendorFilteredRows( EquipmentListTable[],EquipmentListTable[Supplier], FilterSpecs!$A$6, $A$2)</f>
        <v>5</v>
      </c>
      <c r="J369" s="125">
        <f>[1]!VendorFilteredRows( EquipmentListTable[],EquipmentListTable[Supplier], FilterSpecs!$A$6, $A$2)</f>
        <v>5</v>
      </c>
      <c r="K369" s="125">
        <f>[1]!VendorFilteredRows( EquipmentListTable[],EquipmentListTable[Supplier], FilterSpecs!$A$6, $A$2)</f>
        <v>2</v>
      </c>
      <c r="L369" s="125">
        <f>[1]!VendorFilteredRows( EquipmentListTable[],EquipmentListTable[Supplier], FilterSpecs!$A$6, $A$2)</f>
        <v>2</v>
      </c>
      <c r="M369" s="125" t="str">
        <f>[1]!VendorFilteredRows( EquipmentListTable[],EquipmentListTable[Supplier], FilterSpecs!$A$6, $A$2)</f>
        <v>JST to Breadboard Jumper (3-pin)</v>
      </c>
      <c r="N369" s="125">
        <f>[1]!VendorFilteredRows( EquipmentListTable[],EquipmentListTable[Supplier], FilterSpecs!$A$6, $A$2)</f>
        <v>1.5</v>
      </c>
      <c r="O369" s="125">
        <f>[1]!VendorFilteredRows( EquipmentListTable[],EquipmentListTable[Supplier], FilterSpecs!$A$6, $A$2)</f>
        <v>3</v>
      </c>
      <c r="P369" s="125" t="str">
        <f>[1]!VendorFilteredRows( EquipmentListTable[],EquipmentListTable[Supplier], FilterSpecs!$A$6, $A$2)</f>
        <v>B</v>
      </c>
      <c r="Q369" s="125">
        <f>[1]!VendorFilteredRows( EquipmentListTable[],EquipmentListTable[Supplier], FilterSpecs!$A$6, $A$2)</f>
        <v>515</v>
      </c>
      <c r="R369" s="125" t="str">
        <f>[1]!VendorFilteredRows( EquipmentListTable[],EquipmentListTable[Supplier], FilterSpecs!$A$6, $A$2)</f>
        <v>CAB-13685</v>
      </c>
      <c r="S369" s="125">
        <f>[1]!VendorFilteredRows( EquipmentListTable[],EquipmentListTable[Supplier], FilterSpecs!$A$6, $A$2)</f>
        <v>1.5</v>
      </c>
      <c r="T369" s="125">
        <f>[1]!VendorFilteredRows( EquipmentListTable[],EquipmentListTable[Supplier], FilterSpecs!$A$6, $A$2)</f>
        <v>10.5</v>
      </c>
      <c r="U369" s="125">
        <f>[1]!VendorFilteredRows( EquipmentListTable[],EquipmentListTable[Supplier], FilterSpecs!$A$6, $A$2)</f>
        <v>7.5</v>
      </c>
      <c r="V369" s="125">
        <f>[1]!VendorFilteredRows( EquipmentListTable[],EquipmentListTable[Supplier], FilterSpecs!$A$6, $A$2)</f>
        <v>3</v>
      </c>
      <c r="W369" s="125">
        <f>[1]!VendorFilteredRows( EquipmentListTable[],EquipmentListTable[Supplier], FilterSpecs!$A$6, $A$2)</f>
        <v>3</v>
      </c>
      <c r="X369" s="125" t="str">
        <f>[1]!VendorFilteredRows( EquipmentListTable[],EquipmentListTable[Supplier], FilterSpecs!$A$6, $A$2)</f>
        <v>https://www.sparkfun.com/products/13685</v>
      </c>
      <c r="Y369" s="125" t="str">
        <f>[1]!VendorFilteredRows( EquipmentListTable[],EquipmentListTable[Supplier], FilterSpecs!$A$6, $A$2)</f>
        <v>https://cdn.sparkfun.com/r/92-92/assets/parts/1/1/1/4/7/13685-01.jpg</v>
      </c>
      <c r="Z369" s="125" t="str">
        <f>[1]!VendorFilteredRows( EquipmentListTable[],EquipmentListTable[Supplier], FilterSpecs!$A$6, $A$2)</f>
        <v>https://www.sparkfun.com/products/13685</v>
      </c>
      <c r="AA369" s="125" t="str">
        <f>[1]!VendorFilteredRows( EquipmentListTable[],EquipmentListTable[Supplier], FilterSpecs!$A$6, $A$2)</f>
        <v>https://www.mouser.com/ProductDetail/474-CAB-13685</v>
      </c>
      <c r="AB369" s="125"/>
      <c r="AC369" s="125"/>
    </row>
    <row r="370" spans="1:29" x14ac:dyDescent="0.3">
      <c r="A370" s="125" t="str">
        <f>[1]!VendorFilteredRows( EquipmentListTable[],EquipmentListTable[Supplier], FilterSpecs!$A$6, $A$2)</f>
        <v>Low-Level Electronics</v>
      </c>
      <c r="B370" s="125" t="str">
        <f>[1]!VendorFilteredRows( EquipmentListTable[],EquipmentListTable[Supplier], FilterSpecs!$A$6, $A$2)</f>
        <v>Jumper Wires, Mixed</v>
      </c>
      <c r="C370" s="125" t="str">
        <f>[1]!VendorFilteredRows( EquipmentListTable[],EquipmentListTable[Supplier], FilterSpecs!$A$6, $A$2)</f>
        <v>SparkFun</v>
      </c>
      <c r="D370" s="125" t="str">
        <f>[1]!VendorFilteredRows( EquipmentListTable[],EquipmentListTable[Supplier], FilterSpecs!$A$6, $A$2)</f>
        <v>PRT-08599</v>
      </c>
      <c r="E370" s="125">
        <f>[1]!VendorFilteredRows( EquipmentListTable[],EquipmentListTable[Supplier], FilterSpecs!$A$6, $A$2)</f>
        <v>0</v>
      </c>
      <c r="F370" s="125">
        <f>[1]!VendorFilteredRows( EquipmentListTable[],EquipmentListTable[Supplier], FilterSpecs!$A$6, $A$2)</f>
        <v>0</v>
      </c>
      <c r="G370" s="125">
        <f>[1]!VendorFilteredRows( EquipmentListTable[],EquipmentListTable[Supplier], FilterSpecs!$A$6, $A$2)</f>
        <v>0</v>
      </c>
      <c r="H370" s="125">
        <f>[1]!VendorFilteredRows( EquipmentListTable[],EquipmentListTable[Supplier], FilterSpecs!$A$6, $A$2)</f>
        <v>0</v>
      </c>
      <c r="I370" s="125">
        <f>[1]!VendorFilteredRows( EquipmentListTable[],EquipmentListTable[Supplier], FilterSpecs!$A$6, $A$2)</f>
        <v>0</v>
      </c>
      <c r="J370" s="125">
        <f>[1]!VendorFilteredRows( EquipmentListTable[],EquipmentListTable[Supplier], FilterSpecs!$A$6, $A$2)</f>
        <v>0</v>
      </c>
      <c r="K370" s="125">
        <f>[1]!VendorFilteredRows( EquipmentListTable[],EquipmentListTable[Supplier], FilterSpecs!$A$6, $A$2)</f>
        <v>0</v>
      </c>
      <c r="L370" s="125">
        <f>[1]!VendorFilteredRows( EquipmentListTable[],EquipmentListTable[Supplier], FilterSpecs!$A$6, $A$2)</f>
        <v>0</v>
      </c>
      <c r="M370" s="125" t="str">
        <f>[1]!VendorFilteredRows( EquipmentListTable[],EquipmentListTable[Supplier], FilterSpecs!$A$6, $A$2)</f>
        <v>Jumper Wire - JST to Female Connector</v>
      </c>
      <c r="N370" s="125">
        <f>[1]!VendorFilteredRows( EquipmentListTable[],EquipmentListTable[Supplier], FilterSpecs!$A$6, $A$2)</f>
        <v>1.5</v>
      </c>
      <c r="O370" s="125">
        <f>[1]!VendorFilteredRows( EquipmentListTable[],EquipmentListTable[Supplier], FilterSpecs!$A$6, $A$2)</f>
        <v>0</v>
      </c>
      <c r="P370" s="125" t="str">
        <f>[1]!VendorFilteredRows( EquipmentListTable[],EquipmentListTable[Supplier], FilterSpecs!$A$6, $A$2)</f>
        <v>A</v>
      </c>
      <c r="Q370" s="125">
        <f>[1]!VendorFilteredRows( EquipmentListTable[],EquipmentListTable[Supplier], FilterSpecs!$A$6, $A$2)</f>
        <v>516</v>
      </c>
      <c r="R370" s="125" t="str">
        <f>[1]!VendorFilteredRows( EquipmentListTable[],EquipmentListTable[Supplier], FilterSpecs!$A$6, $A$2)</f>
        <v>PRT-08599</v>
      </c>
      <c r="S370" s="125">
        <f>[1]!VendorFilteredRows( EquipmentListTable[],EquipmentListTable[Supplier], FilterSpecs!$A$6, $A$2)</f>
        <v>0</v>
      </c>
      <c r="T370" s="125">
        <f>[1]!VendorFilteredRows( EquipmentListTable[],EquipmentListTable[Supplier], FilterSpecs!$A$6, $A$2)</f>
        <v>0</v>
      </c>
      <c r="U370" s="125">
        <f>[1]!VendorFilteredRows( EquipmentListTable[],EquipmentListTable[Supplier], FilterSpecs!$A$6, $A$2)</f>
        <v>0</v>
      </c>
      <c r="V370" s="125">
        <f>[1]!VendorFilteredRows( EquipmentListTable[],EquipmentListTable[Supplier], FilterSpecs!$A$6, $A$2)</f>
        <v>0</v>
      </c>
      <c r="W370" s="125">
        <f>[1]!VendorFilteredRows( EquipmentListTable[],EquipmentListTable[Supplier], FilterSpecs!$A$6, $A$2)</f>
        <v>0</v>
      </c>
      <c r="X370" s="125" t="str">
        <f>[1]!VendorFilteredRows( EquipmentListTable[],EquipmentListTable[Supplier], FilterSpecs!$A$6, $A$2)</f>
        <v>https://www.sparkfun.com/products/8599</v>
      </c>
      <c r="Y370" s="125" t="str">
        <f>[1]!VendorFilteredRows( EquipmentListTable[],EquipmentListTable[Supplier], FilterSpecs!$A$6, $A$2)</f>
        <v>https://cdn.sparkfun.com/r/92-92/assets/parts/1/6/4/1/08599-03-L.jpg</v>
      </c>
      <c r="Z370" s="125" t="str">
        <f>[1]!VendorFilteredRows( EquipmentListTable[],EquipmentListTable[Supplier], FilterSpecs!$A$6, $A$2)</f>
        <v>https://www.sparkfun.com/products/08599</v>
      </c>
      <c r="AA370" s="125" t="str">
        <f>[1]!VendorFilteredRows( EquipmentListTable[],EquipmentListTable[Supplier], FilterSpecs!$A$6, $A$2)</f>
        <v>https://www.mouser.com/ProductDetail/474-PRT-08599</v>
      </c>
      <c r="AB370" s="125"/>
      <c r="AC370" s="125"/>
    </row>
    <row r="371" spans="1:29" x14ac:dyDescent="0.3">
      <c r="A371" s="125" t="str">
        <f>[1]!VendorFilteredRows( EquipmentListTable[],EquipmentListTable[Supplier], FilterSpecs!$A$6, $A$2)</f>
        <v>Low-Level Electronics</v>
      </c>
      <c r="B371" s="125" t="str">
        <f>[1]!VendorFilteredRows( EquipmentListTable[],EquipmentListTable[Supplier], FilterSpecs!$A$6, $A$2)</f>
        <v>Jumper Wires, Mixed</v>
      </c>
      <c r="C371" s="125" t="str">
        <f>[1]!VendorFilteredRows( EquipmentListTable[],EquipmentListTable[Supplier], FilterSpecs!$A$6, $A$2)</f>
        <v>SparkFun</v>
      </c>
      <c r="D371" s="125" t="str">
        <f>[1]!VendorFilteredRows( EquipmentListTable[],EquipmentListTable[Supplier], FilterSpecs!$A$6, $A$2)</f>
        <v>PRT-08598</v>
      </c>
      <c r="E371" s="125">
        <f>[1]!VendorFilteredRows( EquipmentListTable[],EquipmentListTable[Supplier], FilterSpecs!$A$6, $A$2)</f>
        <v>0</v>
      </c>
      <c r="F371" s="125">
        <f>[1]!VendorFilteredRows( EquipmentListTable[],EquipmentListTable[Supplier], FilterSpecs!$A$6, $A$2)</f>
        <v>0</v>
      </c>
      <c r="G371" s="125">
        <f>[1]!VendorFilteredRows( EquipmentListTable[],EquipmentListTable[Supplier], FilterSpecs!$A$6, $A$2)</f>
        <v>0</v>
      </c>
      <c r="H371" s="125">
        <f>[1]!VendorFilteredRows( EquipmentListTable[],EquipmentListTable[Supplier], FilterSpecs!$A$6, $A$2)</f>
        <v>0</v>
      </c>
      <c r="I371" s="125">
        <f>[1]!VendorFilteredRows( EquipmentListTable[],EquipmentListTable[Supplier], FilterSpecs!$A$6, $A$2)</f>
        <v>0</v>
      </c>
      <c r="J371" s="125">
        <f>[1]!VendorFilteredRows( EquipmentListTable[],EquipmentListTable[Supplier], FilterSpecs!$A$6, $A$2)</f>
        <v>0</v>
      </c>
      <c r="K371" s="125">
        <f>[1]!VendorFilteredRows( EquipmentListTable[],EquipmentListTable[Supplier], FilterSpecs!$A$6, $A$2)</f>
        <v>0</v>
      </c>
      <c r="L371" s="125">
        <f>[1]!VendorFilteredRows( EquipmentListTable[],EquipmentListTable[Supplier], FilterSpecs!$A$6, $A$2)</f>
        <v>0</v>
      </c>
      <c r="M371" s="125" t="str">
        <f>[1]!VendorFilteredRows( EquipmentListTable[],EquipmentListTable[Supplier], FilterSpecs!$A$6, $A$2)</f>
        <v>Jumper Wire - JST to Molex</v>
      </c>
      <c r="N371" s="125">
        <f>[1]!VendorFilteredRows( EquipmentListTable[],EquipmentListTable[Supplier], FilterSpecs!$A$6, $A$2)</f>
        <v>1.5</v>
      </c>
      <c r="O371" s="125">
        <f>[1]!VendorFilteredRows( EquipmentListTable[],EquipmentListTable[Supplier], FilterSpecs!$A$6, $A$2)</f>
        <v>0</v>
      </c>
      <c r="P371" s="125" t="str">
        <f>[1]!VendorFilteredRows( EquipmentListTable[],EquipmentListTable[Supplier], FilterSpecs!$A$6, $A$2)</f>
        <v>D</v>
      </c>
      <c r="Q371" s="125">
        <f>[1]!VendorFilteredRows( EquipmentListTable[],EquipmentListTable[Supplier], FilterSpecs!$A$6, $A$2)</f>
        <v>517</v>
      </c>
      <c r="R371" s="125" t="str">
        <f>[1]!VendorFilteredRows( EquipmentListTable[],EquipmentListTable[Supplier], FilterSpecs!$A$6, $A$2)</f>
        <v>PRT-08598</v>
      </c>
      <c r="S371" s="125">
        <f>[1]!VendorFilteredRows( EquipmentListTable[],EquipmentListTable[Supplier], FilterSpecs!$A$6, $A$2)</f>
        <v>0</v>
      </c>
      <c r="T371" s="125">
        <f>[1]!VendorFilteredRows( EquipmentListTable[],EquipmentListTable[Supplier], FilterSpecs!$A$6, $A$2)</f>
        <v>0</v>
      </c>
      <c r="U371" s="125">
        <f>[1]!VendorFilteredRows( EquipmentListTable[],EquipmentListTable[Supplier], FilterSpecs!$A$6, $A$2)</f>
        <v>0</v>
      </c>
      <c r="V371" s="125">
        <f>[1]!VendorFilteredRows( EquipmentListTable[],EquipmentListTable[Supplier], FilterSpecs!$A$6, $A$2)</f>
        <v>0</v>
      </c>
      <c r="W371" s="125">
        <f>[1]!VendorFilteredRows( EquipmentListTable[],EquipmentListTable[Supplier], FilterSpecs!$A$6, $A$2)</f>
        <v>0</v>
      </c>
      <c r="X371" s="125" t="str">
        <f>[1]!VendorFilteredRows( EquipmentListTable[],EquipmentListTable[Supplier], FilterSpecs!$A$6, $A$2)</f>
        <v>https://www.sparkfun.com/products/8598</v>
      </c>
      <c r="Y371" s="125" t="str">
        <f>[1]!VendorFilteredRows( EquipmentListTable[],EquipmentListTable[Supplier], FilterSpecs!$A$6, $A$2)</f>
        <v>https://cdn.sparkfun.com/r/92-92/assets/parts/1/6/3/9/08598-03-L.jpg</v>
      </c>
      <c r="Z371" s="125" t="str">
        <f>[1]!VendorFilteredRows( EquipmentListTable[],EquipmentListTable[Supplier], FilterSpecs!$A$6, $A$2)</f>
        <v>https://www.sparkfun.com/products/08598</v>
      </c>
      <c r="AA371" s="125" t="str">
        <f>[1]!VendorFilteredRows( EquipmentListTable[],EquipmentListTable[Supplier], FilterSpecs!$A$6, $A$2)</f>
        <v>https://www.mouser.com/ProductDetail/474-PRT-08598</v>
      </c>
      <c r="AB371" s="125"/>
      <c r="AC371" s="125"/>
    </row>
    <row r="372" spans="1:29" x14ac:dyDescent="0.3">
      <c r="A372" s="125" t="str">
        <f>[1]!VendorFilteredRows( EquipmentListTable[],EquipmentListTable[Supplier], FilterSpecs!$A$6, $A$2)</f>
        <v>Low-Level Electronics</v>
      </c>
      <c r="B372" s="125" t="str">
        <f>[1]!VendorFilteredRows( EquipmentListTable[],EquipmentListTable[Supplier], FilterSpecs!$A$6, $A$2)</f>
        <v>Jumper Wires, Molex</v>
      </c>
      <c r="C372" s="125" t="str">
        <f>[1]!VendorFilteredRows( EquipmentListTable[],EquipmentListTable[Supplier], FilterSpecs!$A$6, $A$2)</f>
        <v>SparkFun</v>
      </c>
      <c r="D372" s="125" t="str">
        <f>[1]!VendorFilteredRows( EquipmentListTable[],EquipmentListTable[Supplier], FilterSpecs!$A$6, $A$2)</f>
        <v>PRT-09918</v>
      </c>
      <c r="E372" s="125">
        <f>[1]!VendorFilteredRows( EquipmentListTable[],EquipmentListTable[Supplier], FilterSpecs!$A$6, $A$2)</f>
        <v>2</v>
      </c>
      <c r="F372" s="125">
        <f>[1]!VendorFilteredRows( EquipmentListTable[],EquipmentListTable[Supplier], FilterSpecs!$A$6, $A$2)</f>
        <v>0</v>
      </c>
      <c r="G372" s="125">
        <f>[1]!VendorFilteredRows( EquipmentListTable[],EquipmentListTable[Supplier], FilterSpecs!$A$6, $A$2)</f>
        <v>0</v>
      </c>
      <c r="H372" s="125">
        <f>[1]!VendorFilteredRows( EquipmentListTable[],EquipmentListTable[Supplier], FilterSpecs!$A$6, $A$2)</f>
        <v>10</v>
      </c>
      <c r="I372" s="125">
        <f>[1]!VendorFilteredRows( EquipmentListTable[],EquipmentListTable[Supplier], FilterSpecs!$A$6, $A$2)</f>
        <v>10</v>
      </c>
      <c r="J372" s="125">
        <f>[1]!VendorFilteredRows( EquipmentListTable[],EquipmentListTable[Supplier], FilterSpecs!$A$6, $A$2)</f>
        <v>10</v>
      </c>
      <c r="K372" s="125">
        <f>[1]!VendorFilteredRows( EquipmentListTable[],EquipmentListTable[Supplier], FilterSpecs!$A$6, $A$2)</f>
        <v>0</v>
      </c>
      <c r="L372" s="125">
        <f>[1]!VendorFilteredRows( EquipmentListTable[],EquipmentListTable[Supplier], FilterSpecs!$A$6, $A$2)</f>
        <v>0</v>
      </c>
      <c r="M372" s="125" t="str">
        <f>[1]!VendorFilteredRows( EquipmentListTable[],EquipmentListTable[Supplier], FilterSpecs!$A$6, $A$2)</f>
        <v>Molex Jumper 2 Wire Assembly</v>
      </c>
      <c r="N372" s="125">
        <f>[1]!VendorFilteredRows( EquipmentListTable[],EquipmentListTable[Supplier], FilterSpecs!$A$6, $A$2)</f>
        <v>0.95</v>
      </c>
      <c r="O372" s="125">
        <f>[1]!VendorFilteredRows( EquipmentListTable[],EquipmentListTable[Supplier], FilterSpecs!$A$6, $A$2)</f>
        <v>0</v>
      </c>
      <c r="P372" s="125" t="str">
        <f>[1]!VendorFilteredRows( EquipmentListTable[],EquipmentListTable[Supplier], FilterSpecs!$A$6, $A$2)</f>
        <v>B</v>
      </c>
      <c r="Q372" s="125">
        <f>[1]!VendorFilteredRows( EquipmentListTable[],EquipmentListTable[Supplier], FilterSpecs!$A$6, $A$2)</f>
        <v>522</v>
      </c>
      <c r="R372" s="125" t="str">
        <f>[1]!VendorFilteredRows( EquipmentListTable[],EquipmentListTable[Supplier], FilterSpecs!$A$6, $A$2)</f>
        <v>PRT-09918</v>
      </c>
      <c r="S372" s="125">
        <f>[1]!VendorFilteredRows( EquipmentListTable[],EquipmentListTable[Supplier], FilterSpecs!$A$6, $A$2)</f>
        <v>1.9</v>
      </c>
      <c r="T372" s="125">
        <f>[1]!VendorFilteredRows( EquipmentListTable[],EquipmentListTable[Supplier], FilterSpecs!$A$6, $A$2)</f>
        <v>9.5</v>
      </c>
      <c r="U372" s="125">
        <f>[1]!VendorFilteredRows( EquipmentListTable[],EquipmentListTable[Supplier], FilterSpecs!$A$6, $A$2)</f>
        <v>9.5</v>
      </c>
      <c r="V372" s="125">
        <f>[1]!VendorFilteredRows( EquipmentListTable[],EquipmentListTable[Supplier], FilterSpecs!$A$6, $A$2)</f>
        <v>0</v>
      </c>
      <c r="W372" s="125">
        <f>[1]!VendorFilteredRows( EquipmentListTable[],EquipmentListTable[Supplier], FilterSpecs!$A$6, $A$2)</f>
        <v>0</v>
      </c>
      <c r="X372" s="125" t="str">
        <f>[1]!VendorFilteredRows( EquipmentListTable[],EquipmentListTable[Supplier], FilterSpecs!$A$6, $A$2)</f>
        <v>https://www.sparkfun.com/products/9918</v>
      </c>
      <c r="Y372" s="125" t="str">
        <f>[1]!VendorFilteredRows( EquipmentListTable[],EquipmentListTable[Supplier], FilterSpecs!$A$6, $A$2)</f>
        <v>https://cdn.sparkfun.com/r/92-92/assets/parts/4/0/2/4/09918-01.jpg</v>
      </c>
      <c r="Z372" s="125" t="str">
        <f>[1]!VendorFilteredRows( EquipmentListTable[],EquipmentListTable[Supplier], FilterSpecs!$A$6, $A$2)</f>
        <v>https://www.sparkfun.com/products/09918</v>
      </c>
      <c r="AA372" s="125" t="str">
        <f>[1]!VendorFilteredRows( EquipmentListTable[],EquipmentListTable[Supplier], FilterSpecs!$A$6, $A$2)</f>
        <v>https://www.mouser.com/ProductDetail/474-PRT-09918</v>
      </c>
      <c r="AB372" s="125"/>
      <c r="AC372" s="125"/>
    </row>
    <row r="373" spans="1:29" x14ac:dyDescent="0.3">
      <c r="A373" s="125" t="str">
        <f>[1]!VendorFilteredRows( EquipmentListTable[],EquipmentListTable[Supplier], FilterSpecs!$A$6, $A$2)</f>
        <v>Low-Level Electronics</v>
      </c>
      <c r="B373" s="125" t="str">
        <f>[1]!VendorFilteredRows( EquipmentListTable[],EquipmentListTable[Supplier], FilterSpecs!$A$6, $A$2)</f>
        <v>Jumper Wires, Molex</v>
      </c>
      <c r="C373" s="125" t="str">
        <f>[1]!VendorFilteredRows( EquipmentListTable[],EquipmentListTable[Supplier], FilterSpecs!$A$6, $A$2)</f>
        <v>SparkFun</v>
      </c>
      <c r="D373" s="125" t="str">
        <f>[1]!VendorFilteredRows( EquipmentListTable[],EquipmentListTable[Supplier], FilterSpecs!$A$6, $A$2)</f>
        <v>PRT-09922</v>
      </c>
      <c r="E373" s="125">
        <f>[1]!VendorFilteredRows( EquipmentListTable[],EquipmentListTable[Supplier], FilterSpecs!$A$6, $A$2)</f>
        <v>2</v>
      </c>
      <c r="F373" s="125">
        <f>[1]!VendorFilteredRows( EquipmentListTable[],EquipmentListTable[Supplier], FilterSpecs!$A$6, $A$2)</f>
        <v>0</v>
      </c>
      <c r="G373" s="125">
        <f>[1]!VendorFilteredRows( EquipmentListTable[],EquipmentListTable[Supplier], FilterSpecs!$A$6, $A$2)</f>
        <v>0</v>
      </c>
      <c r="H373" s="125">
        <f>[1]!VendorFilteredRows( EquipmentListTable[],EquipmentListTable[Supplier], FilterSpecs!$A$6, $A$2)</f>
        <v>10</v>
      </c>
      <c r="I373" s="125">
        <f>[1]!VendorFilteredRows( EquipmentListTable[],EquipmentListTable[Supplier], FilterSpecs!$A$6, $A$2)</f>
        <v>10</v>
      </c>
      <c r="J373" s="125">
        <f>[1]!VendorFilteredRows( EquipmentListTable[],EquipmentListTable[Supplier], FilterSpecs!$A$6, $A$2)</f>
        <v>10</v>
      </c>
      <c r="K373" s="125">
        <f>[1]!VendorFilteredRows( EquipmentListTable[],EquipmentListTable[Supplier], FilterSpecs!$A$6, $A$2)</f>
        <v>0</v>
      </c>
      <c r="L373" s="125">
        <f>[1]!VendorFilteredRows( EquipmentListTable[],EquipmentListTable[Supplier], FilterSpecs!$A$6, $A$2)</f>
        <v>0</v>
      </c>
      <c r="M373" s="125" t="str">
        <f>[1]!VendorFilteredRows( EquipmentListTable[],EquipmentListTable[Supplier], FilterSpecs!$A$6, $A$2)</f>
        <v>Molex Jumper 6 Wire Assembly</v>
      </c>
      <c r="N373" s="125">
        <f>[1]!VendorFilteredRows( EquipmentListTable[],EquipmentListTable[Supplier], FilterSpecs!$A$6, $A$2)</f>
        <v>1.95</v>
      </c>
      <c r="O373" s="125">
        <f>[1]!VendorFilteredRows( EquipmentListTable[],EquipmentListTable[Supplier], FilterSpecs!$A$6, $A$2)</f>
        <v>0</v>
      </c>
      <c r="P373" s="125" t="str">
        <f>[1]!VendorFilteredRows( EquipmentListTable[],EquipmentListTable[Supplier], FilterSpecs!$A$6, $A$2)</f>
        <v>B</v>
      </c>
      <c r="Q373" s="125">
        <f>[1]!VendorFilteredRows( EquipmentListTable[],EquipmentListTable[Supplier], FilterSpecs!$A$6, $A$2)</f>
        <v>523</v>
      </c>
      <c r="R373" s="125" t="str">
        <f>[1]!VendorFilteredRows( EquipmentListTable[],EquipmentListTable[Supplier], FilterSpecs!$A$6, $A$2)</f>
        <v>PRT-09922</v>
      </c>
      <c r="S373" s="125">
        <f>[1]!VendorFilteredRows( EquipmentListTable[],EquipmentListTable[Supplier], FilterSpecs!$A$6, $A$2)</f>
        <v>3.9</v>
      </c>
      <c r="T373" s="125">
        <f>[1]!VendorFilteredRows( EquipmentListTable[],EquipmentListTable[Supplier], FilterSpecs!$A$6, $A$2)</f>
        <v>19.5</v>
      </c>
      <c r="U373" s="125">
        <f>[1]!VendorFilteredRows( EquipmentListTable[],EquipmentListTable[Supplier], FilterSpecs!$A$6, $A$2)</f>
        <v>19.5</v>
      </c>
      <c r="V373" s="125">
        <f>[1]!VendorFilteredRows( EquipmentListTable[],EquipmentListTable[Supplier], FilterSpecs!$A$6, $A$2)</f>
        <v>0</v>
      </c>
      <c r="W373" s="125">
        <f>[1]!VendorFilteredRows( EquipmentListTable[],EquipmentListTable[Supplier], FilterSpecs!$A$6, $A$2)</f>
        <v>0</v>
      </c>
      <c r="X373" s="125" t="str">
        <f>[1]!VendorFilteredRows( EquipmentListTable[],EquipmentListTable[Supplier], FilterSpecs!$A$6, $A$2)</f>
        <v>https://www.sparkfun.com/products/9922</v>
      </c>
      <c r="Y373" s="125" t="str">
        <f>[1]!VendorFilteredRows( EquipmentListTable[],EquipmentListTable[Supplier], FilterSpecs!$A$6, $A$2)</f>
        <v>https://cdn.sparkfun.com/r/92-92/assets/parts/4/0/2/8/09922-01.jpg</v>
      </c>
      <c r="Z373" s="125" t="str">
        <f>[1]!VendorFilteredRows( EquipmentListTable[],EquipmentListTable[Supplier], FilterSpecs!$A$6, $A$2)</f>
        <v>https://www.sparkfun.com/products/09922</v>
      </c>
      <c r="AA373" s="125" t="str">
        <f>[1]!VendorFilteredRows( EquipmentListTable[],EquipmentListTable[Supplier], FilterSpecs!$A$6, $A$2)</f>
        <v>https://www.mouser.com/ProductDetail/474-PRT-09922</v>
      </c>
      <c r="AB373" s="125"/>
      <c r="AC373" s="125"/>
    </row>
    <row r="374" spans="1:29" x14ac:dyDescent="0.3">
      <c r="A374" s="125" t="str">
        <f>[1]!VendorFilteredRows( EquipmentListTable[],EquipmentListTable[Supplier], FilterSpecs!$A$6, $A$2)</f>
        <v>Low-Level Electronics</v>
      </c>
      <c r="B374" s="125" t="str">
        <f>[1]!VendorFilteredRows( EquipmentListTable[],EquipmentListTable[Supplier], FilterSpecs!$A$6, $A$2)</f>
        <v>Jumper Wires, PTH</v>
      </c>
      <c r="C374" s="125" t="str">
        <f>[1]!VendorFilteredRows( EquipmentListTable[],EquipmentListTable[Supplier], FilterSpecs!$A$6, $A$2)</f>
        <v>SparkFun</v>
      </c>
      <c r="D374" s="125" t="str">
        <f>[1]!VendorFilteredRows( EquipmentListTable[],EquipmentListTable[Supplier], FilterSpecs!$A$6, $A$2)</f>
        <v>PRT-08614</v>
      </c>
      <c r="E374" s="125">
        <f>[1]!VendorFilteredRows( EquipmentListTable[],EquipmentListTable[Supplier], FilterSpecs!$A$6, $A$2)</f>
        <v>0</v>
      </c>
      <c r="F374" s="125">
        <f>[1]!VendorFilteredRows( EquipmentListTable[],EquipmentListTable[Supplier], FilterSpecs!$A$6, $A$2)</f>
        <v>0</v>
      </c>
      <c r="G374" s="125">
        <f>[1]!VendorFilteredRows( EquipmentListTable[],EquipmentListTable[Supplier], FilterSpecs!$A$6, $A$2)</f>
        <v>0</v>
      </c>
      <c r="H374" s="125">
        <f>[1]!VendorFilteredRows( EquipmentListTable[],EquipmentListTable[Supplier], FilterSpecs!$A$6, $A$2)</f>
        <v>0</v>
      </c>
      <c r="I374" s="125">
        <f>[1]!VendorFilteredRows( EquipmentListTable[],EquipmentListTable[Supplier], FilterSpecs!$A$6, $A$2)</f>
        <v>0</v>
      </c>
      <c r="J374" s="125">
        <f>[1]!VendorFilteredRows( EquipmentListTable[],EquipmentListTable[Supplier], FilterSpecs!$A$6, $A$2)</f>
        <v>0</v>
      </c>
      <c r="K374" s="125">
        <f>[1]!VendorFilteredRows( EquipmentListTable[],EquipmentListTable[Supplier], FilterSpecs!$A$6, $A$2)</f>
        <v>0</v>
      </c>
      <c r="L374" s="125">
        <f>[1]!VendorFilteredRows( EquipmentListTable[],EquipmentListTable[Supplier], FilterSpecs!$A$6, $A$2)</f>
        <v>0</v>
      </c>
      <c r="M374" s="125" t="str">
        <f>[1]!VendorFilteredRows( EquipmentListTable[],EquipmentListTable[Supplier], FilterSpecs!$A$6, $A$2)</f>
        <v>Jumper Wire - Female to Female Connector</v>
      </c>
      <c r="N374" s="125">
        <f>[1]!VendorFilteredRows( EquipmentListTable[],EquipmentListTable[Supplier], FilterSpecs!$A$6, $A$2)</f>
        <v>1.5</v>
      </c>
      <c r="O374" s="125">
        <f>[1]!VendorFilteredRows( EquipmentListTable[],EquipmentListTable[Supplier], FilterSpecs!$A$6, $A$2)</f>
        <v>0</v>
      </c>
      <c r="P374" s="125" t="str">
        <f>[1]!VendorFilteredRows( EquipmentListTable[],EquipmentListTable[Supplier], FilterSpecs!$A$6, $A$2)</f>
        <v>A</v>
      </c>
      <c r="Q374" s="125">
        <f>[1]!VendorFilteredRows( EquipmentListTable[],EquipmentListTable[Supplier], FilterSpecs!$A$6, $A$2)</f>
        <v>524</v>
      </c>
      <c r="R374" s="125" t="str">
        <f>[1]!VendorFilteredRows( EquipmentListTable[],EquipmentListTable[Supplier], FilterSpecs!$A$6, $A$2)</f>
        <v>PRT-08614</v>
      </c>
      <c r="S374" s="125">
        <f>[1]!VendorFilteredRows( EquipmentListTable[],EquipmentListTable[Supplier], FilterSpecs!$A$6, $A$2)</f>
        <v>0</v>
      </c>
      <c r="T374" s="125">
        <f>[1]!VendorFilteredRows( EquipmentListTable[],EquipmentListTable[Supplier], FilterSpecs!$A$6, $A$2)</f>
        <v>0</v>
      </c>
      <c r="U374" s="125">
        <f>[1]!VendorFilteredRows( EquipmentListTable[],EquipmentListTable[Supplier], FilterSpecs!$A$6, $A$2)</f>
        <v>0</v>
      </c>
      <c r="V374" s="125">
        <f>[1]!VendorFilteredRows( EquipmentListTable[],EquipmentListTable[Supplier], FilterSpecs!$A$6, $A$2)</f>
        <v>0</v>
      </c>
      <c r="W374" s="125">
        <f>[1]!VendorFilteredRows( EquipmentListTable[],EquipmentListTable[Supplier], FilterSpecs!$A$6, $A$2)</f>
        <v>0</v>
      </c>
      <c r="X374" s="125" t="str">
        <f>[1]!VendorFilteredRows( EquipmentListTable[],EquipmentListTable[Supplier], FilterSpecs!$A$6, $A$2)</f>
        <v>https://www.sparkfun.com/products/8614</v>
      </c>
      <c r="Y374" s="125" t="str">
        <f>[1]!VendorFilteredRows( EquipmentListTable[],EquipmentListTable[Supplier], FilterSpecs!$A$6, $A$2)</f>
        <v>https://cdn.sparkfun.com/r/92-92/assets/parts/1/6/9/8/08614-03-L.jpg</v>
      </c>
      <c r="Z374" s="125" t="str">
        <f>[1]!VendorFilteredRows( EquipmentListTable[],EquipmentListTable[Supplier], FilterSpecs!$A$6, $A$2)</f>
        <v>https://www.sparkfun.com/products/08614</v>
      </c>
      <c r="AA374" s="125" t="str">
        <f>[1]!VendorFilteredRows( EquipmentListTable[],EquipmentListTable[Supplier], FilterSpecs!$A$6, $A$2)</f>
        <v>https://www.mouser.com/ProductDetail/474-PRT-08614</v>
      </c>
      <c r="AB374" s="125"/>
      <c r="AC374" s="125"/>
    </row>
    <row r="375" spans="1:29" x14ac:dyDescent="0.3">
      <c r="A375" s="125" t="str">
        <f>[1]!VendorFilteredRows( EquipmentListTable[],EquipmentListTable[Supplier], FilterSpecs!$A$6, $A$2)</f>
        <v>Low-Level Electronics</v>
      </c>
      <c r="B375" s="125" t="str">
        <f>[1]!VendorFilteredRows( EquipmentListTable[],EquipmentListTable[Supplier], FilterSpecs!$A$6, $A$2)</f>
        <v>Jumper Wires, PTH</v>
      </c>
      <c r="C375" s="125" t="str">
        <f>[1]!VendorFilteredRows( EquipmentListTable[],EquipmentListTable[Supplier], FilterSpecs!$A$6, $A$2)</f>
        <v>SparkFun</v>
      </c>
      <c r="D375" s="125" t="str">
        <f>[1]!VendorFilteredRows( EquipmentListTable[],EquipmentListTable[Supplier], FilterSpecs!$A$6, $A$2)</f>
        <v>PRT-08672</v>
      </c>
      <c r="E375" s="125">
        <f>[1]!VendorFilteredRows( EquipmentListTable[],EquipmentListTable[Supplier], FilterSpecs!$A$6, $A$2)</f>
        <v>0</v>
      </c>
      <c r="F375" s="125">
        <f>[1]!VendorFilteredRows( EquipmentListTable[],EquipmentListTable[Supplier], FilterSpecs!$A$6, $A$2)</f>
        <v>0</v>
      </c>
      <c r="G375" s="125">
        <f>[1]!VendorFilteredRows( EquipmentListTable[],EquipmentListTable[Supplier], FilterSpecs!$A$6, $A$2)</f>
        <v>0</v>
      </c>
      <c r="H375" s="125">
        <f>[1]!VendorFilteredRows( EquipmentListTable[],EquipmentListTable[Supplier], FilterSpecs!$A$6, $A$2)</f>
        <v>0</v>
      </c>
      <c r="I375" s="125">
        <f>[1]!VendorFilteredRows( EquipmentListTable[],EquipmentListTable[Supplier], FilterSpecs!$A$6, $A$2)</f>
        <v>0</v>
      </c>
      <c r="J375" s="125">
        <f>[1]!VendorFilteredRows( EquipmentListTable[],EquipmentListTable[Supplier], FilterSpecs!$A$6, $A$2)</f>
        <v>0</v>
      </c>
      <c r="K375" s="125">
        <f>[1]!VendorFilteredRows( EquipmentListTable[],EquipmentListTable[Supplier], FilterSpecs!$A$6, $A$2)</f>
        <v>0</v>
      </c>
      <c r="L375" s="125">
        <f>[1]!VendorFilteredRows( EquipmentListTable[],EquipmentListTable[Supplier], FilterSpecs!$A$6, $A$2)</f>
        <v>0</v>
      </c>
      <c r="M375" s="125" t="str">
        <f>[1]!VendorFilteredRows( EquipmentListTable[],EquipmentListTable[Supplier], FilterSpecs!$A$6, $A$2)</f>
        <v>Jumper Wire - PTH Black White</v>
      </c>
      <c r="N375" s="125">
        <f>[1]!VendorFilteredRows( EquipmentListTable[],EquipmentListTable[Supplier], FilterSpecs!$A$6, $A$2)</f>
        <v>0.95</v>
      </c>
      <c r="O375" s="125">
        <f>[1]!VendorFilteredRows( EquipmentListTable[],EquipmentListTable[Supplier], FilterSpecs!$A$6, $A$2)</f>
        <v>0</v>
      </c>
      <c r="P375" s="125" t="str">
        <f>[1]!VendorFilteredRows( EquipmentListTable[],EquipmentListTable[Supplier], FilterSpecs!$A$6, $A$2)</f>
        <v>A</v>
      </c>
      <c r="Q375" s="125">
        <f>[1]!VendorFilteredRows( EquipmentListTable[],EquipmentListTable[Supplier], FilterSpecs!$A$6, $A$2)</f>
        <v>525</v>
      </c>
      <c r="R375" s="125" t="str">
        <f>[1]!VendorFilteredRows( EquipmentListTable[],EquipmentListTable[Supplier], FilterSpecs!$A$6, $A$2)</f>
        <v>PRT-08672</v>
      </c>
      <c r="S375" s="125">
        <f>[1]!VendorFilteredRows( EquipmentListTable[],EquipmentListTable[Supplier], FilterSpecs!$A$6, $A$2)</f>
        <v>0</v>
      </c>
      <c r="T375" s="125">
        <f>[1]!VendorFilteredRows( EquipmentListTable[],EquipmentListTable[Supplier], FilterSpecs!$A$6, $A$2)</f>
        <v>0</v>
      </c>
      <c r="U375" s="125">
        <f>[1]!VendorFilteredRows( EquipmentListTable[],EquipmentListTable[Supplier], FilterSpecs!$A$6, $A$2)</f>
        <v>0</v>
      </c>
      <c r="V375" s="125">
        <f>[1]!VendorFilteredRows( EquipmentListTable[],EquipmentListTable[Supplier], FilterSpecs!$A$6, $A$2)</f>
        <v>0</v>
      </c>
      <c r="W375" s="125">
        <f>[1]!VendorFilteredRows( EquipmentListTable[],EquipmentListTable[Supplier], FilterSpecs!$A$6, $A$2)</f>
        <v>0</v>
      </c>
      <c r="X375" s="125" t="str">
        <f>[1]!VendorFilteredRows( EquipmentListTable[],EquipmentListTable[Supplier], FilterSpecs!$A$6, $A$2)</f>
        <v>https://www.sparkfun.com/products/8672</v>
      </c>
      <c r="Y375" s="125" t="str">
        <f>[1]!VendorFilteredRows( EquipmentListTable[],EquipmentListTable[Supplier], FilterSpecs!$A$6, $A$2)</f>
        <v>https://cdn.sparkfun.com/r/92-92/assets/parts/1/8/2/8/08672-03-L.jpg</v>
      </c>
      <c r="Z375" s="125" t="str">
        <f>[1]!VendorFilteredRows( EquipmentListTable[],EquipmentListTable[Supplier], FilterSpecs!$A$6, $A$2)</f>
        <v>https://www.sparkfun.com/products/08672</v>
      </c>
      <c r="AA375" s="125" t="str">
        <f>[1]!VendorFilteredRows( EquipmentListTable[],EquipmentListTable[Supplier], FilterSpecs!$A$6, $A$2)</f>
        <v>https://www.mouser.com/ProductDetail/474-PRT-08672</v>
      </c>
      <c r="AB375" s="125"/>
      <c r="AC375" s="125"/>
    </row>
    <row r="376" spans="1:29" x14ac:dyDescent="0.3">
      <c r="A376" s="125" t="str">
        <f>[1]!VendorFilteredRows( EquipmentListTable[],EquipmentListTable[Supplier], FilterSpecs!$A$6, $A$2)</f>
        <v>Low-Level Electronics</v>
      </c>
      <c r="B376" s="125" t="str">
        <f>[1]!VendorFilteredRows( EquipmentListTable[],EquipmentListTable[Supplier], FilterSpecs!$A$6, $A$2)</f>
        <v>Jumper Wires, PTH</v>
      </c>
      <c r="C376" s="125" t="str">
        <f>[1]!VendorFilteredRows( EquipmentListTable[],EquipmentListTable[Supplier], FilterSpecs!$A$6, $A$2)</f>
        <v>SparkFun</v>
      </c>
      <c r="D376" s="125" t="str">
        <f>[1]!VendorFilteredRows( EquipmentListTable[],EquipmentListTable[Supplier], FilterSpecs!$A$6, $A$2)</f>
        <v>PRT-10367</v>
      </c>
      <c r="E376" s="125">
        <f>[1]!VendorFilteredRows( EquipmentListTable[],EquipmentListTable[Supplier], FilterSpecs!$A$6, $A$2)</f>
        <v>0</v>
      </c>
      <c r="F376" s="125">
        <f>[1]!VendorFilteredRows( EquipmentListTable[],EquipmentListTable[Supplier], FilterSpecs!$A$6, $A$2)</f>
        <v>0</v>
      </c>
      <c r="G376" s="125">
        <f>[1]!VendorFilteredRows( EquipmentListTable[],EquipmentListTable[Supplier], FilterSpecs!$A$6, $A$2)</f>
        <v>0</v>
      </c>
      <c r="H376" s="125">
        <f>[1]!VendorFilteredRows( EquipmentListTable[],EquipmentListTable[Supplier], FilterSpecs!$A$6, $A$2)</f>
        <v>0</v>
      </c>
      <c r="I376" s="125">
        <f>[1]!VendorFilteredRows( EquipmentListTable[],EquipmentListTable[Supplier], FilterSpecs!$A$6, $A$2)</f>
        <v>0</v>
      </c>
      <c r="J376" s="125">
        <f>[1]!VendorFilteredRows( EquipmentListTable[],EquipmentListTable[Supplier], FilterSpecs!$A$6, $A$2)</f>
        <v>0</v>
      </c>
      <c r="K376" s="125">
        <f>[1]!VendorFilteredRows( EquipmentListTable[],EquipmentListTable[Supplier], FilterSpecs!$A$6, $A$2)</f>
        <v>0</v>
      </c>
      <c r="L376" s="125">
        <f>[1]!VendorFilteredRows( EquipmentListTable[],EquipmentListTable[Supplier], FilterSpecs!$A$6, $A$2)</f>
        <v>0</v>
      </c>
      <c r="M376" s="125" t="str">
        <f>[1]!VendorFilteredRows( EquipmentListTable[],EquipmentListTable[Supplier], FilterSpecs!$A$6, $A$2)</f>
        <v>Jumper Wire - 0.1\", 2-pin, 6\"</v>
      </c>
      <c r="N376" s="125">
        <f>[1]!VendorFilteredRows( EquipmentListTable[],EquipmentListTable[Supplier], FilterSpecs!$A$6, $A$2)</f>
        <v>1.5</v>
      </c>
      <c r="O376" s="125">
        <f>[1]!VendorFilteredRows( EquipmentListTable[],EquipmentListTable[Supplier], FilterSpecs!$A$6, $A$2)</f>
        <v>0</v>
      </c>
      <c r="P376" s="125" t="str">
        <f>[1]!VendorFilteredRows( EquipmentListTable[],EquipmentListTable[Supplier], FilterSpecs!$A$6, $A$2)</f>
        <v>A</v>
      </c>
      <c r="Q376" s="125">
        <f>[1]!VendorFilteredRows( EquipmentListTable[],EquipmentListTable[Supplier], FilterSpecs!$A$6, $A$2)</f>
        <v>526</v>
      </c>
      <c r="R376" s="125" t="str">
        <f>[1]!VendorFilteredRows( EquipmentListTable[],EquipmentListTable[Supplier], FilterSpecs!$A$6, $A$2)</f>
        <v>PRT-10367</v>
      </c>
      <c r="S376" s="125">
        <f>[1]!VendorFilteredRows( EquipmentListTable[],EquipmentListTable[Supplier], FilterSpecs!$A$6, $A$2)</f>
        <v>0</v>
      </c>
      <c r="T376" s="125">
        <f>[1]!VendorFilteredRows( EquipmentListTable[],EquipmentListTable[Supplier], FilterSpecs!$A$6, $A$2)</f>
        <v>0</v>
      </c>
      <c r="U376" s="125">
        <f>[1]!VendorFilteredRows( EquipmentListTable[],EquipmentListTable[Supplier], FilterSpecs!$A$6, $A$2)</f>
        <v>0</v>
      </c>
      <c r="V376" s="125">
        <f>[1]!VendorFilteredRows( EquipmentListTable[],EquipmentListTable[Supplier], FilterSpecs!$A$6, $A$2)</f>
        <v>0</v>
      </c>
      <c r="W376" s="125">
        <f>[1]!VendorFilteredRows( EquipmentListTable[],EquipmentListTable[Supplier], FilterSpecs!$A$6, $A$2)</f>
        <v>0</v>
      </c>
      <c r="X376" s="125" t="str">
        <f>[1]!VendorFilteredRows( EquipmentListTable[],EquipmentListTable[Supplier], FilterSpecs!$A$6, $A$2)</f>
        <v>https://www.sparkfun.com/products/10367</v>
      </c>
      <c r="Y376" s="125" t="str">
        <f>[1]!VendorFilteredRows( EquipmentListTable[],EquipmentListTable[Supplier], FilterSpecs!$A$6, $A$2)</f>
        <v>https://cdn.sparkfun.com/r/92-92/assets/parts/4/8/1/9/10367-01.jpg</v>
      </c>
      <c r="Z376" s="125" t="str">
        <f>[1]!VendorFilteredRows( EquipmentListTable[],EquipmentListTable[Supplier], FilterSpecs!$A$6, $A$2)</f>
        <v>https://www.sparkfun.com/products/10367</v>
      </c>
      <c r="AA376" s="125" t="str">
        <f>[1]!VendorFilteredRows( EquipmentListTable[],EquipmentListTable[Supplier], FilterSpecs!$A$6, $A$2)</f>
        <v>https://www.mouser.com/ProductDetail/474-PRT-10367</v>
      </c>
      <c r="AB376" s="125"/>
      <c r="AC376" s="125"/>
    </row>
    <row r="377" spans="1:29" x14ac:dyDescent="0.3">
      <c r="A377" s="125" t="str">
        <f>[1]!VendorFilteredRows( EquipmentListTable[],EquipmentListTable[Supplier], FilterSpecs!$A$6, $A$2)</f>
        <v>Low-Level Electronics</v>
      </c>
      <c r="B377" s="125" t="str">
        <f>[1]!VendorFilteredRows( EquipmentListTable[],EquipmentListTable[Supplier], FilterSpecs!$A$6, $A$2)</f>
        <v>Jumper Wires, PTH</v>
      </c>
      <c r="C377" s="125" t="str">
        <f>[1]!VendorFilteredRows( EquipmentListTable[],EquipmentListTable[Supplier], FilterSpecs!$A$6, $A$2)</f>
        <v>SparkFun</v>
      </c>
      <c r="D377" s="125" t="str">
        <f>[1]!VendorFilteredRows( EquipmentListTable[],EquipmentListTable[Supplier], FilterSpecs!$A$6, $A$2)</f>
        <v>PRT-10373</v>
      </c>
      <c r="E377" s="125">
        <f>[1]!VendorFilteredRows( EquipmentListTable[],EquipmentListTable[Supplier], FilterSpecs!$A$6, $A$2)</f>
        <v>0</v>
      </c>
      <c r="F377" s="125">
        <f>[1]!VendorFilteredRows( EquipmentListTable[],EquipmentListTable[Supplier], FilterSpecs!$A$6, $A$2)</f>
        <v>0</v>
      </c>
      <c r="G377" s="125">
        <f>[1]!VendorFilteredRows( EquipmentListTable[],EquipmentListTable[Supplier], FilterSpecs!$A$6, $A$2)</f>
        <v>0</v>
      </c>
      <c r="H377" s="125">
        <f>[1]!VendorFilteredRows( EquipmentListTable[],EquipmentListTable[Supplier], FilterSpecs!$A$6, $A$2)</f>
        <v>0</v>
      </c>
      <c r="I377" s="125">
        <f>[1]!VendorFilteredRows( EquipmentListTable[],EquipmentListTable[Supplier], FilterSpecs!$A$6, $A$2)</f>
        <v>0</v>
      </c>
      <c r="J377" s="125">
        <f>[1]!VendorFilteredRows( EquipmentListTable[],EquipmentListTable[Supplier], FilterSpecs!$A$6, $A$2)</f>
        <v>0</v>
      </c>
      <c r="K377" s="125">
        <f>[1]!VendorFilteredRows( EquipmentListTable[],EquipmentListTable[Supplier], FilterSpecs!$A$6, $A$2)</f>
        <v>0</v>
      </c>
      <c r="L377" s="125">
        <f>[1]!VendorFilteredRows( EquipmentListTable[],EquipmentListTable[Supplier], FilterSpecs!$A$6, $A$2)</f>
        <v>0</v>
      </c>
      <c r="M377" s="125" t="str">
        <f>[1]!VendorFilteredRows( EquipmentListTable[],EquipmentListTable[Supplier], FilterSpecs!$A$6, $A$2)</f>
        <v>Jumper Wire - 0.1\", 3-pin, 12\"</v>
      </c>
      <c r="N377" s="125">
        <f>[1]!VendorFilteredRows( EquipmentListTable[],EquipmentListTable[Supplier], FilterSpecs!$A$6, $A$2)</f>
        <v>1.95</v>
      </c>
      <c r="O377" s="125">
        <f>[1]!VendorFilteredRows( EquipmentListTable[],EquipmentListTable[Supplier], FilterSpecs!$A$6, $A$2)</f>
        <v>0</v>
      </c>
      <c r="P377" s="125" t="str">
        <f>[1]!VendorFilteredRows( EquipmentListTable[],EquipmentListTable[Supplier], FilterSpecs!$A$6, $A$2)</f>
        <v>A</v>
      </c>
      <c r="Q377" s="125">
        <f>[1]!VendorFilteredRows( EquipmentListTable[],EquipmentListTable[Supplier], FilterSpecs!$A$6, $A$2)</f>
        <v>527</v>
      </c>
      <c r="R377" s="125" t="str">
        <f>[1]!VendorFilteredRows( EquipmentListTable[],EquipmentListTable[Supplier], FilterSpecs!$A$6, $A$2)</f>
        <v>PRT-10373</v>
      </c>
      <c r="S377" s="125">
        <f>[1]!VendorFilteredRows( EquipmentListTable[],EquipmentListTable[Supplier], FilterSpecs!$A$6, $A$2)</f>
        <v>0</v>
      </c>
      <c r="T377" s="125">
        <f>[1]!VendorFilteredRows( EquipmentListTable[],EquipmentListTable[Supplier], FilterSpecs!$A$6, $A$2)</f>
        <v>0</v>
      </c>
      <c r="U377" s="125">
        <f>[1]!VendorFilteredRows( EquipmentListTable[],EquipmentListTable[Supplier], FilterSpecs!$A$6, $A$2)</f>
        <v>0</v>
      </c>
      <c r="V377" s="125">
        <f>[1]!VendorFilteredRows( EquipmentListTable[],EquipmentListTable[Supplier], FilterSpecs!$A$6, $A$2)</f>
        <v>0</v>
      </c>
      <c r="W377" s="125">
        <f>[1]!VendorFilteredRows( EquipmentListTable[],EquipmentListTable[Supplier], FilterSpecs!$A$6, $A$2)</f>
        <v>0</v>
      </c>
      <c r="X377" s="125" t="str">
        <f>[1]!VendorFilteredRows( EquipmentListTable[],EquipmentListTable[Supplier], FilterSpecs!$A$6, $A$2)</f>
        <v>https://www.sparkfun.com/products/10373</v>
      </c>
      <c r="Y377" s="125" t="str">
        <f>[1]!VendorFilteredRows( EquipmentListTable[],EquipmentListTable[Supplier], FilterSpecs!$A$6, $A$2)</f>
        <v>https://cdn.sparkfun.com/r/92-92/assets/parts/4/8/2/5/10373-02.jpg</v>
      </c>
      <c r="Z377" s="125" t="str">
        <f>[1]!VendorFilteredRows( EquipmentListTable[],EquipmentListTable[Supplier], FilterSpecs!$A$6, $A$2)</f>
        <v>https://www.sparkfun.com/products/10373</v>
      </c>
      <c r="AA377" s="125" t="str">
        <f>[1]!VendorFilteredRows( EquipmentListTable[],EquipmentListTable[Supplier], FilterSpecs!$A$6, $A$2)</f>
        <v>https://www.mouser.com/ProductDetail/474-PRT-10373</v>
      </c>
      <c r="AB377" s="125"/>
      <c r="AC377" s="125"/>
    </row>
    <row r="378" spans="1:29" x14ac:dyDescent="0.3">
      <c r="A378" s="125" t="str">
        <f>[1]!VendorFilteredRows( EquipmentListTable[],EquipmentListTable[Supplier], FilterSpecs!$A$6, $A$2)</f>
        <v>Low-Level Electronics</v>
      </c>
      <c r="B378" s="125" t="str">
        <f>[1]!VendorFilteredRows( EquipmentListTable[],EquipmentListTable[Supplier], FilterSpecs!$A$6, $A$2)</f>
        <v>Jumper Wires, PTH</v>
      </c>
      <c r="C378" s="125" t="str">
        <f>[1]!VendorFilteredRows( EquipmentListTable[],EquipmentListTable[Supplier], FilterSpecs!$A$6, $A$2)</f>
        <v>SparkFun</v>
      </c>
      <c r="D378" s="125" t="str">
        <f>[1]!VendorFilteredRows( EquipmentListTable[],EquipmentListTable[Supplier], FilterSpecs!$A$6, $A$2)</f>
        <v>PRT-13164</v>
      </c>
      <c r="E378" s="125">
        <f>[1]!VendorFilteredRows( EquipmentListTable[],EquipmentListTable[Supplier], FilterSpecs!$A$6, $A$2)</f>
        <v>0</v>
      </c>
      <c r="F378" s="125">
        <f>[1]!VendorFilteredRows( EquipmentListTable[],EquipmentListTable[Supplier], FilterSpecs!$A$6, $A$2)</f>
        <v>0</v>
      </c>
      <c r="G378" s="125">
        <f>[1]!VendorFilteredRows( EquipmentListTable[],EquipmentListTable[Supplier], FilterSpecs!$A$6, $A$2)</f>
        <v>0</v>
      </c>
      <c r="H378" s="125">
        <f>[1]!VendorFilteredRows( EquipmentListTable[],EquipmentListTable[Supplier], FilterSpecs!$A$6, $A$2)</f>
        <v>0</v>
      </c>
      <c r="I378" s="125">
        <f>[1]!VendorFilteredRows( EquipmentListTable[],EquipmentListTable[Supplier], FilterSpecs!$A$6, $A$2)</f>
        <v>0</v>
      </c>
      <c r="J378" s="125">
        <f>[1]!VendorFilteredRows( EquipmentListTable[],EquipmentListTable[Supplier], FilterSpecs!$A$6, $A$2)</f>
        <v>0</v>
      </c>
      <c r="K378" s="125">
        <f>[1]!VendorFilteredRows( EquipmentListTable[],EquipmentListTable[Supplier], FilterSpecs!$A$6, $A$2)</f>
        <v>0</v>
      </c>
      <c r="L378" s="125">
        <f>[1]!VendorFilteredRows( EquipmentListTable[],EquipmentListTable[Supplier], FilterSpecs!$A$6, $A$2)</f>
        <v>0</v>
      </c>
      <c r="M378" s="125" t="str">
        <f>[1]!VendorFilteredRows( EquipmentListTable[],EquipmentListTable[Supplier], FilterSpecs!$A$6, $A$2)</f>
        <v>Jumper Wire - 0.1\", 3-pin, 6\" (Black, Red, White)</v>
      </c>
      <c r="N378" s="125">
        <f>[1]!VendorFilteredRows( EquipmentListTable[],EquipmentListTable[Supplier], FilterSpecs!$A$6, $A$2)</f>
        <v>1.5</v>
      </c>
      <c r="O378" s="125">
        <f>[1]!VendorFilteredRows( EquipmentListTable[],EquipmentListTable[Supplier], FilterSpecs!$A$6, $A$2)</f>
        <v>0</v>
      </c>
      <c r="P378" s="125" t="str">
        <f>[1]!VendorFilteredRows( EquipmentListTable[],EquipmentListTable[Supplier], FilterSpecs!$A$6, $A$2)</f>
        <v>A</v>
      </c>
      <c r="Q378" s="125">
        <f>[1]!VendorFilteredRows( EquipmentListTable[],EquipmentListTable[Supplier], FilterSpecs!$A$6, $A$2)</f>
        <v>528</v>
      </c>
      <c r="R378" s="125" t="str">
        <f>[1]!VendorFilteredRows( EquipmentListTable[],EquipmentListTable[Supplier], FilterSpecs!$A$6, $A$2)</f>
        <v>PRT-13164</v>
      </c>
      <c r="S378" s="125">
        <f>[1]!VendorFilteredRows( EquipmentListTable[],EquipmentListTable[Supplier], FilterSpecs!$A$6, $A$2)</f>
        <v>0</v>
      </c>
      <c r="T378" s="125">
        <f>[1]!VendorFilteredRows( EquipmentListTable[],EquipmentListTable[Supplier], FilterSpecs!$A$6, $A$2)</f>
        <v>0</v>
      </c>
      <c r="U378" s="125">
        <f>[1]!VendorFilteredRows( EquipmentListTable[],EquipmentListTable[Supplier], FilterSpecs!$A$6, $A$2)</f>
        <v>0</v>
      </c>
      <c r="V378" s="125">
        <f>[1]!VendorFilteredRows( EquipmentListTable[],EquipmentListTable[Supplier], FilterSpecs!$A$6, $A$2)</f>
        <v>0</v>
      </c>
      <c r="W378" s="125">
        <f>[1]!VendorFilteredRows( EquipmentListTable[],EquipmentListTable[Supplier], FilterSpecs!$A$6, $A$2)</f>
        <v>0</v>
      </c>
      <c r="X378" s="125" t="str">
        <f>[1]!VendorFilteredRows( EquipmentListTable[],EquipmentListTable[Supplier], FilterSpecs!$A$6, $A$2)</f>
        <v>https://www.sparkfun.com/products/13164</v>
      </c>
      <c r="Y378" s="125" t="str">
        <f>[1]!VendorFilteredRows( EquipmentListTable[],EquipmentListTable[Supplier], FilterSpecs!$A$6, $A$2)</f>
        <v>https://cdn.sparkfun.com/r/92-92/assets/parts/1/0/2/8/5/13164-01.jpg</v>
      </c>
      <c r="Z378" s="125" t="str">
        <f>[1]!VendorFilteredRows( EquipmentListTable[],EquipmentListTable[Supplier], FilterSpecs!$A$6, $A$2)</f>
        <v>https://www.sparkfun.com/products/13164</v>
      </c>
      <c r="AA378" s="125" t="str">
        <f>[1]!VendorFilteredRows( EquipmentListTable[],EquipmentListTable[Supplier], FilterSpecs!$A$6, $A$2)</f>
        <v>https://www.mouser.com/ProductDetail/474-PRT-13164</v>
      </c>
      <c r="AB378" s="125"/>
      <c r="AC378" s="125"/>
    </row>
    <row r="379" spans="1:29" x14ac:dyDescent="0.3">
      <c r="A379" s="125" t="str">
        <f>[1]!VendorFilteredRows( EquipmentListTable[],EquipmentListTable[Supplier], FilterSpecs!$A$6, $A$2)</f>
        <v>Low-Level Electronics</v>
      </c>
      <c r="B379" s="125" t="str">
        <f>[1]!VendorFilteredRows( EquipmentListTable[],EquipmentListTable[Supplier], FilterSpecs!$A$6, $A$2)</f>
        <v>Jumper Wires, PTH</v>
      </c>
      <c r="C379" s="125" t="str">
        <f>[1]!VendorFilteredRows( EquipmentListTable[],EquipmentListTable[Supplier], FilterSpecs!$A$6, $A$2)</f>
        <v>SparkFun</v>
      </c>
      <c r="D379" s="125" t="str">
        <f>[1]!VendorFilteredRows( EquipmentListTable[],EquipmentListTable[Supplier], FilterSpecs!$A$6, $A$2)</f>
        <v>PRT-10369</v>
      </c>
      <c r="E379" s="125">
        <f>[1]!VendorFilteredRows( EquipmentListTable[],EquipmentListTable[Supplier], FilterSpecs!$A$6, $A$2)</f>
        <v>0</v>
      </c>
      <c r="F379" s="125">
        <f>[1]!VendorFilteredRows( EquipmentListTable[],EquipmentListTable[Supplier], FilterSpecs!$A$6, $A$2)</f>
        <v>0</v>
      </c>
      <c r="G379" s="125">
        <f>[1]!VendorFilteredRows( EquipmentListTable[],EquipmentListTable[Supplier], FilterSpecs!$A$6, $A$2)</f>
        <v>0</v>
      </c>
      <c r="H379" s="125">
        <f>[1]!VendorFilteredRows( EquipmentListTable[],EquipmentListTable[Supplier], FilterSpecs!$A$6, $A$2)</f>
        <v>0</v>
      </c>
      <c r="I379" s="125">
        <f>[1]!VendorFilteredRows( EquipmentListTable[],EquipmentListTable[Supplier], FilterSpecs!$A$6, $A$2)</f>
        <v>0</v>
      </c>
      <c r="J379" s="125">
        <f>[1]!VendorFilteredRows( EquipmentListTable[],EquipmentListTable[Supplier], FilterSpecs!$A$6, $A$2)</f>
        <v>0</v>
      </c>
      <c r="K379" s="125">
        <f>[1]!VendorFilteredRows( EquipmentListTable[],EquipmentListTable[Supplier], FilterSpecs!$A$6, $A$2)</f>
        <v>0</v>
      </c>
      <c r="L379" s="125">
        <f>[1]!VendorFilteredRows( EquipmentListTable[],EquipmentListTable[Supplier], FilterSpecs!$A$6, $A$2)</f>
        <v>0</v>
      </c>
      <c r="M379" s="125" t="str">
        <f>[1]!VendorFilteredRows( EquipmentListTable[],EquipmentListTable[Supplier], FilterSpecs!$A$6, $A$2)</f>
        <v>Jumper Wire - 0.1\", 4-pin, 6\"</v>
      </c>
      <c r="N379" s="125">
        <f>[1]!VendorFilteredRows( EquipmentListTable[],EquipmentListTable[Supplier], FilterSpecs!$A$6, $A$2)</f>
        <v>1.5</v>
      </c>
      <c r="O379" s="125">
        <f>[1]!VendorFilteredRows( EquipmentListTable[],EquipmentListTable[Supplier], FilterSpecs!$A$6, $A$2)</f>
        <v>0</v>
      </c>
      <c r="P379" s="125" t="str">
        <f>[1]!VendorFilteredRows( EquipmentListTable[],EquipmentListTable[Supplier], FilterSpecs!$A$6, $A$2)</f>
        <v>A</v>
      </c>
      <c r="Q379" s="125">
        <f>[1]!VendorFilteredRows( EquipmentListTable[],EquipmentListTable[Supplier], FilterSpecs!$A$6, $A$2)</f>
        <v>529</v>
      </c>
      <c r="R379" s="125" t="str">
        <f>[1]!VendorFilteredRows( EquipmentListTable[],EquipmentListTable[Supplier], FilterSpecs!$A$6, $A$2)</f>
        <v>PRT-10369</v>
      </c>
      <c r="S379" s="125">
        <f>[1]!VendorFilteredRows( EquipmentListTable[],EquipmentListTable[Supplier], FilterSpecs!$A$6, $A$2)</f>
        <v>0</v>
      </c>
      <c r="T379" s="125">
        <f>[1]!VendorFilteredRows( EquipmentListTable[],EquipmentListTable[Supplier], FilterSpecs!$A$6, $A$2)</f>
        <v>0</v>
      </c>
      <c r="U379" s="125">
        <f>[1]!VendorFilteredRows( EquipmentListTable[],EquipmentListTable[Supplier], FilterSpecs!$A$6, $A$2)</f>
        <v>0</v>
      </c>
      <c r="V379" s="125">
        <f>[1]!VendorFilteredRows( EquipmentListTable[],EquipmentListTable[Supplier], FilterSpecs!$A$6, $A$2)</f>
        <v>0</v>
      </c>
      <c r="W379" s="125">
        <f>[1]!VendorFilteredRows( EquipmentListTable[],EquipmentListTable[Supplier], FilterSpecs!$A$6, $A$2)</f>
        <v>0</v>
      </c>
      <c r="X379" s="125" t="str">
        <f>[1]!VendorFilteredRows( EquipmentListTable[],EquipmentListTable[Supplier], FilterSpecs!$A$6, $A$2)</f>
        <v>https://www.sparkfun.com/products/10369</v>
      </c>
      <c r="Y379" s="125" t="str">
        <f>[1]!VendorFilteredRows( EquipmentListTable[],EquipmentListTable[Supplier], FilterSpecs!$A$6, $A$2)</f>
        <v>https://cdn.sparkfun.com/r/92-92/assets/parts/4/8/2/1/10369-01.jpg</v>
      </c>
      <c r="Z379" s="125" t="str">
        <f>[1]!VendorFilteredRows( EquipmentListTable[],EquipmentListTable[Supplier], FilterSpecs!$A$6, $A$2)</f>
        <v>https://www.sparkfun.com/products/10369</v>
      </c>
      <c r="AA379" s="125" t="str">
        <f>[1]!VendorFilteredRows( EquipmentListTable[],EquipmentListTable[Supplier], FilterSpecs!$A$6, $A$2)</f>
        <v>https://www.mouser.com/ProductDetail/474-PRT-10369</v>
      </c>
      <c r="AB379" s="125"/>
      <c r="AC379" s="125"/>
    </row>
    <row r="380" spans="1:29" x14ac:dyDescent="0.3">
      <c r="A380" s="125" t="str">
        <f>[1]!VendorFilteredRows( EquipmentListTable[],EquipmentListTable[Supplier], FilterSpecs!$A$6, $A$2)</f>
        <v>Low-Level Electronics</v>
      </c>
      <c r="B380" s="125" t="str">
        <f>[1]!VendorFilteredRows( EquipmentListTable[],EquipmentListTable[Supplier], FilterSpecs!$A$6, $A$2)</f>
        <v>Jumper Wires, PTH</v>
      </c>
      <c r="C380" s="125" t="str">
        <f>[1]!VendorFilteredRows( EquipmentListTable[],EquipmentListTable[Supplier], FilterSpecs!$A$6, $A$2)</f>
        <v>SparkFun</v>
      </c>
      <c r="D380" s="125" t="str">
        <f>[1]!VendorFilteredRows( EquipmentListTable[],EquipmentListTable[Supplier], FilterSpecs!$A$6, $A$2)</f>
        <v>PRT-10370</v>
      </c>
      <c r="E380" s="125">
        <f>[1]!VendorFilteredRows( EquipmentListTable[],EquipmentListTable[Supplier], FilterSpecs!$A$6, $A$2)</f>
        <v>0</v>
      </c>
      <c r="F380" s="125">
        <f>[1]!VendorFilteredRows( EquipmentListTable[],EquipmentListTable[Supplier], FilterSpecs!$A$6, $A$2)</f>
        <v>0</v>
      </c>
      <c r="G380" s="125">
        <f>[1]!VendorFilteredRows( EquipmentListTable[],EquipmentListTable[Supplier], FilterSpecs!$A$6, $A$2)</f>
        <v>0</v>
      </c>
      <c r="H380" s="125">
        <f>[1]!VendorFilteredRows( EquipmentListTable[],EquipmentListTable[Supplier], FilterSpecs!$A$6, $A$2)</f>
        <v>0</v>
      </c>
      <c r="I380" s="125">
        <f>[1]!VendorFilteredRows( EquipmentListTable[],EquipmentListTable[Supplier], FilterSpecs!$A$6, $A$2)</f>
        <v>0</v>
      </c>
      <c r="J380" s="125">
        <f>[1]!VendorFilteredRows( EquipmentListTable[],EquipmentListTable[Supplier], FilterSpecs!$A$6, $A$2)</f>
        <v>0</v>
      </c>
      <c r="K380" s="125">
        <f>[1]!VendorFilteredRows( EquipmentListTable[],EquipmentListTable[Supplier], FilterSpecs!$A$6, $A$2)</f>
        <v>0</v>
      </c>
      <c r="L380" s="125">
        <f>[1]!VendorFilteredRows( EquipmentListTable[],EquipmentListTable[Supplier], FilterSpecs!$A$6, $A$2)</f>
        <v>0</v>
      </c>
      <c r="M380" s="125" t="str">
        <f>[1]!VendorFilteredRows( EquipmentListTable[],EquipmentListTable[Supplier], FilterSpecs!$A$6, $A$2)</f>
        <v>Jumper Wire - 0.1\", 5-pin, 6\"</v>
      </c>
      <c r="N380" s="125">
        <f>[1]!VendorFilteredRows( EquipmentListTable[],EquipmentListTable[Supplier], FilterSpecs!$A$6, $A$2)</f>
        <v>1.5</v>
      </c>
      <c r="O380" s="125">
        <f>[1]!VendorFilteredRows( EquipmentListTable[],EquipmentListTable[Supplier], FilterSpecs!$A$6, $A$2)</f>
        <v>0</v>
      </c>
      <c r="P380" s="125" t="str">
        <f>[1]!VendorFilteredRows( EquipmentListTable[],EquipmentListTable[Supplier], FilterSpecs!$A$6, $A$2)</f>
        <v>A</v>
      </c>
      <c r="Q380" s="125">
        <f>[1]!VendorFilteredRows( EquipmentListTable[],EquipmentListTable[Supplier], FilterSpecs!$A$6, $A$2)</f>
        <v>530</v>
      </c>
      <c r="R380" s="125" t="str">
        <f>[1]!VendorFilteredRows( EquipmentListTable[],EquipmentListTable[Supplier], FilterSpecs!$A$6, $A$2)</f>
        <v>PRT-10370</v>
      </c>
      <c r="S380" s="125">
        <f>[1]!VendorFilteredRows( EquipmentListTable[],EquipmentListTable[Supplier], FilterSpecs!$A$6, $A$2)</f>
        <v>0</v>
      </c>
      <c r="T380" s="125">
        <f>[1]!VendorFilteredRows( EquipmentListTable[],EquipmentListTable[Supplier], FilterSpecs!$A$6, $A$2)</f>
        <v>0</v>
      </c>
      <c r="U380" s="125">
        <f>[1]!VendorFilteredRows( EquipmentListTable[],EquipmentListTable[Supplier], FilterSpecs!$A$6, $A$2)</f>
        <v>0</v>
      </c>
      <c r="V380" s="125">
        <f>[1]!VendorFilteredRows( EquipmentListTable[],EquipmentListTable[Supplier], FilterSpecs!$A$6, $A$2)</f>
        <v>0</v>
      </c>
      <c r="W380" s="125">
        <f>[1]!VendorFilteredRows( EquipmentListTable[],EquipmentListTable[Supplier], FilterSpecs!$A$6, $A$2)</f>
        <v>0</v>
      </c>
      <c r="X380" s="125" t="str">
        <f>[1]!VendorFilteredRows( EquipmentListTable[],EquipmentListTable[Supplier], FilterSpecs!$A$6, $A$2)</f>
        <v>https://www.sparkfun.com/products/10370</v>
      </c>
      <c r="Y380" s="125" t="str">
        <f>[1]!VendorFilteredRows( EquipmentListTable[],EquipmentListTable[Supplier], FilterSpecs!$A$6, $A$2)</f>
        <v>https://cdn.sparkfun.com/r/92-92/assets/parts/4/8/2/2/10370-01.jpg</v>
      </c>
      <c r="Z380" s="125" t="str">
        <f>[1]!VendorFilteredRows( EquipmentListTable[],EquipmentListTable[Supplier], FilterSpecs!$A$6, $A$2)</f>
        <v>https://www.sparkfun.com/products/10370</v>
      </c>
      <c r="AA380" s="125" t="str">
        <f>[1]!VendorFilteredRows( EquipmentListTable[],EquipmentListTable[Supplier], FilterSpecs!$A$6, $A$2)</f>
        <v>https://www.mouser.com/ProductDetail/474-PRT-10370</v>
      </c>
      <c r="AB380" s="125"/>
      <c r="AC380" s="125"/>
    </row>
    <row r="381" spans="1:29" x14ac:dyDescent="0.3">
      <c r="A381" s="125" t="str">
        <f>[1]!VendorFilteredRows( EquipmentListTable[],EquipmentListTable[Supplier], FilterSpecs!$A$6, $A$2)</f>
        <v>Low-Level Electronics</v>
      </c>
      <c r="B381" s="125" t="str">
        <f>[1]!VendorFilteredRows( EquipmentListTable[],EquipmentListTable[Supplier], FilterSpecs!$A$6, $A$2)</f>
        <v>Jumper Wires, PTH</v>
      </c>
      <c r="C381" s="125" t="str">
        <f>[1]!VendorFilteredRows( EquipmentListTable[],EquipmentListTable[Supplier], FilterSpecs!$A$6, $A$2)</f>
        <v>SparkFun</v>
      </c>
      <c r="D381" s="125" t="str">
        <f>[1]!VendorFilteredRows( EquipmentListTable[],EquipmentListTable[Supplier], FilterSpecs!$A$6, $A$2)</f>
        <v>PRT-10376</v>
      </c>
      <c r="E381" s="125">
        <f>[1]!VendorFilteredRows( EquipmentListTable[],EquipmentListTable[Supplier], FilterSpecs!$A$6, $A$2)</f>
        <v>0</v>
      </c>
      <c r="F381" s="125">
        <f>[1]!VendorFilteredRows( EquipmentListTable[],EquipmentListTable[Supplier], FilterSpecs!$A$6, $A$2)</f>
        <v>0</v>
      </c>
      <c r="G381" s="125">
        <f>[1]!VendorFilteredRows( EquipmentListTable[],EquipmentListTable[Supplier], FilterSpecs!$A$6, $A$2)</f>
        <v>0</v>
      </c>
      <c r="H381" s="125">
        <f>[1]!VendorFilteredRows( EquipmentListTable[],EquipmentListTable[Supplier], FilterSpecs!$A$6, $A$2)</f>
        <v>0</v>
      </c>
      <c r="I381" s="125">
        <f>[1]!VendorFilteredRows( EquipmentListTable[],EquipmentListTable[Supplier], FilterSpecs!$A$6, $A$2)</f>
        <v>0</v>
      </c>
      <c r="J381" s="125">
        <f>[1]!VendorFilteredRows( EquipmentListTable[],EquipmentListTable[Supplier], FilterSpecs!$A$6, $A$2)</f>
        <v>0</v>
      </c>
      <c r="K381" s="125">
        <f>[1]!VendorFilteredRows( EquipmentListTable[],EquipmentListTable[Supplier], FilterSpecs!$A$6, $A$2)</f>
        <v>0</v>
      </c>
      <c r="L381" s="125">
        <f>[1]!VendorFilteredRows( EquipmentListTable[],EquipmentListTable[Supplier], FilterSpecs!$A$6, $A$2)</f>
        <v>0</v>
      </c>
      <c r="M381" s="125" t="str">
        <f>[1]!VendorFilteredRows( EquipmentListTable[],EquipmentListTable[Supplier], FilterSpecs!$A$6, $A$2)</f>
        <v>Jumper Wire - 0.1\", 6-pin, 12\"</v>
      </c>
      <c r="N381" s="125">
        <f>[1]!VendorFilteredRows( EquipmentListTable[],EquipmentListTable[Supplier], FilterSpecs!$A$6, $A$2)</f>
        <v>1.95</v>
      </c>
      <c r="O381" s="125">
        <f>[1]!VendorFilteredRows( EquipmentListTable[],EquipmentListTable[Supplier], FilterSpecs!$A$6, $A$2)</f>
        <v>0</v>
      </c>
      <c r="P381" s="125" t="str">
        <f>[1]!VendorFilteredRows( EquipmentListTable[],EquipmentListTable[Supplier], FilterSpecs!$A$6, $A$2)</f>
        <v>A</v>
      </c>
      <c r="Q381" s="125">
        <f>[1]!VendorFilteredRows( EquipmentListTable[],EquipmentListTable[Supplier], FilterSpecs!$A$6, $A$2)</f>
        <v>531</v>
      </c>
      <c r="R381" s="125" t="str">
        <f>[1]!VendorFilteredRows( EquipmentListTable[],EquipmentListTable[Supplier], FilterSpecs!$A$6, $A$2)</f>
        <v>PRT-10376</v>
      </c>
      <c r="S381" s="125">
        <f>[1]!VendorFilteredRows( EquipmentListTable[],EquipmentListTable[Supplier], FilterSpecs!$A$6, $A$2)</f>
        <v>0</v>
      </c>
      <c r="T381" s="125">
        <f>[1]!VendorFilteredRows( EquipmentListTable[],EquipmentListTable[Supplier], FilterSpecs!$A$6, $A$2)</f>
        <v>0</v>
      </c>
      <c r="U381" s="125">
        <f>[1]!VendorFilteredRows( EquipmentListTable[],EquipmentListTable[Supplier], FilterSpecs!$A$6, $A$2)</f>
        <v>0</v>
      </c>
      <c r="V381" s="125">
        <f>[1]!VendorFilteredRows( EquipmentListTable[],EquipmentListTable[Supplier], FilterSpecs!$A$6, $A$2)</f>
        <v>0</v>
      </c>
      <c r="W381" s="125">
        <f>[1]!VendorFilteredRows( EquipmentListTable[],EquipmentListTable[Supplier], FilterSpecs!$A$6, $A$2)</f>
        <v>0</v>
      </c>
      <c r="X381" s="125" t="str">
        <f>[1]!VendorFilteredRows( EquipmentListTable[],EquipmentListTable[Supplier], FilterSpecs!$A$6, $A$2)</f>
        <v>https://www.sparkfun.com/products/10376</v>
      </c>
      <c r="Y381" s="125" t="str">
        <f>[1]!VendorFilteredRows( EquipmentListTable[],EquipmentListTable[Supplier], FilterSpecs!$A$6, $A$2)</f>
        <v>https://cdn.sparkfun.com/r/92-92/assets/parts/4/8/2/8/10376-01.jpg</v>
      </c>
      <c r="Z381" s="125" t="str">
        <f>[1]!VendorFilteredRows( EquipmentListTable[],EquipmentListTable[Supplier], FilterSpecs!$A$6, $A$2)</f>
        <v>https://www.sparkfun.com/products/10376</v>
      </c>
      <c r="AA381" s="125" t="str">
        <f>[1]!VendorFilteredRows( EquipmentListTable[],EquipmentListTable[Supplier], FilterSpecs!$A$6, $A$2)</f>
        <v>https://www.mouser.com/ProductDetail/474-PRT-10376</v>
      </c>
      <c r="AB381" s="125"/>
      <c r="AC381" s="125"/>
    </row>
    <row r="382" spans="1:29" x14ac:dyDescent="0.3">
      <c r="A382" s="125" t="str">
        <f>[1]!VendorFilteredRows( EquipmentListTable[],EquipmentListTable[Supplier], FilterSpecs!$A$6, $A$2)</f>
        <v>Low-Level Electronics</v>
      </c>
      <c r="B382" s="125" t="str">
        <f>[1]!VendorFilteredRows( EquipmentListTable[],EquipmentListTable[Supplier], FilterSpecs!$A$6, $A$2)</f>
        <v>Jumper Wires, PTH</v>
      </c>
      <c r="C382" s="125" t="str">
        <f>[1]!VendorFilteredRows( EquipmentListTable[],EquipmentListTable[Supplier], FilterSpecs!$A$6, $A$2)</f>
        <v>SparkFun</v>
      </c>
      <c r="D382" s="125" t="str">
        <f>[1]!VendorFilteredRows( EquipmentListTable[],EquipmentListTable[Supplier], FilterSpecs!$A$6, $A$2)</f>
        <v>PRT-10371</v>
      </c>
      <c r="E382" s="125">
        <f>[1]!VendorFilteredRows( EquipmentListTable[],EquipmentListTable[Supplier], FilterSpecs!$A$6, $A$2)</f>
        <v>0</v>
      </c>
      <c r="F382" s="125">
        <f>[1]!VendorFilteredRows( EquipmentListTable[],EquipmentListTable[Supplier], FilterSpecs!$A$6, $A$2)</f>
        <v>0</v>
      </c>
      <c r="G382" s="125">
        <f>[1]!VendorFilteredRows( EquipmentListTable[],EquipmentListTable[Supplier], FilterSpecs!$A$6, $A$2)</f>
        <v>0</v>
      </c>
      <c r="H382" s="125">
        <f>[1]!VendorFilteredRows( EquipmentListTable[],EquipmentListTable[Supplier], FilterSpecs!$A$6, $A$2)</f>
        <v>0</v>
      </c>
      <c r="I382" s="125">
        <f>[1]!VendorFilteredRows( EquipmentListTable[],EquipmentListTable[Supplier], FilterSpecs!$A$6, $A$2)</f>
        <v>0</v>
      </c>
      <c r="J382" s="125">
        <f>[1]!VendorFilteredRows( EquipmentListTable[],EquipmentListTable[Supplier], FilterSpecs!$A$6, $A$2)</f>
        <v>0</v>
      </c>
      <c r="K382" s="125">
        <f>[1]!VendorFilteredRows( EquipmentListTable[],EquipmentListTable[Supplier], FilterSpecs!$A$6, $A$2)</f>
        <v>0</v>
      </c>
      <c r="L382" s="125">
        <f>[1]!VendorFilteredRows( EquipmentListTable[],EquipmentListTable[Supplier], FilterSpecs!$A$6, $A$2)</f>
        <v>0</v>
      </c>
      <c r="M382" s="125" t="str">
        <f>[1]!VendorFilteredRows( EquipmentListTable[],EquipmentListTable[Supplier], FilterSpecs!$A$6, $A$2)</f>
        <v>Jumper Wire - 0.1\", 6-pin, 6\"</v>
      </c>
      <c r="N382" s="125">
        <f>[1]!VendorFilteredRows( EquipmentListTable[],EquipmentListTable[Supplier], FilterSpecs!$A$6, $A$2)</f>
        <v>1.5</v>
      </c>
      <c r="O382" s="125">
        <f>[1]!VendorFilteredRows( EquipmentListTable[],EquipmentListTable[Supplier], FilterSpecs!$A$6, $A$2)</f>
        <v>0</v>
      </c>
      <c r="P382" s="125" t="str">
        <f>[1]!VendorFilteredRows( EquipmentListTable[],EquipmentListTable[Supplier], FilterSpecs!$A$6, $A$2)</f>
        <v>A</v>
      </c>
      <c r="Q382" s="125">
        <f>[1]!VendorFilteredRows( EquipmentListTable[],EquipmentListTable[Supplier], FilterSpecs!$A$6, $A$2)</f>
        <v>532</v>
      </c>
      <c r="R382" s="125" t="str">
        <f>[1]!VendorFilteredRows( EquipmentListTable[],EquipmentListTable[Supplier], FilterSpecs!$A$6, $A$2)</f>
        <v>PRT-10371</v>
      </c>
      <c r="S382" s="125">
        <f>[1]!VendorFilteredRows( EquipmentListTable[],EquipmentListTable[Supplier], FilterSpecs!$A$6, $A$2)</f>
        <v>0</v>
      </c>
      <c r="T382" s="125">
        <f>[1]!VendorFilteredRows( EquipmentListTable[],EquipmentListTable[Supplier], FilterSpecs!$A$6, $A$2)</f>
        <v>0</v>
      </c>
      <c r="U382" s="125">
        <f>[1]!VendorFilteredRows( EquipmentListTable[],EquipmentListTable[Supplier], FilterSpecs!$A$6, $A$2)</f>
        <v>0</v>
      </c>
      <c r="V382" s="125">
        <f>[1]!VendorFilteredRows( EquipmentListTable[],EquipmentListTable[Supplier], FilterSpecs!$A$6, $A$2)</f>
        <v>0</v>
      </c>
      <c r="W382" s="125">
        <f>[1]!VendorFilteredRows( EquipmentListTable[],EquipmentListTable[Supplier], FilterSpecs!$A$6, $A$2)</f>
        <v>0</v>
      </c>
      <c r="X382" s="125" t="str">
        <f>[1]!VendorFilteredRows( EquipmentListTable[],EquipmentListTable[Supplier], FilterSpecs!$A$6, $A$2)</f>
        <v>https://www.sparkfun.com/products/10371</v>
      </c>
      <c r="Y382" s="125" t="str">
        <f>[1]!VendorFilteredRows( EquipmentListTable[],EquipmentListTable[Supplier], FilterSpecs!$A$6, $A$2)</f>
        <v>https://cdn.sparkfun.com/r/92-92/assets/parts/4/8/2/3/10371-01.jpg</v>
      </c>
      <c r="Z382" s="125" t="str">
        <f>[1]!VendorFilteredRows( EquipmentListTable[],EquipmentListTable[Supplier], FilterSpecs!$A$6, $A$2)</f>
        <v>https://www.sparkfun.com/products/10371</v>
      </c>
      <c r="AA382" s="125" t="str">
        <f>[1]!VendorFilteredRows( EquipmentListTable[],EquipmentListTable[Supplier], FilterSpecs!$A$6, $A$2)</f>
        <v>https://www.mouser.com/ProductDetail/474-PRT-10371</v>
      </c>
      <c r="AB382" s="125"/>
      <c r="AC382" s="125"/>
    </row>
    <row r="383" spans="1:29" x14ac:dyDescent="0.3">
      <c r="A383" s="125" t="str">
        <f>[1]!VendorFilteredRows( EquipmentListTable[],EquipmentListTable[Supplier], FilterSpecs!$A$6, $A$2)</f>
        <v>Low-Level Electronics</v>
      </c>
      <c r="B383" s="125" t="str">
        <f>[1]!VendorFilteredRows( EquipmentListTable[],EquipmentListTable[Supplier], FilterSpecs!$A$6, $A$2)</f>
        <v>Jumper Wires, PTH</v>
      </c>
      <c r="C383" s="125" t="str">
        <f>[1]!VendorFilteredRows( EquipmentListTable[],EquipmentListTable[Supplier], FilterSpecs!$A$6, $A$2)</f>
        <v>SparkFun</v>
      </c>
      <c r="D383" s="125" t="str">
        <f>[1]!VendorFilteredRows( EquipmentListTable[],EquipmentListTable[Supplier], FilterSpecs!$A$6, $A$2)</f>
        <v>PRT-12796</v>
      </c>
      <c r="E383" s="125">
        <f>[1]!VendorFilteredRows( EquipmentListTable[],EquipmentListTable[Supplier], FilterSpecs!$A$6, $A$2)</f>
        <v>0</v>
      </c>
      <c r="F383" s="125">
        <f>[1]!VendorFilteredRows( EquipmentListTable[],EquipmentListTable[Supplier], FilterSpecs!$A$6, $A$2)</f>
        <v>0</v>
      </c>
      <c r="G383" s="125">
        <f>[1]!VendorFilteredRows( EquipmentListTable[],EquipmentListTable[Supplier], FilterSpecs!$A$6, $A$2)</f>
        <v>0</v>
      </c>
      <c r="H383" s="125">
        <f>[1]!VendorFilteredRows( EquipmentListTable[],EquipmentListTable[Supplier], FilterSpecs!$A$6, $A$2)</f>
        <v>0</v>
      </c>
      <c r="I383" s="125">
        <f>[1]!VendorFilteredRows( EquipmentListTable[],EquipmentListTable[Supplier], FilterSpecs!$A$6, $A$2)</f>
        <v>0</v>
      </c>
      <c r="J383" s="125">
        <f>[1]!VendorFilteredRows( EquipmentListTable[],EquipmentListTable[Supplier], FilterSpecs!$A$6, $A$2)</f>
        <v>0</v>
      </c>
      <c r="K383" s="125">
        <f>[1]!VendorFilteredRows( EquipmentListTable[],EquipmentListTable[Supplier], FilterSpecs!$A$6, $A$2)</f>
        <v>0</v>
      </c>
      <c r="L383" s="125">
        <f>[1]!VendorFilteredRows( EquipmentListTable[],EquipmentListTable[Supplier], FilterSpecs!$A$6, $A$2)</f>
        <v>0</v>
      </c>
      <c r="M383" s="125" t="str">
        <f>[1]!VendorFilteredRows( EquipmentListTable[],EquipmentListTable[Supplier], FilterSpecs!$A$6, $A$2)</f>
        <v>Jumper Wires - Connected 6\" (F/F, 20 pack)</v>
      </c>
      <c r="N383" s="125">
        <f>[1]!VendorFilteredRows( EquipmentListTable[],EquipmentListTable[Supplier], FilterSpecs!$A$6, $A$2)</f>
        <v>1.95</v>
      </c>
      <c r="O383" s="125">
        <f>[1]!VendorFilteredRows( EquipmentListTable[],EquipmentListTable[Supplier], FilterSpecs!$A$6, $A$2)</f>
        <v>0</v>
      </c>
      <c r="P383" s="125" t="str">
        <f>[1]!VendorFilteredRows( EquipmentListTable[],EquipmentListTable[Supplier], FilterSpecs!$A$6, $A$2)</f>
        <v>A</v>
      </c>
      <c r="Q383" s="125">
        <f>[1]!VendorFilteredRows( EquipmentListTable[],EquipmentListTable[Supplier], FilterSpecs!$A$6, $A$2)</f>
        <v>533</v>
      </c>
      <c r="R383" s="125" t="str">
        <f>[1]!VendorFilteredRows( EquipmentListTable[],EquipmentListTable[Supplier], FilterSpecs!$A$6, $A$2)</f>
        <v>PRT-12796</v>
      </c>
      <c r="S383" s="125">
        <f>[1]!VendorFilteredRows( EquipmentListTable[],EquipmentListTable[Supplier], FilterSpecs!$A$6, $A$2)</f>
        <v>0</v>
      </c>
      <c r="T383" s="125">
        <f>[1]!VendorFilteredRows( EquipmentListTable[],EquipmentListTable[Supplier], FilterSpecs!$A$6, $A$2)</f>
        <v>0</v>
      </c>
      <c r="U383" s="125">
        <f>[1]!VendorFilteredRows( EquipmentListTable[],EquipmentListTable[Supplier], FilterSpecs!$A$6, $A$2)</f>
        <v>0</v>
      </c>
      <c r="V383" s="125">
        <f>[1]!VendorFilteredRows( EquipmentListTable[],EquipmentListTable[Supplier], FilterSpecs!$A$6, $A$2)</f>
        <v>0</v>
      </c>
      <c r="W383" s="125">
        <f>[1]!VendorFilteredRows( EquipmentListTable[],EquipmentListTable[Supplier], FilterSpecs!$A$6, $A$2)</f>
        <v>0</v>
      </c>
      <c r="X383" s="125" t="str">
        <f>[1]!VendorFilteredRows( EquipmentListTable[],EquipmentListTable[Supplier], FilterSpecs!$A$6, $A$2)</f>
        <v>https://www.sparkfun.com/products/12796</v>
      </c>
      <c r="Y383" s="125" t="str">
        <f>[1]!VendorFilteredRows( EquipmentListTable[],EquipmentListTable[Supplier], FilterSpecs!$A$6, $A$2)</f>
        <v>https://cdn.sparkfun.com/r/92-92/assets/parts/9/6/1/4/12796-00.jpg</v>
      </c>
      <c r="Z383" s="125" t="str">
        <f>[1]!VendorFilteredRows( EquipmentListTable[],EquipmentListTable[Supplier], FilterSpecs!$A$6, $A$2)</f>
        <v>https://www.sparkfun.com/products/12796</v>
      </c>
      <c r="AA383" s="125" t="str">
        <f>[1]!VendorFilteredRows( EquipmentListTable[],EquipmentListTable[Supplier], FilterSpecs!$A$6, $A$2)</f>
        <v>https://www.mouser.com/ProductDetail/474-PRT-12796</v>
      </c>
      <c r="AB383" s="125"/>
      <c r="AC383" s="125"/>
    </row>
    <row r="384" spans="1:29" x14ac:dyDescent="0.3">
      <c r="A384" s="125" t="str">
        <f>[1]!VendorFilteredRows( EquipmentListTable[],EquipmentListTable[Supplier], FilterSpecs!$A$6, $A$2)</f>
        <v>Low-Level Electronics</v>
      </c>
      <c r="B384" s="125" t="str">
        <f>[1]!VendorFilteredRows( EquipmentListTable[],EquipmentListTable[Supplier], FilterSpecs!$A$6, $A$2)</f>
        <v>Jumper Wires, PTH</v>
      </c>
      <c r="C384" s="125" t="str">
        <f>[1]!VendorFilteredRows( EquipmentListTable[],EquipmentListTable[Supplier], FilterSpecs!$A$6, $A$2)</f>
        <v>SparkFun</v>
      </c>
      <c r="D384" s="125" t="str">
        <f>[1]!VendorFilteredRows( EquipmentListTable[],EquipmentListTable[Supplier], FilterSpecs!$A$6, $A$2)</f>
        <v>PRT-11710</v>
      </c>
      <c r="E384" s="125">
        <f>[1]!VendorFilteredRows( EquipmentListTable[],EquipmentListTable[Supplier], FilterSpecs!$A$6, $A$2)</f>
        <v>0</v>
      </c>
      <c r="F384" s="125">
        <f>[1]!VendorFilteredRows( EquipmentListTable[],EquipmentListTable[Supplier], FilterSpecs!$A$6, $A$2)</f>
        <v>0</v>
      </c>
      <c r="G384" s="125">
        <f>[1]!VendorFilteredRows( EquipmentListTable[],EquipmentListTable[Supplier], FilterSpecs!$A$6, $A$2)</f>
        <v>0</v>
      </c>
      <c r="H384" s="125">
        <f>[1]!VendorFilteredRows( EquipmentListTable[],EquipmentListTable[Supplier], FilterSpecs!$A$6, $A$2)</f>
        <v>0</v>
      </c>
      <c r="I384" s="125">
        <f>[1]!VendorFilteredRows( EquipmentListTable[],EquipmentListTable[Supplier], FilterSpecs!$A$6, $A$2)</f>
        <v>0</v>
      </c>
      <c r="J384" s="125">
        <f>[1]!VendorFilteredRows( EquipmentListTable[],EquipmentListTable[Supplier], FilterSpecs!$A$6, $A$2)</f>
        <v>0</v>
      </c>
      <c r="K384" s="125">
        <f>[1]!VendorFilteredRows( EquipmentListTable[],EquipmentListTable[Supplier], FilterSpecs!$A$6, $A$2)</f>
        <v>0</v>
      </c>
      <c r="L384" s="125">
        <f>[1]!VendorFilteredRows( EquipmentListTable[],EquipmentListTable[Supplier], FilterSpecs!$A$6, $A$2)</f>
        <v>0</v>
      </c>
      <c r="M384" s="125" t="str">
        <f>[1]!VendorFilteredRows( EquipmentListTable[],EquipmentListTable[Supplier], FilterSpecs!$A$6, $A$2)</f>
        <v>Jumper Wires Premium 6\" F/F - 20 AWG (10 Pack)</v>
      </c>
      <c r="N384" s="125">
        <f>[1]!VendorFilteredRows( EquipmentListTable[],EquipmentListTable[Supplier], FilterSpecs!$A$6, $A$2)</f>
        <v>4.95</v>
      </c>
      <c r="O384" s="125">
        <f>[1]!VendorFilteredRows( EquipmentListTable[],EquipmentListTable[Supplier], FilterSpecs!$A$6, $A$2)</f>
        <v>0</v>
      </c>
      <c r="P384" s="125" t="str">
        <f>[1]!VendorFilteredRows( EquipmentListTable[],EquipmentListTable[Supplier], FilterSpecs!$A$6, $A$2)</f>
        <v>A</v>
      </c>
      <c r="Q384" s="125">
        <f>[1]!VendorFilteredRows( EquipmentListTable[],EquipmentListTable[Supplier], FilterSpecs!$A$6, $A$2)</f>
        <v>534</v>
      </c>
      <c r="R384" s="125" t="str">
        <f>[1]!VendorFilteredRows( EquipmentListTable[],EquipmentListTable[Supplier], FilterSpecs!$A$6, $A$2)</f>
        <v>PRT-11710</v>
      </c>
      <c r="S384" s="125">
        <f>[1]!VendorFilteredRows( EquipmentListTable[],EquipmentListTable[Supplier], FilterSpecs!$A$6, $A$2)</f>
        <v>0</v>
      </c>
      <c r="T384" s="125">
        <f>[1]!VendorFilteredRows( EquipmentListTable[],EquipmentListTable[Supplier], FilterSpecs!$A$6, $A$2)</f>
        <v>0</v>
      </c>
      <c r="U384" s="125">
        <f>[1]!VendorFilteredRows( EquipmentListTable[],EquipmentListTable[Supplier], FilterSpecs!$A$6, $A$2)</f>
        <v>0</v>
      </c>
      <c r="V384" s="125">
        <f>[1]!VendorFilteredRows( EquipmentListTable[],EquipmentListTable[Supplier], FilterSpecs!$A$6, $A$2)</f>
        <v>0</v>
      </c>
      <c r="W384" s="125">
        <f>[1]!VendorFilteredRows( EquipmentListTable[],EquipmentListTable[Supplier], FilterSpecs!$A$6, $A$2)</f>
        <v>0</v>
      </c>
      <c r="X384" s="125" t="str">
        <f>[1]!VendorFilteredRows( EquipmentListTable[],EquipmentListTable[Supplier], FilterSpecs!$A$6, $A$2)</f>
        <v>https://www.sparkfun.com/products/11710</v>
      </c>
      <c r="Y384" s="125" t="str">
        <f>[1]!VendorFilteredRows( EquipmentListTable[],EquipmentListTable[Supplier], FilterSpecs!$A$6, $A$2)</f>
        <v>https://cdn.sparkfun.com/r/92-92/assets/parts/7/8/9/3/11710-01.jpg</v>
      </c>
      <c r="Z384" s="125" t="str">
        <f>[1]!VendorFilteredRows( EquipmentListTable[],EquipmentListTable[Supplier], FilterSpecs!$A$6, $A$2)</f>
        <v>https://www.sparkfun.com/products/11710</v>
      </c>
      <c r="AA384" s="125" t="str">
        <f>[1]!VendorFilteredRows( EquipmentListTable[],EquipmentListTable[Supplier], FilterSpecs!$A$6, $A$2)</f>
        <v>https://www.mouser.com/ProductDetail/474-PRT-11710</v>
      </c>
      <c r="AB384" s="125"/>
      <c r="AC384" s="125"/>
    </row>
    <row r="385" spans="1:29" x14ac:dyDescent="0.3">
      <c r="A385" s="125" t="str">
        <f>[1]!VendorFilteredRows( EquipmentListTable[],EquipmentListTable[Supplier], FilterSpecs!$A$6, $A$2)</f>
        <v>Low-Level Electronics</v>
      </c>
      <c r="B385" s="125" t="str">
        <f>[1]!VendorFilteredRows( EquipmentListTable[],EquipmentListTable[Supplier], FilterSpecs!$A$6, $A$2)</f>
        <v>Jumper Wires, PTH</v>
      </c>
      <c r="C385" s="125" t="str">
        <f>[1]!VendorFilteredRows( EquipmentListTable[],EquipmentListTable[Supplier], FilterSpecs!$A$6, $A$2)</f>
        <v>SparkFun</v>
      </c>
      <c r="D385" s="125" t="str">
        <f>[1]!VendorFilteredRows( EquipmentListTable[],EquipmentListTable[Supplier], FilterSpecs!$A$6, $A$2)</f>
        <v>PRT-09389</v>
      </c>
      <c r="E385" s="125">
        <f>[1]!VendorFilteredRows( EquipmentListTable[],EquipmentListTable[Supplier], FilterSpecs!$A$6, $A$2)</f>
        <v>0</v>
      </c>
      <c r="F385" s="125">
        <f>[1]!VendorFilteredRows( EquipmentListTable[],EquipmentListTable[Supplier], FilterSpecs!$A$6, $A$2)</f>
        <v>0</v>
      </c>
      <c r="G385" s="125">
        <f>[1]!VendorFilteredRows( EquipmentListTable[],EquipmentListTable[Supplier], FilterSpecs!$A$6, $A$2)</f>
        <v>0</v>
      </c>
      <c r="H385" s="125">
        <f>[1]!VendorFilteredRows( EquipmentListTable[],EquipmentListTable[Supplier], FilterSpecs!$A$6, $A$2)</f>
        <v>0</v>
      </c>
      <c r="I385" s="125">
        <f>[1]!VendorFilteredRows( EquipmentListTable[],EquipmentListTable[Supplier], FilterSpecs!$A$6, $A$2)</f>
        <v>0</v>
      </c>
      <c r="J385" s="125">
        <f>[1]!VendorFilteredRows( EquipmentListTable[],EquipmentListTable[Supplier], FilterSpecs!$A$6, $A$2)</f>
        <v>0</v>
      </c>
      <c r="K385" s="125">
        <f>[1]!VendorFilteredRows( EquipmentListTable[],EquipmentListTable[Supplier], FilterSpecs!$A$6, $A$2)</f>
        <v>0</v>
      </c>
      <c r="L385" s="125">
        <f>[1]!VendorFilteredRows( EquipmentListTable[],EquipmentListTable[Supplier], FilterSpecs!$A$6, $A$2)</f>
        <v>0</v>
      </c>
      <c r="M385" s="125" t="str">
        <f>[1]!VendorFilteredRows( EquipmentListTable[],EquipmentListTable[Supplier], FilterSpecs!$A$6, $A$2)</f>
        <v>Jumper Wires Premium 12\" F/F Pack of 10</v>
      </c>
      <c r="N385" s="125">
        <f>[1]!VendorFilteredRows( EquipmentListTable[],EquipmentListTable[Supplier], FilterSpecs!$A$6, $A$2)</f>
        <v>4.5</v>
      </c>
      <c r="O385" s="125">
        <f>[1]!VendorFilteredRows( EquipmentListTable[],EquipmentListTable[Supplier], FilterSpecs!$A$6, $A$2)</f>
        <v>0</v>
      </c>
      <c r="P385" s="125" t="str">
        <f>[1]!VendorFilteredRows( EquipmentListTable[],EquipmentListTable[Supplier], FilterSpecs!$A$6, $A$2)</f>
        <v>A</v>
      </c>
      <c r="Q385" s="125">
        <f>[1]!VendorFilteredRows( EquipmentListTable[],EquipmentListTable[Supplier], FilterSpecs!$A$6, $A$2)</f>
        <v>535</v>
      </c>
      <c r="R385" s="125" t="str">
        <f>[1]!VendorFilteredRows( EquipmentListTable[],EquipmentListTable[Supplier], FilterSpecs!$A$6, $A$2)</f>
        <v>PRT-09389</v>
      </c>
      <c r="S385" s="125">
        <f>[1]!VendorFilteredRows( EquipmentListTable[],EquipmentListTable[Supplier], FilterSpecs!$A$6, $A$2)</f>
        <v>0</v>
      </c>
      <c r="T385" s="125">
        <f>[1]!VendorFilteredRows( EquipmentListTable[],EquipmentListTable[Supplier], FilterSpecs!$A$6, $A$2)</f>
        <v>0</v>
      </c>
      <c r="U385" s="125">
        <f>[1]!VendorFilteredRows( EquipmentListTable[],EquipmentListTable[Supplier], FilterSpecs!$A$6, $A$2)</f>
        <v>0</v>
      </c>
      <c r="V385" s="125">
        <f>[1]!VendorFilteredRows( EquipmentListTable[],EquipmentListTable[Supplier], FilterSpecs!$A$6, $A$2)</f>
        <v>0</v>
      </c>
      <c r="W385" s="125">
        <f>[1]!VendorFilteredRows( EquipmentListTable[],EquipmentListTable[Supplier], FilterSpecs!$A$6, $A$2)</f>
        <v>0</v>
      </c>
      <c r="X385" s="125" t="str">
        <f>[1]!VendorFilteredRows( EquipmentListTable[],EquipmentListTable[Supplier], FilterSpecs!$A$6, $A$2)</f>
        <v>https://www.sparkfun.com/products/9389</v>
      </c>
      <c r="Y385" s="125" t="str">
        <f>[1]!VendorFilteredRows( EquipmentListTable[],EquipmentListTable[Supplier], FilterSpecs!$A$6, $A$2)</f>
        <v>https://cdn.sparkfun.com/r/92-92/assets/parts/2/9/9/1/09389-01.jpg</v>
      </c>
      <c r="Z385" s="125" t="str">
        <f>[1]!VendorFilteredRows( EquipmentListTable[],EquipmentListTable[Supplier], FilterSpecs!$A$6, $A$2)</f>
        <v>https://www.sparkfun.com/products/09389</v>
      </c>
      <c r="AA385" s="125" t="str">
        <f>[1]!VendorFilteredRows( EquipmentListTable[],EquipmentListTable[Supplier], FilterSpecs!$A$6, $A$2)</f>
        <v>https://www.mouser.com/ProductDetail/474-PRT-09389</v>
      </c>
      <c r="AB385" s="125"/>
      <c r="AC385" s="125"/>
    </row>
    <row r="386" spans="1:29" x14ac:dyDescent="0.3">
      <c r="A386" s="125" t="str">
        <f>[1]!VendorFilteredRows( EquipmentListTable[],EquipmentListTable[Supplier], FilterSpecs!$A$6, $A$2)</f>
        <v>Low-Level Electronics</v>
      </c>
      <c r="B386" s="125" t="str">
        <f>[1]!VendorFilteredRows( EquipmentListTable[],EquipmentListTable[Supplier], FilterSpecs!$A$6, $A$2)</f>
        <v>Jumper Wires, PTH</v>
      </c>
      <c r="C386" s="125" t="str">
        <f>[1]!VendorFilteredRows( EquipmentListTable[],EquipmentListTable[Supplier], FilterSpecs!$A$6, $A$2)</f>
        <v>SparkFun</v>
      </c>
      <c r="D386" s="125" t="str">
        <f>[1]!VendorFilteredRows( EquipmentListTable[],EquipmentListTable[Supplier], FilterSpecs!$A$6, $A$2)</f>
        <v>PRT-09140</v>
      </c>
      <c r="E386" s="125">
        <f>[1]!VendorFilteredRows( EquipmentListTable[],EquipmentListTable[Supplier], FilterSpecs!$A$6, $A$2)</f>
        <v>0</v>
      </c>
      <c r="F386" s="125">
        <f>[1]!VendorFilteredRows( EquipmentListTable[],EquipmentListTable[Supplier], FilterSpecs!$A$6, $A$2)</f>
        <v>0</v>
      </c>
      <c r="G386" s="125">
        <f>[1]!VendorFilteredRows( EquipmentListTable[],EquipmentListTable[Supplier], FilterSpecs!$A$6, $A$2)</f>
        <v>0</v>
      </c>
      <c r="H386" s="125">
        <f>[1]!VendorFilteredRows( EquipmentListTable[],EquipmentListTable[Supplier], FilterSpecs!$A$6, $A$2)</f>
        <v>0</v>
      </c>
      <c r="I386" s="125">
        <f>[1]!VendorFilteredRows( EquipmentListTable[],EquipmentListTable[Supplier], FilterSpecs!$A$6, $A$2)</f>
        <v>0</v>
      </c>
      <c r="J386" s="125">
        <f>[1]!VendorFilteredRows( EquipmentListTable[],EquipmentListTable[Supplier], FilterSpecs!$A$6, $A$2)</f>
        <v>0</v>
      </c>
      <c r="K386" s="125">
        <f>[1]!VendorFilteredRows( EquipmentListTable[],EquipmentListTable[Supplier], FilterSpecs!$A$6, $A$2)</f>
        <v>0</v>
      </c>
      <c r="L386" s="125">
        <f>[1]!VendorFilteredRows( EquipmentListTable[],EquipmentListTable[Supplier], FilterSpecs!$A$6, $A$2)</f>
        <v>0</v>
      </c>
      <c r="M386" s="125" t="str">
        <f>[1]!VendorFilteredRows( EquipmentListTable[],EquipmentListTable[Supplier], FilterSpecs!$A$6, $A$2)</f>
        <v>Jumper Wires Premium 6\" M/F Pack of 10</v>
      </c>
      <c r="N386" s="125">
        <f>[1]!VendorFilteredRows( EquipmentListTable[],EquipmentListTable[Supplier], FilterSpecs!$A$6, $A$2)</f>
        <v>3.95</v>
      </c>
      <c r="O386" s="125">
        <f>[1]!VendorFilteredRows( EquipmentListTable[],EquipmentListTable[Supplier], FilterSpecs!$A$6, $A$2)</f>
        <v>0</v>
      </c>
      <c r="P386" s="125" t="str">
        <f>[1]!VendorFilteredRows( EquipmentListTable[],EquipmentListTable[Supplier], FilterSpecs!$A$6, $A$2)</f>
        <v>A</v>
      </c>
      <c r="Q386" s="125">
        <f>[1]!VendorFilteredRows( EquipmentListTable[],EquipmentListTable[Supplier], FilterSpecs!$A$6, $A$2)</f>
        <v>536</v>
      </c>
      <c r="R386" s="125" t="str">
        <f>[1]!VendorFilteredRows( EquipmentListTable[],EquipmentListTable[Supplier], FilterSpecs!$A$6, $A$2)</f>
        <v>PRT-09140</v>
      </c>
      <c r="S386" s="125">
        <f>[1]!VendorFilteredRows( EquipmentListTable[],EquipmentListTable[Supplier], FilterSpecs!$A$6, $A$2)</f>
        <v>0</v>
      </c>
      <c r="T386" s="125">
        <f>[1]!VendorFilteredRows( EquipmentListTable[],EquipmentListTable[Supplier], FilterSpecs!$A$6, $A$2)</f>
        <v>0</v>
      </c>
      <c r="U386" s="125">
        <f>[1]!VendorFilteredRows( EquipmentListTable[],EquipmentListTable[Supplier], FilterSpecs!$A$6, $A$2)</f>
        <v>0</v>
      </c>
      <c r="V386" s="125">
        <f>[1]!VendorFilteredRows( EquipmentListTable[],EquipmentListTable[Supplier], FilterSpecs!$A$6, $A$2)</f>
        <v>0</v>
      </c>
      <c r="W386" s="125">
        <f>[1]!VendorFilteredRows( EquipmentListTable[],EquipmentListTable[Supplier], FilterSpecs!$A$6, $A$2)</f>
        <v>0</v>
      </c>
      <c r="X386" s="125" t="str">
        <f>[1]!VendorFilteredRows( EquipmentListTable[],EquipmentListTable[Supplier], FilterSpecs!$A$6, $A$2)</f>
        <v>https://www.sparkfun.com/products/9140</v>
      </c>
      <c r="Y386" s="125" t="str">
        <f>[1]!VendorFilteredRows( EquipmentListTable[],EquipmentListTable[Supplier], FilterSpecs!$A$6, $A$2)</f>
        <v>https://cdn.sparkfun.com/r/92-92/assets/parts/2/5/5/7/09140-02-L.jpg</v>
      </c>
      <c r="Z386" s="125" t="str">
        <f>[1]!VendorFilteredRows( EquipmentListTable[],EquipmentListTable[Supplier], FilterSpecs!$A$6, $A$2)</f>
        <v>https://www.sparkfun.com/products/09140</v>
      </c>
      <c r="AA386" s="125" t="str">
        <f>[1]!VendorFilteredRows( EquipmentListTable[],EquipmentListTable[Supplier], FilterSpecs!$A$6, $A$2)</f>
        <v>https://www.mouser.com/ProductDetail/474-PRT-09140</v>
      </c>
      <c r="AB386" s="125"/>
      <c r="AC386" s="125"/>
    </row>
    <row r="387" spans="1:29" x14ac:dyDescent="0.3">
      <c r="A387" s="125" t="str">
        <f>[1]!VendorFilteredRows( EquipmentListTable[],EquipmentListTable[Supplier], FilterSpecs!$A$6, $A$2)</f>
        <v>Low-Level Electronics</v>
      </c>
      <c r="B387" s="125" t="str">
        <f>[1]!VendorFilteredRows( EquipmentListTable[],EquipmentListTable[Supplier], FilterSpecs!$A$6, $A$2)</f>
        <v>Jumper Wires, PTH</v>
      </c>
      <c r="C387" s="125" t="str">
        <f>[1]!VendorFilteredRows( EquipmentListTable[],EquipmentListTable[Supplier], FilterSpecs!$A$6, $A$2)</f>
        <v>SparkFun</v>
      </c>
      <c r="D387" s="125" t="str">
        <f>[1]!VendorFilteredRows( EquipmentListTable[],EquipmentListTable[Supplier], FilterSpecs!$A$6, $A$2)</f>
        <v>PRT-09385</v>
      </c>
      <c r="E387" s="125">
        <f>[1]!VendorFilteredRows( EquipmentListTable[],EquipmentListTable[Supplier], FilterSpecs!$A$6, $A$2)</f>
        <v>0</v>
      </c>
      <c r="F387" s="125">
        <f>[1]!VendorFilteredRows( EquipmentListTable[],EquipmentListTable[Supplier], FilterSpecs!$A$6, $A$2)</f>
        <v>0</v>
      </c>
      <c r="G387" s="125">
        <f>[1]!VendorFilteredRows( EquipmentListTable[],EquipmentListTable[Supplier], FilterSpecs!$A$6, $A$2)</f>
        <v>0</v>
      </c>
      <c r="H387" s="125">
        <f>[1]!VendorFilteredRows( EquipmentListTable[],EquipmentListTable[Supplier], FilterSpecs!$A$6, $A$2)</f>
        <v>0</v>
      </c>
      <c r="I387" s="125">
        <f>[1]!VendorFilteredRows( EquipmentListTable[],EquipmentListTable[Supplier], FilterSpecs!$A$6, $A$2)</f>
        <v>0</v>
      </c>
      <c r="J387" s="125">
        <f>[1]!VendorFilteredRows( EquipmentListTable[],EquipmentListTable[Supplier], FilterSpecs!$A$6, $A$2)</f>
        <v>0</v>
      </c>
      <c r="K387" s="125">
        <f>[1]!VendorFilteredRows( EquipmentListTable[],EquipmentListTable[Supplier], FilterSpecs!$A$6, $A$2)</f>
        <v>0</v>
      </c>
      <c r="L387" s="125">
        <f>[1]!VendorFilteredRows( EquipmentListTable[],EquipmentListTable[Supplier], FilterSpecs!$A$6, $A$2)</f>
        <v>0</v>
      </c>
      <c r="M387" s="125" t="str">
        <f>[1]!VendorFilteredRows( EquipmentListTable[],EquipmentListTable[Supplier], FilterSpecs!$A$6, $A$2)</f>
        <v>Jumper Wires Premium 12\" M/F Pack of 10</v>
      </c>
      <c r="N387" s="125">
        <f>[1]!VendorFilteredRows( EquipmentListTable[],EquipmentListTable[Supplier], FilterSpecs!$A$6, $A$2)</f>
        <v>4.5</v>
      </c>
      <c r="O387" s="125">
        <f>[1]!VendorFilteredRows( EquipmentListTable[],EquipmentListTable[Supplier], FilterSpecs!$A$6, $A$2)</f>
        <v>0</v>
      </c>
      <c r="P387" s="125" t="str">
        <f>[1]!VendorFilteredRows( EquipmentListTable[],EquipmentListTable[Supplier], FilterSpecs!$A$6, $A$2)</f>
        <v>A</v>
      </c>
      <c r="Q387" s="125">
        <f>[1]!VendorFilteredRows( EquipmentListTable[],EquipmentListTable[Supplier], FilterSpecs!$A$6, $A$2)</f>
        <v>537</v>
      </c>
      <c r="R387" s="125" t="str">
        <f>[1]!VendorFilteredRows( EquipmentListTable[],EquipmentListTable[Supplier], FilterSpecs!$A$6, $A$2)</f>
        <v>PRT-09385</v>
      </c>
      <c r="S387" s="125">
        <f>[1]!VendorFilteredRows( EquipmentListTable[],EquipmentListTable[Supplier], FilterSpecs!$A$6, $A$2)</f>
        <v>0</v>
      </c>
      <c r="T387" s="125">
        <f>[1]!VendorFilteredRows( EquipmentListTable[],EquipmentListTable[Supplier], FilterSpecs!$A$6, $A$2)</f>
        <v>0</v>
      </c>
      <c r="U387" s="125">
        <f>[1]!VendorFilteredRows( EquipmentListTable[],EquipmentListTable[Supplier], FilterSpecs!$A$6, $A$2)</f>
        <v>0</v>
      </c>
      <c r="V387" s="125">
        <f>[1]!VendorFilteredRows( EquipmentListTable[],EquipmentListTable[Supplier], FilterSpecs!$A$6, $A$2)</f>
        <v>0</v>
      </c>
      <c r="W387" s="125">
        <f>[1]!VendorFilteredRows( EquipmentListTable[],EquipmentListTable[Supplier], FilterSpecs!$A$6, $A$2)</f>
        <v>0</v>
      </c>
      <c r="X387" s="125" t="str">
        <f>[1]!VendorFilteredRows( EquipmentListTable[],EquipmentListTable[Supplier], FilterSpecs!$A$6, $A$2)</f>
        <v>https://www.sparkfun.com/products/9385</v>
      </c>
      <c r="Y387" s="125" t="str">
        <f>[1]!VendorFilteredRows( EquipmentListTable[],EquipmentListTable[Supplier], FilterSpecs!$A$6, $A$2)</f>
        <v>https://cdn.sparkfun.com/r/92-92/assets/parts/2/9/8/7/09385-03.jpg</v>
      </c>
      <c r="Z387" s="125" t="str">
        <f>[1]!VendorFilteredRows( EquipmentListTable[],EquipmentListTable[Supplier], FilterSpecs!$A$6, $A$2)</f>
        <v>https://www.sparkfun.com/products/09385</v>
      </c>
      <c r="AA387" s="125" t="str">
        <f>[1]!VendorFilteredRows( EquipmentListTable[],EquipmentListTable[Supplier], FilterSpecs!$A$6, $A$2)</f>
        <v>https://www.mouser.com/ProductDetail/474-PRT-09385</v>
      </c>
      <c r="AB387" s="125"/>
      <c r="AC387" s="125"/>
    </row>
    <row r="388" spans="1:29" x14ac:dyDescent="0.3">
      <c r="A388" s="125" t="str">
        <f>[1]!VendorFilteredRows( EquipmentListTable[],EquipmentListTable[Supplier], FilterSpecs!$A$6, $A$2)</f>
        <v>Low-Level Electronics</v>
      </c>
      <c r="B388" s="125" t="str">
        <f>[1]!VendorFilteredRows( EquipmentListTable[],EquipmentListTable[Supplier], FilterSpecs!$A$6, $A$2)</f>
        <v>Jumper Wires, PTH</v>
      </c>
      <c r="C388" s="125" t="str">
        <f>[1]!VendorFilteredRows( EquipmentListTable[],EquipmentListTable[Supplier], FilterSpecs!$A$6, $A$2)</f>
        <v>SparkFun</v>
      </c>
      <c r="D388" s="125" t="str">
        <f>[1]!VendorFilteredRows( EquipmentListTable[],EquipmentListTable[Supplier], FilterSpecs!$A$6, $A$2)</f>
        <v>PRT-14284</v>
      </c>
      <c r="E388" s="125">
        <f>[1]!VendorFilteredRows( EquipmentListTable[],EquipmentListTable[Supplier], FilterSpecs!$A$6, $A$2)</f>
        <v>0</v>
      </c>
      <c r="F388" s="125">
        <f>[1]!VendorFilteredRows( EquipmentListTable[],EquipmentListTable[Supplier], FilterSpecs!$A$6, $A$2)</f>
        <v>0</v>
      </c>
      <c r="G388" s="125">
        <f>[1]!VendorFilteredRows( EquipmentListTable[],EquipmentListTable[Supplier], FilterSpecs!$A$6, $A$2)</f>
        <v>0</v>
      </c>
      <c r="H388" s="125">
        <f>[1]!VendorFilteredRows( EquipmentListTable[],EquipmentListTable[Supplier], FilterSpecs!$A$6, $A$2)</f>
        <v>0</v>
      </c>
      <c r="I388" s="125">
        <f>[1]!VendorFilteredRows( EquipmentListTable[],EquipmentListTable[Supplier], FilterSpecs!$A$6, $A$2)</f>
        <v>0</v>
      </c>
      <c r="J388" s="125">
        <f>[1]!VendorFilteredRows( EquipmentListTable[],EquipmentListTable[Supplier], FilterSpecs!$A$6, $A$2)</f>
        <v>0</v>
      </c>
      <c r="K388" s="125">
        <f>[1]!VendorFilteredRows( EquipmentListTable[],EquipmentListTable[Supplier], FilterSpecs!$A$6, $A$2)</f>
        <v>0</v>
      </c>
      <c r="L388" s="125">
        <f>[1]!VendorFilteredRows( EquipmentListTable[],EquipmentListTable[Supplier], FilterSpecs!$A$6, $A$2)</f>
        <v>0</v>
      </c>
      <c r="M388" s="125" t="str">
        <f>[1]!VendorFilteredRows( EquipmentListTable[],EquipmentListTable[Supplier], FilterSpecs!$A$6, $A$2)</f>
        <v>Jumper Wires Premium 4\" M/M - 26 AWG (30 Pack)</v>
      </c>
      <c r="N388" s="125">
        <f>[1]!VendorFilteredRows( EquipmentListTable[],EquipmentListTable[Supplier], FilterSpecs!$A$6, $A$2)</f>
        <v>1.95</v>
      </c>
      <c r="O388" s="125">
        <f>[1]!VendorFilteredRows( EquipmentListTable[],EquipmentListTable[Supplier], FilterSpecs!$A$6, $A$2)</f>
        <v>0</v>
      </c>
      <c r="P388" s="125" t="str">
        <f>[1]!VendorFilteredRows( EquipmentListTable[],EquipmentListTable[Supplier], FilterSpecs!$A$6, $A$2)</f>
        <v>A</v>
      </c>
      <c r="Q388" s="125">
        <f>[1]!VendorFilteredRows( EquipmentListTable[],EquipmentListTable[Supplier], FilterSpecs!$A$6, $A$2)</f>
        <v>538</v>
      </c>
      <c r="R388" s="125" t="str">
        <f>[1]!VendorFilteredRows( EquipmentListTable[],EquipmentListTable[Supplier], FilterSpecs!$A$6, $A$2)</f>
        <v>PRT-14284</v>
      </c>
      <c r="S388" s="125">
        <f>[1]!VendorFilteredRows( EquipmentListTable[],EquipmentListTable[Supplier], FilterSpecs!$A$6, $A$2)</f>
        <v>0</v>
      </c>
      <c r="T388" s="125">
        <f>[1]!VendorFilteredRows( EquipmentListTable[],EquipmentListTable[Supplier], FilterSpecs!$A$6, $A$2)</f>
        <v>0</v>
      </c>
      <c r="U388" s="125">
        <f>[1]!VendorFilteredRows( EquipmentListTable[],EquipmentListTable[Supplier], FilterSpecs!$A$6, $A$2)</f>
        <v>0</v>
      </c>
      <c r="V388" s="125">
        <f>[1]!VendorFilteredRows( EquipmentListTable[],EquipmentListTable[Supplier], FilterSpecs!$A$6, $A$2)</f>
        <v>0</v>
      </c>
      <c r="W388" s="125">
        <f>[1]!VendorFilteredRows( EquipmentListTable[],EquipmentListTable[Supplier], FilterSpecs!$A$6, $A$2)</f>
        <v>0</v>
      </c>
      <c r="X388" s="125" t="str">
        <f>[1]!VendorFilteredRows( EquipmentListTable[],EquipmentListTable[Supplier], FilterSpecs!$A$6, $A$2)</f>
        <v>https://www.sparkfun.com/products/14284</v>
      </c>
      <c r="Y388" s="125" t="str">
        <f>[1]!VendorFilteredRows( EquipmentListTable[],EquipmentListTable[Supplier], FilterSpecs!$A$6, $A$2)</f>
        <v>https://cdn.sparkfun.com/r/92-92/assets/parts/1/2/2/4/2/13870-01.jpg</v>
      </c>
      <c r="Z388" s="125" t="str">
        <f>[1]!VendorFilteredRows( EquipmentListTable[],EquipmentListTable[Supplier], FilterSpecs!$A$6, $A$2)</f>
        <v>https://www.sparkfun.com/products/14284</v>
      </c>
      <c r="AA388" s="125" t="str">
        <f>[1]!VendorFilteredRows( EquipmentListTable[],EquipmentListTable[Supplier], FilterSpecs!$A$6, $A$2)</f>
        <v>https://www.mouser.com/ProductDetail/474-PRT-14284</v>
      </c>
      <c r="AB388" s="125"/>
      <c r="AC388" s="125"/>
    </row>
    <row r="389" spans="1:29" x14ac:dyDescent="0.3">
      <c r="A389" s="125" t="str">
        <f>[1]!VendorFilteredRows( EquipmentListTable[],EquipmentListTable[Supplier], FilterSpecs!$A$6, $A$2)</f>
        <v>Low-Level Electronics</v>
      </c>
      <c r="B389" s="125" t="str">
        <f>[1]!VendorFilteredRows( EquipmentListTable[],EquipmentListTable[Supplier], FilterSpecs!$A$6, $A$2)</f>
        <v>Jumper Wires, PTH</v>
      </c>
      <c r="C389" s="125" t="str">
        <f>[1]!VendorFilteredRows( EquipmentListTable[],EquipmentListTable[Supplier], FilterSpecs!$A$6, $A$2)</f>
        <v>SparkFun</v>
      </c>
      <c r="D389" s="125" t="str">
        <f>[1]!VendorFilteredRows( EquipmentListTable[],EquipmentListTable[Supplier], FilterSpecs!$A$6, $A$2)</f>
        <v>PRT-11709</v>
      </c>
      <c r="E389" s="125">
        <f>[1]!VendorFilteredRows( EquipmentListTable[],EquipmentListTable[Supplier], FilterSpecs!$A$6, $A$2)</f>
        <v>0</v>
      </c>
      <c r="F389" s="125">
        <f>[1]!VendorFilteredRows( EquipmentListTable[],EquipmentListTable[Supplier], FilterSpecs!$A$6, $A$2)</f>
        <v>0</v>
      </c>
      <c r="G389" s="125">
        <f>[1]!VendorFilteredRows( EquipmentListTable[],EquipmentListTable[Supplier], FilterSpecs!$A$6, $A$2)</f>
        <v>0</v>
      </c>
      <c r="H389" s="125">
        <f>[1]!VendorFilteredRows( EquipmentListTable[],EquipmentListTable[Supplier], FilterSpecs!$A$6, $A$2)</f>
        <v>0</v>
      </c>
      <c r="I389" s="125">
        <f>[1]!VendorFilteredRows( EquipmentListTable[],EquipmentListTable[Supplier], FilterSpecs!$A$6, $A$2)</f>
        <v>0</v>
      </c>
      <c r="J389" s="125">
        <f>[1]!VendorFilteredRows( EquipmentListTable[],EquipmentListTable[Supplier], FilterSpecs!$A$6, $A$2)</f>
        <v>0</v>
      </c>
      <c r="K389" s="125">
        <f>[1]!VendorFilteredRows( EquipmentListTable[],EquipmentListTable[Supplier], FilterSpecs!$A$6, $A$2)</f>
        <v>0</v>
      </c>
      <c r="L389" s="125">
        <f>[1]!VendorFilteredRows( EquipmentListTable[],EquipmentListTable[Supplier], FilterSpecs!$A$6, $A$2)</f>
        <v>0</v>
      </c>
      <c r="M389" s="125" t="str">
        <f>[1]!VendorFilteredRows( EquipmentListTable[],EquipmentListTable[Supplier], FilterSpecs!$A$6, $A$2)</f>
        <v>Jumper Wires Premium 6\" M/M - 20 AWG (10 Pack)</v>
      </c>
      <c r="N389" s="125">
        <f>[1]!VendorFilteredRows( EquipmentListTable[],EquipmentListTable[Supplier], FilterSpecs!$A$6, $A$2)</f>
        <v>4.95</v>
      </c>
      <c r="O389" s="125">
        <f>[1]!VendorFilteredRows( EquipmentListTable[],EquipmentListTable[Supplier], FilterSpecs!$A$6, $A$2)</f>
        <v>0</v>
      </c>
      <c r="P389" s="125" t="str">
        <f>[1]!VendorFilteredRows( EquipmentListTable[],EquipmentListTable[Supplier], FilterSpecs!$A$6, $A$2)</f>
        <v>A</v>
      </c>
      <c r="Q389" s="125">
        <f>[1]!VendorFilteredRows( EquipmentListTable[],EquipmentListTable[Supplier], FilterSpecs!$A$6, $A$2)</f>
        <v>539</v>
      </c>
      <c r="R389" s="125" t="str">
        <f>[1]!VendorFilteredRows( EquipmentListTable[],EquipmentListTable[Supplier], FilterSpecs!$A$6, $A$2)</f>
        <v>PRT-11709</v>
      </c>
      <c r="S389" s="125">
        <f>[1]!VendorFilteredRows( EquipmentListTable[],EquipmentListTable[Supplier], FilterSpecs!$A$6, $A$2)</f>
        <v>0</v>
      </c>
      <c r="T389" s="125">
        <f>[1]!VendorFilteredRows( EquipmentListTable[],EquipmentListTable[Supplier], FilterSpecs!$A$6, $A$2)</f>
        <v>0</v>
      </c>
      <c r="U389" s="125">
        <f>[1]!VendorFilteredRows( EquipmentListTable[],EquipmentListTable[Supplier], FilterSpecs!$A$6, $A$2)</f>
        <v>0</v>
      </c>
      <c r="V389" s="125">
        <f>[1]!VendorFilteredRows( EquipmentListTable[],EquipmentListTable[Supplier], FilterSpecs!$A$6, $A$2)</f>
        <v>0</v>
      </c>
      <c r="W389" s="125">
        <f>[1]!VendorFilteredRows( EquipmentListTable[],EquipmentListTable[Supplier], FilterSpecs!$A$6, $A$2)</f>
        <v>0</v>
      </c>
      <c r="X389" s="125" t="str">
        <f>[1]!VendorFilteredRows( EquipmentListTable[],EquipmentListTable[Supplier], FilterSpecs!$A$6, $A$2)</f>
        <v>https://www.sparkfun.com/products/11710</v>
      </c>
      <c r="Y389" s="125" t="str">
        <f>[1]!VendorFilteredRows( EquipmentListTable[],EquipmentListTable[Supplier], FilterSpecs!$A$6, $A$2)</f>
        <v>https://cdn.sparkfun.com/r/92-92/assets/parts/7/8/9/3/11710-01.jpg</v>
      </c>
      <c r="Z389" s="125" t="str">
        <f>[1]!VendorFilteredRows( EquipmentListTable[],EquipmentListTable[Supplier], FilterSpecs!$A$6, $A$2)</f>
        <v>https://www.sparkfun.com/products/11709</v>
      </c>
      <c r="AA389" s="125" t="str">
        <f>[1]!VendorFilteredRows( EquipmentListTable[],EquipmentListTable[Supplier], FilterSpecs!$A$6, $A$2)</f>
        <v>https://www.mouser.com/ProductDetail/474-PRT-11709</v>
      </c>
      <c r="AB389" s="125"/>
      <c r="AC389" s="125"/>
    </row>
    <row r="390" spans="1:29" x14ac:dyDescent="0.3">
      <c r="A390" s="125" t="str">
        <f>[1]!VendorFilteredRows( EquipmentListTable[],EquipmentListTable[Supplier], FilterSpecs!$A$6, $A$2)</f>
        <v>Low-Level Electronics</v>
      </c>
      <c r="B390" s="125" t="str">
        <f>[1]!VendorFilteredRows( EquipmentListTable[],EquipmentListTable[Supplier], FilterSpecs!$A$6, $A$2)</f>
        <v>Jumper Wires, PTH</v>
      </c>
      <c r="C390" s="125" t="str">
        <f>[1]!VendorFilteredRows( EquipmentListTable[],EquipmentListTable[Supplier], FilterSpecs!$A$6, $A$2)</f>
        <v>SparkFun</v>
      </c>
      <c r="D390" s="125" t="str">
        <f>[1]!VendorFilteredRows( EquipmentListTable[],EquipmentListTable[Supplier], FilterSpecs!$A$6, $A$2)</f>
        <v>PRT-08431</v>
      </c>
      <c r="E390" s="125">
        <f>[1]!VendorFilteredRows( EquipmentListTable[],EquipmentListTable[Supplier], FilterSpecs!$A$6, $A$2)</f>
        <v>0</v>
      </c>
      <c r="F390" s="125">
        <f>[1]!VendorFilteredRows( EquipmentListTable[],EquipmentListTable[Supplier], FilterSpecs!$A$6, $A$2)</f>
        <v>0</v>
      </c>
      <c r="G390" s="125">
        <f>[1]!VendorFilteredRows( EquipmentListTable[],EquipmentListTable[Supplier], FilterSpecs!$A$6, $A$2)</f>
        <v>0</v>
      </c>
      <c r="H390" s="125">
        <f>[1]!VendorFilteredRows( EquipmentListTable[],EquipmentListTable[Supplier], FilterSpecs!$A$6, $A$2)</f>
        <v>0</v>
      </c>
      <c r="I390" s="125">
        <f>[1]!VendorFilteredRows( EquipmentListTable[],EquipmentListTable[Supplier], FilterSpecs!$A$6, $A$2)</f>
        <v>0</v>
      </c>
      <c r="J390" s="125">
        <f>[1]!VendorFilteredRows( EquipmentListTable[],EquipmentListTable[Supplier], FilterSpecs!$A$6, $A$2)</f>
        <v>0</v>
      </c>
      <c r="K390" s="125">
        <f>[1]!VendorFilteredRows( EquipmentListTable[],EquipmentListTable[Supplier], FilterSpecs!$A$6, $A$2)</f>
        <v>0</v>
      </c>
      <c r="L390" s="125">
        <f>[1]!VendorFilteredRows( EquipmentListTable[],EquipmentListTable[Supplier], FilterSpecs!$A$6, $A$2)</f>
        <v>0</v>
      </c>
      <c r="M390" s="125" t="str">
        <f>[1]!VendorFilteredRows( EquipmentListTable[],EquipmentListTable[Supplier], FilterSpecs!$A$6, $A$2)</f>
        <v>Jumper Wires Premium 6\" M/M Pack of 10</v>
      </c>
      <c r="N390" s="125">
        <f>[1]!VendorFilteredRows( EquipmentListTable[],EquipmentListTable[Supplier], FilterSpecs!$A$6, $A$2)</f>
        <v>3.95</v>
      </c>
      <c r="O390" s="125">
        <f>[1]!VendorFilteredRows( EquipmentListTable[],EquipmentListTable[Supplier], FilterSpecs!$A$6, $A$2)</f>
        <v>0</v>
      </c>
      <c r="P390" s="125" t="str">
        <f>[1]!VendorFilteredRows( EquipmentListTable[],EquipmentListTable[Supplier], FilterSpecs!$A$6, $A$2)</f>
        <v>A</v>
      </c>
      <c r="Q390" s="125">
        <f>[1]!VendorFilteredRows( EquipmentListTable[],EquipmentListTable[Supplier], FilterSpecs!$A$6, $A$2)</f>
        <v>540</v>
      </c>
      <c r="R390" s="125" t="str">
        <f>[1]!VendorFilteredRows( EquipmentListTable[],EquipmentListTable[Supplier], FilterSpecs!$A$6, $A$2)</f>
        <v>PRT-08431</v>
      </c>
      <c r="S390" s="125">
        <f>[1]!VendorFilteredRows( EquipmentListTable[],EquipmentListTable[Supplier], FilterSpecs!$A$6, $A$2)</f>
        <v>0</v>
      </c>
      <c r="T390" s="125">
        <f>[1]!VendorFilteredRows( EquipmentListTable[],EquipmentListTable[Supplier], FilterSpecs!$A$6, $A$2)</f>
        <v>0</v>
      </c>
      <c r="U390" s="125">
        <f>[1]!VendorFilteredRows( EquipmentListTable[],EquipmentListTable[Supplier], FilterSpecs!$A$6, $A$2)</f>
        <v>0</v>
      </c>
      <c r="V390" s="125">
        <f>[1]!VendorFilteredRows( EquipmentListTable[],EquipmentListTable[Supplier], FilterSpecs!$A$6, $A$2)</f>
        <v>0</v>
      </c>
      <c r="W390" s="125">
        <f>[1]!VendorFilteredRows( EquipmentListTable[],EquipmentListTable[Supplier], FilterSpecs!$A$6, $A$2)</f>
        <v>0</v>
      </c>
      <c r="X390" s="125" t="str">
        <f>[1]!VendorFilteredRows( EquipmentListTable[],EquipmentListTable[Supplier], FilterSpecs!$A$6, $A$2)</f>
        <v>https://www.sparkfun.com/products/8431</v>
      </c>
      <c r="Y390" s="125" t="str">
        <f>[1]!VendorFilteredRows( EquipmentListTable[],EquipmentListTable[Supplier], FilterSpecs!$A$6, $A$2)</f>
        <v>https://cdn.sparkfun.com/r/92-92/assets/parts/1/1/8/1/JumperWire-Male-01-L.jpg</v>
      </c>
      <c r="Z390" s="125" t="str">
        <f>[1]!VendorFilteredRows( EquipmentListTable[],EquipmentListTable[Supplier], FilterSpecs!$A$6, $A$2)</f>
        <v>https://www.sparkfun.com/products/08431</v>
      </c>
      <c r="AA390" s="125" t="str">
        <f>[1]!VendorFilteredRows( EquipmentListTable[],EquipmentListTable[Supplier], FilterSpecs!$A$6, $A$2)</f>
        <v>https://www.mouser.com/ProductDetail/474-PRT-08431</v>
      </c>
      <c r="AB390" s="125"/>
      <c r="AC390" s="125"/>
    </row>
    <row r="391" spans="1:29" x14ac:dyDescent="0.3">
      <c r="A391" s="125" t="str">
        <f>[1]!VendorFilteredRows( EquipmentListTable[],EquipmentListTable[Supplier], FilterSpecs!$A$6, $A$2)</f>
        <v>Low-Level Electronics</v>
      </c>
      <c r="B391" s="125" t="str">
        <f>[1]!VendorFilteredRows( EquipmentListTable[],EquipmentListTable[Supplier], FilterSpecs!$A$6, $A$2)</f>
        <v>Jumper Wires, PTH</v>
      </c>
      <c r="C391" s="125" t="str">
        <f>[1]!VendorFilteredRows( EquipmentListTable[],EquipmentListTable[Supplier], FilterSpecs!$A$6, $A$2)</f>
        <v>SparkFun</v>
      </c>
      <c r="D391" s="125" t="str">
        <f>[1]!VendorFilteredRows( EquipmentListTable[],EquipmentListTable[Supplier], FilterSpecs!$A$6, $A$2)</f>
        <v>PRT-11026</v>
      </c>
      <c r="E391" s="125">
        <f>[1]!VendorFilteredRows( EquipmentListTable[],EquipmentListTable[Supplier], FilterSpecs!$A$6, $A$2)</f>
        <v>0</v>
      </c>
      <c r="F391" s="125">
        <f>[1]!VendorFilteredRows( EquipmentListTable[],EquipmentListTable[Supplier], FilterSpecs!$A$6, $A$2)</f>
        <v>0</v>
      </c>
      <c r="G391" s="125">
        <f>[1]!VendorFilteredRows( EquipmentListTable[],EquipmentListTable[Supplier], FilterSpecs!$A$6, $A$2)</f>
        <v>0</v>
      </c>
      <c r="H391" s="125">
        <f>[1]!VendorFilteredRows( EquipmentListTable[],EquipmentListTable[Supplier], FilterSpecs!$A$6, $A$2)</f>
        <v>0</v>
      </c>
      <c r="I391" s="125">
        <f>[1]!VendorFilteredRows( EquipmentListTable[],EquipmentListTable[Supplier], FilterSpecs!$A$6, $A$2)</f>
        <v>0</v>
      </c>
      <c r="J391" s="125">
        <f>[1]!VendorFilteredRows( EquipmentListTable[],EquipmentListTable[Supplier], FilterSpecs!$A$6, $A$2)</f>
        <v>0</v>
      </c>
      <c r="K391" s="125">
        <f>[1]!VendorFilteredRows( EquipmentListTable[],EquipmentListTable[Supplier], FilterSpecs!$A$6, $A$2)</f>
        <v>0</v>
      </c>
      <c r="L391" s="125">
        <f>[1]!VendorFilteredRows( EquipmentListTable[],EquipmentListTable[Supplier], FilterSpecs!$A$6, $A$2)</f>
        <v>0</v>
      </c>
      <c r="M391" s="125" t="str">
        <f>[1]!VendorFilteredRows( EquipmentListTable[],EquipmentListTable[Supplier], FilterSpecs!$A$6, $A$2)</f>
        <v>Jumper Wires Standard 7\" M/M - 30 AWG (30 Pack)</v>
      </c>
      <c r="N391" s="125">
        <f>[1]!VendorFilteredRows( EquipmentListTable[],EquipmentListTable[Supplier], FilterSpecs!$A$6, $A$2)</f>
        <v>1.95</v>
      </c>
      <c r="O391" s="125">
        <f>[1]!VendorFilteredRows( EquipmentListTable[],EquipmentListTable[Supplier], FilterSpecs!$A$6, $A$2)</f>
        <v>0</v>
      </c>
      <c r="P391" s="125" t="str">
        <f>[1]!VendorFilteredRows( EquipmentListTable[],EquipmentListTable[Supplier], FilterSpecs!$A$6, $A$2)</f>
        <v>A</v>
      </c>
      <c r="Q391" s="125">
        <f>[1]!VendorFilteredRows( EquipmentListTable[],EquipmentListTable[Supplier], FilterSpecs!$A$6, $A$2)</f>
        <v>541</v>
      </c>
      <c r="R391" s="125" t="str">
        <f>[1]!VendorFilteredRows( EquipmentListTable[],EquipmentListTable[Supplier], FilterSpecs!$A$6, $A$2)</f>
        <v>PRT-11026</v>
      </c>
      <c r="S391" s="125">
        <f>[1]!VendorFilteredRows( EquipmentListTable[],EquipmentListTable[Supplier], FilterSpecs!$A$6, $A$2)</f>
        <v>0</v>
      </c>
      <c r="T391" s="125">
        <f>[1]!VendorFilteredRows( EquipmentListTable[],EquipmentListTable[Supplier], FilterSpecs!$A$6, $A$2)</f>
        <v>0</v>
      </c>
      <c r="U391" s="125">
        <f>[1]!VendorFilteredRows( EquipmentListTable[],EquipmentListTable[Supplier], FilterSpecs!$A$6, $A$2)</f>
        <v>0</v>
      </c>
      <c r="V391" s="125">
        <f>[1]!VendorFilteredRows( EquipmentListTable[],EquipmentListTable[Supplier], FilterSpecs!$A$6, $A$2)</f>
        <v>0</v>
      </c>
      <c r="W391" s="125">
        <f>[1]!VendorFilteredRows( EquipmentListTable[],EquipmentListTable[Supplier], FilterSpecs!$A$6, $A$2)</f>
        <v>0</v>
      </c>
      <c r="X391" s="125" t="str">
        <f>[1]!VendorFilteredRows( EquipmentListTable[],EquipmentListTable[Supplier], FilterSpecs!$A$6, $A$2)</f>
        <v>https://www.sparkfun.com/products/11026</v>
      </c>
      <c r="Y391" s="125" t="str">
        <f>[1]!VendorFilteredRows( EquipmentListTable[],EquipmentListTable[Supplier], FilterSpecs!$A$6, $A$2)</f>
        <v>https://cdn.sparkfun.com/r/92-92/assets/parts/3/7/0/4/11026-02.jpg</v>
      </c>
      <c r="Z391" s="125" t="str">
        <f>[1]!VendorFilteredRows( EquipmentListTable[],EquipmentListTable[Supplier], FilterSpecs!$A$6, $A$2)</f>
        <v>https://www.sparkfun.com/products/11026</v>
      </c>
      <c r="AA391" s="125" t="str">
        <f>[1]!VendorFilteredRows( EquipmentListTable[],EquipmentListTable[Supplier], FilterSpecs!$A$6, $A$2)</f>
        <v>https://www.mouser.com/ProductDetail/474-PRT-11026</v>
      </c>
      <c r="AB391" s="125"/>
      <c r="AC391" s="125"/>
    </row>
    <row r="392" spans="1:29" x14ac:dyDescent="0.3">
      <c r="A392" s="125" t="str">
        <f>[1]!VendorFilteredRows( EquipmentListTable[],EquipmentListTable[Supplier], FilterSpecs!$A$6, $A$2)</f>
        <v>Low-Level Electronics</v>
      </c>
      <c r="B392" s="125" t="str">
        <f>[1]!VendorFilteredRows( EquipmentListTable[],EquipmentListTable[Supplier], FilterSpecs!$A$6, $A$2)</f>
        <v>Passive Components</v>
      </c>
      <c r="C392" s="125" t="str">
        <f>[1]!VendorFilteredRows( EquipmentListTable[],EquipmentListTable[Supplier], FilterSpecs!$A$6, $A$2)</f>
        <v>SparkFun</v>
      </c>
      <c r="D392" s="125" t="str">
        <f>[1]!VendorFilteredRows( EquipmentListTable[],EquipmentListTable[Supplier], FilterSpecs!$A$6, $A$2)</f>
        <v>COM-10969</v>
      </c>
      <c r="E392" s="125">
        <f>[1]!VendorFilteredRows( EquipmentListTable[],EquipmentListTable[Supplier], FilterSpecs!$A$6, $A$2)</f>
        <v>0</v>
      </c>
      <c r="F392" s="125">
        <f>[1]!VendorFilteredRows( EquipmentListTable[],EquipmentListTable[Supplier], FilterSpecs!$A$6, $A$2)</f>
        <v>1</v>
      </c>
      <c r="G392" s="125">
        <f>[1]!VendorFilteredRows( EquipmentListTable[],EquipmentListTable[Supplier], FilterSpecs!$A$6, $A$2)</f>
        <v>1</v>
      </c>
      <c r="H392" s="125">
        <f>[1]!VendorFilteredRows( EquipmentListTable[],EquipmentListTable[Supplier], FilterSpecs!$A$6, $A$2)</f>
        <v>1</v>
      </c>
      <c r="I392" s="125">
        <f>[1]!VendorFilteredRows( EquipmentListTable[],EquipmentListTable[Supplier], FilterSpecs!$A$6, $A$2)</f>
        <v>1</v>
      </c>
      <c r="J392" s="125">
        <f>[1]!VendorFilteredRows( EquipmentListTable[],EquipmentListTable[Supplier], FilterSpecs!$A$6, $A$2)</f>
        <v>1</v>
      </c>
      <c r="K392" s="125">
        <f>[1]!VendorFilteredRows( EquipmentListTable[],EquipmentListTable[Supplier], FilterSpecs!$A$6, $A$2)</f>
        <v>0</v>
      </c>
      <c r="L392" s="125">
        <f>[1]!VendorFilteredRows( EquipmentListTable[],EquipmentListTable[Supplier], FilterSpecs!$A$6, $A$2)</f>
        <v>0</v>
      </c>
      <c r="M392" s="125" t="str">
        <f>[1]!VendorFilteredRows( EquipmentListTable[],EquipmentListTable[Supplier], FilterSpecs!$A$6, $A$2)</f>
        <v>Resistor Kit - 1/4W (500 total)</v>
      </c>
      <c r="N392" s="125">
        <f>[1]!VendorFilteredRows( EquipmentListTable[],EquipmentListTable[Supplier], FilterSpecs!$A$6, $A$2)</f>
        <v>7.95</v>
      </c>
      <c r="O392" s="125">
        <f>[1]!VendorFilteredRows( EquipmentListTable[],EquipmentListTable[Supplier], FilterSpecs!$A$6, $A$2)</f>
        <v>0</v>
      </c>
      <c r="P392" s="125" t="str">
        <f>[1]!VendorFilteredRows( EquipmentListTable[],EquipmentListTable[Supplier], FilterSpecs!$A$6, $A$2)</f>
        <v>A</v>
      </c>
      <c r="Q392" s="125">
        <f>[1]!VendorFilteredRows( EquipmentListTable[],EquipmentListTable[Supplier], FilterSpecs!$A$6, $A$2)</f>
        <v>542</v>
      </c>
      <c r="R392" s="125" t="str">
        <f>[1]!VendorFilteredRows( EquipmentListTable[],EquipmentListTable[Supplier], FilterSpecs!$A$6, $A$2)</f>
        <v>COM-10969</v>
      </c>
      <c r="S392" s="125">
        <f>[1]!VendorFilteredRows( EquipmentListTable[],EquipmentListTable[Supplier], FilterSpecs!$A$6, $A$2)</f>
        <v>0</v>
      </c>
      <c r="T392" s="125">
        <f>[1]!VendorFilteredRows( EquipmentListTable[],EquipmentListTable[Supplier], FilterSpecs!$A$6, $A$2)</f>
        <v>7.95</v>
      </c>
      <c r="U392" s="125">
        <f>[1]!VendorFilteredRows( EquipmentListTable[],EquipmentListTable[Supplier], FilterSpecs!$A$6, $A$2)</f>
        <v>7.95</v>
      </c>
      <c r="V392" s="125">
        <f>[1]!VendorFilteredRows( EquipmentListTable[],EquipmentListTable[Supplier], FilterSpecs!$A$6, $A$2)</f>
        <v>0</v>
      </c>
      <c r="W392" s="125">
        <f>[1]!VendorFilteredRows( EquipmentListTable[],EquipmentListTable[Supplier], FilterSpecs!$A$6, $A$2)</f>
        <v>0</v>
      </c>
      <c r="X392" s="125" t="str">
        <f>[1]!VendorFilteredRows( EquipmentListTable[],EquipmentListTable[Supplier], FilterSpecs!$A$6, $A$2)</f>
        <v>https://www.sparkfun.com/products/10969</v>
      </c>
      <c r="Y392" s="125" t="str">
        <f>[1]!VendorFilteredRows( EquipmentListTable[],EquipmentListTable[Supplier], FilterSpecs!$A$6, $A$2)</f>
        <v>https://cdn.sparkfun.com/r/92-92/assets/parts/6/1/7/1/10969-01.jpg</v>
      </c>
      <c r="Z392" s="125" t="str">
        <f>[1]!VendorFilteredRows( EquipmentListTable[],EquipmentListTable[Supplier], FilterSpecs!$A$6, $A$2)</f>
        <v>https://www.sparkfun.com/products/10969</v>
      </c>
      <c r="AA392" s="125" t="str">
        <f>[1]!VendorFilteredRows( EquipmentListTable[],EquipmentListTable[Supplier], FilterSpecs!$A$6, $A$2)</f>
        <v>https://www.mouser.com/ProductDetail/474-COM-10969</v>
      </c>
      <c r="AB392" s="125"/>
      <c r="AC392" s="125"/>
    </row>
    <row r="393" spans="1:29" x14ac:dyDescent="0.3">
      <c r="A393" s="125" t="str">
        <f>[1]!VendorFilteredRows( EquipmentListTable[],EquipmentListTable[Supplier], FilterSpecs!$A$6, $A$2)</f>
        <v>Low-Level Electronics</v>
      </c>
      <c r="B393" s="125" t="str">
        <f>[1]!VendorFilteredRows( EquipmentListTable[],EquipmentListTable[Supplier], FilterSpecs!$A$6, $A$2)</f>
        <v>Passive Components</v>
      </c>
      <c r="C393" s="125" t="str">
        <f>[1]!VendorFilteredRows( EquipmentListTable[],EquipmentListTable[Supplier], FilterSpecs!$A$6, $A$2)</f>
        <v>SparkFun</v>
      </c>
      <c r="D393" s="125" t="str">
        <f>[1]!VendorFilteredRows( EquipmentListTable[],EquipmentListTable[Supplier], FilterSpecs!$A$6, $A$2)</f>
        <v>COM-10856</v>
      </c>
      <c r="E393" s="125">
        <f>[1]!VendorFilteredRows( EquipmentListTable[],EquipmentListTable[Supplier], FilterSpecs!$A$6, $A$2)</f>
        <v>1</v>
      </c>
      <c r="F393" s="125">
        <f>[1]!VendorFilteredRows( EquipmentListTable[],EquipmentListTable[Supplier], FilterSpecs!$A$6, $A$2)</f>
        <v>0</v>
      </c>
      <c r="G393" s="125">
        <f>[1]!VendorFilteredRows( EquipmentListTable[],EquipmentListTable[Supplier], FilterSpecs!$A$6, $A$2)</f>
        <v>0</v>
      </c>
      <c r="H393" s="125">
        <f>[1]!VendorFilteredRows( EquipmentListTable[],EquipmentListTable[Supplier], FilterSpecs!$A$6, $A$2)</f>
        <v>5</v>
      </c>
      <c r="I393" s="125">
        <f>[1]!VendorFilteredRows( EquipmentListTable[],EquipmentListTable[Supplier], FilterSpecs!$A$6, $A$2)</f>
        <v>5</v>
      </c>
      <c r="J393" s="125">
        <f>[1]!VendorFilteredRows( EquipmentListTable[],EquipmentListTable[Supplier], FilterSpecs!$A$6, $A$2)</f>
        <v>5</v>
      </c>
      <c r="K393" s="125">
        <f>[1]!VendorFilteredRows( EquipmentListTable[],EquipmentListTable[Supplier], FilterSpecs!$A$6, $A$2)</f>
        <v>0</v>
      </c>
      <c r="L393" s="125">
        <f>[1]!VendorFilteredRows( EquipmentListTable[],EquipmentListTable[Supplier], FilterSpecs!$A$6, $A$2)</f>
        <v>0</v>
      </c>
      <c r="M393" s="125" t="str">
        <f>[1]!VendorFilteredRows( EquipmentListTable[],EquipmentListTable[Supplier], FilterSpecs!$A$6, $A$2)</f>
        <v>Resistor Network - 10K Ohm (6-pin bussed)</v>
      </c>
      <c r="N393" s="125">
        <f>[1]!VendorFilteredRows( EquipmentListTable[],EquipmentListTable[Supplier], FilterSpecs!$A$6, $A$2)</f>
        <v>0.5</v>
      </c>
      <c r="O393" s="125">
        <f>[1]!VendorFilteredRows( EquipmentListTable[],EquipmentListTable[Supplier], FilterSpecs!$A$6, $A$2)</f>
        <v>0</v>
      </c>
      <c r="P393" s="125" t="str">
        <f>[1]!VendorFilteredRows( EquipmentListTable[],EquipmentListTable[Supplier], FilterSpecs!$A$6, $A$2)</f>
        <v>B</v>
      </c>
      <c r="Q393" s="125">
        <f>[1]!VendorFilteredRows( EquipmentListTable[],EquipmentListTable[Supplier], FilterSpecs!$A$6, $A$2)</f>
        <v>543</v>
      </c>
      <c r="R393" s="125" t="str">
        <f>[1]!VendorFilteredRows( EquipmentListTable[],EquipmentListTable[Supplier], FilterSpecs!$A$6, $A$2)</f>
        <v>COM-10856</v>
      </c>
      <c r="S393" s="125">
        <f>[1]!VendorFilteredRows( EquipmentListTable[],EquipmentListTable[Supplier], FilterSpecs!$A$6, $A$2)</f>
        <v>0.5</v>
      </c>
      <c r="T393" s="125">
        <f>[1]!VendorFilteredRows( EquipmentListTable[],EquipmentListTable[Supplier], FilterSpecs!$A$6, $A$2)</f>
        <v>2.5</v>
      </c>
      <c r="U393" s="125">
        <f>[1]!VendorFilteredRows( EquipmentListTable[],EquipmentListTable[Supplier], FilterSpecs!$A$6, $A$2)</f>
        <v>2.5</v>
      </c>
      <c r="V393" s="125">
        <f>[1]!VendorFilteredRows( EquipmentListTable[],EquipmentListTable[Supplier], FilterSpecs!$A$6, $A$2)</f>
        <v>0</v>
      </c>
      <c r="W393" s="125">
        <f>[1]!VendorFilteredRows( EquipmentListTable[],EquipmentListTable[Supplier], FilterSpecs!$A$6, $A$2)</f>
        <v>0</v>
      </c>
      <c r="X393" s="125" t="str">
        <f>[1]!VendorFilteredRows( EquipmentListTable[],EquipmentListTable[Supplier], FilterSpecs!$A$6, $A$2)</f>
        <v>https://www.sparkfun.com/products/10856</v>
      </c>
      <c r="Y393" s="125" t="str">
        <f>[1]!VendorFilteredRows( EquipmentListTable[],EquipmentListTable[Supplier], FilterSpecs!$A$6, $A$2)</f>
        <v>https://cdn.sparkfun.com/r/92-92/assets/parts/5/8/6/9/10856-01a.jpg</v>
      </c>
      <c r="Z393" s="125" t="str">
        <f>[1]!VendorFilteredRows( EquipmentListTable[],EquipmentListTable[Supplier], FilterSpecs!$A$6, $A$2)</f>
        <v>https://www.sparkfun.com/products/10856</v>
      </c>
      <c r="AA393" s="125" t="str">
        <f>[1]!VendorFilteredRows( EquipmentListTable[],EquipmentListTable[Supplier], FilterSpecs!$A$6, $A$2)</f>
        <v>https://www.mouser.com/ProductDetail/474-COM-10856</v>
      </c>
      <c r="AB393" s="125"/>
      <c r="AC393" s="125"/>
    </row>
    <row r="394" spans="1:29" x14ac:dyDescent="0.3">
      <c r="A394" s="125" t="str">
        <f>[1]!VendorFilteredRows( EquipmentListTable[],EquipmentListTable[Supplier], FilterSpecs!$A$6, $A$2)</f>
        <v>Low-Level Electronics</v>
      </c>
      <c r="B394" s="125" t="str">
        <f>[1]!VendorFilteredRows( EquipmentListTable[],EquipmentListTable[Supplier], FilterSpecs!$A$6, $A$2)</f>
        <v>Passive Components</v>
      </c>
      <c r="C394" s="125" t="str">
        <f>[1]!VendorFilteredRows( EquipmentListTable[],EquipmentListTable[Supplier], FilterSpecs!$A$6, $A$2)</f>
        <v>SparkFun</v>
      </c>
      <c r="D394" s="125" t="str">
        <f>[1]!VendorFilteredRows( EquipmentListTable[],EquipmentListTable[Supplier], FilterSpecs!$A$6, $A$2)</f>
        <v>COM-10855</v>
      </c>
      <c r="E394" s="125">
        <f>[1]!VendorFilteredRows( EquipmentListTable[],EquipmentListTable[Supplier], FilterSpecs!$A$6, $A$2)</f>
        <v>1</v>
      </c>
      <c r="F394" s="125">
        <f>[1]!VendorFilteredRows( EquipmentListTable[],EquipmentListTable[Supplier], FilterSpecs!$A$6, $A$2)</f>
        <v>0</v>
      </c>
      <c r="G394" s="125">
        <f>[1]!VendorFilteredRows( EquipmentListTable[],EquipmentListTable[Supplier], FilterSpecs!$A$6, $A$2)</f>
        <v>0</v>
      </c>
      <c r="H394" s="125">
        <f>[1]!VendorFilteredRows( EquipmentListTable[],EquipmentListTable[Supplier], FilterSpecs!$A$6, $A$2)</f>
        <v>5</v>
      </c>
      <c r="I394" s="125">
        <f>[1]!VendorFilteredRows( EquipmentListTable[],EquipmentListTable[Supplier], FilterSpecs!$A$6, $A$2)</f>
        <v>5</v>
      </c>
      <c r="J394" s="125">
        <f>[1]!VendorFilteredRows( EquipmentListTable[],EquipmentListTable[Supplier], FilterSpecs!$A$6, $A$2)</f>
        <v>5</v>
      </c>
      <c r="K394" s="125">
        <f>[1]!VendorFilteredRows( EquipmentListTable[],EquipmentListTable[Supplier], FilterSpecs!$A$6, $A$2)</f>
        <v>0</v>
      </c>
      <c r="L394" s="125">
        <f>[1]!VendorFilteredRows( EquipmentListTable[],EquipmentListTable[Supplier], FilterSpecs!$A$6, $A$2)</f>
        <v>0</v>
      </c>
      <c r="M394" s="125" t="str">
        <f>[1]!VendorFilteredRows( EquipmentListTable[],EquipmentListTable[Supplier], FilterSpecs!$A$6, $A$2)</f>
        <v>Resistor Network - 330 Ohm (6-pin bussed)</v>
      </c>
      <c r="N394" s="125">
        <f>[1]!VendorFilteredRows( EquipmentListTable[],EquipmentListTable[Supplier], FilterSpecs!$A$6, $A$2)</f>
        <v>0.5</v>
      </c>
      <c r="O394" s="125">
        <f>[1]!VendorFilteredRows( EquipmentListTable[],EquipmentListTable[Supplier], FilterSpecs!$A$6, $A$2)</f>
        <v>0</v>
      </c>
      <c r="P394" s="125" t="str">
        <f>[1]!VendorFilteredRows( EquipmentListTable[],EquipmentListTable[Supplier], FilterSpecs!$A$6, $A$2)</f>
        <v>B</v>
      </c>
      <c r="Q394" s="125">
        <f>[1]!VendorFilteredRows( EquipmentListTable[],EquipmentListTable[Supplier], FilterSpecs!$A$6, $A$2)</f>
        <v>544</v>
      </c>
      <c r="R394" s="125" t="str">
        <f>[1]!VendorFilteredRows( EquipmentListTable[],EquipmentListTable[Supplier], FilterSpecs!$A$6, $A$2)</f>
        <v>COM-10855</v>
      </c>
      <c r="S394" s="125">
        <f>[1]!VendorFilteredRows( EquipmentListTable[],EquipmentListTable[Supplier], FilterSpecs!$A$6, $A$2)</f>
        <v>0.5</v>
      </c>
      <c r="T394" s="125">
        <f>[1]!VendorFilteredRows( EquipmentListTable[],EquipmentListTable[Supplier], FilterSpecs!$A$6, $A$2)</f>
        <v>2.5</v>
      </c>
      <c r="U394" s="125">
        <f>[1]!VendorFilteredRows( EquipmentListTable[],EquipmentListTable[Supplier], FilterSpecs!$A$6, $A$2)</f>
        <v>2.5</v>
      </c>
      <c r="V394" s="125">
        <f>[1]!VendorFilteredRows( EquipmentListTable[],EquipmentListTable[Supplier], FilterSpecs!$A$6, $A$2)</f>
        <v>0</v>
      </c>
      <c r="W394" s="125">
        <f>[1]!VendorFilteredRows( EquipmentListTable[],EquipmentListTable[Supplier], FilterSpecs!$A$6, $A$2)</f>
        <v>0</v>
      </c>
      <c r="X394" s="125" t="str">
        <f>[1]!VendorFilteredRows( EquipmentListTable[],EquipmentListTable[Supplier], FilterSpecs!$A$6, $A$2)</f>
        <v>https://www.sparkfun.com/products/10855</v>
      </c>
      <c r="Y394" s="125" t="str">
        <f>[1]!VendorFilteredRows( EquipmentListTable[],EquipmentListTable[Supplier], FilterSpecs!$A$6, $A$2)</f>
        <v>https://cdn.sparkfun.com/r/92-92/assets/parts/5/8/6/8/10855-01d.jpg</v>
      </c>
      <c r="Z394" s="125" t="str">
        <f>[1]!VendorFilteredRows( EquipmentListTable[],EquipmentListTable[Supplier], FilterSpecs!$A$6, $A$2)</f>
        <v>https://www.sparkfun.com/products/10855</v>
      </c>
      <c r="AA394" s="125" t="str">
        <f>[1]!VendorFilteredRows( EquipmentListTable[],EquipmentListTable[Supplier], FilterSpecs!$A$6, $A$2)</f>
        <v>https://www.mouser.com/ProductDetail/474-COM-10855</v>
      </c>
      <c r="AB394" s="125"/>
      <c r="AC394" s="125"/>
    </row>
    <row r="395" spans="1:29" x14ac:dyDescent="0.3">
      <c r="A395" s="125" t="str">
        <f>[1]!VendorFilteredRows( EquipmentListTable[],EquipmentListTable[Supplier], FilterSpecs!$A$6, $A$2)</f>
        <v>Low-Level Electronics</v>
      </c>
      <c r="B395" s="125" t="str">
        <f>[1]!VendorFilteredRows( EquipmentListTable[],EquipmentListTable[Supplier], FilterSpecs!$A$6, $A$2)</f>
        <v>Passive Components</v>
      </c>
      <c r="C395" s="125" t="str">
        <f>[1]!VendorFilteredRows( EquipmentListTable[],EquipmentListTable[Supplier], FilterSpecs!$A$6, $A$2)</f>
        <v>SparkFun</v>
      </c>
      <c r="D395" s="125" t="str">
        <f>[1]!VendorFilteredRows( EquipmentListTable[],EquipmentListTable[Supplier], FilterSpecs!$A$6, $A$2)</f>
        <v>COM-09120</v>
      </c>
      <c r="E395" s="125">
        <f>[1]!VendorFilteredRows( EquipmentListTable[],EquipmentListTable[Supplier], FilterSpecs!$A$6, $A$2)</f>
        <v>0</v>
      </c>
      <c r="F395" s="125">
        <f>[1]!VendorFilteredRows( EquipmentListTable[],EquipmentListTable[Supplier], FilterSpecs!$A$6, $A$2)</f>
        <v>3</v>
      </c>
      <c r="G395" s="125">
        <f>[1]!VendorFilteredRows( EquipmentListTable[],EquipmentListTable[Supplier], FilterSpecs!$A$6, $A$2)</f>
        <v>0</v>
      </c>
      <c r="H395" s="125">
        <f>[1]!VendorFilteredRows( EquipmentListTable[],EquipmentListTable[Supplier], FilterSpecs!$A$6, $A$2)</f>
        <v>3</v>
      </c>
      <c r="I395" s="125">
        <f>[1]!VendorFilteredRows( EquipmentListTable[],EquipmentListTable[Supplier], FilterSpecs!$A$6, $A$2)</f>
        <v>0</v>
      </c>
      <c r="J395" s="125">
        <f>[1]!VendorFilteredRows( EquipmentListTable[],EquipmentListTable[Supplier], FilterSpecs!$A$6, $A$2)</f>
        <v>0</v>
      </c>
      <c r="K395" s="125">
        <f>[1]!VendorFilteredRows( EquipmentListTable[],EquipmentListTable[Supplier], FilterSpecs!$A$6, $A$2)</f>
        <v>3</v>
      </c>
      <c r="L395" s="125">
        <f>[1]!VendorFilteredRows( EquipmentListTable[],EquipmentListTable[Supplier], FilterSpecs!$A$6, $A$2)</f>
        <v>3</v>
      </c>
      <c r="M395" s="125" t="str">
        <f>[1]!VendorFilteredRows( EquipmentListTable[],EquipmentListTable[Supplier], FilterSpecs!$A$6, $A$2)</f>
        <v>Slide Potentiometer Knob</v>
      </c>
      <c r="N395" s="125">
        <f>[1]!VendorFilteredRows( EquipmentListTable[],EquipmentListTable[Supplier], FilterSpecs!$A$6, $A$2)</f>
        <v>0.95</v>
      </c>
      <c r="O395" s="125">
        <f>[1]!VendorFilteredRows( EquipmentListTable[],EquipmentListTable[Supplier], FilterSpecs!$A$6, $A$2)</f>
        <v>2.85</v>
      </c>
      <c r="P395" s="125" t="str">
        <f>[1]!VendorFilteredRows( EquipmentListTable[],EquipmentListTable[Supplier], FilterSpecs!$A$6, $A$2)</f>
        <v>A</v>
      </c>
      <c r="Q395" s="125">
        <f>[1]!VendorFilteredRows( EquipmentListTable[],EquipmentListTable[Supplier], FilterSpecs!$A$6, $A$2)</f>
        <v>545</v>
      </c>
      <c r="R395" s="125" t="str">
        <f>[1]!VendorFilteredRows( EquipmentListTable[],EquipmentListTable[Supplier], FilterSpecs!$A$6, $A$2)</f>
        <v>COM-09120</v>
      </c>
      <c r="S395" s="125">
        <f>[1]!VendorFilteredRows( EquipmentListTable[],EquipmentListTable[Supplier], FilterSpecs!$A$6, $A$2)</f>
        <v>0</v>
      </c>
      <c r="T395" s="125">
        <f>[1]!VendorFilteredRows( EquipmentListTable[],EquipmentListTable[Supplier], FilterSpecs!$A$6, $A$2)</f>
        <v>2.8499999999999996</v>
      </c>
      <c r="U395" s="125">
        <f>[1]!VendorFilteredRows( EquipmentListTable[],EquipmentListTable[Supplier], FilterSpecs!$A$6, $A$2)</f>
        <v>0</v>
      </c>
      <c r="V395" s="125">
        <f>[1]!VendorFilteredRows( EquipmentListTable[],EquipmentListTable[Supplier], FilterSpecs!$A$6, $A$2)</f>
        <v>2.85</v>
      </c>
      <c r="W395" s="125">
        <f>[1]!VendorFilteredRows( EquipmentListTable[],EquipmentListTable[Supplier], FilterSpecs!$A$6, $A$2)</f>
        <v>2.85</v>
      </c>
      <c r="X395" s="125" t="str">
        <f>[1]!VendorFilteredRows( EquipmentListTable[],EquipmentListTable[Supplier], FilterSpecs!$A$6, $A$2)</f>
        <v>https://www.sparkfun.com/products/9120</v>
      </c>
      <c r="Y395" s="125" t="str">
        <f>[1]!VendorFilteredRows( EquipmentListTable[],EquipmentListTable[Supplier], FilterSpecs!$A$6, $A$2)</f>
        <v>https://cdn.sparkfun.com/r/92-92/assets/parts/2/5/2/5/09120-03-L.jpg</v>
      </c>
      <c r="Z395" s="125" t="str">
        <f>[1]!VendorFilteredRows( EquipmentListTable[],EquipmentListTable[Supplier], FilterSpecs!$A$6, $A$2)</f>
        <v>https://www.sparkfun.com/products/09120</v>
      </c>
      <c r="AA395" s="125" t="str">
        <f>[1]!VendorFilteredRows( EquipmentListTable[],EquipmentListTable[Supplier], FilterSpecs!$A$6, $A$2)</f>
        <v>https://www.mouser.com/ProductDetail/474-COM-09120</v>
      </c>
      <c r="AB395" s="125"/>
      <c r="AC395" s="125"/>
    </row>
    <row r="396" spans="1:29" x14ac:dyDescent="0.3">
      <c r="A396" s="125" t="str">
        <f>[1]!VendorFilteredRows( EquipmentListTable[],EquipmentListTable[Supplier], FilterSpecs!$A$6, $A$2)</f>
        <v>Low-Level Electronics</v>
      </c>
      <c r="B396" s="125" t="str">
        <f>[1]!VendorFilteredRows( EquipmentListTable[],EquipmentListTable[Supplier], FilterSpecs!$A$6, $A$2)</f>
        <v>Passive Components</v>
      </c>
      <c r="C396" s="125" t="str">
        <f>[1]!VendorFilteredRows( EquipmentListTable[],EquipmentListTable[Supplier], FilterSpecs!$A$6, $A$2)</f>
        <v>SparkFun</v>
      </c>
      <c r="D396" s="125" t="str">
        <f>[1]!VendorFilteredRows( EquipmentListTable[],EquipmentListTable[Supplier], FilterSpecs!$A$6, $A$2)</f>
        <v>COM-11620</v>
      </c>
      <c r="E396" s="125">
        <f>[1]!VendorFilteredRows( EquipmentListTable[],EquipmentListTable[Supplier], FilterSpecs!$A$6, $A$2)</f>
        <v>0</v>
      </c>
      <c r="F396" s="125">
        <f>[1]!VendorFilteredRows( EquipmentListTable[],EquipmentListTable[Supplier], FilterSpecs!$A$6, $A$2)</f>
        <v>1</v>
      </c>
      <c r="G396" s="125">
        <f>[1]!VendorFilteredRows( EquipmentListTable[],EquipmentListTable[Supplier], FilterSpecs!$A$6, $A$2)</f>
        <v>0</v>
      </c>
      <c r="H396" s="125">
        <f>[1]!VendorFilteredRows( EquipmentListTable[],EquipmentListTable[Supplier], FilterSpecs!$A$6, $A$2)</f>
        <v>1</v>
      </c>
      <c r="I396" s="125">
        <f>[1]!VendorFilteredRows( EquipmentListTable[],EquipmentListTable[Supplier], FilterSpecs!$A$6, $A$2)</f>
        <v>0</v>
      </c>
      <c r="J396" s="125">
        <f>[1]!VendorFilteredRows( EquipmentListTable[],EquipmentListTable[Supplier], FilterSpecs!$A$6, $A$2)</f>
        <v>0</v>
      </c>
      <c r="K396" s="125">
        <f>[1]!VendorFilteredRows( EquipmentListTable[],EquipmentListTable[Supplier], FilterSpecs!$A$6, $A$2)</f>
        <v>1</v>
      </c>
      <c r="L396" s="125">
        <f>[1]!VendorFilteredRows( EquipmentListTable[],EquipmentListTable[Supplier], FilterSpecs!$A$6, $A$2)</f>
        <v>1</v>
      </c>
      <c r="M396" s="125" t="str">
        <f>[1]!VendorFilteredRows( EquipmentListTable[],EquipmentListTable[Supplier], FilterSpecs!$A$6, $A$2)</f>
        <v>Slide Pot - Small (10k Linear Taper)</v>
      </c>
      <c r="N396" s="125">
        <f>[1]!VendorFilteredRows( EquipmentListTable[],EquipmentListTable[Supplier], FilterSpecs!$A$6, $A$2)</f>
        <v>1.95</v>
      </c>
      <c r="O396" s="125">
        <f>[1]!VendorFilteredRows( EquipmentListTable[],EquipmentListTable[Supplier], FilterSpecs!$A$6, $A$2)</f>
        <v>1.95</v>
      </c>
      <c r="P396" s="125" t="str">
        <f>[1]!VendorFilteredRows( EquipmentListTable[],EquipmentListTable[Supplier], FilterSpecs!$A$6, $A$2)</f>
        <v>A</v>
      </c>
      <c r="Q396" s="125">
        <f>[1]!VendorFilteredRows( EquipmentListTable[],EquipmentListTable[Supplier], FilterSpecs!$A$6, $A$2)</f>
        <v>546</v>
      </c>
      <c r="R396" s="125" t="str">
        <f>[1]!VendorFilteredRows( EquipmentListTable[],EquipmentListTable[Supplier], FilterSpecs!$A$6, $A$2)</f>
        <v>COM-11620</v>
      </c>
      <c r="S396" s="125">
        <f>[1]!VendorFilteredRows( EquipmentListTable[],EquipmentListTable[Supplier], FilterSpecs!$A$6, $A$2)</f>
        <v>0</v>
      </c>
      <c r="T396" s="125">
        <f>[1]!VendorFilteredRows( EquipmentListTable[],EquipmentListTable[Supplier], FilterSpecs!$A$6, $A$2)</f>
        <v>1.95</v>
      </c>
      <c r="U396" s="125">
        <f>[1]!VendorFilteredRows( EquipmentListTable[],EquipmentListTable[Supplier], FilterSpecs!$A$6, $A$2)</f>
        <v>0</v>
      </c>
      <c r="V396" s="125">
        <f>[1]!VendorFilteredRows( EquipmentListTable[],EquipmentListTable[Supplier], FilterSpecs!$A$6, $A$2)</f>
        <v>1.95</v>
      </c>
      <c r="W396" s="125">
        <f>[1]!VendorFilteredRows( EquipmentListTable[],EquipmentListTable[Supplier], FilterSpecs!$A$6, $A$2)</f>
        <v>1.95</v>
      </c>
      <c r="X396" s="125" t="str">
        <f>[1]!VendorFilteredRows( EquipmentListTable[],EquipmentListTable[Supplier], FilterSpecs!$A$6, $A$2)</f>
        <v>https://www.sparkfun.com/products/11620</v>
      </c>
      <c r="Y396" s="125" t="str">
        <f>[1]!VendorFilteredRows( EquipmentListTable[],EquipmentListTable[Supplier], FilterSpecs!$A$6, $A$2)</f>
        <v>https://cdn.sparkfun.com/r/92-92/assets/parts/7/6/5/4/11620-01.jpg</v>
      </c>
      <c r="Z396" s="125" t="str">
        <f>[1]!VendorFilteredRows( EquipmentListTable[],EquipmentListTable[Supplier], FilterSpecs!$A$6, $A$2)</f>
        <v>https://www.sparkfun.com/products/11620</v>
      </c>
      <c r="AA396" s="125" t="str">
        <f>[1]!VendorFilteredRows( EquipmentListTable[],EquipmentListTable[Supplier], FilterSpecs!$A$6, $A$2)</f>
        <v>https://www.mouser.com/ProductDetail/474-COM-11620</v>
      </c>
      <c r="AB396" s="125"/>
      <c r="AC396" s="125"/>
    </row>
    <row r="397" spans="1:29" x14ac:dyDescent="0.3">
      <c r="A397" s="125" t="str">
        <f>[1]!VendorFilteredRows( EquipmentListTable[],EquipmentListTable[Supplier], FilterSpecs!$A$6, $A$2)</f>
        <v>Low-Level Electronics</v>
      </c>
      <c r="B397" s="125" t="str">
        <f>[1]!VendorFilteredRows( EquipmentListTable[],EquipmentListTable[Supplier], FilterSpecs!$A$6, $A$2)</f>
        <v>Passive Components</v>
      </c>
      <c r="C397" s="125" t="str">
        <f>[1]!VendorFilteredRows( EquipmentListTable[],EquipmentListTable[Supplier], FilterSpecs!$A$6, $A$2)</f>
        <v>SparkFun</v>
      </c>
      <c r="D397" s="125" t="str">
        <f>[1]!VendorFilteredRows( EquipmentListTable[],EquipmentListTable[Supplier], FilterSpecs!$A$6, $A$2)</f>
        <v>COM-11621</v>
      </c>
      <c r="E397" s="125">
        <f>[1]!VendorFilteredRows( EquipmentListTable[],EquipmentListTable[Supplier], FilterSpecs!$A$6, $A$2)</f>
        <v>0</v>
      </c>
      <c r="F397" s="125">
        <f>[1]!VendorFilteredRows( EquipmentListTable[],EquipmentListTable[Supplier], FilterSpecs!$A$6, $A$2)</f>
        <v>1</v>
      </c>
      <c r="G397" s="125">
        <f>[1]!VendorFilteredRows( EquipmentListTable[],EquipmentListTable[Supplier], FilterSpecs!$A$6, $A$2)</f>
        <v>0</v>
      </c>
      <c r="H397" s="125">
        <f>[1]!VendorFilteredRows( EquipmentListTable[],EquipmentListTable[Supplier], FilterSpecs!$A$6, $A$2)</f>
        <v>1</v>
      </c>
      <c r="I397" s="125">
        <f>[1]!VendorFilteredRows( EquipmentListTable[],EquipmentListTable[Supplier], FilterSpecs!$A$6, $A$2)</f>
        <v>0</v>
      </c>
      <c r="J397" s="125">
        <f>[1]!VendorFilteredRows( EquipmentListTable[],EquipmentListTable[Supplier], FilterSpecs!$A$6, $A$2)</f>
        <v>0</v>
      </c>
      <c r="K397" s="125">
        <f>[1]!VendorFilteredRows( EquipmentListTable[],EquipmentListTable[Supplier], FilterSpecs!$A$6, $A$2)</f>
        <v>1</v>
      </c>
      <c r="L397" s="125">
        <f>[1]!VendorFilteredRows( EquipmentListTable[],EquipmentListTable[Supplier], FilterSpecs!$A$6, $A$2)</f>
        <v>1</v>
      </c>
      <c r="M397" s="125" t="str">
        <f>[1]!VendorFilteredRows( EquipmentListTable[],EquipmentListTable[Supplier], FilterSpecs!$A$6, $A$2)</f>
        <v>Slide Pot - Medium (10k Linear Taper)</v>
      </c>
      <c r="N397" s="125">
        <f>[1]!VendorFilteredRows( EquipmentListTable[],EquipmentListTable[Supplier], FilterSpecs!$A$6, $A$2)</f>
        <v>2.5</v>
      </c>
      <c r="O397" s="125">
        <f>[1]!VendorFilteredRows( EquipmentListTable[],EquipmentListTable[Supplier], FilterSpecs!$A$6, $A$2)</f>
        <v>2.5</v>
      </c>
      <c r="P397" s="125" t="str">
        <f>[1]!VendorFilteredRows( EquipmentListTable[],EquipmentListTable[Supplier], FilterSpecs!$A$6, $A$2)</f>
        <v>A</v>
      </c>
      <c r="Q397" s="125">
        <f>[1]!VendorFilteredRows( EquipmentListTable[],EquipmentListTable[Supplier], FilterSpecs!$A$6, $A$2)</f>
        <v>547</v>
      </c>
      <c r="R397" s="125" t="str">
        <f>[1]!VendorFilteredRows( EquipmentListTable[],EquipmentListTable[Supplier], FilterSpecs!$A$6, $A$2)</f>
        <v>COM-11621</v>
      </c>
      <c r="S397" s="125">
        <f>[1]!VendorFilteredRows( EquipmentListTable[],EquipmentListTable[Supplier], FilterSpecs!$A$6, $A$2)</f>
        <v>0</v>
      </c>
      <c r="T397" s="125">
        <f>[1]!VendorFilteredRows( EquipmentListTable[],EquipmentListTable[Supplier], FilterSpecs!$A$6, $A$2)</f>
        <v>2.5</v>
      </c>
      <c r="U397" s="125">
        <f>[1]!VendorFilteredRows( EquipmentListTable[],EquipmentListTable[Supplier], FilterSpecs!$A$6, $A$2)</f>
        <v>0</v>
      </c>
      <c r="V397" s="125">
        <f>[1]!VendorFilteredRows( EquipmentListTable[],EquipmentListTable[Supplier], FilterSpecs!$A$6, $A$2)</f>
        <v>2.5</v>
      </c>
      <c r="W397" s="125">
        <f>[1]!VendorFilteredRows( EquipmentListTable[],EquipmentListTable[Supplier], FilterSpecs!$A$6, $A$2)</f>
        <v>2.5</v>
      </c>
      <c r="X397" s="125" t="str">
        <f>[1]!VendorFilteredRows( EquipmentListTable[],EquipmentListTable[Supplier], FilterSpecs!$A$6, $A$2)</f>
        <v>https://www.sparkfun.com/products/11621</v>
      </c>
      <c r="Y397" s="125" t="str">
        <f>[1]!VendorFilteredRows( EquipmentListTable[],EquipmentListTable[Supplier], FilterSpecs!$A$6, $A$2)</f>
        <v>https://cdn.sparkfun.com/r/92-92/assets/parts/7/6/5/5/11621-01.jpg</v>
      </c>
      <c r="Z397" s="125" t="str">
        <f>[1]!VendorFilteredRows( EquipmentListTable[],EquipmentListTable[Supplier], FilterSpecs!$A$6, $A$2)</f>
        <v>https://www.sparkfun.com/products/11621</v>
      </c>
      <c r="AA397" s="125" t="str">
        <f>[1]!VendorFilteredRows( EquipmentListTable[],EquipmentListTable[Supplier], FilterSpecs!$A$6, $A$2)</f>
        <v>https://www.mouser.com/ProductDetail/474-COM-11621</v>
      </c>
      <c r="AB397" s="125"/>
      <c r="AC397" s="125"/>
    </row>
    <row r="398" spans="1:29" x14ac:dyDescent="0.3">
      <c r="A398" s="125" t="str">
        <f>[1]!VendorFilteredRows( EquipmentListTable[],EquipmentListTable[Supplier], FilterSpecs!$A$6, $A$2)</f>
        <v>Low-Level Electronics</v>
      </c>
      <c r="B398" s="125" t="str">
        <f>[1]!VendorFilteredRows( EquipmentListTable[],EquipmentListTable[Supplier], FilterSpecs!$A$6, $A$2)</f>
        <v>Passive Components</v>
      </c>
      <c r="C398" s="125" t="str">
        <f>[1]!VendorFilteredRows( EquipmentListTable[],EquipmentListTable[Supplier], FilterSpecs!$A$6, $A$2)</f>
        <v>SparkFun</v>
      </c>
      <c r="D398" s="125" t="str">
        <f>[1]!VendorFilteredRows( EquipmentListTable[],EquipmentListTable[Supplier], FilterSpecs!$A$6, $A$2)</f>
        <v>COM-09119</v>
      </c>
      <c r="E398" s="125">
        <f>[1]!VendorFilteredRows( EquipmentListTable[],EquipmentListTable[Supplier], FilterSpecs!$A$6, $A$2)</f>
        <v>0</v>
      </c>
      <c r="F398" s="125">
        <f>[1]!VendorFilteredRows( EquipmentListTable[],EquipmentListTable[Supplier], FilterSpecs!$A$6, $A$2)</f>
        <v>1</v>
      </c>
      <c r="G398" s="125">
        <f>[1]!VendorFilteredRows( EquipmentListTable[],EquipmentListTable[Supplier], FilterSpecs!$A$6, $A$2)</f>
        <v>0</v>
      </c>
      <c r="H398" s="125">
        <f>[1]!VendorFilteredRows( EquipmentListTable[],EquipmentListTable[Supplier], FilterSpecs!$A$6, $A$2)</f>
        <v>1</v>
      </c>
      <c r="I398" s="125">
        <f>[1]!VendorFilteredRows( EquipmentListTable[],EquipmentListTable[Supplier], FilterSpecs!$A$6, $A$2)</f>
        <v>0</v>
      </c>
      <c r="J398" s="125">
        <f>[1]!VendorFilteredRows( EquipmentListTable[],EquipmentListTable[Supplier], FilterSpecs!$A$6, $A$2)</f>
        <v>0</v>
      </c>
      <c r="K398" s="125">
        <f>[1]!VendorFilteredRows( EquipmentListTable[],EquipmentListTable[Supplier], FilterSpecs!$A$6, $A$2)</f>
        <v>1</v>
      </c>
      <c r="L398" s="125">
        <f>[1]!VendorFilteredRows( EquipmentListTable[],EquipmentListTable[Supplier], FilterSpecs!$A$6, $A$2)</f>
        <v>1</v>
      </c>
      <c r="M398" s="125" t="str">
        <f>[1]!VendorFilteredRows( EquipmentListTable[],EquipmentListTable[Supplier], FilterSpecs!$A$6, $A$2)</f>
        <v>Slide Pot - X-Large (10k Linear Taper)</v>
      </c>
      <c r="N398" s="125">
        <f>[1]!VendorFilteredRows( EquipmentListTable[],EquipmentListTable[Supplier], FilterSpecs!$A$6, $A$2)</f>
        <v>2.95</v>
      </c>
      <c r="O398" s="125">
        <f>[1]!VendorFilteredRows( EquipmentListTable[],EquipmentListTable[Supplier], FilterSpecs!$A$6, $A$2)</f>
        <v>2.95</v>
      </c>
      <c r="P398" s="125" t="str">
        <f>[1]!VendorFilteredRows( EquipmentListTable[],EquipmentListTable[Supplier], FilterSpecs!$A$6, $A$2)</f>
        <v>A</v>
      </c>
      <c r="Q398" s="125">
        <f>[1]!VendorFilteredRows( EquipmentListTable[],EquipmentListTable[Supplier], FilterSpecs!$A$6, $A$2)</f>
        <v>548</v>
      </c>
      <c r="R398" s="125" t="str">
        <f>[1]!VendorFilteredRows( EquipmentListTable[],EquipmentListTable[Supplier], FilterSpecs!$A$6, $A$2)</f>
        <v>COM-09119</v>
      </c>
      <c r="S398" s="125">
        <f>[1]!VendorFilteredRows( EquipmentListTable[],EquipmentListTable[Supplier], FilterSpecs!$A$6, $A$2)</f>
        <v>0</v>
      </c>
      <c r="T398" s="125">
        <f>[1]!VendorFilteredRows( EquipmentListTable[],EquipmentListTable[Supplier], FilterSpecs!$A$6, $A$2)</f>
        <v>2.95</v>
      </c>
      <c r="U398" s="125">
        <f>[1]!VendorFilteredRows( EquipmentListTable[],EquipmentListTable[Supplier], FilterSpecs!$A$6, $A$2)</f>
        <v>0</v>
      </c>
      <c r="V398" s="125">
        <f>[1]!VendorFilteredRows( EquipmentListTable[],EquipmentListTable[Supplier], FilterSpecs!$A$6, $A$2)</f>
        <v>2.95</v>
      </c>
      <c r="W398" s="125">
        <f>[1]!VendorFilteredRows( EquipmentListTable[],EquipmentListTable[Supplier], FilterSpecs!$A$6, $A$2)</f>
        <v>2.95</v>
      </c>
      <c r="X398" s="125" t="str">
        <f>[1]!VendorFilteredRows( EquipmentListTable[],EquipmentListTable[Supplier], FilterSpecs!$A$6, $A$2)</f>
        <v>https://www.sparkfun.com/products/9119</v>
      </c>
      <c r="Y398" s="125" t="str">
        <f>[1]!VendorFilteredRows( EquipmentListTable[],EquipmentListTable[Supplier], FilterSpecs!$A$6, $A$2)</f>
        <v>https://cdn.sparkfun.com/r/92-92/assets/parts/2/5/2/4/09119-01a.jpg</v>
      </c>
      <c r="Z398" s="125" t="str">
        <f>[1]!VendorFilteredRows( EquipmentListTable[],EquipmentListTable[Supplier], FilterSpecs!$A$6, $A$2)</f>
        <v>https://www.sparkfun.com/products/09119</v>
      </c>
      <c r="AA398" s="125" t="str">
        <f>[1]!VendorFilteredRows( EquipmentListTable[],EquipmentListTable[Supplier], FilterSpecs!$A$6, $A$2)</f>
        <v>https://www.mouser.com/ProductDetail/474-COM-09119</v>
      </c>
      <c r="AB398" s="125"/>
      <c r="AC398" s="125"/>
    </row>
    <row r="399" spans="1:29" x14ac:dyDescent="0.3">
      <c r="A399" s="125" t="str">
        <f>[1]!VendorFilteredRows( EquipmentListTable[],EquipmentListTable[Supplier], FilterSpecs!$A$6, $A$2)</f>
        <v>Low-Level Electronics</v>
      </c>
      <c r="B399" s="125" t="str">
        <f>[1]!VendorFilteredRows( EquipmentListTable[],EquipmentListTable[Supplier], FilterSpecs!$A$6, $A$2)</f>
        <v>Passive Components</v>
      </c>
      <c r="C399" s="125" t="str">
        <f>[1]!VendorFilteredRows( EquipmentListTable[],EquipmentListTable[Supplier], FilterSpecs!$A$6, $A$2)</f>
        <v>SparkFun</v>
      </c>
      <c r="D399" s="125" t="str">
        <f>[1]!VendorFilteredRows( EquipmentListTable[],EquipmentListTable[Supplier], FilterSpecs!$A$6, $A$2)</f>
        <v>COM-09806</v>
      </c>
      <c r="E399" s="125">
        <f>[1]!VendorFilteredRows( EquipmentListTable[],EquipmentListTable[Supplier], FilterSpecs!$A$6, $A$2)</f>
        <v>1</v>
      </c>
      <c r="F399" s="125">
        <f>[1]!VendorFilteredRows( EquipmentListTable[],EquipmentListTable[Supplier], FilterSpecs!$A$6, $A$2)</f>
        <v>0</v>
      </c>
      <c r="G399" s="125">
        <f>[1]!VendorFilteredRows( EquipmentListTable[],EquipmentListTable[Supplier], FilterSpecs!$A$6, $A$2)</f>
        <v>0</v>
      </c>
      <c r="H399" s="125">
        <f>[1]!VendorFilteredRows( EquipmentListTable[],EquipmentListTable[Supplier], FilterSpecs!$A$6, $A$2)</f>
        <v>5</v>
      </c>
      <c r="I399" s="125">
        <f>[1]!VendorFilteredRows( EquipmentListTable[],EquipmentListTable[Supplier], FilterSpecs!$A$6, $A$2)</f>
        <v>5</v>
      </c>
      <c r="J399" s="125">
        <f>[1]!VendorFilteredRows( EquipmentListTable[],EquipmentListTable[Supplier], FilterSpecs!$A$6, $A$2)</f>
        <v>5</v>
      </c>
      <c r="K399" s="125">
        <f>[1]!VendorFilteredRows( EquipmentListTable[],EquipmentListTable[Supplier], FilterSpecs!$A$6, $A$2)</f>
        <v>0</v>
      </c>
      <c r="L399" s="125">
        <f>[1]!VendorFilteredRows( EquipmentListTable[],EquipmentListTable[Supplier], FilterSpecs!$A$6, $A$2)</f>
        <v>0</v>
      </c>
      <c r="M399" s="125" t="str">
        <f>[1]!VendorFilteredRows( EquipmentListTable[],EquipmentListTable[Supplier], FilterSpecs!$A$6, $A$2)</f>
        <v>Trimpot 10K with Knob</v>
      </c>
      <c r="N399" s="125">
        <f>[1]!VendorFilteredRows( EquipmentListTable[],EquipmentListTable[Supplier], FilterSpecs!$A$6, $A$2)</f>
        <v>0.95</v>
      </c>
      <c r="O399" s="125">
        <f>[1]!VendorFilteredRows( EquipmentListTable[],EquipmentListTable[Supplier], FilterSpecs!$A$6, $A$2)</f>
        <v>0</v>
      </c>
      <c r="P399" s="125" t="str">
        <f>[1]!VendorFilteredRows( EquipmentListTable[],EquipmentListTable[Supplier], FilterSpecs!$A$6, $A$2)</f>
        <v>B</v>
      </c>
      <c r="Q399" s="125">
        <f>[1]!VendorFilteredRows( EquipmentListTable[],EquipmentListTable[Supplier], FilterSpecs!$A$6, $A$2)</f>
        <v>549</v>
      </c>
      <c r="R399" s="125" t="str">
        <f>[1]!VendorFilteredRows( EquipmentListTable[],EquipmentListTable[Supplier], FilterSpecs!$A$6, $A$2)</f>
        <v>COM-09806</v>
      </c>
      <c r="S399" s="125">
        <f>[1]!VendorFilteredRows( EquipmentListTable[],EquipmentListTable[Supplier], FilterSpecs!$A$6, $A$2)</f>
        <v>0.95</v>
      </c>
      <c r="T399" s="125">
        <f>[1]!VendorFilteredRows( EquipmentListTable[],EquipmentListTable[Supplier], FilterSpecs!$A$6, $A$2)</f>
        <v>4.75</v>
      </c>
      <c r="U399" s="125">
        <f>[1]!VendorFilteredRows( EquipmentListTable[],EquipmentListTable[Supplier], FilterSpecs!$A$6, $A$2)</f>
        <v>4.75</v>
      </c>
      <c r="V399" s="125">
        <f>[1]!VendorFilteredRows( EquipmentListTable[],EquipmentListTable[Supplier], FilterSpecs!$A$6, $A$2)</f>
        <v>0</v>
      </c>
      <c r="W399" s="125">
        <f>[1]!VendorFilteredRows( EquipmentListTable[],EquipmentListTable[Supplier], FilterSpecs!$A$6, $A$2)</f>
        <v>0</v>
      </c>
      <c r="X399" s="125" t="str">
        <f>[1]!VendorFilteredRows( EquipmentListTable[],EquipmentListTable[Supplier], FilterSpecs!$A$6, $A$2)</f>
        <v>https://www.sparkfun.com/products/9806</v>
      </c>
      <c r="Y399" s="125" t="str">
        <f>[1]!VendorFilteredRows( EquipmentListTable[],EquipmentListTable[Supplier], FilterSpecs!$A$6, $A$2)</f>
        <v>https://cdn.sparkfun.com/r/92-92/assets/parts/3/8/2/3/09806-01.jpg</v>
      </c>
      <c r="Z399" s="125" t="str">
        <f>[1]!VendorFilteredRows( EquipmentListTable[],EquipmentListTable[Supplier], FilterSpecs!$A$6, $A$2)</f>
        <v>https://www.sparkfun.com/products/09806</v>
      </c>
      <c r="AA399" s="125" t="str">
        <f>[1]!VendorFilteredRows( EquipmentListTable[],EquipmentListTable[Supplier], FilterSpecs!$A$6, $A$2)</f>
        <v>https://www.mouser.com/ProductDetail/474-COM-09806</v>
      </c>
      <c r="AB399" s="125"/>
      <c r="AC399" s="125"/>
    </row>
    <row r="400" spans="1:29" x14ac:dyDescent="0.3">
      <c r="A400" s="125" t="str">
        <f>[1]!VendorFilteredRows( EquipmentListTable[],EquipmentListTable[Supplier], FilterSpecs!$A$6, $A$2)</f>
        <v>Low-Level Electronics</v>
      </c>
      <c r="B400" s="125" t="str">
        <f>[1]!VendorFilteredRows( EquipmentListTable[],EquipmentListTable[Supplier], FilterSpecs!$A$6, $A$2)</f>
        <v>Passive Components</v>
      </c>
      <c r="C400" s="125" t="str">
        <f>[1]!VendorFilteredRows( EquipmentListTable[],EquipmentListTable[Supplier], FilterSpecs!$A$6, $A$2)</f>
        <v>SparkFun</v>
      </c>
      <c r="D400" s="125" t="str">
        <f>[1]!VendorFilteredRows( EquipmentListTable[],EquipmentListTable[Supplier], FilterSpecs!$A$6, $A$2)</f>
        <v>KIT-13698</v>
      </c>
      <c r="E400" s="125">
        <f>[1]!VendorFilteredRows( EquipmentListTable[],EquipmentListTable[Supplier], FilterSpecs!$A$6, $A$2)</f>
        <v>0</v>
      </c>
      <c r="F400" s="125">
        <f>[1]!VendorFilteredRows( EquipmentListTable[],EquipmentListTable[Supplier], FilterSpecs!$A$6, $A$2)</f>
        <v>1</v>
      </c>
      <c r="G400" s="125">
        <f>[1]!VendorFilteredRows( EquipmentListTable[],EquipmentListTable[Supplier], FilterSpecs!$A$6, $A$2)</f>
        <v>1</v>
      </c>
      <c r="H400" s="125">
        <f>[1]!VendorFilteredRows( EquipmentListTable[],EquipmentListTable[Supplier], FilterSpecs!$A$6, $A$2)</f>
        <v>1</v>
      </c>
      <c r="I400" s="125">
        <f>[1]!VendorFilteredRows( EquipmentListTable[],EquipmentListTable[Supplier], FilterSpecs!$A$6, $A$2)</f>
        <v>1</v>
      </c>
      <c r="J400" s="125">
        <f>[1]!VendorFilteredRows( EquipmentListTable[],EquipmentListTable[Supplier], FilterSpecs!$A$6, $A$2)</f>
        <v>1</v>
      </c>
      <c r="K400" s="125">
        <f>[1]!VendorFilteredRows( EquipmentListTable[],EquipmentListTable[Supplier], FilterSpecs!$A$6, $A$2)</f>
        <v>0</v>
      </c>
      <c r="L400" s="125">
        <f>[1]!VendorFilteredRows( EquipmentListTable[],EquipmentListTable[Supplier], FilterSpecs!$A$6, $A$2)</f>
        <v>0</v>
      </c>
      <c r="M400" s="125" t="str">
        <f>[1]!VendorFilteredRows( EquipmentListTable[],EquipmentListTable[Supplier], FilterSpecs!$A$6, $A$2)</f>
        <v>SparkFun Capacitor Kit</v>
      </c>
      <c r="N400" s="125">
        <f>[1]!VendorFilteredRows( EquipmentListTable[],EquipmentListTable[Supplier], FilterSpecs!$A$6, $A$2)</f>
        <v>6.95</v>
      </c>
      <c r="O400" s="125">
        <f>[1]!VendorFilteredRows( EquipmentListTable[],EquipmentListTable[Supplier], FilterSpecs!$A$6, $A$2)</f>
        <v>0</v>
      </c>
      <c r="P400" s="125" t="str">
        <f>[1]!VendorFilteredRows( EquipmentListTable[],EquipmentListTable[Supplier], FilterSpecs!$A$6, $A$2)</f>
        <v>A</v>
      </c>
      <c r="Q400" s="125">
        <f>[1]!VendorFilteredRows( EquipmentListTable[],EquipmentListTable[Supplier], FilterSpecs!$A$6, $A$2)</f>
        <v>550</v>
      </c>
      <c r="R400" s="125" t="str">
        <f>[1]!VendorFilteredRows( EquipmentListTable[],EquipmentListTable[Supplier], FilterSpecs!$A$6, $A$2)</f>
        <v>KIT-13698</v>
      </c>
      <c r="S400" s="125">
        <f>[1]!VendorFilteredRows( EquipmentListTable[],EquipmentListTable[Supplier], FilterSpecs!$A$6, $A$2)</f>
        <v>0</v>
      </c>
      <c r="T400" s="125">
        <f>[1]!VendorFilteredRows( EquipmentListTable[],EquipmentListTable[Supplier], FilterSpecs!$A$6, $A$2)</f>
        <v>6.95</v>
      </c>
      <c r="U400" s="125">
        <f>[1]!VendorFilteredRows( EquipmentListTable[],EquipmentListTable[Supplier], FilterSpecs!$A$6, $A$2)</f>
        <v>6.95</v>
      </c>
      <c r="V400" s="125">
        <f>[1]!VendorFilteredRows( EquipmentListTable[],EquipmentListTable[Supplier], FilterSpecs!$A$6, $A$2)</f>
        <v>0</v>
      </c>
      <c r="W400" s="125">
        <f>[1]!VendorFilteredRows( EquipmentListTable[],EquipmentListTable[Supplier], FilterSpecs!$A$6, $A$2)</f>
        <v>0</v>
      </c>
      <c r="X400" s="125" t="str">
        <f>[1]!VendorFilteredRows( EquipmentListTable[],EquipmentListTable[Supplier], FilterSpecs!$A$6, $A$2)</f>
        <v>https://www.sparkfun.com/products/13698</v>
      </c>
      <c r="Y400" s="125" t="str">
        <f>[1]!VendorFilteredRows( EquipmentListTable[],EquipmentListTable[Supplier], FilterSpecs!$A$6, $A$2)</f>
        <v>https://cdn.sparkfun.com/r/92-92/assets/parts/1/1/1/7/0/13698-02.jpg</v>
      </c>
      <c r="Z400" s="125" t="str">
        <f>[1]!VendorFilteredRows( EquipmentListTable[],EquipmentListTable[Supplier], FilterSpecs!$A$6, $A$2)</f>
        <v>https://www.sparkfun.com/products/13698</v>
      </c>
      <c r="AA400" s="125" t="str">
        <f>[1]!VendorFilteredRows( EquipmentListTable[],EquipmentListTable[Supplier], FilterSpecs!$A$6, $A$2)</f>
        <v>https://www.mouser.com/ProductDetail/474-KIT-13698</v>
      </c>
      <c r="AB400" s="125"/>
      <c r="AC400" s="125"/>
    </row>
    <row r="401" spans="1:29" x14ac:dyDescent="0.3">
      <c r="A401" s="125" t="str">
        <f>[1]!VendorFilteredRows( EquipmentListTable[],EquipmentListTable[Supplier], FilterSpecs!$A$6, $A$2)</f>
        <v>Low-Level Electronics</v>
      </c>
      <c r="B401" s="125" t="str">
        <f>[1]!VendorFilteredRows( EquipmentListTable[],EquipmentListTable[Supplier], FilterSpecs!$A$6, $A$2)</f>
        <v>Passive Components</v>
      </c>
      <c r="C401" s="125" t="str">
        <f>[1]!VendorFilteredRows( EquipmentListTable[],EquipmentListTable[Supplier], FilterSpecs!$A$6, $A$2)</f>
        <v>SparkFun</v>
      </c>
      <c r="D401" s="125" t="str">
        <f>[1]!VendorFilteredRows( EquipmentListTable[],EquipmentListTable[Supplier], FilterSpecs!$A$6, $A$2)</f>
        <v>COM-00096</v>
      </c>
      <c r="E401" s="125">
        <f>[1]!VendorFilteredRows( EquipmentListTable[],EquipmentListTable[Supplier], FilterSpecs!$A$6, $A$2)</f>
        <v>1</v>
      </c>
      <c r="F401" s="125">
        <f>[1]!VendorFilteredRows( EquipmentListTable[],EquipmentListTable[Supplier], FilterSpecs!$A$6, $A$2)</f>
        <v>0</v>
      </c>
      <c r="G401" s="125">
        <f>[1]!VendorFilteredRows( EquipmentListTable[],EquipmentListTable[Supplier], FilterSpecs!$A$6, $A$2)</f>
        <v>0</v>
      </c>
      <c r="H401" s="125">
        <f>[1]!VendorFilteredRows( EquipmentListTable[],EquipmentListTable[Supplier], FilterSpecs!$A$6, $A$2)</f>
        <v>5</v>
      </c>
      <c r="I401" s="125">
        <f>[1]!VendorFilteredRows( EquipmentListTable[],EquipmentListTable[Supplier], FilterSpecs!$A$6, $A$2)</f>
        <v>5</v>
      </c>
      <c r="J401" s="125">
        <f>[1]!VendorFilteredRows( EquipmentListTable[],EquipmentListTable[Supplier], FilterSpecs!$A$6, $A$2)</f>
        <v>5</v>
      </c>
      <c r="K401" s="125">
        <f>[1]!VendorFilteredRows( EquipmentListTable[],EquipmentListTable[Supplier], FilterSpecs!$A$6, $A$2)</f>
        <v>0</v>
      </c>
      <c r="L401" s="125">
        <f>[1]!VendorFilteredRows( EquipmentListTable[],EquipmentListTable[Supplier], FilterSpecs!$A$6, $A$2)</f>
        <v>0</v>
      </c>
      <c r="M401" s="125" t="str">
        <f>[1]!VendorFilteredRows( EquipmentListTable[],EquipmentListTable[Supplier], FilterSpecs!$A$6, $A$2)</f>
        <v>Electrolytic Decoupling Capacitors - 100uF/25V</v>
      </c>
      <c r="N401" s="125">
        <f>[1]!VendorFilteredRows( EquipmentListTable[],EquipmentListTable[Supplier], FilterSpecs!$A$6, $A$2)</f>
        <v>0.35</v>
      </c>
      <c r="O401" s="125">
        <f>[1]!VendorFilteredRows( EquipmentListTable[],EquipmentListTable[Supplier], FilterSpecs!$A$6, $A$2)</f>
        <v>0</v>
      </c>
      <c r="P401" s="125" t="str">
        <f>[1]!VendorFilteredRows( EquipmentListTable[],EquipmentListTable[Supplier], FilterSpecs!$A$6, $A$2)</f>
        <v>B</v>
      </c>
      <c r="Q401" s="125">
        <f>[1]!VendorFilteredRows( EquipmentListTable[],EquipmentListTable[Supplier], FilterSpecs!$A$6, $A$2)</f>
        <v>551</v>
      </c>
      <c r="R401" s="125" t="str">
        <f>[1]!VendorFilteredRows( EquipmentListTable[],EquipmentListTable[Supplier], FilterSpecs!$A$6, $A$2)</f>
        <v>COM-00096</v>
      </c>
      <c r="S401" s="125">
        <f>[1]!VendorFilteredRows( EquipmentListTable[],EquipmentListTable[Supplier], FilterSpecs!$A$6, $A$2)</f>
        <v>0.35</v>
      </c>
      <c r="T401" s="125">
        <f>[1]!VendorFilteredRows( EquipmentListTable[],EquipmentListTable[Supplier], FilterSpecs!$A$6, $A$2)</f>
        <v>1.75</v>
      </c>
      <c r="U401" s="125">
        <f>[1]!VendorFilteredRows( EquipmentListTable[],EquipmentListTable[Supplier], FilterSpecs!$A$6, $A$2)</f>
        <v>1.75</v>
      </c>
      <c r="V401" s="125">
        <f>[1]!VendorFilteredRows( EquipmentListTable[],EquipmentListTable[Supplier], FilterSpecs!$A$6, $A$2)</f>
        <v>0</v>
      </c>
      <c r="W401" s="125">
        <f>[1]!VendorFilteredRows( EquipmentListTable[],EquipmentListTable[Supplier], FilterSpecs!$A$6, $A$2)</f>
        <v>0</v>
      </c>
      <c r="X401" s="125" t="str">
        <f>[1]!VendorFilteredRows( EquipmentListTable[],EquipmentListTable[Supplier], FilterSpecs!$A$6, $A$2)</f>
        <v>https://www.sparkfun.com/products/96</v>
      </c>
      <c r="Y401" s="125" t="str">
        <f>[1]!VendorFilteredRows( EquipmentListTable[],EquipmentListTable[Supplier], FilterSpecs!$A$6, $A$2)</f>
        <v>https://cdn.sparkfun.com/r/92-92/assets/parts/8/9/00096-03-L.jpg</v>
      </c>
      <c r="Z401" s="125" t="str">
        <f>[1]!VendorFilteredRows( EquipmentListTable[],EquipmentListTable[Supplier], FilterSpecs!$A$6, $A$2)</f>
        <v>https://www.sparkfun.com/products/00096</v>
      </c>
      <c r="AA401" s="125" t="str">
        <f>[1]!VendorFilteredRows( EquipmentListTable[],EquipmentListTable[Supplier], FilterSpecs!$A$6, $A$2)</f>
        <v>https://www.mouser.com/ProductDetail/474-COM-00096</v>
      </c>
      <c r="AB401" s="125"/>
      <c r="AC401" s="125"/>
    </row>
    <row r="402" spans="1:29" x14ac:dyDescent="0.3">
      <c r="A402" s="125" t="str">
        <f>[1]!VendorFilteredRows( EquipmentListTable[],EquipmentListTable[Supplier], FilterSpecs!$A$6, $A$2)</f>
        <v>Low-Level Electronics</v>
      </c>
      <c r="B402" s="125" t="str">
        <f>[1]!VendorFilteredRows( EquipmentListTable[],EquipmentListTable[Supplier], FilterSpecs!$A$6, $A$2)</f>
        <v>Passive Components</v>
      </c>
      <c r="C402" s="125" t="str">
        <f>[1]!VendorFilteredRows( EquipmentListTable[],EquipmentListTable[Supplier], FilterSpecs!$A$6, $A$2)</f>
        <v>SparkFun</v>
      </c>
      <c r="D402" s="125" t="str">
        <f>[1]!VendorFilteredRows( EquipmentListTable[],EquipmentListTable[Supplier], FilterSpecs!$A$6, $A$2)</f>
        <v>COM-00523</v>
      </c>
      <c r="E402" s="125">
        <f>[1]!VendorFilteredRows( EquipmentListTable[],EquipmentListTable[Supplier], FilterSpecs!$A$6, $A$2)</f>
        <v>1</v>
      </c>
      <c r="F402" s="125">
        <f>[1]!VendorFilteredRows( EquipmentListTable[],EquipmentListTable[Supplier], FilterSpecs!$A$6, $A$2)</f>
        <v>0</v>
      </c>
      <c r="G402" s="125">
        <f>[1]!VendorFilteredRows( EquipmentListTable[],EquipmentListTable[Supplier], FilterSpecs!$A$6, $A$2)</f>
        <v>0</v>
      </c>
      <c r="H402" s="125">
        <f>[1]!VendorFilteredRows( EquipmentListTable[],EquipmentListTable[Supplier], FilterSpecs!$A$6, $A$2)</f>
        <v>5</v>
      </c>
      <c r="I402" s="125">
        <f>[1]!VendorFilteredRows( EquipmentListTable[],EquipmentListTable[Supplier], FilterSpecs!$A$6, $A$2)</f>
        <v>5</v>
      </c>
      <c r="J402" s="125">
        <f>[1]!VendorFilteredRows( EquipmentListTable[],EquipmentListTable[Supplier], FilterSpecs!$A$6, $A$2)</f>
        <v>5</v>
      </c>
      <c r="K402" s="125">
        <f>[1]!VendorFilteredRows( EquipmentListTable[],EquipmentListTable[Supplier], FilterSpecs!$A$6, $A$2)</f>
        <v>0</v>
      </c>
      <c r="L402" s="125">
        <f>[1]!VendorFilteredRows( EquipmentListTable[],EquipmentListTable[Supplier], FilterSpecs!$A$6, $A$2)</f>
        <v>0</v>
      </c>
      <c r="M402" s="125" t="str">
        <f>[1]!VendorFilteredRows( EquipmentListTable[],EquipmentListTable[Supplier], FilterSpecs!$A$6, $A$2)</f>
        <v>Electrolytic Decoupling Capacitors - 10uF/25V</v>
      </c>
      <c r="N402" s="125">
        <f>[1]!VendorFilteredRows( EquipmentListTable[],EquipmentListTable[Supplier], FilterSpecs!$A$6, $A$2)</f>
        <v>0.45</v>
      </c>
      <c r="O402" s="125">
        <f>[1]!VendorFilteredRows( EquipmentListTable[],EquipmentListTable[Supplier], FilterSpecs!$A$6, $A$2)</f>
        <v>0</v>
      </c>
      <c r="P402" s="125" t="str">
        <f>[1]!VendorFilteredRows( EquipmentListTable[],EquipmentListTable[Supplier], FilterSpecs!$A$6, $A$2)</f>
        <v>B</v>
      </c>
      <c r="Q402" s="125">
        <f>[1]!VendorFilteredRows( EquipmentListTable[],EquipmentListTable[Supplier], FilterSpecs!$A$6, $A$2)</f>
        <v>552</v>
      </c>
      <c r="R402" s="125" t="str">
        <f>[1]!VendorFilteredRows( EquipmentListTable[],EquipmentListTable[Supplier], FilterSpecs!$A$6, $A$2)</f>
        <v>COM-00523</v>
      </c>
      <c r="S402" s="125">
        <f>[1]!VendorFilteredRows( EquipmentListTable[],EquipmentListTable[Supplier], FilterSpecs!$A$6, $A$2)</f>
        <v>0.45</v>
      </c>
      <c r="T402" s="125">
        <f>[1]!VendorFilteredRows( EquipmentListTable[],EquipmentListTable[Supplier], FilterSpecs!$A$6, $A$2)</f>
        <v>2.25</v>
      </c>
      <c r="U402" s="125">
        <f>[1]!VendorFilteredRows( EquipmentListTable[],EquipmentListTable[Supplier], FilterSpecs!$A$6, $A$2)</f>
        <v>2.25</v>
      </c>
      <c r="V402" s="125">
        <f>[1]!VendorFilteredRows( EquipmentListTable[],EquipmentListTable[Supplier], FilterSpecs!$A$6, $A$2)</f>
        <v>0</v>
      </c>
      <c r="W402" s="125">
        <f>[1]!VendorFilteredRows( EquipmentListTable[],EquipmentListTable[Supplier], FilterSpecs!$A$6, $A$2)</f>
        <v>0</v>
      </c>
      <c r="X402" s="125" t="str">
        <f>[1]!VendorFilteredRows( EquipmentListTable[],EquipmentListTable[Supplier], FilterSpecs!$A$6, $A$2)</f>
        <v>https://www.sparkfun.com/products/523</v>
      </c>
      <c r="Y402" s="125" t="str">
        <f>[1]!VendorFilteredRows( EquipmentListTable[],EquipmentListTable[Supplier], FilterSpecs!$A$6, $A$2)</f>
        <v>https://cdn.sparkfun.com/r/92-92/assets/parts/3/0/0/00523-02-L.jpg</v>
      </c>
      <c r="Z402" s="125" t="str">
        <f>[1]!VendorFilteredRows( EquipmentListTable[],EquipmentListTable[Supplier], FilterSpecs!$A$6, $A$2)</f>
        <v>https://www.sparkfun.com/products/00523</v>
      </c>
      <c r="AA402" s="125" t="str">
        <f>[1]!VendorFilteredRows( EquipmentListTable[],EquipmentListTable[Supplier], FilterSpecs!$A$6, $A$2)</f>
        <v>https://www.mouser.com/ProductDetail/474-COM-00523</v>
      </c>
      <c r="AB402" s="125"/>
      <c r="AC402" s="125"/>
    </row>
    <row r="403" spans="1:29" x14ac:dyDescent="0.3">
      <c r="A403" s="125" t="str">
        <f>[1]!VendorFilteredRows( EquipmentListTable[],EquipmentListTable[Supplier], FilterSpecs!$A$6, $A$2)</f>
        <v>Low-Level Electronics</v>
      </c>
      <c r="B403" s="125" t="str">
        <f>[1]!VendorFilteredRows( EquipmentListTable[],EquipmentListTable[Supplier], FilterSpecs!$A$6, $A$2)</f>
        <v>Passive Components</v>
      </c>
      <c r="C403" s="125" t="str">
        <f>[1]!VendorFilteredRows( EquipmentListTable[],EquipmentListTable[Supplier], FilterSpecs!$A$6, $A$2)</f>
        <v>SparkFun</v>
      </c>
      <c r="D403" s="125" t="str">
        <f>[1]!VendorFilteredRows( EquipmentListTable[],EquipmentListTable[Supplier], FilterSpecs!$A$6, $A$2)</f>
        <v>COM-00746</v>
      </c>
      <c r="E403" s="125">
        <f>[1]!VendorFilteredRows( EquipmentListTable[],EquipmentListTable[Supplier], FilterSpecs!$A$6, $A$2)</f>
        <v>0</v>
      </c>
      <c r="F403" s="125">
        <f>[1]!VendorFilteredRows( EquipmentListTable[],EquipmentListTable[Supplier], FilterSpecs!$A$6, $A$2)</f>
        <v>2</v>
      </c>
      <c r="G403" s="125">
        <f>[1]!VendorFilteredRows( EquipmentListTable[],EquipmentListTable[Supplier], FilterSpecs!$A$6, $A$2)</f>
        <v>0</v>
      </c>
      <c r="H403" s="125">
        <f>[1]!VendorFilteredRows( EquipmentListTable[],EquipmentListTable[Supplier], FilterSpecs!$A$6, $A$2)</f>
        <v>2</v>
      </c>
      <c r="I403" s="125">
        <f>[1]!VendorFilteredRows( EquipmentListTable[],EquipmentListTable[Supplier], FilterSpecs!$A$6, $A$2)</f>
        <v>0</v>
      </c>
      <c r="J403" s="125">
        <f>[1]!VendorFilteredRows( EquipmentListTable[],EquipmentListTable[Supplier], FilterSpecs!$A$6, $A$2)</f>
        <v>0</v>
      </c>
      <c r="K403" s="125">
        <f>[1]!VendorFilteredRows( EquipmentListTable[],EquipmentListTable[Supplier], FilterSpecs!$A$6, $A$2)</f>
        <v>2</v>
      </c>
      <c r="L403" s="125">
        <f>[1]!VendorFilteredRows( EquipmentListTable[],EquipmentListTable[Supplier], FilterSpecs!$A$6, $A$2)</f>
        <v>2</v>
      </c>
      <c r="M403" s="125" t="str">
        <f>[1]!VendorFilteredRows( EquipmentListTable[],EquipmentListTable[Supplier], FilterSpecs!$A$6, $A$2)</f>
        <v>Super Capacitor - 10F/2.5V</v>
      </c>
      <c r="N403" s="125">
        <f>[1]!VendorFilteredRows( EquipmentListTable[],EquipmentListTable[Supplier], FilterSpecs!$A$6, $A$2)</f>
        <v>4.95</v>
      </c>
      <c r="O403" s="125">
        <f>[1]!VendorFilteredRows( EquipmentListTable[],EquipmentListTable[Supplier], FilterSpecs!$A$6, $A$2)</f>
        <v>9.9</v>
      </c>
      <c r="P403" s="125" t="str">
        <f>[1]!VendorFilteredRows( EquipmentListTable[],EquipmentListTable[Supplier], FilterSpecs!$A$6, $A$2)</f>
        <v>A</v>
      </c>
      <c r="Q403" s="125">
        <f>[1]!VendorFilteredRows( EquipmentListTable[],EquipmentListTable[Supplier], FilterSpecs!$A$6, $A$2)</f>
        <v>553</v>
      </c>
      <c r="R403" s="125" t="str">
        <f>[1]!VendorFilteredRows( EquipmentListTable[],EquipmentListTable[Supplier], FilterSpecs!$A$6, $A$2)</f>
        <v>COM-00746</v>
      </c>
      <c r="S403" s="125">
        <f>[1]!VendorFilteredRows( EquipmentListTable[],EquipmentListTable[Supplier], FilterSpecs!$A$6, $A$2)</f>
        <v>0</v>
      </c>
      <c r="T403" s="125">
        <f>[1]!VendorFilteredRows( EquipmentListTable[],EquipmentListTable[Supplier], FilterSpecs!$A$6, $A$2)</f>
        <v>9.9</v>
      </c>
      <c r="U403" s="125">
        <f>[1]!VendorFilteredRows( EquipmentListTable[],EquipmentListTable[Supplier], FilterSpecs!$A$6, $A$2)</f>
        <v>0</v>
      </c>
      <c r="V403" s="125">
        <f>[1]!VendorFilteredRows( EquipmentListTable[],EquipmentListTable[Supplier], FilterSpecs!$A$6, $A$2)</f>
        <v>9.9</v>
      </c>
      <c r="W403" s="125">
        <f>[1]!VendorFilteredRows( EquipmentListTable[],EquipmentListTable[Supplier], FilterSpecs!$A$6, $A$2)</f>
        <v>9.9</v>
      </c>
      <c r="X403" s="125" t="str">
        <f>[1]!VendorFilteredRows( EquipmentListTable[],EquipmentListTable[Supplier], FilterSpecs!$A$6, $A$2)</f>
        <v>https://www.sparkfun.com/products/746</v>
      </c>
      <c r="Y403" s="125" t="str">
        <f>[1]!VendorFilteredRows( EquipmentListTable[],EquipmentListTable[Supplier], FilterSpecs!$A$6, $A$2)</f>
        <v>https://cdn.sparkfun.com/r/92-92/assets/parts/5/1/9/SuperCap.jpg</v>
      </c>
      <c r="Z403" s="125" t="str">
        <f>[1]!VendorFilteredRows( EquipmentListTable[],EquipmentListTable[Supplier], FilterSpecs!$A$6, $A$2)</f>
        <v>https://www.sparkfun.com/products/00746</v>
      </c>
      <c r="AA403" s="125" t="str">
        <f>[1]!VendorFilteredRows( EquipmentListTable[],EquipmentListTable[Supplier], FilterSpecs!$A$6, $A$2)</f>
        <v>https://www.mouser.com/ProductDetail/474-COM-00746</v>
      </c>
      <c r="AB403" s="125"/>
      <c r="AC403" s="125"/>
    </row>
    <row r="404" spans="1:29" x14ac:dyDescent="0.3">
      <c r="A404" s="125" t="str">
        <f>[1]!VendorFilteredRows( EquipmentListTable[],EquipmentListTable[Supplier], FilterSpecs!$A$6, $A$2)</f>
        <v>Low-Level Electronics</v>
      </c>
      <c r="B404" s="125" t="str">
        <f>[1]!VendorFilteredRows( EquipmentListTable[],EquipmentListTable[Supplier], FilterSpecs!$A$6, $A$2)</f>
        <v>Passive Components</v>
      </c>
      <c r="C404" s="125" t="str">
        <f>[1]!VendorFilteredRows( EquipmentListTable[],EquipmentListTable[Supplier], FilterSpecs!$A$6, $A$2)</f>
        <v>SparkFun</v>
      </c>
      <c r="D404" s="125" t="str">
        <f>[1]!VendorFilteredRows( EquipmentListTable[],EquipmentListTable[Supplier], FilterSpecs!$A$6, $A$2)</f>
        <v>SEN-00250</v>
      </c>
      <c r="E404" s="125">
        <f>[1]!VendorFilteredRows( EquipmentListTable[],EquipmentListTable[Supplier], FilterSpecs!$A$6, $A$2)</f>
        <v>2</v>
      </c>
      <c r="F404" s="125">
        <f>[1]!VendorFilteredRows( EquipmentListTable[],EquipmentListTable[Supplier], FilterSpecs!$A$6, $A$2)</f>
        <v>0</v>
      </c>
      <c r="G404" s="125">
        <f>[1]!VendorFilteredRows( EquipmentListTable[],EquipmentListTable[Supplier], FilterSpecs!$A$6, $A$2)</f>
        <v>0</v>
      </c>
      <c r="H404" s="125">
        <f>[1]!VendorFilteredRows( EquipmentListTable[],EquipmentListTable[Supplier], FilterSpecs!$A$6, $A$2)</f>
        <v>10</v>
      </c>
      <c r="I404" s="125">
        <f>[1]!VendorFilteredRows( EquipmentListTable[],EquipmentListTable[Supplier], FilterSpecs!$A$6, $A$2)</f>
        <v>10</v>
      </c>
      <c r="J404" s="125">
        <f>[1]!VendorFilteredRows( EquipmentListTable[],EquipmentListTable[Supplier], FilterSpecs!$A$6, $A$2)</f>
        <v>10</v>
      </c>
      <c r="K404" s="125">
        <f>[1]!VendorFilteredRows( EquipmentListTable[],EquipmentListTable[Supplier], FilterSpecs!$A$6, $A$2)</f>
        <v>0</v>
      </c>
      <c r="L404" s="125">
        <f>[1]!VendorFilteredRows( EquipmentListTable[],EquipmentListTable[Supplier], FilterSpecs!$A$6, $A$2)</f>
        <v>0</v>
      </c>
      <c r="M404" s="125" t="str">
        <f>[1]!VendorFilteredRows( EquipmentListTable[],EquipmentListTable[Supplier], FilterSpecs!$A$6, $A$2)</f>
        <v>Thermistor 10K</v>
      </c>
      <c r="N404" s="125">
        <f>[1]!VendorFilteredRows( EquipmentListTable[],EquipmentListTable[Supplier], FilterSpecs!$A$6, $A$2)</f>
        <v>0.75</v>
      </c>
      <c r="O404" s="125">
        <f>[1]!VendorFilteredRows( EquipmentListTable[],EquipmentListTable[Supplier], FilterSpecs!$A$6, $A$2)</f>
        <v>0</v>
      </c>
      <c r="P404" s="125" t="str">
        <f>[1]!VendorFilteredRows( EquipmentListTable[],EquipmentListTable[Supplier], FilterSpecs!$A$6, $A$2)</f>
        <v>B</v>
      </c>
      <c r="Q404" s="125">
        <f>[1]!VendorFilteredRows( EquipmentListTable[],EquipmentListTable[Supplier], FilterSpecs!$A$6, $A$2)</f>
        <v>554</v>
      </c>
      <c r="R404" s="125" t="str">
        <f>[1]!VendorFilteredRows( EquipmentListTable[],EquipmentListTable[Supplier], FilterSpecs!$A$6, $A$2)</f>
        <v>SEN-00250</v>
      </c>
      <c r="S404" s="125">
        <f>[1]!VendorFilteredRows( EquipmentListTable[],EquipmentListTable[Supplier], FilterSpecs!$A$6, $A$2)</f>
        <v>1.5</v>
      </c>
      <c r="T404" s="125">
        <f>[1]!VendorFilteredRows( EquipmentListTable[],EquipmentListTable[Supplier], FilterSpecs!$A$6, $A$2)</f>
        <v>7.5</v>
      </c>
      <c r="U404" s="125">
        <f>[1]!VendorFilteredRows( EquipmentListTable[],EquipmentListTable[Supplier], FilterSpecs!$A$6, $A$2)</f>
        <v>7.5</v>
      </c>
      <c r="V404" s="125">
        <f>[1]!VendorFilteredRows( EquipmentListTable[],EquipmentListTable[Supplier], FilterSpecs!$A$6, $A$2)</f>
        <v>0</v>
      </c>
      <c r="W404" s="125">
        <f>[1]!VendorFilteredRows( EquipmentListTable[],EquipmentListTable[Supplier], FilterSpecs!$A$6, $A$2)</f>
        <v>0</v>
      </c>
      <c r="X404" s="125" t="str">
        <f>[1]!VendorFilteredRows( EquipmentListTable[],EquipmentListTable[Supplier], FilterSpecs!$A$6, $A$2)</f>
        <v>https://www.sparkfun.com/products/250</v>
      </c>
      <c r="Y404" s="125" t="str">
        <f>[1]!VendorFilteredRows( EquipmentListTable[],EquipmentListTable[Supplier], FilterSpecs!$A$6, $A$2)</f>
        <v>https://cdn.sparkfun.com/r/92-92/assets/parts/1/9/2/thermistor.jpg</v>
      </c>
      <c r="Z404" s="125" t="str">
        <f>[1]!VendorFilteredRows( EquipmentListTable[],EquipmentListTable[Supplier], FilterSpecs!$A$6, $A$2)</f>
        <v>https://www.sparkfun.com/products/00250</v>
      </c>
      <c r="AA404" s="125" t="str">
        <f>[1]!VendorFilteredRows( EquipmentListTable[],EquipmentListTable[Supplier], FilterSpecs!$A$6, $A$2)</f>
        <v>https://www.mouser.com/ProductDetail/474-SEN-00250</v>
      </c>
      <c r="AB404" s="125"/>
      <c r="AC404" s="125"/>
    </row>
    <row r="405" spans="1:29" x14ac:dyDescent="0.3">
      <c r="A405" s="125" t="str">
        <f>[1]!VendorFilteredRows( EquipmentListTable[],EquipmentListTable[Supplier], FilterSpecs!$A$6, $A$2)</f>
        <v>Low-Level Electronics</v>
      </c>
      <c r="B405" s="125" t="str">
        <f>[1]!VendorFilteredRows( EquipmentListTable[],EquipmentListTable[Supplier], FilterSpecs!$A$6, $A$2)</f>
        <v>Passive Components</v>
      </c>
      <c r="C405" s="125" t="str">
        <f>[1]!VendorFilteredRows( EquipmentListTable[],EquipmentListTable[Supplier], FilterSpecs!$A$6, $A$2)</f>
        <v>SparkFun</v>
      </c>
      <c r="D405" s="125" t="str">
        <f>[1]!VendorFilteredRows( EquipmentListTable[],EquipmentListTable[Supplier], FilterSpecs!$A$6, $A$2)</f>
        <v>COM-08589</v>
      </c>
      <c r="E405" s="125">
        <f>[1]!VendorFilteredRows( EquipmentListTable[],EquipmentListTable[Supplier], FilterSpecs!$A$6, $A$2)</f>
        <v>2</v>
      </c>
      <c r="F405" s="125">
        <f>[1]!VendorFilteredRows( EquipmentListTable[],EquipmentListTable[Supplier], FilterSpecs!$A$6, $A$2)</f>
        <v>0</v>
      </c>
      <c r="G405" s="125">
        <f>[1]!VendorFilteredRows( EquipmentListTable[],EquipmentListTable[Supplier], FilterSpecs!$A$6, $A$2)</f>
        <v>0</v>
      </c>
      <c r="H405" s="125">
        <f>[1]!VendorFilteredRows( EquipmentListTable[],EquipmentListTable[Supplier], FilterSpecs!$A$6, $A$2)</f>
        <v>10</v>
      </c>
      <c r="I405" s="125">
        <f>[1]!VendorFilteredRows( EquipmentListTable[],EquipmentListTable[Supplier], FilterSpecs!$A$6, $A$2)</f>
        <v>10</v>
      </c>
      <c r="J405" s="125">
        <f>[1]!VendorFilteredRows( EquipmentListTable[],EquipmentListTable[Supplier], FilterSpecs!$A$6, $A$2)</f>
        <v>10</v>
      </c>
      <c r="K405" s="125">
        <f>[1]!VendorFilteredRows( EquipmentListTable[],EquipmentListTable[Supplier], FilterSpecs!$A$6, $A$2)</f>
        <v>0</v>
      </c>
      <c r="L405" s="125">
        <f>[1]!VendorFilteredRows( EquipmentListTable[],EquipmentListTable[Supplier], FilterSpecs!$A$6, $A$2)</f>
        <v>0</v>
      </c>
      <c r="M405" s="125" t="str">
        <f>[1]!VendorFilteredRows( EquipmentListTable[],EquipmentListTable[Supplier], FilterSpecs!$A$6, $A$2)</f>
        <v>Diode Rectifier - 1A 50V</v>
      </c>
      <c r="N405" s="125">
        <f>[1]!VendorFilteredRows( EquipmentListTable[],EquipmentListTable[Supplier], FilterSpecs!$A$6, $A$2)</f>
        <v>0.15</v>
      </c>
      <c r="O405" s="125">
        <f>[1]!VendorFilteredRows( EquipmentListTable[],EquipmentListTable[Supplier], FilterSpecs!$A$6, $A$2)</f>
        <v>0</v>
      </c>
      <c r="P405" s="125" t="str">
        <f>[1]!VendorFilteredRows( EquipmentListTable[],EquipmentListTable[Supplier], FilterSpecs!$A$6, $A$2)</f>
        <v>B</v>
      </c>
      <c r="Q405" s="125">
        <f>[1]!VendorFilteredRows( EquipmentListTable[],EquipmentListTable[Supplier], FilterSpecs!$A$6, $A$2)</f>
        <v>555</v>
      </c>
      <c r="R405" s="125" t="str">
        <f>[1]!VendorFilteredRows( EquipmentListTable[],EquipmentListTable[Supplier], FilterSpecs!$A$6, $A$2)</f>
        <v>COM-08589</v>
      </c>
      <c r="S405" s="125">
        <f>[1]!VendorFilteredRows( EquipmentListTable[],EquipmentListTable[Supplier], FilterSpecs!$A$6, $A$2)</f>
        <v>0.3</v>
      </c>
      <c r="T405" s="125">
        <f>[1]!VendorFilteredRows( EquipmentListTable[],EquipmentListTable[Supplier], FilterSpecs!$A$6, $A$2)</f>
        <v>1.5</v>
      </c>
      <c r="U405" s="125">
        <f>[1]!VendorFilteredRows( EquipmentListTable[],EquipmentListTable[Supplier], FilterSpecs!$A$6, $A$2)</f>
        <v>1.5</v>
      </c>
      <c r="V405" s="125">
        <f>[1]!VendorFilteredRows( EquipmentListTable[],EquipmentListTable[Supplier], FilterSpecs!$A$6, $A$2)</f>
        <v>0</v>
      </c>
      <c r="W405" s="125">
        <f>[1]!VendorFilteredRows( EquipmentListTable[],EquipmentListTable[Supplier], FilterSpecs!$A$6, $A$2)</f>
        <v>0</v>
      </c>
      <c r="X405" s="125" t="str">
        <f>[1]!VendorFilteredRows( EquipmentListTable[],EquipmentListTable[Supplier], FilterSpecs!$A$6, $A$2)</f>
        <v>https://www.sparkfun.com/products/8589</v>
      </c>
      <c r="Y405" s="125" t="str">
        <f>[1]!VendorFilteredRows( EquipmentListTable[],EquipmentListTable[Supplier], FilterSpecs!$A$6, $A$2)</f>
        <v>https://cdn.sparkfun.com/r/92-92/assets/parts/1/5/7/8/08588-02-L.jpg</v>
      </c>
      <c r="Z405" s="125" t="str">
        <f>[1]!VendorFilteredRows( EquipmentListTable[],EquipmentListTable[Supplier], FilterSpecs!$A$6, $A$2)</f>
        <v>https://www.sparkfun.com/products/08589</v>
      </c>
      <c r="AA405" s="125" t="str">
        <f>[1]!VendorFilteredRows( EquipmentListTable[],EquipmentListTable[Supplier], FilterSpecs!$A$6, $A$2)</f>
        <v>https://www.mouser.com/ProductDetail/474-COM-08589</v>
      </c>
      <c r="AB405" s="125"/>
      <c r="AC405" s="125"/>
    </row>
    <row r="406" spans="1:29" x14ac:dyDescent="0.3">
      <c r="A406" s="125" t="str">
        <f>[1]!VendorFilteredRows( EquipmentListTable[],EquipmentListTable[Supplier], FilterSpecs!$A$6, $A$2)</f>
        <v>Low-Level Electronics</v>
      </c>
      <c r="B406" s="125" t="str">
        <f>[1]!VendorFilteredRows( EquipmentListTable[],EquipmentListTable[Supplier], FilterSpecs!$A$6, $A$2)</f>
        <v>Passive Components</v>
      </c>
      <c r="C406" s="125" t="str">
        <f>[1]!VendorFilteredRows( EquipmentListTable[],EquipmentListTable[Supplier], FilterSpecs!$A$6, $A$2)</f>
        <v>SparkFun</v>
      </c>
      <c r="D406" s="125" t="str">
        <f>[1]!VendorFilteredRows( EquipmentListTable[],EquipmentListTable[Supplier], FilterSpecs!$A$6, $A$2)</f>
        <v>COM-08588</v>
      </c>
      <c r="E406" s="125">
        <f>[1]!VendorFilteredRows( EquipmentListTable[],EquipmentListTable[Supplier], FilterSpecs!$A$6, $A$2)</f>
        <v>2</v>
      </c>
      <c r="F406" s="125">
        <f>[1]!VendorFilteredRows( EquipmentListTable[],EquipmentListTable[Supplier], FilterSpecs!$A$6, $A$2)</f>
        <v>0</v>
      </c>
      <c r="G406" s="125">
        <f>[1]!VendorFilteredRows( EquipmentListTable[],EquipmentListTable[Supplier], FilterSpecs!$A$6, $A$2)</f>
        <v>0</v>
      </c>
      <c r="H406" s="125">
        <f>[1]!VendorFilteredRows( EquipmentListTable[],EquipmentListTable[Supplier], FilterSpecs!$A$6, $A$2)</f>
        <v>10</v>
      </c>
      <c r="I406" s="125">
        <f>[1]!VendorFilteredRows( EquipmentListTable[],EquipmentListTable[Supplier], FilterSpecs!$A$6, $A$2)</f>
        <v>10</v>
      </c>
      <c r="J406" s="125">
        <f>[1]!VendorFilteredRows( EquipmentListTable[],EquipmentListTable[Supplier], FilterSpecs!$A$6, $A$2)</f>
        <v>10</v>
      </c>
      <c r="K406" s="125">
        <f>[1]!VendorFilteredRows( EquipmentListTable[],EquipmentListTable[Supplier], FilterSpecs!$A$6, $A$2)</f>
        <v>0</v>
      </c>
      <c r="L406" s="125">
        <f>[1]!VendorFilteredRows( EquipmentListTable[],EquipmentListTable[Supplier], FilterSpecs!$A$6, $A$2)</f>
        <v>0</v>
      </c>
      <c r="M406" s="125" t="str">
        <f>[1]!VendorFilteredRows( EquipmentListTable[],EquipmentListTable[Supplier], FilterSpecs!$A$6, $A$2)</f>
        <v>Diode Small Signal - 1N4148</v>
      </c>
      <c r="N406" s="125">
        <f>[1]!VendorFilteredRows( EquipmentListTable[],EquipmentListTable[Supplier], FilterSpecs!$A$6, $A$2)</f>
        <v>0.15</v>
      </c>
      <c r="O406" s="125">
        <f>[1]!VendorFilteredRows( EquipmentListTable[],EquipmentListTable[Supplier], FilterSpecs!$A$6, $A$2)</f>
        <v>0</v>
      </c>
      <c r="P406" s="125" t="str">
        <f>[1]!VendorFilteredRows( EquipmentListTable[],EquipmentListTable[Supplier], FilterSpecs!$A$6, $A$2)</f>
        <v>B</v>
      </c>
      <c r="Q406" s="125">
        <f>[1]!VendorFilteredRows( EquipmentListTable[],EquipmentListTable[Supplier], FilterSpecs!$A$6, $A$2)</f>
        <v>556</v>
      </c>
      <c r="R406" s="125" t="str">
        <f>[1]!VendorFilteredRows( EquipmentListTable[],EquipmentListTable[Supplier], FilterSpecs!$A$6, $A$2)</f>
        <v>COM-08588</v>
      </c>
      <c r="S406" s="125">
        <f>[1]!VendorFilteredRows( EquipmentListTable[],EquipmentListTable[Supplier], FilterSpecs!$A$6, $A$2)</f>
        <v>0.3</v>
      </c>
      <c r="T406" s="125">
        <f>[1]!VendorFilteredRows( EquipmentListTable[],EquipmentListTable[Supplier], FilterSpecs!$A$6, $A$2)</f>
        <v>1.5</v>
      </c>
      <c r="U406" s="125">
        <f>[1]!VendorFilteredRows( EquipmentListTable[],EquipmentListTable[Supplier], FilterSpecs!$A$6, $A$2)</f>
        <v>1.5</v>
      </c>
      <c r="V406" s="125">
        <f>[1]!VendorFilteredRows( EquipmentListTable[],EquipmentListTable[Supplier], FilterSpecs!$A$6, $A$2)</f>
        <v>0</v>
      </c>
      <c r="W406" s="125">
        <f>[1]!VendorFilteredRows( EquipmentListTable[],EquipmentListTable[Supplier], FilterSpecs!$A$6, $A$2)</f>
        <v>0</v>
      </c>
      <c r="X406" s="125" t="str">
        <f>[1]!VendorFilteredRows( EquipmentListTable[],EquipmentListTable[Supplier], FilterSpecs!$A$6, $A$2)</f>
        <v>https://www.sparkfun.com/products/8588</v>
      </c>
      <c r="Y406" s="125" t="str">
        <f>[1]!VendorFilteredRows( EquipmentListTable[],EquipmentListTable[Supplier], FilterSpecs!$A$6, $A$2)</f>
        <v>https://cdn.sparkfun.com/r/92-92/assets/parts/1/5/6/7/08589-03-L.jpg</v>
      </c>
      <c r="Z406" s="125" t="str">
        <f>[1]!VendorFilteredRows( EquipmentListTable[],EquipmentListTable[Supplier], FilterSpecs!$A$6, $A$2)</f>
        <v>https://www.sparkfun.com/products/08588</v>
      </c>
      <c r="AA406" s="125" t="str">
        <f>[1]!VendorFilteredRows( EquipmentListTable[],EquipmentListTable[Supplier], FilterSpecs!$A$6, $A$2)</f>
        <v>https://www.mouser.com/ProductDetail/474-COM-08588</v>
      </c>
      <c r="AB406" s="125"/>
      <c r="AC406" s="125"/>
    </row>
    <row r="407" spans="1:29" x14ac:dyDescent="0.3">
      <c r="A407" s="125" t="str">
        <f>[1]!VendorFilteredRows( EquipmentListTable[],EquipmentListTable[Supplier], FilterSpecs!$A$6, $A$2)</f>
        <v>Low-Level Electronics</v>
      </c>
      <c r="B407" s="125" t="str">
        <f>[1]!VendorFilteredRows( EquipmentListTable[],EquipmentListTable[Supplier], FilterSpecs!$A$6, $A$2)</f>
        <v>Passive Components</v>
      </c>
      <c r="C407" s="125" t="str">
        <f>[1]!VendorFilteredRows( EquipmentListTable[],EquipmentListTable[Supplier], FilterSpecs!$A$6, $A$2)</f>
        <v>SparkFun</v>
      </c>
      <c r="D407" s="125" t="str">
        <f>[1]!VendorFilteredRows( EquipmentListTable[],EquipmentListTable[Supplier], FilterSpecs!$A$6, $A$2)</f>
        <v>COM-10926</v>
      </c>
      <c r="E407" s="125">
        <f>[1]!VendorFilteredRows( EquipmentListTable[],EquipmentListTable[Supplier], FilterSpecs!$A$6, $A$2)</f>
        <v>2</v>
      </c>
      <c r="F407" s="125">
        <f>[1]!VendorFilteredRows( EquipmentListTable[],EquipmentListTable[Supplier], FilterSpecs!$A$6, $A$2)</f>
        <v>0</v>
      </c>
      <c r="G407" s="125">
        <f>[1]!VendorFilteredRows( EquipmentListTable[],EquipmentListTable[Supplier], FilterSpecs!$A$6, $A$2)</f>
        <v>0</v>
      </c>
      <c r="H407" s="125">
        <f>[1]!VendorFilteredRows( EquipmentListTable[],EquipmentListTable[Supplier], FilterSpecs!$A$6, $A$2)</f>
        <v>10</v>
      </c>
      <c r="I407" s="125">
        <f>[1]!VendorFilteredRows( EquipmentListTable[],EquipmentListTable[Supplier], FilterSpecs!$A$6, $A$2)</f>
        <v>10</v>
      </c>
      <c r="J407" s="125">
        <f>[1]!VendorFilteredRows( EquipmentListTable[],EquipmentListTable[Supplier], FilterSpecs!$A$6, $A$2)</f>
        <v>10</v>
      </c>
      <c r="K407" s="125">
        <f>[1]!VendorFilteredRows( EquipmentListTable[],EquipmentListTable[Supplier], FilterSpecs!$A$6, $A$2)</f>
        <v>0</v>
      </c>
      <c r="L407" s="125">
        <f>[1]!VendorFilteredRows( EquipmentListTable[],EquipmentListTable[Supplier], FilterSpecs!$A$6, $A$2)</f>
        <v>0</v>
      </c>
      <c r="M407" s="125" t="str">
        <f>[1]!VendorFilteredRows( EquipmentListTable[],EquipmentListTable[Supplier], FilterSpecs!$A$6, $A$2)</f>
        <v>Schottky Diode</v>
      </c>
      <c r="N407" s="125">
        <f>[1]!VendorFilteredRows( EquipmentListTable[],EquipmentListTable[Supplier], FilterSpecs!$A$6, $A$2)</f>
        <v>0.15</v>
      </c>
      <c r="O407" s="125">
        <f>[1]!VendorFilteredRows( EquipmentListTable[],EquipmentListTable[Supplier], FilterSpecs!$A$6, $A$2)</f>
        <v>0</v>
      </c>
      <c r="P407" s="125" t="str">
        <f>[1]!VendorFilteredRows( EquipmentListTable[],EquipmentListTable[Supplier], FilterSpecs!$A$6, $A$2)</f>
        <v>B</v>
      </c>
      <c r="Q407" s="125">
        <f>[1]!VendorFilteredRows( EquipmentListTable[],EquipmentListTable[Supplier], FilterSpecs!$A$6, $A$2)</f>
        <v>557</v>
      </c>
      <c r="R407" s="125" t="str">
        <f>[1]!VendorFilteredRows( EquipmentListTable[],EquipmentListTable[Supplier], FilterSpecs!$A$6, $A$2)</f>
        <v>COM-10926</v>
      </c>
      <c r="S407" s="125">
        <f>[1]!VendorFilteredRows( EquipmentListTable[],EquipmentListTable[Supplier], FilterSpecs!$A$6, $A$2)</f>
        <v>0.3</v>
      </c>
      <c r="T407" s="125">
        <f>[1]!VendorFilteredRows( EquipmentListTable[],EquipmentListTable[Supplier], FilterSpecs!$A$6, $A$2)</f>
        <v>1.5</v>
      </c>
      <c r="U407" s="125">
        <f>[1]!VendorFilteredRows( EquipmentListTable[],EquipmentListTable[Supplier], FilterSpecs!$A$6, $A$2)</f>
        <v>1.5</v>
      </c>
      <c r="V407" s="125">
        <f>[1]!VendorFilteredRows( EquipmentListTable[],EquipmentListTable[Supplier], FilterSpecs!$A$6, $A$2)</f>
        <v>0</v>
      </c>
      <c r="W407" s="125">
        <f>[1]!VendorFilteredRows( EquipmentListTable[],EquipmentListTable[Supplier], FilterSpecs!$A$6, $A$2)</f>
        <v>0</v>
      </c>
      <c r="X407" s="125" t="str">
        <f>[1]!VendorFilteredRows( EquipmentListTable[],EquipmentListTable[Supplier], FilterSpecs!$A$6, $A$2)</f>
        <v>https://www.sparkfun.com/products/10926</v>
      </c>
      <c r="Y407" s="125" t="str">
        <f>[1]!VendorFilteredRows( EquipmentListTable[],EquipmentListTable[Supplier], FilterSpecs!$A$6, $A$2)</f>
        <v>https://cdn.sparkfun.com/r/92-92/assets/parts/6/0/6/0/10926-01b.jpg</v>
      </c>
      <c r="Z407" s="125" t="str">
        <f>[1]!VendorFilteredRows( EquipmentListTable[],EquipmentListTable[Supplier], FilterSpecs!$A$6, $A$2)</f>
        <v>https://www.sparkfun.com/products/10926</v>
      </c>
      <c r="AA407" s="125" t="str">
        <f>[1]!VendorFilteredRows( EquipmentListTable[],EquipmentListTable[Supplier], FilterSpecs!$A$6, $A$2)</f>
        <v>https://www.mouser.com/ProductDetail/474-COM-10926</v>
      </c>
      <c r="AB407" s="125"/>
      <c r="AC407" s="125"/>
    </row>
    <row r="408" spans="1:29" x14ac:dyDescent="0.3">
      <c r="A408" s="125" t="str">
        <f>[1]!VendorFilteredRows( EquipmentListTable[],EquipmentListTable[Supplier], FilterSpecs!$A$6, $A$2)</f>
        <v>Low-Level Electronics</v>
      </c>
      <c r="B408" s="125" t="str">
        <f>[1]!VendorFilteredRows( EquipmentListTable[],EquipmentListTable[Supplier], FilterSpecs!$A$6, $A$2)</f>
        <v>Passive Components</v>
      </c>
      <c r="C408" s="125" t="str">
        <f>[1]!VendorFilteredRows( EquipmentListTable[],EquipmentListTable[Supplier], FilterSpecs!$A$6, $A$2)</f>
        <v>SparkFun</v>
      </c>
      <c r="D408" s="125" t="str">
        <f>[1]!VendorFilteredRows( EquipmentListTable[],EquipmentListTable[Supplier], FilterSpecs!$A$6, $A$2)</f>
        <v>COM-10301</v>
      </c>
      <c r="E408" s="125">
        <f>[1]!VendorFilteredRows( EquipmentListTable[],EquipmentListTable[Supplier], FilterSpecs!$A$6, $A$2)</f>
        <v>2</v>
      </c>
      <c r="F408" s="125">
        <f>[1]!VendorFilteredRows( EquipmentListTable[],EquipmentListTable[Supplier], FilterSpecs!$A$6, $A$2)</f>
        <v>0</v>
      </c>
      <c r="G408" s="125">
        <f>[1]!VendorFilteredRows( EquipmentListTable[],EquipmentListTable[Supplier], FilterSpecs!$A$6, $A$2)</f>
        <v>0</v>
      </c>
      <c r="H408" s="125">
        <f>[1]!VendorFilteredRows( EquipmentListTable[],EquipmentListTable[Supplier], FilterSpecs!$A$6, $A$2)</f>
        <v>10</v>
      </c>
      <c r="I408" s="125">
        <f>[1]!VendorFilteredRows( EquipmentListTable[],EquipmentListTable[Supplier], FilterSpecs!$A$6, $A$2)</f>
        <v>0</v>
      </c>
      <c r="J408" s="125">
        <f>[1]!VendorFilteredRows( EquipmentListTable[],EquipmentListTable[Supplier], FilterSpecs!$A$6, $A$2)</f>
        <v>10</v>
      </c>
      <c r="K408" s="125">
        <f>[1]!VendorFilteredRows( EquipmentListTable[],EquipmentListTable[Supplier], FilterSpecs!$A$6, $A$2)</f>
        <v>10</v>
      </c>
      <c r="L408" s="125">
        <f>[1]!VendorFilteredRows( EquipmentListTable[],EquipmentListTable[Supplier], FilterSpecs!$A$6, $A$2)</f>
        <v>10</v>
      </c>
      <c r="M408" s="125" t="str">
        <f>[1]!VendorFilteredRows( EquipmentListTable[],EquipmentListTable[Supplier], FilterSpecs!$A$6, $A$2)</f>
        <v>Zener Diode - 5.1V 1W</v>
      </c>
      <c r="N408" s="125">
        <f>[1]!VendorFilteredRows( EquipmentListTable[],EquipmentListTable[Supplier], FilterSpecs!$A$6, $A$2)</f>
        <v>0.25</v>
      </c>
      <c r="O408" s="125">
        <f>[1]!VendorFilteredRows( EquipmentListTable[],EquipmentListTable[Supplier], FilterSpecs!$A$6, $A$2)</f>
        <v>2.5</v>
      </c>
      <c r="P408" s="125" t="str">
        <f>[1]!VendorFilteredRows( EquipmentListTable[],EquipmentListTable[Supplier], FilterSpecs!$A$6, $A$2)</f>
        <v>B</v>
      </c>
      <c r="Q408" s="125">
        <f>[1]!VendorFilteredRows( EquipmentListTable[],EquipmentListTable[Supplier], FilterSpecs!$A$6, $A$2)</f>
        <v>558</v>
      </c>
      <c r="R408" s="125" t="str">
        <f>[1]!VendorFilteredRows( EquipmentListTable[],EquipmentListTable[Supplier], FilterSpecs!$A$6, $A$2)</f>
        <v>COM-10301</v>
      </c>
      <c r="S408" s="125">
        <f>[1]!VendorFilteredRows( EquipmentListTable[],EquipmentListTable[Supplier], FilterSpecs!$A$6, $A$2)</f>
        <v>0.5</v>
      </c>
      <c r="T408" s="125">
        <f>[1]!VendorFilteredRows( EquipmentListTable[],EquipmentListTable[Supplier], FilterSpecs!$A$6, $A$2)</f>
        <v>2.5</v>
      </c>
      <c r="U408" s="125">
        <f>[1]!VendorFilteredRows( EquipmentListTable[],EquipmentListTable[Supplier], FilterSpecs!$A$6, $A$2)</f>
        <v>0</v>
      </c>
      <c r="V408" s="125">
        <f>[1]!VendorFilteredRows( EquipmentListTable[],EquipmentListTable[Supplier], FilterSpecs!$A$6, $A$2)</f>
        <v>2.5</v>
      </c>
      <c r="W408" s="125">
        <f>[1]!VendorFilteredRows( EquipmentListTable[],EquipmentListTable[Supplier], FilterSpecs!$A$6, $A$2)</f>
        <v>2.5</v>
      </c>
      <c r="X408" s="125" t="str">
        <f>[1]!VendorFilteredRows( EquipmentListTable[],EquipmentListTable[Supplier], FilterSpecs!$A$6, $A$2)</f>
        <v>https://www.sparkfun.com/products/10301</v>
      </c>
      <c r="Y408" s="125" t="str">
        <f>[1]!VendorFilteredRows( EquipmentListTable[],EquipmentListTable[Supplier], FilterSpecs!$A$6, $A$2)</f>
        <v>https://cdn.sparkfun.com/r/92-92/assets/parts/4/7/0/4/10301-01.jpg</v>
      </c>
      <c r="Z408" s="125" t="str">
        <f>[1]!VendorFilteredRows( EquipmentListTable[],EquipmentListTable[Supplier], FilterSpecs!$A$6, $A$2)</f>
        <v>https://www.sparkfun.com/products/10301</v>
      </c>
      <c r="AA408" s="125" t="str">
        <f>[1]!VendorFilteredRows( EquipmentListTable[],EquipmentListTable[Supplier], FilterSpecs!$A$6, $A$2)</f>
        <v>https://www.mouser.com/ProductDetail/474-COM-10301</v>
      </c>
      <c r="AB408" s="125"/>
      <c r="AC408" s="125"/>
    </row>
    <row r="409" spans="1:29" x14ac:dyDescent="0.3">
      <c r="A409" s="125" t="str">
        <f>[1]!VendorFilteredRows( EquipmentListTable[],EquipmentListTable[Supplier], FilterSpecs!$A$6, $A$2)</f>
        <v>Low-Level Electronics</v>
      </c>
      <c r="B409" s="125" t="str">
        <f>[1]!VendorFilteredRows( EquipmentListTable[],EquipmentListTable[Supplier], FilterSpecs!$A$6, $A$2)</f>
        <v>Plugs/Jacks/Adapters, Audio</v>
      </c>
      <c r="C409" s="125" t="str">
        <f>[1]!VendorFilteredRows( EquipmentListTable[],EquipmentListTable[Supplier], FilterSpecs!$A$6, $A$2)</f>
        <v>SparkFun</v>
      </c>
      <c r="D409" s="125" t="str">
        <f>[1]!VendorFilteredRows( EquipmentListTable[],EquipmentListTable[Supplier], FilterSpecs!$A$6, $A$2)</f>
        <v>COM-11154</v>
      </c>
      <c r="E409" s="125">
        <f>[1]!VendorFilteredRows( EquipmentListTable[],EquipmentListTable[Supplier], FilterSpecs!$A$6, $A$2)</f>
        <v>0</v>
      </c>
      <c r="F409" s="125">
        <f>[1]!VendorFilteredRows( EquipmentListTable[],EquipmentListTable[Supplier], FilterSpecs!$A$6, $A$2)</f>
        <v>2</v>
      </c>
      <c r="G409" s="125">
        <f>[1]!VendorFilteredRows( EquipmentListTable[],EquipmentListTable[Supplier], FilterSpecs!$A$6, $A$2)</f>
        <v>0</v>
      </c>
      <c r="H409" s="125">
        <f>[1]!VendorFilteredRows( EquipmentListTable[],EquipmentListTable[Supplier], FilterSpecs!$A$6, $A$2)</f>
        <v>2</v>
      </c>
      <c r="I409" s="125">
        <f>[1]!VendorFilteredRows( EquipmentListTable[],EquipmentListTable[Supplier], FilterSpecs!$A$6, $A$2)</f>
        <v>0</v>
      </c>
      <c r="J409" s="125">
        <f>[1]!VendorFilteredRows( EquipmentListTable[],EquipmentListTable[Supplier], FilterSpecs!$A$6, $A$2)</f>
        <v>0</v>
      </c>
      <c r="K409" s="125">
        <f>[1]!VendorFilteredRows( EquipmentListTable[],EquipmentListTable[Supplier], FilterSpecs!$A$6, $A$2)</f>
        <v>2</v>
      </c>
      <c r="L409" s="125">
        <f>[1]!VendorFilteredRows( EquipmentListTable[],EquipmentListTable[Supplier], FilterSpecs!$A$6, $A$2)</f>
        <v>2</v>
      </c>
      <c r="M409" s="125" t="str">
        <f>[1]!VendorFilteredRows( EquipmentListTable[],EquipmentListTable[Supplier], FilterSpecs!$A$6, $A$2)</f>
        <v>Audio Jack - 3.5mm (Panel Mount)</v>
      </c>
      <c r="N409" s="125">
        <f>[1]!VendorFilteredRows( EquipmentListTable[],EquipmentListTable[Supplier], FilterSpecs!$A$6, $A$2)</f>
        <v>0.5</v>
      </c>
      <c r="O409" s="125">
        <f>[1]!VendorFilteredRows( EquipmentListTable[],EquipmentListTable[Supplier], FilterSpecs!$A$6, $A$2)</f>
        <v>1</v>
      </c>
      <c r="P409" s="125" t="str">
        <f>[1]!VendorFilteredRows( EquipmentListTable[],EquipmentListTable[Supplier], FilterSpecs!$A$6, $A$2)</f>
        <v>A</v>
      </c>
      <c r="Q409" s="125">
        <f>[1]!VendorFilteredRows( EquipmentListTable[],EquipmentListTable[Supplier], FilterSpecs!$A$6, $A$2)</f>
        <v>559</v>
      </c>
      <c r="R409" s="125" t="str">
        <f>[1]!VendorFilteredRows( EquipmentListTable[],EquipmentListTable[Supplier], FilterSpecs!$A$6, $A$2)</f>
        <v>COM-11154</v>
      </c>
      <c r="S409" s="125">
        <f>[1]!VendorFilteredRows( EquipmentListTable[],EquipmentListTable[Supplier], FilterSpecs!$A$6, $A$2)</f>
        <v>0</v>
      </c>
      <c r="T409" s="125">
        <f>[1]!VendorFilteredRows( EquipmentListTable[],EquipmentListTable[Supplier], FilterSpecs!$A$6, $A$2)</f>
        <v>1</v>
      </c>
      <c r="U409" s="125">
        <f>[1]!VendorFilteredRows( EquipmentListTable[],EquipmentListTable[Supplier], FilterSpecs!$A$6, $A$2)</f>
        <v>0</v>
      </c>
      <c r="V409" s="125">
        <f>[1]!VendorFilteredRows( EquipmentListTable[],EquipmentListTable[Supplier], FilterSpecs!$A$6, $A$2)</f>
        <v>1</v>
      </c>
      <c r="W409" s="125">
        <f>[1]!VendorFilteredRows( EquipmentListTable[],EquipmentListTable[Supplier], FilterSpecs!$A$6, $A$2)</f>
        <v>1</v>
      </c>
      <c r="X409" s="125" t="str">
        <f>[1]!VendorFilteredRows( EquipmentListTable[],EquipmentListTable[Supplier], FilterSpecs!$A$6, $A$2)</f>
        <v>https://www.sparkfun.com/products/11154</v>
      </c>
      <c r="Y409" s="125" t="str">
        <f>[1]!VendorFilteredRows( EquipmentListTable[],EquipmentListTable[Supplier], FilterSpecs!$A$6, $A$2)</f>
        <v>https://cdn.sparkfun.com/r/92-92/assets/parts/6/6/1/5/11154-01.jpg</v>
      </c>
      <c r="Z409" s="125" t="str">
        <f>[1]!VendorFilteredRows( EquipmentListTable[],EquipmentListTable[Supplier], FilterSpecs!$A$6, $A$2)</f>
        <v>https://www.sparkfun.com/products/11154</v>
      </c>
      <c r="AA409" s="125" t="str">
        <f>[1]!VendorFilteredRows( EquipmentListTable[],EquipmentListTable[Supplier], FilterSpecs!$A$6, $A$2)</f>
        <v>https://www.mouser.com/ProductDetail/474-COM-11154</v>
      </c>
      <c r="AB409" s="125"/>
      <c r="AC409" s="125"/>
    </row>
    <row r="410" spans="1:29" x14ac:dyDescent="0.3">
      <c r="A410" s="125" t="str">
        <f>[1]!VendorFilteredRows( EquipmentListTable[],EquipmentListTable[Supplier], FilterSpecs!$A$6, $A$2)</f>
        <v>Low-Level Electronics</v>
      </c>
      <c r="B410" s="125" t="str">
        <f>[1]!VendorFilteredRows( EquipmentListTable[],EquipmentListTable[Supplier], FilterSpecs!$A$6, $A$2)</f>
        <v>Plugs/Jacks/Adapters, Audio</v>
      </c>
      <c r="C410" s="125" t="str">
        <f>[1]!VendorFilteredRows( EquipmentListTable[],EquipmentListTable[Supplier], FilterSpecs!$A$6, $A$2)</f>
        <v>SparkFun</v>
      </c>
      <c r="D410" s="125" t="str">
        <f>[1]!VendorFilteredRows( EquipmentListTable[],EquipmentListTable[Supplier], FilterSpecs!$A$6, $A$2)</f>
        <v>PRT-08032</v>
      </c>
      <c r="E410" s="125">
        <f>[1]!VendorFilteredRows( EquipmentListTable[],EquipmentListTable[Supplier], FilterSpecs!$A$6, $A$2)</f>
        <v>0</v>
      </c>
      <c r="F410" s="125">
        <f>[1]!VendorFilteredRows( EquipmentListTable[],EquipmentListTable[Supplier], FilterSpecs!$A$6, $A$2)</f>
        <v>4</v>
      </c>
      <c r="G410" s="125">
        <f>[1]!VendorFilteredRows( EquipmentListTable[],EquipmentListTable[Supplier], FilterSpecs!$A$6, $A$2)</f>
        <v>0</v>
      </c>
      <c r="H410" s="125">
        <f>[1]!VendorFilteredRows( EquipmentListTable[],EquipmentListTable[Supplier], FilterSpecs!$A$6, $A$2)</f>
        <v>4</v>
      </c>
      <c r="I410" s="125">
        <f>[1]!VendorFilteredRows( EquipmentListTable[],EquipmentListTable[Supplier], FilterSpecs!$A$6, $A$2)</f>
        <v>0</v>
      </c>
      <c r="J410" s="125">
        <f>[1]!VendorFilteredRows( EquipmentListTable[],EquipmentListTable[Supplier], FilterSpecs!$A$6, $A$2)</f>
        <v>0</v>
      </c>
      <c r="K410" s="125">
        <f>[1]!VendorFilteredRows( EquipmentListTable[],EquipmentListTable[Supplier], FilterSpecs!$A$6, $A$2)</f>
        <v>4</v>
      </c>
      <c r="L410" s="125">
        <f>[1]!VendorFilteredRows( EquipmentListTable[],EquipmentListTable[Supplier], FilterSpecs!$A$6, $A$2)</f>
        <v>4</v>
      </c>
      <c r="M410" s="125" t="str">
        <f>[1]!VendorFilteredRows( EquipmentListTable[],EquipmentListTable[Supplier], FilterSpecs!$A$6, $A$2)</f>
        <v>Audio Jack 3.5mm</v>
      </c>
      <c r="N410" s="125">
        <f>[1]!VendorFilteredRows( EquipmentListTable[],EquipmentListTable[Supplier], FilterSpecs!$A$6, $A$2)</f>
        <v>1.5</v>
      </c>
      <c r="O410" s="125">
        <f>[1]!VendorFilteredRows( EquipmentListTable[],EquipmentListTable[Supplier], FilterSpecs!$A$6, $A$2)</f>
        <v>6</v>
      </c>
      <c r="P410" s="125" t="str">
        <f>[1]!VendorFilteredRows( EquipmentListTable[],EquipmentListTable[Supplier], FilterSpecs!$A$6, $A$2)</f>
        <v>A</v>
      </c>
      <c r="Q410" s="125">
        <f>[1]!VendorFilteredRows( EquipmentListTable[],EquipmentListTable[Supplier], FilterSpecs!$A$6, $A$2)</f>
        <v>560</v>
      </c>
      <c r="R410" s="125" t="str">
        <f>[1]!VendorFilteredRows( EquipmentListTable[],EquipmentListTable[Supplier], FilterSpecs!$A$6, $A$2)</f>
        <v>PRT-08032</v>
      </c>
      <c r="S410" s="125">
        <f>[1]!VendorFilteredRows( EquipmentListTable[],EquipmentListTable[Supplier], FilterSpecs!$A$6, $A$2)</f>
        <v>0</v>
      </c>
      <c r="T410" s="125">
        <f>[1]!VendorFilteredRows( EquipmentListTable[],EquipmentListTable[Supplier], FilterSpecs!$A$6, $A$2)</f>
        <v>6</v>
      </c>
      <c r="U410" s="125">
        <f>[1]!VendorFilteredRows( EquipmentListTable[],EquipmentListTable[Supplier], FilterSpecs!$A$6, $A$2)</f>
        <v>0</v>
      </c>
      <c r="V410" s="125">
        <f>[1]!VendorFilteredRows( EquipmentListTable[],EquipmentListTable[Supplier], FilterSpecs!$A$6, $A$2)</f>
        <v>6</v>
      </c>
      <c r="W410" s="125">
        <f>[1]!VendorFilteredRows( EquipmentListTable[],EquipmentListTable[Supplier], FilterSpecs!$A$6, $A$2)</f>
        <v>6</v>
      </c>
      <c r="X410" s="125" t="str">
        <f>[1]!VendorFilteredRows( EquipmentListTable[],EquipmentListTable[Supplier], FilterSpecs!$A$6, $A$2)</f>
        <v>https://www.sparkfun.com/products/8032</v>
      </c>
      <c r="Y410" s="125" t="str">
        <f>[1]!VendorFilteredRows( EquipmentListTable[],EquipmentListTable[Supplier], FilterSpecs!$A$6, $A$2)</f>
        <v>https://cdn.sparkfun.com/r/92-92/assets/parts/1/5/8/2/Audio-3.5mm.jpg</v>
      </c>
      <c r="Z410" s="125" t="str">
        <f>[1]!VendorFilteredRows( EquipmentListTable[],EquipmentListTable[Supplier], FilterSpecs!$A$6, $A$2)</f>
        <v>https://www.sparkfun.com/products/08032</v>
      </c>
      <c r="AA410" s="125" t="str">
        <f>[1]!VendorFilteredRows( EquipmentListTable[],EquipmentListTable[Supplier], FilterSpecs!$A$6, $A$2)</f>
        <v>https://www.mouser.com/ProductDetail/474-PRT-08032</v>
      </c>
      <c r="AB410" s="125"/>
      <c r="AC410" s="125"/>
    </row>
    <row r="411" spans="1:29" x14ac:dyDescent="0.3">
      <c r="A411" s="125" t="str">
        <f>[1]!VendorFilteredRows( EquipmentListTable[],EquipmentListTable[Supplier], FilterSpecs!$A$6, $A$2)</f>
        <v>Low-Level Electronics</v>
      </c>
      <c r="B411" s="125" t="str">
        <f>[1]!VendorFilteredRows( EquipmentListTable[],EquipmentListTable[Supplier], FilterSpecs!$A$6, $A$2)</f>
        <v>Plugs/Jacks/Adapters, Audio</v>
      </c>
      <c r="C411" s="125" t="str">
        <f>[1]!VendorFilteredRows( EquipmentListTable[],EquipmentListTable[Supplier], FilterSpecs!$A$6, $A$2)</f>
        <v>SparkFun</v>
      </c>
      <c r="D411" s="125" t="str">
        <f>[1]!VendorFilteredRows( EquipmentListTable[],EquipmentListTable[Supplier], FilterSpecs!$A$6, $A$2)</f>
        <v>COM-11143</v>
      </c>
      <c r="E411" s="125">
        <f>[1]!VendorFilteredRows( EquipmentListTable[],EquipmentListTable[Supplier], FilterSpecs!$A$6, $A$2)</f>
        <v>0</v>
      </c>
      <c r="F411" s="125">
        <f>[1]!VendorFilteredRows( EquipmentListTable[],EquipmentListTable[Supplier], FilterSpecs!$A$6, $A$2)</f>
        <v>8</v>
      </c>
      <c r="G411" s="125">
        <f>[1]!VendorFilteredRows( EquipmentListTable[],EquipmentListTable[Supplier], FilterSpecs!$A$6, $A$2)</f>
        <v>0</v>
      </c>
      <c r="H411" s="125">
        <f>[1]!VendorFilteredRows( EquipmentListTable[],EquipmentListTable[Supplier], FilterSpecs!$A$6, $A$2)</f>
        <v>8</v>
      </c>
      <c r="I411" s="125">
        <f>[1]!VendorFilteredRows( EquipmentListTable[],EquipmentListTable[Supplier], FilterSpecs!$A$6, $A$2)</f>
        <v>0</v>
      </c>
      <c r="J411" s="125">
        <f>[1]!VendorFilteredRows( EquipmentListTable[],EquipmentListTable[Supplier], FilterSpecs!$A$6, $A$2)</f>
        <v>0</v>
      </c>
      <c r="K411" s="125">
        <f>[1]!VendorFilteredRows( EquipmentListTable[],EquipmentListTable[Supplier], FilterSpecs!$A$6, $A$2)</f>
        <v>8</v>
      </c>
      <c r="L411" s="125">
        <f>[1]!VendorFilteredRows( EquipmentListTable[],EquipmentListTable[Supplier], FilterSpecs!$A$6, $A$2)</f>
        <v>8</v>
      </c>
      <c r="M411" s="125" t="str">
        <f>[1]!VendorFilteredRows( EquipmentListTable[],EquipmentListTable[Supplier], FilterSpecs!$A$6, $A$2)</f>
        <v>Audio Plug - 3.5mm</v>
      </c>
      <c r="N411" s="125">
        <f>[1]!VendorFilteredRows( EquipmentListTable[],EquipmentListTable[Supplier], FilterSpecs!$A$6, $A$2)</f>
        <v>0.5</v>
      </c>
      <c r="O411" s="125">
        <f>[1]!VendorFilteredRows( EquipmentListTable[],EquipmentListTable[Supplier], FilterSpecs!$A$6, $A$2)</f>
        <v>4</v>
      </c>
      <c r="P411" s="125" t="str">
        <f>[1]!VendorFilteredRows( EquipmentListTable[],EquipmentListTable[Supplier], FilterSpecs!$A$6, $A$2)</f>
        <v>A</v>
      </c>
      <c r="Q411" s="125">
        <f>[1]!VendorFilteredRows( EquipmentListTable[],EquipmentListTable[Supplier], FilterSpecs!$A$6, $A$2)</f>
        <v>561</v>
      </c>
      <c r="R411" s="125" t="str">
        <f>[1]!VendorFilteredRows( EquipmentListTable[],EquipmentListTable[Supplier], FilterSpecs!$A$6, $A$2)</f>
        <v>COM-11143</v>
      </c>
      <c r="S411" s="125">
        <f>[1]!VendorFilteredRows( EquipmentListTable[],EquipmentListTable[Supplier], FilterSpecs!$A$6, $A$2)</f>
        <v>0</v>
      </c>
      <c r="T411" s="125">
        <f>[1]!VendorFilteredRows( EquipmentListTable[],EquipmentListTable[Supplier], FilterSpecs!$A$6, $A$2)</f>
        <v>4</v>
      </c>
      <c r="U411" s="125">
        <f>[1]!VendorFilteredRows( EquipmentListTable[],EquipmentListTable[Supplier], FilterSpecs!$A$6, $A$2)</f>
        <v>0</v>
      </c>
      <c r="V411" s="125">
        <f>[1]!VendorFilteredRows( EquipmentListTable[],EquipmentListTable[Supplier], FilterSpecs!$A$6, $A$2)</f>
        <v>4</v>
      </c>
      <c r="W411" s="125">
        <f>[1]!VendorFilteredRows( EquipmentListTable[],EquipmentListTable[Supplier], FilterSpecs!$A$6, $A$2)</f>
        <v>4</v>
      </c>
      <c r="X411" s="125" t="str">
        <f>[1]!VendorFilteredRows( EquipmentListTable[],EquipmentListTable[Supplier], FilterSpecs!$A$6, $A$2)</f>
        <v>https://www.sparkfun.com/products/11143</v>
      </c>
      <c r="Y411" s="125" t="str">
        <f>[1]!VendorFilteredRows( EquipmentListTable[],EquipmentListTable[Supplier], FilterSpecs!$A$6, $A$2)</f>
        <v>https://cdn.sparkfun.com/r/92-92/assets/parts/6/6/0/4/11143-01.jpg</v>
      </c>
      <c r="Z411" s="125" t="str">
        <f>[1]!VendorFilteredRows( EquipmentListTable[],EquipmentListTable[Supplier], FilterSpecs!$A$6, $A$2)</f>
        <v>https://www.sparkfun.com/products/11143</v>
      </c>
      <c r="AA411" s="125" t="str">
        <f>[1]!VendorFilteredRows( EquipmentListTable[],EquipmentListTable[Supplier], FilterSpecs!$A$6, $A$2)</f>
        <v>https://www.mouser.com/ProductDetail/474-COM-11143</v>
      </c>
      <c r="AB411" s="125"/>
      <c r="AC411" s="125"/>
    </row>
    <row r="412" spans="1:29" x14ac:dyDescent="0.3">
      <c r="A412" s="125" t="str">
        <f>[1]!VendorFilteredRows( EquipmentListTable[],EquipmentListTable[Supplier], FilterSpecs!$A$6, $A$2)</f>
        <v>Low-Level Electronics</v>
      </c>
      <c r="B412" s="125" t="str">
        <f>[1]!VendorFilteredRows( EquipmentListTable[],EquipmentListTable[Supplier], FilterSpecs!$A$6, $A$2)</f>
        <v>Plugs/Jacks/Adapters, Audio</v>
      </c>
      <c r="C412" s="125" t="str">
        <f>[1]!VendorFilteredRows( EquipmentListTable[],EquipmentListTable[Supplier], FilterSpecs!$A$6, $A$2)</f>
        <v>SparkFun</v>
      </c>
      <c r="D412" s="125" t="str">
        <f>[1]!VendorFilteredRows( EquipmentListTable[],EquipmentListTable[Supplier], FilterSpecs!$A$6, $A$2)</f>
        <v>PRT-10588</v>
      </c>
      <c r="E412" s="125">
        <f>[1]!VendorFilteredRows( EquipmentListTable[],EquipmentListTable[Supplier], FilterSpecs!$A$6, $A$2)</f>
        <v>0</v>
      </c>
      <c r="F412" s="125">
        <f>[1]!VendorFilteredRows( EquipmentListTable[],EquipmentListTable[Supplier], FilterSpecs!$A$6, $A$2)</f>
        <v>2</v>
      </c>
      <c r="G412" s="125">
        <f>[1]!VendorFilteredRows( EquipmentListTable[],EquipmentListTable[Supplier], FilterSpecs!$A$6, $A$2)</f>
        <v>0</v>
      </c>
      <c r="H412" s="125">
        <f>[1]!VendorFilteredRows( EquipmentListTable[],EquipmentListTable[Supplier], FilterSpecs!$A$6, $A$2)</f>
        <v>2</v>
      </c>
      <c r="I412" s="125">
        <f>[1]!VendorFilteredRows( EquipmentListTable[],EquipmentListTable[Supplier], FilterSpecs!$A$6, $A$2)</f>
        <v>0</v>
      </c>
      <c r="J412" s="125">
        <f>[1]!VendorFilteredRows( EquipmentListTable[],EquipmentListTable[Supplier], FilterSpecs!$A$6, $A$2)</f>
        <v>0</v>
      </c>
      <c r="K412" s="125">
        <f>[1]!VendorFilteredRows( EquipmentListTable[],EquipmentListTable[Supplier], FilterSpecs!$A$6, $A$2)</f>
        <v>2</v>
      </c>
      <c r="L412" s="125">
        <f>[1]!VendorFilteredRows( EquipmentListTable[],EquipmentListTable[Supplier], FilterSpecs!$A$6, $A$2)</f>
        <v>2</v>
      </c>
      <c r="M412" s="125" t="str">
        <f>[1]!VendorFilteredRows( EquipmentListTable[],EquipmentListTable[Supplier], FilterSpecs!$A$6, $A$2)</f>
        <v>SparkFun Audio Jack Breakout</v>
      </c>
      <c r="N412" s="125">
        <f>[1]!VendorFilteredRows( EquipmentListTable[],EquipmentListTable[Supplier], FilterSpecs!$A$6, $A$2)</f>
        <v>0.95</v>
      </c>
      <c r="O412" s="125">
        <f>[1]!VendorFilteredRows( EquipmentListTable[],EquipmentListTable[Supplier], FilterSpecs!$A$6, $A$2)</f>
        <v>1.9</v>
      </c>
      <c r="P412" s="125" t="str">
        <f>[1]!VendorFilteredRows( EquipmentListTable[],EquipmentListTable[Supplier], FilterSpecs!$A$6, $A$2)</f>
        <v>A</v>
      </c>
      <c r="Q412" s="125">
        <f>[1]!VendorFilteredRows( EquipmentListTable[],EquipmentListTable[Supplier], FilterSpecs!$A$6, $A$2)</f>
        <v>562</v>
      </c>
      <c r="R412" s="125" t="str">
        <f>[1]!VendorFilteredRows( EquipmentListTable[],EquipmentListTable[Supplier], FilterSpecs!$A$6, $A$2)</f>
        <v>PRT-10588</v>
      </c>
      <c r="S412" s="125">
        <f>[1]!VendorFilteredRows( EquipmentListTable[],EquipmentListTable[Supplier], FilterSpecs!$A$6, $A$2)</f>
        <v>0</v>
      </c>
      <c r="T412" s="125">
        <f>[1]!VendorFilteredRows( EquipmentListTable[],EquipmentListTable[Supplier], FilterSpecs!$A$6, $A$2)</f>
        <v>1.9</v>
      </c>
      <c r="U412" s="125">
        <f>[1]!VendorFilteredRows( EquipmentListTable[],EquipmentListTable[Supplier], FilterSpecs!$A$6, $A$2)</f>
        <v>0</v>
      </c>
      <c r="V412" s="125">
        <f>[1]!VendorFilteredRows( EquipmentListTable[],EquipmentListTable[Supplier], FilterSpecs!$A$6, $A$2)</f>
        <v>1.9</v>
      </c>
      <c r="W412" s="125">
        <f>[1]!VendorFilteredRows( EquipmentListTable[],EquipmentListTable[Supplier], FilterSpecs!$A$6, $A$2)</f>
        <v>1.9</v>
      </c>
      <c r="X412" s="125" t="str">
        <f>[1]!VendorFilteredRows( EquipmentListTable[],EquipmentListTable[Supplier], FilterSpecs!$A$6, $A$2)</f>
        <v>https://www.sparkfun.com/products/10588</v>
      </c>
      <c r="Y412" s="125" t="str">
        <f>[1]!VendorFilteredRows( EquipmentListTable[],EquipmentListTable[Supplier], FilterSpecs!$A$6, $A$2)</f>
        <v>https://cdn.sparkfun.com/r/92-92/assets/parts/5/2/2/9/10588-01a.jpg</v>
      </c>
      <c r="Z412" s="125" t="str">
        <f>[1]!VendorFilteredRows( EquipmentListTable[],EquipmentListTable[Supplier], FilterSpecs!$A$6, $A$2)</f>
        <v>https://www.sparkfun.com/products/10588</v>
      </c>
      <c r="AA412" s="125" t="str">
        <f>[1]!VendorFilteredRows( EquipmentListTable[],EquipmentListTable[Supplier], FilterSpecs!$A$6, $A$2)</f>
        <v>https://www.mouser.com/ProductDetail/474-PRT-10588</v>
      </c>
      <c r="AB412" s="125"/>
      <c r="AC412" s="125"/>
    </row>
    <row r="413" spans="1:29" x14ac:dyDescent="0.3">
      <c r="A413" s="125" t="str">
        <f>[1]!VendorFilteredRows( EquipmentListTable[],EquipmentListTable[Supplier], FilterSpecs!$A$6, $A$2)</f>
        <v>Low-Level Electronics</v>
      </c>
      <c r="B413" s="125" t="str">
        <f>[1]!VendorFilteredRows( EquipmentListTable[],EquipmentListTable[Supplier], FilterSpecs!$A$6, $A$2)</f>
        <v>Ribbon/IDC Cables</v>
      </c>
      <c r="C413" s="125" t="str">
        <f>[1]!VendorFilteredRows( EquipmentListTable[],EquipmentListTable[Supplier], FilterSpecs!$A$6, $A$2)</f>
        <v>SparkFun</v>
      </c>
      <c r="D413" s="125" t="str">
        <f>[1]!VendorFilteredRows( EquipmentListTable[],EquipmentListTable[Supplier], FilterSpecs!$A$6, $A$2)</f>
        <v>CAB-10646</v>
      </c>
      <c r="E413" s="125">
        <f>[1]!VendorFilteredRows( EquipmentListTable[],EquipmentListTable[Supplier], FilterSpecs!$A$6, $A$2)</f>
        <v>0</v>
      </c>
      <c r="F413" s="125">
        <f>[1]!VendorFilteredRows( EquipmentListTable[],EquipmentListTable[Supplier], FilterSpecs!$A$6, $A$2)</f>
        <v>2</v>
      </c>
      <c r="G413" s="125">
        <f>[1]!VendorFilteredRows( EquipmentListTable[],EquipmentListTable[Supplier], FilterSpecs!$A$6, $A$2)</f>
        <v>2</v>
      </c>
      <c r="H413" s="125">
        <f>[1]!VendorFilteredRows( EquipmentListTable[],EquipmentListTable[Supplier], FilterSpecs!$A$6, $A$2)</f>
        <v>2</v>
      </c>
      <c r="I413" s="125">
        <f>[1]!VendorFilteredRows( EquipmentListTable[],EquipmentListTable[Supplier], FilterSpecs!$A$6, $A$2)</f>
        <v>2</v>
      </c>
      <c r="J413" s="125">
        <f>[1]!VendorFilteredRows( EquipmentListTable[],EquipmentListTable[Supplier], FilterSpecs!$A$6, $A$2)</f>
        <v>2</v>
      </c>
      <c r="K413" s="125">
        <f>[1]!VendorFilteredRows( EquipmentListTable[],EquipmentListTable[Supplier], FilterSpecs!$A$6, $A$2)</f>
        <v>0</v>
      </c>
      <c r="L413" s="125">
        <f>[1]!VendorFilteredRows( EquipmentListTable[],EquipmentListTable[Supplier], FilterSpecs!$A$6, $A$2)</f>
        <v>0</v>
      </c>
      <c r="M413" s="125" t="str">
        <f>[1]!VendorFilteredRows( EquipmentListTable[],EquipmentListTable[Supplier], FilterSpecs!$A$6, $A$2)</f>
        <v>Ribbon Cable - 6 wire (15ft)</v>
      </c>
      <c r="N413" s="125">
        <f>[1]!VendorFilteredRows( EquipmentListTable[],EquipmentListTable[Supplier], FilterSpecs!$A$6, $A$2)</f>
        <v>2.95</v>
      </c>
      <c r="O413" s="125">
        <f>[1]!VendorFilteredRows( EquipmentListTable[],EquipmentListTable[Supplier], FilterSpecs!$A$6, $A$2)</f>
        <v>0</v>
      </c>
      <c r="P413" s="125" t="str">
        <f>[1]!VendorFilteredRows( EquipmentListTable[],EquipmentListTable[Supplier], FilterSpecs!$A$6, $A$2)</f>
        <v>A</v>
      </c>
      <c r="Q413" s="125">
        <f>[1]!VendorFilteredRows( EquipmentListTable[],EquipmentListTable[Supplier], FilterSpecs!$A$6, $A$2)</f>
        <v>571</v>
      </c>
      <c r="R413" s="125" t="str">
        <f>[1]!VendorFilteredRows( EquipmentListTable[],EquipmentListTable[Supplier], FilterSpecs!$A$6, $A$2)</f>
        <v>CAB-10646</v>
      </c>
      <c r="S413" s="125">
        <f>[1]!VendorFilteredRows( EquipmentListTable[],EquipmentListTable[Supplier], FilterSpecs!$A$6, $A$2)</f>
        <v>0</v>
      </c>
      <c r="T413" s="125">
        <f>[1]!VendorFilteredRows( EquipmentListTable[],EquipmentListTable[Supplier], FilterSpecs!$A$6, $A$2)</f>
        <v>5.9</v>
      </c>
      <c r="U413" s="125">
        <f>[1]!VendorFilteredRows( EquipmentListTable[],EquipmentListTable[Supplier], FilterSpecs!$A$6, $A$2)</f>
        <v>5.9</v>
      </c>
      <c r="V413" s="125">
        <f>[1]!VendorFilteredRows( EquipmentListTable[],EquipmentListTable[Supplier], FilterSpecs!$A$6, $A$2)</f>
        <v>0</v>
      </c>
      <c r="W413" s="125">
        <f>[1]!VendorFilteredRows( EquipmentListTable[],EquipmentListTable[Supplier], FilterSpecs!$A$6, $A$2)</f>
        <v>0</v>
      </c>
      <c r="X413" s="125" t="str">
        <f>[1]!VendorFilteredRows( EquipmentListTable[],EquipmentListTable[Supplier], FilterSpecs!$A$6, $A$2)</f>
        <v>https://www.sparkfun.com/products/10646</v>
      </c>
      <c r="Y413" s="125" t="str">
        <f>[1]!VendorFilteredRows( EquipmentListTable[],EquipmentListTable[Supplier], FilterSpecs!$A$6, $A$2)</f>
        <v>https://cdn.sparkfun.com/r/92-92/assets/parts/5/4/2/1/10646-02.jpg</v>
      </c>
      <c r="Z413" s="125" t="str">
        <f>[1]!VendorFilteredRows( EquipmentListTable[],EquipmentListTable[Supplier], FilterSpecs!$A$6, $A$2)</f>
        <v>https://www.sparkfun.com/products/10646</v>
      </c>
      <c r="AA413" s="125" t="str">
        <f>[1]!VendorFilteredRows( EquipmentListTable[],EquipmentListTable[Supplier], FilterSpecs!$A$6, $A$2)</f>
        <v>https://www.mouser.com/ProductDetail/474-CAB-10646</v>
      </c>
      <c r="AB413" s="125"/>
      <c r="AC413" s="125"/>
    </row>
    <row r="414" spans="1:29" x14ac:dyDescent="0.3">
      <c r="A414" s="125" t="str">
        <f>[1]!VendorFilteredRows( EquipmentListTable[],EquipmentListTable[Supplier], FilterSpecs!$A$6, $A$2)</f>
        <v>Low-Level Electronics</v>
      </c>
      <c r="B414" s="125" t="str">
        <f>[1]!VendorFilteredRows( EquipmentListTable[],EquipmentListTable[Supplier], FilterSpecs!$A$6, $A$2)</f>
        <v>Ribbon/IDC Cables</v>
      </c>
      <c r="C414" s="125" t="str">
        <f>[1]!VendorFilteredRows( EquipmentListTable[],EquipmentListTable[Supplier], FilterSpecs!$A$6, $A$2)</f>
        <v>SparkFun</v>
      </c>
      <c r="D414" s="125" t="str">
        <f>[1]!VendorFilteredRows( EquipmentListTable[],EquipmentListTable[Supplier], FilterSpecs!$A$6, $A$2)</f>
        <v>CAB-10649</v>
      </c>
      <c r="E414" s="125">
        <f>[1]!VendorFilteredRows( EquipmentListTable[],EquipmentListTable[Supplier], FilterSpecs!$A$6, $A$2)</f>
        <v>0</v>
      </c>
      <c r="F414" s="125">
        <f>[1]!VendorFilteredRows( EquipmentListTable[],EquipmentListTable[Supplier], FilterSpecs!$A$6, $A$2)</f>
        <v>0</v>
      </c>
      <c r="G414" s="125">
        <f>[1]!VendorFilteredRows( EquipmentListTable[],EquipmentListTable[Supplier], FilterSpecs!$A$6, $A$2)</f>
        <v>0</v>
      </c>
      <c r="H414" s="125">
        <f>[1]!VendorFilteredRows( EquipmentListTable[],EquipmentListTable[Supplier], FilterSpecs!$A$6, $A$2)</f>
        <v>0</v>
      </c>
      <c r="I414" s="125">
        <f>[1]!VendorFilteredRows( EquipmentListTable[],EquipmentListTable[Supplier], FilterSpecs!$A$6, $A$2)</f>
        <v>0</v>
      </c>
      <c r="J414" s="125">
        <f>[1]!VendorFilteredRows( EquipmentListTable[],EquipmentListTable[Supplier], FilterSpecs!$A$6, $A$2)</f>
        <v>0</v>
      </c>
      <c r="K414" s="125">
        <f>[1]!VendorFilteredRows( EquipmentListTable[],EquipmentListTable[Supplier], FilterSpecs!$A$6, $A$2)</f>
        <v>0</v>
      </c>
      <c r="L414" s="125">
        <f>[1]!VendorFilteredRows( EquipmentListTable[],EquipmentListTable[Supplier], FilterSpecs!$A$6, $A$2)</f>
        <v>0</v>
      </c>
      <c r="M414" s="125" t="str">
        <f>[1]!VendorFilteredRows( EquipmentListTable[],EquipmentListTable[Supplier], FilterSpecs!$A$6, $A$2)</f>
        <v>Ribbon Cable - 10 wire (3ft)</v>
      </c>
      <c r="N414" s="125">
        <f>[1]!VendorFilteredRows( EquipmentListTable[],EquipmentListTable[Supplier], FilterSpecs!$A$6, $A$2)</f>
        <v>0.95</v>
      </c>
      <c r="O414" s="125">
        <f>[1]!VendorFilteredRows( EquipmentListTable[],EquipmentListTable[Supplier], FilterSpecs!$A$6, $A$2)</f>
        <v>0</v>
      </c>
      <c r="P414" s="125" t="str">
        <f>[1]!VendorFilteredRows( EquipmentListTable[],EquipmentListTable[Supplier], FilterSpecs!$A$6, $A$2)</f>
        <v>A</v>
      </c>
      <c r="Q414" s="125">
        <f>[1]!VendorFilteredRows( EquipmentListTable[],EquipmentListTable[Supplier], FilterSpecs!$A$6, $A$2)</f>
        <v>573</v>
      </c>
      <c r="R414" s="125" t="str">
        <f>[1]!VendorFilteredRows( EquipmentListTable[],EquipmentListTable[Supplier], FilterSpecs!$A$6, $A$2)</f>
        <v>CAB-10649</v>
      </c>
      <c r="S414" s="125">
        <f>[1]!VendorFilteredRows( EquipmentListTable[],EquipmentListTable[Supplier], FilterSpecs!$A$6, $A$2)</f>
        <v>0</v>
      </c>
      <c r="T414" s="125">
        <f>[1]!VendorFilteredRows( EquipmentListTable[],EquipmentListTable[Supplier], FilterSpecs!$A$6, $A$2)</f>
        <v>0</v>
      </c>
      <c r="U414" s="125">
        <f>[1]!VendorFilteredRows( EquipmentListTable[],EquipmentListTable[Supplier], FilterSpecs!$A$6, $A$2)</f>
        <v>0</v>
      </c>
      <c r="V414" s="125">
        <f>[1]!VendorFilteredRows( EquipmentListTable[],EquipmentListTable[Supplier], FilterSpecs!$A$6, $A$2)</f>
        <v>0</v>
      </c>
      <c r="W414" s="125">
        <f>[1]!VendorFilteredRows( EquipmentListTable[],EquipmentListTable[Supplier], FilterSpecs!$A$6, $A$2)</f>
        <v>0</v>
      </c>
      <c r="X414" s="125" t="str">
        <f>[1]!VendorFilteredRows( EquipmentListTable[],EquipmentListTable[Supplier], FilterSpecs!$A$6, $A$2)</f>
        <v>https://www.sparkfun.com/products/10649</v>
      </c>
      <c r="Y414" s="125" t="str">
        <f>[1]!VendorFilteredRows( EquipmentListTable[],EquipmentListTable[Supplier], FilterSpecs!$A$6, $A$2)</f>
        <v>https://cdn.sparkfun.com/r/92-92/assets/parts/5/4/2/4/10649-01.jpg</v>
      </c>
      <c r="Z414" s="125" t="str">
        <f>[1]!VendorFilteredRows( EquipmentListTable[],EquipmentListTable[Supplier], FilterSpecs!$A$6, $A$2)</f>
        <v>https://www.sparkfun.com/products/10649</v>
      </c>
      <c r="AA414" s="125" t="str">
        <f>[1]!VendorFilteredRows( EquipmentListTable[],EquipmentListTable[Supplier], FilterSpecs!$A$6, $A$2)</f>
        <v>https://www.mouser.com/ProductDetail/474-CAB-10649</v>
      </c>
      <c r="AB414" s="125"/>
      <c r="AC414" s="125"/>
    </row>
    <row r="415" spans="1:29" x14ac:dyDescent="0.3">
      <c r="A415" s="125" t="str">
        <f>[1]!VendorFilteredRows( EquipmentListTable[],EquipmentListTable[Supplier], FilterSpecs!$A$6, $A$2)</f>
        <v>Low-Level Electronics</v>
      </c>
      <c r="B415" s="125" t="str">
        <f>[1]!VendorFilteredRows( EquipmentListTable[],EquipmentListTable[Supplier], FilterSpecs!$A$6, $A$2)</f>
        <v>Ribbon/IDC Cables</v>
      </c>
      <c r="C415" s="125" t="str">
        <f>[1]!VendorFilteredRows( EquipmentListTable[],EquipmentListTable[Supplier], FilterSpecs!$A$6, $A$2)</f>
        <v>SparkFun</v>
      </c>
      <c r="D415" s="125" t="str">
        <f>[1]!VendorFilteredRows( EquipmentListTable[],EquipmentListTable[Supplier], FilterSpecs!$A$6, $A$2)</f>
        <v>CAB-10647</v>
      </c>
      <c r="E415" s="125">
        <f>[1]!VendorFilteredRows( EquipmentListTable[],EquipmentListTable[Supplier], FilterSpecs!$A$6, $A$2)</f>
        <v>0</v>
      </c>
      <c r="F415" s="125">
        <f>[1]!VendorFilteredRows( EquipmentListTable[],EquipmentListTable[Supplier], FilterSpecs!$A$6, $A$2)</f>
        <v>1</v>
      </c>
      <c r="G415" s="125">
        <f>[1]!VendorFilteredRows( EquipmentListTable[],EquipmentListTable[Supplier], FilterSpecs!$A$6, $A$2)</f>
        <v>1</v>
      </c>
      <c r="H415" s="125">
        <f>[1]!VendorFilteredRows( EquipmentListTable[],EquipmentListTable[Supplier], FilterSpecs!$A$6, $A$2)</f>
        <v>1</v>
      </c>
      <c r="I415" s="125">
        <f>[1]!VendorFilteredRows( EquipmentListTable[],EquipmentListTable[Supplier], FilterSpecs!$A$6, $A$2)</f>
        <v>1</v>
      </c>
      <c r="J415" s="125">
        <f>[1]!VendorFilteredRows( EquipmentListTable[],EquipmentListTable[Supplier], FilterSpecs!$A$6, $A$2)</f>
        <v>1</v>
      </c>
      <c r="K415" s="125">
        <f>[1]!VendorFilteredRows( EquipmentListTable[],EquipmentListTable[Supplier], FilterSpecs!$A$6, $A$2)</f>
        <v>0</v>
      </c>
      <c r="L415" s="125">
        <f>[1]!VendorFilteredRows( EquipmentListTable[],EquipmentListTable[Supplier], FilterSpecs!$A$6, $A$2)</f>
        <v>0</v>
      </c>
      <c r="M415" s="125" t="str">
        <f>[1]!VendorFilteredRows( EquipmentListTable[],EquipmentListTable[Supplier], FilterSpecs!$A$6, $A$2)</f>
        <v>Ribbon Cable - 10 wire (15ft)</v>
      </c>
      <c r="N415" s="125">
        <f>[1]!VendorFilteredRows( EquipmentListTable[],EquipmentListTable[Supplier], FilterSpecs!$A$6, $A$2)</f>
        <v>4.95</v>
      </c>
      <c r="O415" s="125">
        <f>[1]!VendorFilteredRows( EquipmentListTable[],EquipmentListTable[Supplier], FilterSpecs!$A$6, $A$2)</f>
        <v>0</v>
      </c>
      <c r="P415" s="125" t="str">
        <f>[1]!VendorFilteredRows( EquipmentListTable[],EquipmentListTable[Supplier], FilterSpecs!$A$6, $A$2)</f>
        <v>A</v>
      </c>
      <c r="Q415" s="125">
        <f>[1]!VendorFilteredRows( EquipmentListTable[],EquipmentListTable[Supplier], FilterSpecs!$A$6, $A$2)</f>
        <v>574</v>
      </c>
      <c r="R415" s="125" t="str">
        <f>[1]!VendorFilteredRows( EquipmentListTable[],EquipmentListTable[Supplier], FilterSpecs!$A$6, $A$2)</f>
        <v>CAB-10647</v>
      </c>
      <c r="S415" s="125">
        <f>[1]!VendorFilteredRows( EquipmentListTable[],EquipmentListTable[Supplier], FilterSpecs!$A$6, $A$2)</f>
        <v>0</v>
      </c>
      <c r="T415" s="125">
        <f>[1]!VendorFilteredRows( EquipmentListTable[],EquipmentListTable[Supplier], FilterSpecs!$A$6, $A$2)</f>
        <v>4.95</v>
      </c>
      <c r="U415" s="125">
        <f>[1]!VendorFilteredRows( EquipmentListTable[],EquipmentListTable[Supplier], FilterSpecs!$A$6, $A$2)</f>
        <v>4.95</v>
      </c>
      <c r="V415" s="125">
        <f>[1]!VendorFilteredRows( EquipmentListTable[],EquipmentListTable[Supplier], FilterSpecs!$A$6, $A$2)</f>
        <v>0</v>
      </c>
      <c r="W415" s="125">
        <f>[1]!VendorFilteredRows( EquipmentListTable[],EquipmentListTable[Supplier], FilterSpecs!$A$6, $A$2)</f>
        <v>0</v>
      </c>
      <c r="X415" s="125" t="str">
        <f>[1]!VendorFilteredRows( EquipmentListTable[],EquipmentListTable[Supplier], FilterSpecs!$A$6, $A$2)</f>
        <v>https://www.sparkfun.com/products/10647</v>
      </c>
      <c r="Y415" s="125" t="str">
        <f>[1]!VendorFilteredRows( EquipmentListTable[],EquipmentListTable[Supplier], FilterSpecs!$A$6, $A$2)</f>
        <v>https://cdn.sparkfun.com/r/92-92/assets/parts/5/4/2/2/10647-04.jpg</v>
      </c>
      <c r="Z415" s="125" t="str">
        <f>[1]!VendorFilteredRows( EquipmentListTable[],EquipmentListTable[Supplier], FilterSpecs!$A$6, $A$2)</f>
        <v>https://www.sparkfun.com/products/10647</v>
      </c>
      <c r="AA415" s="125" t="str">
        <f>[1]!VendorFilteredRows( EquipmentListTable[],EquipmentListTable[Supplier], FilterSpecs!$A$6, $A$2)</f>
        <v>https://www.mouser.com/ProductDetail/474-CAB-10647</v>
      </c>
      <c r="AB415" s="125"/>
      <c r="AC415" s="125"/>
    </row>
    <row r="416" spans="1:29" x14ac:dyDescent="0.3">
      <c r="A416" s="125" t="str">
        <f>[1]!VendorFilteredRows( EquipmentListTable[],EquipmentListTable[Supplier], FilterSpecs!$A$6, $A$2)</f>
        <v>Low-Level Electronics</v>
      </c>
      <c r="B416" s="125" t="str">
        <f>[1]!VendorFilteredRows( EquipmentListTable[],EquipmentListTable[Supplier], FilterSpecs!$A$6, $A$2)</f>
        <v>Ribbon/IDC Cables</v>
      </c>
      <c r="C416" s="125" t="str">
        <f>[1]!VendorFilteredRows( EquipmentListTable[],EquipmentListTable[Supplier], FilterSpecs!$A$6, $A$2)</f>
        <v>SparkFun</v>
      </c>
      <c r="D416" s="125" t="str">
        <f>[1]!VendorFilteredRows( EquipmentListTable[],EquipmentListTable[Supplier], FilterSpecs!$A$6, $A$2)</f>
        <v>PRT-08535</v>
      </c>
      <c r="E416" s="125">
        <f>[1]!VendorFilteredRows( EquipmentListTable[],EquipmentListTable[Supplier], FilterSpecs!$A$6, $A$2)</f>
        <v>0</v>
      </c>
      <c r="F416" s="125">
        <f>[1]!VendorFilteredRows( EquipmentListTable[],EquipmentListTable[Supplier], FilterSpecs!$A$6, $A$2)</f>
        <v>0</v>
      </c>
      <c r="G416" s="125">
        <f>[1]!VendorFilteredRows( EquipmentListTable[],EquipmentListTable[Supplier], FilterSpecs!$A$6, $A$2)</f>
        <v>0</v>
      </c>
      <c r="H416" s="125">
        <f>[1]!VendorFilteredRows( EquipmentListTable[],EquipmentListTable[Supplier], FilterSpecs!$A$6, $A$2)</f>
        <v>0</v>
      </c>
      <c r="I416" s="125">
        <f>[1]!VendorFilteredRows( EquipmentListTable[],EquipmentListTable[Supplier], FilterSpecs!$A$6, $A$2)</f>
        <v>0</v>
      </c>
      <c r="J416" s="125">
        <f>[1]!VendorFilteredRows( EquipmentListTable[],EquipmentListTable[Supplier], FilterSpecs!$A$6, $A$2)</f>
        <v>0</v>
      </c>
      <c r="K416" s="125">
        <f>[1]!VendorFilteredRows( EquipmentListTable[],EquipmentListTable[Supplier], FilterSpecs!$A$6, $A$2)</f>
        <v>0</v>
      </c>
      <c r="L416" s="125">
        <f>[1]!VendorFilteredRows( EquipmentListTable[],EquipmentListTable[Supplier], FilterSpecs!$A$6, $A$2)</f>
        <v>0</v>
      </c>
      <c r="M416" s="125" t="str">
        <f>[1]!VendorFilteredRows( EquipmentListTable[],EquipmentListTable[Supplier], FilterSpecs!$A$6, $A$2)</f>
        <v>2x5 Pin IDC Ribbon Cable</v>
      </c>
      <c r="N416" s="125">
        <f>[1]!VendorFilteredRows( EquipmentListTable[],EquipmentListTable[Supplier], FilterSpecs!$A$6, $A$2)</f>
        <v>1.5</v>
      </c>
      <c r="O416" s="125">
        <f>[1]!VendorFilteredRows( EquipmentListTable[],EquipmentListTable[Supplier], FilterSpecs!$A$6, $A$2)</f>
        <v>0</v>
      </c>
      <c r="P416" s="125" t="str">
        <f>[1]!VendorFilteredRows( EquipmentListTable[],EquipmentListTable[Supplier], FilterSpecs!$A$6, $A$2)</f>
        <v>A</v>
      </c>
      <c r="Q416" s="125">
        <f>[1]!VendorFilteredRows( EquipmentListTable[],EquipmentListTable[Supplier], FilterSpecs!$A$6, $A$2)</f>
        <v>578</v>
      </c>
      <c r="R416" s="125" t="str">
        <f>[1]!VendorFilteredRows( EquipmentListTable[],EquipmentListTable[Supplier], FilterSpecs!$A$6, $A$2)</f>
        <v>PRT-08535</v>
      </c>
      <c r="S416" s="125">
        <f>[1]!VendorFilteredRows( EquipmentListTable[],EquipmentListTable[Supplier], FilterSpecs!$A$6, $A$2)</f>
        <v>0</v>
      </c>
      <c r="T416" s="125">
        <f>[1]!VendorFilteredRows( EquipmentListTable[],EquipmentListTable[Supplier], FilterSpecs!$A$6, $A$2)</f>
        <v>0</v>
      </c>
      <c r="U416" s="125">
        <f>[1]!VendorFilteredRows( EquipmentListTable[],EquipmentListTable[Supplier], FilterSpecs!$A$6, $A$2)</f>
        <v>0</v>
      </c>
      <c r="V416" s="125">
        <f>[1]!VendorFilteredRows( EquipmentListTable[],EquipmentListTable[Supplier], FilterSpecs!$A$6, $A$2)</f>
        <v>0</v>
      </c>
      <c r="W416" s="125">
        <f>[1]!VendorFilteredRows( EquipmentListTable[],EquipmentListTable[Supplier], FilterSpecs!$A$6, $A$2)</f>
        <v>0</v>
      </c>
      <c r="X416" s="125" t="str">
        <f>[1]!VendorFilteredRows( EquipmentListTable[],EquipmentListTable[Supplier], FilterSpecs!$A$6, $A$2)</f>
        <v>https://www.sparkfun.com/products/8535</v>
      </c>
      <c r="Y416" s="125" t="str">
        <f>[1]!VendorFilteredRows( EquipmentListTable[],EquipmentListTable[Supplier], FilterSpecs!$A$6, $A$2)</f>
        <v>https://cdn.sparkfun.com/r/92-92/assets/parts/1/2/4/8/CAB-08535-03-L.jpg</v>
      </c>
      <c r="Z416" s="125" t="str">
        <f>[1]!VendorFilteredRows( EquipmentListTable[],EquipmentListTable[Supplier], FilterSpecs!$A$6, $A$2)</f>
        <v>https://www.sparkfun.com/products/08535</v>
      </c>
      <c r="AA416" s="125" t="str">
        <f>[1]!VendorFilteredRows( EquipmentListTable[],EquipmentListTable[Supplier], FilterSpecs!$A$6, $A$2)</f>
        <v>https://www.mouser.com/ProductDetail/474-PRT-08535</v>
      </c>
      <c r="AB416" s="125"/>
      <c r="AC416" s="125"/>
    </row>
    <row r="417" spans="1:29" x14ac:dyDescent="0.3">
      <c r="A417" s="125" t="str">
        <f>[1]!VendorFilteredRows( EquipmentListTable[],EquipmentListTable[Supplier], FilterSpecs!$A$6, $A$2)</f>
        <v>Low-Level Electronics</v>
      </c>
      <c r="B417" s="125" t="str">
        <f>[1]!VendorFilteredRows( EquipmentListTable[],EquipmentListTable[Supplier], FilterSpecs!$A$6, $A$2)</f>
        <v>Rotary Potentiometers/Encoders/Switches</v>
      </c>
      <c r="C417" s="125" t="str">
        <f>[1]!VendorFilteredRows( EquipmentListTable[],EquipmentListTable[Supplier], FilterSpecs!$A$6, $A$2)</f>
        <v>SparkFun</v>
      </c>
      <c r="D417" s="125" t="str">
        <f>[1]!VendorFilteredRows( EquipmentListTable[],EquipmentListTable[Supplier], FilterSpecs!$A$6, $A$2)</f>
        <v>COM-09939</v>
      </c>
      <c r="E417" s="125">
        <f>[1]!VendorFilteredRows( EquipmentListTable[],EquipmentListTable[Supplier], FilterSpecs!$A$6, $A$2)</f>
        <v>0</v>
      </c>
      <c r="F417" s="125">
        <f>[1]!VendorFilteredRows( EquipmentListTable[],EquipmentListTable[Supplier], FilterSpecs!$A$6, $A$2)</f>
        <v>0</v>
      </c>
      <c r="G417" s="125">
        <f>[1]!VendorFilteredRows( EquipmentListTable[],EquipmentListTable[Supplier], FilterSpecs!$A$6, $A$2)</f>
        <v>0</v>
      </c>
      <c r="H417" s="125">
        <f>[1]!VendorFilteredRows( EquipmentListTable[],EquipmentListTable[Supplier], FilterSpecs!$A$6, $A$2)</f>
        <v>0</v>
      </c>
      <c r="I417" s="125">
        <f>[1]!VendorFilteredRows( EquipmentListTable[],EquipmentListTable[Supplier], FilterSpecs!$A$6, $A$2)</f>
        <v>0</v>
      </c>
      <c r="J417" s="125">
        <f>[1]!VendorFilteredRows( EquipmentListTable[],EquipmentListTable[Supplier], FilterSpecs!$A$6, $A$2)</f>
        <v>0</v>
      </c>
      <c r="K417" s="125">
        <f>[1]!VendorFilteredRows( EquipmentListTable[],EquipmentListTable[Supplier], FilterSpecs!$A$6, $A$2)</f>
        <v>0</v>
      </c>
      <c r="L417" s="125">
        <f>[1]!VendorFilteredRows( EquipmentListTable[],EquipmentListTable[Supplier], FilterSpecs!$A$6, $A$2)</f>
        <v>0</v>
      </c>
      <c r="M417" s="125" t="str">
        <f>[1]!VendorFilteredRows( EquipmentListTable[],EquipmentListTable[Supplier], FilterSpecs!$A$6, $A$2)</f>
        <v>Rotary Potentiometer - 10k Ohm, Linear</v>
      </c>
      <c r="N417" s="125">
        <f>[1]!VendorFilteredRows( EquipmentListTable[],EquipmentListTable[Supplier], FilterSpecs!$A$6, $A$2)</f>
        <v>0.95</v>
      </c>
      <c r="O417" s="125">
        <f>[1]!VendorFilteredRows( EquipmentListTable[],EquipmentListTable[Supplier], FilterSpecs!$A$6, $A$2)</f>
        <v>0</v>
      </c>
      <c r="P417" s="125" t="str">
        <f>[1]!VendorFilteredRows( EquipmentListTable[],EquipmentListTable[Supplier], FilterSpecs!$A$6, $A$2)</f>
        <v>A</v>
      </c>
      <c r="Q417" s="125">
        <f>[1]!VendorFilteredRows( EquipmentListTable[],EquipmentListTable[Supplier], FilterSpecs!$A$6, $A$2)</f>
        <v>580</v>
      </c>
      <c r="R417" s="125" t="str">
        <f>[1]!VendorFilteredRows( EquipmentListTable[],EquipmentListTable[Supplier], FilterSpecs!$A$6, $A$2)</f>
        <v>COM-09939</v>
      </c>
      <c r="S417" s="125">
        <f>[1]!VendorFilteredRows( EquipmentListTable[],EquipmentListTable[Supplier], FilterSpecs!$A$6, $A$2)</f>
        <v>0</v>
      </c>
      <c r="T417" s="125">
        <f>[1]!VendorFilteredRows( EquipmentListTable[],EquipmentListTable[Supplier], FilterSpecs!$A$6, $A$2)</f>
        <v>0</v>
      </c>
      <c r="U417" s="125">
        <f>[1]!VendorFilteredRows( EquipmentListTable[],EquipmentListTable[Supplier], FilterSpecs!$A$6, $A$2)</f>
        <v>0</v>
      </c>
      <c r="V417" s="125">
        <f>[1]!VendorFilteredRows( EquipmentListTable[],EquipmentListTable[Supplier], FilterSpecs!$A$6, $A$2)</f>
        <v>0</v>
      </c>
      <c r="W417" s="125">
        <f>[1]!VendorFilteredRows( EquipmentListTable[],EquipmentListTable[Supplier], FilterSpecs!$A$6, $A$2)</f>
        <v>0</v>
      </c>
      <c r="X417" s="125" t="str">
        <f>[1]!VendorFilteredRows( EquipmentListTable[],EquipmentListTable[Supplier], FilterSpecs!$A$6, $A$2)</f>
        <v>https://www.sparkfun.com/products/9939</v>
      </c>
      <c r="Y417" s="125" t="str">
        <f>[1]!VendorFilteredRows( EquipmentListTable[],EquipmentListTable[Supplier], FilterSpecs!$A$6, $A$2)</f>
        <v>https://cdn.sparkfun.com/r/92-92/assets/parts/4/0/4/9/09939-01.jpg</v>
      </c>
      <c r="Z417" s="125" t="str">
        <f>[1]!VendorFilteredRows( EquipmentListTable[],EquipmentListTable[Supplier], FilterSpecs!$A$6, $A$2)</f>
        <v>https://www.sparkfun.com/products/09939</v>
      </c>
      <c r="AA417" s="125" t="str">
        <f>[1]!VendorFilteredRows( EquipmentListTable[],EquipmentListTable[Supplier], FilterSpecs!$A$6, $A$2)</f>
        <v>https://www.mouser.com/ProductDetail/474-COM-09939</v>
      </c>
      <c r="AB417" s="125"/>
      <c r="AC417" s="125"/>
    </row>
    <row r="418" spans="1:29" x14ac:dyDescent="0.3">
      <c r="A418" s="125" t="str">
        <f>[1]!VendorFilteredRows( EquipmentListTable[],EquipmentListTable[Supplier], FilterSpecs!$A$6, $A$2)</f>
        <v>Low-Level Electronics</v>
      </c>
      <c r="B418" s="125" t="str">
        <f>[1]!VendorFilteredRows( EquipmentListTable[],EquipmentListTable[Supplier], FilterSpecs!$A$6, $A$2)</f>
        <v>Rotary Potentiometers/Encoders/Switches</v>
      </c>
      <c r="C418" s="125" t="str">
        <f>[1]!VendorFilteredRows( EquipmentListTable[],EquipmentListTable[Supplier], FilterSpecs!$A$6, $A$2)</f>
        <v>SparkFun</v>
      </c>
      <c r="D418" s="125" t="str">
        <f>[1]!VendorFilteredRows( EquipmentListTable[],EquipmentListTable[Supplier], FilterSpecs!$A$6, $A$2)</f>
        <v>COM-09940</v>
      </c>
      <c r="E418" s="125">
        <f>[1]!VendorFilteredRows( EquipmentListTable[],EquipmentListTable[Supplier], FilterSpecs!$A$6, $A$2)</f>
        <v>0</v>
      </c>
      <c r="F418" s="125">
        <f>[1]!VendorFilteredRows( EquipmentListTable[],EquipmentListTable[Supplier], FilterSpecs!$A$6, $A$2)</f>
        <v>0</v>
      </c>
      <c r="G418" s="125">
        <f>[1]!VendorFilteredRows( EquipmentListTable[],EquipmentListTable[Supplier], FilterSpecs!$A$6, $A$2)</f>
        <v>0</v>
      </c>
      <c r="H418" s="125">
        <f>[1]!VendorFilteredRows( EquipmentListTable[],EquipmentListTable[Supplier], FilterSpecs!$A$6, $A$2)</f>
        <v>0</v>
      </c>
      <c r="I418" s="125">
        <f>[1]!VendorFilteredRows( EquipmentListTable[],EquipmentListTable[Supplier], FilterSpecs!$A$6, $A$2)</f>
        <v>0</v>
      </c>
      <c r="J418" s="125">
        <f>[1]!VendorFilteredRows( EquipmentListTable[],EquipmentListTable[Supplier], FilterSpecs!$A$6, $A$2)</f>
        <v>0</v>
      </c>
      <c r="K418" s="125">
        <f>[1]!VendorFilteredRows( EquipmentListTable[],EquipmentListTable[Supplier], FilterSpecs!$A$6, $A$2)</f>
        <v>0</v>
      </c>
      <c r="L418" s="125">
        <f>[1]!VendorFilteredRows( EquipmentListTable[],EquipmentListTable[Supplier], FilterSpecs!$A$6, $A$2)</f>
        <v>0</v>
      </c>
      <c r="M418" s="125" t="str">
        <f>[1]!VendorFilteredRows( EquipmentListTable[],EquipmentListTable[Supplier], FilterSpecs!$A$6, $A$2)</f>
        <v>Rotary Potentiometer - 10k Ohm, Logarithmic</v>
      </c>
      <c r="N418" s="125">
        <f>[1]!VendorFilteredRows( EquipmentListTable[],EquipmentListTable[Supplier], FilterSpecs!$A$6, $A$2)</f>
        <v>0.95</v>
      </c>
      <c r="O418" s="125">
        <f>[1]!VendorFilteredRows( EquipmentListTable[],EquipmentListTable[Supplier], FilterSpecs!$A$6, $A$2)</f>
        <v>0</v>
      </c>
      <c r="P418" s="125" t="str">
        <f>[1]!VendorFilteredRows( EquipmentListTable[],EquipmentListTable[Supplier], FilterSpecs!$A$6, $A$2)</f>
        <v>A</v>
      </c>
      <c r="Q418" s="125">
        <f>[1]!VendorFilteredRows( EquipmentListTable[],EquipmentListTable[Supplier], FilterSpecs!$A$6, $A$2)</f>
        <v>581</v>
      </c>
      <c r="R418" s="125" t="str">
        <f>[1]!VendorFilteredRows( EquipmentListTable[],EquipmentListTable[Supplier], FilterSpecs!$A$6, $A$2)</f>
        <v>COM-09940</v>
      </c>
      <c r="S418" s="125">
        <f>[1]!VendorFilteredRows( EquipmentListTable[],EquipmentListTable[Supplier], FilterSpecs!$A$6, $A$2)</f>
        <v>0</v>
      </c>
      <c r="T418" s="125">
        <f>[1]!VendorFilteredRows( EquipmentListTable[],EquipmentListTable[Supplier], FilterSpecs!$A$6, $A$2)</f>
        <v>0</v>
      </c>
      <c r="U418" s="125">
        <f>[1]!VendorFilteredRows( EquipmentListTable[],EquipmentListTable[Supplier], FilterSpecs!$A$6, $A$2)</f>
        <v>0</v>
      </c>
      <c r="V418" s="125">
        <f>[1]!VendorFilteredRows( EquipmentListTable[],EquipmentListTable[Supplier], FilterSpecs!$A$6, $A$2)</f>
        <v>0</v>
      </c>
      <c r="W418" s="125">
        <f>[1]!VendorFilteredRows( EquipmentListTable[],EquipmentListTable[Supplier], FilterSpecs!$A$6, $A$2)</f>
        <v>0</v>
      </c>
      <c r="X418" s="125" t="str">
        <f>[1]!VendorFilteredRows( EquipmentListTable[],EquipmentListTable[Supplier], FilterSpecs!$A$6, $A$2)</f>
        <v>https://www.sparkfun.com/products/9940</v>
      </c>
      <c r="Y418" s="125" t="str">
        <f>[1]!VendorFilteredRows( EquipmentListTable[],EquipmentListTable[Supplier], FilterSpecs!$A$6, $A$2)</f>
        <v>https://cdn.sparkfun.com/r/92-92/assets/parts/4/0/5/0/09940-01.jpg</v>
      </c>
      <c r="Z418" s="125" t="str">
        <f>[1]!VendorFilteredRows( EquipmentListTable[],EquipmentListTable[Supplier], FilterSpecs!$A$6, $A$2)</f>
        <v>https://www.sparkfun.com/products/09940</v>
      </c>
      <c r="AA418" s="125" t="str">
        <f>[1]!VendorFilteredRows( EquipmentListTable[],EquipmentListTable[Supplier], FilterSpecs!$A$6, $A$2)</f>
        <v>https://www.mouser.com/ProductDetail/474-COM-09940</v>
      </c>
      <c r="AB418" s="125"/>
      <c r="AC418" s="125"/>
    </row>
    <row r="419" spans="1:29" x14ac:dyDescent="0.3">
      <c r="A419" s="125" t="str">
        <f>[1]!VendorFilteredRows( EquipmentListTable[],EquipmentListTable[Supplier], FilterSpecs!$A$6, $A$2)</f>
        <v>Low-Level Electronics</v>
      </c>
      <c r="B419" s="125" t="str">
        <f>[1]!VendorFilteredRows( EquipmentListTable[],EquipmentListTable[Supplier], FilterSpecs!$A$6, $A$2)</f>
        <v>Rotary Potentiometers/Encoders/Switches</v>
      </c>
      <c r="C419" s="125" t="str">
        <f>[1]!VendorFilteredRows( EquipmentListTable[],EquipmentListTable[Supplier], FilterSpecs!$A$6, $A$2)</f>
        <v>SparkFun</v>
      </c>
      <c r="D419" s="125" t="str">
        <f>[1]!VendorFilteredRows( EquipmentListTable[],EquipmentListTable[Supplier], FilterSpecs!$A$6, $A$2)</f>
        <v>COM-09288</v>
      </c>
      <c r="E419" s="125">
        <f>[1]!VendorFilteredRows( EquipmentListTable[],EquipmentListTable[Supplier], FilterSpecs!$A$6, $A$2)</f>
        <v>1</v>
      </c>
      <c r="F419" s="125">
        <f>[1]!VendorFilteredRows( EquipmentListTable[],EquipmentListTable[Supplier], FilterSpecs!$A$6, $A$2)</f>
        <v>0</v>
      </c>
      <c r="G419" s="125">
        <f>[1]!VendorFilteredRows( EquipmentListTable[],EquipmentListTable[Supplier], FilterSpecs!$A$6, $A$2)</f>
        <v>0</v>
      </c>
      <c r="H419" s="125">
        <f>[1]!VendorFilteredRows( EquipmentListTable[],EquipmentListTable[Supplier], FilterSpecs!$A$6, $A$2)</f>
        <v>5</v>
      </c>
      <c r="I419" s="125">
        <f>[1]!VendorFilteredRows( EquipmentListTable[],EquipmentListTable[Supplier], FilterSpecs!$A$6, $A$2)</f>
        <v>5</v>
      </c>
      <c r="J419" s="125">
        <f>[1]!VendorFilteredRows( EquipmentListTable[],EquipmentListTable[Supplier], FilterSpecs!$A$6, $A$2)</f>
        <v>5</v>
      </c>
      <c r="K419" s="125">
        <f>[1]!VendorFilteredRows( EquipmentListTable[],EquipmentListTable[Supplier], FilterSpecs!$A$6, $A$2)</f>
        <v>0</v>
      </c>
      <c r="L419" s="125">
        <f>[1]!VendorFilteredRows( EquipmentListTable[],EquipmentListTable[Supplier], FilterSpecs!$A$6, $A$2)</f>
        <v>0</v>
      </c>
      <c r="M419" s="125" t="str">
        <f>[1]!VendorFilteredRows( EquipmentListTable[],EquipmentListTable[Supplier], FilterSpecs!$A$6, $A$2)</f>
        <v>Rotary Potentiometer - Linear (10k ohm)</v>
      </c>
      <c r="N419" s="125">
        <f>[1]!VendorFilteredRows( EquipmentListTable[],EquipmentListTable[Supplier], FilterSpecs!$A$6, $A$2)</f>
        <v>0.95</v>
      </c>
      <c r="O419" s="125">
        <f>[1]!VendorFilteredRows( EquipmentListTable[],EquipmentListTable[Supplier], FilterSpecs!$A$6, $A$2)</f>
        <v>0</v>
      </c>
      <c r="P419" s="125" t="str">
        <f>[1]!VendorFilteredRows( EquipmentListTable[],EquipmentListTable[Supplier], FilterSpecs!$A$6, $A$2)</f>
        <v>B</v>
      </c>
      <c r="Q419" s="125">
        <f>[1]!VendorFilteredRows( EquipmentListTable[],EquipmentListTable[Supplier], FilterSpecs!$A$6, $A$2)</f>
        <v>582</v>
      </c>
      <c r="R419" s="125" t="str">
        <f>[1]!VendorFilteredRows( EquipmentListTable[],EquipmentListTable[Supplier], FilterSpecs!$A$6, $A$2)</f>
        <v>COM-09288</v>
      </c>
      <c r="S419" s="125">
        <f>[1]!VendorFilteredRows( EquipmentListTable[],EquipmentListTable[Supplier], FilterSpecs!$A$6, $A$2)</f>
        <v>0.95</v>
      </c>
      <c r="T419" s="125">
        <f>[1]!VendorFilteredRows( EquipmentListTable[],EquipmentListTable[Supplier], FilterSpecs!$A$6, $A$2)</f>
        <v>4.75</v>
      </c>
      <c r="U419" s="125">
        <f>[1]!VendorFilteredRows( EquipmentListTable[],EquipmentListTable[Supplier], FilterSpecs!$A$6, $A$2)</f>
        <v>4.75</v>
      </c>
      <c r="V419" s="125">
        <f>[1]!VendorFilteredRows( EquipmentListTable[],EquipmentListTable[Supplier], FilterSpecs!$A$6, $A$2)</f>
        <v>0</v>
      </c>
      <c r="W419" s="125">
        <f>[1]!VendorFilteredRows( EquipmentListTable[],EquipmentListTable[Supplier], FilterSpecs!$A$6, $A$2)</f>
        <v>0</v>
      </c>
      <c r="X419" s="125" t="str">
        <f>[1]!VendorFilteredRows( EquipmentListTable[],EquipmentListTable[Supplier], FilterSpecs!$A$6, $A$2)</f>
        <v>https://www.sparkfun.com/products/9288</v>
      </c>
      <c r="Y419" s="125" t="str">
        <f>[1]!VendorFilteredRows( EquipmentListTable[],EquipmentListTable[Supplier], FilterSpecs!$A$6, $A$2)</f>
        <v>https://cdn.sparkfun.com/r/92-92/assets/parts/2/7/9/4/09288-1.jpg</v>
      </c>
      <c r="Z419" s="125" t="str">
        <f>[1]!VendorFilteredRows( EquipmentListTable[],EquipmentListTable[Supplier], FilterSpecs!$A$6, $A$2)</f>
        <v>https://www.sparkfun.com/products/09288</v>
      </c>
      <c r="AA419" s="125" t="str">
        <f>[1]!VendorFilteredRows( EquipmentListTable[],EquipmentListTable[Supplier], FilterSpecs!$A$6, $A$2)</f>
        <v>https://www.mouser.com/ProductDetail/474-COM-09288</v>
      </c>
      <c r="AB419" s="125"/>
      <c r="AC419" s="125"/>
    </row>
    <row r="420" spans="1:29" x14ac:dyDescent="0.3">
      <c r="A420" s="125" t="str">
        <f>[1]!VendorFilteredRows( EquipmentListTable[],EquipmentListTable[Supplier], FilterSpecs!$A$6, $A$2)</f>
        <v>Low-Level Electronics</v>
      </c>
      <c r="B420" s="125" t="str">
        <f>[1]!VendorFilteredRows( EquipmentListTable[],EquipmentListTable[Supplier], FilterSpecs!$A$6, $A$2)</f>
        <v>Rotary Potentiometers/Encoders/Switches</v>
      </c>
      <c r="C420" s="125" t="str">
        <f>[1]!VendorFilteredRows( EquipmentListTable[],EquipmentListTable[Supplier], FilterSpecs!$A$6, $A$2)</f>
        <v>SparkFun</v>
      </c>
      <c r="D420" s="125" t="str">
        <f>[1]!VendorFilteredRows( EquipmentListTable[],EquipmentListTable[Supplier], FilterSpecs!$A$6, $A$2)</f>
        <v>COM-09117</v>
      </c>
      <c r="E420" s="125">
        <f>[1]!VendorFilteredRows( EquipmentListTable[],EquipmentListTable[Supplier], FilterSpecs!$A$6, $A$2)</f>
        <v>0</v>
      </c>
      <c r="F420" s="125">
        <f>[1]!VendorFilteredRows( EquipmentListTable[],EquipmentListTable[Supplier], FilterSpecs!$A$6, $A$2)</f>
        <v>0</v>
      </c>
      <c r="G420" s="125">
        <f>[1]!VendorFilteredRows( EquipmentListTable[],EquipmentListTable[Supplier], FilterSpecs!$A$6, $A$2)</f>
        <v>0</v>
      </c>
      <c r="H420" s="125">
        <f>[1]!VendorFilteredRows( EquipmentListTable[],EquipmentListTable[Supplier], FilterSpecs!$A$6, $A$2)</f>
        <v>0</v>
      </c>
      <c r="I420" s="125">
        <f>[1]!VendorFilteredRows( EquipmentListTable[],EquipmentListTable[Supplier], FilterSpecs!$A$6, $A$2)</f>
        <v>0</v>
      </c>
      <c r="J420" s="125">
        <f>[1]!VendorFilteredRows( EquipmentListTable[],EquipmentListTable[Supplier], FilterSpecs!$A$6, $A$2)</f>
        <v>0</v>
      </c>
      <c r="K420" s="125">
        <f>[1]!VendorFilteredRows( EquipmentListTable[],EquipmentListTable[Supplier], FilterSpecs!$A$6, $A$2)</f>
        <v>0</v>
      </c>
      <c r="L420" s="125">
        <f>[1]!VendorFilteredRows( EquipmentListTable[],EquipmentListTable[Supplier], FilterSpecs!$A$6, $A$2)</f>
        <v>0</v>
      </c>
      <c r="M420" s="125" t="str">
        <f>[1]!VendorFilteredRows( EquipmentListTable[],EquipmentListTable[Supplier], FilterSpecs!$A$6, $A$2)</f>
        <v>Rotary Encoder</v>
      </c>
      <c r="N420" s="125">
        <f>[1]!VendorFilteredRows( EquipmentListTable[],EquipmentListTable[Supplier], FilterSpecs!$A$6, $A$2)</f>
        <v>2.95</v>
      </c>
      <c r="O420" s="125">
        <f>[1]!VendorFilteredRows( EquipmentListTable[],EquipmentListTable[Supplier], FilterSpecs!$A$6, $A$2)</f>
        <v>0</v>
      </c>
      <c r="P420" s="125" t="str">
        <f>[1]!VendorFilteredRows( EquipmentListTable[],EquipmentListTable[Supplier], FilterSpecs!$A$6, $A$2)</f>
        <v>A</v>
      </c>
      <c r="Q420" s="125">
        <f>[1]!VendorFilteredRows( EquipmentListTable[],EquipmentListTable[Supplier], FilterSpecs!$A$6, $A$2)</f>
        <v>588</v>
      </c>
      <c r="R420" s="125" t="str">
        <f>[1]!VendorFilteredRows( EquipmentListTable[],EquipmentListTable[Supplier], FilterSpecs!$A$6, $A$2)</f>
        <v>COM-09117</v>
      </c>
      <c r="S420" s="125">
        <f>[1]!VendorFilteredRows( EquipmentListTable[],EquipmentListTable[Supplier], FilterSpecs!$A$6, $A$2)</f>
        <v>0</v>
      </c>
      <c r="T420" s="125">
        <f>[1]!VendorFilteredRows( EquipmentListTable[],EquipmentListTable[Supplier], FilterSpecs!$A$6, $A$2)</f>
        <v>0</v>
      </c>
      <c r="U420" s="125">
        <f>[1]!VendorFilteredRows( EquipmentListTable[],EquipmentListTable[Supplier], FilterSpecs!$A$6, $A$2)</f>
        <v>0</v>
      </c>
      <c r="V420" s="125">
        <f>[1]!VendorFilteredRows( EquipmentListTable[],EquipmentListTable[Supplier], FilterSpecs!$A$6, $A$2)</f>
        <v>0</v>
      </c>
      <c r="W420" s="125">
        <f>[1]!VendorFilteredRows( EquipmentListTable[],EquipmentListTable[Supplier], FilterSpecs!$A$6, $A$2)</f>
        <v>0</v>
      </c>
      <c r="X420" s="125" t="str">
        <f>[1]!VendorFilteredRows( EquipmentListTable[],EquipmentListTable[Supplier], FilterSpecs!$A$6, $A$2)</f>
        <v>https://www.sparkfun.com/products/9117</v>
      </c>
      <c r="Y420" s="125" t="str">
        <f>[1]!VendorFilteredRows( EquipmentListTable[],EquipmentListTable[Supplier], FilterSpecs!$A$6, $A$2)</f>
        <v>https://cdn.sparkfun.com/r/92-92/assets/parts/2/5/2/0/09117-03-L.jpg</v>
      </c>
      <c r="Z420" s="125" t="str">
        <f>[1]!VendorFilteredRows( EquipmentListTable[],EquipmentListTable[Supplier], FilterSpecs!$A$6, $A$2)</f>
        <v>https://www.sparkfun.com/products/09117</v>
      </c>
      <c r="AA420" s="125" t="str">
        <f>[1]!VendorFilteredRows( EquipmentListTable[],EquipmentListTable[Supplier], FilterSpecs!$A$6, $A$2)</f>
        <v>https://www.mouser.com/ProductDetail/474-COM-09117</v>
      </c>
      <c r="AB420" s="125"/>
      <c r="AC420" s="125"/>
    </row>
    <row r="421" spans="1:29" x14ac:dyDescent="0.3">
      <c r="A421" s="125" t="str">
        <f>[1]!VendorFilteredRows( EquipmentListTable[],EquipmentListTable[Supplier], FilterSpecs!$A$6, $A$2)</f>
        <v>Low-Level Electronics</v>
      </c>
      <c r="B421" s="125" t="str">
        <f>[1]!VendorFilteredRows( EquipmentListTable[],EquipmentListTable[Supplier], FilterSpecs!$A$6, $A$2)</f>
        <v>Rotary Potentiometers/Encoders/Switches</v>
      </c>
      <c r="C421" s="125" t="str">
        <f>[1]!VendorFilteredRows( EquipmentListTable[],EquipmentListTable[Supplier], FilterSpecs!$A$6, $A$2)</f>
        <v>SparkFun</v>
      </c>
      <c r="D421" s="125" t="str">
        <f>[1]!VendorFilteredRows( EquipmentListTable[],EquipmentListTable[Supplier], FilterSpecs!$A$6, $A$2)</f>
        <v>COM-10596</v>
      </c>
      <c r="E421" s="125">
        <f>[1]!VendorFilteredRows( EquipmentListTable[],EquipmentListTable[Supplier], FilterSpecs!$A$6, $A$2)</f>
        <v>0</v>
      </c>
      <c r="F421" s="125">
        <f>[1]!VendorFilteredRows( EquipmentListTable[],EquipmentListTable[Supplier], FilterSpecs!$A$6, $A$2)</f>
        <v>0</v>
      </c>
      <c r="G421" s="125">
        <f>[1]!VendorFilteredRows( EquipmentListTable[],EquipmentListTable[Supplier], FilterSpecs!$A$6, $A$2)</f>
        <v>0</v>
      </c>
      <c r="H421" s="125">
        <f>[1]!VendorFilteredRows( EquipmentListTable[],EquipmentListTable[Supplier], FilterSpecs!$A$6, $A$2)</f>
        <v>0</v>
      </c>
      <c r="I421" s="125">
        <f>[1]!VendorFilteredRows( EquipmentListTable[],EquipmentListTable[Supplier], FilterSpecs!$A$6, $A$2)</f>
        <v>0</v>
      </c>
      <c r="J421" s="125">
        <f>[1]!VendorFilteredRows( EquipmentListTable[],EquipmentListTable[Supplier], FilterSpecs!$A$6, $A$2)</f>
        <v>0</v>
      </c>
      <c r="K421" s="125">
        <f>[1]!VendorFilteredRows( EquipmentListTable[],EquipmentListTable[Supplier], FilterSpecs!$A$6, $A$2)</f>
        <v>0</v>
      </c>
      <c r="L421" s="125">
        <f>[1]!VendorFilteredRows( EquipmentListTable[],EquipmentListTable[Supplier], FilterSpecs!$A$6, $A$2)</f>
        <v>0</v>
      </c>
      <c r="M421" s="125" t="str">
        <f>[1]!VendorFilteredRows( EquipmentListTable[],EquipmentListTable[Supplier], FilterSpecs!$A$6, $A$2)</f>
        <v>Rotary Encoder - Illuminated (Red/Green)</v>
      </c>
      <c r="N421" s="125">
        <f>[1]!VendorFilteredRows( EquipmentListTable[],EquipmentListTable[Supplier], FilterSpecs!$A$6, $A$2)</f>
        <v>2.95</v>
      </c>
      <c r="O421" s="125">
        <f>[1]!VendorFilteredRows( EquipmentListTable[],EquipmentListTable[Supplier], FilterSpecs!$A$6, $A$2)</f>
        <v>0</v>
      </c>
      <c r="P421" s="125" t="str">
        <f>[1]!VendorFilteredRows( EquipmentListTable[],EquipmentListTable[Supplier], FilterSpecs!$A$6, $A$2)</f>
        <v>D</v>
      </c>
      <c r="Q421" s="125">
        <f>[1]!VendorFilteredRows( EquipmentListTable[],EquipmentListTable[Supplier], FilterSpecs!$A$6, $A$2)</f>
        <v>589</v>
      </c>
      <c r="R421" s="125" t="str">
        <f>[1]!VendorFilteredRows( EquipmentListTable[],EquipmentListTable[Supplier], FilterSpecs!$A$6, $A$2)</f>
        <v>COM-10596</v>
      </c>
      <c r="S421" s="125">
        <f>[1]!VendorFilteredRows( EquipmentListTable[],EquipmentListTable[Supplier], FilterSpecs!$A$6, $A$2)</f>
        <v>0</v>
      </c>
      <c r="T421" s="125">
        <f>[1]!VendorFilteredRows( EquipmentListTable[],EquipmentListTable[Supplier], FilterSpecs!$A$6, $A$2)</f>
        <v>0</v>
      </c>
      <c r="U421" s="125">
        <f>[1]!VendorFilteredRows( EquipmentListTable[],EquipmentListTable[Supplier], FilterSpecs!$A$6, $A$2)</f>
        <v>0</v>
      </c>
      <c r="V421" s="125">
        <f>[1]!VendorFilteredRows( EquipmentListTable[],EquipmentListTable[Supplier], FilterSpecs!$A$6, $A$2)</f>
        <v>0</v>
      </c>
      <c r="W421" s="125">
        <f>[1]!VendorFilteredRows( EquipmentListTable[],EquipmentListTable[Supplier], FilterSpecs!$A$6, $A$2)</f>
        <v>0</v>
      </c>
      <c r="X421" s="125" t="str">
        <f>[1]!VendorFilteredRows( EquipmentListTable[],EquipmentListTable[Supplier], FilterSpecs!$A$6, $A$2)</f>
        <v>https://www.sparkfun.com/products/10596</v>
      </c>
      <c r="Y421" s="125" t="str">
        <f>[1]!VendorFilteredRows( EquipmentListTable[],EquipmentListTable[Supplier], FilterSpecs!$A$6, $A$2)</f>
        <v>https://cdn.sparkfun.com/r/92-92/assets/parts/5/2/3/9/10596-01.jpg</v>
      </c>
      <c r="Z421" s="125" t="str">
        <f>[1]!VendorFilteredRows( EquipmentListTable[],EquipmentListTable[Supplier], FilterSpecs!$A$6, $A$2)</f>
        <v>https://www.sparkfun.com/products/10596</v>
      </c>
      <c r="AA421" s="125" t="str">
        <f>[1]!VendorFilteredRows( EquipmentListTable[],EquipmentListTable[Supplier], FilterSpecs!$A$6, $A$2)</f>
        <v>https://www.mouser.com/ProductDetail/474-COM-10596</v>
      </c>
      <c r="AB421" s="125"/>
      <c r="AC421" s="125"/>
    </row>
    <row r="422" spans="1:29" x14ac:dyDescent="0.3">
      <c r="A422" s="125" t="str">
        <f>[1]!VendorFilteredRows( EquipmentListTable[],EquipmentListTable[Supplier], FilterSpecs!$A$6, $A$2)</f>
        <v>Low-Level Electronics</v>
      </c>
      <c r="B422" s="125" t="str">
        <f>[1]!VendorFilteredRows( EquipmentListTable[],EquipmentListTable[Supplier], FilterSpecs!$A$6, $A$2)</f>
        <v>Rotary Potentiometers/Encoders/Switches</v>
      </c>
      <c r="C422" s="125" t="str">
        <f>[1]!VendorFilteredRows( EquipmentListTable[],EquipmentListTable[Supplier], FilterSpecs!$A$6, $A$2)</f>
        <v>SparkFun</v>
      </c>
      <c r="D422" s="125" t="str">
        <f>[1]!VendorFilteredRows( EquipmentListTable[],EquipmentListTable[Supplier], FilterSpecs!$A$6, $A$2)</f>
        <v>COM-10982</v>
      </c>
      <c r="E422" s="125">
        <f>[1]!VendorFilteredRows( EquipmentListTable[],EquipmentListTable[Supplier], FilterSpecs!$A$6, $A$2)</f>
        <v>0</v>
      </c>
      <c r="F422" s="125">
        <f>[1]!VendorFilteredRows( EquipmentListTable[],EquipmentListTable[Supplier], FilterSpecs!$A$6, $A$2)</f>
        <v>0</v>
      </c>
      <c r="G422" s="125">
        <f>[1]!VendorFilteredRows( EquipmentListTable[],EquipmentListTable[Supplier], FilterSpecs!$A$6, $A$2)</f>
        <v>0</v>
      </c>
      <c r="H422" s="125">
        <f>[1]!VendorFilteredRows( EquipmentListTable[],EquipmentListTable[Supplier], FilterSpecs!$A$6, $A$2)</f>
        <v>0</v>
      </c>
      <c r="I422" s="125">
        <f>[1]!VendorFilteredRows( EquipmentListTable[],EquipmentListTable[Supplier], FilterSpecs!$A$6, $A$2)</f>
        <v>0</v>
      </c>
      <c r="J422" s="125">
        <f>[1]!VendorFilteredRows( EquipmentListTable[],EquipmentListTable[Supplier], FilterSpecs!$A$6, $A$2)</f>
        <v>0</v>
      </c>
      <c r="K422" s="125">
        <f>[1]!VendorFilteredRows( EquipmentListTable[],EquipmentListTable[Supplier], FilterSpecs!$A$6, $A$2)</f>
        <v>0</v>
      </c>
      <c r="L422" s="125">
        <f>[1]!VendorFilteredRows( EquipmentListTable[],EquipmentListTable[Supplier], FilterSpecs!$A$6, $A$2)</f>
        <v>0</v>
      </c>
      <c r="M422" s="125" t="str">
        <f>[1]!VendorFilteredRows( EquipmentListTable[],EquipmentListTable[Supplier], FilterSpecs!$A$6, $A$2)</f>
        <v>Rotary Encoder - Illuminated (RGB)</v>
      </c>
      <c r="N422" s="125">
        <f>[1]!VendorFilteredRows( EquipmentListTable[],EquipmentListTable[Supplier], FilterSpecs!$A$6, $A$2)</f>
        <v>3.95</v>
      </c>
      <c r="O422" s="125">
        <f>[1]!VendorFilteredRows( EquipmentListTable[],EquipmentListTable[Supplier], FilterSpecs!$A$6, $A$2)</f>
        <v>0</v>
      </c>
      <c r="P422" s="125" t="str">
        <f>[1]!VendorFilteredRows( EquipmentListTable[],EquipmentListTable[Supplier], FilterSpecs!$A$6, $A$2)</f>
        <v>A</v>
      </c>
      <c r="Q422" s="125">
        <f>[1]!VendorFilteredRows( EquipmentListTable[],EquipmentListTable[Supplier], FilterSpecs!$A$6, $A$2)</f>
        <v>590</v>
      </c>
      <c r="R422" s="125" t="str">
        <f>[1]!VendorFilteredRows( EquipmentListTable[],EquipmentListTable[Supplier], FilterSpecs!$A$6, $A$2)</f>
        <v>COM-10982</v>
      </c>
      <c r="S422" s="125">
        <f>[1]!VendorFilteredRows( EquipmentListTable[],EquipmentListTable[Supplier], FilterSpecs!$A$6, $A$2)</f>
        <v>0</v>
      </c>
      <c r="T422" s="125">
        <f>[1]!VendorFilteredRows( EquipmentListTable[],EquipmentListTable[Supplier], FilterSpecs!$A$6, $A$2)</f>
        <v>0</v>
      </c>
      <c r="U422" s="125">
        <f>[1]!VendorFilteredRows( EquipmentListTable[],EquipmentListTable[Supplier], FilterSpecs!$A$6, $A$2)</f>
        <v>0</v>
      </c>
      <c r="V422" s="125">
        <f>[1]!VendorFilteredRows( EquipmentListTable[],EquipmentListTable[Supplier], FilterSpecs!$A$6, $A$2)</f>
        <v>0</v>
      </c>
      <c r="W422" s="125">
        <f>[1]!VendorFilteredRows( EquipmentListTable[],EquipmentListTable[Supplier], FilterSpecs!$A$6, $A$2)</f>
        <v>0</v>
      </c>
      <c r="X422" s="125" t="str">
        <f>[1]!VendorFilteredRows( EquipmentListTable[],EquipmentListTable[Supplier], FilterSpecs!$A$6, $A$2)</f>
        <v>https://www.sparkfun.com/products/10982</v>
      </c>
      <c r="Y422" s="125" t="str">
        <f>[1]!VendorFilteredRows( EquipmentListTable[],EquipmentListTable[Supplier], FilterSpecs!$A$6, $A$2)</f>
        <v>https://cdn.sparkfun.com/r/92-92/assets/parts/6/2/1/9/10982-01a.jpg</v>
      </c>
      <c r="Z422" s="125" t="str">
        <f>[1]!VendorFilteredRows( EquipmentListTable[],EquipmentListTable[Supplier], FilterSpecs!$A$6, $A$2)</f>
        <v>https://www.sparkfun.com/products/10982</v>
      </c>
      <c r="AA422" s="125" t="str">
        <f>[1]!VendorFilteredRows( EquipmentListTable[],EquipmentListTable[Supplier], FilterSpecs!$A$6, $A$2)</f>
        <v>https://www.mouser.com/ProductDetail/474-COM-10982</v>
      </c>
      <c r="AB422" s="125"/>
      <c r="AC422" s="125"/>
    </row>
    <row r="423" spans="1:29" x14ac:dyDescent="0.3">
      <c r="A423" s="125" t="str">
        <f>[1]!VendorFilteredRows( EquipmentListTable[],EquipmentListTable[Supplier], FilterSpecs!$A$6, $A$2)</f>
        <v>Low-Level Electronics</v>
      </c>
      <c r="B423" s="125" t="str">
        <f>[1]!VendorFilteredRows( EquipmentListTable[],EquipmentListTable[Supplier], FilterSpecs!$A$6, $A$2)</f>
        <v>Rotary Potentiometers/Encoders/Switches</v>
      </c>
      <c r="C423" s="125" t="str">
        <f>[1]!VendorFilteredRows( EquipmentListTable[],EquipmentListTable[Supplier], FilterSpecs!$A$6, $A$2)</f>
        <v>SparkFun</v>
      </c>
      <c r="D423" s="125" t="str">
        <f>[1]!VendorFilteredRows( EquipmentListTable[],EquipmentListTable[Supplier], FilterSpecs!$A$6, $A$2)</f>
        <v>BOB-11722</v>
      </c>
      <c r="E423" s="125">
        <f>[1]!VendorFilteredRows( EquipmentListTable[],EquipmentListTable[Supplier], FilterSpecs!$A$6, $A$2)</f>
        <v>0</v>
      </c>
      <c r="F423" s="125">
        <f>[1]!VendorFilteredRows( EquipmentListTable[],EquipmentListTable[Supplier], FilterSpecs!$A$6, $A$2)</f>
        <v>0</v>
      </c>
      <c r="G423" s="125">
        <f>[1]!VendorFilteredRows( EquipmentListTable[],EquipmentListTable[Supplier], FilterSpecs!$A$6, $A$2)</f>
        <v>0</v>
      </c>
      <c r="H423" s="125">
        <f>[1]!VendorFilteredRows( EquipmentListTable[],EquipmentListTable[Supplier], FilterSpecs!$A$6, $A$2)</f>
        <v>0</v>
      </c>
      <c r="I423" s="125">
        <f>[1]!VendorFilteredRows( EquipmentListTable[],EquipmentListTable[Supplier], FilterSpecs!$A$6, $A$2)</f>
        <v>0</v>
      </c>
      <c r="J423" s="125">
        <f>[1]!VendorFilteredRows( EquipmentListTable[],EquipmentListTable[Supplier], FilterSpecs!$A$6, $A$2)</f>
        <v>0</v>
      </c>
      <c r="K423" s="125">
        <f>[1]!VendorFilteredRows( EquipmentListTable[],EquipmentListTable[Supplier], FilterSpecs!$A$6, $A$2)</f>
        <v>0</v>
      </c>
      <c r="L423" s="125">
        <f>[1]!VendorFilteredRows( EquipmentListTable[],EquipmentListTable[Supplier], FilterSpecs!$A$6, $A$2)</f>
        <v>0</v>
      </c>
      <c r="M423" s="125" t="str">
        <f>[1]!VendorFilteredRows( EquipmentListTable[],EquipmentListTable[Supplier], FilterSpecs!$A$6, $A$2)</f>
        <v>SparkFun Rotary Encoder Breakout - Illuminated (RG/RGB)</v>
      </c>
      <c r="N423" s="125">
        <f>[1]!VendorFilteredRows( EquipmentListTable[],EquipmentListTable[Supplier], FilterSpecs!$A$6, $A$2)</f>
        <v>2.95</v>
      </c>
      <c r="O423" s="125">
        <f>[1]!VendorFilteredRows( EquipmentListTable[],EquipmentListTable[Supplier], FilterSpecs!$A$6, $A$2)</f>
        <v>0</v>
      </c>
      <c r="P423" s="125" t="str">
        <f>[1]!VendorFilteredRows( EquipmentListTable[],EquipmentListTable[Supplier], FilterSpecs!$A$6, $A$2)</f>
        <v>C</v>
      </c>
      <c r="Q423" s="125">
        <f>[1]!VendorFilteredRows( EquipmentListTable[],EquipmentListTable[Supplier], FilterSpecs!$A$6, $A$2)</f>
        <v>591</v>
      </c>
      <c r="R423" s="125" t="str">
        <f>[1]!VendorFilteredRows( EquipmentListTable[],EquipmentListTable[Supplier], FilterSpecs!$A$6, $A$2)</f>
        <v>BOB-11722</v>
      </c>
      <c r="S423" s="125">
        <f>[1]!VendorFilteredRows( EquipmentListTable[],EquipmentListTable[Supplier], FilterSpecs!$A$6, $A$2)</f>
        <v>0</v>
      </c>
      <c r="T423" s="125">
        <f>[1]!VendorFilteredRows( EquipmentListTable[],EquipmentListTable[Supplier], FilterSpecs!$A$6, $A$2)</f>
        <v>0</v>
      </c>
      <c r="U423" s="125">
        <f>[1]!VendorFilteredRows( EquipmentListTable[],EquipmentListTable[Supplier], FilterSpecs!$A$6, $A$2)</f>
        <v>0</v>
      </c>
      <c r="V423" s="125">
        <f>[1]!VendorFilteredRows( EquipmentListTable[],EquipmentListTable[Supplier], FilterSpecs!$A$6, $A$2)</f>
        <v>0</v>
      </c>
      <c r="W423" s="125">
        <f>[1]!VendorFilteredRows( EquipmentListTable[],EquipmentListTable[Supplier], FilterSpecs!$A$6, $A$2)</f>
        <v>0</v>
      </c>
      <c r="X423" s="125" t="str">
        <f>[1]!VendorFilteredRows( EquipmentListTable[],EquipmentListTable[Supplier], FilterSpecs!$A$6, $A$2)</f>
        <v>https://www.sparkfun.com/products/11722</v>
      </c>
      <c r="Y423" s="125" t="str">
        <f>[1]!VendorFilteredRows( EquipmentListTable[],EquipmentListTable[Supplier], FilterSpecs!$A$6, $A$2)</f>
        <v>https://cdn.sparkfun.com/r/92-92/assets/parts/7/9/3/3/11722-03.jpg</v>
      </c>
      <c r="Z423" s="125" t="str">
        <f>[1]!VendorFilteredRows( EquipmentListTable[],EquipmentListTable[Supplier], FilterSpecs!$A$6, $A$2)</f>
        <v>https://www.sparkfun.com/products/11722</v>
      </c>
      <c r="AA423" s="125" t="str">
        <f>[1]!VendorFilteredRows( EquipmentListTable[],EquipmentListTable[Supplier], FilterSpecs!$A$6, $A$2)</f>
        <v>https://www.mouser.com/ProductDetail/474-BOB-11722</v>
      </c>
      <c r="AB423" s="125"/>
      <c r="AC423" s="125"/>
    </row>
    <row r="424" spans="1:29" x14ac:dyDescent="0.3">
      <c r="A424" s="125" t="str">
        <f>[1]!VendorFilteredRows( EquipmentListTable[],EquipmentListTable[Supplier], FilterSpecs!$A$6, $A$2)</f>
        <v>Low-Level Electronics</v>
      </c>
      <c r="B424" s="125" t="str">
        <f>[1]!VendorFilteredRows( EquipmentListTable[],EquipmentListTable[Supplier], FilterSpecs!$A$6, $A$2)</f>
        <v>Rotary Potentiometers/Encoders/Switches</v>
      </c>
      <c r="C424" s="125" t="str">
        <f>[1]!VendorFilteredRows( EquipmentListTable[],EquipmentListTable[Supplier], FilterSpecs!$A$6, $A$2)</f>
        <v>SparkFun</v>
      </c>
      <c r="D424" s="125" t="str">
        <f>[1]!VendorFilteredRows( EquipmentListTable[],EquipmentListTable[Supplier], FilterSpecs!$A$6, $A$2)</f>
        <v>COM-13253</v>
      </c>
      <c r="E424" s="125">
        <f>[1]!VendorFilteredRows( EquipmentListTable[],EquipmentListTable[Supplier], FilterSpecs!$A$6, $A$2)</f>
        <v>1</v>
      </c>
      <c r="F424" s="125">
        <f>[1]!VendorFilteredRows( EquipmentListTable[],EquipmentListTable[Supplier], FilterSpecs!$A$6, $A$2)</f>
        <v>0</v>
      </c>
      <c r="G424" s="125">
        <f>[1]!VendorFilteredRows( EquipmentListTable[],EquipmentListTable[Supplier], FilterSpecs!$A$6, $A$2)</f>
        <v>0</v>
      </c>
      <c r="H424" s="125">
        <f>[1]!VendorFilteredRows( EquipmentListTable[],EquipmentListTable[Supplier], FilterSpecs!$A$6, $A$2)</f>
        <v>5</v>
      </c>
      <c r="I424" s="125">
        <f>[1]!VendorFilteredRows( EquipmentListTable[],EquipmentListTable[Supplier], FilterSpecs!$A$6, $A$2)</f>
        <v>5</v>
      </c>
      <c r="J424" s="125">
        <f>[1]!VendorFilteredRows( EquipmentListTable[],EquipmentListTable[Supplier], FilterSpecs!$A$6, $A$2)</f>
        <v>5</v>
      </c>
      <c r="K424" s="125">
        <f>[1]!VendorFilteredRows( EquipmentListTable[],EquipmentListTable[Supplier], FilterSpecs!$A$6, $A$2)</f>
        <v>0</v>
      </c>
      <c r="L424" s="125">
        <f>[1]!VendorFilteredRows( EquipmentListTable[],EquipmentListTable[Supplier], FilterSpecs!$A$6, $A$2)</f>
        <v>0</v>
      </c>
      <c r="M424" s="125" t="str">
        <f>[1]!VendorFilteredRows( EquipmentListTable[],EquipmentListTable[Supplier], FilterSpecs!$A$6, $A$2)</f>
        <v>Rotary Switch - 10 Position</v>
      </c>
      <c r="N424" s="125">
        <f>[1]!VendorFilteredRows( EquipmentListTable[],EquipmentListTable[Supplier], FilterSpecs!$A$6, $A$2)</f>
        <v>1.95</v>
      </c>
      <c r="O424" s="125">
        <f>[1]!VendorFilteredRows( EquipmentListTable[],EquipmentListTable[Supplier], FilterSpecs!$A$6, $A$2)</f>
        <v>0</v>
      </c>
      <c r="P424" s="125" t="str">
        <f>[1]!VendorFilteredRows( EquipmentListTable[],EquipmentListTable[Supplier], FilterSpecs!$A$6, $A$2)</f>
        <v>B</v>
      </c>
      <c r="Q424" s="125">
        <f>[1]!VendorFilteredRows( EquipmentListTable[],EquipmentListTable[Supplier], FilterSpecs!$A$6, $A$2)</f>
        <v>593</v>
      </c>
      <c r="R424" s="125" t="str">
        <f>[1]!VendorFilteredRows( EquipmentListTable[],EquipmentListTable[Supplier], FilterSpecs!$A$6, $A$2)</f>
        <v>COM-13253</v>
      </c>
      <c r="S424" s="125">
        <f>[1]!VendorFilteredRows( EquipmentListTable[],EquipmentListTable[Supplier], FilterSpecs!$A$6, $A$2)</f>
        <v>1.95</v>
      </c>
      <c r="T424" s="125">
        <f>[1]!VendorFilteredRows( EquipmentListTable[],EquipmentListTable[Supplier], FilterSpecs!$A$6, $A$2)</f>
        <v>9.75</v>
      </c>
      <c r="U424" s="125">
        <f>[1]!VendorFilteredRows( EquipmentListTable[],EquipmentListTable[Supplier], FilterSpecs!$A$6, $A$2)</f>
        <v>9.75</v>
      </c>
      <c r="V424" s="125">
        <f>[1]!VendorFilteredRows( EquipmentListTable[],EquipmentListTable[Supplier], FilterSpecs!$A$6, $A$2)</f>
        <v>0</v>
      </c>
      <c r="W424" s="125">
        <f>[1]!VendorFilteredRows( EquipmentListTable[],EquipmentListTable[Supplier], FilterSpecs!$A$6, $A$2)</f>
        <v>0</v>
      </c>
      <c r="X424" s="125" t="str">
        <f>[1]!VendorFilteredRows( EquipmentListTable[],EquipmentListTable[Supplier], FilterSpecs!$A$6, $A$2)</f>
        <v>https://www.sparkfun.com/products/13253</v>
      </c>
      <c r="Y424" s="125" t="str">
        <f>[1]!VendorFilteredRows( EquipmentListTable[],EquipmentListTable[Supplier], FilterSpecs!$A$6, $A$2)</f>
        <v>https://cdn.sparkfun.com/r/92-92/assets/parts/9/8/3/4/13253-01.jpg</v>
      </c>
      <c r="Z424" s="125" t="str">
        <f>[1]!VendorFilteredRows( EquipmentListTable[],EquipmentListTable[Supplier], FilterSpecs!$A$6, $A$2)</f>
        <v>https://www.sparkfun.com/products/13253</v>
      </c>
      <c r="AA424" s="125" t="str">
        <f>[1]!VendorFilteredRows( EquipmentListTable[],EquipmentListTable[Supplier], FilterSpecs!$A$6, $A$2)</f>
        <v>https://www.mouser.com/ProductDetail/474-COM-13253</v>
      </c>
      <c r="AB424" s="125"/>
      <c r="AC424" s="125"/>
    </row>
    <row r="425" spans="1:29" x14ac:dyDescent="0.3">
      <c r="A425" s="125" t="str">
        <f>[1]!VendorFilteredRows( EquipmentListTable[],EquipmentListTable[Supplier], FilterSpecs!$A$6, $A$2)</f>
        <v>Low-Level Electronics</v>
      </c>
      <c r="B425" s="125" t="str">
        <f>[1]!VendorFilteredRows( EquipmentListTable[],EquipmentListTable[Supplier], FilterSpecs!$A$6, $A$2)</f>
        <v>Rotary Potentiometers/Encoders/Switches</v>
      </c>
      <c r="C425" s="125" t="str">
        <f>[1]!VendorFilteredRows( EquipmentListTable[],EquipmentListTable[Supplier], FilterSpecs!$A$6, $A$2)</f>
        <v>SparkFun</v>
      </c>
      <c r="D425" s="125" t="str">
        <f>[1]!VendorFilteredRows( EquipmentListTable[],EquipmentListTable[Supplier], FilterSpecs!$A$6, $A$2)</f>
        <v>BOB-13098</v>
      </c>
      <c r="E425" s="125">
        <f>[1]!VendorFilteredRows( EquipmentListTable[],EquipmentListTable[Supplier], FilterSpecs!$A$6, $A$2)</f>
        <v>1</v>
      </c>
      <c r="F425" s="125">
        <f>[1]!VendorFilteredRows( EquipmentListTable[],EquipmentListTable[Supplier], FilterSpecs!$A$6, $A$2)</f>
        <v>0</v>
      </c>
      <c r="G425" s="125">
        <f>[1]!VendorFilteredRows( EquipmentListTable[],EquipmentListTable[Supplier], FilterSpecs!$A$6, $A$2)</f>
        <v>0</v>
      </c>
      <c r="H425" s="125">
        <f>[1]!VendorFilteredRows( EquipmentListTable[],EquipmentListTable[Supplier], FilterSpecs!$A$6, $A$2)</f>
        <v>5</v>
      </c>
      <c r="I425" s="125">
        <f>[1]!VendorFilteredRows( EquipmentListTable[],EquipmentListTable[Supplier], FilterSpecs!$A$6, $A$2)</f>
        <v>5</v>
      </c>
      <c r="J425" s="125">
        <f>[1]!VendorFilteredRows( EquipmentListTable[],EquipmentListTable[Supplier], FilterSpecs!$A$6, $A$2)</f>
        <v>5</v>
      </c>
      <c r="K425" s="125">
        <f>[1]!VendorFilteredRows( EquipmentListTable[],EquipmentListTable[Supplier], FilterSpecs!$A$6, $A$2)</f>
        <v>0</v>
      </c>
      <c r="L425" s="125">
        <f>[1]!VendorFilteredRows( EquipmentListTable[],EquipmentListTable[Supplier], FilterSpecs!$A$6, $A$2)</f>
        <v>0</v>
      </c>
      <c r="M425" s="125" t="str">
        <f>[1]!VendorFilteredRows( EquipmentListTable[],EquipmentListTable[Supplier], FilterSpecs!$A$6, $A$2)</f>
        <v>SparkFun Rotary Switch Breakout</v>
      </c>
      <c r="N425" s="125">
        <f>[1]!VendorFilteredRows( EquipmentListTable[],EquipmentListTable[Supplier], FilterSpecs!$A$6, $A$2)</f>
        <v>1.95</v>
      </c>
      <c r="O425" s="125">
        <f>[1]!VendorFilteredRows( EquipmentListTable[],EquipmentListTable[Supplier], FilterSpecs!$A$6, $A$2)</f>
        <v>0</v>
      </c>
      <c r="P425" s="125" t="str">
        <f>[1]!VendorFilteredRows( EquipmentListTable[],EquipmentListTable[Supplier], FilterSpecs!$A$6, $A$2)</f>
        <v>B</v>
      </c>
      <c r="Q425" s="125">
        <f>[1]!VendorFilteredRows( EquipmentListTable[],EquipmentListTable[Supplier], FilterSpecs!$A$6, $A$2)</f>
        <v>594</v>
      </c>
      <c r="R425" s="125" t="str">
        <f>[1]!VendorFilteredRows( EquipmentListTable[],EquipmentListTable[Supplier], FilterSpecs!$A$6, $A$2)</f>
        <v>BOB-13098</v>
      </c>
      <c r="S425" s="125">
        <f>[1]!VendorFilteredRows( EquipmentListTable[],EquipmentListTable[Supplier], FilterSpecs!$A$6, $A$2)</f>
        <v>1.95</v>
      </c>
      <c r="T425" s="125">
        <f>[1]!VendorFilteredRows( EquipmentListTable[],EquipmentListTable[Supplier], FilterSpecs!$A$6, $A$2)</f>
        <v>9.75</v>
      </c>
      <c r="U425" s="125">
        <f>[1]!VendorFilteredRows( EquipmentListTable[],EquipmentListTable[Supplier], FilterSpecs!$A$6, $A$2)</f>
        <v>9.75</v>
      </c>
      <c r="V425" s="125">
        <f>[1]!VendorFilteredRows( EquipmentListTable[],EquipmentListTable[Supplier], FilterSpecs!$A$6, $A$2)</f>
        <v>0</v>
      </c>
      <c r="W425" s="125">
        <f>[1]!VendorFilteredRows( EquipmentListTable[],EquipmentListTable[Supplier], FilterSpecs!$A$6, $A$2)</f>
        <v>0</v>
      </c>
      <c r="X425" s="125" t="str">
        <f>[1]!VendorFilteredRows( EquipmentListTable[],EquipmentListTable[Supplier], FilterSpecs!$A$6, $A$2)</f>
        <v>https://www.sparkfun.com/products/13098</v>
      </c>
      <c r="Y425" s="125" t="str">
        <f>[1]!VendorFilteredRows( EquipmentListTable[],EquipmentListTable[Supplier], FilterSpecs!$A$6, $A$2)</f>
        <v>https://cdn.sparkfun.com/r/92-92/assets/parts/1/0/1/4/0/13098-03.jpg</v>
      </c>
      <c r="Z425" s="125" t="str">
        <f>[1]!VendorFilteredRows( EquipmentListTable[],EquipmentListTable[Supplier], FilterSpecs!$A$6, $A$2)</f>
        <v>https://www.sparkfun.com/products/13098</v>
      </c>
      <c r="AA425" s="125" t="str">
        <f>[1]!VendorFilteredRows( EquipmentListTable[],EquipmentListTable[Supplier], FilterSpecs!$A$6, $A$2)</f>
        <v>https://www.mouser.com/ProductDetail/474-BOB-13098</v>
      </c>
      <c r="AB425" s="125"/>
      <c r="AC425" s="125"/>
    </row>
    <row r="426" spans="1:29" x14ac:dyDescent="0.3">
      <c r="A426" s="125" t="str">
        <f>[1]!VendorFilteredRows( EquipmentListTable[],EquipmentListTable[Supplier], FilterSpecs!$A$6, $A$2)</f>
        <v>Low-Level Electronics</v>
      </c>
      <c r="B426" s="125" t="str">
        <f>[1]!VendorFilteredRows( EquipmentListTable[],EquipmentListTable[Supplier], FilterSpecs!$A$6, $A$2)</f>
        <v>Rotary Potentiometers/Encoders/Switches</v>
      </c>
      <c r="C426" s="125" t="str">
        <f>[1]!VendorFilteredRows( EquipmentListTable[],EquipmentListTable[Supplier], FilterSpecs!$A$6, $A$2)</f>
        <v>SparkFun</v>
      </c>
      <c r="D426" s="125" t="str">
        <f>[1]!VendorFilteredRows( EquipmentListTable[],EquipmentListTable[Supplier], FilterSpecs!$A$6, $A$2)</f>
        <v>BOB-13099</v>
      </c>
      <c r="E426" s="125">
        <f>[1]!VendorFilteredRows( EquipmentListTable[],EquipmentListTable[Supplier], FilterSpecs!$A$6, $A$2)</f>
        <v>1</v>
      </c>
      <c r="F426" s="125">
        <f>[1]!VendorFilteredRows( EquipmentListTable[],EquipmentListTable[Supplier], FilterSpecs!$A$6, $A$2)</f>
        <v>0</v>
      </c>
      <c r="G426" s="125">
        <f>[1]!VendorFilteredRows( EquipmentListTable[],EquipmentListTable[Supplier], FilterSpecs!$A$6, $A$2)</f>
        <v>0</v>
      </c>
      <c r="H426" s="125">
        <f>[1]!VendorFilteredRows( EquipmentListTable[],EquipmentListTable[Supplier], FilterSpecs!$A$6, $A$2)</f>
        <v>5</v>
      </c>
      <c r="I426" s="125">
        <f>[1]!VendorFilteredRows( EquipmentListTable[],EquipmentListTable[Supplier], FilterSpecs!$A$6, $A$2)</f>
        <v>5</v>
      </c>
      <c r="J426" s="125">
        <f>[1]!VendorFilteredRows( EquipmentListTable[],EquipmentListTable[Supplier], FilterSpecs!$A$6, $A$2)</f>
        <v>5</v>
      </c>
      <c r="K426" s="125">
        <f>[1]!VendorFilteredRows( EquipmentListTable[],EquipmentListTable[Supplier], FilterSpecs!$A$6, $A$2)</f>
        <v>0</v>
      </c>
      <c r="L426" s="125">
        <f>[1]!VendorFilteredRows( EquipmentListTable[],EquipmentListTable[Supplier], FilterSpecs!$A$6, $A$2)</f>
        <v>0</v>
      </c>
      <c r="M426" s="125" t="str">
        <f>[1]!VendorFilteredRows( EquipmentListTable[],EquipmentListTable[Supplier], FilterSpecs!$A$6, $A$2)</f>
        <v>SparkFun Rotary Switch Potentiometer Breakout</v>
      </c>
      <c r="N426" s="125">
        <f>[1]!VendorFilteredRows( EquipmentListTable[],EquipmentListTable[Supplier], FilterSpecs!$A$6, $A$2)</f>
        <v>1.95</v>
      </c>
      <c r="O426" s="125">
        <f>[1]!VendorFilteredRows( EquipmentListTable[],EquipmentListTable[Supplier], FilterSpecs!$A$6, $A$2)</f>
        <v>0</v>
      </c>
      <c r="P426" s="125" t="str">
        <f>[1]!VendorFilteredRows( EquipmentListTable[],EquipmentListTable[Supplier], FilterSpecs!$A$6, $A$2)</f>
        <v>B</v>
      </c>
      <c r="Q426" s="125">
        <f>[1]!VendorFilteredRows( EquipmentListTable[],EquipmentListTable[Supplier], FilterSpecs!$A$6, $A$2)</f>
        <v>595</v>
      </c>
      <c r="R426" s="125" t="str">
        <f>[1]!VendorFilteredRows( EquipmentListTable[],EquipmentListTable[Supplier], FilterSpecs!$A$6, $A$2)</f>
        <v>BOB-13099</v>
      </c>
      <c r="S426" s="125">
        <f>[1]!VendorFilteredRows( EquipmentListTable[],EquipmentListTable[Supplier], FilterSpecs!$A$6, $A$2)</f>
        <v>1.95</v>
      </c>
      <c r="T426" s="125">
        <f>[1]!VendorFilteredRows( EquipmentListTable[],EquipmentListTable[Supplier], FilterSpecs!$A$6, $A$2)</f>
        <v>9.75</v>
      </c>
      <c r="U426" s="125">
        <f>[1]!VendorFilteredRows( EquipmentListTable[],EquipmentListTable[Supplier], FilterSpecs!$A$6, $A$2)</f>
        <v>9.75</v>
      </c>
      <c r="V426" s="125">
        <f>[1]!VendorFilteredRows( EquipmentListTable[],EquipmentListTable[Supplier], FilterSpecs!$A$6, $A$2)</f>
        <v>0</v>
      </c>
      <c r="W426" s="125">
        <f>[1]!VendorFilteredRows( EquipmentListTable[],EquipmentListTable[Supplier], FilterSpecs!$A$6, $A$2)</f>
        <v>0</v>
      </c>
      <c r="X426" s="125" t="str">
        <f>[1]!VendorFilteredRows( EquipmentListTable[],EquipmentListTable[Supplier], FilterSpecs!$A$6, $A$2)</f>
        <v>https://www.sparkfun.com/products/13099</v>
      </c>
      <c r="Y426" s="125" t="str">
        <f>[1]!VendorFilteredRows( EquipmentListTable[],EquipmentListTable[Supplier], FilterSpecs!$A$6, $A$2)</f>
        <v>https://cdn.sparkfun.com/r/92-92/assets/parts/1/0/1/4/1/13099-01.jpg</v>
      </c>
      <c r="Z426" s="125" t="str">
        <f>[1]!VendorFilteredRows( EquipmentListTable[],EquipmentListTable[Supplier], FilterSpecs!$A$6, $A$2)</f>
        <v>https://www.sparkfun.com/products/13099</v>
      </c>
      <c r="AA426" s="125" t="str">
        <f>[1]!VendorFilteredRows( EquipmentListTable[],EquipmentListTable[Supplier], FilterSpecs!$A$6, $A$2)</f>
        <v>https://www.mouser.com/ProductDetail/474-BOB-13099</v>
      </c>
      <c r="AB426" s="125"/>
      <c r="AC426" s="125"/>
    </row>
    <row r="427" spans="1:29" x14ac:dyDescent="0.3">
      <c r="A427" s="125" t="str">
        <f>[1]!VendorFilteredRows( EquipmentListTable[],EquipmentListTable[Supplier], FilterSpecs!$A$6, $A$2)</f>
        <v>Low-Level Electronics</v>
      </c>
      <c r="B427" s="125" t="str">
        <f>[1]!VendorFilteredRows( EquipmentListTable[],EquipmentListTable[Supplier], FilterSpecs!$A$6, $A$2)</f>
        <v>Solid/Stranded Hookup Wire</v>
      </c>
      <c r="C427" s="125" t="str">
        <f>[1]!VendorFilteredRows( EquipmentListTable[],EquipmentListTable[Supplier], FilterSpecs!$A$6, $A$2)</f>
        <v>SparkFun</v>
      </c>
      <c r="D427" s="125" t="str">
        <f>[1]!VendorFilteredRows( EquipmentListTable[],EquipmentListTable[Supplier], FilterSpecs!$A$6, $A$2)</f>
        <v>PRT-11367</v>
      </c>
      <c r="E427" s="125">
        <f>[1]!VendorFilteredRows( EquipmentListTable[],EquipmentListTable[Supplier], FilterSpecs!$A$6, $A$2)</f>
        <v>0</v>
      </c>
      <c r="F427" s="125">
        <f>[1]!VendorFilteredRows( EquipmentListTable[],EquipmentListTable[Supplier], FilterSpecs!$A$6, $A$2)</f>
        <v>0</v>
      </c>
      <c r="G427" s="125">
        <f>[1]!VendorFilteredRows( EquipmentListTable[],EquipmentListTable[Supplier], FilterSpecs!$A$6, $A$2)</f>
        <v>0</v>
      </c>
      <c r="H427" s="125">
        <f>[1]!VendorFilteredRows( EquipmentListTable[],EquipmentListTable[Supplier], FilterSpecs!$A$6, $A$2)</f>
        <v>0</v>
      </c>
      <c r="I427" s="125">
        <f>[1]!VendorFilteredRows( EquipmentListTable[],EquipmentListTable[Supplier], FilterSpecs!$A$6, $A$2)</f>
        <v>0</v>
      </c>
      <c r="J427" s="125">
        <f>[1]!VendorFilteredRows( EquipmentListTable[],EquipmentListTable[Supplier], FilterSpecs!$A$6, $A$2)</f>
        <v>0</v>
      </c>
      <c r="K427" s="125">
        <f>[1]!VendorFilteredRows( EquipmentListTable[],EquipmentListTable[Supplier], FilterSpecs!$A$6, $A$2)</f>
        <v>0</v>
      </c>
      <c r="L427" s="125">
        <f>[1]!VendorFilteredRows( EquipmentListTable[],EquipmentListTable[Supplier], FilterSpecs!$A$6, $A$2)</f>
        <v>0</v>
      </c>
      <c r="M427" s="125" t="str">
        <f>[1]!VendorFilteredRows( EquipmentListTable[],EquipmentListTable[Supplier], FilterSpecs!$A$6, $A$2)</f>
        <v>Hook-Up Wire - Assortment (Solid Core, 22 AWG)</v>
      </c>
      <c r="N427" s="125">
        <f>[1]!VendorFilteredRows( EquipmentListTable[],EquipmentListTable[Supplier], FilterSpecs!$A$6, $A$2)</f>
        <v>16.95</v>
      </c>
      <c r="O427" s="125">
        <f>[1]!VendorFilteredRows( EquipmentListTable[],EquipmentListTable[Supplier], FilterSpecs!$A$6, $A$2)</f>
        <v>0</v>
      </c>
      <c r="P427" s="125" t="str">
        <f>[1]!VendorFilteredRows( EquipmentListTable[],EquipmentListTable[Supplier], FilterSpecs!$A$6, $A$2)</f>
        <v>A</v>
      </c>
      <c r="Q427" s="125">
        <f>[1]!VendorFilteredRows( EquipmentListTable[],EquipmentListTable[Supplier], FilterSpecs!$A$6, $A$2)</f>
        <v>597</v>
      </c>
      <c r="R427" s="125" t="str">
        <f>[1]!VendorFilteredRows( EquipmentListTable[],EquipmentListTable[Supplier], FilterSpecs!$A$6, $A$2)</f>
        <v>PRT-11367</v>
      </c>
      <c r="S427" s="125">
        <f>[1]!VendorFilteredRows( EquipmentListTable[],EquipmentListTable[Supplier], FilterSpecs!$A$6, $A$2)</f>
        <v>0</v>
      </c>
      <c r="T427" s="125">
        <f>[1]!VendorFilteredRows( EquipmentListTable[],EquipmentListTable[Supplier], FilterSpecs!$A$6, $A$2)</f>
        <v>0</v>
      </c>
      <c r="U427" s="125">
        <f>[1]!VendorFilteredRows( EquipmentListTable[],EquipmentListTable[Supplier], FilterSpecs!$A$6, $A$2)</f>
        <v>0</v>
      </c>
      <c r="V427" s="125">
        <f>[1]!VendorFilteredRows( EquipmentListTable[],EquipmentListTable[Supplier], FilterSpecs!$A$6, $A$2)</f>
        <v>0</v>
      </c>
      <c r="W427" s="125">
        <f>[1]!VendorFilteredRows( EquipmentListTable[],EquipmentListTable[Supplier], FilterSpecs!$A$6, $A$2)</f>
        <v>0</v>
      </c>
      <c r="X427" s="125" t="str">
        <f>[1]!VendorFilteredRows( EquipmentListTable[],EquipmentListTable[Supplier], FilterSpecs!$A$6, $A$2)</f>
        <v>https://www.sparkfun.com/products/11367</v>
      </c>
      <c r="Y427" s="125" t="str">
        <f>[1]!VendorFilteredRows( EquipmentListTable[],EquipmentListTable[Supplier], FilterSpecs!$A$6, $A$2)</f>
        <v>https://cdn.sparkfun.com/r/92-92/assets/parts/7/1/0/8/11367-04a.jpg</v>
      </c>
      <c r="Z427" s="125" t="str">
        <f>[1]!VendorFilteredRows( EquipmentListTable[],EquipmentListTable[Supplier], FilterSpecs!$A$6, $A$2)</f>
        <v>https://www.sparkfun.com/products/11367</v>
      </c>
      <c r="AA427" s="125" t="str">
        <f>[1]!VendorFilteredRows( EquipmentListTable[],EquipmentListTable[Supplier], FilterSpecs!$A$6, $A$2)</f>
        <v>https://www.mouser.com/ProductDetail/474-PRT-11367</v>
      </c>
      <c r="AB427" s="125"/>
      <c r="AC427" s="125"/>
    </row>
    <row r="428" spans="1:29" x14ac:dyDescent="0.3">
      <c r="A428" s="125" t="str">
        <f>[1]!VendorFilteredRows( EquipmentListTable[],EquipmentListTable[Supplier], FilterSpecs!$A$6, $A$2)</f>
        <v>Low-Level Electronics</v>
      </c>
      <c r="B428" s="125" t="str">
        <f>[1]!VendorFilteredRows( EquipmentListTable[],EquipmentListTable[Supplier], FilterSpecs!$A$6, $A$2)</f>
        <v>Solid/Stranded Hookup Wire</v>
      </c>
      <c r="C428" s="125" t="str">
        <f>[1]!VendorFilteredRows( EquipmentListTable[],EquipmentListTable[Supplier], FilterSpecs!$A$6, $A$2)</f>
        <v>SparkFun</v>
      </c>
      <c r="D428" s="125" t="str">
        <f>[1]!VendorFilteredRows( EquipmentListTable[],EquipmentListTable[Supplier], FilterSpecs!$A$6, $A$2)</f>
        <v>PRT-08023</v>
      </c>
      <c r="E428" s="125">
        <f>[1]!VendorFilteredRows( EquipmentListTable[],EquipmentListTable[Supplier], FilterSpecs!$A$6, $A$2)</f>
        <v>0</v>
      </c>
      <c r="F428" s="125">
        <f>[1]!VendorFilteredRows( EquipmentListTable[],EquipmentListTable[Supplier], FilterSpecs!$A$6, $A$2)</f>
        <v>0</v>
      </c>
      <c r="G428" s="125">
        <f>[1]!VendorFilteredRows( EquipmentListTable[],EquipmentListTable[Supplier], FilterSpecs!$A$6, $A$2)</f>
        <v>0</v>
      </c>
      <c r="H428" s="125">
        <f>[1]!VendorFilteredRows( EquipmentListTable[],EquipmentListTable[Supplier], FilterSpecs!$A$6, $A$2)</f>
        <v>0</v>
      </c>
      <c r="I428" s="125">
        <f>[1]!VendorFilteredRows( EquipmentListTable[],EquipmentListTable[Supplier], FilterSpecs!$A$6, $A$2)</f>
        <v>0</v>
      </c>
      <c r="J428" s="125">
        <f>[1]!VendorFilteredRows( EquipmentListTable[],EquipmentListTable[Supplier], FilterSpecs!$A$6, $A$2)</f>
        <v>0</v>
      </c>
      <c r="K428" s="125">
        <f>[1]!VendorFilteredRows( EquipmentListTable[],EquipmentListTable[Supplier], FilterSpecs!$A$6, $A$2)</f>
        <v>0</v>
      </c>
      <c r="L428" s="125">
        <f>[1]!VendorFilteredRows( EquipmentListTable[],EquipmentListTable[Supplier], FilterSpecs!$A$6, $A$2)</f>
        <v>0</v>
      </c>
      <c r="M428" s="125" t="str">
        <f>[1]!VendorFilteredRows( EquipmentListTable[],EquipmentListTable[Supplier], FilterSpecs!$A$6, $A$2)</f>
        <v>Hook-up Wire - Red (22 AWG)</v>
      </c>
      <c r="N428" s="125">
        <f>[1]!VendorFilteredRows( EquipmentListTable[],EquipmentListTable[Supplier], FilterSpecs!$A$6, $A$2)</f>
        <v>2.5</v>
      </c>
      <c r="O428" s="125">
        <f>[1]!VendorFilteredRows( EquipmentListTable[],EquipmentListTable[Supplier], FilterSpecs!$A$6, $A$2)</f>
        <v>0</v>
      </c>
      <c r="P428" s="125" t="str">
        <f>[1]!VendorFilteredRows( EquipmentListTable[],EquipmentListTable[Supplier], FilterSpecs!$A$6, $A$2)</f>
        <v>C</v>
      </c>
      <c r="Q428" s="125">
        <f>[1]!VendorFilteredRows( EquipmentListTable[],EquipmentListTable[Supplier], FilterSpecs!$A$6, $A$2)</f>
        <v>599</v>
      </c>
      <c r="R428" s="125" t="str">
        <f>[1]!VendorFilteredRows( EquipmentListTable[],EquipmentListTable[Supplier], FilterSpecs!$A$6, $A$2)</f>
        <v>PRT-08023</v>
      </c>
      <c r="S428" s="125">
        <f>[1]!VendorFilteredRows( EquipmentListTable[],EquipmentListTable[Supplier], FilterSpecs!$A$6, $A$2)</f>
        <v>0</v>
      </c>
      <c r="T428" s="125">
        <f>[1]!VendorFilteredRows( EquipmentListTable[],EquipmentListTable[Supplier], FilterSpecs!$A$6, $A$2)</f>
        <v>0</v>
      </c>
      <c r="U428" s="125">
        <f>[1]!VendorFilteredRows( EquipmentListTable[],EquipmentListTable[Supplier], FilterSpecs!$A$6, $A$2)</f>
        <v>0</v>
      </c>
      <c r="V428" s="125">
        <f>[1]!VendorFilteredRows( EquipmentListTable[],EquipmentListTable[Supplier], FilterSpecs!$A$6, $A$2)</f>
        <v>0</v>
      </c>
      <c r="W428" s="125">
        <f>[1]!VendorFilteredRows( EquipmentListTable[],EquipmentListTable[Supplier], FilterSpecs!$A$6, $A$2)</f>
        <v>0</v>
      </c>
      <c r="X428" s="125" t="str">
        <f>[1]!VendorFilteredRows( EquipmentListTable[],EquipmentListTable[Supplier], FilterSpecs!$A$6, $A$2)</f>
        <v>https://www.sparkfun.com/products/8023</v>
      </c>
      <c r="Y428" s="125" t="str">
        <f>[1]!VendorFilteredRows( EquipmentListTable[],EquipmentListTable[Supplier], FilterSpecs!$A$6, $A$2)</f>
        <v>https://cdn.sparkfun.com/r/92-92/assets/parts/6/4/3/08023-01.jpg</v>
      </c>
      <c r="Z428" s="125" t="str">
        <f>[1]!VendorFilteredRows( EquipmentListTable[],EquipmentListTable[Supplier], FilterSpecs!$A$6, $A$2)</f>
        <v>https://www.sparkfun.com/products/08023</v>
      </c>
      <c r="AA428" s="125" t="str">
        <f>[1]!VendorFilteredRows( EquipmentListTable[],EquipmentListTable[Supplier], FilterSpecs!$A$6, $A$2)</f>
        <v>https://www.mouser.com/ProductDetail/474-PRT-08023</v>
      </c>
      <c r="AB428" s="125"/>
      <c r="AC428" s="125"/>
    </row>
    <row r="429" spans="1:29" x14ac:dyDescent="0.3">
      <c r="A429" s="125" t="str">
        <f>[1]!VendorFilteredRows( EquipmentListTable[],EquipmentListTable[Supplier], FilterSpecs!$A$6, $A$2)</f>
        <v>Low-Level Electronics</v>
      </c>
      <c r="B429" s="125" t="str">
        <f>[1]!VendorFilteredRows( EquipmentListTable[],EquipmentListTable[Supplier], FilterSpecs!$A$6, $A$2)</f>
        <v>Solid/Stranded Hookup Wire</v>
      </c>
      <c r="C429" s="125" t="str">
        <f>[1]!VendorFilteredRows( EquipmentListTable[],EquipmentListTable[Supplier], FilterSpecs!$A$6, $A$2)</f>
        <v>SparkFun</v>
      </c>
      <c r="D429" s="125" t="str">
        <f>[1]!VendorFilteredRows( EquipmentListTable[],EquipmentListTable[Supplier], FilterSpecs!$A$6, $A$2)</f>
        <v>PRT-08024</v>
      </c>
      <c r="E429" s="125">
        <f>[1]!VendorFilteredRows( EquipmentListTable[],EquipmentListTable[Supplier], FilterSpecs!$A$6, $A$2)</f>
        <v>0</v>
      </c>
      <c r="F429" s="125">
        <f>[1]!VendorFilteredRows( EquipmentListTable[],EquipmentListTable[Supplier], FilterSpecs!$A$6, $A$2)</f>
        <v>0</v>
      </c>
      <c r="G429" s="125">
        <f>[1]!VendorFilteredRows( EquipmentListTable[],EquipmentListTable[Supplier], FilterSpecs!$A$6, $A$2)</f>
        <v>0</v>
      </c>
      <c r="H429" s="125">
        <f>[1]!VendorFilteredRows( EquipmentListTable[],EquipmentListTable[Supplier], FilterSpecs!$A$6, $A$2)</f>
        <v>0</v>
      </c>
      <c r="I429" s="125">
        <f>[1]!VendorFilteredRows( EquipmentListTable[],EquipmentListTable[Supplier], FilterSpecs!$A$6, $A$2)</f>
        <v>0</v>
      </c>
      <c r="J429" s="125">
        <f>[1]!VendorFilteredRows( EquipmentListTable[],EquipmentListTable[Supplier], FilterSpecs!$A$6, $A$2)</f>
        <v>0</v>
      </c>
      <c r="K429" s="125">
        <f>[1]!VendorFilteredRows( EquipmentListTable[],EquipmentListTable[Supplier], FilterSpecs!$A$6, $A$2)</f>
        <v>0</v>
      </c>
      <c r="L429" s="125">
        <f>[1]!VendorFilteredRows( EquipmentListTable[],EquipmentListTable[Supplier], FilterSpecs!$A$6, $A$2)</f>
        <v>0</v>
      </c>
      <c r="M429" s="125" t="str">
        <f>[1]!VendorFilteredRows( EquipmentListTable[],EquipmentListTable[Supplier], FilterSpecs!$A$6, $A$2)</f>
        <v>Hook-up Wire - Yellow (22 AWG)</v>
      </c>
      <c r="N429" s="125">
        <f>[1]!VendorFilteredRows( EquipmentListTable[],EquipmentListTable[Supplier], FilterSpecs!$A$6, $A$2)</f>
        <v>2.5</v>
      </c>
      <c r="O429" s="125">
        <f>[1]!VendorFilteredRows( EquipmentListTable[],EquipmentListTable[Supplier], FilterSpecs!$A$6, $A$2)</f>
        <v>0</v>
      </c>
      <c r="P429" s="125" t="str">
        <f>[1]!VendorFilteredRows( EquipmentListTable[],EquipmentListTable[Supplier], FilterSpecs!$A$6, $A$2)</f>
        <v>C</v>
      </c>
      <c r="Q429" s="125">
        <f>[1]!VendorFilteredRows( EquipmentListTable[],EquipmentListTable[Supplier], FilterSpecs!$A$6, $A$2)</f>
        <v>600</v>
      </c>
      <c r="R429" s="125" t="str">
        <f>[1]!VendorFilteredRows( EquipmentListTable[],EquipmentListTable[Supplier], FilterSpecs!$A$6, $A$2)</f>
        <v>PRT-08024</v>
      </c>
      <c r="S429" s="125">
        <f>[1]!VendorFilteredRows( EquipmentListTable[],EquipmentListTable[Supplier], FilterSpecs!$A$6, $A$2)</f>
        <v>0</v>
      </c>
      <c r="T429" s="125">
        <f>[1]!VendorFilteredRows( EquipmentListTable[],EquipmentListTable[Supplier], FilterSpecs!$A$6, $A$2)</f>
        <v>0</v>
      </c>
      <c r="U429" s="125">
        <f>[1]!VendorFilteredRows( EquipmentListTable[],EquipmentListTable[Supplier], FilterSpecs!$A$6, $A$2)</f>
        <v>0</v>
      </c>
      <c r="V429" s="125">
        <f>[1]!VendorFilteredRows( EquipmentListTable[],EquipmentListTable[Supplier], FilterSpecs!$A$6, $A$2)</f>
        <v>0</v>
      </c>
      <c r="W429" s="125">
        <f>[1]!VendorFilteredRows( EquipmentListTable[],EquipmentListTable[Supplier], FilterSpecs!$A$6, $A$2)</f>
        <v>0</v>
      </c>
      <c r="X429" s="125" t="str">
        <f>[1]!VendorFilteredRows( EquipmentListTable[],EquipmentListTable[Supplier], FilterSpecs!$A$6, $A$2)</f>
        <v>https://www.sparkfun.com/products/8024</v>
      </c>
      <c r="Y429" s="125" t="str">
        <f>[1]!VendorFilteredRows( EquipmentListTable[],EquipmentListTable[Supplier], FilterSpecs!$A$6, $A$2)</f>
        <v>https://cdn.sparkfun.com/r/92-92/assets/parts/6/4/4/08024-01a.jpg</v>
      </c>
      <c r="Z429" s="125" t="str">
        <f>[1]!VendorFilteredRows( EquipmentListTable[],EquipmentListTable[Supplier], FilterSpecs!$A$6, $A$2)</f>
        <v>https://www.sparkfun.com/products/08024</v>
      </c>
      <c r="AA429" s="125" t="str">
        <f>[1]!VendorFilteredRows( EquipmentListTable[],EquipmentListTable[Supplier], FilterSpecs!$A$6, $A$2)</f>
        <v>https://www.mouser.com/ProductDetail/474-PRT-08024</v>
      </c>
      <c r="AB429" s="125"/>
      <c r="AC429" s="125"/>
    </row>
    <row r="430" spans="1:29" x14ac:dyDescent="0.3">
      <c r="A430" s="125" t="str">
        <f>[1]!VendorFilteredRows( EquipmentListTable[],EquipmentListTable[Supplier], FilterSpecs!$A$6, $A$2)</f>
        <v>Low-Level Electronics</v>
      </c>
      <c r="B430" s="125" t="str">
        <f>[1]!VendorFilteredRows( EquipmentListTable[],EquipmentListTable[Supplier], FilterSpecs!$A$6, $A$2)</f>
        <v>Solid/Stranded Hookup Wire</v>
      </c>
      <c r="C430" s="125" t="str">
        <f>[1]!VendorFilteredRows( EquipmentListTable[],EquipmentListTable[Supplier], FilterSpecs!$A$6, $A$2)</f>
        <v>SparkFun</v>
      </c>
      <c r="D430" s="125" t="str">
        <f>[1]!VendorFilteredRows( EquipmentListTable[],EquipmentListTable[Supplier], FilterSpecs!$A$6, $A$2)</f>
        <v>PRT-08022</v>
      </c>
      <c r="E430" s="125">
        <f>[1]!VendorFilteredRows( EquipmentListTable[],EquipmentListTable[Supplier], FilterSpecs!$A$6, $A$2)</f>
        <v>0</v>
      </c>
      <c r="F430" s="125">
        <f>[1]!VendorFilteredRows( EquipmentListTable[],EquipmentListTable[Supplier], FilterSpecs!$A$6, $A$2)</f>
        <v>0</v>
      </c>
      <c r="G430" s="125">
        <f>[1]!VendorFilteredRows( EquipmentListTable[],EquipmentListTable[Supplier], FilterSpecs!$A$6, $A$2)</f>
        <v>0</v>
      </c>
      <c r="H430" s="125">
        <f>[1]!VendorFilteredRows( EquipmentListTable[],EquipmentListTable[Supplier], FilterSpecs!$A$6, $A$2)</f>
        <v>0</v>
      </c>
      <c r="I430" s="125">
        <f>[1]!VendorFilteredRows( EquipmentListTable[],EquipmentListTable[Supplier], FilterSpecs!$A$6, $A$2)</f>
        <v>0</v>
      </c>
      <c r="J430" s="125">
        <f>[1]!VendorFilteredRows( EquipmentListTable[],EquipmentListTable[Supplier], FilterSpecs!$A$6, $A$2)</f>
        <v>0</v>
      </c>
      <c r="K430" s="125">
        <f>[1]!VendorFilteredRows( EquipmentListTable[],EquipmentListTable[Supplier], FilterSpecs!$A$6, $A$2)</f>
        <v>0</v>
      </c>
      <c r="L430" s="125">
        <f>[1]!VendorFilteredRows( EquipmentListTable[],EquipmentListTable[Supplier], FilterSpecs!$A$6, $A$2)</f>
        <v>0</v>
      </c>
      <c r="M430" s="125" t="str">
        <f>[1]!VendorFilteredRows( EquipmentListTable[],EquipmentListTable[Supplier], FilterSpecs!$A$6, $A$2)</f>
        <v>Hook-up Wire - Black (22 AWG)</v>
      </c>
      <c r="N430" s="125">
        <f>[1]!VendorFilteredRows( EquipmentListTable[],EquipmentListTable[Supplier], FilterSpecs!$A$6, $A$2)</f>
        <v>2.5</v>
      </c>
      <c r="O430" s="125">
        <f>[1]!VendorFilteredRows( EquipmentListTable[],EquipmentListTable[Supplier], FilterSpecs!$A$6, $A$2)</f>
        <v>0</v>
      </c>
      <c r="P430" s="125" t="str">
        <f>[1]!VendorFilteredRows( EquipmentListTable[],EquipmentListTable[Supplier], FilterSpecs!$A$6, $A$2)</f>
        <v>C</v>
      </c>
      <c r="Q430" s="125">
        <f>[1]!VendorFilteredRows( EquipmentListTable[],EquipmentListTable[Supplier], FilterSpecs!$A$6, $A$2)</f>
        <v>601</v>
      </c>
      <c r="R430" s="125" t="str">
        <f>[1]!VendorFilteredRows( EquipmentListTable[],EquipmentListTable[Supplier], FilterSpecs!$A$6, $A$2)</f>
        <v>PRT-08022</v>
      </c>
      <c r="S430" s="125">
        <f>[1]!VendorFilteredRows( EquipmentListTable[],EquipmentListTable[Supplier], FilterSpecs!$A$6, $A$2)</f>
        <v>0</v>
      </c>
      <c r="T430" s="125">
        <f>[1]!VendorFilteredRows( EquipmentListTable[],EquipmentListTable[Supplier], FilterSpecs!$A$6, $A$2)</f>
        <v>0</v>
      </c>
      <c r="U430" s="125">
        <f>[1]!VendorFilteredRows( EquipmentListTable[],EquipmentListTable[Supplier], FilterSpecs!$A$6, $A$2)</f>
        <v>0</v>
      </c>
      <c r="V430" s="125">
        <f>[1]!VendorFilteredRows( EquipmentListTable[],EquipmentListTable[Supplier], FilterSpecs!$A$6, $A$2)</f>
        <v>0</v>
      </c>
      <c r="W430" s="125">
        <f>[1]!VendorFilteredRows( EquipmentListTable[],EquipmentListTable[Supplier], FilterSpecs!$A$6, $A$2)</f>
        <v>0</v>
      </c>
      <c r="X430" s="125" t="str">
        <f>[1]!VendorFilteredRows( EquipmentListTable[],EquipmentListTable[Supplier], FilterSpecs!$A$6, $A$2)</f>
        <v>https://www.sparkfun.com/products/8022</v>
      </c>
      <c r="Y430" s="125" t="str">
        <f>[1]!VendorFilteredRows( EquipmentListTable[],EquipmentListTable[Supplier], FilterSpecs!$A$6, $A$2)</f>
        <v>https://cdn.sparkfun.com/r/92-92/assets/parts/6/4/2/08022-01.jpg</v>
      </c>
      <c r="Z430" s="125" t="str">
        <f>[1]!VendorFilteredRows( EquipmentListTable[],EquipmentListTable[Supplier], FilterSpecs!$A$6, $A$2)</f>
        <v>https://www.sparkfun.com/products/08022</v>
      </c>
      <c r="AA430" s="125" t="str">
        <f>[1]!VendorFilteredRows( EquipmentListTable[],EquipmentListTable[Supplier], FilterSpecs!$A$6, $A$2)</f>
        <v>https://www.mouser.com/ProductDetail/474-PRT-08022</v>
      </c>
      <c r="AB430" s="125"/>
      <c r="AC430" s="125"/>
    </row>
    <row r="431" spans="1:29" x14ac:dyDescent="0.3">
      <c r="A431" s="125" t="str">
        <f>[1]!VendorFilteredRows( EquipmentListTable[],EquipmentListTable[Supplier], FilterSpecs!$A$6, $A$2)</f>
        <v>Low-Level Electronics</v>
      </c>
      <c r="B431" s="125" t="str">
        <f>[1]!VendorFilteredRows( EquipmentListTable[],EquipmentListTable[Supplier], FilterSpecs!$A$6, $A$2)</f>
        <v>Solid/Stranded Hookup Wire</v>
      </c>
      <c r="C431" s="125" t="str">
        <f>[1]!VendorFilteredRows( EquipmentListTable[],EquipmentListTable[Supplier], FilterSpecs!$A$6, $A$2)</f>
        <v>SparkFun</v>
      </c>
      <c r="D431" s="125" t="str">
        <f>[1]!VendorFilteredRows( EquipmentListTable[],EquipmentListTable[Supplier], FilterSpecs!$A$6, $A$2)</f>
        <v>PRT-08025</v>
      </c>
      <c r="E431" s="125">
        <f>[1]!VendorFilteredRows( EquipmentListTable[],EquipmentListTable[Supplier], FilterSpecs!$A$6, $A$2)</f>
        <v>0</v>
      </c>
      <c r="F431" s="125">
        <f>[1]!VendorFilteredRows( EquipmentListTable[],EquipmentListTable[Supplier], FilterSpecs!$A$6, $A$2)</f>
        <v>0</v>
      </c>
      <c r="G431" s="125">
        <f>[1]!VendorFilteredRows( EquipmentListTable[],EquipmentListTable[Supplier], FilterSpecs!$A$6, $A$2)</f>
        <v>0</v>
      </c>
      <c r="H431" s="125">
        <f>[1]!VendorFilteredRows( EquipmentListTable[],EquipmentListTable[Supplier], FilterSpecs!$A$6, $A$2)</f>
        <v>0</v>
      </c>
      <c r="I431" s="125">
        <f>[1]!VendorFilteredRows( EquipmentListTable[],EquipmentListTable[Supplier], FilterSpecs!$A$6, $A$2)</f>
        <v>0</v>
      </c>
      <c r="J431" s="125">
        <f>[1]!VendorFilteredRows( EquipmentListTable[],EquipmentListTable[Supplier], FilterSpecs!$A$6, $A$2)</f>
        <v>0</v>
      </c>
      <c r="K431" s="125">
        <f>[1]!VendorFilteredRows( EquipmentListTable[],EquipmentListTable[Supplier], FilterSpecs!$A$6, $A$2)</f>
        <v>0</v>
      </c>
      <c r="L431" s="125">
        <f>[1]!VendorFilteredRows( EquipmentListTable[],EquipmentListTable[Supplier], FilterSpecs!$A$6, $A$2)</f>
        <v>0</v>
      </c>
      <c r="M431" s="125" t="str">
        <f>[1]!VendorFilteredRows( EquipmentListTable[],EquipmentListTable[Supplier], FilterSpecs!$A$6, $A$2)</f>
        <v>Hook-up Wire - Gray (22 AWG)</v>
      </c>
      <c r="N431" s="125">
        <f>[1]!VendorFilteredRows( EquipmentListTable[],EquipmentListTable[Supplier], FilterSpecs!$A$6, $A$2)</f>
        <v>2.95</v>
      </c>
      <c r="O431" s="125">
        <f>[1]!VendorFilteredRows( EquipmentListTable[],EquipmentListTable[Supplier], FilterSpecs!$A$6, $A$2)</f>
        <v>0</v>
      </c>
      <c r="P431" s="125" t="str">
        <f>[1]!VendorFilteredRows( EquipmentListTable[],EquipmentListTable[Supplier], FilterSpecs!$A$6, $A$2)</f>
        <v>D</v>
      </c>
      <c r="Q431" s="125">
        <f>[1]!VendorFilteredRows( EquipmentListTable[],EquipmentListTable[Supplier], FilterSpecs!$A$6, $A$2)</f>
        <v>602</v>
      </c>
      <c r="R431" s="125" t="str">
        <f>[1]!VendorFilteredRows( EquipmentListTable[],EquipmentListTable[Supplier], FilterSpecs!$A$6, $A$2)</f>
        <v>PRT-08025</v>
      </c>
      <c r="S431" s="125">
        <f>[1]!VendorFilteredRows( EquipmentListTable[],EquipmentListTable[Supplier], FilterSpecs!$A$6, $A$2)</f>
        <v>0</v>
      </c>
      <c r="T431" s="125">
        <f>[1]!VendorFilteredRows( EquipmentListTable[],EquipmentListTable[Supplier], FilterSpecs!$A$6, $A$2)</f>
        <v>0</v>
      </c>
      <c r="U431" s="125">
        <f>[1]!VendorFilteredRows( EquipmentListTable[],EquipmentListTable[Supplier], FilterSpecs!$A$6, $A$2)</f>
        <v>0</v>
      </c>
      <c r="V431" s="125">
        <f>[1]!VendorFilteredRows( EquipmentListTable[],EquipmentListTable[Supplier], FilterSpecs!$A$6, $A$2)</f>
        <v>0</v>
      </c>
      <c r="W431" s="125">
        <f>[1]!VendorFilteredRows( EquipmentListTable[],EquipmentListTable[Supplier], FilterSpecs!$A$6, $A$2)</f>
        <v>0</v>
      </c>
      <c r="X431" s="125" t="str">
        <f>[1]!VendorFilteredRows( EquipmentListTable[],EquipmentListTable[Supplier], FilterSpecs!$A$6, $A$2)</f>
        <v>https://www.sparkfun.com/products/8025</v>
      </c>
      <c r="Y431" s="125" t="str">
        <f>[1]!VendorFilteredRows( EquipmentListTable[],EquipmentListTable[Supplier], FilterSpecs!$A$6, $A$2)</f>
        <v>https://cdn.sparkfun.com/r/92-92/assets/parts/6/4/5/08025-01.jpg</v>
      </c>
      <c r="Z431" s="125" t="str">
        <f>[1]!VendorFilteredRows( EquipmentListTable[],EquipmentListTable[Supplier], FilterSpecs!$A$6, $A$2)</f>
        <v>https://www.sparkfun.com/products/08025</v>
      </c>
      <c r="AA431" s="125" t="str">
        <f>[1]!VendorFilteredRows( EquipmentListTable[],EquipmentListTable[Supplier], FilterSpecs!$A$6, $A$2)</f>
        <v>https://www.mouser.com/ProductDetail/474-PRT-08025</v>
      </c>
      <c r="AB431" s="125"/>
      <c r="AC431" s="125"/>
    </row>
    <row r="432" spans="1:29" x14ac:dyDescent="0.3">
      <c r="A432" s="125" t="str">
        <f>[1]!VendorFilteredRows( EquipmentListTable[],EquipmentListTable[Supplier], FilterSpecs!$A$6, $A$2)</f>
        <v>Low-Level Electronics</v>
      </c>
      <c r="B432" s="125" t="str">
        <f>[1]!VendorFilteredRows( EquipmentListTable[],EquipmentListTable[Supplier], FilterSpecs!$A$6, $A$2)</f>
        <v>Solid/Stranded Hookup Wire</v>
      </c>
      <c r="C432" s="125" t="str">
        <f>[1]!VendorFilteredRows( EquipmentListTable[],EquipmentListTable[Supplier], FilterSpecs!$A$6, $A$2)</f>
        <v>SparkFun</v>
      </c>
      <c r="D432" s="125" t="str">
        <f>[1]!VendorFilteredRows( EquipmentListTable[],EquipmentListTable[Supplier], FilterSpecs!$A$6, $A$2)</f>
        <v>PRT-08026</v>
      </c>
      <c r="E432" s="125">
        <f>[1]!VendorFilteredRows( EquipmentListTable[],EquipmentListTable[Supplier], FilterSpecs!$A$6, $A$2)</f>
        <v>0</v>
      </c>
      <c r="F432" s="125">
        <f>[1]!VendorFilteredRows( EquipmentListTable[],EquipmentListTable[Supplier], FilterSpecs!$A$6, $A$2)</f>
        <v>0</v>
      </c>
      <c r="G432" s="125">
        <f>[1]!VendorFilteredRows( EquipmentListTable[],EquipmentListTable[Supplier], FilterSpecs!$A$6, $A$2)</f>
        <v>0</v>
      </c>
      <c r="H432" s="125">
        <f>[1]!VendorFilteredRows( EquipmentListTable[],EquipmentListTable[Supplier], FilterSpecs!$A$6, $A$2)</f>
        <v>0</v>
      </c>
      <c r="I432" s="125">
        <f>[1]!VendorFilteredRows( EquipmentListTable[],EquipmentListTable[Supplier], FilterSpecs!$A$6, $A$2)</f>
        <v>0</v>
      </c>
      <c r="J432" s="125">
        <f>[1]!VendorFilteredRows( EquipmentListTable[],EquipmentListTable[Supplier], FilterSpecs!$A$6, $A$2)</f>
        <v>0</v>
      </c>
      <c r="K432" s="125">
        <f>[1]!VendorFilteredRows( EquipmentListTable[],EquipmentListTable[Supplier], FilterSpecs!$A$6, $A$2)</f>
        <v>0</v>
      </c>
      <c r="L432" s="125">
        <f>[1]!VendorFilteredRows( EquipmentListTable[],EquipmentListTable[Supplier], FilterSpecs!$A$6, $A$2)</f>
        <v>0</v>
      </c>
      <c r="M432" s="125" t="str">
        <f>[1]!VendorFilteredRows( EquipmentListTable[],EquipmentListTable[Supplier], FilterSpecs!$A$6, $A$2)</f>
        <v>Hook-up Wire - White (22 AWG)</v>
      </c>
      <c r="N432" s="125">
        <f>[1]!VendorFilteredRows( EquipmentListTable[],EquipmentListTable[Supplier], FilterSpecs!$A$6, $A$2)</f>
        <v>2.5</v>
      </c>
      <c r="O432" s="125">
        <f>[1]!VendorFilteredRows( EquipmentListTable[],EquipmentListTable[Supplier], FilterSpecs!$A$6, $A$2)</f>
        <v>0</v>
      </c>
      <c r="P432" s="125" t="str">
        <f>[1]!VendorFilteredRows( EquipmentListTable[],EquipmentListTable[Supplier], FilterSpecs!$A$6, $A$2)</f>
        <v>D</v>
      </c>
      <c r="Q432" s="125">
        <f>[1]!VendorFilteredRows( EquipmentListTable[],EquipmentListTable[Supplier], FilterSpecs!$A$6, $A$2)</f>
        <v>603</v>
      </c>
      <c r="R432" s="125" t="str">
        <f>[1]!VendorFilteredRows( EquipmentListTable[],EquipmentListTable[Supplier], FilterSpecs!$A$6, $A$2)</f>
        <v>PRT-08026</v>
      </c>
      <c r="S432" s="125">
        <f>[1]!VendorFilteredRows( EquipmentListTable[],EquipmentListTable[Supplier], FilterSpecs!$A$6, $A$2)</f>
        <v>0</v>
      </c>
      <c r="T432" s="125">
        <f>[1]!VendorFilteredRows( EquipmentListTable[],EquipmentListTable[Supplier], FilterSpecs!$A$6, $A$2)</f>
        <v>0</v>
      </c>
      <c r="U432" s="125">
        <f>[1]!VendorFilteredRows( EquipmentListTable[],EquipmentListTable[Supplier], FilterSpecs!$A$6, $A$2)</f>
        <v>0</v>
      </c>
      <c r="V432" s="125">
        <f>[1]!VendorFilteredRows( EquipmentListTable[],EquipmentListTable[Supplier], FilterSpecs!$A$6, $A$2)</f>
        <v>0</v>
      </c>
      <c r="W432" s="125">
        <f>[1]!VendorFilteredRows( EquipmentListTable[],EquipmentListTable[Supplier], FilterSpecs!$A$6, $A$2)</f>
        <v>0</v>
      </c>
      <c r="X432" s="125" t="str">
        <f>[1]!VendorFilteredRows( EquipmentListTable[],EquipmentListTable[Supplier], FilterSpecs!$A$6, $A$2)</f>
        <v>https://www.sparkfun.com/products/8026</v>
      </c>
      <c r="Y432" s="125" t="str">
        <f>[1]!VendorFilteredRows( EquipmentListTable[],EquipmentListTable[Supplier], FilterSpecs!$A$6, $A$2)</f>
        <v>https://cdn.sparkfun.com/r/92-92/assets/parts/6/4/6/08026-01.jpg</v>
      </c>
      <c r="Z432" s="125" t="str">
        <f>[1]!VendorFilteredRows( EquipmentListTable[],EquipmentListTable[Supplier], FilterSpecs!$A$6, $A$2)</f>
        <v>https://www.sparkfun.com/products/08026</v>
      </c>
      <c r="AA432" s="125" t="str">
        <f>[1]!VendorFilteredRows( EquipmentListTable[],EquipmentListTable[Supplier], FilterSpecs!$A$6, $A$2)</f>
        <v>https://www.mouser.com/ProductDetail/474-PRT-08026</v>
      </c>
      <c r="AB432" s="125"/>
      <c r="AC432" s="125"/>
    </row>
    <row r="433" spans="1:29" x14ac:dyDescent="0.3">
      <c r="A433" s="125" t="str">
        <f>[1]!VendorFilteredRows( EquipmentListTable[],EquipmentListTable[Supplier], FilterSpecs!$A$6, $A$2)</f>
        <v>Low-Level Electronics</v>
      </c>
      <c r="B433" s="125" t="str">
        <f>[1]!VendorFilteredRows( EquipmentListTable[],EquipmentListTable[Supplier], FilterSpecs!$A$6, $A$2)</f>
        <v>Solid/Stranded Hookup Wire</v>
      </c>
      <c r="C433" s="125" t="str">
        <f>[1]!VendorFilteredRows( EquipmentListTable[],EquipmentListTable[Supplier], FilterSpecs!$A$6, $A$2)</f>
        <v>SparkFun</v>
      </c>
      <c r="D433" s="125" t="str">
        <f>[1]!VendorFilteredRows( EquipmentListTable[],EquipmentListTable[Supplier], FilterSpecs!$A$6, $A$2)</f>
        <v>PRT-08027</v>
      </c>
      <c r="E433" s="125">
        <f>[1]!VendorFilteredRows( EquipmentListTable[],EquipmentListTable[Supplier], FilterSpecs!$A$6, $A$2)</f>
        <v>0</v>
      </c>
      <c r="F433" s="125">
        <f>[1]!VendorFilteredRows( EquipmentListTable[],EquipmentListTable[Supplier], FilterSpecs!$A$6, $A$2)</f>
        <v>0</v>
      </c>
      <c r="G433" s="125">
        <f>[1]!VendorFilteredRows( EquipmentListTable[],EquipmentListTable[Supplier], FilterSpecs!$A$6, $A$2)</f>
        <v>0</v>
      </c>
      <c r="H433" s="125">
        <f>[1]!VendorFilteredRows( EquipmentListTable[],EquipmentListTable[Supplier], FilterSpecs!$A$6, $A$2)</f>
        <v>0</v>
      </c>
      <c r="I433" s="125">
        <f>[1]!VendorFilteredRows( EquipmentListTable[],EquipmentListTable[Supplier], FilterSpecs!$A$6, $A$2)</f>
        <v>0</v>
      </c>
      <c r="J433" s="125">
        <f>[1]!VendorFilteredRows( EquipmentListTable[],EquipmentListTable[Supplier], FilterSpecs!$A$6, $A$2)</f>
        <v>0</v>
      </c>
      <c r="K433" s="125">
        <f>[1]!VendorFilteredRows( EquipmentListTable[],EquipmentListTable[Supplier], FilterSpecs!$A$6, $A$2)</f>
        <v>0</v>
      </c>
      <c r="L433" s="125">
        <f>[1]!VendorFilteredRows( EquipmentListTable[],EquipmentListTable[Supplier], FilterSpecs!$A$6, $A$2)</f>
        <v>0</v>
      </c>
      <c r="M433" s="125" t="str">
        <f>[1]!VendorFilteredRows( EquipmentListTable[],EquipmentListTable[Supplier], FilterSpecs!$A$6, $A$2)</f>
        <v>Hook-up Wire - Brown (22 AWG)</v>
      </c>
      <c r="N433" s="125">
        <f>[1]!VendorFilteredRows( EquipmentListTable[],EquipmentListTable[Supplier], FilterSpecs!$A$6, $A$2)</f>
        <v>2.95</v>
      </c>
      <c r="O433" s="125">
        <f>[1]!VendorFilteredRows( EquipmentListTable[],EquipmentListTable[Supplier], FilterSpecs!$A$6, $A$2)</f>
        <v>0</v>
      </c>
      <c r="P433" s="125" t="str">
        <f>[1]!VendorFilteredRows( EquipmentListTable[],EquipmentListTable[Supplier], FilterSpecs!$A$6, $A$2)</f>
        <v>A</v>
      </c>
      <c r="Q433" s="125">
        <f>[1]!VendorFilteredRows( EquipmentListTable[],EquipmentListTable[Supplier], FilterSpecs!$A$6, $A$2)</f>
        <v>604</v>
      </c>
      <c r="R433" s="125" t="str">
        <f>[1]!VendorFilteredRows( EquipmentListTable[],EquipmentListTable[Supplier], FilterSpecs!$A$6, $A$2)</f>
        <v>PRT-08027</v>
      </c>
      <c r="S433" s="125">
        <f>[1]!VendorFilteredRows( EquipmentListTable[],EquipmentListTable[Supplier], FilterSpecs!$A$6, $A$2)</f>
        <v>0</v>
      </c>
      <c r="T433" s="125">
        <f>[1]!VendorFilteredRows( EquipmentListTable[],EquipmentListTable[Supplier], FilterSpecs!$A$6, $A$2)</f>
        <v>0</v>
      </c>
      <c r="U433" s="125">
        <f>[1]!VendorFilteredRows( EquipmentListTable[],EquipmentListTable[Supplier], FilterSpecs!$A$6, $A$2)</f>
        <v>0</v>
      </c>
      <c r="V433" s="125">
        <f>[1]!VendorFilteredRows( EquipmentListTable[],EquipmentListTable[Supplier], FilterSpecs!$A$6, $A$2)</f>
        <v>0</v>
      </c>
      <c r="W433" s="125">
        <f>[1]!VendorFilteredRows( EquipmentListTable[],EquipmentListTable[Supplier], FilterSpecs!$A$6, $A$2)</f>
        <v>0</v>
      </c>
      <c r="X433" s="125" t="str">
        <f>[1]!VendorFilteredRows( EquipmentListTable[],EquipmentListTable[Supplier], FilterSpecs!$A$6, $A$2)</f>
        <v>https://www.sparkfun.com/products/8027</v>
      </c>
      <c r="Y433" s="125" t="str">
        <f>[1]!VendorFilteredRows( EquipmentListTable[],EquipmentListTable[Supplier], FilterSpecs!$A$6, $A$2)</f>
        <v>https://cdn.sparkfun.com/r/92-92/assets/parts/6/4/7/08027-01.jpg</v>
      </c>
      <c r="Z433" s="125" t="str">
        <f>[1]!VendorFilteredRows( EquipmentListTable[],EquipmentListTable[Supplier], FilterSpecs!$A$6, $A$2)</f>
        <v>https://www.sparkfun.com/products/08027</v>
      </c>
      <c r="AA433" s="125" t="str">
        <f>[1]!VendorFilteredRows( EquipmentListTable[],EquipmentListTable[Supplier], FilterSpecs!$A$6, $A$2)</f>
        <v>https://www.mouser.com/ProductDetail/474-PRT-08027</v>
      </c>
      <c r="AB433" s="125"/>
      <c r="AC433" s="125"/>
    </row>
    <row r="434" spans="1:29" x14ac:dyDescent="0.3">
      <c r="A434" s="125" t="str">
        <f>[1]!VendorFilteredRows( EquipmentListTable[],EquipmentListTable[Supplier], FilterSpecs!$A$6, $A$2)</f>
        <v>Low-Level Electronics</v>
      </c>
      <c r="B434" s="125" t="str">
        <f>[1]!VendorFilteredRows( EquipmentListTable[],EquipmentListTable[Supplier], FilterSpecs!$A$6, $A$2)</f>
        <v>Solid/Stranded Hookup Wire</v>
      </c>
      <c r="C434" s="125" t="str">
        <f>[1]!VendorFilteredRows( EquipmentListTable[],EquipmentListTable[Supplier], FilterSpecs!$A$6, $A$2)</f>
        <v>SparkFun</v>
      </c>
      <c r="D434" s="125" t="str">
        <f>[1]!VendorFilteredRows( EquipmentListTable[],EquipmentListTable[Supplier], FilterSpecs!$A$6, $A$2)</f>
        <v>PRT-00124</v>
      </c>
      <c r="E434" s="125">
        <f>[1]!VendorFilteredRows( EquipmentListTable[],EquipmentListTable[Supplier], FilterSpecs!$A$6, $A$2)</f>
        <v>0</v>
      </c>
      <c r="F434" s="125">
        <f>[1]!VendorFilteredRows( EquipmentListTable[],EquipmentListTable[Supplier], FilterSpecs!$A$6, $A$2)</f>
        <v>2</v>
      </c>
      <c r="G434" s="125">
        <f>[1]!VendorFilteredRows( EquipmentListTable[],EquipmentListTable[Supplier], FilterSpecs!$A$6, $A$2)</f>
        <v>2</v>
      </c>
      <c r="H434" s="125">
        <f>[1]!VendorFilteredRows( EquipmentListTable[],EquipmentListTable[Supplier], FilterSpecs!$A$6, $A$2)</f>
        <v>2</v>
      </c>
      <c r="I434" s="125">
        <f>[1]!VendorFilteredRows( EquipmentListTable[],EquipmentListTable[Supplier], FilterSpecs!$A$6, $A$2)</f>
        <v>2</v>
      </c>
      <c r="J434" s="125">
        <f>[1]!VendorFilteredRows( EquipmentListTable[],EquipmentListTable[Supplier], FilterSpecs!$A$6, $A$2)</f>
        <v>2</v>
      </c>
      <c r="K434" s="125">
        <f>[1]!VendorFilteredRows( EquipmentListTable[],EquipmentListTable[Supplier], FilterSpecs!$A$6, $A$2)</f>
        <v>0</v>
      </c>
      <c r="L434" s="125">
        <f>[1]!VendorFilteredRows( EquipmentListTable[],EquipmentListTable[Supplier], FilterSpecs!$A$6, $A$2)</f>
        <v>0</v>
      </c>
      <c r="M434" s="125" t="str">
        <f>[1]!VendorFilteredRows( EquipmentListTable[],EquipmentListTable[Supplier], FilterSpecs!$A$6, $A$2)</f>
        <v>Jumper Wire Kit</v>
      </c>
      <c r="N434" s="125">
        <f>[1]!VendorFilteredRows( EquipmentListTable[],EquipmentListTable[Supplier], FilterSpecs!$A$6, $A$2)</f>
        <v>6.95</v>
      </c>
      <c r="O434" s="125">
        <f>[1]!VendorFilteredRows( EquipmentListTable[],EquipmentListTable[Supplier], FilterSpecs!$A$6, $A$2)</f>
        <v>0</v>
      </c>
      <c r="P434" s="125" t="str">
        <f>[1]!VendorFilteredRows( EquipmentListTable[],EquipmentListTable[Supplier], FilterSpecs!$A$6, $A$2)</f>
        <v>A</v>
      </c>
      <c r="Q434" s="125">
        <f>[1]!VendorFilteredRows( EquipmentListTable[],EquipmentListTable[Supplier], FilterSpecs!$A$6, $A$2)</f>
        <v>605</v>
      </c>
      <c r="R434" s="125" t="str">
        <f>[1]!VendorFilteredRows( EquipmentListTable[],EquipmentListTable[Supplier], FilterSpecs!$A$6, $A$2)</f>
        <v>PRT-00124</v>
      </c>
      <c r="S434" s="125">
        <f>[1]!VendorFilteredRows( EquipmentListTable[],EquipmentListTable[Supplier], FilterSpecs!$A$6, $A$2)</f>
        <v>0</v>
      </c>
      <c r="T434" s="125">
        <f>[1]!VendorFilteredRows( EquipmentListTable[],EquipmentListTable[Supplier], FilterSpecs!$A$6, $A$2)</f>
        <v>13.9</v>
      </c>
      <c r="U434" s="125">
        <f>[1]!VendorFilteredRows( EquipmentListTable[],EquipmentListTable[Supplier], FilterSpecs!$A$6, $A$2)</f>
        <v>13.9</v>
      </c>
      <c r="V434" s="125">
        <f>[1]!VendorFilteredRows( EquipmentListTable[],EquipmentListTable[Supplier], FilterSpecs!$A$6, $A$2)</f>
        <v>0</v>
      </c>
      <c r="W434" s="125">
        <f>[1]!VendorFilteredRows( EquipmentListTable[],EquipmentListTable[Supplier], FilterSpecs!$A$6, $A$2)</f>
        <v>0</v>
      </c>
      <c r="X434" s="125" t="str">
        <f>[1]!VendorFilteredRows( EquipmentListTable[],EquipmentListTable[Supplier], FilterSpecs!$A$6, $A$2)</f>
        <v>https://www.sparkfun.com/products/124</v>
      </c>
      <c r="Y434" s="125" t="str">
        <f>[1]!VendorFilteredRows( EquipmentListTable[],EquipmentListTable[Supplier], FilterSpecs!$A$6, $A$2)</f>
        <v>https://cdn.sparkfun.com/r/92-92/assets/parts/1/1/2/00124-04.jpg</v>
      </c>
      <c r="Z434" s="125" t="str">
        <f>[1]!VendorFilteredRows( EquipmentListTable[],EquipmentListTable[Supplier], FilterSpecs!$A$6, $A$2)</f>
        <v>https://www.sparkfun.com/products/00124</v>
      </c>
      <c r="AA434" s="125" t="str">
        <f>[1]!VendorFilteredRows( EquipmentListTable[],EquipmentListTable[Supplier], FilterSpecs!$A$6, $A$2)</f>
        <v>https://www.mouser.com/ProductDetail/474-PRT-00124</v>
      </c>
      <c r="AB434" s="125"/>
      <c r="AC434" s="125"/>
    </row>
    <row r="435" spans="1:29" x14ac:dyDescent="0.3">
      <c r="A435" s="125" t="str">
        <f>[1]!VendorFilteredRows( EquipmentListTable[],EquipmentListTable[Supplier], FilterSpecs!$A$6, $A$2)</f>
        <v>Tools</v>
      </c>
      <c r="B435" s="125" t="str">
        <f>[1]!VendorFilteredRows( EquipmentListTable[],EquipmentListTable[Supplier], FilterSpecs!$A$6, $A$2)</f>
        <v>Solder/SMD Rework Tools</v>
      </c>
      <c r="C435" s="125" t="str">
        <f>[1]!VendorFilteredRows( EquipmentListTable[],EquipmentListTable[Supplier], FilterSpecs!$A$6, $A$2)</f>
        <v>SparkFun</v>
      </c>
      <c r="D435" s="125" t="str">
        <f>[1]!VendorFilteredRows( EquipmentListTable[],EquipmentListTable[Supplier], FilterSpecs!$A$6, $A$2)</f>
        <v>TOL-13086</v>
      </c>
      <c r="E435" s="125">
        <f>[1]!VendorFilteredRows( EquipmentListTable[],EquipmentListTable[Supplier], FilterSpecs!$A$6, $A$2)</f>
        <v>0</v>
      </c>
      <c r="F435" s="125">
        <f>[1]!VendorFilteredRows( EquipmentListTable[],EquipmentListTable[Supplier], FilterSpecs!$A$6, $A$2)</f>
        <v>0</v>
      </c>
      <c r="G435" s="125">
        <f>[1]!VendorFilteredRows( EquipmentListTable[],EquipmentListTable[Supplier], FilterSpecs!$A$6, $A$2)</f>
        <v>0</v>
      </c>
      <c r="H435" s="125">
        <f>[1]!VendorFilteredRows( EquipmentListTable[],EquipmentListTable[Supplier], FilterSpecs!$A$6, $A$2)</f>
        <v>0</v>
      </c>
      <c r="I435" s="125">
        <f>[1]!VendorFilteredRows( EquipmentListTable[],EquipmentListTable[Supplier], FilterSpecs!$A$6, $A$2)</f>
        <v>0</v>
      </c>
      <c r="J435" s="125">
        <f>[1]!VendorFilteredRows( EquipmentListTable[],EquipmentListTable[Supplier], FilterSpecs!$A$6, $A$2)</f>
        <v>0</v>
      </c>
      <c r="K435" s="125">
        <f>[1]!VendorFilteredRows( EquipmentListTable[],EquipmentListTable[Supplier], FilterSpecs!$A$6, $A$2)</f>
        <v>0</v>
      </c>
      <c r="L435" s="125">
        <f>[1]!VendorFilteredRows( EquipmentListTable[],EquipmentListTable[Supplier], FilterSpecs!$A$6, $A$2)</f>
        <v>0</v>
      </c>
      <c r="M435" s="125" t="str">
        <f>[1]!VendorFilteredRows( EquipmentListTable[],EquipmentListTable[Supplier], FilterSpecs!$A$6, $A$2)</f>
        <v>Tool Kit - Beginner</v>
      </c>
      <c r="N435" s="125">
        <f>[1]!VendorFilteredRows( EquipmentListTable[],EquipmentListTable[Supplier], FilterSpecs!$A$6, $A$2)</f>
        <v>34.950000000000003</v>
      </c>
      <c r="O435" s="125">
        <f>[1]!VendorFilteredRows( EquipmentListTable[],EquipmentListTable[Supplier], FilterSpecs!$A$6, $A$2)</f>
        <v>0</v>
      </c>
      <c r="P435" s="125" t="str">
        <f>[1]!VendorFilteredRows( EquipmentListTable[],EquipmentListTable[Supplier], FilterSpecs!$A$6, $A$2)</f>
        <v>E</v>
      </c>
      <c r="Q435" s="125">
        <f>[1]!VendorFilteredRows( EquipmentListTable[],EquipmentListTable[Supplier], FilterSpecs!$A$6, $A$2)</f>
        <v>607</v>
      </c>
      <c r="R435" s="125" t="str">
        <f>[1]!VendorFilteredRows( EquipmentListTable[],EquipmentListTable[Supplier], FilterSpecs!$A$6, $A$2)</f>
        <v>TOL-13086</v>
      </c>
      <c r="S435" s="125">
        <f>[1]!VendorFilteredRows( EquipmentListTable[],EquipmentListTable[Supplier], FilterSpecs!$A$6, $A$2)</f>
        <v>0</v>
      </c>
      <c r="T435" s="125">
        <f>[1]!VendorFilteredRows( EquipmentListTable[],EquipmentListTable[Supplier], FilterSpecs!$A$6, $A$2)</f>
        <v>0</v>
      </c>
      <c r="U435" s="125">
        <f>[1]!VendorFilteredRows( EquipmentListTable[],EquipmentListTable[Supplier], FilterSpecs!$A$6, $A$2)</f>
        <v>0</v>
      </c>
      <c r="V435" s="125">
        <f>[1]!VendorFilteredRows( EquipmentListTable[],EquipmentListTable[Supplier], FilterSpecs!$A$6, $A$2)</f>
        <v>0</v>
      </c>
      <c r="W435" s="125">
        <f>[1]!VendorFilteredRows( EquipmentListTable[],EquipmentListTable[Supplier], FilterSpecs!$A$6, $A$2)</f>
        <v>0</v>
      </c>
      <c r="X435" s="125" t="str">
        <f>[1]!VendorFilteredRows( EquipmentListTable[],EquipmentListTable[Supplier], FilterSpecs!$A$6, $A$2)</f>
        <v>https://www.sparkfun.com/products/13086</v>
      </c>
      <c r="Y435" s="125" t="str">
        <f>[1]!VendorFilteredRows( EquipmentListTable[],EquipmentListTable[Supplier], FilterSpecs!$A$6, $A$2)</f>
        <v>https://cdn.sparkfun.com/r/92-92/assets/parts/1/0/1/2/0/13086-02.jpg</v>
      </c>
      <c r="Z435" s="125" t="str">
        <f>[1]!VendorFilteredRows( EquipmentListTable[],EquipmentListTable[Supplier], FilterSpecs!$A$6, $A$2)</f>
        <v>https://www.sparkfun.com/products/13086</v>
      </c>
      <c r="AA435" s="125" t="str">
        <f>[1]!VendorFilteredRows( EquipmentListTable[],EquipmentListTable[Supplier], FilterSpecs!$A$6, $A$2)</f>
        <v>https://www.mouser.com/ProductDetail/474-TOL-13086</v>
      </c>
      <c r="AB435" s="125"/>
      <c r="AC435" s="125"/>
    </row>
    <row r="436" spans="1:29" x14ac:dyDescent="0.3">
      <c r="A436" s="125" t="str">
        <f>[1]!VendorFilteredRows( EquipmentListTable[],EquipmentListTable[Supplier], FilterSpecs!$A$6, $A$2)</f>
        <v>Tools</v>
      </c>
      <c r="B436" s="125" t="str">
        <f>[1]!VendorFilteredRows( EquipmentListTable[],EquipmentListTable[Supplier], FilterSpecs!$A$6, $A$2)</f>
        <v>Solder/SMD Rework Tools</v>
      </c>
      <c r="C436" s="125" t="str">
        <f>[1]!VendorFilteredRows( EquipmentListTable[],EquipmentListTable[Supplier], FilterSpecs!$A$6, $A$2)</f>
        <v>SparkFun</v>
      </c>
      <c r="D436" s="125" t="str">
        <f>[1]!VendorFilteredRows( EquipmentListTable[],EquipmentListTable[Supplier], FilterSpecs!$A$6, $A$2)</f>
        <v>TOL-14226</v>
      </c>
      <c r="E436" s="125">
        <f>[1]!VendorFilteredRows( EquipmentListTable[],EquipmentListTable[Supplier], FilterSpecs!$A$6, $A$2)</f>
        <v>0</v>
      </c>
      <c r="F436" s="125">
        <f>[1]!VendorFilteredRows( EquipmentListTable[],EquipmentListTable[Supplier], FilterSpecs!$A$6, $A$2)</f>
        <v>0</v>
      </c>
      <c r="G436" s="125">
        <f>[1]!VendorFilteredRows( EquipmentListTable[],EquipmentListTable[Supplier], FilterSpecs!$A$6, $A$2)</f>
        <v>0</v>
      </c>
      <c r="H436" s="125">
        <f>[1]!VendorFilteredRows( EquipmentListTable[],EquipmentListTable[Supplier], FilterSpecs!$A$6, $A$2)</f>
        <v>0</v>
      </c>
      <c r="I436" s="125">
        <f>[1]!VendorFilteredRows( EquipmentListTable[],EquipmentListTable[Supplier], FilterSpecs!$A$6, $A$2)</f>
        <v>0</v>
      </c>
      <c r="J436" s="125">
        <f>[1]!VendorFilteredRows( EquipmentListTable[],EquipmentListTable[Supplier], FilterSpecs!$A$6, $A$2)</f>
        <v>0</v>
      </c>
      <c r="K436" s="125">
        <f>[1]!VendorFilteredRows( EquipmentListTable[],EquipmentListTable[Supplier], FilterSpecs!$A$6, $A$2)</f>
        <v>0</v>
      </c>
      <c r="L436" s="125">
        <f>[1]!VendorFilteredRows( EquipmentListTable[],EquipmentListTable[Supplier], FilterSpecs!$A$6, $A$2)</f>
        <v>0</v>
      </c>
      <c r="M436" s="125" t="str">
        <f>[1]!VendorFilteredRows( EquipmentListTable[],EquipmentListTable[Supplier], FilterSpecs!$A$6, $A$2)</f>
        <v>Weller Portasol Butane Soldering Iron Kit</v>
      </c>
      <c r="N436" s="125">
        <f>[1]!VendorFilteredRows( EquipmentListTable[],EquipmentListTable[Supplier], FilterSpecs!$A$6, $A$2)</f>
        <v>59.95</v>
      </c>
      <c r="O436" s="125">
        <f>[1]!VendorFilteredRows( EquipmentListTable[],EquipmentListTable[Supplier], FilterSpecs!$A$6, $A$2)</f>
        <v>0</v>
      </c>
      <c r="P436" s="125" t="str">
        <f>[1]!VendorFilteredRows( EquipmentListTable[],EquipmentListTable[Supplier], FilterSpecs!$A$6, $A$2)</f>
        <v>E</v>
      </c>
      <c r="Q436" s="125">
        <f>[1]!VendorFilteredRows( EquipmentListTable[],EquipmentListTable[Supplier], FilterSpecs!$A$6, $A$2)</f>
        <v>609</v>
      </c>
      <c r="R436" s="125" t="str">
        <f>[1]!VendorFilteredRows( EquipmentListTable[],EquipmentListTable[Supplier], FilterSpecs!$A$6, $A$2)</f>
        <v>TOL-14226</v>
      </c>
      <c r="S436" s="125">
        <f>[1]!VendorFilteredRows( EquipmentListTable[],EquipmentListTable[Supplier], FilterSpecs!$A$6, $A$2)</f>
        <v>0</v>
      </c>
      <c r="T436" s="125">
        <f>[1]!VendorFilteredRows( EquipmentListTable[],EquipmentListTable[Supplier], FilterSpecs!$A$6, $A$2)</f>
        <v>0</v>
      </c>
      <c r="U436" s="125">
        <f>[1]!VendorFilteredRows( EquipmentListTable[],EquipmentListTable[Supplier], FilterSpecs!$A$6, $A$2)</f>
        <v>0</v>
      </c>
      <c r="V436" s="125">
        <f>[1]!VendorFilteredRows( EquipmentListTable[],EquipmentListTable[Supplier], FilterSpecs!$A$6, $A$2)</f>
        <v>0</v>
      </c>
      <c r="W436" s="125">
        <f>[1]!VendorFilteredRows( EquipmentListTable[],EquipmentListTable[Supplier], FilterSpecs!$A$6, $A$2)</f>
        <v>0</v>
      </c>
      <c r="X436" s="125" t="str">
        <f>[1]!VendorFilteredRows( EquipmentListTable[],EquipmentListTable[Supplier], FilterSpecs!$A$6, $A$2)</f>
        <v>https://www.sparkfun.com/products/14226</v>
      </c>
      <c r="Y436" s="125" t="str">
        <f>[1]!VendorFilteredRows( EquipmentListTable[],EquipmentListTable[Supplier], FilterSpecs!$A$6, $A$2)</f>
        <v>https://cdn.sparkfun.com/r/92-92/assets/parts/1/2/1/7/1/14226-02.jpg</v>
      </c>
      <c r="Z436" s="125" t="str">
        <f>[1]!VendorFilteredRows( EquipmentListTable[],EquipmentListTable[Supplier], FilterSpecs!$A$6, $A$2)</f>
        <v>https://www.sparkfun.com/products/14226</v>
      </c>
      <c r="AA436" s="125" t="str">
        <f>[1]!VendorFilteredRows( EquipmentListTable[],EquipmentListTable[Supplier], FilterSpecs!$A$6, $A$2)</f>
        <v>https://www.mouser.com/ProductDetail/474-TOL-14226</v>
      </c>
      <c r="AB436" s="125"/>
      <c r="AC436" s="125"/>
    </row>
    <row r="437" spans="1:29" x14ac:dyDescent="0.3">
      <c r="A437" s="125" t="str">
        <f>[1]!VendorFilteredRows( EquipmentListTable[],EquipmentListTable[Supplier], FilterSpecs!$A$6, $A$2)</f>
        <v>Tools</v>
      </c>
      <c r="B437" s="125" t="str">
        <f>[1]!VendorFilteredRows( EquipmentListTable[],EquipmentListTable[Supplier], FilterSpecs!$A$6, $A$2)</f>
        <v>Solder/SMD Rework Tools</v>
      </c>
      <c r="C437" s="125" t="str">
        <f>[1]!VendorFilteredRows( EquipmentListTable[],EquipmentListTable[Supplier], FilterSpecs!$A$6, $A$2)</f>
        <v>SparkFun</v>
      </c>
      <c r="D437" s="125" t="str">
        <f>[1]!VendorFilteredRows( EquipmentListTable[],EquipmentListTable[Supplier], FilterSpecs!$A$6, $A$2)</f>
        <v>TOL-13203</v>
      </c>
      <c r="E437" s="125">
        <f>[1]!VendorFilteredRows( EquipmentListTable[],EquipmentListTable[Supplier], FilterSpecs!$A$6, $A$2)</f>
        <v>0</v>
      </c>
      <c r="F437" s="125">
        <f>[1]!VendorFilteredRows( EquipmentListTable[],EquipmentListTable[Supplier], FilterSpecs!$A$6, $A$2)</f>
        <v>0</v>
      </c>
      <c r="G437" s="125">
        <f>[1]!VendorFilteredRows( EquipmentListTable[],EquipmentListTable[Supplier], FilterSpecs!$A$6, $A$2)</f>
        <v>0</v>
      </c>
      <c r="H437" s="125">
        <f>[1]!VendorFilteredRows( EquipmentListTable[],EquipmentListTable[Supplier], FilterSpecs!$A$6, $A$2)</f>
        <v>0</v>
      </c>
      <c r="I437" s="125">
        <f>[1]!VendorFilteredRows( EquipmentListTable[],EquipmentListTable[Supplier], FilterSpecs!$A$6, $A$2)</f>
        <v>0</v>
      </c>
      <c r="J437" s="125">
        <f>[1]!VendorFilteredRows( EquipmentListTable[],EquipmentListTable[Supplier], FilterSpecs!$A$6, $A$2)</f>
        <v>0</v>
      </c>
      <c r="K437" s="125">
        <f>[1]!VendorFilteredRows( EquipmentListTable[],EquipmentListTable[Supplier], FilterSpecs!$A$6, $A$2)</f>
        <v>0</v>
      </c>
      <c r="L437" s="125">
        <f>[1]!VendorFilteredRows( EquipmentListTable[],EquipmentListTable[Supplier], FilterSpecs!$A$6, $A$2)</f>
        <v>0</v>
      </c>
      <c r="M437" s="125" t="str">
        <f>[1]!VendorFilteredRows( EquipmentListTable[],EquipmentListTable[Supplier], FilterSpecs!$A$6, $A$2)</f>
        <v>Solder Vacuum</v>
      </c>
      <c r="N437" s="125">
        <f>[1]!VendorFilteredRows( EquipmentListTable[],EquipmentListTable[Supplier], FilterSpecs!$A$6, $A$2)</f>
        <v>4.95</v>
      </c>
      <c r="O437" s="125">
        <f>[1]!VendorFilteredRows( EquipmentListTable[],EquipmentListTable[Supplier], FilterSpecs!$A$6, $A$2)</f>
        <v>0</v>
      </c>
      <c r="P437" s="125" t="str">
        <f>[1]!VendorFilteredRows( EquipmentListTable[],EquipmentListTable[Supplier], FilterSpecs!$A$6, $A$2)</f>
        <v>E</v>
      </c>
      <c r="Q437" s="125">
        <f>[1]!VendorFilteredRows( EquipmentListTable[],EquipmentListTable[Supplier], FilterSpecs!$A$6, $A$2)</f>
        <v>610</v>
      </c>
      <c r="R437" s="125" t="str">
        <f>[1]!VendorFilteredRows( EquipmentListTable[],EquipmentListTable[Supplier], FilterSpecs!$A$6, $A$2)</f>
        <v>TOL-13203</v>
      </c>
      <c r="S437" s="125">
        <f>[1]!VendorFilteredRows( EquipmentListTable[],EquipmentListTable[Supplier], FilterSpecs!$A$6, $A$2)</f>
        <v>0</v>
      </c>
      <c r="T437" s="125">
        <f>[1]!VendorFilteredRows( EquipmentListTable[],EquipmentListTable[Supplier], FilterSpecs!$A$6, $A$2)</f>
        <v>0</v>
      </c>
      <c r="U437" s="125">
        <f>[1]!VendorFilteredRows( EquipmentListTable[],EquipmentListTable[Supplier], FilterSpecs!$A$6, $A$2)</f>
        <v>0</v>
      </c>
      <c r="V437" s="125">
        <f>[1]!VendorFilteredRows( EquipmentListTable[],EquipmentListTable[Supplier], FilterSpecs!$A$6, $A$2)</f>
        <v>0</v>
      </c>
      <c r="W437" s="125">
        <f>[1]!VendorFilteredRows( EquipmentListTable[],EquipmentListTable[Supplier], FilterSpecs!$A$6, $A$2)</f>
        <v>0</v>
      </c>
      <c r="X437" s="125" t="str">
        <f>[1]!VendorFilteredRows( EquipmentListTable[],EquipmentListTable[Supplier], FilterSpecs!$A$6, $A$2)</f>
        <v>https://www.sparkfun.com/products/13203</v>
      </c>
      <c r="Y437" s="125" t="str">
        <f>[1]!VendorFilteredRows( EquipmentListTable[],EquipmentListTable[Supplier], FilterSpecs!$A$6, $A$2)</f>
        <v>https://cdn.sparkfun.com/r/92-92/assets/parts/1/0/3/4/4/13203-01.jpg</v>
      </c>
      <c r="Z437" s="125" t="str">
        <f>[1]!VendorFilteredRows( EquipmentListTable[],EquipmentListTable[Supplier], FilterSpecs!$A$6, $A$2)</f>
        <v>https://www.sparkfun.com/products/13203</v>
      </c>
      <c r="AA437" s="125" t="str">
        <f>[1]!VendorFilteredRows( EquipmentListTable[],EquipmentListTable[Supplier], FilterSpecs!$A$6, $A$2)</f>
        <v>https://www.mouser.com/ProductDetail/474-TOL-13203</v>
      </c>
      <c r="AB437" s="125"/>
      <c r="AC437" s="125"/>
    </row>
    <row r="438" spans="1:29" x14ac:dyDescent="0.3">
      <c r="A438" s="125" t="str">
        <f>[1]!VendorFilteredRows( EquipmentListTable[],EquipmentListTable[Supplier], FilterSpecs!$A$6, $A$2)</f>
        <v>Tools</v>
      </c>
      <c r="B438" s="125" t="str">
        <f>[1]!VendorFilteredRows( EquipmentListTable[],EquipmentListTable[Supplier], FilterSpecs!$A$6, $A$2)</f>
        <v>Solder/SMD Rework Tools</v>
      </c>
      <c r="C438" s="125" t="str">
        <f>[1]!VendorFilteredRows( EquipmentListTable[],EquipmentListTable[Supplier], FilterSpecs!$A$6, $A$2)</f>
        <v>SparkFun</v>
      </c>
      <c r="D438" s="125" t="str">
        <f>[1]!VendorFilteredRows( EquipmentListTable[],EquipmentListTable[Supplier], FilterSpecs!$A$6, $A$2)</f>
        <v>TOL-08964</v>
      </c>
      <c r="E438" s="125">
        <f>[1]!VendorFilteredRows( EquipmentListTable[],EquipmentListTable[Supplier], FilterSpecs!$A$6, $A$2)</f>
        <v>0</v>
      </c>
      <c r="F438" s="125">
        <f>[1]!VendorFilteredRows( EquipmentListTable[],EquipmentListTable[Supplier], FilterSpecs!$A$6, $A$2)</f>
        <v>1</v>
      </c>
      <c r="G438" s="125">
        <f>[1]!VendorFilteredRows( EquipmentListTable[],EquipmentListTable[Supplier], FilterSpecs!$A$6, $A$2)</f>
        <v>0</v>
      </c>
      <c r="H438" s="125">
        <f>[1]!VendorFilteredRows( EquipmentListTable[],EquipmentListTable[Supplier], FilterSpecs!$A$6, $A$2)</f>
        <v>1</v>
      </c>
      <c r="I438" s="125">
        <f>[1]!VendorFilteredRows( EquipmentListTable[],EquipmentListTable[Supplier], FilterSpecs!$A$6, $A$2)</f>
        <v>0</v>
      </c>
      <c r="J438" s="125">
        <f>[1]!VendorFilteredRows( EquipmentListTable[],EquipmentListTable[Supplier], FilterSpecs!$A$6, $A$2)</f>
        <v>0</v>
      </c>
      <c r="K438" s="125">
        <f>[1]!VendorFilteredRows( EquipmentListTable[],EquipmentListTable[Supplier], FilterSpecs!$A$6, $A$2)</f>
        <v>1</v>
      </c>
      <c r="L438" s="125">
        <f>[1]!VendorFilteredRows( EquipmentListTable[],EquipmentListTable[Supplier], FilterSpecs!$A$6, $A$2)</f>
        <v>1</v>
      </c>
      <c r="M438" s="125" t="str">
        <f>[1]!VendorFilteredRows( EquipmentListTable[],EquipmentListTable[Supplier], FilterSpecs!$A$6, $A$2)</f>
        <v>Brass Sponge</v>
      </c>
      <c r="N438" s="125">
        <f>[1]!VendorFilteredRows( EquipmentListTable[],EquipmentListTable[Supplier], FilterSpecs!$A$6, $A$2)</f>
        <v>2.95</v>
      </c>
      <c r="O438" s="125">
        <f>[1]!VendorFilteredRows( EquipmentListTable[],EquipmentListTable[Supplier], FilterSpecs!$A$6, $A$2)</f>
        <v>2.95</v>
      </c>
      <c r="P438" s="125" t="str">
        <f>[1]!VendorFilteredRows( EquipmentListTable[],EquipmentListTable[Supplier], FilterSpecs!$A$6, $A$2)</f>
        <v>D</v>
      </c>
      <c r="Q438" s="125">
        <f>[1]!VendorFilteredRows( EquipmentListTable[],EquipmentListTable[Supplier], FilterSpecs!$A$6, $A$2)</f>
        <v>611</v>
      </c>
      <c r="R438" s="125" t="str">
        <f>[1]!VendorFilteredRows( EquipmentListTable[],EquipmentListTable[Supplier], FilterSpecs!$A$6, $A$2)</f>
        <v>TOL-08964</v>
      </c>
      <c r="S438" s="125">
        <f>[1]!VendorFilteredRows( EquipmentListTable[],EquipmentListTable[Supplier], FilterSpecs!$A$6, $A$2)</f>
        <v>0</v>
      </c>
      <c r="T438" s="125">
        <f>[1]!VendorFilteredRows( EquipmentListTable[],EquipmentListTable[Supplier], FilterSpecs!$A$6, $A$2)</f>
        <v>2.95</v>
      </c>
      <c r="U438" s="125">
        <f>[1]!VendorFilteredRows( EquipmentListTable[],EquipmentListTable[Supplier], FilterSpecs!$A$6, $A$2)</f>
        <v>0</v>
      </c>
      <c r="V438" s="125">
        <f>[1]!VendorFilteredRows( EquipmentListTable[],EquipmentListTable[Supplier], FilterSpecs!$A$6, $A$2)</f>
        <v>2.95</v>
      </c>
      <c r="W438" s="125">
        <f>[1]!VendorFilteredRows( EquipmentListTable[],EquipmentListTable[Supplier], FilterSpecs!$A$6, $A$2)</f>
        <v>2.95</v>
      </c>
      <c r="X438" s="125" t="str">
        <f>[1]!VendorFilteredRows( EquipmentListTable[],EquipmentListTable[Supplier], FilterSpecs!$A$6, $A$2)</f>
        <v>https://www.sparkfun.com/products/8964</v>
      </c>
      <c r="Y438" s="125" t="str">
        <f>[1]!VendorFilteredRows( EquipmentListTable[],EquipmentListTable[Supplier], FilterSpecs!$A$6, $A$2)</f>
        <v>https://cdn.sparkfun.com/r/92-92/assets/parts/2/2/6/8/08964-02-L.jpg</v>
      </c>
      <c r="Z438" s="125" t="str">
        <f>[1]!VendorFilteredRows( EquipmentListTable[],EquipmentListTable[Supplier], FilterSpecs!$A$6, $A$2)</f>
        <v>https://www.sparkfun.com/products/08964</v>
      </c>
      <c r="AA438" s="125" t="str">
        <f>[1]!VendorFilteredRows( EquipmentListTable[],EquipmentListTable[Supplier], FilterSpecs!$A$6, $A$2)</f>
        <v>https://www.mouser.com/ProductDetail/474-TOL-08964</v>
      </c>
      <c r="AB438" s="125"/>
      <c r="AC438" s="125"/>
    </row>
    <row r="439" spans="1:29" x14ac:dyDescent="0.3">
      <c r="A439" s="125" t="str">
        <f>[1]!VendorFilteredRows( EquipmentListTable[],EquipmentListTable[Supplier], FilterSpecs!$A$6, $A$2)</f>
        <v>Tools</v>
      </c>
      <c r="B439" s="125" t="str">
        <f>[1]!VendorFilteredRows( EquipmentListTable[],EquipmentListTable[Supplier], FilterSpecs!$A$6, $A$2)</f>
        <v>Solder/SMD Rework Tools</v>
      </c>
      <c r="C439" s="125" t="str">
        <f>[1]!VendorFilteredRows( EquipmentListTable[],EquipmentListTable[Supplier], FilterSpecs!$A$6, $A$2)</f>
        <v>SparkFun</v>
      </c>
      <c r="D439" s="125" t="str">
        <f>[1]!VendorFilteredRows( EquipmentListTable[],EquipmentListTable[Supplier], FilterSpecs!$A$6, $A$2)</f>
        <v>TOL-12878</v>
      </c>
      <c r="E439" s="125">
        <f>[1]!VendorFilteredRows( EquipmentListTable[],EquipmentListTable[Supplier], FilterSpecs!$A$6, $A$2)</f>
        <v>0</v>
      </c>
      <c r="F439" s="125">
        <f>[1]!VendorFilteredRows( EquipmentListTable[],EquipmentListTable[Supplier], FilterSpecs!$A$6, $A$2)</f>
        <v>1</v>
      </c>
      <c r="G439" s="125">
        <f>[1]!VendorFilteredRows( EquipmentListTable[],EquipmentListTable[Supplier], FilterSpecs!$A$6, $A$2)</f>
        <v>1</v>
      </c>
      <c r="H439" s="125">
        <f>[1]!VendorFilteredRows( EquipmentListTable[],EquipmentListTable[Supplier], FilterSpecs!$A$6, $A$2)</f>
        <v>1</v>
      </c>
      <c r="I439" s="125">
        <f>[1]!VendorFilteredRows( EquipmentListTable[],EquipmentListTable[Supplier], FilterSpecs!$A$6, $A$2)</f>
        <v>1</v>
      </c>
      <c r="J439" s="125">
        <f>[1]!VendorFilteredRows( EquipmentListTable[],EquipmentListTable[Supplier], FilterSpecs!$A$6, $A$2)</f>
        <v>1</v>
      </c>
      <c r="K439" s="125">
        <f>[1]!VendorFilteredRows( EquipmentListTable[],EquipmentListTable[Supplier], FilterSpecs!$A$6, $A$2)</f>
        <v>0</v>
      </c>
      <c r="L439" s="125">
        <f>[1]!VendorFilteredRows( EquipmentListTable[],EquipmentListTable[Supplier], FilterSpecs!$A$6, $A$2)</f>
        <v>0</v>
      </c>
      <c r="M439" s="125" t="str">
        <f>[1]!VendorFilteredRows( EquipmentListTable[],EquipmentListTable[Supplier], FilterSpecs!$A$6, $A$2)</f>
        <v>Solder Paste - 50g (Lead Free)</v>
      </c>
      <c r="N439" s="125">
        <f>[1]!VendorFilteredRows( EquipmentListTable[],EquipmentListTable[Supplier], FilterSpecs!$A$6, $A$2)</f>
        <v>16.95</v>
      </c>
      <c r="O439" s="125">
        <f>[1]!VendorFilteredRows( EquipmentListTable[],EquipmentListTable[Supplier], FilterSpecs!$A$6, $A$2)</f>
        <v>0</v>
      </c>
      <c r="P439" s="125" t="str">
        <f>[1]!VendorFilteredRows( EquipmentListTable[],EquipmentListTable[Supplier], FilterSpecs!$A$6, $A$2)</f>
        <v>E</v>
      </c>
      <c r="Q439" s="125">
        <f>[1]!VendorFilteredRows( EquipmentListTable[],EquipmentListTable[Supplier], FilterSpecs!$A$6, $A$2)</f>
        <v>612</v>
      </c>
      <c r="R439" s="125" t="str">
        <f>[1]!VendorFilteredRows( EquipmentListTable[],EquipmentListTable[Supplier], FilterSpecs!$A$6, $A$2)</f>
        <v>TOL-12878</v>
      </c>
      <c r="S439" s="125">
        <f>[1]!VendorFilteredRows( EquipmentListTable[],EquipmentListTable[Supplier], FilterSpecs!$A$6, $A$2)</f>
        <v>0</v>
      </c>
      <c r="T439" s="125">
        <f>[1]!VendorFilteredRows( EquipmentListTable[],EquipmentListTable[Supplier], FilterSpecs!$A$6, $A$2)</f>
        <v>16.95</v>
      </c>
      <c r="U439" s="125">
        <f>[1]!VendorFilteredRows( EquipmentListTable[],EquipmentListTable[Supplier], FilterSpecs!$A$6, $A$2)</f>
        <v>16.95</v>
      </c>
      <c r="V439" s="125">
        <f>[1]!VendorFilteredRows( EquipmentListTable[],EquipmentListTable[Supplier], FilterSpecs!$A$6, $A$2)</f>
        <v>0</v>
      </c>
      <c r="W439" s="125">
        <f>[1]!VendorFilteredRows( EquipmentListTable[],EquipmentListTable[Supplier], FilterSpecs!$A$6, $A$2)</f>
        <v>0</v>
      </c>
      <c r="X439" s="125" t="str">
        <f>[1]!VendorFilteredRows( EquipmentListTable[],EquipmentListTable[Supplier], FilterSpecs!$A$6, $A$2)</f>
        <v>https://www.sparkfun.com/products/12878</v>
      </c>
      <c r="Y439" s="125" t="str">
        <f>[1]!VendorFilteredRows( EquipmentListTable[],EquipmentListTable[Supplier], FilterSpecs!$A$6, $A$2)</f>
        <v>https://cdn.sparkfun.com/r/92-92/assets/parts/9/7/6/3/12878-01.jpg</v>
      </c>
      <c r="Z439" s="125" t="str">
        <f>[1]!VendorFilteredRows( EquipmentListTable[],EquipmentListTable[Supplier], FilterSpecs!$A$6, $A$2)</f>
        <v>https://www.sparkfun.com/products/12878</v>
      </c>
      <c r="AA439" s="125" t="str">
        <f>[1]!VendorFilteredRows( EquipmentListTable[],EquipmentListTable[Supplier], FilterSpecs!$A$6, $A$2)</f>
        <v>https://www.mouser.com/ProductDetail/474-TOL-12878</v>
      </c>
      <c r="AB439" s="125"/>
      <c r="AC439" s="125"/>
    </row>
    <row r="440" spans="1:29" x14ac:dyDescent="0.3">
      <c r="A440" s="125" t="str">
        <f>[1]!VendorFilteredRows( EquipmentListTable[],EquipmentListTable[Supplier], FilterSpecs!$A$6, $A$2)</f>
        <v>Tools</v>
      </c>
      <c r="B440" s="125" t="str">
        <f>[1]!VendorFilteredRows( EquipmentListTable[],EquipmentListTable[Supplier], FilterSpecs!$A$6, $A$2)</f>
        <v>Solder/SMD Rework Tools</v>
      </c>
      <c r="C440" s="125" t="str">
        <f>[1]!VendorFilteredRows( EquipmentListTable[],EquipmentListTable[Supplier], FilterSpecs!$A$6, $A$2)</f>
        <v>SparkFun</v>
      </c>
      <c r="D440" s="125" t="str">
        <f>[1]!VendorFilteredRows( EquipmentListTable[],EquipmentListTable[Supplier], FilterSpecs!$A$6, $A$2)</f>
        <v>TOL-10706</v>
      </c>
      <c r="E440" s="125">
        <f>[1]!VendorFilteredRows( EquipmentListTable[],EquipmentListTable[Supplier], FilterSpecs!$A$6, $A$2)</f>
        <v>0</v>
      </c>
      <c r="F440" s="125">
        <f>[1]!VendorFilteredRows( EquipmentListTable[],EquipmentListTable[Supplier], FilterSpecs!$A$6, $A$2)</f>
        <v>0</v>
      </c>
      <c r="G440" s="125">
        <f>[1]!VendorFilteredRows( EquipmentListTable[],EquipmentListTable[Supplier], FilterSpecs!$A$6, $A$2)</f>
        <v>0</v>
      </c>
      <c r="H440" s="125">
        <f>[1]!VendorFilteredRows( EquipmentListTable[],EquipmentListTable[Supplier], FilterSpecs!$A$6, $A$2)</f>
        <v>0</v>
      </c>
      <c r="I440" s="125">
        <f>[1]!VendorFilteredRows( EquipmentListTable[],EquipmentListTable[Supplier], FilterSpecs!$A$6, $A$2)</f>
        <v>0</v>
      </c>
      <c r="J440" s="125">
        <f>[1]!VendorFilteredRows( EquipmentListTable[],EquipmentListTable[Supplier], FilterSpecs!$A$6, $A$2)</f>
        <v>0</v>
      </c>
      <c r="K440" s="125">
        <f>[1]!VendorFilteredRows( EquipmentListTable[],EquipmentListTable[Supplier], FilterSpecs!$A$6, $A$2)</f>
        <v>0</v>
      </c>
      <c r="L440" s="125">
        <f>[1]!VendorFilteredRows( EquipmentListTable[],EquipmentListTable[Supplier], FilterSpecs!$A$6, $A$2)</f>
        <v>0</v>
      </c>
      <c r="M440" s="125" t="str">
        <f>[1]!VendorFilteredRows( EquipmentListTable[],EquipmentListTable[Supplier], FilterSpecs!$A$6, $A$2)</f>
        <v>Hot-air Rework Station - 303D</v>
      </c>
      <c r="N440" s="125">
        <f>[1]!VendorFilteredRows( EquipmentListTable[],EquipmentListTable[Supplier], FilterSpecs!$A$6, $A$2)</f>
        <v>114.95</v>
      </c>
      <c r="O440" s="125">
        <f>[1]!VendorFilteredRows( EquipmentListTable[],EquipmentListTable[Supplier], FilterSpecs!$A$6, $A$2)</f>
        <v>0</v>
      </c>
      <c r="P440" s="125" t="str">
        <f>[1]!VendorFilteredRows( EquipmentListTable[],EquipmentListTable[Supplier], FilterSpecs!$A$6, $A$2)</f>
        <v>E</v>
      </c>
      <c r="Q440" s="125">
        <f>[1]!VendorFilteredRows( EquipmentListTable[],EquipmentListTable[Supplier], FilterSpecs!$A$6, $A$2)</f>
        <v>613</v>
      </c>
      <c r="R440" s="125" t="str">
        <f>[1]!VendorFilteredRows( EquipmentListTable[],EquipmentListTable[Supplier], FilterSpecs!$A$6, $A$2)</f>
        <v>TOL-10706</v>
      </c>
      <c r="S440" s="125">
        <f>[1]!VendorFilteredRows( EquipmentListTable[],EquipmentListTable[Supplier], FilterSpecs!$A$6, $A$2)</f>
        <v>0</v>
      </c>
      <c r="T440" s="125">
        <f>[1]!VendorFilteredRows( EquipmentListTable[],EquipmentListTable[Supplier], FilterSpecs!$A$6, $A$2)</f>
        <v>0</v>
      </c>
      <c r="U440" s="125">
        <f>[1]!VendorFilteredRows( EquipmentListTable[],EquipmentListTable[Supplier], FilterSpecs!$A$6, $A$2)</f>
        <v>0</v>
      </c>
      <c r="V440" s="125">
        <f>[1]!VendorFilteredRows( EquipmentListTable[],EquipmentListTable[Supplier], FilterSpecs!$A$6, $A$2)</f>
        <v>0</v>
      </c>
      <c r="W440" s="125">
        <f>[1]!VendorFilteredRows( EquipmentListTable[],EquipmentListTable[Supplier], FilterSpecs!$A$6, $A$2)</f>
        <v>0</v>
      </c>
      <c r="X440" s="125" t="str">
        <f>[1]!VendorFilteredRows( EquipmentListTable[],EquipmentListTable[Supplier], FilterSpecs!$A$6, $A$2)</f>
        <v>https://www.sparkfun.com/products/10706</v>
      </c>
      <c r="Y440" s="125" t="str">
        <f>[1]!VendorFilteredRows( EquipmentListTable[],EquipmentListTable[Supplier], FilterSpecs!$A$6, $A$2)</f>
        <v>https://cdn.sparkfun.com/r/92-92/assets/parts/5/5/3/8/10706-02.jpg</v>
      </c>
      <c r="Z440" s="125" t="str">
        <f>[1]!VendorFilteredRows( EquipmentListTable[],EquipmentListTable[Supplier], FilterSpecs!$A$6, $A$2)</f>
        <v>https://www.sparkfun.com/products/10706</v>
      </c>
      <c r="AA440" s="125" t="str">
        <f>[1]!VendorFilteredRows( EquipmentListTable[],EquipmentListTable[Supplier], FilterSpecs!$A$6, $A$2)</f>
        <v>https://www.mouser.com/ProductDetail/474-TOL-10706</v>
      </c>
      <c r="AB440" s="125"/>
      <c r="AC440" s="125"/>
    </row>
    <row r="441" spans="1:29" x14ac:dyDescent="0.3">
      <c r="A441" s="125" t="str">
        <f>[1]!VendorFilteredRows( EquipmentListTable[],EquipmentListTable[Supplier], FilterSpecs!$A$6, $A$2)</f>
        <v>Tools</v>
      </c>
      <c r="B441" s="125" t="str">
        <f>[1]!VendorFilteredRows( EquipmentListTable[],EquipmentListTable[Supplier], FilterSpecs!$A$6, $A$2)</f>
        <v>Solder/SMD Rework Tools</v>
      </c>
      <c r="C441" s="125" t="str">
        <f>[1]!VendorFilteredRows( EquipmentListTable[],EquipmentListTable[Supplier], FilterSpecs!$A$6, $A$2)</f>
        <v>SparkFun</v>
      </c>
      <c r="D441" s="125" t="str">
        <f>[1]!VendorFilteredRows( EquipmentListTable[],EquipmentListTable[Supplier], FilterSpecs!$A$6, $A$2)</f>
        <v>TOL-07925</v>
      </c>
      <c r="E441" s="125">
        <f>[1]!VendorFilteredRows( EquipmentListTable[],EquipmentListTable[Supplier], FilterSpecs!$A$6, $A$2)</f>
        <v>0</v>
      </c>
      <c r="F441" s="125">
        <f>[1]!VendorFilteredRows( EquipmentListTable[],EquipmentListTable[Supplier], FilterSpecs!$A$6, $A$2)</f>
        <v>0</v>
      </c>
      <c r="G441" s="125">
        <f>[1]!VendorFilteredRows( EquipmentListTable[],EquipmentListTable[Supplier], FilterSpecs!$A$6, $A$2)</f>
        <v>0</v>
      </c>
      <c r="H441" s="125">
        <f>[1]!VendorFilteredRows( EquipmentListTable[],EquipmentListTable[Supplier], FilterSpecs!$A$6, $A$2)</f>
        <v>0</v>
      </c>
      <c r="I441" s="125">
        <f>[1]!VendorFilteredRows( EquipmentListTable[],EquipmentListTable[Supplier], FilterSpecs!$A$6, $A$2)</f>
        <v>0</v>
      </c>
      <c r="J441" s="125">
        <f>[1]!VendorFilteredRows( EquipmentListTable[],EquipmentListTable[Supplier], FilterSpecs!$A$6, $A$2)</f>
        <v>0</v>
      </c>
      <c r="K441" s="125">
        <f>[1]!VendorFilteredRows( EquipmentListTable[],EquipmentListTable[Supplier], FilterSpecs!$A$6, $A$2)</f>
        <v>0</v>
      </c>
      <c r="L441" s="125">
        <f>[1]!VendorFilteredRows( EquipmentListTable[],EquipmentListTable[Supplier], FilterSpecs!$A$6, $A$2)</f>
        <v>0</v>
      </c>
      <c r="M441" s="125" t="str">
        <f>[1]!VendorFilteredRows( EquipmentListTable[],EquipmentListTable[Supplier], FilterSpecs!$A$6, $A$2)</f>
        <v>Hot-air Rework Nozzles - Y1126</v>
      </c>
      <c r="N441" s="125">
        <f>[1]!VendorFilteredRows( EquipmentListTable[],EquipmentListTable[Supplier], FilterSpecs!$A$6, $A$2)</f>
        <v>14.95</v>
      </c>
      <c r="O441" s="125">
        <f>[1]!VendorFilteredRows( EquipmentListTable[],EquipmentListTable[Supplier], FilterSpecs!$A$6, $A$2)</f>
        <v>0</v>
      </c>
      <c r="P441" s="125" t="str">
        <f>[1]!VendorFilteredRows( EquipmentListTable[],EquipmentListTable[Supplier], FilterSpecs!$A$6, $A$2)</f>
        <v>E</v>
      </c>
      <c r="Q441" s="125">
        <f>[1]!VendorFilteredRows( EquipmentListTable[],EquipmentListTable[Supplier], FilterSpecs!$A$6, $A$2)</f>
        <v>615</v>
      </c>
      <c r="R441" s="125" t="str">
        <f>[1]!VendorFilteredRows( EquipmentListTable[],EquipmentListTable[Supplier], FilterSpecs!$A$6, $A$2)</f>
        <v>TOL-07925</v>
      </c>
      <c r="S441" s="125">
        <f>[1]!VendorFilteredRows( EquipmentListTable[],EquipmentListTable[Supplier], FilterSpecs!$A$6, $A$2)</f>
        <v>0</v>
      </c>
      <c r="T441" s="125">
        <f>[1]!VendorFilteredRows( EquipmentListTable[],EquipmentListTable[Supplier], FilterSpecs!$A$6, $A$2)</f>
        <v>0</v>
      </c>
      <c r="U441" s="125">
        <f>[1]!VendorFilteredRows( EquipmentListTable[],EquipmentListTable[Supplier], FilterSpecs!$A$6, $A$2)</f>
        <v>0</v>
      </c>
      <c r="V441" s="125">
        <f>[1]!VendorFilteredRows( EquipmentListTable[],EquipmentListTable[Supplier], FilterSpecs!$A$6, $A$2)</f>
        <v>0</v>
      </c>
      <c r="W441" s="125">
        <f>[1]!VendorFilteredRows( EquipmentListTable[],EquipmentListTable[Supplier], FilterSpecs!$A$6, $A$2)</f>
        <v>0</v>
      </c>
      <c r="X441" s="125" t="str">
        <f>[1]!VendorFilteredRows( EquipmentListTable[],EquipmentListTable[Supplier], FilterSpecs!$A$6, $A$2)</f>
        <v>https://www.sparkfun.com/products/7925</v>
      </c>
      <c r="Y441" s="125" t="str">
        <f>[1]!VendorFilteredRows( EquipmentListTable[],EquipmentListTable[Supplier], FilterSpecs!$A$6, $A$2)</f>
        <v>https://cdn.sparkfun.com/r/92-92/assets/parts/6/0/7/07925-01.jpg</v>
      </c>
      <c r="Z441" s="125" t="str">
        <f>[1]!VendorFilteredRows( EquipmentListTable[],EquipmentListTable[Supplier], FilterSpecs!$A$6, $A$2)</f>
        <v>https://www.sparkfun.com/products/07925</v>
      </c>
      <c r="AA441" s="125" t="str">
        <f>[1]!VendorFilteredRows( EquipmentListTable[],EquipmentListTable[Supplier], FilterSpecs!$A$6, $A$2)</f>
        <v>https://www.mouser.com/ProductDetail/474-TOL-07925</v>
      </c>
      <c r="AB441" s="125"/>
      <c r="AC441" s="125"/>
    </row>
    <row r="442" spans="1:29" x14ac:dyDescent="0.3">
      <c r="A442" s="125" t="str">
        <f>[1]!VendorFilteredRows( EquipmentListTable[],EquipmentListTable[Supplier], FilterSpecs!$A$6, $A$2)</f>
        <v>Tools</v>
      </c>
      <c r="B442" s="125" t="str">
        <f>[1]!VendorFilteredRows( EquipmentListTable[],EquipmentListTable[Supplier], FilterSpecs!$A$6, $A$2)</f>
        <v>Solder/SMD Rework Tools</v>
      </c>
      <c r="C442" s="125" t="str">
        <f>[1]!VendorFilteredRows( EquipmentListTable[],EquipmentListTable[Supplier], FilterSpecs!$A$6, $A$2)</f>
        <v>SparkFun</v>
      </c>
      <c r="D442" s="125" t="str">
        <f>[1]!VendorFilteredRows( EquipmentListTable[],EquipmentListTable[Supplier], FilterSpecs!$A$6, $A$2)</f>
        <v>TOL-10326</v>
      </c>
      <c r="E442" s="125">
        <f>[1]!VendorFilteredRows( EquipmentListTable[],EquipmentListTable[Supplier], FilterSpecs!$A$6, $A$2)</f>
        <v>0</v>
      </c>
      <c r="F442" s="125">
        <f>[1]!VendorFilteredRows( EquipmentListTable[],EquipmentListTable[Supplier], FilterSpecs!$A$6, $A$2)</f>
        <v>0</v>
      </c>
      <c r="G442" s="125">
        <f>[1]!VendorFilteredRows( EquipmentListTable[],EquipmentListTable[Supplier], FilterSpecs!$A$6, $A$2)</f>
        <v>0</v>
      </c>
      <c r="H442" s="125">
        <f>[1]!VendorFilteredRows( EquipmentListTable[],EquipmentListTable[Supplier], FilterSpecs!$A$6, $A$2)</f>
        <v>0</v>
      </c>
      <c r="I442" s="125">
        <f>[1]!VendorFilteredRows( EquipmentListTable[],EquipmentListTable[Supplier], FilterSpecs!$A$6, $A$2)</f>
        <v>0</v>
      </c>
      <c r="J442" s="125">
        <f>[1]!VendorFilteredRows( EquipmentListTable[],EquipmentListTable[Supplier], FilterSpecs!$A$6, $A$2)</f>
        <v>0</v>
      </c>
      <c r="K442" s="125">
        <f>[1]!VendorFilteredRows( EquipmentListTable[],EquipmentListTable[Supplier], FilterSpecs!$A$6, $A$2)</f>
        <v>0</v>
      </c>
      <c r="L442" s="125">
        <f>[1]!VendorFilteredRows( EquipmentListTable[],EquipmentListTable[Supplier], FilterSpecs!$A$6, $A$2)</f>
        <v>0</v>
      </c>
      <c r="M442" s="125" t="str">
        <f>[1]!VendorFilteredRows( EquipmentListTable[],EquipmentListTable[Supplier], FilterSpecs!$A$6, $A$2)</f>
        <v>Heaterizer XL-3000 Heat Gun</v>
      </c>
      <c r="N442" s="125">
        <f>[1]!VendorFilteredRows( EquipmentListTable[],EquipmentListTable[Supplier], FilterSpecs!$A$6, $A$2)</f>
        <v>13.95</v>
      </c>
      <c r="O442" s="125">
        <f>[1]!VendorFilteredRows( EquipmentListTable[],EquipmentListTable[Supplier], FilterSpecs!$A$6, $A$2)</f>
        <v>0</v>
      </c>
      <c r="P442" s="125" t="str">
        <f>[1]!VendorFilteredRows( EquipmentListTable[],EquipmentListTable[Supplier], FilterSpecs!$A$6, $A$2)</f>
        <v>E</v>
      </c>
      <c r="Q442" s="125">
        <f>[1]!VendorFilteredRows( EquipmentListTable[],EquipmentListTable[Supplier], FilterSpecs!$A$6, $A$2)</f>
        <v>616</v>
      </c>
      <c r="R442" s="125" t="str">
        <f>[1]!VendorFilteredRows( EquipmentListTable[],EquipmentListTable[Supplier], FilterSpecs!$A$6, $A$2)</f>
        <v>TOL-10326</v>
      </c>
      <c r="S442" s="125">
        <f>[1]!VendorFilteredRows( EquipmentListTable[],EquipmentListTable[Supplier], FilterSpecs!$A$6, $A$2)</f>
        <v>0</v>
      </c>
      <c r="T442" s="125">
        <f>[1]!VendorFilteredRows( EquipmentListTable[],EquipmentListTable[Supplier], FilterSpecs!$A$6, $A$2)</f>
        <v>0</v>
      </c>
      <c r="U442" s="125">
        <f>[1]!VendorFilteredRows( EquipmentListTable[],EquipmentListTable[Supplier], FilterSpecs!$A$6, $A$2)</f>
        <v>0</v>
      </c>
      <c r="V442" s="125">
        <f>[1]!VendorFilteredRows( EquipmentListTable[],EquipmentListTable[Supplier], FilterSpecs!$A$6, $A$2)</f>
        <v>0</v>
      </c>
      <c r="W442" s="125">
        <f>[1]!VendorFilteredRows( EquipmentListTable[],EquipmentListTable[Supplier], FilterSpecs!$A$6, $A$2)</f>
        <v>0</v>
      </c>
      <c r="X442" s="125" t="str">
        <f>[1]!VendorFilteredRows( EquipmentListTable[],EquipmentListTable[Supplier], FilterSpecs!$A$6, $A$2)</f>
        <v>https://www.sparkfun.com/products/10326</v>
      </c>
      <c r="Y442" s="125" t="str">
        <f>[1]!VendorFilteredRows( EquipmentListTable[],EquipmentListTable[Supplier], FilterSpecs!$A$6, $A$2)</f>
        <v>https://cdn.sparkfun.com/r/92-92/assets/parts/4/7/3/4/10326-02.jpg</v>
      </c>
      <c r="Z442" s="125" t="str">
        <f>[1]!VendorFilteredRows( EquipmentListTable[],EquipmentListTable[Supplier], FilterSpecs!$A$6, $A$2)</f>
        <v>https://www.sparkfun.com/products/10326</v>
      </c>
      <c r="AA442" s="125" t="str">
        <f>[1]!VendorFilteredRows( EquipmentListTable[],EquipmentListTable[Supplier], FilterSpecs!$A$6, $A$2)</f>
        <v>https://www.mouser.com/ProductDetail/474-TOL-10326</v>
      </c>
      <c r="AB442" s="125"/>
      <c r="AC442" s="125"/>
    </row>
    <row r="443" spans="1:29" x14ac:dyDescent="0.3">
      <c r="A443" s="125" t="str">
        <f>[1]!VendorFilteredRows( EquipmentListTable[],EquipmentListTable[Supplier], FilterSpecs!$A$6, $A$2)</f>
        <v>Tools</v>
      </c>
      <c r="B443" s="125" t="str">
        <f>[1]!VendorFilteredRows( EquipmentListTable[],EquipmentListTable[Supplier], FilterSpecs!$A$6, $A$2)</f>
        <v>Solder/SMD Rework Tools</v>
      </c>
      <c r="C443" s="125" t="str">
        <f>[1]!VendorFilteredRows( EquipmentListTable[],EquipmentListTable[Supplier], FilterSpecs!$A$6, $A$2)</f>
        <v>SparkFun</v>
      </c>
      <c r="D443" s="125" t="str">
        <f>[1]!VendorFilteredRows( EquipmentListTable[],EquipmentListTable[Supplier], FilterSpecs!$A$6, $A$2)</f>
        <v>KIT-11488</v>
      </c>
      <c r="E443" s="125">
        <f>[1]!VendorFilteredRows( EquipmentListTable[],EquipmentListTable[Supplier], FilterSpecs!$A$6, $A$2)</f>
        <v>0</v>
      </c>
      <c r="F443" s="125">
        <f>[1]!VendorFilteredRows( EquipmentListTable[],EquipmentListTable[Supplier], FilterSpecs!$A$6, $A$2)</f>
        <v>0</v>
      </c>
      <c r="G443" s="125">
        <f>[1]!VendorFilteredRows( EquipmentListTable[],EquipmentListTable[Supplier], FilterSpecs!$A$6, $A$2)</f>
        <v>0</v>
      </c>
      <c r="H443" s="125">
        <f>[1]!VendorFilteredRows( EquipmentListTable[],EquipmentListTable[Supplier], FilterSpecs!$A$6, $A$2)</f>
        <v>0</v>
      </c>
      <c r="I443" s="125">
        <f>[1]!VendorFilteredRows( EquipmentListTable[],EquipmentListTable[Supplier], FilterSpecs!$A$6, $A$2)</f>
        <v>0</v>
      </c>
      <c r="J443" s="125">
        <f>[1]!VendorFilteredRows( EquipmentListTable[],EquipmentListTable[Supplier], FilterSpecs!$A$6, $A$2)</f>
        <v>0</v>
      </c>
      <c r="K443" s="125">
        <f>[1]!VendorFilteredRows( EquipmentListTable[],EquipmentListTable[Supplier], FilterSpecs!$A$6, $A$2)</f>
        <v>0</v>
      </c>
      <c r="L443" s="125">
        <f>[1]!VendorFilteredRows( EquipmentListTable[],EquipmentListTable[Supplier], FilterSpecs!$A$6, $A$2)</f>
        <v>0</v>
      </c>
      <c r="M443" s="125" t="str">
        <f>[1]!VendorFilteredRows( EquipmentListTable[],EquipmentListTable[Supplier], FilterSpecs!$A$6, $A$2)</f>
        <v>Solder : Time II Watch Kit</v>
      </c>
      <c r="N443" s="125">
        <f>[1]!VendorFilteredRows( EquipmentListTable[],EquipmentListTable[Supplier], FilterSpecs!$A$6, $A$2)</f>
        <v>59.95</v>
      </c>
      <c r="O443" s="125">
        <f>[1]!VendorFilteredRows( EquipmentListTable[],EquipmentListTable[Supplier], FilterSpecs!$A$6, $A$2)</f>
        <v>0</v>
      </c>
      <c r="P443" s="125" t="str">
        <f>[1]!VendorFilteredRows( EquipmentListTable[],EquipmentListTable[Supplier], FilterSpecs!$A$6, $A$2)</f>
        <v>A</v>
      </c>
      <c r="Q443" s="125">
        <f>[1]!VendorFilteredRows( EquipmentListTable[],EquipmentListTable[Supplier], FilterSpecs!$A$6, $A$2)</f>
        <v>618</v>
      </c>
      <c r="R443" s="125" t="str">
        <f>[1]!VendorFilteredRows( EquipmentListTable[],EquipmentListTable[Supplier], FilterSpecs!$A$6, $A$2)</f>
        <v>KIT-11488</v>
      </c>
      <c r="S443" s="125">
        <f>[1]!VendorFilteredRows( EquipmentListTable[],EquipmentListTable[Supplier], FilterSpecs!$A$6, $A$2)</f>
        <v>0</v>
      </c>
      <c r="T443" s="125">
        <f>[1]!VendorFilteredRows( EquipmentListTable[],EquipmentListTable[Supplier], FilterSpecs!$A$6, $A$2)</f>
        <v>0</v>
      </c>
      <c r="U443" s="125">
        <f>[1]!VendorFilteredRows( EquipmentListTable[],EquipmentListTable[Supplier], FilterSpecs!$A$6, $A$2)</f>
        <v>0</v>
      </c>
      <c r="V443" s="125">
        <f>[1]!VendorFilteredRows( EquipmentListTable[],EquipmentListTable[Supplier], FilterSpecs!$A$6, $A$2)</f>
        <v>0</v>
      </c>
      <c r="W443" s="125">
        <f>[1]!VendorFilteredRows( EquipmentListTable[],EquipmentListTable[Supplier], FilterSpecs!$A$6, $A$2)</f>
        <v>0</v>
      </c>
      <c r="X443" s="125" t="str">
        <f>[1]!VendorFilteredRows( EquipmentListTable[],EquipmentListTable[Supplier], FilterSpecs!$A$6, $A$2)</f>
        <v>https://www.sparkfun.com/products/11488</v>
      </c>
      <c r="Y443" s="125" t="str">
        <f>[1]!VendorFilteredRows( EquipmentListTable[],EquipmentListTable[Supplier], FilterSpecs!$A$6, $A$2)</f>
        <v>https://cdn.sparkfun.com/r/92-92/assets/parts/7/3/7/9/11488-04b.jpg</v>
      </c>
      <c r="Z443" s="125" t="str">
        <f>[1]!VendorFilteredRows( EquipmentListTable[],EquipmentListTable[Supplier], FilterSpecs!$A$6, $A$2)</f>
        <v>https://www.sparkfun.com/products/11488</v>
      </c>
      <c r="AA443" s="125" t="str">
        <f>[1]!VendorFilteredRows( EquipmentListTable[],EquipmentListTable[Supplier], FilterSpecs!$A$6, $A$2)</f>
        <v>https://www.mouser.com/ProductDetail/474-KIT-11488</v>
      </c>
      <c r="AB443" s="125"/>
      <c r="AC443" s="125"/>
    </row>
    <row r="444" spans="1:29" x14ac:dyDescent="0.3">
      <c r="A444" s="125" t="str">
        <f>[1]!VendorFilteredRows( EquipmentListTable[],EquipmentListTable[Supplier], FilterSpecs!$A$6, $A$2)</f>
        <v>Tools</v>
      </c>
      <c r="B444" s="125" t="str">
        <f>[1]!VendorFilteredRows( EquipmentListTable[],EquipmentListTable[Supplier], FilterSpecs!$A$6, $A$2)</f>
        <v>PCB/Breadboard Work Tools</v>
      </c>
      <c r="C444" s="125" t="str">
        <f>[1]!VendorFilteredRows( EquipmentListTable[],EquipmentListTable[Supplier], FilterSpecs!$A$6, $A$2)</f>
        <v>SparkFun</v>
      </c>
      <c r="D444" s="125" t="str">
        <f>[1]!VendorFilteredRows( EquipmentListTable[],EquipmentListTable[Supplier], FilterSpecs!$A$6, $A$2)</f>
        <v>TOL-10410</v>
      </c>
      <c r="E444" s="125">
        <f>[1]!VendorFilteredRows( EquipmentListTable[],EquipmentListTable[Supplier], FilterSpecs!$A$6, $A$2)</f>
        <v>0</v>
      </c>
      <c r="F444" s="125">
        <f>[1]!VendorFilteredRows( EquipmentListTable[],EquipmentListTable[Supplier], FilterSpecs!$A$6, $A$2)</f>
        <v>1</v>
      </c>
      <c r="G444" s="125">
        <f>[1]!VendorFilteredRows( EquipmentListTable[],EquipmentListTable[Supplier], FilterSpecs!$A$6, $A$2)</f>
        <v>0</v>
      </c>
      <c r="H444" s="125">
        <f>[1]!VendorFilteredRows( EquipmentListTable[],EquipmentListTable[Supplier], FilterSpecs!$A$6, $A$2)</f>
        <v>1</v>
      </c>
      <c r="I444" s="125">
        <f>[1]!VendorFilteredRows( EquipmentListTable[],EquipmentListTable[Supplier], FilterSpecs!$A$6, $A$2)</f>
        <v>1</v>
      </c>
      <c r="J444" s="125">
        <f>[1]!VendorFilteredRows( EquipmentListTable[],EquipmentListTable[Supplier], FilterSpecs!$A$6, $A$2)</f>
        <v>0</v>
      </c>
      <c r="K444" s="125">
        <f>[1]!VendorFilteredRows( EquipmentListTable[],EquipmentListTable[Supplier], FilterSpecs!$A$6, $A$2)</f>
        <v>0</v>
      </c>
      <c r="L444" s="125">
        <f>[1]!VendorFilteredRows( EquipmentListTable[],EquipmentListTable[Supplier], FilterSpecs!$A$6, $A$2)</f>
        <v>0</v>
      </c>
      <c r="M444" s="125" t="str">
        <f>[1]!VendorFilteredRows( EquipmentListTable[],EquipmentListTable[Supplier], FilterSpecs!$A$6, $A$2)</f>
        <v>Panavise Jr. - Vacuum Base</v>
      </c>
      <c r="N444" s="125">
        <f>[1]!VendorFilteredRows( EquipmentListTable[],EquipmentListTable[Supplier], FilterSpecs!$A$6, $A$2)</f>
        <v>33.75</v>
      </c>
      <c r="O444" s="125">
        <f>[1]!VendorFilteredRows( EquipmentListTable[],EquipmentListTable[Supplier], FilterSpecs!$A$6, $A$2)</f>
        <v>0</v>
      </c>
      <c r="P444" s="125" t="str">
        <f>[1]!VendorFilteredRows( EquipmentListTable[],EquipmentListTable[Supplier], FilterSpecs!$A$6, $A$2)</f>
        <v>E</v>
      </c>
      <c r="Q444" s="125">
        <f>[1]!VendorFilteredRows( EquipmentListTable[],EquipmentListTable[Supplier], FilterSpecs!$A$6, $A$2)</f>
        <v>619</v>
      </c>
      <c r="R444" s="125" t="str">
        <f>[1]!VendorFilteredRows( EquipmentListTable[],EquipmentListTable[Supplier], FilterSpecs!$A$6, $A$2)</f>
        <v>TOL-10410</v>
      </c>
      <c r="S444" s="125">
        <f>[1]!VendorFilteredRows( EquipmentListTable[],EquipmentListTable[Supplier], FilterSpecs!$A$6, $A$2)</f>
        <v>0</v>
      </c>
      <c r="T444" s="125">
        <f>[1]!VendorFilteredRows( EquipmentListTable[],EquipmentListTable[Supplier], FilterSpecs!$A$6, $A$2)</f>
        <v>33.75</v>
      </c>
      <c r="U444" s="125">
        <f>[1]!VendorFilteredRows( EquipmentListTable[],EquipmentListTable[Supplier], FilterSpecs!$A$6, $A$2)</f>
        <v>33.75</v>
      </c>
      <c r="V444" s="125">
        <f>[1]!VendorFilteredRows( EquipmentListTable[],EquipmentListTable[Supplier], FilterSpecs!$A$6, $A$2)</f>
        <v>0</v>
      </c>
      <c r="W444" s="125">
        <f>[1]!VendorFilteredRows( EquipmentListTable[],EquipmentListTable[Supplier], FilterSpecs!$A$6, $A$2)</f>
        <v>0</v>
      </c>
      <c r="X444" s="125" t="str">
        <f>[1]!VendorFilteredRows( EquipmentListTable[],EquipmentListTable[Supplier], FilterSpecs!$A$6, $A$2)</f>
        <v>https://www.sparkfun.com/products/10410</v>
      </c>
      <c r="Y444" s="125" t="str">
        <f>[1]!VendorFilteredRows( EquipmentListTable[],EquipmentListTable[Supplier], FilterSpecs!$A$6, $A$2)</f>
        <v>https://cdn.sparkfun.com/r/92-92/assets/parts/4/8/8/1/10410-01.jpg</v>
      </c>
      <c r="Z444" s="125" t="str">
        <f>[1]!VendorFilteredRows( EquipmentListTable[],EquipmentListTable[Supplier], FilterSpecs!$A$6, $A$2)</f>
        <v>https://www.sparkfun.com/products/10410</v>
      </c>
      <c r="AA444" s="125" t="str">
        <f>[1]!VendorFilteredRows( EquipmentListTable[],EquipmentListTable[Supplier], FilterSpecs!$A$6, $A$2)</f>
        <v>https://www.mouser.com/ProductDetail/474-TOL-10410</v>
      </c>
      <c r="AB444" s="125"/>
      <c r="AC444" s="125"/>
    </row>
    <row r="445" spans="1:29" x14ac:dyDescent="0.3">
      <c r="A445" s="125" t="str">
        <f>[1]!VendorFilteredRows( EquipmentListTable[],EquipmentListTable[Supplier], FilterSpecs!$A$6, $A$2)</f>
        <v>Tools</v>
      </c>
      <c r="B445" s="125" t="str">
        <f>[1]!VendorFilteredRows( EquipmentListTable[],EquipmentListTable[Supplier], FilterSpecs!$A$6, $A$2)</f>
        <v>PCB/Breadboard Work Tools</v>
      </c>
      <c r="C445" s="125" t="str">
        <f>[1]!VendorFilteredRows( EquipmentListTable[],EquipmentListTable[Supplier], FilterSpecs!$A$6, $A$2)</f>
        <v>SparkFun</v>
      </c>
      <c r="D445" s="125" t="str">
        <f>[1]!VendorFilteredRows( EquipmentListTable[],EquipmentListTable[Supplier], FilterSpecs!$A$6, $A$2)</f>
        <v>TOL-11784</v>
      </c>
      <c r="E445" s="125">
        <f>[1]!VendorFilteredRows( EquipmentListTable[],EquipmentListTable[Supplier], FilterSpecs!$A$6, $A$2)</f>
        <v>0</v>
      </c>
      <c r="F445" s="125">
        <f>[1]!VendorFilteredRows( EquipmentListTable[],EquipmentListTable[Supplier], FilterSpecs!$A$6, $A$2)</f>
        <v>0</v>
      </c>
      <c r="G445" s="125">
        <f>[1]!VendorFilteredRows( EquipmentListTable[],EquipmentListTable[Supplier], FilterSpecs!$A$6, $A$2)</f>
        <v>0</v>
      </c>
      <c r="H445" s="125">
        <f>[1]!VendorFilteredRows( EquipmentListTable[],EquipmentListTable[Supplier], FilterSpecs!$A$6, $A$2)</f>
        <v>0</v>
      </c>
      <c r="I445" s="125">
        <f>[1]!VendorFilteredRows( EquipmentListTable[],EquipmentListTable[Supplier], FilterSpecs!$A$6, $A$2)</f>
        <v>0</v>
      </c>
      <c r="J445" s="125">
        <f>[1]!VendorFilteredRows( EquipmentListTable[],EquipmentListTable[Supplier], FilterSpecs!$A$6, $A$2)</f>
        <v>0</v>
      </c>
      <c r="K445" s="125">
        <f>[1]!VendorFilteredRows( EquipmentListTable[],EquipmentListTable[Supplier], FilterSpecs!$A$6, $A$2)</f>
        <v>0</v>
      </c>
      <c r="L445" s="125">
        <f>[1]!VendorFilteredRows( EquipmentListTable[],EquipmentListTable[Supplier], FilterSpecs!$A$6, $A$2)</f>
        <v>0</v>
      </c>
      <c r="M445" s="125" t="str">
        <f>[1]!VendorFilteredRows( EquipmentListTable[],EquipmentListTable[Supplier], FilterSpecs!$A$6, $A$2)</f>
        <v>SparkFun Third Hand Kit</v>
      </c>
      <c r="N445" s="125">
        <f>[1]!VendorFilteredRows( EquipmentListTable[],EquipmentListTable[Supplier], FilterSpecs!$A$6, $A$2)</f>
        <v>29.95</v>
      </c>
      <c r="O445" s="125">
        <f>[1]!VendorFilteredRows( EquipmentListTable[],EquipmentListTable[Supplier], FilterSpecs!$A$6, $A$2)</f>
        <v>0</v>
      </c>
      <c r="P445" s="125" t="str">
        <f>[1]!VendorFilteredRows( EquipmentListTable[],EquipmentListTable[Supplier], FilterSpecs!$A$6, $A$2)</f>
        <v>E</v>
      </c>
      <c r="Q445" s="125">
        <f>[1]!VendorFilteredRows( EquipmentListTable[],EquipmentListTable[Supplier], FilterSpecs!$A$6, $A$2)</f>
        <v>621</v>
      </c>
      <c r="R445" s="125" t="str">
        <f>[1]!VendorFilteredRows( EquipmentListTable[],EquipmentListTable[Supplier], FilterSpecs!$A$6, $A$2)</f>
        <v>TOL-11784</v>
      </c>
      <c r="S445" s="125">
        <f>[1]!VendorFilteredRows( EquipmentListTable[],EquipmentListTable[Supplier], FilterSpecs!$A$6, $A$2)</f>
        <v>0</v>
      </c>
      <c r="T445" s="125">
        <f>[1]!VendorFilteredRows( EquipmentListTable[],EquipmentListTable[Supplier], FilterSpecs!$A$6, $A$2)</f>
        <v>0</v>
      </c>
      <c r="U445" s="125">
        <f>[1]!VendorFilteredRows( EquipmentListTable[],EquipmentListTable[Supplier], FilterSpecs!$A$6, $A$2)</f>
        <v>0</v>
      </c>
      <c r="V445" s="125">
        <f>[1]!VendorFilteredRows( EquipmentListTable[],EquipmentListTable[Supplier], FilterSpecs!$A$6, $A$2)</f>
        <v>0</v>
      </c>
      <c r="W445" s="125">
        <f>[1]!VendorFilteredRows( EquipmentListTable[],EquipmentListTable[Supplier], FilterSpecs!$A$6, $A$2)</f>
        <v>0</v>
      </c>
      <c r="X445" s="125" t="str">
        <f>[1]!VendorFilteredRows( EquipmentListTable[],EquipmentListTable[Supplier], FilterSpecs!$A$6, $A$2)</f>
        <v>https://www.sparkfun.com/products/11784</v>
      </c>
      <c r="Y445" s="125" t="str">
        <f>[1]!VendorFilteredRows( EquipmentListTable[],EquipmentListTable[Supplier], FilterSpecs!$A$6, $A$2)</f>
        <v>https://cdn.sparkfun.com/r/92-92/assets/parts/8/0/3/1/11784-05.jpg</v>
      </c>
      <c r="Z445" s="125" t="str">
        <f>[1]!VendorFilteredRows( EquipmentListTable[],EquipmentListTable[Supplier], FilterSpecs!$A$6, $A$2)</f>
        <v>https://www.sparkfun.com/products/11784</v>
      </c>
      <c r="AA445" s="125" t="str">
        <f>[1]!VendorFilteredRows( EquipmentListTable[],EquipmentListTable[Supplier], FilterSpecs!$A$6, $A$2)</f>
        <v>https://www.mouser.com/ProductDetail/474-TOL-11784</v>
      </c>
      <c r="AB445" s="125"/>
      <c r="AC445" s="125"/>
    </row>
    <row r="446" spans="1:29" x14ac:dyDescent="0.3">
      <c r="A446" s="125" t="str">
        <f>[1]!VendorFilteredRows( EquipmentListTable[],EquipmentListTable[Supplier], FilterSpecs!$A$6, $A$2)</f>
        <v>Tools</v>
      </c>
      <c r="B446" s="125" t="str">
        <f>[1]!VendorFilteredRows( EquipmentListTable[],EquipmentListTable[Supplier], FilterSpecs!$A$6, $A$2)</f>
        <v>PCB/Breadboard Work Tools</v>
      </c>
      <c r="C446" s="125" t="str">
        <f>[1]!VendorFilteredRows( EquipmentListTable[],EquipmentListTable[Supplier], FilterSpecs!$A$6, $A$2)</f>
        <v>SparkFun</v>
      </c>
      <c r="D446" s="125" t="str">
        <f>[1]!VendorFilteredRows( EquipmentListTable[],EquipmentListTable[Supplier], FilterSpecs!$A$6, $A$2)</f>
        <v>TOL-09317</v>
      </c>
      <c r="E446" s="125">
        <f>[1]!VendorFilteredRows( EquipmentListTable[],EquipmentListTable[Supplier], FilterSpecs!$A$6, $A$2)</f>
        <v>0</v>
      </c>
      <c r="F446" s="125">
        <f>[1]!VendorFilteredRows( EquipmentListTable[],EquipmentListTable[Supplier], FilterSpecs!$A$6, $A$2)</f>
        <v>1</v>
      </c>
      <c r="G446" s="125">
        <f>[1]!VendorFilteredRows( EquipmentListTable[],EquipmentListTable[Supplier], FilterSpecs!$A$6, $A$2)</f>
        <v>0</v>
      </c>
      <c r="H446" s="125">
        <f>[1]!VendorFilteredRows( EquipmentListTable[],EquipmentListTable[Supplier], FilterSpecs!$A$6, $A$2)</f>
        <v>1</v>
      </c>
      <c r="I446" s="125">
        <f>[1]!VendorFilteredRows( EquipmentListTable[],EquipmentListTable[Supplier], FilterSpecs!$A$6, $A$2)</f>
        <v>0</v>
      </c>
      <c r="J446" s="125">
        <f>[1]!VendorFilteredRows( EquipmentListTable[],EquipmentListTable[Supplier], FilterSpecs!$A$6, $A$2)</f>
        <v>0</v>
      </c>
      <c r="K446" s="125">
        <f>[1]!VendorFilteredRows( EquipmentListTable[],EquipmentListTable[Supplier], FilterSpecs!$A$6, $A$2)</f>
        <v>1</v>
      </c>
      <c r="L446" s="125">
        <f>[1]!VendorFilteredRows( EquipmentListTable[],EquipmentListTable[Supplier], FilterSpecs!$A$6, $A$2)</f>
        <v>1</v>
      </c>
      <c r="M446" s="125" t="str">
        <f>[1]!VendorFilteredRows( EquipmentListTable[],EquipmentListTable[Supplier], FilterSpecs!$A$6, $A$2)</f>
        <v>Third Hand</v>
      </c>
      <c r="N446" s="125">
        <f>[1]!VendorFilteredRows( EquipmentListTable[],EquipmentListTable[Supplier], FilterSpecs!$A$6, $A$2)</f>
        <v>9.9499999999999993</v>
      </c>
      <c r="O446" s="125">
        <f>[1]!VendorFilteredRows( EquipmentListTable[],EquipmentListTable[Supplier], FilterSpecs!$A$6, $A$2)</f>
        <v>9.9499999999999993</v>
      </c>
      <c r="P446" s="125" t="str">
        <f>[1]!VendorFilteredRows( EquipmentListTable[],EquipmentListTable[Supplier], FilterSpecs!$A$6, $A$2)</f>
        <v>E</v>
      </c>
      <c r="Q446" s="125">
        <f>[1]!VendorFilteredRows( EquipmentListTable[],EquipmentListTable[Supplier], FilterSpecs!$A$6, $A$2)</f>
        <v>622</v>
      </c>
      <c r="R446" s="125" t="str">
        <f>[1]!VendorFilteredRows( EquipmentListTable[],EquipmentListTable[Supplier], FilterSpecs!$A$6, $A$2)</f>
        <v>TOL-09317</v>
      </c>
      <c r="S446" s="125">
        <f>[1]!VendorFilteredRows( EquipmentListTable[],EquipmentListTable[Supplier], FilterSpecs!$A$6, $A$2)</f>
        <v>0</v>
      </c>
      <c r="T446" s="125">
        <f>[1]!VendorFilteredRows( EquipmentListTable[],EquipmentListTable[Supplier], FilterSpecs!$A$6, $A$2)</f>
        <v>9.9499999999999993</v>
      </c>
      <c r="U446" s="125">
        <f>[1]!VendorFilteredRows( EquipmentListTable[],EquipmentListTable[Supplier], FilterSpecs!$A$6, $A$2)</f>
        <v>0</v>
      </c>
      <c r="V446" s="125">
        <f>[1]!VendorFilteredRows( EquipmentListTable[],EquipmentListTable[Supplier], FilterSpecs!$A$6, $A$2)</f>
        <v>9.9499999999999993</v>
      </c>
      <c r="W446" s="125">
        <f>[1]!VendorFilteredRows( EquipmentListTable[],EquipmentListTable[Supplier], FilterSpecs!$A$6, $A$2)</f>
        <v>9.9499999999999993</v>
      </c>
      <c r="X446" s="125" t="str">
        <f>[1]!VendorFilteredRows( EquipmentListTable[],EquipmentListTable[Supplier], FilterSpecs!$A$6, $A$2)</f>
        <v>https://www.sparkfun.com/products/9317</v>
      </c>
      <c r="Y446" s="125" t="str">
        <f>[1]!VendorFilteredRows( EquipmentListTable[],EquipmentListTable[Supplier], FilterSpecs!$A$6, $A$2)</f>
        <v>https://cdn.sparkfun.com/r/92-92/assets/parts/2/8/5/8/09317-01.jpg</v>
      </c>
      <c r="Z446" s="125" t="str">
        <f>[1]!VendorFilteredRows( EquipmentListTable[],EquipmentListTable[Supplier], FilterSpecs!$A$6, $A$2)</f>
        <v>https://www.sparkfun.com/products/09317</v>
      </c>
      <c r="AA446" s="125" t="str">
        <f>[1]!VendorFilteredRows( EquipmentListTable[],EquipmentListTable[Supplier], FilterSpecs!$A$6, $A$2)</f>
        <v>https://www.mouser.com/ProductDetail/474-TOL-09317</v>
      </c>
      <c r="AB446" s="125"/>
      <c r="AC446" s="125"/>
    </row>
    <row r="447" spans="1:29" x14ac:dyDescent="0.3">
      <c r="A447" s="125" t="str">
        <f>[1]!VendorFilteredRows( EquipmentListTable[],EquipmentListTable[Supplier], FilterSpecs!$A$6, $A$2)</f>
        <v>Tools</v>
      </c>
      <c r="B447" s="125" t="str">
        <f>[1]!VendorFilteredRows( EquipmentListTable[],EquipmentListTable[Supplier], FilterSpecs!$A$6, $A$2)</f>
        <v>PCB/Breadboard Work Tools</v>
      </c>
      <c r="C447" s="125" t="str">
        <f>[1]!VendorFilteredRows( EquipmentListTable[],EquipmentListTable[Supplier], FilterSpecs!$A$6, $A$2)</f>
        <v>SparkFun</v>
      </c>
      <c r="D447" s="125" t="str">
        <f>[1]!VendorFilteredRows( EquipmentListTable[],EquipmentListTable[Supplier], FilterSpecs!$A$6, $A$2)</f>
        <v>TOL-09316</v>
      </c>
      <c r="E447" s="125">
        <f>[1]!VendorFilteredRows( EquipmentListTable[],EquipmentListTable[Supplier], FilterSpecs!$A$6, $A$2)</f>
        <v>0</v>
      </c>
      <c r="F447" s="125">
        <f>[1]!VendorFilteredRows( EquipmentListTable[],EquipmentListTable[Supplier], FilterSpecs!$A$6, $A$2)</f>
        <v>1</v>
      </c>
      <c r="G447" s="125">
        <f>[1]!VendorFilteredRows( EquipmentListTable[],EquipmentListTable[Supplier], FilterSpecs!$A$6, $A$2)</f>
        <v>1</v>
      </c>
      <c r="H447" s="125">
        <f>[1]!VendorFilteredRows( EquipmentListTable[],EquipmentListTable[Supplier], FilterSpecs!$A$6, $A$2)</f>
        <v>1</v>
      </c>
      <c r="I447" s="125">
        <f>[1]!VendorFilteredRows( EquipmentListTable[],EquipmentListTable[Supplier], FilterSpecs!$A$6, $A$2)</f>
        <v>1</v>
      </c>
      <c r="J447" s="125">
        <f>[1]!VendorFilteredRows( EquipmentListTable[],EquipmentListTable[Supplier], FilterSpecs!$A$6, $A$2)</f>
        <v>1</v>
      </c>
      <c r="K447" s="125">
        <f>[1]!VendorFilteredRows( EquipmentListTable[],EquipmentListTable[Supplier], FilterSpecs!$A$6, $A$2)</f>
        <v>0</v>
      </c>
      <c r="L447" s="125">
        <f>[1]!VendorFilteredRows( EquipmentListTable[],EquipmentListTable[Supplier], FilterSpecs!$A$6, $A$2)</f>
        <v>0</v>
      </c>
      <c r="M447" s="125" t="str">
        <f>[1]!VendorFilteredRows( EquipmentListTable[],EquipmentListTable[Supplier], FilterSpecs!$A$6, $A$2)</f>
        <v>Monocle Magnifier - Illuminated</v>
      </c>
      <c r="N447" s="125">
        <f>[1]!VendorFilteredRows( EquipmentListTable[],EquipmentListTable[Supplier], FilterSpecs!$A$6, $A$2)</f>
        <v>9.9499999999999993</v>
      </c>
      <c r="O447" s="125">
        <f>[1]!VendorFilteredRows( EquipmentListTable[],EquipmentListTable[Supplier], FilterSpecs!$A$6, $A$2)</f>
        <v>0</v>
      </c>
      <c r="P447" s="125" t="str">
        <f>[1]!VendorFilteredRows( EquipmentListTable[],EquipmentListTable[Supplier], FilterSpecs!$A$6, $A$2)</f>
        <v>E</v>
      </c>
      <c r="Q447" s="125">
        <f>[1]!VendorFilteredRows( EquipmentListTable[],EquipmentListTable[Supplier], FilterSpecs!$A$6, $A$2)</f>
        <v>624</v>
      </c>
      <c r="R447" s="125" t="str">
        <f>[1]!VendorFilteredRows( EquipmentListTable[],EquipmentListTable[Supplier], FilterSpecs!$A$6, $A$2)</f>
        <v>TOL-09316</v>
      </c>
      <c r="S447" s="125">
        <f>[1]!VendorFilteredRows( EquipmentListTable[],EquipmentListTable[Supplier], FilterSpecs!$A$6, $A$2)</f>
        <v>0</v>
      </c>
      <c r="T447" s="125">
        <f>[1]!VendorFilteredRows( EquipmentListTable[],EquipmentListTable[Supplier], FilterSpecs!$A$6, $A$2)</f>
        <v>9.9499999999999993</v>
      </c>
      <c r="U447" s="125">
        <f>[1]!VendorFilteredRows( EquipmentListTable[],EquipmentListTable[Supplier], FilterSpecs!$A$6, $A$2)</f>
        <v>9.9499999999999993</v>
      </c>
      <c r="V447" s="125">
        <f>[1]!VendorFilteredRows( EquipmentListTable[],EquipmentListTable[Supplier], FilterSpecs!$A$6, $A$2)</f>
        <v>0</v>
      </c>
      <c r="W447" s="125">
        <f>[1]!VendorFilteredRows( EquipmentListTable[],EquipmentListTable[Supplier], FilterSpecs!$A$6, $A$2)</f>
        <v>0</v>
      </c>
      <c r="X447" s="125" t="str">
        <f>[1]!VendorFilteredRows( EquipmentListTable[],EquipmentListTable[Supplier], FilterSpecs!$A$6, $A$2)</f>
        <v>https://www.sparkfun.com/products/9316</v>
      </c>
      <c r="Y447" s="125" t="str">
        <f>[1]!VendorFilteredRows( EquipmentListTable[],EquipmentListTable[Supplier], FilterSpecs!$A$6, $A$2)</f>
        <v>https://cdn.sparkfun.com/r/92-92/assets/parts/2/8/5/7/09316-1.jpg</v>
      </c>
      <c r="Z447" s="125" t="str">
        <f>[1]!VendorFilteredRows( EquipmentListTable[],EquipmentListTable[Supplier], FilterSpecs!$A$6, $A$2)</f>
        <v>https://www.sparkfun.com/products/09316</v>
      </c>
      <c r="AA447" s="125" t="str">
        <f>[1]!VendorFilteredRows( EquipmentListTable[],EquipmentListTable[Supplier], FilterSpecs!$A$6, $A$2)</f>
        <v>https://www.mouser.com/ProductDetail/474-TOL-09316</v>
      </c>
      <c r="AB447" s="125"/>
      <c r="AC447" s="125"/>
    </row>
    <row r="448" spans="1:29" x14ac:dyDescent="0.3">
      <c r="A448" s="125" t="str">
        <f>[1]!VendorFilteredRows( EquipmentListTable[],EquipmentListTable[Supplier], FilterSpecs!$A$6, $A$2)</f>
        <v>Tools</v>
      </c>
      <c r="B448" s="125" t="str">
        <f>[1]!VendorFilteredRows( EquipmentListTable[],EquipmentListTable[Supplier], FilterSpecs!$A$6, $A$2)</f>
        <v>PCB/Breadboard Work Tools</v>
      </c>
      <c r="C448" s="125" t="str">
        <f>[1]!VendorFilteredRows( EquipmentListTable[],EquipmentListTable[Supplier], FilterSpecs!$A$6, $A$2)</f>
        <v>SparkFun</v>
      </c>
      <c r="D448" s="125" t="str">
        <f>[1]!VendorFilteredRows( EquipmentListTable[],EquipmentListTable[Supplier], FilterSpecs!$A$6, $A$2)</f>
        <v>COM-09906</v>
      </c>
      <c r="E448" s="125">
        <f>[1]!VendorFilteredRows( EquipmentListTable[],EquipmentListTable[Supplier], FilterSpecs!$A$6, $A$2)</f>
        <v>0</v>
      </c>
      <c r="F448" s="125">
        <f>[1]!VendorFilteredRows( EquipmentListTable[],EquipmentListTable[Supplier], FilterSpecs!$A$6, $A$2)</f>
        <v>1</v>
      </c>
      <c r="G448" s="125">
        <f>[1]!VendorFilteredRows( EquipmentListTable[],EquipmentListTable[Supplier], FilterSpecs!$A$6, $A$2)</f>
        <v>0</v>
      </c>
      <c r="H448" s="125">
        <f>[1]!VendorFilteredRows( EquipmentListTable[],EquipmentListTable[Supplier], FilterSpecs!$A$6, $A$2)</f>
        <v>1</v>
      </c>
      <c r="I448" s="125">
        <f>[1]!VendorFilteredRows( EquipmentListTable[],EquipmentListTable[Supplier], FilterSpecs!$A$6, $A$2)</f>
        <v>0</v>
      </c>
      <c r="J448" s="125">
        <f>[1]!VendorFilteredRows( EquipmentListTable[],EquipmentListTable[Supplier], FilterSpecs!$A$6, $A$2)</f>
        <v>0</v>
      </c>
      <c r="K448" s="125">
        <f>[1]!VendorFilteredRows( EquipmentListTable[],EquipmentListTable[Supplier], FilterSpecs!$A$6, $A$2)</f>
        <v>1</v>
      </c>
      <c r="L448" s="125">
        <f>[1]!VendorFilteredRows( EquipmentListTable[],EquipmentListTable[Supplier], FilterSpecs!$A$6, $A$2)</f>
        <v>1</v>
      </c>
      <c r="M448" s="125" t="str">
        <f>[1]!VendorFilteredRows( EquipmentListTable[],EquipmentListTable[Supplier], FilterSpecs!$A$6, $A$2)</f>
        <v>Laser Module - Green</v>
      </c>
      <c r="N448" s="125">
        <f>[1]!VendorFilteredRows( EquipmentListTable[],EquipmentListTable[Supplier], FilterSpecs!$A$6, $A$2)</f>
        <v>14.95</v>
      </c>
      <c r="O448" s="125">
        <f>[1]!VendorFilteredRows( EquipmentListTable[],EquipmentListTable[Supplier], FilterSpecs!$A$6, $A$2)</f>
        <v>14.95</v>
      </c>
      <c r="P448" s="125" t="str">
        <f>[1]!VendorFilteredRows( EquipmentListTable[],EquipmentListTable[Supplier], FilterSpecs!$A$6, $A$2)</f>
        <v>A</v>
      </c>
      <c r="Q448" s="125">
        <f>[1]!VendorFilteredRows( EquipmentListTable[],EquipmentListTable[Supplier], FilterSpecs!$A$6, $A$2)</f>
        <v>625</v>
      </c>
      <c r="R448" s="125" t="str">
        <f>[1]!VendorFilteredRows( EquipmentListTable[],EquipmentListTable[Supplier], FilterSpecs!$A$6, $A$2)</f>
        <v>COM-09906</v>
      </c>
      <c r="S448" s="125">
        <f>[1]!VendorFilteredRows( EquipmentListTable[],EquipmentListTable[Supplier], FilterSpecs!$A$6, $A$2)</f>
        <v>0</v>
      </c>
      <c r="T448" s="125">
        <f>[1]!VendorFilteredRows( EquipmentListTable[],EquipmentListTable[Supplier], FilterSpecs!$A$6, $A$2)</f>
        <v>14.95</v>
      </c>
      <c r="U448" s="125">
        <f>[1]!VendorFilteredRows( EquipmentListTable[],EquipmentListTable[Supplier], FilterSpecs!$A$6, $A$2)</f>
        <v>0</v>
      </c>
      <c r="V448" s="125">
        <f>[1]!VendorFilteredRows( EquipmentListTable[],EquipmentListTable[Supplier], FilterSpecs!$A$6, $A$2)</f>
        <v>14.95</v>
      </c>
      <c r="W448" s="125">
        <f>[1]!VendorFilteredRows( EquipmentListTable[],EquipmentListTable[Supplier], FilterSpecs!$A$6, $A$2)</f>
        <v>14.95</v>
      </c>
      <c r="X448" s="125" t="str">
        <f>[1]!VendorFilteredRows( EquipmentListTable[],EquipmentListTable[Supplier], FilterSpecs!$A$6, $A$2)</f>
        <v>https://www.sparkfun.com/products/9906</v>
      </c>
      <c r="Y448" s="125" t="str">
        <f>[1]!VendorFilteredRows( EquipmentListTable[],EquipmentListTable[Supplier], FilterSpecs!$A$6, $A$2)</f>
        <v>https://cdn.sparkfun.com/r/92-92/assets/parts/4/0/0/3/09906-01a.jpg</v>
      </c>
      <c r="Z448" s="125" t="str">
        <f>[1]!VendorFilteredRows( EquipmentListTable[],EquipmentListTable[Supplier], FilterSpecs!$A$6, $A$2)</f>
        <v>https://www.sparkfun.com/products/09906</v>
      </c>
      <c r="AA448" s="125" t="str">
        <f>[1]!VendorFilteredRows( EquipmentListTable[],EquipmentListTable[Supplier], FilterSpecs!$A$6, $A$2)</f>
        <v>https://www.mouser.com/ProductDetail/474-COM-09906</v>
      </c>
      <c r="AB448" s="125"/>
      <c r="AC448" s="125"/>
    </row>
    <row r="449" spans="1:29" x14ac:dyDescent="0.3">
      <c r="A449" s="125" t="str">
        <f>[1]!VendorFilteredRows( EquipmentListTable[],EquipmentListTable[Supplier], FilterSpecs!$A$6, $A$2)</f>
        <v>Tools</v>
      </c>
      <c r="B449" s="125" t="str">
        <f>[1]!VendorFilteredRows( EquipmentListTable[],EquipmentListTable[Supplier], FilterSpecs!$A$6, $A$2)</f>
        <v>PCB/Breadboard Work Tools</v>
      </c>
      <c r="C449" s="125" t="str">
        <f>[1]!VendorFilteredRows( EquipmentListTable[],EquipmentListTable[Supplier], FilterSpecs!$A$6, $A$2)</f>
        <v>SparkFun</v>
      </c>
      <c r="D449" s="125" t="str">
        <f>[1]!VendorFilteredRows( EquipmentListTable[],EquipmentListTable[Supplier], FilterSpecs!$A$6, $A$2)</f>
        <v>COM-08674</v>
      </c>
      <c r="E449" s="125">
        <f>[1]!VendorFilteredRows( EquipmentListTable[],EquipmentListTable[Supplier], FilterSpecs!$A$6, $A$2)</f>
        <v>0</v>
      </c>
      <c r="F449" s="125">
        <f>[1]!VendorFilteredRows( EquipmentListTable[],EquipmentListTable[Supplier], FilterSpecs!$A$6, $A$2)</f>
        <v>0</v>
      </c>
      <c r="G449" s="125">
        <f>[1]!VendorFilteredRows( EquipmentListTable[],EquipmentListTable[Supplier], FilterSpecs!$A$6, $A$2)</f>
        <v>0</v>
      </c>
      <c r="H449" s="125">
        <f>[1]!VendorFilteredRows( EquipmentListTable[],EquipmentListTable[Supplier], FilterSpecs!$A$6, $A$2)</f>
        <v>0</v>
      </c>
      <c r="I449" s="125">
        <f>[1]!VendorFilteredRows( EquipmentListTable[],EquipmentListTable[Supplier], FilterSpecs!$A$6, $A$2)</f>
        <v>0</v>
      </c>
      <c r="J449" s="125">
        <f>[1]!VendorFilteredRows( EquipmentListTable[],EquipmentListTable[Supplier], FilterSpecs!$A$6, $A$2)</f>
        <v>0</v>
      </c>
      <c r="K449" s="125">
        <f>[1]!VendorFilteredRows( EquipmentListTable[],EquipmentListTable[Supplier], FilterSpecs!$A$6, $A$2)</f>
        <v>0</v>
      </c>
      <c r="L449" s="125">
        <f>[1]!VendorFilteredRows( EquipmentListTable[],EquipmentListTable[Supplier], FilterSpecs!$A$6, $A$2)</f>
        <v>0</v>
      </c>
      <c r="M449" s="125" t="str">
        <f>[1]!VendorFilteredRows( EquipmentListTable[],EquipmentListTable[Supplier], FilterSpecs!$A$6, $A$2)</f>
        <v>Laser Module Mount</v>
      </c>
      <c r="N449" s="125">
        <f>[1]!VendorFilteredRows( EquipmentListTable[],EquipmentListTable[Supplier], FilterSpecs!$A$6, $A$2)</f>
        <v>0.1</v>
      </c>
      <c r="O449" s="125">
        <f>[1]!VendorFilteredRows( EquipmentListTable[],EquipmentListTable[Supplier], FilterSpecs!$A$6, $A$2)</f>
        <v>0</v>
      </c>
      <c r="P449" s="125" t="str">
        <f>[1]!VendorFilteredRows( EquipmentListTable[],EquipmentListTable[Supplier], FilterSpecs!$A$6, $A$2)</f>
        <v>H</v>
      </c>
      <c r="Q449" s="125">
        <f>[1]!VendorFilteredRows( EquipmentListTable[],EquipmentListTable[Supplier], FilterSpecs!$A$6, $A$2)</f>
        <v>626</v>
      </c>
      <c r="R449" s="125" t="str">
        <f>[1]!VendorFilteredRows( EquipmentListTable[],EquipmentListTable[Supplier], FilterSpecs!$A$6, $A$2)</f>
        <v>COM-08674</v>
      </c>
      <c r="S449" s="125">
        <f>[1]!VendorFilteredRows( EquipmentListTable[],EquipmentListTable[Supplier], FilterSpecs!$A$6, $A$2)</f>
        <v>0</v>
      </c>
      <c r="T449" s="125">
        <f>[1]!VendorFilteredRows( EquipmentListTable[],EquipmentListTable[Supplier], FilterSpecs!$A$6, $A$2)</f>
        <v>0</v>
      </c>
      <c r="U449" s="125">
        <f>[1]!VendorFilteredRows( EquipmentListTable[],EquipmentListTable[Supplier], FilterSpecs!$A$6, $A$2)</f>
        <v>0</v>
      </c>
      <c r="V449" s="125">
        <f>[1]!VendorFilteredRows( EquipmentListTable[],EquipmentListTable[Supplier], FilterSpecs!$A$6, $A$2)</f>
        <v>0</v>
      </c>
      <c r="W449" s="125">
        <f>[1]!VendorFilteredRows( EquipmentListTable[],EquipmentListTable[Supplier], FilterSpecs!$A$6, $A$2)</f>
        <v>0</v>
      </c>
      <c r="X449" s="125" t="str">
        <f>[1]!VendorFilteredRows( EquipmentListTable[],EquipmentListTable[Supplier], FilterSpecs!$A$6, $A$2)</f>
        <v>https://www.sparkfun.com/products/8674</v>
      </c>
      <c r="Y449" s="125" t="str">
        <f>[1]!VendorFilteredRows( EquipmentListTable[],EquipmentListTable[Supplier], FilterSpecs!$A$6, $A$2)</f>
        <v>https://cdn.sparkfun.com/r/92-92/assets/parts/1/8/3/1/08674-03-L.jpg</v>
      </c>
      <c r="Z449" s="125" t="str">
        <f>[1]!VendorFilteredRows( EquipmentListTable[],EquipmentListTable[Supplier], FilterSpecs!$A$6, $A$2)</f>
        <v>https://www.sparkfun.com/products/08674</v>
      </c>
      <c r="AA449" s="125" t="str">
        <f>[1]!VendorFilteredRows( EquipmentListTable[],EquipmentListTable[Supplier], FilterSpecs!$A$6, $A$2)</f>
        <v>https://www.mouser.com/ProductDetail/474-COM-08674</v>
      </c>
      <c r="AB449" s="125"/>
      <c r="AC449" s="125"/>
    </row>
    <row r="450" spans="1:29" x14ac:dyDescent="0.3">
      <c r="A450" s="125" t="str">
        <f>[1]!VendorFilteredRows( EquipmentListTable[],EquipmentListTable[Supplier], FilterSpecs!$A$6, $A$2)</f>
        <v>Tools</v>
      </c>
      <c r="B450" s="125" t="str">
        <f>[1]!VendorFilteredRows( EquipmentListTable[],EquipmentListTable[Supplier], FilterSpecs!$A$6, $A$2)</f>
        <v>Hand Tools</v>
      </c>
      <c r="C450" s="125" t="str">
        <f>[1]!VendorFilteredRows( EquipmentListTable[],EquipmentListTable[Supplier], FilterSpecs!$A$6, $A$2)</f>
        <v>SparkFun</v>
      </c>
      <c r="D450" s="125" t="str">
        <f>[1]!VendorFilteredRows( EquipmentListTable[],EquipmentListTable[Supplier], FilterSpecs!$A$6, $A$2)</f>
        <v>TOL-12573</v>
      </c>
      <c r="E450" s="125">
        <f>[1]!VendorFilteredRows( EquipmentListTable[],EquipmentListTable[Supplier], FilterSpecs!$A$6, $A$2)</f>
        <v>0</v>
      </c>
      <c r="F450" s="125">
        <f>[1]!VendorFilteredRows( EquipmentListTable[],EquipmentListTable[Supplier], FilterSpecs!$A$6, $A$2)</f>
        <v>0</v>
      </c>
      <c r="G450" s="125">
        <f>[1]!VendorFilteredRows( EquipmentListTable[],EquipmentListTable[Supplier], FilterSpecs!$A$6, $A$2)</f>
        <v>0</v>
      </c>
      <c r="H450" s="125">
        <f>[1]!VendorFilteredRows( EquipmentListTable[],EquipmentListTable[Supplier], FilterSpecs!$A$6, $A$2)</f>
        <v>0</v>
      </c>
      <c r="I450" s="125">
        <f>[1]!VendorFilteredRows( EquipmentListTable[],EquipmentListTable[Supplier], FilterSpecs!$A$6, $A$2)</f>
        <v>0</v>
      </c>
      <c r="J450" s="125">
        <f>[1]!VendorFilteredRows( EquipmentListTable[],EquipmentListTable[Supplier], FilterSpecs!$A$6, $A$2)</f>
        <v>0</v>
      </c>
      <c r="K450" s="125">
        <f>[1]!VendorFilteredRows( EquipmentListTable[],EquipmentListTable[Supplier], FilterSpecs!$A$6, $A$2)</f>
        <v>0</v>
      </c>
      <c r="L450" s="125">
        <f>[1]!VendorFilteredRows( EquipmentListTable[],EquipmentListTable[Supplier], FilterSpecs!$A$6, $A$2)</f>
        <v>0</v>
      </c>
      <c r="M450" s="125" t="str">
        <f>[1]!VendorFilteredRows( EquipmentListTable[],EquipmentListTable[Supplier], FilterSpecs!$A$6, $A$2)</f>
        <v>Tweezers - Straight (cross-lock, ESD Safe)</v>
      </c>
      <c r="N450" s="125">
        <f>[1]!VendorFilteredRows( EquipmentListTable[],EquipmentListTable[Supplier], FilterSpecs!$A$6, $A$2)</f>
        <v>3.95</v>
      </c>
      <c r="O450" s="125">
        <f>[1]!VendorFilteredRows( EquipmentListTable[],EquipmentListTable[Supplier], FilterSpecs!$A$6, $A$2)</f>
        <v>0</v>
      </c>
      <c r="P450" s="125" t="str">
        <f>[1]!VendorFilteredRows( EquipmentListTable[],EquipmentListTable[Supplier], FilterSpecs!$A$6, $A$2)</f>
        <v>E</v>
      </c>
      <c r="Q450" s="125">
        <f>[1]!VendorFilteredRows( EquipmentListTable[],EquipmentListTable[Supplier], FilterSpecs!$A$6, $A$2)</f>
        <v>627</v>
      </c>
      <c r="R450" s="125" t="str">
        <f>[1]!VendorFilteredRows( EquipmentListTable[],EquipmentListTable[Supplier], FilterSpecs!$A$6, $A$2)</f>
        <v>TOL-12573</v>
      </c>
      <c r="S450" s="125">
        <f>[1]!VendorFilteredRows( EquipmentListTable[],EquipmentListTable[Supplier], FilterSpecs!$A$6, $A$2)</f>
        <v>0</v>
      </c>
      <c r="T450" s="125">
        <f>[1]!VendorFilteredRows( EquipmentListTable[],EquipmentListTable[Supplier], FilterSpecs!$A$6, $A$2)</f>
        <v>0</v>
      </c>
      <c r="U450" s="125">
        <f>[1]!VendorFilteredRows( EquipmentListTable[],EquipmentListTable[Supplier], FilterSpecs!$A$6, $A$2)</f>
        <v>0</v>
      </c>
      <c r="V450" s="125">
        <f>[1]!VendorFilteredRows( EquipmentListTable[],EquipmentListTable[Supplier], FilterSpecs!$A$6, $A$2)</f>
        <v>0</v>
      </c>
      <c r="W450" s="125">
        <f>[1]!VendorFilteredRows( EquipmentListTable[],EquipmentListTable[Supplier], FilterSpecs!$A$6, $A$2)</f>
        <v>0</v>
      </c>
      <c r="X450" s="125" t="str">
        <f>[1]!VendorFilteredRows( EquipmentListTable[],EquipmentListTable[Supplier], FilterSpecs!$A$6, $A$2)</f>
        <v>https://www.sparkfun.com/products/12573</v>
      </c>
      <c r="Y450" s="125" t="str">
        <f>[1]!VendorFilteredRows( EquipmentListTable[],EquipmentListTable[Supplier], FilterSpecs!$A$6, $A$2)</f>
        <v>https://cdn.sparkfun.com/r/92-92/assets/parts/9/2/2/3/12573-02.jpg</v>
      </c>
      <c r="Z450" s="125" t="str">
        <f>[1]!VendorFilteredRows( EquipmentListTable[],EquipmentListTable[Supplier], FilterSpecs!$A$6, $A$2)</f>
        <v>https://www.sparkfun.com/products/12573</v>
      </c>
      <c r="AA450" s="125" t="str">
        <f>[1]!VendorFilteredRows( EquipmentListTable[],EquipmentListTable[Supplier], FilterSpecs!$A$6, $A$2)</f>
        <v>https://www.mouser.com/ProductDetail/474-TOL-12573</v>
      </c>
      <c r="AB450" s="125"/>
      <c r="AC450" s="125"/>
    </row>
    <row r="451" spans="1:29" x14ac:dyDescent="0.3">
      <c r="A451" s="125" t="str">
        <f>[1]!VendorFilteredRows( EquipmentListTable[],EquipmentListTable[Supplier], FilterSpecs!$A$6, $A$2)</f>
        <v>Tools</v>
      </c>
      <c r="B451" s="125" t="str">
        <f>[1]!VendorFilteredRows( EquipmentListTable[],EquipmentListTable[Supplier], FilterSpecs!$A$6, $A$2)</f>
        <v>Hand Tools</v>
      </c>
      <c r="C451" s="125" t="str">
        <f>[1]!VendorFilteredRows( EquipmentListTable[],EquipmentListTable[Supplier], FilterSpecs!$A$6, $A$2)</f>
        <v>SparkFun</v>
      </c>
      <c r="D451" s="125" t="str">
        <f>[1]!VendorFilteredRows( EquipmentListTable[],EquipmentListTable[Supplier], FilterSpecs!$A$6, $A$2)</f>
        <v>TOL-10602</v>
      </c>
      <c r="E451" s="125">
        <f>[1]!VendorFilteredRows( EquipmentListTable[],EquipmentListTable[Supplier], FilterSpecs!$A$6, $A$2)</f>
        <v>0</v>
      </c>
      <c r="F451" s="125">
        <f>[1]!VendorFilteredRows( EquipmentListTable[],EquipmentListTable[Supplier], FilterSpecs!$A$6, $A$2)</f>
        <v>0</v>
      </c>
      <c r="G451" s="125">
        <f>[1]!VendorFilteredRows( EquipmentListTable[],EquipmentListTable[Supplier], FilterSpecs!$A$6, $A$2)</f>
        <v>0</v>
      </c>
      <c r="H451" s="125">
        <f>[1]!VendorFilteredRows( EquipmentListTable[],EquipmentListTable[Supplier], FilterSpecs!$A$6, $A$2)</f>
        <v>0</v>
      </c>
      <c r="I451" s="125">
        <f>[1]!VendorFilteredRows( EquipmentListTable[],EquipmentListTable[Supplier], FilterSpecs!$A$6, $A$2)</f>
        <v>0</v>
      </c>
      <c r="J451" s="125">
        <f>[1]!VendorFilteredRows( EquipmentListTable[],EquipmentListTable[Supplier], FilterSpecs!$A$6, $A$2)</f>
        <v>0</v>
      </c>
      <c r="K451" s="125">
        <f>[1]!VendorFilteredRows( EquipmentListTable[],EquipmentListTable[Supplier], FilterSpecs!$A$6, $A$2)</f>
        <v>0</v>
      </c>
      <c r="L451" s="125">
        <f>[1]!VendorFilteredRows( EquipmentListTable[],EquipmentListTable[Supplier], FilterSpecs!$A$6, $A$2)</f>
        <v>0</v>
      </c>
      <c r="M451" s="125" t="str">
        <f>[1]!VendorFilteredRows( EquipmentListTable[],EquipmentListTable[Supplier], FilterSpecs!$A$6, $A$2)</f>
        <v>Tweezers - Curved (ESD Safe)</v>
      </c>
      <c r="N451" s="125">
        <f>[1]!VendorFilteredRows( EquipmentListTable[],EquipmentListTable[Supplier], FilterSpecs!$A$6, $A$2)</f>
        <v>3.95</v>
      </c>
      <c r="O451" s="125">
        <f>[1]!VendorFilteredRows( EquipmentListTable[],EquipmentListTable[Supplier], FilterSpecs!$A$6, $A$2)</f>
        <v>0</v>
      </c>
      <c r="P451" s="125" t="str">
        <f>[1]!VendorFilteredRows( EquipmentListTable[],EquipmentListTable[Supplier], FilterSpecs!$A$6, $A$2)</f>
        <v>E</v>
      </c>
      <c r="Q451" s="125">
        <f>[1]!VendorFilteredRows( EquipmentListTable[],EquipmentListTable[Supplier], FilterSpecs!$A$6, $A$2)</f>
        <v>628</v>
      </c>
      <c r="R451" s="125" t="str">
        <f>[1]!VendorFilteredRows( EquipmentListTable[],EquipmentListTable[Supplier], FilterSpecs!$A$6, $A$2)</f>
        <v>TOL-10602</v>
      </c>
      <c r="S451" s="125">
        <f>[1]!VendorFilteredRows( EquipmentListTable[],EquipmentListTable[Supplier], FilterSpecs!$A$6, $A$2)</f>
        <v>0</v>
      </c>
      <c r="T451" s="125">
        <f>[1]!VendorFilteredRows( EquipmentListTable[],EquipmentListTable[Supplier], FilterSpecs!$A$6, $A$2)</f>
        <v>0</v>
      </c>
      <c r="U451" s="125">
        <f>[1]!VendorFilteredRows( EquipmentListTable[],EquipmentListTable[Supplier], FilterSpecs!$A$6, $A$2)</f>
        <v>0</v>
      </c>
      <c r="V451" s="125">
        <f>[1]!VendorFilteredRows( EquipmentListTable[],EquipmentListTable[Supplier], FilterSpecs!$A$6, $A$2)</f>
        <v>0</v>
      </c>
      <c r="W451" s="125">
        <f>[1]!VendorFilteredRows( EquipmentListTable[],EquipmentListTable[Supplier], FilterSpecs!$A$6, $A$2)</f>
        <v>0</v>
      </c>
      <c r="X451" s="125" t="str">
        <f>[1]!VendorFilteredRows( EquipmentListTable[],EquipmentListTable[Supplier], FilterSpecs!$A$6, $A$2)</f>
        <v>https://www.sparkfun.com/products/10602</v>
      </c>
      <c r="Y451" s="125" t="str">
        <f>[1]!VendorFilteredRows( EquipmentListTable[],EquipmentListTable[Supplier], FilterSpecs!$A$6, $A$2)</f>
        <v>https://cdn.sparkfun.com/r/92-92/assets/parts/5/2/4/5/10602-01.jpg</v>
      </c>
      <c r="Z451" s="125" t="str">
        <f>[1]!VendorFilteredRows( EquipmentListTable[],EquipmentListTable[Supplier], FilterSpecs!$A$6, $A$2)</f>
        <v>https://www.sparkfun.com/products/10602</v>
      </c>
      <c r="AA451" s="125" t="str">
        <f>[1]!VendorFilteredRows( EquipmentListTable[],EquipmentListTable[Supplier], FilterSpecs!$A$6, $A$2)</f>
        <v>https://www.mouser.com/ProductDetail/474-TOL-10602</v>
      </c>
      <c r="AB451" s="125"/>
      <c r="AC451" s="125"/>
    </row>
    <row r="452" spans="1:29" x14ac:dyDescent="0.3">
      <c r="A452" s="125" t="str">
        <f>[1]!VendorFilteredRows( EquipmentListTable[],EquipmentListTable[Supplier], FilterSpecs!$A$6, $A$2)</f>
        <v>Tools</v>
      </c>
      <c r="B452" s="125" t="str">
        <f>[1]!VendorFilteredRows( EquipmentListTable[],EquipmentListTable[Supplier], FilterSpecs!$A$6, $A$2)</f>
        <v>Hand Tools</v>
      </c>
      <c r="C452" s="125" t="str">
        <f>[1]!VendorFilteredRows( EquipmentListTable[],EquipmentListTable[Supplier], FilterSpecs!$A$6, $A$2)</f>
        <v>SparkFun</v>
      </c>
      <c r="D452" s="125" t="str">
        <f>[1]!VendorFilteredRows( EquipmentListTable[],EquipmentListTable[Supplier], FilterSpecs!$A$6, $A$2)</f>
        <v>TOL-12572</v>
      </c>
      <c r="E452" s="125">
        <f>[1]!VendorFilteredRows( EquipmentListTable[],EquipmentListTable[Supplier], FilterSpecs!$A$6, $A$2)</f>
        <v>0</v>
      </c>
      <c r="F452" s="125">
        <f>[1]!VendorFilteredRows( EquipmentListTable[],EquipmentListTable[Supplier], FilterSpecs!$A$6, $A$2)</f>
        <v>0</v>
      </c>
      <c r="G452" s="125">
        <f>[1]!VendorFilteredRows( EquipmentListTable[],EquipmentListTable[Supplier], FilterSpecs!$A$6, $A$2)</f>
        <v>0</v>
      </c>
      <c r="H452" s="125">
        <f>[1]!VendorFilteredRows( EquipmentListTable[],EquipmentListTable[Supplier], FilterSpecs!$A$6, $A$2)</f>
        <v>0</v>
      </c>
      <c r="I452" s="125">
        <f>[1]!VendorFilteredRows( EquipmentListTable[],EquipmentListTable[Supplier], FilterSpecs!$A$6, $A$2)</f>
        <v>0</v>
      </c>
      <c r="J452" s="125">
        <f>[1]!VendorFilteredRows( EquipmentListTable[],EquipmentListTable[Supplier], FilterSpecs!$A$6, $A$2)</f>
        <v>0</v>
      </c>
      <c r="K452" s="125">
        <f>[1]!VendorFilteredRows( EquipmentListTable[],EquipmentListTable[Supplier], FilterSpecs!$A$6, $A$2)</f>
        <v>0</v>
      </c>
      <c r="L452" s="125">
        <f>[1]!VendorFilteredRows( EquipmentListTable[],EquipmentListTable[Supplier], FilterSpecs!$A$6, $A$2)</f>
        <v>0</v>
      </c>
      <c r="M452" s="125" t="str">
        <f>[1]!VendorFilteredRows( EquipmentListTable[],EquipmentListTable[Supplier], FilterSpecs!$A$6, $A$2)</f>
        <v>Tweezers - Curved (cross-lock, ESD Safe)</v>
      </c>
      <c r="N452" s="125">
        <f>[1]!VendorFilteredRows( EquipmentListTable[],EquipmentListTable[Supplier], FilterSpecs!$A$6, $A$2)</f>
        <v>3.95</v>
      </c>
      <c r="O452" s="125">
        <f>[1]!VendorFilteredRows( EquipmentListTable[],EquipmentListTable[Supplier], FilterSpecs!$A$6, $A$2)</f>
        <v>0</v>
      </c>
      <c r="P452" s="125" t="str">
        <f>[1]!VendorFilteredRows( EquipmentListTable[],EquipmentListTable[Supplier], FilterSpecs!$A$6, $A$2)</f>
        <v>E</v>
      </c>
      <c r="Q452" s="125">
        <f>[1]!VendorFilteredRows( EquipmentListTable[],EquipmentListTable[Supplier], FilterSpecs!$A$6, $A$2)</f>
        <v>629</v>
      </c>
      <c r="R452" s="125" t="str">
        <f>[1]!VendorFilteredRows( EquipmentListTable[],EquipmentListTable[Supplier], FilterSpecs!$A$6, $A$2)</f>
        <v>TOL-12572</v>
      </c>
      <c r="S452" s="125">
        <f>[1]!VendorFilteredRows( EquipmentListTable[],EquipmentListTable[Supplier], FilterSpecs!$A$6, $A$2)</f>
        <v>0</v>
      </c>
      <c r="T452" s="125">
        <f>[1]!VendorFilteredRows( EquipmentListTable[],EquipmentListTable[Supplier], FilterSpecs!$A$6, $A$2)</f>
        <v>0</v>
      </c>
      <c r="U452" s="125">
        <f>[1]!VendorFilteredRows( EquipmentListTable[],EquipmentListTable[Supplier], FilterSpecs!$A$6, $A$2)</f>
        <v>0</v>
      </c>
      <c r="V452" s="125">
        <f>[1]!VendorFilteredRows( EquipmentListTable[],EquipmentListTable[Supplier], FilterSpecs!$A$6, $A$2)</f>
        <v>0</v>
      </c>
      <c r="W452" s="125">
        <f>[1]!VendorFilteredRows( EquipmentListTable[],EquipmentListTable[Supplier], FilterSpecs!$A$6, $A$2)</f>
        <v>0</v>
      </c>
      <c r="X452" s="125" t="str">
        <f>[1]!VendorFilteredRows( EquipmentListTable[],EquipmentListTable[Supplier], FilterSpecs!$A$6, $A$2)</f>
        <v>https://www.sparkfun.com/products/12572</v>
      </c>
      <c r="Y452" s="125" t="str">
        <f>[1]!VendorFilteredRows( EquipmentListTable[],EquipmentListTable[Supplier], FilterSpecs!$A$6, $A$2)</f>
        <v>https://cdn.sparkfun.com/r/92-92/assets/parts/9/2/2/2/12572-01.jpg</v>
      </c>
      <c r="Z452" s="125" t="str">
        <f>[1]!VendorFilteredRows( EquipmentListTable[],EquipmentListTable[Supplier], FilterSpecs!$A$6, $A$2)</f>
        <v>https://www.sparkfun.com/products/12572</v>
      </c>
      <c r="AA452" s="125" t="str">
        <f>[1]!VendorFilteredRows( EquipmentListTable[],EquipmentListTable[Supplier], FilterSpecs!$A$6, $A$2)</f>
        <v>https://www.mouser.com/ProductDetail/474-TOL-12572</v>
      </c>
      <c r="AB452" s="125"/>
      <c r="AC452" s="125"/>
    </row>
    <row r="453" spans="1:29" x14ac:dyDescent="0.3">
      <c r="A453" s="125" t="str">
        <f>[1]!VendorFilteredRows( EquipmentListTable[],EquipmentListTable[Supplier], FilterSpecs!$A$6, $A$2)</f>
        <v>Tools</v>
      </c>
      <c r="B453" s="125" t="str">
        <f>[1]!VendorFilteredRows( EquipmentListTable[],EquipmentListTable[Supplier], FilterSpecs!$A$6, $A$2)</f>
        <v>Hand Tools</v>
      </c>
      <c r="C453" s="125" t="str">
        <f>[1]!VendorFilteredRows( EquipmentListTable[],EquipmentListTable[Supplier], FilterSpecs!$A$6, $A$2)</f>
        <v>SparkFun</v>
      </c>
      <c r="D453" s="125" t="str">
        <f>[1]!VendorFilteredRows( EquipmentListTable[],EquipmentListTable[Supplier], FilterSpecs!$A$6, $A$2)</f>
        <v>TOL-08793</v>
      </c>
      <c r="E453" s="125">
        <f>[1]!VendorFilteredRows( EquipmentListTable[],EquipmentListTable[Supplier], FilterSpecs!$A$6, $A$2)</f>
        <v>0</v>
      </c>
      <c r="F453" s="125">
        <f>[1]!VendorFilteredRows( EquipmentListTable[],EquipmentListTable[Supplier], FilterSpecs!$A$6, $A$2)</f>
        <v>0</v>
      </c>
      <c r="G453" s="125">
        <f>[1]!VendorFilteredRows( EquipmentListTable[],EquipmentListTable[Supplier], FilterSpecs!$A$6, $A$2)</f>
        <v>0</v>
      </c>
      <c r="H453" s="125">
        <f>[1]!VendorFilteredRows( EquipmentListTable[],EquipmentListTable[Supplier], FilterSpecs!$A$6, $A$2)</f>
        <v>0</v>
      </c>
      <c r="I453" s="125">
        <f>[1]!VendorFilteredRows( EquipmentListTable[],EquipmentListTable[Supplier], FilterSpecs!$A$6, $A$2)</f>
        <v>0</v>
      </c>
      <c r="J453" s="125">
        <f>[1]!VendorFilteredRows( EquipmentListTable[],EquipmentListTable[Supplier], FilterSpecs!$A$6, $A$2)</f>
        <v>0</v>
      </c>
      <c r="K453" s="125">
        <f>[1]!VendorFilteredRows( EquipmentListTable[],EquipmentListTable[Supplier], FilterSpecs!$A$6, $A$2)</f>
        <v>0</v>
      </c>
      <c r="L453" s="125">
        <f>[1]!VendorFilteredRows( EquipmentListTable[],EquipmentListTable[Supplier], FilterSpecs!$A$6, $A$2)</f>
        <v>0</v>
      </c>
      <c r="M453" s="125" t="str">
        <f>[1]!VendorFilteredRows( EquipmentListTable[],EquipmentListTable[Supplier], FilterSpecs!$A$6, $A$2)</f>
        <v>Needle Nose Pliers</v>
      </c>
      <c r="N453" s="125">
        <f>[1]!VendorFilteredRows( EquipmentListTable[],EquipmentListTable[Supplier], FilterSpecs!$A$6, $A$2)</f>
        <v>1.95</v>
      </c>
      <c r="O453" s="125">
        <f>[1]!VendorFilteredRows( EquipmentListTable[],EquipmentListTable[Supplier], FilterSpecs!$A$6, $A$2)</f>
        <v>0</v>
      </c>
      <c r="P453" s="125" t="str">
        <f>[1]!VendorFilteredRows( EquipmentListTable[],EquipmentListTable[Supplier], FilterSpecs!$A$6, $A$2)</f>
        <v>E</v>
      </c>
      <c r="Q453" s="125">
        <f>[1]!VendorFilteredRows( EquipmentListTable[],EquipmentListTable[Supplier], FilterSpecs!$A$6, $A$2)</f>
        <v>630</v>
      </c>
      <c r="R453" s="125" t="str">
        <f>[1]!VendorFilteredRows( EquipmentListTable[],EquipmentListTable[Supplier], FilterSpecs!$A$6, $A$2)</f>
        <v>TOL-08793</v>
      </c>
      <c r="S453" s="125">
        <f>[1]!VendorFilteredRows( EquipmentListTable[],EquipmentListTable[Supplier], FilterSpecs!$A$6, $A$2)</f>
        <v>0</v>
      </c>
      <c r="T453" s="125">
        <f>[1]!VendorFilteredRows( EquipmentListTable[],EquipmentListTable[Supplier], FilterSpecs!$A$6, $A$2)</f>
        <v>0</v>
      </c>
      <c r="U453" s="125">
        <f>[1]!VendorFilteredRows( EquipmentListTable[],EquipmentListTable[Supplier], FilterSpecs!$A$6, $A$2)</f>
        <v>0</v>
      </c>
      <c r="V453" s="125">
        <f>[1]!VendorFilteredRows( EquipmentListTable[],EquipmentListTable[Supplier], FilterSpecs!$A$6, $A$2)</f>
        <v>0</v>
      </c>
      <c r="W453" s="125">
        <f>[1]!VendorFilteredRows( EquipmentListTable[],EquipmentListTable[Supplier], FilterSpecs!$A$6, $A$2)</f>
        <v>0</v>
      </c>
      <c r="X453" s="125" t="str">
        <f>[1]!VendorFilteredRows( EquipmentListTable[],EquipmentListTable[Supplier], FilterSpecs!$A$6, $A$2)</f>
        <v>https://www.sparkfun.com/products/8793</v>
      </c>
      <c r="Y453" s="125" t="str">
        <f>[1]!VendorFilteredRows( EquipmentListTable[],EquipmentListTable[Supplier], FilterSpecs!$A$6, $A$2)</f>
        <v>https://cdn.sparkfun.com/r/92-92/assets/parts/2/0/3/3/08793-03-L.jpg</v>
      </c>
      <c r="Z453" s="125" t="str">
        <f>[1]!VendorFilteredRows( EquipmentListTable[],EquipmentListTable[Supplier], FilterSpecs!$A$6, $A$2)</f>
        <v>https://www.sparkfun.com/products/08793</v>
      </c>
      <c r="AA453" s="125" t="str">
        <f>[1]!VendorFilteredRows( EquipmentListTable[],EquipmentListTable[Supplier], FilterSpecs!$A$6, $A$2)</f>
        <v>https://www.mouser.com/ProductDetail/474-TOL-08793</v>
      </c>
      <c r="AB453" s="125"/>
      <c r="AC453" s="125"/>
    </row>
    <row r="454" spans="1:29" x14ac:dyDescent="0.3">
      <c r="A454" s="125" t="str">
        <f>[1]!VendorFilteredRows( EquipmentListTable[],EquipmentListTable[Supplier], FilterSpecs!$A$6, $A$2)</f>
        <v>Tools</v>
      </c>
      <c r="B454" s="125" t="str">
        <f>[1]!VendorFilteredRows( EquipmentListTable[],EquipmentListTable[Supplier], FilterSpecs!$A$6, $A$2)</f>
        <v>Hand Tools</v>
      </c>
      <c r="C454" s="125" t="str">
        <f>[1]!VendorFilteredRows( EquipmentListTable[],EquipmentListTable[Supplier], FilterSpecs!$A$6, $A$2)</f>
        <v>SparkFun</v>
      </c>
      <c r="D454" s="125" t="str">
        <f>[1]!VendorFilteredRows( EquipmentListTable[],EquipmentListTable[Supplier], FilterSpecs!$A$6, $A$2)</f>
        <v>TOL-12630</v>
      </c>
      <c r="E454" s="125">
        <f>[1]!VendorFilteredRows( EquipmentListTable[],EquipmentListTable[Supplier], FilterSpecs!$A$6, $A$2)</f>
        <v>0</v>
      </c>
      <c r="F454" s="125">
        <f>[1]!VendorFilteredRows( EquipmentListTable[],EquipmentListTable[Supplier], FilterSpecs!$A$6, $A$2)</f>
        <v>0</v>
      </c>
      <c r="G454" s="125">
        <f>[1]!VendorFilteredRows( EquipmentListTable[],EquipmentListTable[Supplier], FilterSpecs!$A$6, $A$2)</f>
        <v>0</v>
      </c>
      <c r="H454" s="125">
        <f>[1]!VendorFilteredRows( EquipmentListTable[],EquipmentListTable[Supplier], FilterSpecs!$A$6, $A$2)</f>
        <v>0</v>
      </c>
      <c r="I454" s="125">
        <f>[1]!VendorFilteredRows( EquipmentListTable[],EquipmentListTable[Supplier], FilterSpecs!$A$6, $A$2)</f>
        <v>0</v>
      </c>
      <c r="J454" s="125">
        <f>[1]!VendorFilteredRows( EquipmentListTable[],EquipmentListTable[Supplier], FilterSpecs!$A$6, $A$2)</f>
        <v>0</v>
      </c>
      <c r="K454" s="125">
        <f>[1]!VendorFilteredRows( EquipmentListTable[],EquipmentListTable[Supplier], FilterSpecs!$A$6, $A$2)</f>
        <v>0</v>
      </c>
      <c r="L454" s="125">
        <f>[1]!VendorFilteredRows( EquipmentListTable[],EquipmentListTable[Supplier], FilterSpecs!$A$6, $A$2)</f>
        <v>0</v>
      </c>
      <c r="M454" s="125" t="str">
        <f>[1]!VendorFilteredRows( EquipmentListTable[],EquipmentListTable[Supplier], FilterSpecs!$A$6, $A$2)</f>
        <v>Wire Strippers - 30AWG (Hakko)</v>
      </c>
      <c r="N454" s="125">
        <f>[1]!VendorFilteredRows( EquipmentListTable[],EquipmentListTable[Supplier], FilterSpecs!$A$6, $A$2)</f>
        <v>9.9499999999999993</v>
      </c>
      <c r="O454" s="125">
        <f>[1]!VendorFilteredRows( EquipmentListTable[],EquipmentListTable[Supplier], FilterSpecs!$A$6, $A$2)</f>
        <v>0</v>
      </c>
      <c r="P454" s="125" t="str">
        <f>[1]!VendorFilteredRows( EquipmentListTable[],EquipmentListTable[Supplier], FilterSpecs!$A$6, $A$2)</f>
        <v>E</v>
      </c>
      <c r="Q454" s="125">
        <f>[1]!VendorFilteredRows( EquipmentListTable[],EquipmentListTable[Supplier], FilterSpecs!$A$6, $A$2)</f>
        <v>633</v>
      </c>
      <c r="R454" s="125" t="str">
        <f>[1]!VendorFilteredRows( EquipmentListTable[],EquipmentListTable[Supplier], FilterSpecs!$A$6, $A$2)</f>
        <v>TOL-12630</v>
      </c>
      <c r="S454" s="125">
        <f>[1]!VendorFilteredRows( EquipmentListTable[],EquipmentListTable[Supplier], FilterSpecs!$A$6, $A$2)</f>
        <v>0</v>
      </c>
      <c r="T454" s="125">
        <f>[1]!VendorFilteredRows( EquipmentListTable[],EquipmentListTable[Supplier], FilterSpecs!$A$6, $A$2)</f>
        <v>0</v>
      </c>
      <c r="U454" s="125">
        <f>[1]!VendorFilteredRows( EquipmentListTable[],EquipmentListTable[Supplier], FilterSpecs!$A$6, $A$2)</f>
        <v>0</v>
      </c>
      <c r="V454" s="125">
        <f>[1]!VendorFilteredRows( EquipmentListTable[],EquipmentListTable[Supplier], FilterSpecs!$A$6, $A$2)</f>
        <v>0</v>
      </c>
      <c r="W454" s="125">
        <f>[1]!VendorFilteredRows( EquipmentListTable[],EquipmentListTable[Supplier], FilterSpecs!$A$6, $A$2)</f>
        <v>0</v>
      </c>
      <c r="X454" s="125" t="str">
        <f>[1]!VendorFilteredRows( EquipmentListTable[],EquipmentListTable[Supplier], FilterSpecs!$A$6, $A$2)</f>
        <v>https://www.sparkfun.com/products/12630</v>
      </c>
      <c r="Y454" s="125" t="str">
        <f>[1]!VendorFilteredRows( EquipmentListTable[],EquipmentListTable[Supplier], FilterSpecs!$A$6, $A$2)</f>
        <v>https://cdn.sparkfun.com/r/92-92/assets/parts/9/3/1/2/12630-01.jpg</v>
      </c>
      <c r="Z454" s="125" t="str">
        <f>[1]!VendorFilteredRows( EquipmentListTable[],EquipmentListTable[Supplier], FilterSpecs!$A$6, $A$2)</f>
        <v>https://www.sparkfun.com/products/12630</v>
      </c>
      <c r="AA454" s="125" t="str">
        <f>[1]!VendorFilteredRows( EquipmentListTable[],EquipmentListTable[Supplier], FilterSpecs!$A$6, $A$2)</f>
        <v>https://www.mouser.com/ProductDetail/474-TOL-12630</v>
      </c>
      <c r="AB454" s="125"/>
      <c r="AC454" s="125"/>
    </row>
    <row r="455" spans="1:29" x14ac:dyDescent="0.3">
      <c r="A455" s="125" t="str">
        <f>[1]!VendorFilteredRows( EquipmentListTable[],EquipmentListTable[Supplier], FilterSpecs!$A$6, $A$2)</f>
        <v>Tools</v>
      </c>
      <c r="B455" s="125" t="str">
        <f>[1]!VendorFilteredRows( EquipmentListTable[],EquipmentListTable[Supplier], FilterSpecs!$A$6, $A$2)</f>
        <v>Hand Tools</v>
      </c>
      <c r="C455" s="125" t="str">
        <f>[1]!VendorFilteredRows( EquipmentListTable[],EquipmentListTable[Supplier], FilterSpecs!$A$6, $A$2)</f>
        <v>SparkFun</v>
      </c>
      <c r="D455" s="125" t="str">
        <f>[1]!VendorFilteredRows( EquipmentListTable[],EquipmentListTable[Supplier], FilterSpecs!$A$6, $A$2)</f>
        <v>TOL-08794</v>
      </c>
      <c r="E455" s="125">
        <f>[1]!VendorFilteredRows( EquipmentListTable[],EquipmentListTable[Supplier], FilterSpecs!$A$6, $A$2)</f>
        <v>0</v>
      </c>
      <c r="F455" s="125">
        <f>[1]!VendorFilteredRows( EquipmentListTable[],EquipmentListTable[Supplier], FilterSpecs!$A$6, $A$2)</f>
        <v>0</v>
      </c>
      <c r="G455" s="125">
        <f>[1]!VendorFilteredRows( EquipmentListTable[],EquipmentListTable[Supplier], FilterSpecs!$A$6, $A$2)</f>
        <v>0</v>
      </c>
      <c r="H455" s="125">
        <f>[1]!VendorFilteredRows( EquipmentListTable[],EquipmentListTable[Supplier], FilterSpecs!$A$6, $A$2)</f>
        <v>0</v>
      </c>
      <c r="I455" s="125">
        <f>[1]!VendorFilteredRows( EquipmentListTable[],EquipmentListTable[Supplier], FilterSpecs!$A$6, $A$2)</f>
        <v>0</v>
      </c>
      <c r="J455" s="125">
        <f>[1]!VendorFilteredRows( EquipmentListTable[],EquipmentListTable[Supplier], FilterSpecs!$A$6, $A$2)</f>
        <v>0</v>
      </c>
      <c r="K455" s="125">
        <f>[1]!VendorFilteredRows( EquipmentListTable[],EquipmentListTable[Supplier], FilterSpecs!$A$6, $A$2)</f>
        <v>0</v>
      </c>
      <c r="L455" s="125">
        <f>[1]!VendorFilteredRows( EquipmentListTable[],EquipmentListTable[Supplier], FilterSpecs!$A$6, $A$2)</f>
        <v>0</v>
      </c>
      <c r="M455" s="125" t="str">
        <f>[1]!VendorFilteredRows( EquipmentListTable[],EquipmentListTable[Supplier], FilterSpecs!$A$6, $A$2)</f>
        <v>Diagonal Cutters</v>
      </c>
      <c r="N455" s="125">
        <f>[1]!VendorFilteredRows( EquipmentListTable[],EquipmentListTable[Supplier], FilterSpecs!$A$6, $A$2)</f>
        <v>1.95</v>
      </c>
      <c r="O455" s="125">
        <f>[1]!VendorFilteredRows( EquipmentListTable[],EquipmentListTable[Supplier], FilterSpecs!$A$6, $A$2)</f>
        <v>0</v>
      </c>
      <c r="P455" s="125" t="str">
        <f>[1]!VendorFilteredRows( EquipmentListTable[],EquipmentListTable[Supplier], FilterSpecs!$A$6, $A$2)</f>
        <v>E</v>
      </c>
      <c r="Q455" s="125">
        <f>[1]!VendorFilteredRows( EquipmentListTable[],EquipmentListTable[Supplier], FilterSpecs!$A$6, $A$2)</f>
        <v>635</v>
      </c>
      <c r="R455" s="125" t="str">
        <f>[1]!VendorFilteredRows( EquipmentListTable[],EquipmentListTable[Supplier], FilterSpecs!$A$6, $A$2)</f>
        <v>TOL-08794</v>
      </c>
      <c r="S455" s="125">
        <f>[1]!VendorFilteredRows( EquipmentListTable[],EquipmentListTable[Supplier], FilterSpecs!$A$6, $A$2)</f>
        <v>0</v>
      </c>
      <c r="T455" s="125">
        <f>[1]!VendorFilteredRows( EquipmentListTable[],EquipmentListTable[Supplier], FilterSpecs!$A$6, $A$2)</f>
        <v>0</v>
      </c>
      <c r="U455" s="125">
        <f>[1]!VendorFilteredRows( EquipmentListTable[],EquipmentListTable[Supplier], FilterSpecs!$A$6, $A$2)</f>
        <v>0</v>
      </c>
      <c r="V455" s="125">
        <f>[1]!VendorFilteredRows( EquipmentListTable[],EquipmentListTable[Supplier], FilterSpecs!$A$6, $A$2)</f>
        <v>0</v>
      </c>
      <c r="W455" s="125">
        <f>[1]!VendorFilteredRows( EquipmentListTable[],EquipmentListTable[Supplier], FilterSpecs!$A$6, $A$2)</f>
        <v>0</v>
      </c>
      <c r="X455" s="125" t="str">
        <f>[1]!VendorFilteredRows( EquipmentListTable[],EquipmentListTable[Supplier], FilterSpecs!$A$6, $A$2)</f>
        <v>https://www.sparkfun.com/products/8794</v>
      </c>
      <c r="Y455" s="125" t="str">
        <f>[1]!VendorFilteredRows( EquipmentListTable[],EquipmentListTable[Supplier], FilterSpecs!$A$6, $A$2)</f>
        <v>https://cdn.sparkfun.com/r/92-92/assets/parts/2/0/3/4/08794-03-L.jpg</v>
      </c>
      <c r="Z455" s="125" t="str">
        <f>[1]!VendorFilteredRows( EquipmentListTable[],EquipmentListTable[Supplier], FilterSpecs!$A$6, $A$2)</f>
        <v>https://www.sparkfun.com/products/08794</v>
      </c>
      <c r="AA455" s="125" t="str">
        <f>[1]!VendorFilteredRows( EquipmentListTable[],EquipmentListTable[Supplier], FilterSpecs!$A$6, $A$2)</f>
        <v>https://www.mouser.com/ProductDetail/474-TOL-08794</v>
      </c>
      <c r="AB455" s="125"/>
      <c r="AC455" s="125"/>
    </row>
    <row r="456" spans="1:29" x14ac:dyDescent="0.3">
      <c r="A456" s="125" t="str">
        <f>[1]!VendorFilteredRows( EquipmentListTable[],EquipmentListTable[Supplier], FilterSpecs!$A$6, $A$2)</f>
        <v>Tools</v>
      </c>
      <c r="B456" s="125" t="str">
        <f>[1]!VendorFilteredRows( EquipmentListTable[],EquipmentListTable[Supplier], FilterSpecs!$A$6, $A$2)</f>
        <v>Hand Tools</v>
      </c>
      <c r="C456" s="125" t="str">
        <f>[1]!VendorFilteredRows( EquipmentListTable[],EquipmentListTable[Supplier], FilterSpecs!$A$6, $A$2)</f>
        <v>SparkFun</v>
      </c>
      <c r="D456" s="125" t="str">
        <f>[1]!VendorFilteredRows( EquipmentListTable[],EquipmentListTable[Supplier], FilterSpecs!$A$6, $A$2)</f>
        <v>TOL-11952</v>
      </c>
      <c r="E456" s="125">
        <f>[1]!VendorFilteredRows( EquipmentListTable[],EquipmentListTable[Supplier], FilterSpecs!$A$6, $A$2)</f>
        <v>0</v>
      </c>
      <c r="F456" s="125">
        <f>[1]!VendorFilteredRows( EquipmentListTable[],EquipmentListTable[Supplier], FilterSpecs!$A$6, $A$2)</f>
        <v>0</v>
      </c>
      <c r="G456" s="125">
        <f>[1]!VendorFilteredRows( EquipmentListTable[],EquipmentListTable[Supplier], FilterSpecs!$A$6, $A$2)</f>
        <v>0</v>
      </c>
      <c r="H456" s="125">
        <f>[1]!VendorFilteredRows( EquipmentListTable[],EquipmentListTable[Supplier], FilterSpecs!$A$6, $A$2)</f>
        <v>0</v>
      </c>
      <c r="I456" s="125">
        <f>[1]!VendorFilteredRows( EquipmentListTable[],EquipmentListTable[Supplier], FilterSpecs!$A$6, $A$2)</f>
        <v>0</v>
      </c>
      <c r="J456" s="125">
        <f>[1]!VendorFilteredRows( EquipmentListTable[],EquipmentListTable[Supplier], FilterSpecs!$A$6, $A$2)</f>
        <v>0</v>
      </c>
      <c r="K456" s="125">
        <f>[1]!VendorFilteredRows( EquipmentListTable[],EquipmentListTable[Supplier], FilterSpecs!$A$6, $A$2)</f>
        <v>0</v>
      </c>
      <c r="L456" s="125">
        <f>[1]!VendorFilteredRows( EquipmentListTable[],EquipmentListTable[Supplier], FilterSpecs!$A$6, $A$2)</f>
        <v>0</v>
      </c>
      <c r="M456" s="125" t="str">
        <f>[1]!VendorFilteredRows( EquipmentListTable[],EquipmentListTable[Supplier], FilterSpecs!$A$6, $A$2)</f>
        <v>Flush Cutters - Hakko</v>
      </c>
      <c r="N456" s="125">
        <f>[1]!VendorFilteredRows( EquipmentListTable[],EquipmentListTable[Supplier], FilterSpecs!$A$6, $A$2)</f>
        <v>6.95</v>
      </c>
      <c r="O456" s="125">
        <f>[1]!VendorFilteredRows( EquipmentListTable[],EquipmentListTable[Supplier], FilterSpecs!$A$6, $A$2)</f>
        <v>0</v>
      </c>
      <c r="P456" s="125" t="str">
        <f>[1]!VendorFilteredRows( EquipmentListTable[],EquipmentListTable[Supplier], FilterSpecs!$A$6, $A$2)</f>
        <v>E</v>
      </c>
      <c r="Q456" s="125">
        <f>[1]!VendorFilteredRows( EquipmentListTable[],EquipmentListTable[Supplier], FilterSpecs!$A$6, $A$2)</f>
        <v>636</v>
      </c>
      <c r="R456" s="125" t="str">
        <f>[1]!VendorFilteredRows( EquipmentListTable[],EquipmentListTable[Supplier], FilterSpecs!$A$6, $A$2)</f>
        <v>TOL-11952</v>
      </c>
      <c r="S456" s="125">
        <f>[1]!VendorFilteredRows( EquipmentListTable[],EquipmentListTable[Supplier], FilterSpecs!$A$6, $A$2)</f>
        <v>0</v>
      </c>
      <c r="T456" s="125">
        <f>[1]!VendorFilteredRows( EquipmentListTable[],EquipmentListTable[Supplier], FilterSpecs!$A$6, $A$2)</f>
        <v>0</v>
      </c>
      <c r="U456" s="125">
        <f>[1]!VendorFilteredRows( EquipmentListTable[],EquipmentListTable[Supplier], FilterSpecs!$A$6, $A$2)</f>
        <v>0</v>
      </c>
      <c r="V456" s="125">
        <f>[1]!VendorFilteredRows( EquipmentListTable[],EquipmentListTable[Supplier], FilterSpecs!$A$6, $A$2)</f>
        <v>0</v>
      </c>
      <c r="W456" s="125">
        <f>[1]!VendorFilteredRows( EquipmentListTable[],EquipmentListTable[Supplier], FilterSpecs!$A$6, $A$2)</f>
        <v>0</v>
      </c>
      <c r="X456" s="125" t="str">
        <f>[1]!VendorFilteredRows( EquipmentListTable[],EquipmentListTable[Supplier], FilterSpecs!$A$6, $A$2)</f>
        <v>https://www.sparkfun.com/products/11952</v>
      </c>
      <c r="Y456" s="125" t="str">
        <f>[1]!VendorFilteredRows( EquipmentListTable[],EquipmentListTable[Supplier], FilterSpecs!$A$6, $A$2)</f>
        <v>https://cdn.sparkfun.com/r/92-92/assets/parts/8/4/2/2/11952-01.jpg</v>
      </c>
      <c r="Z456" s="125" t="str">
        <f>[1]!VendorFilteredRows( EquipmentListTable[],EquipmentListTable[Supplier], FilterSpecs!$A$6, $A$2)</f>
        <v>https://www.sparkfun.com/products/11952</v>
      </c>
      <c r="AA456" s="125" t="str">
        <f>[1]!VendorFilteredRows( EquipmentListTable[],EquipmentListTable[Supplier], FilterSpecs!$A$6, $A$2)</f>
        <v>https://www.mouser.com/ProductDetail/474-TOL-11952</v>
      </c>
      <c r="AB456" s="125"/>
      <c r="AC456" s="125"/>
    </row>
    <row r="457" spans="1:29" x14ac:dyDescent="0.3">
      <c r="A457" s="125" t="str">
        <f>[1]!VendorFilteredRows( EquipmentListTable[],EquipmentListTable[Supplier], FilterSpecs!$A$6, $A$2)</f>
        <v>Tools</v>
      </c>
      <c r="B457" s="125" t="str">
        <f>[1]!VendorFilteredRows( EquipmentListTable[],EquipmentListTable[Supplier], FilterSpecs!$A$6, $A$2)</f>
        <v>Hand Tools</v>
      </c>
      <c r="C457" s="125" t="str">
        <f>[1]!VendorFilteredRows( EquipmentListTable[],EquipmentListTable[Supplier], FilterSpecs!$A$6, $A$2)</f>
        <v>SparkFun</v>
      </c>
      <c r="D457" s="125" t="str">
        <f>[1]!VendorFilteredRows( EquipmentListTable[],EquipmentListTable[Supplier], FilterSpecs!$A$6, $A$2)</f>
        <v>TOL-09200</v>
      </c>
      <c r="E457" s="125">
        <f>[1]!VendorFilteredRows( EquipmentListTable[],EquipmentListTable[Supplier], FilterSpecs!$A$6, $A$2)</f>
        <v>0</v>
      </c>
      <c r="F457" s="125">
        <f>[1]!VendorFilteredRows( EquipmentListTable[],EquipmentListTable[Supplier], FilterSpecs!$A$6, $A$2)</f>
        <v>1</v>
      </c>
      <c r="G457" s="125">
        <f>[1]!VendorFilteredRows( EquipmentListTable[],EquipmentListTable[Supplier], FilterSpecs!$A$6, $A$2)</f>
        <v>1</v>
      </c>
      <c r="H457" s="125">
        <f>[1]!VendorFilteredRows( EquipmentListTable[],EquipmentListTable[Supplier], FilterSpecs!$A$6, $A$2)</f>
        <v>1</v>
      </c>
      <c r="I457" s="125">
        <f>[1]!VendorFilteredRows( EquipmentListTable[],EquipmentListTable[Supplier], FilterSpecs!$A$6, $A$2)</f>
        <v>1</v>
      </c>
      <c r="J457" s="125">
        <f>[1]!VendorFilteredRows( EquipmentListTable[],EquipmentListTable[Supplier], FilterSpecs!$A$6, $A$2)</f>
        <v>1</v>
      </c>
      <c r="K457" s="125">
        <f>[1]!VendorFilteredRows( EquipmentListTable[],EquipmentListTable[Supplier], FilterSpecs!$A$6, $A$2)</f>
        <v>0</v>
      </c>
      <c r="L457" s="125">
        <f>[1]!VendorFilteredRows( EquipmentListTable[],EquipmentListTable[Supplier], FilterSpecs!$A$6, $A$2)</f>
        <v>0</v>
      </c>
      <c r="M457" s="125" t="str">
        <f>[1]!VendorFilteredRows( EquipmentListTable[],EquipmentListTable[Supplier], FilterSpecs!$A$6, $A$2)</f>
        <v>Hobby Knife</v>
      </c>
      <c r="N457" s="125">
        <f>[1]!VendorFilteredRows( EquipmentListTable[],EquipmentListTable[Supplier], FilterSpecs!$A$6, $A$2)</f>
        <v>2.95</v>
      </c>
      <c r="O457" s="125">
        <f>[1]!VendorFilteredRows( EquipmentListTable[],EquipmentListTable[Supplier], FilterSpecs!$A$6, $A$2)</f>
        <v>0</v>
      </c>
      <c r="P457" s="125" t="str">
        <f>[1]!VendorFilteredRows( EquipmentListTable[],EquipmentListTable[Supplier], FilterSpecs!$A$6, $A$2)</f>
        <v>E</v>
      </c>
      <c r="Q457" s="125">
        <f>[1]!VendorFilteredRows( EquipmentListTable[],EquipmentListTable[Supplier], FilterSpecs!$A$6, $A$2)</f>
        <v>637</v>
      </c>
      <c r="R457" s="125" t="str">
        <f>[1]!VendorFilteredRows( EquipmentListTable[],EquipmentListTable[Supplier], FilterSpecs!$A$6, $A$2)</f>
        <v>TOL-09200</v>
      </c>
      <c r="S457" s="125">
        <f>[1]!VendorFilteredRows( EquipmentListTable[],EquipmentListTable[Supplier], FilterSpecs!$A$6, $A$2)</f>
        <v>0</v>
      </c>
      <c r="T457" s="125">
        <f>[1]!VendorFilteredRows( EquipmentListTable[],EquipmentListTable[Supplier], FilterSpecs!$A$6, $A$2)</f>
        <v>2.95</v>
      </c>
      <c r="U457" s="125">
        <f>[1]!VendorFilteredRows( EquipmentListTable[],EquipmentListTable[Supplier], FilterSpecs!$A$6, $A$2)</f>
        <v>2.95</v>
      </c>
      <c r="V457" s="125">
        <f>[1]!VendorFilteredRows( EquipmentListTable[],EquipmentListTable[Supplier], FilterSpecs!$A$6, $A$2)</f>
        <v>0</v>
      </c>
      <c r="W457" s="125">
        <f>[1]!VendorFilteredRows( EquipmentListTable[],EquipmentListTable[Supplier], FilterSpecs!$A$6, $A$2)</f>
        <v>0</v>
      </c>
      <c r="X457" s="125" t="str">
        <f>[1]!VendorFilteredRows( EquipmentListTable[],EquipmentListTable[Supplier], FilterSpecs!$A$6, $A$2)</f>
        <v>https://www.sparkfun.com/products/9200</v>
      </c>
      <c r="Y457" s="125" t="str">
        <f>[1]!VendorFilteredRows( EquipmentListTable[],EquipmentListTable[Supplier], FilterSpecs!$A$6, $A$2)</f>
        <v>https://cdn.sparkfun.com/r/92-92/assets/parts/2/6/4/6/09200-03.jpg</v>
      </c>
      <c r="Z457" s="125" t="str">
        <f>[1]!VendorFilteredRows( EquipmentListTable[],EquipmentListTable[Supplier], FilterSpecs!$A$6, $A$2)</f>
        <v>https://www.sparkfun.com/products/09200</v>
      </c>
      <c r="AA457" s="125" t="str">
        <f>[1]!VendorFilteredRows( EquipmentListTable[],EquipmentListTable[Supplier], FilterSpecs!$A$6, $A$2)</f>
        <v>https://www.mouser.com/ProductDetail/474-TOL-09200</v>
      </c>
      <c r="AB457" s="125"/>
      <c r="AC457" s="125"/>
    </row>
    <row r="458" spans="1:29" x14ac:dyDescent="0.3">
      <c r="A458" s="125" t="str">
        <f>[1]!VendorFilteredRows( EquipmentListTable[],EquipmentListTable[Supplier], FilterSpecs!$A$6, $A$2)</f>
        <v>Tools</v>
      </c>
      <c r="B458" s="125" t="str">
        <f>[1]!VendorFilteredRows( EquipmentListTable[],EquipmentListTable[Supplier], FilterSpecs!$A$6, $A$2)</f>
        <v>Hand Tools</v>
      </c>
      <c r="C458" s="125" t="str">
        <f>[1]!VendorFilteredRows( EquipmentListTable[],EquipmentListTable[Supplier], FilterSpecs!$A$6, $A$2)</f>
        <v>SparkFun</v>
      </c>
      <c r="D458" s="125" t="str">
        <f>[1]!VendorFilteredRows( EquipmentListTable[],EquipmentListTable[Supplier], FilterSpecs!$A$6, $A$2)</f>
        <v>TOL-10325</v>
      </c>
      <c r="E458" s="125">
        <f>[1]!VendorFilteredRows( EquipmentListTable[],EquipmentListTable[Supplier], FilterSpecs!$A$6, $A$2)</f>
        <v>0</v>
      </c>
      <c r="F458" s="125">
        <f>[1]!VendorFilteredRows( EquipmentListTable[],EquipmentListTable[Supplier], FilterSpecs!$A$6, $A$2)</f>
        <v>1</v>
      </c>
      <c r="G458" s="125">
        <f>[1]!VendorFilteredRows( EquipmentListTable[],EquipmentListTable[Supplier], FilterSpecs!$A$6, $A$2)</f>
        <v>1</v>
      </c>
      <c r="H458" s="125">
        <f>[1]!VendorFilteredRows( EquipmentListTable[],EquipmentListTable[Supplier], FilterSpecs!$A$6, $A$2)</f>
        <v>1</v>
      </c>
      <c r="I458" s="125">
        <f>[1]!VendorFilteredRows( EquipmentListTable[],EquipmentListTable[Supplier], FilterSpecs!$A$6, $A$2)</f>
        <v>1</v>
      </c>
      <c r="J458" s="125">
        <f>[1]!VendorFilteredRows( EquipmentListTable[],EquipmentListTable[Supplier], FilterSpecs!$A$6, $A$2)</f>
        <v>1</v>
      </c>
      <c r="K458" s="125">
        <f>[1]!VendorFilteredRows( EquipmentListTable[],EquipmentListTable[Supplier], FilterSpecs!$A$6, $A$2)</f>
        <v>0</v>
      </c>
      <c r="L458" s="125">
        <f>[1]!VendorFilteredRows( EquipmentListTable[],EquipmentListTable[Supplier], FilterSpecs!$A$6, $A$2)</f>
        <v>0</v>
      </c>
      <c r="M458" s="125" t="str">
        <f>[1]!VendorFilteredRows( EquipmentListTable[],EquipmentListTable[Supplier], FilterSpecs!$A$6, $A$2)</f>
        <v>Hobby Knife Replacement Blades</v>
      </c>
      <c r="N458" s="125">
        <f>[1]!VendorFilteredRows( EquipmentListTable[],EquipmentListTable[Supplier], FilterSpecs!$A$6, $A$2)</f>
        <v>1.95</v>
      </c>
      <c r="O458" s="125">
        <f>[1]!VendorFilteredRows( EquipmentListTable[],EquipmentListTable[Supplier], FilterSpecs!$A$6, $A$2)</f>
        <v>0</v>
      </c>
      <c r="P458" s="125" t="str">
        <f>[1]!VendorFilteredRows( EquipmentListTable[],EquipmentListTable[Supplier], FilterSpecs!$A$6, $A$2)</f>
        <v>E</v>
      </c>
      <c r="Q458" s="125">
        <f>[1]!VendorFilteredRows( EquipmentListTable[],EquipmentListTable[Supplier], FilterSpecs!$A$6, $A$2)</f>
        <v>638</v>
      </c>
      <c r="R458" s="125" t="str">
        <f>[1]!VendorFilteredRows( EquipmentListTable[],EquipmentListTable[Supplier], FilterSpecs!$A$6, $A$2)</f>
        <v>TOL-10325</v>
      </c>
      <c r="S458" s="125">
        <f>[1]!VendorFilteredRows( EquipmentListTable[],EquipmentListTable[Supplier], FilterSpecs!$A$6, $A$2)</f>
        <v>0</v>
      </c>
      <c r="T458" s="125">
        <f>[1]!VendorFilteredRows( EquipmentListTable[],EquipmentListTable[Supplier], FilterSpecs!$A$6, $A$2)</f>
        <v>1.95</v>
      </c>
      <c r="U458" s="125">
        <f>[1]!VendorFilteredRows( EquipmentListTable[],EquipmentListTable[Supplier], FilterSpecs!$A$6, $A$2)</f>
        <v>1.95</v>
      </c>
      <c r="V458" s="125">
        <f>[1]!VendorFilteredRows( EquipmentListTable[],EquipmentListTable[Supplier], FilterSpecs!$A$6, $A$2)</f>
        <v>0</v>
      </c>
      <c r="W458" s="125">
        <f>[1]!VendorFilteredRows( EquipmentListTable[],EquipmentListTable[Supplier], FilterSpecs!$A$6, $A$2)</f>
        <v>0</v>
      </c>
      <c r="X458" s="125" t="str">
        <f>[1]!VendorFilteredRows( EquipmentListTable[],EquipmentListTable[Supplier], FilterSpecs!$A$6, $A$2)</f>
        <v>https://www.sparkfun.com/products/10325</v>
      </c>
      <c r="Y458" s="125" t="str">
        <f>[1]!VendorFilteredRows( EquipmentListTable[],EquipmentListTable[Supplier], FilterSpecs!$A$6, $A$2)</f>
        <v>https://cdn.sparkfun.com/r/92-92/assets/parts/4/7/3/3/10325-02.jpg</v>
      </c>
      <c r="Z458" s="125" t="str">
        <f>[1]!VendorFilteredRows( EquipmentListTable[],EquipmentListTable[Supplier], FilterSpecs!$A$6, $A$2)</f>
        <v>https://www.sparkfun.com/products/10325</v>
      </c>
      <c r="AA458" s="125" t="str">
        <f>[1]!VendorFilteredRows( EquipmentListTable[],EquipmentListTable[Supplier], FilterSpecs!$A$6, $A$2)</f>
        <v>https://www.mouser.com/ProductDetail/474-TOL-10325</v>
      </c>
      <c r="AB458" s="125"/>
      <c r="AC458" s="125"/>
    </row>
    <row r="459" spans="1:29" x14ac:dyDescent="0.3">
      <c r="A459" s="125" t="str">
        <f>[1]!VendorFilteredRows( EquipmentListTable[],EquipmentListTable[Supplier], FilterSpecs!$A$6, $A$2)</f>
        <v>Tools</v>
      </c>
      <c r="B459" s="125" t="str">
        <f>[1]!VendorFilteredRows( EquipmentListTable[],EquipmentListTable[Supplier], FilterSpecs!$A$6, $A$2)</f>
        <v>Hand Tools</v>
      </c>
      <c r="C459" s="125" t="str">
        <f>[1]!VendorFilteredRows( EquipmentListTable[],EquipmentListTable[Supplier], FilterSpecs!$A$6, $A$2)</f>
        <v>SparkFun</v>
      </c>
      <c r="D459" s="125" t="str">
        <f>[1]!VendorFilteredRows( EquipmentListTable[],EquipmentListTable[Supplier], FilterSpecs!$A$6, $A$2)</f>
        <v>TOL-13114</v>
      </c>
      <c r="E459" s="125">
        <f>[1]!VendorFilteredRows( EquipmentListTable[],EquipmentListTable[Supplier], FilterSpecs!$A$6, $A$2)</f>
        <v>0</v>
      </c>
      <c r="F459" s="125">
        <f>[1]!VendorFilteredRows( EquipmentListTable[],EquipmentListTable[Supplier], FilterSpecs!$A$6, $A$2)</f>
        <v>1</v>
      </c>
      <c r="G459" s="125">
        <f>[1]!VendorFilteredRows( EquipmentListTable[],EquipmentListTable[Supplier], FilterSpecs!$A$6, $A$2)</f>
        <v>1</v>
      </c>
      <c r="H459" s="125">
        <f>[1]!VendorFilteredRows( EquipmentListTable[],EquipmentListTable[Supplier], FilterSpecs!$A$6, $A$2)</f>
        <v>1</v>
      </c>
      <c r="I459" s="125">
        <f>[1]!VendorFilteredRows( EquipmentListTable[],EquipmentListTable[Supplier], FilterSpecs!$A$6, $A$2)</f>
        <v>1</v>
      </c>
      <c r="J459" s="125">
        <f>[1]!VendorFilteredRows( EquipmentListTable[],EquipmentListTable[Supplier], FilterSpecs!$A$6, $A$2)</f>
        <v>1</v>
      </c>
      <c r="K459" s="125">
        <f>[1]!VendorFilteredRows( EquipmentListTable[],EquipmentListTable[Supplier], FilterSpecs!$A$6, $A$2)</f>
        <v>0</v>
      </c>
      <c r="L459" s="125">
        <f>[1]!VendorFilteredRows( EquipmentListTable[],EquipmentListTable[Supplier], FilterSpecs!$A$6, $A$2)</f>
        <v>0</v>
      </c>
      <c r="M459" s="125" t="str">
        <f>[1]!VendorFilteredRows( EquipmentListTable[],EquipmentListTable[Supplier], FilterSpecs!$A$6, $A$2)</f>
        <v>Resistor Lead Bending Tool</v>
      </c>
      <c r="N459" s="125">
        <f>[1]!VendorFilteredRows( EquipmentListTable[],EquipmentListTable[Supplier], FilterSpecs!$A$6, $A$2)</f>
        <v>4.8</v>
      </c>
      <c r="O459" s="125">
        <f>[1]!VendorFilteredRows( EquipmentListTable[],EquipmentListTable[Supplier], FilterSpecs!$A$6, $A$2)</f>
        <v>0</v>
      </c>
      <c r="P459" s="125" t="str">
        <f>[1]!VendorFilteredRows( EquipmentListTable[],EquipmentListTable[Supplier], FilterSpecs!$A$6, $A$2)</f>
        <v>E</v>
      </c>
      <c r="Q459" s="125">
        <f>[1]!VendorFilteredRows( EquipmentListTable[],EquipmentListTable[Supplier], FilterSpecs!$A$6, $A$2)</f>
        <v>639</v>
      </c>
      <c r="R459" s="125" t="str">
        <f>[1]!VendorFilteredRows( EquipmentListTable[],EquipmentListTable[Supplier], FilterSpecs!$A$6, $A$2)</f>
        <v>TOL-13114</v>
      </c>
      <c r="S459" s="125">
        <f>[1]!VendorFilteredRows( EquipmentListTable[],EquipmentListTable[Supplier], FilterSpecs!$A$6, $A$2)</f>
        <v>0</v>
      </c>
      <c r="T459" s="125">
        <f>[1]!VendorFilteredRows( EquipmentListTable[],EquipmentListTable[Supplier], FilterSpecs!$A$6, $A$2)</f>
        <v>4.8</v>
      </c>
      <c r="U459" s="125">
        <f>[1]!VendorFilteredRows( EquipmentListTable[],EquipmentListTable[Supplier], FilterSpecs!$A$6, $A$2)</f>
        <v>4.8</v>
      </c>
      <c r="V459" s="125">
        <f>[1]!VendorFilteredRows( EquipmentListTable[],EquipmentListTable[Supplier], FilterSpecs!$A$6, $A$2)</f>
        <v>0</v>
      </c>
      <c r="W459" s="125">
        <f>[1]!VendorFilteredRows( EquipmentListTable[],EquipmentListTable[Supplier], FilterSpecs!$A$6, $A$2)</f>
        <v>0</v>
      </c>
      <c r="X459" s="125" t="str">
        <f>[1]!VendorFilteredRows( EquipmentListTable[],EquipmentListTable[Supplier], FilterSpecs!$A$6, $A$2)</f>
        <v>https://www.sparkfun.com/products/13114</v>
      </c>
      <c r="Y459" s="125" t="str">
        <f>[1]!VendorFilteredRows( EquipmentListTable[],EquipmentListTable[Supplier], FilterSpecs!$A$6, $A$2)</f>
        <v>https://cdn.sparkfun.com/r/92-92/assets/parts/1/0/1/6/6/13114-01.jpg</v>
      </c>
      <c r="Z459" s="125" t="str">
        <f>[1]!VendorFilteredRows( EquipmentListTable[],EquipmentListTable[Supplier], FilterSpecs!$A$6, $A$2)</f>
        <v>https://www.sparkfun.com/products/13114</v>
      </c>
      <c r="AA459" s="125" t="str">
        <f>[1]!VendorFilteredRows( EquipmentListTable[],EquipmentListTable[Supplier], FilterSpecs!$A$6, $A$2)</f>
        <v>https://www.mouser.com/ProductDetail/474-TOL-13114</v>
      </c>
      <c r="AB459" s="125"/>
      <c r="AC459" s="125"/>
    </row>
    <row r="460" spans="1:29" x14ac:dyDescent="0.3">
      <c r="A460" s="125" t="str">
        <f>[1]!VendorFilteredRows( EquipmentListTable[],EquipmentListTable[Supplier], FilterSpecs!$A$6, $A$2)</f>
        <v>Tools</v>
      </c>
      <c r="B460" s="125" t="str">
        <f>[1]!VendorFilteredRows( EquipmentListTable[],EquipmentListTable[Supplier], FilterSpecs!$A$6, $A$2)</f>
        <v>Storage/Organization</v>
      </c>
      <c r="C460" s="125" t="str">
        <f>[1]!VendorFilteredRows( EquipmentListTable[],EquipmentListTable[Supplier], FilterSpecs!$A$6, $A$2)</f>
        <v>SparkFun</v>
      </c>
      <c r="D460" s="125" t="str">
        <f>[1]!VendorFilteredRows( EquipmentListTable[],EquipmentListTable[Supplier], FilterSpecs!$A$6, $A$2)</f>
        <v>TOL-11528</v>
      </c>
      <c r="E460" s="125">
        <f>[1]!VendorFilteredRows( EquipmentListTable[],EquipmentListTable[Supplier], FilterSpecs!$A$6, $A$2)</f>
        <v>0</v>
      </c>
      <c r="F460" s="125">
        <f>[1]!VendorFilteredRows( EquipmentListTable[],EquipmentListTable[Supplier], FilterSpecs!$A$6, $A$2)</f>
        <v>0</v>
      </c>
      <c r="G460" s="125">
        <f>[1]!VendorFilteredRows( EquipmentListTable[],EquipmentListTable[Supplier], FilterSpecs!$A$6, $A$2)</f>
        <v>0</v>
      </c>
      <c r="H460" s="125">
        <f>[1]!VendorFilteredRows( EquipmentListTable[],EquipmentListTable[Supplier], FilterSpecs!$A$6, $A$2)</f>
        <v>0</v>
      </c>
      <c r="I460" s="125">
        <f>[1]!VendorFilteredRows( EquipmentListTable[],EquipmentListTable[Supplier], FilterSpecs!$A$6, $A$2)</f>
        <v>0</v>
      </c>
      <c r="J460" s="125">
        <f>[1]!VendorFilteredRows( EquipmentListTable[],EquipmentListTable[Supplier], FilterSpecs!$A$6, $A$2)</f>
        <v>0</v>
      </c>
      <c r="K460" s="125">
        <f>[1]!VendorFilteredRows( EquipmentListTable[],EquipmentListTable[Supplier], FilterSpecs!$A$6, $A$2)</f>
        <v>0</v>
      </c>
      <c r="L460" s="125">
        <f>[1]!VendorFilteredRows( EquipmentListTable[],EquipmentListTable[Supplier], FilterSpecs!$A$6, $A$2)</f>
        <v>0</v>
      </c>
      <c r="M460" s="125" t="str">
        <f>[1]!VendorFilteredRows( EquipmentListTable[],EquipmentListTable[Supplier], FilterSpecs!$A$6, $A$2)</f>
        <v>Modular Plastic Storage Box - Medium (4 pack)</v>
      </c>
      <c r="N460" s="125">
        <f>[1]!VendorFilteredRows( EquipmentListTable[],EquipmentListTable[Supplier], FilterSpecs!$A$6, $A$2)</f>
        <v>3.95</v>
      </c>
      <c r="O460" s="125">
        <f>[1]!VendorFilteredRows( EquipmentListTable[],EquipmentListTable[Supplier], FilterSpecs!$A$6, $A$2)</f>
        <v>0</v>
      </c>
      <c r="P460" s="125" t="str">
        <f>[1]!VendorFilteredRows( EquipmentListTable[],EquipmentListTable[Supplier], FilterSpecs!$A$6, $A$2)</f>
        <v>A</v>
      </c>
      <c r="Q460" s="125">
        <f>[1]!VendorFilteredRows( EquipmentListTable[],EquipmentListTable[Supplier], FilterSpecs!$A$6, $A$2)</f>
        <v>640</v>
      </c>
      <c r="R460" s="125" t="str">
        <f>[1]!VendorFilteredRows( EquipmentListTable[],EquipmentListTable[Supplier], FilterSpecs!$A$6, $A$2)</f>
        <v>TOL-11528</v>
      </c>
      <c r="S460" s="125">
        <f>[1]!VendorFilteredRows( EquipmentListTable[],EquipmentListTable[Supplier], FilterSpecs!$A$6, $A$2)</f>
        <v>0</v>
      </c>
      <c r="T460" s="125">
        <f>[1]!VendorFilteredRows( EquipmentListTable[],EquipmentListTable[Supplier], FilterSpecs!$A$6, $A$2)</f>
        <v>0</v>
      </c>
      <c r="U460" s="125">
        <f>[1]!VendorFilteredRows( EquipmentListTable[],EquipmentListTable[Supplier], FilterSpecs!$A$6, $A$2)</f>
        <v>0</v>
      </c>
      <c r="V460" s="125">
        <f>[1]!VendorFilteredRows( EquipmentListTable[],EquipmentListTable[Supplier], FilterSpecs!$A$6, $A$2)</f>
        <v>0</v>
      </c>
      <c r="W460" s="125">
        <f>[1]!VendorFilteredRows( EquipmentListTable[],EquipmentListTable[Supplier], FilterSpecs!$A$6, $A$2)</f>
        <v>0</v>
      </c>
      <c r="X460" s="125" t="str">
        <f>[1]!VendorFilteredRows( EquipmentListTable[],EquipmentListTable[Supplier], FilterSpecs!$A$6, $A$2)</f>
        <v>https://www.sparkfun.com/products/11528</v>
      </c>
      <c r="Y460" s="125" t="str">
        <f>[1]!VendorFilteredRows( EquipmentListTable[],EquipmentListTable[Supplier], FilterSpecs!$A$6, $A$2)</f>
        <v>https://cdn.sparkfun.com/r/92-92/assets/parts/7/4/5/3/11528-01.jpg</v>
      </c>
      <c r="Z460" s="125" t="str">
        <f>[1]!VendorFilteredRows( EquipmentListTable[],EquipmentListTable[Supplier], FilterSpecs!$A$6, $A$2)</f>
        <v>https://www.sparkfun.com/products/11528</v>
      </c>
      <c r="AA460" s="125" t="str">
        <f>[1]!VendorFilteredRows( EquipmentListTable[],EquipmentListTable[Supplier], FilterSpecs!$A$6, $A$2)</f>
        <v>https://www.mouser.com/ProductDetail/474-TOL-11528</v>
      </c>
      <c r="AB460" s="125"/>
      <c r="AC460" s="125"/>
    </row>
    <row r="461" spans="1:29" x14ac:dyDescent="0.3">
      <c r="A461" s="125"/>
      <c r="B461" s="125"/>
      <c r="C461" s="125"/>
      <c r="D461" s="125"/>
      <c r="E461" s="125"/>
      <c r="F461" s="125"/>
      <c r="G461" s="125"/>
      <c r="H461" s="125"/>
      <c r="I461" s="125"/>
      <c r="J461" s="125"/>
      <c r="K461" s="125"/>
      <c r="L461" s="125"/>
      <c r="M461" s="125"/>
      <c r="N461" s="125"/>
      <c r="O461" s="125"/>
      <c r="P461" s="125"/>
      <c r="Q461" s="125"/>
      <c r="R461" s="125"/>
      <c r="S461" s="125"/>
      <c r="T461" s="125"/>
      <c r="U461" s="125"/>
      <c r="V461" s="125"/>
      <c r="W461" s="125"/>
      <c r="X461" s="125"/>
      <c r="Y461" s="125"/>
      <c r="Z461" s="125"/>
      <c r="AA461" s="125"/>
      <c r="AB461" s="125"/>
      <c r="AC461" s="125"/>
    </row>
    <row r="462" spans="1:29" x14ac:dyDescent="0.3">
      <c r="A462" s="125"/>
      <c r="B462" s="125"/>
      <c r="C462" s="125"/>
      <c r="D462" s="125"/>
      <c r="E462" s="125"/>
      <c r="F462" s="125"/>
      <c r="G462" s="125"/>
      <c r="H462" s="125"/>
      <c r="I462" s="125"/>
      <c r="J462" s="125"/>
      <c r="K462" s="125"/>
      <c r="L462" s="125"/>
      <c r="M462" s="125"/>
      <c r="N462" s="125"/>
      <c r="O462" s="125"/>
      <c r="P462" s="125"/>
      <c r="Q462" s="125"/>
      <c r="R462" s="125"/>
      <c r="S462" s="125"/>
      <c r="T462" s="125"/>
      <c r="U462" s="125"/>
      <c r="V462" s="125"/>
      <c r="W462" s="125"/>
      <c r="X462" s="125"/>
      <c r="Y462" s="125"/>
      <c r="Z462" s="125"/>
      <c r="AA462" s="125"/>
      <c r="AB462" s="125"/>
      <c r="AC462" s="125"/>
    </row>
    <row r="463" spans="1:29" x14ac:dyDescent="0.3">
      <c r="A463" s="125"/>
      <c r="B463" s="125"/>
      <c r="C463" s="125"/>
      <c r="D463" s="125"/>
      <c r="E463" s="125"/>
      <c r="F463" s="125"/>
      <c r="G463" s="125"/>
      <c r="H463" s="125"/>
      <c r="I463" s="125"/>
      <c r="J463" s="125"/>
      <c r="K463" s="125"/>
      <c r="L463" s="125"/>
      <c r="M463" s="125"/>
      <c r="N463" s="125"/>
      <c r="O463" s="125"/>
      <c r="P463" s="125"/>
      <c r="Q463" s="125"/>
      <c r="R463" s="125"/>
      <c r="S463" s="125"/>
      <c r="T463" s="125"/>
      <c r="U463" s="125"/>
      <c r="V463" s="125"/>
      <c r="W463" s="125"/>
      <c r="X463" s="125"/>
      <c r="Y463" s="125"/>
      <c r="Z463" s="125"/>
      <c r="AA463" s="125"/>
      <c r="AB463" s="125"/>
      <c r="AC463" s="125"/>
    </row>
    <row r="464" spans="1:29" x14ac:dyDescent="0.3">
      <c r="A464" s="125"/>
      <c r="B464" s="125"/>
      <c r="C464" s="125"/>
      <c r="D464" s="125"/>
      <c r="E464" s="125"/>
      <c r="F464" s="125"/>
      <c r="G464" s="125"/>
      <c r="H464" s="125"/>
      <c r="I464" s="125"/>
      <c r="J464" s="125"/>
      <c r="K464" s="125"/>
      <c r="L464" s="125"/>
      <c r="M464" s="125"/>
      <c r="N464" s="125"/>
      <c r="O464" s="125"/>
      <c r="P464" s="125"/>
      <c r="Q464" s="125"/>
      <c r="R464" s="125"/>
      <c r="S464" s="125"/>
      <c r="T464" s="125"/>
      <c r="U464" s="125"/>
      <c r="V464" s="125"/>
      <c r="W464" s="125"/>
      <c r="X464" s="125"/>
      <c r="Y464" s="125"/>
      <c r="Z464" s="125"/>
      <c r="AA464" s="125"/>
      <c r="AB464" s="125"/>
      <c r="AC464" s="125"/>
    </row>
    <row r="465" spans="1:29" x14ac:dyDescent="0.3">
      <c r="A465" s="125"/>
      <c r="B465" s="125"/>
      <c r="C465" s="125"/>
      <c r="D465" s="125"/>
      <c r="E465" s="125"/>
      <c r="F465" s="125"/>
      <c r="G465" s="125"/>
      <c r="H465" s="125"/>
      <c r="I465" s="125"/>
      <c r="J465" s="125"/>
      <c r="K465" s="125"/>
      <c r="L465" s="125"/>
      <c r="M465" s="125"/>
      <c r="N465" s="125"/>
      <c r="O465" s="125"/>
      <c r="P465" s="125"/>
      <c r="Q465" s="125"/>
      <c r="R465" s="125"/>
      <c r="S465" s="125"/>
      <c r="T465" s="125"/>
      <c r="U465" s="125"/>
      <c r="V465" s="125"/>
      <c r="W465" s="125"/>
      <c r="X465" s="125"/>
      <c r="Y465" s="125"/>
      <c r="Z465" s="125"/>
      <c r="AA465" s="125"/>
      <c r="AB465" s="125"/>
      <c r="AC465" s="125"/>
    </row>
    <row r="466" spans="1:29" x14ac:dyDescent="0.3">
      <c r="A466" s="125"/>
      <c r="B466" s="125"/>
      <c r="C466" s="125"/>
      <c r="D466" s="125"/>
      <c r="E466" s="125"/>
      <c r="F466" s="125"/>
      <c r="G466" s="125"/>
      <c r="H466" s="125"/>
      <c r="I466" s="125"/>
      <c r="J466" s="125"/>
      <c r="K466" s="125"/>
      <c r="L466" s="125"/>
      <c r="M466" s="125"/>
      <c r="N466" s="125"/>
      <c r="O466" s="125"/>
      <c r="P466" s="125"/>
      <c r="Q466" s="125"/>
      <c r="R466" s="125"/>
      <c r="S466" s="125"/>
      <c r="T466" s="125"/>
      <c r="U466" s="125"/>
      <c r="V466" s="125"/>
      <c r="W466" s="125"/>
      <c r="X466" s="125"/>
      <c r="Y466" s="125"/>
      <c r="Z466" s="125"/>
      <c r="AA466" s="125"/>
      <c r="AB466" s="125"/>
      <c r="AC466" s="125"/>
    </row>
    <row r="467" spans="1:29" x14ac:dyDescent="0.3">
      <c r="A467" s="125"/>
      <c r="B467" s="125"/>
      <c r="C467" s="125"/>
      <c r="D467" s="125"/>
      <c r="E467" s="125"/>
      <c r="F467" s="125"/>
      <c r="G467" s="125"/>
      <c r="H467" s="125"/>
      <c r="I467" s="125"/>
      <c r="J467" s="125"/>
      <c r="K467" s="125"/>
      <c r="L467" s="125"/>
      <c r="M467" s="125"/>
      <c r="N467" s="125"/>
      <c r="O467" s="125"/>
      <c r="P467" s="125"/>
      <c r="Q467" s="125"/>
      <c r="R467" s="125"/>
      <c r="S467" s="125"/>
      <c r="T467" s="125"/>
      <c r="U467" s="125"/>
      <c r="V467" s="125"/>
      <c r="W467" s="125"/>
      <c r="X467" s="125"/>
      <c r="Y467" s="125"/>
      <c r="Z467" s="125"/>
      <c r="AA467" s="125"/>
      <c r="AB467" s="125"/>
      <c r="AC467" s="125"/>
    </row>
    <row r="468" spans="1:29" x14ac:dyDescent="0.3">
      <c r="A468" s="125"/>
      <c r="B468" s="125"/>
      <c r="C468" s="125"/>
      <c r="D468" s="125"/>
      <c r="E468" s="125"/>
      <c r="F468" s="125"/>
      <c r="G468" s="125"/>
      <c r="H468" s="125"/>
      <c r="I468" s="125"/>
      <c r="J468" s="125"/>
      <c r="K468" s="125"/>
      <c r="L468" s="125"/>
      <c r="M468" s="125"/>
      <c r="N468" s="125"/>
      <c r="O468" s="125"/>
      <c r="P468" s="125"/>
      <c r="Q468" s="125"/>
      <c r="R468" s="125"/>
      <c r="S468" s="125"/>
      <c r="T468" s="125"/>
      <c r="U468" s="125"/>
      <c r="V468" s="125"/>
      <c r="W468" s="125"/>
      <c r="X468" s="125"/>
      <c r="Y468" s="125"/>
      <c r="Z468" s="125"/>
      <c r="AA468" s="125"/>
      <c r="AB468" s="125"/>
      <c r="AC468" s="125"/>
    </row>
    <row r="469" spans="1:29" x14ac:dyDescent="0.3">
      <c r="A469" s="125"/>
      <c r="B469" s="125"/>
      <c r="C469" s="125"/>
      <c r="D469" s="125"/>
      <c r="E469" s="125"/>
      <c r="F469" s="125"/>
      <c r="G469" s="125"/>
      <c r="H469" s="125"/>
      <c r="I469" s="125"/>
      <c r="J469" s="125"/>
      <c r="K469" s="125"/>
      <c r="L469" s="125"/>
      <c r="M469" s="125"/>
      <c r="N469" s="125"/>
      <c r="O469" s="125"/>
      <c r="P469" s="125"/>
      <c r="Q469" s="125"/>
      <c r="R469" s="125"/>
      <c r="S469" s="125"/>
      <c r="T469" s="125"/>
      <c r="U469" s="125"/>
      <c r="V469" s="125"/>
      <c r="W469" s="125"/>
      <c r="X469" s="125"/>
      <c r="Y469" s="125"/>
      <c r="Z469" s="125"/>
      <c r="AA469" s="125"/>
      <c r="AB469" s="125"/>
      <c r="AC469" s="125"/>
    </row>
    <row r="470" spans="1:29" x14ac:dyDescent="0.3">
      <c r="A470" s="125"/>
      <c r="B470" s="125"/>
      <c r="C470" s="125"/>
      <c r="D470" s="125"/>
      <c r="E470" s="125"/>
      <c r="F470" s="125"/>
      <c r="G470" s="125"/>
      <c r="H470" s="125"/>
      <c r="I470" s="125"/>
      <c r="J470" s="125"/>
      <c r="K470" s="125"/>
      <c r="L470" s="125"/>
      <c r="M470" s="125"/>
      <c r="N470" s="125"/>
      <c r="O470" s="125"/>
      <c r="P470" s="125"/>
      <c r="Q470" s="125"/>
      <c r="R470" s="125"/>
      <c r="S470" s="125"/>
      <c r="T470" s="125"/>
      <c r="U470" s="125"/>
      <c r="V470" s="125"/>
      <c r="W470" s="125"/>
      <c r="X470" s="125"/>
      <c r="Y470" s="125"/>
      <c r="Z470" s="125"/>
      <c r="AA470" s="125"/>
      <c r="AB470" s="125"/>
      <c r="AC470" s="125"/>
    </row>
    <row r="471" spans="1:29" x14ac:dyDescent="0.3">
      <c r="A471" s="125"/>
      <c r="B471" s="125"/>
      <c r="C471" s="125"/>
      <c r="D471" s="125"/>
      <c r="E471" s="125"/>
      <c r="F471" s="125"/>
      <c r="G471" s="125"/>
      <c r="H471" s="125"/>
      <c r="I471" s="125"/>
      <c r="J471" s="125"/>
      <c r="K471" s="125"/>
      <c r="L471" s="125"/>
      <c r="M471" s="125"/>
      <c r="N471" s="125"/>
      <c r="O471" s="125"/>
      <c r="P471" s="125"/>
      <c r="Q471" s="125"/>
      <c r="R471" s="125"/>
      <c r="S471" s="125"/>
      <c r="T471" s="125"/>
      <c r="U471" s="125"/>
      <c r="V471" s="125"/>
      <c r="W471" s="125"/>
      <c r="X471" s="125"/>
      <c r="Y471" s="125"/>
      <c r="Z471" s="125"/>
      <c r="AA471" s="125"/>
      <c r="AB471" s="125"/>
      <c r="AC471" s="125"/>
    </row>
    <row r="472" spans="1:29" x14ac:dyDescent="0.3">
      <c r="A472" s="125"/>
      <c r="B472" s="125"/>
      <c r="C472" s="125"/>
      <c r="D472" s="125"/>
      <c r="E472" s="125"/>
      <c r="F472" s="125"/>
      <c r="G472" s="125"/>
      <c r="H472" s="125"/>
      <c r="I472" s="125"/>
      <c r="J472" s="125"/>
      <c r="K472" s="125"/>
      <c r="L472" s="125"/>
      <c r="M472" s="125"/>
      <c r="N472" s="125"/>
      <c r="O472" s="125"/>
      <c r="P472" s="125"/>
      <c r="Q472" s="125"/>
      <c r="R472" s="125"/>
      <c r="S472" s="125"/>
      <c r="T472" s="125"/>
      <c r="U472" s="125"/>
      <c r="V472" s="125"/>
      <c r="W472" s="125"/>
      <c r="X472" s="125"/>
      <c r="Y472" s="125"/>
      <c r="Z472" s="125"/>
      <c r="AA472" s="125"/>
      <c r="AB472" s="125"/>
      <c r="AC472" s="125"/>
    </row>
    <row r="473" spans="1:29" x14ac:dyDescent="0.3">
      <c r="A473" s="125"/>
      <c r="B473" s="125"/>
      <c r="C473" s="125"/>
      <c r="D473" s="125"/>
      <c r="E473" s="125"/>
      <c r="F473" s="125"/>
      <c r="G473" s="125"/>
      <c r="H473" s="125"/>
      <c r="I473" s="125"/>
      <c r="J473" s="125"/>
      <c r="K473" s="125"/>
      <c r="L473" s="125"/>
      <c r="M473" s="125"/>
      <c r="N473" s="125"/>
      <c r="O473" s="125"/>
      <c r="P473" s="125"/>
      <c r="Q473" s="125"/>
      <c r="R473" s="125"/>
      <c r="S473" s="125"/>
      <c r="T473" s="125"/>
      <c r="U473" s="125"/>
      <c r="V473" s="125"/>
      <c r="W473" s="125"/>
      <c r="X473" s="125"/>
      <c r="Y473" s="125"/>
      <c r="Z473" s="125"/>
      <c r="AA473" s="125"/>
      <c r="AB473" s="125"/>
      <c r="AC473" s="125"/>
    </row>
    <row r="474" spans="1:29" x14ac:dyDescent="0.3">
      <c r="A474" s="125"/>
      <c r="B474" s="125"/>
      <c r="C474" s="125"/>
      <c r="D474" s="125"/>
      <c r="E474" s="125"/>
      <c r="F474" s="125"/>
      <c r="G474" s="125"/>
      <c r="H474" s="125"/>
      <c r="I474" s="125"/>
      <c r="J474" s="125"/>
      <c r="K474" s="125"/>
      <c r="L474" s="125"/>
      <c r="M474" s="125"/>
      <c r="N474" s="125"/>
      <c r="O474" s="125"/>
      <c r="P474" s="125"/>
      <c r="Q474" s="125"/>
      <c r="R474" s="125"/>
      <c r="S474" s="125"/>
      <c r="T474" s="125"/>
      <c r="U474" s="125"/>
      <c r="V474" s="125"/>
      <c r="W474" s="125"/>
      <c r="X474" s="125"/>
      <c r="Y474" s="125"/>
      <c r="Z474" s="125"/>
      <c r="AA474" s="125"/>
      <c r="AB474" s="125"/>
      <c r="AC474" s="125"/>
    </row>
    <row r="475" spans="1:29" x14ac:dyDescent="0.3">
      <c r="A475" s="125"/>
      <c r="B475" s="125"/>
      <c r="C475" s="125"/>
      <c r="D475" s="125"/>
      <c r="E475" s="125"/>
      <c r="F475" s="125"/>
      <c r="G475" s="125"/>
      <c r="H475" s="125"/>
      <c r="I475" s="125"/>
      <c r="J475" s="125"/>
      <c r="K475" s="125"/>
      <c r="L475" s="125"/>
      <c r="M475" s="125"/>
      <c r="N475" s="125"/>
      <c r="O475" s="125"/>
      <c r="P475" s="125"/>
      <c r="Q475" s="125"/>
      <c r="R475" s="125"/>
      <c r="S475" s="125"/>
      <c r="T475" s="125"/>
      <c r="U475" s="125"/>
      <c r="V475" s="125"/>
      <c r="W475" s="125"/>
      <c r="X475" s="125"/>
      <c r="Y475" s="125"/>
      <c r="Z475" s="125"/>
      <c r="AA475" s="125"/>
      <c r="AB475" s="125"/>
      <c r="AC475" s="125"/>
    </row>
    <row r="476" spans="1:29" x14ac:dyDescent="0.3">
      <c r="A476" s="125"/>
      <c r="B476" s="125"/>
      <c r="C476" s="125"/>
      <c r="D476" s="125"/>
      <c r="E476" s="125"/>
      <c r="F476" s="125"/>
      <c r="G476" s="125"/>
      <c r="H476" s="125"/>
      <c r="I476" s="125"/>
      <c r="J476" s="125"/>
      <c r="K476" s="125"/>
      <c r="L476" s="125"/>
      <c r="M476" s="125"/>
      <c r="N476" s="125"/>
      <c r="O476" s="125"/>
      <c r="P476" s="125"/>
      <c r="Q476" s="125"/>
      <c r="R476" s="125"/>
      <c r="S476" s="125"/>
      <c r="T476" s="125"/>
      <c r="U476" s="125"/>
      <c r="V476" s="125"/>
      <c r="W476" s="125"/>
      <c r="X476" s="125"/>
      <c r="Y476" s="125"/>
      <c r="Z476" s="125"/>
      <c r="AA476" s="125"/>
      <c r="AB476" s="125"/>
      <c r="AC476" s="125"/>
    </row>
    <row r="477" spans="1:29" x14ac:dyDescent="0.3">
      <c r="A477" s="125"/>
      <c r="B477" s="125"/>
      <c r="C477" s="125"/>
      <c r="D477" s="125"/>
      <c r="E477" s="125"/>
      <c r="F477" s="125"/>
      <c r="G477" s="125"/>
      <c r="H477" s="125"/>
      <c r="I477" s="125"/>
      <c r="J477" s="125"/>
      <c r="K477" s="125"/>
      <c r="L477" s="125"/>
      <c r="M477" s="125"/>
      <c r="N477" s="125"/>
      <c r="O477" s="125"/>
      <c r="P477" s="125"/>
      <c r="Q477" s="125"/>
      <c r="R477" s="125"/>
      <c r="S477" s="125"/>
      <c r="T477" s="125"/>
      <c r="U477" s="125"/>
      <c r="V477" s="125"/>
      <c r="W477" s="125"/>
      <c r="X477" s="125"/>
      <c r="Y477" s="125"/>
      <c r="Z477" s="125"/>
      <c r="AA477" s="125"/>
      <c r="AB477" s="125"/>
      <c r="AC477" s="125"/>
    </row>
    <row r="478" spans="1:29" x14ac:dyDescent="0.3">
      <c r="A478" s="125"/>
      <c r="B478" s="125"/>
      <c r="C478" s="125"/>
      <c r="D478" s="125"/>
      <c r="E478" s="125"/>
      <c r="F478" s="125"/>
      <c r="G478" s="125"/>
      <c r="H478" s="125"/>
      <c r="I478" s="125"/>
      <c r="J478" s="125"/>
      <c r="K478" s="125"/>
      <c r="L478" s="125"/>
      <c r="M478" s="125"/>
      <c r="N478" s="125"/>
      <c r="O478" s="125"/>
      <c r="P478" s="125"/>
      <c r="Q478" s="125"/>
      <c r="R478" s="125"/>
      <c r="S478" s="125"/>
      <c r="T478" s="125"/>
      <c r="U478" s="125"/>
      <c r="V478" s="125"/>
      <c r="W478" s="125"/>
      <c r="X478" s="125"/>
      <c r="Y478" s="125"/>
      <c r="Z478" s="125"/>
      <c r="AA478" s="125"/>
      <c r="AB478" s="125"/>
      <c r="AC478" s="125"/>
    </row>
    <row r="479" spans="1:29" x14ac:dyDescent="0.3">
      <c r="A479" s="125"/>
      <c r="B479" s="125"/>
      <c r="C479" s="125"/>
      <c r="D479" s="125"/>
      <c r="E479" s="125"/>
      <c r="F479" s="125"/>
      <c r="G479" s="125"/>
      <c r="H479" s="125"/>
      <c r="I479" s="125"/>
      <c r="J479" s="125"/>
      <c r="K479" s="125"/>
      <c r="L479" s="125"/>
      <c r="M479" s="125"/>
      <c r="N479" s="125"/>
      <c r="O479" s="125"/>
      <c r="P479" s="125"/>
      <c r="Q479" s="125"/>
      <c r="R479" s="125"/>
      <c r="S479" s="125"/>
      <c r="T479" s="125"/>
      <c r="U479" s="125"/>
      <c r="V479" s="125"/>
      <c r="W479" s="125"/>
      <c r="X479" s="125"/>
      <c r="Y479" s="125"/>
      <c r="Z479" s="125"/>
      <c r="AA479" s="125"/>
      <c r="AB479" s="125"/>
      <c r="AC479" s="125"/>
    </row>
    <row r="480" spans="1:29" x14ac:dyDescent="0.3">
      <c r="A480" s="125"/>
      <c r="B480" s="125"/>
      <c r="C480" s="125"/>
      <c r="D480" s="125"/>
      <c r="E480" s="125"/>
      <c r="F480" s="125"/>
      <c r="G480" s="125"/>
      <c r="H480" s="125"/>
      <c r="I480" s="125"/>
      <c r="J480" s="125"/>
      <c r="K480" s="125"/>
      <c r="L480" s="125"/>
      <c r="M480" s="125"/>
      <c r="N480" s="125"/>
      <c r="O480" s="125"/>
      <c r="P480" s="125"/>
      <c r="Q480" s="125"/>
      <c r="R480" s="125"/>
      <c r="S480" s="125"/>
      <c r="T480" s="125"/>
      <c r="U480" s="125"/>
      <c r="V480" s="125"/>
      <c r="W480" s="125"/>
      <c r="X480" s="125"/>
      <c r="Y480" s="125"/>
      <c r="Z480" s="125"/>
      <c r="AA480" s="125"/>
      <c r="AB480" s="125"/>
      <c r="AC480" s="125"/>
    </row>
    <row r="481" spans="1:29" x14ac:dyDescent="0.3">
      <c r="A481" s="125"/>
      <c r="B481" s="125"/>
      <c r="C481" s="125"/>
      <c r="D481" s="125"/>
      <c r="E481" s="125"/>
      <c r="F481" s="125"/>
      <c r="G481" s="125"/>
      <c r="H481" s="125"/>
      <c r="I481" s="125"/>
      <c r="J481" s="125"/>
      <c r="K481" s="125"/>
      <c r="L481" s="125"/>
      <c r="M481" s="125"/>
      <c r="N481" s="125"/>
      <c r="O481" s="125"/>
      <c r="P481" s="125"/>
      <c r="Q481" s="125"/>
      <c r="R481" s="125"/>
      <c r="S481" s="125"/>
      <c r="T481" s="125"/>
      <c r="U481" s="125"/>
      <c r="V481" s="125"/>
      <c r="W481" s="125"/>
      <c r="X481" s="125"/>
      <c r="Y481" s="125"/>
      <c r="Z481" s="125"/>
      <c r="AA481" s="125"/>
      <c r="AB481" s="125"/>
      <c r="AC481" s="125"/>
    </row>
    <row r="482" spans="1:29" x14ac:dyDescent="0.3">
      <c r="A482" s="125"/>
      <c r="B482" s="125"/>
      <c r="C482" s="125"/>
      <c r="D482" s="125"/>
      <c r="E482" s="125"/>
      <c r="F482" s="125"/>
      <c r="G482" s="125"/>
      <c r="H482" s="125"/>
      <c r="I482" s="125"/>
      <c r="J482" s="125"/>
      <c r="K482" s="125"/>
      <c r="L482" s="125"/>
      <c r="M482" s="125"/>
      <c r="N482" s="125"/>
      <c r="O482" s="125"/>
      <c r="P482" s="125"/>
      <c r="Q482" s="125"/>
      <c r="R482" s="125"/>
      <c r="S482" s="125"/>
      <c r="T482" s="125"/>
      <c r="U482" s="125"/>
      <c r="V482" s="125"/>
      <c r="W482" s="125"/>
      <c r="X482" s="125"/>
      <c r="Y482" s="125"/>
      <c r="Z482" s="125"/>
      <c r="AA482" s="125"/>
      <c r="AB482" s="125"/>
      <c r="AC482" s="125"/>
    </row>
    <row r="483" spans="1:29" x14ac:dyDescent="0.3">
      <c r="A483" s="125"/>
      <c r="B483" s="125"/>
      <c r="C483" s="125"/>
      <c r="D483" s="125"/>
      <c r="E483" s="125"/>
      <c r="F483" s="125"/>
      <c r="G483" s="125"/>
      <c r="H483" s="125"/>
      <c r="I483" s="125"/>
      <c r="J483" s="125"/>
      <c r="K483" s="125"/>
      <c r="L483" s="125"/>
      <c r="M483" s="125"/>
      <c r="N483" s="125"/>
      <c r="O483" s="125"/>
      <c r="P483" s="125"/>
      <c r="Q483" s="125"/>
      <c r="R483" s="125"/>
      <c r="S483" s="125"/>
      <c r="T483" s="125"/>
      <c r="U483" s="125"/>
      <c r="V483" s="125"/>
      <c r="W483" s="125"/>
      <c r="X483" s="125"/>
      <c r="Y483" s="125"/>
      <c r="Z483" s="125"/>
      <c r="AA483" s="125"/>
      <c r="AB483" s="125"/>
      <c r="AC483" s="125"/>
    </row>
    <row r="484" spans="1:29" x14ac:dyDescent="0.3">
      <c r="A484" s="125"/>
      <c r="B484" s="125"/>
      <c r="C484" s="125"/>
      <c r="D484" s="125"/>
      <c r="E484" s="125"/>
      <c r="F484" s="125"/>
      <c r="G484" s="125"/>
      <c r="H484" s="125"/>
      <c r="I484" s="125"/>
      <c r="J484" s="125"/>
      <c r="K484" s="125"/>
      <c r="L484" s="125"/>
      <c r="M484" s="125"/>
      <c r="N484" s="125"/>
      <c r="O484" s="125"/>
      <c r="P484" s="125"/>
      <c r="Q484" s="125"/>
      <c r="R484" s="125"/>
      <c r="S484" s="125"/>
      <c r="T484" s="125"/>
      <c r="U484" s="125"/>
      <c r="V484" s="125"/>
      <c r="W484" s="125"/>
      <c r="X484" s="125"/>
      <c r="Y484" s="125"/>
      <c r="Z484" s="125"/>
      <c r="AA484" s="125"/>
      <c r="AB484" s="125"/>
      <c r="AC484" s="125"/>
    </row>
    <row r="485" spans="1:29" x14ac:dyDescent="0.3">
      <c r="A485" s="125"/>
      <c r="B485" s="125"/>
      <c r="C485" s="125"/>
      <c r="D485" s="125"/>
      <c r="E485" s="125"/>
      <c r="F485" s="125"/>
      <c r="G485" s="125"/>
      <c r="H485" s="125"/>
      <c r="I485" s="125"/>
      <c r="J485" s="125"/>
      <c r="K485" s="125"/>
      <c r="L485" s="125"/>
      <c r="M485" s="125"/>
      <c r="N485" s="125"/>
      <c r="O485" s="125"/>
      <c r="P485" s="125"/>
      <c r="Q485" s="125"/>
      <c r="R485" s="125"/>
      <c r="S485" s="125"/>
      <c r="T485" s="125"/>
      <c r="U485" s="125"/>
      <c r="V485" s="125"/>
      <c r="W485" s="125"/>
      <c r="X485" s="125"/>
      <c r="Y485" s="125"/>
      <c r="Z485" s="125"/>
      <c r="AA485" s="125"/>
      <c r="AB485" s="125"/>
      <c r="AC485" s="125"/>
    </row>
    <row r="486" spans="1:29" x14ac:dyDescent="0.3">
      <c r="A486" s="125"/>
      <c r="B486" s="125"/>
      <c r="C486" s="125"/>
      <c r="D486" s="125"/>
      <c r="E486" s="125"/>
      <c r="F486" s="125"/>
      <c r="G486" s="125"/>
      <c r="H486" s="125"/>
      <c r="I486" s="125"/>
      <c r="J486" s="125"/>
      <c r="K486" s="125"/>
      <c r="L486" s="125"/>
      <c r="M486" s="125"/>
      <c r="N486" s="125"/>
      <c r="O486" s="125"/>
      <c r="P486" s="125"/>
      <c r="Q486" s="125"/>
      <c r="R486" s="125"/>
      <c r="S486" s="125"/>
      <c r="T486" s="125"/>
      <c r="U486" s="125"/>
      <c r="V486" s="125"/>
      <c r="W486" s="125"/>
      <c r="X486" s="125"/>
      <c r="Y486" s="125"/>
      <c r="Z486" s="125"/>
      <c r="AA486" s="125"/>
      <c r="AB486" s="125"/>
      <c r="AC486" s="125"/>
    </row>
    <row r="487" spans="1:29" x14ac:dyDescent="0.3">
      <c r="A487" s="125"/>
      <c r="B487" s="125"/>
      <c r="C487" s="125"/>
      <c r="D487" s="125"/>
      <c r="E487" s="125"/>
      <c r="F487" s="125"/>
      <c r="G487" s="125"/>
      <c r="H487" s="125"/>
      <c r="I487" s="125"/>
      <c r="J487" s="125"/>
      <c r="K487" s="125"/>
      <c r="L487" s="125"/>
      <c r="M487" s="125"/>
      <c r="N487" s="125"/>
      <c r="O487" s="125"/>
      <c r="P487" s="125"/>
      <c r="Q487" s="125"/>
      <c r="R487" s="125"/>
      <c r="S487" s="125"/>
      <c r="T487" s="125"/>
      <c r="U487" s="125"/>
      <c r="V487" s="125"/>
      <c r="W487" s="125"/>
      <c r="X487" s="125"/>
      <c r="Y487" s="125"/>
      <c r="Z487" s="125"/>
      <c r="AA487" s="125"/>
      <c r="AB487" s="125"/>
      <c r="AC487" s="125"/>
    </row>
    <row r="488" spans="1:29" x14ac:dyDescent="0.3">
      <c r="A488" s="125"/>
      <c r="B488" s="125"/>
      <c r="C488" s="125"/>
      <c r="D488" s="125"/>
      <c r="E488" s="125"/>
      <c r="F488" s="125"/>
      <c r="G488" s="125"/>
      <c r="H488" s="125"/>
      <c r="I488" s="125"/>
      <c r="J488" s="125"/>
      <c r="K488" s="125"/>
      <c r="L488" s="125"/>
      <c r="M488" s="125"/>
      <c r="N488" s="125"/>
      <c r="O488" s="125"/>
      <c r="P488" s="125"/>
      <c r="Q488" s="125"/>
      <c r="R488" s="125"/>
      <c r="S488" s="125"/>
      <c r="T488" s="125"/>
      <c r="U488" s="125"/>
      <c r="V488" s="125"/>
      <c r="W488" s="125"/>
      <c r="X488" s="125"/>
      <c r="Y488" s="125"/>
      <c r="Z488" s="125"/>
      <c r="AA488" s="125"/>
      <c r="AB488" s="125"/>
      <c r="AC488" s="125"/>
    </row>
    <row r="489" spans="1:29" x14ac:dyDescent="0.3">
      <c r="A489" s="125"/>
      <c r="B489" s="125"/>
      <c r="C489" s="125"/>
      <c r="D489" s="125"/>
      <c r="E489" s="125"/>
      <c r="F489" s="125"/>
      <c r="G489" s="125"/>
      <c r="H489" s="125"/>
      <c r="I489" s="125"/>
      <c r="J489" s="125"/>
      <c r="K489" s="125"/>
      <c r="L489" s="125"/>
      <c r="M489" s="125"/>
      <c r="N489" s="125"/>
      <c r="O489" s="125"/>
      <c r="P489" s="125"/>
      <c r="Q489" s="125"/>
      <c r="R489" s="125"/>
      <c r="S489" s="125"/>
      <c r="T489" s="125"/>
      <c r="U489" s="125"/>
      <c r="V489" s="125"/>
      <c r="W489" s="125"/>
      <c r="X489" s="125"/>
      <c r="Y489" s="125"/>
      <c r="Z489" s="125"/>
      <c r="AA489" s="125"/>
      <c r="AB489" s="125"/>
      <c r="AC489" s="125"/>
    </row>
    <row r="490" spans="1:29" x14ac:dyDescent="0.3">
      <c r="A490" s="125"/>
      <c r="B490" s="125"/>
      <c r="C490" s="125"/>
      <c r="D490" s="125"/>
      <c r="E490" s="125"/>
      <c r="F490" s="125"/>
      <c r="G490" s="125"/>
      <c r="H490" s="125"/>
      <c r="I490" s="125"/>
      <c r="J490" s="125"/>
      <c r="K490" s="125"/>
      <c r="L490" s="125"/>
      <c r="M490" s="125"/>
      <c r="N490" s="125"/>
      <c r="O490" s="125"/>
      <c r="P490" s="125"/>
      <c r="Q490" s="125"/>
      <c r="R490" s="125"/>
      <c r="S490" s="125"/>
      <c r="T490" s="125"/>
      <c r="U490" s="125"/>
      <c r="V490" s="125"/>
      <c r="W490" s="125"/>
      <c r="X490" s="125"/>
      <c r="Y490" s="125"/>
      <c r="Z490" s="125"/>
      <c r="AA490" s="125"/>
      <c r="AB490" s="125"/>
      <c r="AC490" s="125"/>
    </row>
    <row r="491" spans="1:29" x14ac:dyDescent="0.3">
      <c r="A491" s="125"/>
      <c r="B491" s="125"/>
      <c r="C491" s="125"/>
      <c r="D491" s="125"/>
      <c r="E491" s="125"/>
      <c r="F491" s="125"/>
      <c r="G491" s="125"/>
      <c r="H491" s="125"/>
      <c r="I491" s="125"/>
      <c r="J491" s="125"/>
      <c r="K491" s="125"/>
      <c r="L491" s="125"/>
      <c r="M491" s="125"/>
      <c r="N491" s="125"/>
      <c r="O491" s="125"/>
      <c r="P491" s="125"/>
      <c r="Q491" s="125"/>
      <c r="R491" s="125"/>
      <c r="S491" s="125"/>
      <c r="T491" s="125"/>
      <c r="U491" s="125"/>
      <c r="V491" s="125"/>
      <c r="W491" s="125"/>
      <c r="X491" s="125"/>
      <c r="Y491" s="125"/>
      <c r="Z491" s="125"/>
      <c r="AA491" s="125"/>
      <c r="AB491" s="125"/>
      <c r="AC491" s="125"/>
    </row>
    <row r="492" spans="1:29" x14ac:dyDescent="0.3">
      <c r="A492" s="125"/>
      <c r="B492" s="125"/>
      <c r="C492" s="125"/>
      <c r="D492" s="125"/>
      <c r="E492" s="125"/>
      <c r="F492" s="125"/>
      <c r="G492" s="125"/>
      <c r="H492" s="125"/>
      <c r="I492" s="125"/>
      <c r="J492" s="125"/>
      <c r="K492" s="125"/>
      <c r="L492" s="125"/>
      <c r="M492" s="125"/>
      <c r="N492" s="125"/>
      <c r="O492" s="125"/>
      <c r="P492" s="125"/>
      <c r="Q492" s="125"/>
      <c r="R492" s="125"/>
      <c r="S492" s="125"/>
      <c r="T492" s="125"/>
      <c r="U492" s="125"/>
      <c r="V492" s="125"/>
      <c r="W492" s="125"/>
      <c r="X492" s="125"/>
      <c r="Y492" s="125"/>
      <c r="Z492" s="125"/>
      <c r="AA492" s="125"/>
      <c r="AB492" s="125"/>
      <c r="AC492" s="125"/>
    </row>
    <row r="493" spans="1:29" x14ac:dyDescent="0.3">
      <c r="A493" s="125"/>
      <c r="B493" s="125"/>
      <c r="C493" s="125"/>
      <c r="D493" s="125"/>
      <c r="E493" s="125"/>
      <c r="F493" s="125"/>
      <c r="G493" s="125"/>
      <c r="H493" s="125"/>
      <c r="I493" s="125"/>
      <c r="J493" s="125"/>
      <c r="K493" s="125"/>
      <c r="L493" s="125"/>
      <c r="M493" s="125"/>
      <c r="N493" s="125"/>
      <c r="O493" s="125"/>
      <c r="P493" s="125"/>
      <c r="Q493" s="125"/>
      <c r="R493" s="125"/>
      <c r="S493" s="125"/>
      <c r="T493" s="125"/>
      <c r="U493" s="125"/>
      <c r="V493" s="125"/>
      <c r="W493" s="125"/>
      <c r="X493" s="125"/>
      <c r="Y493" s="125"/>
      <c r="Z493" s="125"/>
      <c r="AA493" s="125"/>
      <c r="AB493" s="125"/>
      <c r="AC493" s="125"/>
    </row>
    <row r="494" spans="1:29" x14ac:dyDescent="0.3">
      <c r="A494" s="125"/>
      <c r="B494" s="125"/>
      <c r="C494" s="125"/>
      <c r="D494" s="125"/>
      <c r="E494" s="125"/>
      <c r="F494" s="125"/>
      <c r="G494" s="125"/>
      <c r="H494" s="125"/>
      <c r="I494" s="125"/>
      <c r="J494" s="125"/>
      <c r="K494" s="125"/>
      <c r="L494" s="125"/>
      <c r="M494" s="125"/>
      <c r="N494" s="125"/>
      <c r="O494" s="125"/>
      <c r="P494" s="125"/>
      <c r="Q494" s="125"/>
      <c r="R494" s="125"/>
      <c r="S494" s="125"/>
      <c r="T494" s="125"/>
      <c r="U494" s="125"/>
      <c r="V494" s="125"/>
      <c r="W494" s="125"/>
      <c r="X494" s="125"/>
      <c r="Y494" s="125"/>
      <c r="Z494" s="125"/>
      <c r="AA494" s="125"/>
      <c r="AB494" s="125"/>
      <c r="AC494" s="125"/>
    </row>
    <row r="495" spans="1:29" x14ac:dyDescent="0.3">
      <c r="A495" s="125"/>
      <c r="B495" s="125"/>
      <c r="C495" s="125"/>
      <c r="D495" s="125"/>
      <c r="E495" s="125"/>
      <c r="F495" s="125"/>
      <c r="G495" s="125"/>
      <c r="H495" s="125"/>
      <c r="I495" s="125"/>
      <c r="J495" s="125"/>
      <c r="K495" s="125"/>
      <c r="L495" s="125"/>
      <c r="M495" s="125"/>
      <c r="N495" s="125"/>
      <c r="O495" s="125"/>
      <c r="P495" s="125"/>
      <c r="Q495" s="125"/>
      <c r="R495" s="125"/>
      <c r="S495" s="125"/>
      <c r="T495" s="125"/>
      <c r="U495" s="125"/>
      <c r="V495" s="125"/>
      <c r="W495" s="125"/>
      <c r="X495" s="125"/>
      <c r="Y495" s="125"/>
      <c r="Z495" s="125"/>
      <c r="AA495" s="125"/>
      <c r="AB495" s="125"/>
      <c r="AC495" s="125"/>
    </row>
    <row r="496" spans="1:29" x14ac:dyDescent="0.3">
      <c r="A496" s="125"/>
      <c r="B496" s="125"/>
      <c r="C496" s="125"/>
      <c r="D496" s="125"/>
      <c r="E496" s="125"/>
      <c r="F496" s="125"/>
      <c r="G496" s="125"/>
      <c r="H496" s="125"/>
      <c r="I496" s="125"/>
      <c r="J496" s="125"/>
      <c r="K496" s="125"/>
      <c r="L496" s="125"/>
      <c r="M496" s="125"/>
      <c r="N496" s="125"/>
      <c r="O496" s="125"/>
      <c r="P496" s="125"/>
      <c r="Q496" s="125"/>
      <c r="R496" s="125"/>
      <c r="S496" s="125"/>
      <c r="T496" s="125"/>
      <c r="U496" s="125"/>
      <c r="V496" s="125"/>
      <c r="W496" s="125"/>
      <c r="X496" s="125"/>
      <c r="Y496" s="125"/>
      <c r="Z496" s="125"/>
      <c r="AA496" s="125"/>
      <c r="AB496" s="125"/>
      <c r="AC496" s="125"/>
    </row>
    <row r="497" spans="1:29" x14ac:dyDescent="0.3">
      <c r="A497" s="125"/>
      <c r="B497" s="125"/>
      <c r="C497" s="125"/>
      <c r="D497" s="125"/>
      <c r="E497" s="125"/>
      <c r="F497" s="125"/>
      <c r="G497" s="125"/>
      <c r="H497" s="125"/>
      <c r="I497" s="125"/>
      <c r="J497" s="125"/>
      <c r="K497" s="125"/>
      <c r="L497" s="125"/>
      <c r="M497" s="125"/>
      <c r="N497" s="125"/>
      <c r="O497" s="125"/>
      <c r="P497" s="125"/>
      <c r="Q497" s="125"/>
      <c r="R497" s="125"/>
      <c r="S497" s="125"/>
      <c r="T497" s="125"/>
      <c r="U497" s="125"/>
      <c r="V497" s="125"/>
      <c r="W497" s="125"/>
      <c r="X497" s="125"/>
      <c r="Y497" s="125"/>
      <c r="Z497" s="125"/>
      <c r="AA497" s="125"/>
      <c r="AB497" s="125"/>
      <c r="AC497" s="125"/>
    </row>
    <row r="498" spans="1:29" x14ac:dyDescent="0.3">
      <c r="A498" s="125"/>
      <c r="B498" s="125"/>
      <c r="C498" s="125"/>
      <c r="D498" s="125"/>
      <c r="E498" s="125"/>
      <c r="F498" s="125"/>
      <c r="G498" s="125"/>
      <c r="H498" s="125"/>
      <c r="I498" s="125"/>
      <c r="J498" s="125"/>
      <c r="K498" s="125"/>
      <c r="L498" s="125"/>
      <c r="M498" s="125"/>
      <c r="N498" s="125"/>
      <c r="O498" s="125"/>
      <c r="P498" s="125"/>
      <c r="Q498" s="125"/>
      <c r="R498" s="125"/>
      <c r="S498" s="125"/>
      <c r="T498" s="125"/>
      <c r="U498" s="125"/>
      <c r="V498" s="125"/>
      <c r="W498" s="125"/>
      <c r="X498" s="125"/>
      <c r="Y498" s="125"/>
      <c r="Z498" s="125"/>
      <c r="AA498" s="125"/>
      <c r="AB498" s="125"/>
      <c r="AC498" s="125"/>
    </row>
    <row r="499" spans="1:29" x14ac:dyDescent="0.3">
      <c r="A499" s="125"/>
      <c r="B499" s="125"/>
      <c r="C499" s="125"/>
      <c r="D499" s="125"/>
      <c r="E499" s="125"/>
      <c r="F499" s="125"/>
      <c r="G499" s="125"/>
      <c r="H499" s="125"/>
      <c r="I499" s="125"/>
      <c r="J499" s="125"/>
      <c r="K499" s="125"/>
      <c r="L499" s="125"/>
      <c r="M499" s="125"/>
      <c r="N499" s="125"/>
      <c r="O499" s="125"/>
      <c r="P499" s="125"/>
      <c r="Q499" s="125"/>
      <c r="R499" s="125"/>
      <c r="S499" s="125"/>
      <c r="T499" s="125"/>
      <c r="U499" s="125"/>
      <c r="V499" s="125"/>
      <c r="W499" s="125"/>
      <c r="X499" s="125"/>
      <c r="Y499" s="125"/>
      <c r="Z499" s="125"/>
      <c r="AA499" s="125"/>
      <c r="AB499" s="125"/>
      <c r="AC499" s="125"/>
    </row>
    <row r="669" spans="1:3" ht="15" thickBot="1" x14ac:dyDescent="0.35"/>
    <row r="670" spans="1:3" ht="19.2" thickTop="1" thickBot="1" x14ac:dyDescent="0.35">
      <c r="A670" s="68" t="s">
        <v>2438</v>
      </c>
      <c r="B670" s="68" t="s">
        <v>2439</v>
      </c>
      <c r="C670" s="69" t="s">
        <v>2440</v>
      </c>
    </row>
    <row r="671" spans="1:3" ht="16.8" thickTop="1" thickBot="1" x14ac:dyDescent="0.35">
      <c r="A671" s="63" t="str">
        <f>FilterSpecs!E6</f>
        <v>Primary Component</v>
      </c>
      <c r="B671" s="64" t="e">
        <f>SUMIF(#REF!,"=" &amp; FilterSpecs!$E6,#REF!)</f>
        <v>#REF!</v>
      </c>
      <c r="C671" s="64" t="e">
        <f>SUMIF(#REF!,"=" &amp; FilterSpecs!$E6,#REF!)</f>
        <v>#REF!</v>
      </c>
    </row>
    <row r="672" spans="1:3" ht="16.8" thickTop="1" thickBot="1" x14ac:dyDescent="0.35">
      <c r="A672" s="63" t="str">
        <f>FilterSpecs!E7</f>
        <v>Secondary Component</v>
      </c>
      <c r="B672" s="65" t="e">
        <f>SUMIF(#REF!,"=" &amp; FilterSpecs!$E7,#REF!)</f>
        <v>#REF!</v>
      </c>
      <c r="C672" s="65" t="e">
        <f>SUMIF(#REF!,"=" &amp; FilterSpecs!$E7,#REF!)</f>
        <v>#REF!</v>
      </c>
    </row>
    <row r="673" spans="1:3" ht="16.8" thickTop="1" thickBot="1" x14ac:dyDescent="0.35">
      <c r="A673" s="63" t="str">
        <f>FilterSpecs!E8</f>
        <v>Advanced &amp; Optional Components</v>
      </c>
      <c r="B673" s="65" t="e">
        <f>SUMIF(#REF!,"=" &amp; FilterSpecs!$E8,#REF!)</f>
        <v>#REF!</v>
      </c>
      <c r="C673" s="65" t="e">
        <f>SUMIF(#REF!,"=" &amp; FilterSpecs!$E8,#REF!)</f>
        <v>#REF!</v>
      </c>
    </row>
    <row r="674" spans="1:3" ht="16.8" thickTop="1" thickBot="1" x14ac:dyDescent="0.35">
      <c r="A674" s="63" t="str">
        <f>FilterSpecs!E9</f>
        <v>Smart-Home/IoT Network Integration (Fixed)</v>
      </c>
      <c r="B674" s="65" t="e">
        <f>SUMIF(#REF!,"=" &amp; FilterSpecs!$E9,#REF!)</f>
        <v>#REF!</v>
      </c>
      <c r="C674" s="65" t="e">
        <f>SUMIF(#REF!,"=" &amp; FilterSpecs!$E9,#REF!)</f>
        <v>#REF!</v>
      </c>
    </row>
    <row r="675" spans="1:3" ht="16.8" thickTop="1" thickBot="1" x14ac:dyDescent="0.35">
      <c r="A675" s="63" t="str">
        <f>FilterSpecs!E10</f>
        <v>Smart-Home/IoT Network Integration (Portable)</v>
      </c>
      <c r="B675" s="65" t="e">
        <f>SUMIF(#REF!,"=" &amp; FilterSpecs!$E10,#REF!)</f>
        <v>#REF!</v>
      </c>
      <c r="C675" s="65" t="e">
        <f>SUMIF(#REF!,"=" &amp; FilterSpecs!$E10,#REF!)</f>
        <v>#REF!</v>
      </c>
    </row>
    <row r="676" spans="1:3" ht="16.8" thickTop="1" thickBot="1" x14ac:dyDescent="0.35">
      <c r="A676" s="63" t="str">
        <f>FilterSpecs!E11</f>
        <v>Hardware Component</v>
      </c>
      <c r="B676" s="65" t="e">
        <f>SUMIF(#REF!,"=" &amp; FilterSpecs!$E11,#REF!)</f>
        <v>#REF!</v>
      </c>
      <c r="C676" s="65" t="e">
        <f>SUMIF(#REF!,"=" &amp; FilterSpecs!$E11,#REF!)</f>
        <v>#REF!</v>
      </c>
    </row>
    <row r="677" spans="1:3" ht="16.8" thickTop="1" thickBot="1" x14ac:dyDescent="0.35">
      <c r="A677" s="63" t="str">
        <f>FilterSpecs!E12</f>
        <v>Low-Level Electronics</v>
      </c>
      <c r="B677" s="65" t="e">
        <f>SUMIF(#REF!,"=" &amp; FilterSpecs!$E12,#REF!)</f>
        <v>#REF!</v>
      </c>
      <c r="C677" s="65" t="e">
        <f>SUMIF(#REF!,"=" &amp; FilterSpecs!$E12,#REF!)</f>
        <v>#REF!</v>
      </c>
    </row>
    <row r="678" spans="1:3" ht="16.8" thickTop="1" thickBot="1" x14ac:dyDescent="0.35">
      <c r="A678" s="66" t="str">
        <f>FilterSpecs!E13</f>
        <v>Tools</v>
      </c>
      <c r="B678" s="67" t="e">
        <f>SUMIF(#REF!,"=" &amp; FilterSpecs!$E13,#REF!)</f>
        <v>#REF!</v>
      </c>
      <c r="C678" s="67" t="e">
        <f>SUMIF(#REF!,"=" &amp; FilterSpecs!$E13,#REF!)</f>
        <v>#REF!</v>
      </c>
    </row>
    <row r="679" spans="1:3" ht="19.2" thickTop="1" thickBot="1" x14ac:dyDescent="0.35">
      <c r="A679" s="68">
        <f>SUBTOTAL(103,Table1216252[Cost Breakdown])</f>
        <v>8</v>
      </c>
      <c r="B679" s="70" t="e">
        <f>SUBTOTAL(109,Table1216252[Initial Order])</f>
        <v>#REF!</v>
      </c>
      <c r="C679" s="71" t="e">
        <f>SUBTOTAL(109,Table1216252[Total Order])</f>
        <v>#REF!</v>
      </c>
    </row>
    <row r="680" spans="1:3" ht="15" thickTop="1" x14ac:dyDescent="0.3"/>
  </sheetData>
  <dataValidations count="1">
    <dataValidation allowBlank="1" showInputMessage="1" showErrorMessage="1" prompt="Total Estimated Value of All Items is automatically calculated in cell at right. Enter Inventory Date in cell I2" sqref="A670:C670" xr:uid="{3A8CA734-9AD0-410D-8F46-251B20FA1B88}"/>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3FD9-9B14-42ED-9E77-C54A6E4442FC}">
  <sheetPr codeName="Sheet18"/>
  <dimension ref="A1:R38"/>
  <sheetViews>
    <sheetView zoomScale="25" zoomScaleNormal="25" workbookViewId="0">
      <selection activeCell="G31" sqref="A1:XFD1048576"/>
    </sheetView>
  </sheetViews>
  <sheetFormatPr defaultRowHeight="14.4" x14ac:dyDescent="0.3"/>
  <cols>
    <col min="1" max="1" width="2" style="44" customWidth="1"/>
    <col min="2" max="2" width="4.44140625" style="44" hidden="1" customWidth="1"/>
    <col min="3" max="3" width="12.33203125" style="44" hidden="1" customWidth="1"/>
    <col min="4" max="4" width="59" style="44" customWidth="1"/>
    <col min="5" max="5" width="8.88671875" style="44" hidden="1" customWidth="1"/>
    <col min="6" max="6" width="8.88671875" style="44" bestFit="1" customWidth="1"/>
    <col min="7" max="7" width="18.21875" style="44" bestFit="1" customWidth="1"/>
    <col min="8" max="8" width="15.33203125" style="44" bestFit="1" customWidth="1"/>
    <col min="9" max="10" width="15.33203125" style="44" customWidth="1"/>
    <col min="11" max="11" width="16" style="44" bestFit="1" customWidth="1"/>
    <col min="12" max="12" width="2.33203125" style="44" bestFit="1" customWidth="1"/>
    <col min="13" max="13" width="42.44140625" style="44" bestFit="1" customWidth="1"/>
    <col min="14" max="14" width="43.33203125" style="44" bestFit="1" customWidth="1"/>
    <col min="15" max="15" width="8.88671875" style="44"/>
    <col min="16" max="16" width="10.6640625" style="44" bestFit="1" customWidth="1"/>
    <col min="17" max="17" width="166.88671875" style="44" bestFit="1" customWidth="1"/>
    <col min="18" max="16384" width="8.88671875" style="44"/>
  </cols>
  <sheetData>
    <row r="1" spans="1:18" x14ac:dyDescent="0.3">
      <c r="G1" s="44" t="s">
        <v>2373</v>
      </c>
      <c r="H1" s="44" t="s">
        <v>2374</v>
      </c>
      <c r="I1" s="44" t="s">
        <v>2377</v>
      </c>
      <c r="J1" s="44" t="s">
        <v>2375</v>
      </c>
      <c r="K1" s="44" t="s">
        <v>2380</v>
      </c>
    </row>
    <row r="2" spans="1:18" x14ac:dyDescent="0.3">
      <c r="A2" s="116">
        <v>1</v>
      </c>
      <c r="B2" s="116" t="s">
        <v>120</v>
      </c>
      <c r="C2" s="116" t="s">
        <v>121</v>
      </c>
      <c r="D2" s="116" t="s">
        <v>122</v>
      </c>
      <c r="E2" s="116">
        <v>1</v>
      </c>
      <c r="F2" s="116">
        <v>49.95</v>
      </c>
      <c r="G2" s="60" t="s">
        <v>2378</v>
      </c>
      <c r="H2" s="47" t="s">
        <v>2272</v>
      </c>
      <c r="K2" s="44" t="s">
        <v>2390</v>
      </c>
      <c r="L2" s="116" t="s">
        <v>1874</v>
      </c>
      <c r="M2" s="44" t="s">
        <v>872</v>
      </c>
      <c r="N2" s="44" t="s">
        <v>866</v>
      </c>
      <c r="O2" s="44" t="s">
        <v>0</v>
      </c>
    </row>
    <row r="3" spans="1:18" s="47" customFormat="1" x14ac:dyDescent="0.3">
      <c r="A3" s="60">
        <v>1</v>
      </c>
      <c r="B3" s="60" t="s">
        <v>211</v>
      </c>
      <c r="C3" s="60" t="s">
        <v>212</v>
      </c>
      <c r="D3" s="60" t="s">
        <v>178</v>
      </c>
      <c r="E3" s="60">
        <v>1</v>
      </c>
      <c r="F3" s="60">
        <v>54.95</v>
      </c>
      <c r="G3" s="60" t="s">
        <v>174</v>
      </c>
      <c r="H3" s="60" t="s">
        <v>2376</v>
      </c>
      <c r="I3" s="60" t="s">
        <v>2376</v>
      </c>
      <c r="J3" s="60" t="s">
        <v>2376</v>
      </c>
      <c r="K3" s="60"/>
      <c r="L3" s="60" t="s">
        <v>1874</v>
      </c>
      <c r="M3" s="47" t="s">
        <v>872</v>
      </c>
      <c r="N3" s="47" t="s">
        <v>1861</v>
      </c>
      <c r="O3" s="47" t="s">
        <v>0</v>
      </c>
      <c r="P3" s="60" t="s">
        <v>210</v>
      </c>
      <c r="R3" s="47">
        <v>54.95</v>
      </c>
    </row>
    <row r="4" spans="1:18" s="60" customFormat="1" x14ac:dyDescent="0.3">
      <c r="A4" s="60">
        <v>5</v>
      </c>
      <c r="B4" s="60" t="s">
        <v>16</v>
      </c>
      <c r="C4" s="60" t="s">
        <v>17</v>
      </c>
      <c r="D4" s="60" t="s">
        <v>18</v>
      </c>
      <c r="E4" s="60">
        <v>1</v>
      </c>
      <c r="F4" s="60">
        <v>45.95</v>
      </c>
      <c r="G4" s="60" t="s">
        <v>2378</v>
      </c>
      <c r="L4" s="60" t="s">
        <v>1875</v>
      </c>
      <c r="M4" s="60" t="s">
        <v>872</v>
      </c>
      <c r="N4" s="60" t="s">
        <v>1582</v>
      </c>
      <c r="O4" s="60" t="s">
        <v>0</v>
      </c>
      <c r="P4" s="60" t="s">
        <v>15</v>
      </c>
      <c r="R4" s="60">
        <v>229.75</v>
      </c>
    </row>
    <row r="5" spans="1:18" s="60" customFormat="1" x14ac:dyDescent="0.3">
      <c r="A5" s="60">
        <v>5</v>
      </c>
      <c r="B5" s="60" t="s">
        <v>20</v>
      </c>
      <c r="C5" s="60" t="s">
        <v>21</v>
      </c>
      <c r="D5" s="60" t="s">
        <v>22</v>
      </c>
      <c r="E5" s="60">
        <v>1</v>
      </c>
      <c r="F5" s="60">
        <v>29.95</v>
      </c>
      <c r="G5" s="60" t="s">
        <v>2272</v>
      </c>
      <c r="H5" s="60" t="s">
        <v>2272</v>
      </c>
      <c r="J5" s="60" t="s">
        <v>2388</v>
      </c>
      <c r="K5" s="60" t="s">
        <v>174</v>
      </c>
      <c r="L5" s="60" t="s">
        <v>1875</v>
      </c>
      <c r="M5" s="60" t="s">
        <v>872</v>
      </c>
      <c r="N5" s="60" t="s">
        <v>1905</v>
      </c>
      <c r="O5" s="60" t="s">
        <v>0</v>
      </c>
      <c r="P5" s="60" t="s">
        <v>19</v>
      </c>
      <c r="R5" s="60">
        <v>149.75</v>
      </c>
    </row>
    <row r="6" spans="1:18" s="60" customFormat="1" x14ac:dyDescent="0.3">
      <c r="A6" s="60">
        <v>5</v>
      </c>
      <c r="B6" s="60" t="s">
        <v>24</v>
      </c>
      <c r="C6" s="60" t="s">
        <v>25</v>
      </c>
      <c r="D6" s="60" t="s">
        <v>26</v>
      </c>
      <c r="E6" s="60">
        <v>1</v>
      </c>
      <c r="F6" s="60">
        <v>14.95</v>
      </c>
      <c r="G6" s="60" t="s">
        <v>2389</v>
      </c>
      <c r="H6" s="60" t="s">
        <v>2272</v>
      </c>
      <c r="J6" s="60" t="s">
        <v>174</v>
      </c>
      <c r="K6" s="60" t="s">
        <v>174</v>
      </c>
      <c r="L6" s="60" t="s">
        <v>1875</v>
      </c>
      <c r="M6" s="60" t="s">
        <v>872</v>
      </c>
      <c r="N6" s="60" t="s">
        <v>1905</v>
      </c>
      <c r="O6" s="60" t="s">
        <v>0</v>
      </c>
      <c r="P6" s="60" t="s">
        <v>23</v>
      </c>
      <c r="R6" s="60">
        <v>74.75</v>
      </c>
    </row>
    <row r="7" spans="1:18" s="60" customFormat="1" x14ac:dyDescent="0.3">
      <c r="A7" s="60">
        <v>1</v>
      </c>
      <c r="B7" s="60" t="s">
        <v>32</v>
      </c>
      <c r="C7" s="60" t="s">
        <v>33</v>
      </c>
      <c r="D7" s="60" t="s">
        <v>34</v>
      </c>
      <c r="E7" s="60">
        <v>1</v>
      </c>
      <c r="F7" s="60">
        <v>19.95</v>
      </c>
      <c r="G7" s="60" t="s">
        <v>2272</v>
      </c>
      <c r="H7" s="60" t="s">
        <v>2272</v>
      </c>
      <c r="J7" s="60" t="s">
        <v>2376</v>
      </c>
      <c r="K7" s="60" t="s">
        <v>2376</v>
      </c>
      <c r="L7" s="60" t="s">
        <v>1874</v>
      </c>
      <c r="M7" s="60" t="s">
        <v>872</v>
      </c>
      <c r="N7" s="60" t="s">
        <v>1905</v>
      </c>
      <c r="O7" s="60" t="s">
        <v>0</v>
      </c>
      <c r="P7" s="60" t="s">
        <v>31</v>
      </c>
      <c r="R7" s="60">
        <v>19.95</v>
      </c>
    </row>
    <row r="8" spans="1:18" s="60" customFormat="1" x14ac:dyDescent="0.3">
      <c r="A8" s="60">
        <v>5</v>
      </c>
      <c r="B8" s="60" t="s">
        <v>28</v>
      </c>
      <c r="C8" s="60" t="s">
        <v>29</v>
      </c>
      <c r="D8" s="60" t="s">
        <v>30</v>
      </c>
      <c r="E8" s="60">
        <v>1</v>
      </c>
      <c r="F8" s="60">
        <v>9.9499999999999993</v>
      </c>
      <c r="G8" s="60" t="s">
        <v>2378</v>
      </c>
      <c r="L8" s="60" t="s">
        <v>1875</v>
      </c>
      <c r="M8" s="60" t="s">
        <v>872</v>
      </c>
      <c r="N8" s="60" t="s">
        <v>1900</v>
      </c>
      <c r="O8" s="60" t="s">
        <v>0</v>
      </c>
      <c r="P8" s="60" t="s">
        <v>27</v>
      </c>
      <c r="R8" s="60">
        <v>49.75</v>
      </c>
    </row>
    <row r="9" spans="1:18" s="60" customFormat="1" x14ac:dyDescent="0.3">
      <c r="A9" s="60">
        <v>2</v>
      </c>
      <c r="B9" s="60" t="s">
        <v>1178</v>
      </c>
      <c r="C9" s="60" t="s">
        <v>1179</v>
      </c>
      <c r="D9" s="60" t="s">
        <v>1180</v>
      </c>
      <c r="E9" s="60">
        <v>1</v>
      </c>
      <c r="F9" s="60">
        <v>9.9499999999999993</v>
      </c>
      <c r="G9" s="60" t="s">
        <v>2378</v>
      </c>
      <c r="L9" s="60" t="s">
        <v>1877</v>
      </c>
      <c r="M9" s="60" t="s">
        <v>872</v>
      </c>
      <c r="N9" s="60" t="s">
        <v>1900</v>
      </c>
      <c r="O9" s="60" t="s">
        <v>0</v>
      </c>
      <c r="P9" s="60" t="s">
        <v>1177</v>
      </c>
      <c r="R9" s="60">
        <v>19.899999999999999</v>
      </c>
    </row>
    <row r="10" spans="1:18" s="60" customFormat="1" x14ac:dyDescent="0.3">
      <c r="A10" s="60">
        <v>0</v>
      </c>
      <c r="D10" s="60" t="s">
        <v>2152</v>
      </c>
      <c r="F10" s="60">
        <v>14.95</v>
      </c>
      <c r="G10" s="60" t="s">
        <v>2378</v>
      </c>
      <c r="L10" s="60" t="s">
        <v>1874</v>
      </c>
      <c r="M10" s="60" t="s">
        <v>872</v>
      </c>
      <c r="N10" s="60" t="s">
        <v>1900</v>
      </c>
      <c r="O10" s="60" t="s">
        <v>1863</v>
      </c>
      <c r="P10" s="60" t="s">
        <v>2151</v>
      </c>
    </row>
    <row r="11" spans="1:18" s="60" customFormat="1" x14ac:dyDescent="0.3">
      <c r="A11" s="60">
        <v>1</v>
      </c>
      <c r="B11" s="60" t="s">
        <v>1496</v>
      </c>
      <c r="C11" s="60" t="s">
        <v>1497</v>
      </c>
      <c r="D11" s="60" t="s">
        <v>1498</v>
      </c>
      <c r="E11" s="60">
        <v>1</v>
      </c>
      <c r="F11" s="60">
        <v>24.95</v>
      </c>
      <c r="G11" s="60" t="s">
        <v>2378</v>
      </c>
      <c r="J11" s="60" t="s">
        <v>174</v>
      </c>
      <c r="L11" s="60" t="s">
        <v>1878</v>
      </c>
      <c r="M11" s="60" t="s">
        <v>1043</v>
      </c>
      <c r="N11" s="60" t="s">
        <v>1571</v>
      </c>
      <c r="O11" s="60" t="s">
        <v>0</v>
      </c>
      <c r="P11" s="60" t="s">
        <v>1495</v>
      </c>
      <c r="R11" s="60">
        <v>24.95</v>
      </c>
    </row>
    <row r="12" spans="1:18" s="117" customFormat="1" x14ac:dyDescent="0.3">
      <c r="A12" s="117">
        <v>1</v>
      </c>
      <c r="B12" s="117" t="s">
        <v>947</v>
      </c>
      <c r="C12" s="117" t="s">
        <v>948</v>
      </c>
      <c r="D12" s="117" t="s">
        <v>949</v>
      </c>
      <c r="E12" s="117">
        <v>1</v>
      </c>
      <c r="F12" s="117">
        <v>49.95</v>
      </c>
      <c r="G12" s="60" t="s">
        <v>174</v>
      </c>
      <c r="H12" s="60" t="s">
        <v>2376</v>
      </c>
      <c r="I12" s="60" t="s">
        <v>2376</v>
      </c>
      <c r="J12" s="60" t="s">
        <v>2376</v>
      </c>
      <c r="K12" s="60"/>
      <c r="L12" s="117" t="s">
        <v>1878</v>
      </c>
      <c r="M12" s="117" t="s">
        <v>1043</v>
      </c>
      <c r="N12" s="117" t="s">
        <v>990</v>
      </c>
      <c r="O12" s="117" t="s">
        <v>0</v>
      </c>
      <c r="P12" s="117" t="s">
        <v>946</v>
      </c>
      <c r="Q12" s="117" t="s">
        <v>1030</v>
      </c>
      <c r="R12" s="117">
        <v>49.95</v>
      </c>
    </row>
    <row r="13" spans="1:18" s="117" customFormat="1" x14ac:dyDescent="0.3">
      <c r="A13" s="117">
        <v>0</v>
      </c>
      <c r="B13" s="117" t="s">
        <v>967</v>
      </c>
      <c r="C13" s="117" t="s">
        <v>968</v>
      </c>
      <c r="D13" s="117" t="s">
        <v>969</v>
      </c>
      <c r="E13" s="117">
        <v>1</v>
      </c>
      <c r="F13" s="117">
        <v>44.95</v>
      </c>
      <c r="L13" s="117" t="s">
        <v>1878</v>
      </c>
      <c r="M13" s="117" t="s">
        <v>1043</v>
      </c>
      <c r="N13" s="119" t="s">
        <v>990</v>
      </c>
      <c r="O13" s="119" t="s">
        <v>0</v>
      </c>
      <c r="P13" s="117" t="s">
        <v>966</v>
      </c>
      <c r="Q13" s="117" t="s">
        <v>1031</v>
      </c>
      <c r="R13" s="117">
        <v>0</v>
      </c>
    </row>
    <row r="14" spans="1:18" s="117" customFormat="1" x14ac:dyDescent="0.3">
      <c r="A14" s="117">
        <v>1</v>
      </c>
      <c r="B14" s="117" t="s">
        <v>931</v>
      </c>
      <c r="C14" s="117" t="s">
        <v>932</v>
      </c>
      <c r="D14" s="117" t="s">
        <v>933</v>
      </c>
      <c r="E14" s="117">
        <v>1</v>
      </c>
      <c r="F14" s="117">
        <v>59.95</v>
      </c>
      <c r="G14" s="117" t="s">
        <v>2385</v>
      </c>
      <c r="H14" s="117" t="s">
        <v>2272</v>
      </c>
      <c r="L14" s="117" t="s">
        <v>1878</v>
      </c>
      <c r="M14" s="117" t="s">
        <v>1043</v>
      </c>
      <c r="N14" s="117" t="s">
        <v>990</v>
      </c>
      <c r="O14" s="117" t="s">
        <v>0</v>
      </c>
      <c r="P14" s="117" t="s">
        <v>930</v>
      </c>
      <c r="Q14" s="117" t="s">
        <v>1031</v>
      </c>
      <c r="R14" s="117">
        <v>59.95</v>
      </c>
    </row>
    <row r="15" spans="1:18" s="116" customFormat="1" x14ac:dyDescent="0.3">
      <c r="A15" s="116">
        <v>0</v>
      </c>
      <c r="D15" s="116" t="s">
        <v>1959</v>
      </c>
      <c r="F15" s="116">
        <v>44.95</v>
      </c>
      <c r="G15" s="116" t="s">
        <v>2272</v>
      </c>
      <c r="H15" s="116" t="s">
        <v>2272</v>
      </c>
      <c r="L15" s="116" t="s">
        <v>1874</v>
      </c>
      <c r="M15" s="116" t="s">
        <v>1043</v>
      </c>
      <c r="N15" s="116" t="s">
        <v>990</v>
      </c>
      <c r="O15" s="116" t="s">
        <v>1863</v>
      </c>
      <c r="P15" s="116" t="s">
        <v>1958</v>
      </c>
    </row>
    <row r="16" spans="1:18" s="116" customFormat="1" x14ac:dyDescent="0.3">
      <c r="A16" s="116">
        <v>1</v>
      </c>
      <c r="D16" s="116" t="s">
        <v>1936</v>
      </c>
      <c r="F16" s="116">
        <v>39.950000000000003</v>
      </c>
      <c r="L16" s="116" t="s">
        <v>1874</v>
      </c>
      <c r="M16" s="116" t="s">
        <v>1043</v>
      </c>
      <c r="N16" s="116" t="s">
        <v>1929</v>
      </c>
      <c r="O16" s="116" t="s">
        <v>1863</v>
      </c>
      <c r="P16" s="116" t="s">
        <v>1937</v>
      </c>
    </row>
    <row r="17" spans="1:18" s="117" customFormat="1" x14ac:dyDescent="0.3">
      <c r="A17" s="117">
        <v>1</v>
      </c>
      <c r="B17" s="117" t="s">
        <v>951</v>
      </c>
      <c r="C17" s="117" t="s">
        <v>952</v>
      </c>
      <c r="D17" s="117" t="s">
        <v>953</v>
      </c>
      <c r="E17" s="117">
        <v>1</v>
      </c>
      <c r="F17" s="117">
        <v>349</v>
      </c>
      <c r="L17" s="117" t="s">
        <v>1878</v>
      </c>
      <c r="M17" s="117" t="s">
        <v>1043</v>
      </c>
      <c r="N17" s="119" t="s">
        <v>991</v>
      </c>
      <c r="O17" s="119" t="s">
        <v>0</v>
      </c>
      <c r="P17" s="117" t="s">
        <v>950</v>
      </c>
      <c r="Q17" s="117" t="s">
        <v>1032</v>
      </c>
      <c r="R17" s="117">
        <v>349</v>
      </c>
    </row>
    <row r="18" spans="1:18" s="60" customFormat="1" x14ac:dyDescent="0.3">
      <c r="A18" s="60">
        <v>1</v>
      </c>
      <c r="B18" s="60" t="s">
        <v>955</v>
      </c>
      <c r="C18" s="60" t="s">
        <v>956</v>
      </c>
      <c r="D18" s="60" t="s">
        <v>957</v>
      </c>
      <c r="E18" s="60">
        <v>1</v>
      </c>
      <c r="F18" s="60">
        <v>49.95</v>
      </c>
      <c r="L18" s="60" t="s">
        <v>1874</v>
      </c>
      <c r="M18" s="60" t="s">
        <v>1043</v>
      </c>
      <c r="N18" s="120" t="s">
        <v>1407</v>
      </c>
      <c r="O18" s="120" t="s">
        <v>0</v>
      </c>
      <c r="P18" s="60" t="s">
        <v>954</v>
      </c>
      <c r="Q18" s="60" t="s">
        <v>1035</v>
      </c>
      <c r="R18" s="60">
        <v>49.95</v>
      </c>
    </row>
    <row r="19" spans="1:18" s="60" customFormat="1" x14ac:dyDescent="0.3">
      <c r="A19" s="60">
        <v>1</v>
      </c>
      <c r="B19" s="60" t="s">
        <v>340</v>
      </c>
      <c r="C19" s="60" t="s">
        <v>341</v>
      </c>
      <c r="D19" s="60" t="s">
        <v>342</v>
      </c>
      <c r="E19" s="60">
        <v>1</v>
      </c>
      <c r="F19" s="60">
        <v>94.95</v>
      </c>
      <c r="G19" s="60" t="s">
        <v>2376</v>
      </c>
      <c r="H19" s="60" t="s">
        <v>2386</v>
      </c>
      <c r="I19" s="60" t="s">
        <v>2376</v>
      </c>
      <c r="K19" s="60" t="s">
        <v>2381</v>
      </c>
      <c r="L19" s="60" t="s">
        <v>1877</v>
      </c>
      <c r="M19" s="60" t="s">
        <v>1023</v>
      </c>
      <c r="N19" s="60" t="s">
        <v>1042</v>
      </c>
      <c r="O19" s="60" t="s">
        <v>0</v>
      </c>
      <c r="P19" s="60" t="s">
        <v>339</v>
      </c>
      <c r="Q19" s="60" t="s">
        <v>1028</v>
      </c>
      <c r="R19" s="60">
        <v>94.95</v>
      </c>
    </row>
    <row r="20" spans="1:18" s="60" customFormat="1" x14ac:dyDescent="0.3">
      <c r="A20" s="60">
        <v>1</v>
      </c>
      <c r="B20" s="60" t="s">
        <v>1301</v>
      </c>
      <c r="C20" s="60" t="s">
        <v>1302</v>
      </c>
      <c r="D20" s="60" t="s">
        <v>1303</v>
      </c>
      <c r="E20" s="60">
        <v>1</v>
      </c>
      <c r="F20" s="60">
        <v>69.95</v>
      </c>
      <c r="G20" s="60" t="s">
        <v>2382</v>
      </c>
      <c r="H20" s="60" t="s">
        <v>2376</v>
      </c>
      <c r="I20" s="60" t="s">
        <v>2376</v>
      </c>
      <c r="K20" s="60" t="s">
        <v>2381</v>
      </c>
      <c r="L20" s="60" t="s">
        <v>1878</v>
      </c>
      <c r="M20" s="60" t="s">
        <v>1023</v>
      </c>
      <c r="N20" s="60" t="s">
        <v>1379</v>
      </c>
      <c r="O20" s="60" t="s">
        <v>0</v>
      </c>
      <c r="P20" s="60" t="s">
        <v>1300</v>
      </c>
      <c r="Q20" s="60" t="s">
        <v>1320</v>
      </c>
      <c r="R20" s="60">
        <v>69.95</v>
      </c>
    </row>
    <row r="21" spans="1:18" s="60" customFormat="1" x14ac:dyDescent="0.3">
      <c r="A21" s="60">
        <v>0</v>
      </c>
      <c r="B21" s="60" t="s">
        <v>317</v>
      </c>
      <c r="C21" s="60" t="s">
        <v>318</v>
      </c>
      <c r="D21" s="60" t="s">
        <v>319</v>
      </c>
      <c r="F21" s="60">
        <v>59.95</v>
      </c>
      <c r="G21" s="60" t="s">
        <v>2378</v>
      </c>
      <c r="K21" s="60" t="s">
        <v>2387</v>
      </c>
      <c r="L21" s="60" t="s">
        <v>1877</v>
      </c>
      <c r="M21" s="60" t="s">
        <v>1023</v>
      </c>
      <c r="N21" s="60" t="s">
        <v>1019</v>
      </c>
      <c r="O21" s="60" t="s">
        <v>0</v>
      </c>
      <c r="P21" s="60" t="s">
        <v>316</v>
      </c>
      <c r="Q21" s="60" t="s">
        <v>1022</v>
      </c>
      <c r="R21" s="60">
        <v>0</v>
      </c>
    </row>
    <row r="22" spans="1:18" s="60" customFormat="1" x14ac:dyDescent="0.3">
      <c r="A22" s="60">
        <v>1</v>
      </c>
      <c r="B22" s="60" t="s">
        <v>281</v>
      </c>
      <c r="C22" s="60" t="s">
        <v>282</v>
      </c>
      <c r="D22" s="60" t="s">
        <v>283</v>
      </c>
      <c r="E22" s="60">
        <v>1</v>
      </c>
      <c r="F22" s="60">
        <v>99.95</v>
      </c>
      <c r="L22" s="60" t="s">
        <v>1878</v>
      </c>
      <c r="M22" s="60" t="s">
        <v>1023</v>
      </c>
      <c r="N22" s="60" t="s">
        <v>1020</v>
      </c>
      <c r="O22" s="60" t="s">
        <v>0</v>
      </c>
      <c r="P22" s="60" t="s">
        <v>280</v>
      </c>
      <c r="Q22" s="60" t="s">
        <v>1027</v>
      </c>
      <c r="R22" s="60">
        <v>99.95</v>
      </c>
    </row>
    <row r="23" spans="1:18" s="117" customFormat="1" ht="16.2" x14ac:dyDescent="0.3">
      <c r="A23" s="117">
        <v>1</v>
      </c>
      <c r="B23" s="117" t="s">
        <v>1145</v>
      </c>
      <c r="C23" s="117" t="s">
        <v>1146</v>
      </c>
      <c r="D23" s="117" t="s">
        <v>1147</v>
      </c>
      <c r="F23" s="117">
        <v>20</v>
      </c>
      <c r="G23" s="60" t="s">
        <v>2379</v>
      </c>
      <c r="H23" s="60" t="s">
        <v>2376</v>
      </c>
      <c r="K23" s="117" t="s">
        <v>2381</v>
      </c>
      <c r="L23" s="117" t="s">
        <v>1878</v>
      </c>
      <c r="M23" s="117" t="s">
        <v>1023</v>
      </c>
      <c r="N23" s="117" t="s">
        <v>1703</v>
      </c>
      <c r="O23" s="117" t="s">
        <v>0</v>
      </c>
      <c r="P23" s="117" t="s">
        <v>1144</v>
      </c>
      <c r="Q23" s="118" t="s">
        <v>1025</v>
      </c>
      <c r="R23" s="117">
        <v>20</v>
      </c>
    </row>
    <row r="24" spans="1:18" s="116" customFormat="1" x14ac:dyDescent="0.3">
      <c r="A24" s="116">
        <v>1</v>
      </c>
      <c r="B24" s="116" t="s">
        <v>2301</v>
      </c>
      <c r="C24" s="116" t="s">
        <v>2302</v>
      </c>
      <c r="D24" s="116" t="s">
        <v>2303</v>
      </c>
      <c r="F24" s="116">
        <v>15</v>
      </c>
      <c r="G24" s="60" t="s">
        <v>2384</v>
      </c>
      <c r="H24" s="60" t="s">
        <v>2376</v>
      </c>
      <c r="I24" s="117"/>
      <c r="J24" s="117"/>
      <c r="K24" s="117" t="s">
        <v>2381</v>
      </c>
      <c r="L24" s="116" t="s">
        <v>1878</v>
      </c>
      <c r="M24" s="116" t="s">
        <v>1023</v>
      </c>
      <c r="N24" s="116" t="s">
        <v>1152</v>
      </c>
      <c r="O24" s="116" t="s">
        <v>0</v>
      </c>
      <c r="P24" s="116" t="s">
        <v>2300</v>
      </c>
      <c r="Q24" s="116" t="s">
        <v>1025</v>
      </c>
      <c r="R24" s="117">
        <v>15</v>
      </c>
    </row>
    <row r="25" spans="1:18" s="116" customFormat="1" x14ac:dyDescent="0.3">
      <c r="A25" s="116">
        <v>1</v>
      </c>
      <c r="B25" s="116" t="s">
        <v>2305</v>
      </c>
      <c r="C25" s="116" t="s">
        <v>2306</v>
      </c>
      <c r="D25" s="116" t="s">
        <v>2307</v>
      </c>
      <c r="F25" s="116">
        <v>10</v>
      </c>
      <c r="G25" s="60" t="s">
        <v>2384</v>
      </c>
      <c r="L25" s="116" t="s">
        <v>1878</v>
      </c>
      <c r="M25" s="116" t="s">
        <v>1023</v>
      </c>
      <c r="N25" s="116" t="s">
        <v>1152</v>
      </c>
      <c r="O25" s="116" t="s">
        <v>0</v>
      </c>
      <c r="P25" s="116" t="s">
        <v>2304</v>
      </c>
      <c r="Q25" s="116" t="s">
        <v>1025</v>
      </c>
      <c r="R25" s="117">
        <v>10</v>
      </c>
    </row>
    <row r="26" spans="1:18" s="117" customFormat="1" ht="16.2" x14ac:dyDescent="0.3">
      <c r="A26" s="117">
        <v>1</v>
      </c>
      <c r="B26" s="117" t="s">
        <v>1049</v>
      </c>
      <c r="C26" s="117" t="s">
        <v>1050</v>
      </c>
      <c r="D26" s="117" t="s">
        <v>1051</v>
      </c>
      <c r="F26" s="117">
        <v>15</v>
      </c>
      <c r="G26" s="60" t="s">
        <v>2384</v>
      </c>
      <c r="H26" s="60" t="s">
        <v>2376</v>
      </c>
      <c r="K26" s="117" t="s">
        <v>2381</v>
      </c>
      <c r="L26" s="117" t="s">
        <v>1878</v>
      </c>
      <c r="M26" s="117" t="s">
        <v>1024</v>
      </c>
      <c r="N26" s="117" t="s">
        <v>1704</v>
      </c>
      <c r="O26" s="117" t="s">
        <v>0</v>
      </c>
      <c r="P26" s="117" t="s">
        <v>1048</v>
      </c>
      <c r="Q26" s="118" t="s">
        <v>1025</v>
      </c>
      <c r="R26" s="117">
        <v>15</v>
      </c>
    </row>
    <row r="27" spans="1:18" s="117" customFormat="1" x14ac:dyDescent="0.3">
      <c r="A27" s="117">
        <v>1</v>
      </c>
      <c r="B27" s="117" t="s">
        <v>332</v>
      </c>
      <c r="C27" s="117" t="s">
        <v>333</v>
      </c>
      <c r="D27" s="117" t="s">
        <v>334</v>
      </c>
      <c r="F27" s="117">
        <v>24.95</v>
      </c>
      <c r="G27" s="60" t="s">
        <v>2376</v>
      </c>
      <c r="H27" s="60" t="s">
        <v>2383</v>
      </c>
      <c r="I27" s="60" t="s">
        <v>2376</v>
      </c>
      <c r="J27" s="60" t="s">
        <v>2376</v>
      </c>
      <c r="K27" s="60"/>
      <c r="L27" s="117" t="s">
        <v>1878</v>
      </c>
      <c r="M27" s="117" t="s">
        <v>1024</v>
      </c>
      <c r="N27" s="117" t="s">
        <v>1041</v>
      </c>
      <c r="O27" s="117" t="s">
        <v>0</v>
      </c>
      <c r="P27" s="117" t="s">
        <v>331</v>
      </c>
      <c r="Q27" s="117" t="s">
        <v>1026</v>
      </c>
      <c r="R27" s="117">
        <v>24.95</v>
      </c>
    </row>
    <row r="28" spans="1:18" s="117" customFormat="1" x14ac:dyDescent="0.3">
      <c r="A28" s="117">
        <v>1</v>
      </c>
      <c r="B28" s="117" t="s">
        <v>336</v>
      </c>
      <c r="C28" s="117" t="s">
        <v>337</v>
      </c>
      <c r="D28" s="117" t="s">
        <v>338</v>
      </c>
      <c r="E28" s="117">
        <v>1</v>
      </c>
      <c r="F28" s="117">
        <v>39.950000000000003</v>
      </c>
      <c r="G28" s="60" t="s">
        <v>174</v>
      </c>
      <c r="K28" s="60" t="s">
        <v>2384</v>
      </c>
      <c r="L28" s="117" t="s">
        <v>1878</v>
      </c>
      <c r="M28" s="117" t="s">
        <v>1024</v>
      </c>
      <c r="N28" s="117" t="s">
        <v>1584</v>
      </c>
      <c r="O28" s="117" t="s">
        <v>0</v>
      </c>
      <c r="P28" s="117" t="s">
        <v>335</v>
      </c>
      <c r="Q28" s="117" t="s">
        <v>1021</v>
      </c>
      <c r="R28" s="117">
        <v>39.950000000000003</v>
      </c>
    </row>
    <row r="29" spans="1:18" s="117" customFormat="1" x14ac:dyDescent="0.3">
      <c r="A29" s="117">
        <v>1</v>
      </c>
      <c r="B29" s="117" t="s">
        <v>305</v>
      </c>
      <c r="C29" s="117" t="s">
        <v>306</v>
      </c>
      <c r="D29" s="117" t="s">
        <v>307</v>
      </c>
      <c r="E29" s="117">
        <v>1</v>
      </c>
      <c r="F29" s="117">
        <v>39.950000000000003</v>
      </c>
      <c r="L29" s="117" t="s">
        <v>1878</v>
      </c>
      <c r="M29" s="117" t="s">
        <v>1024</v>
      </c>
      <c r="N29" s="117" t="s">
        <v>1040</v>
      </c>
      <c r="O29" s="117" t="s">
        <v>0</v>
      </c>
      <c r="P29" s="117" t="s">
        <v>304</v>
      </c>
      <c r="Q29" s="117" t="s">
        <v>1029</v>
      </c>
      <c r="R29" s="117">
        <v>39.950000000000003</v>
      </c>
    </row>
    <row r="31" spans="1:18" s="115" customFormat="1" x14ac:dyDescent="0.3">
      <c r="A31" s="44"/>
      <c r="B31" s="44"/>
      <c r="C31" s="44"/>
      <c r="D31" s="116"/>
      <c r="E31" s="116"/>
      <c r="F31" s="116"/>
      <c r="G31" s="116"/>
      <c r="H31" s="116"/>
      <c r="I31" s="116"/>
      <c r="J31" s="116"/>
      <c r="K31" s="116"/>
      <c r="L31" s="44"/>
      <c r="M31" s="44"/>
    </row>
    <row r="33" spans="4:13" x14ac:dyDescent="0.3">
      <c r="D33" s="116"/>
      <c r="E33" s="116"/>
      <c r="F33" s="116"/>
    </row>
    <row r="35" spans="4:13" x14ac:dyDescent="0.3">
      <c r="G35" s="116"/>
    </row>
    <row r="38" spans="4:13" x14ac:dyDescent="0.3">
      <c r="H38" s="116"/>
      <c r="I38" s="116"/>
      <c r="J38" s="116"/>
      <c r="K38" s="116"/>
      <c r="L38" s="116"/>
      <c r="M38" s="116"/>
    </row>
  </sheetData>
  <conditionalFormatting sqref="A3:R29">
    <cfRule type="expression" dxfId="50" priority="148">
      <formula>AND($A3=0,NOT(ISBLANK($A3)))</formula>
    </cfRule>
  </conditionalFormatting>
  <conditionalFormatting sqref="G2">
    <cfRule type="expression" dxfId="49" priority="137">
      <formula>AND($A2=0,NOT(ISBLANK($A2)))</formula>
    </cfRule>
  </conditionalFormatting>
  <conditionalFormatting sqref="H2">
    <cfRule type="expression" dxfId="48" priority="126">
      <formula>AND($A2=0,NOT(ISBLANK($A2)))</formula>
    </cfRule>
  </conditionalFormatting>
  <conditionalFormatting sqref="A31:M31">
    <cfRule type="expression" dxfId="47" priority="115">
      <formula>AND($E31=0,NOT(ISBLANK($E31)))</formula>
    </cfRule>
  </conditionalFormatting>
  <conditionalFormatting sqref="D2:F2">
    <cfRule type="expression" dxfId="46" priority="104">
      <formula>AND($E2=0,NOT(ISBLANK($E2)))</formula>
    </cfRule>
  </conditionalFormatting>
  <conditionalFormatting sqref="D33:F33">
    <cfRule type="expression" dxfId="45" priority="93">
      <formula>AND($E33=0,NOT(ISBLANK($E33)))</formula>
    </cfRule>
  </conditionalFormatting>
  <conditionalFormatting sqref="H38:M38">
    <cfRule type="expression" dxfId="44" priority="82">
      <formula>AND($E38=0,NOT(ISBLANK($E38)))</formula>
    </cfRule>
  </conditionalFormatting>
  <conditionalFormatting sqref="A2">
    <cfRule type="expression" dxfId="43" priority="71">
      <formula>AND($E2=0,NOT(ISBLANK($E2)))</formula>
    </cfRule>
  </conditionalFormatting>
  <conditionalFormatting sqref="M2">
    <cfRule type="expression" dxfId="42" priority="60">
      <formula>AND($E2=0,NOT(ISBLANK($E2)))</formula>
    </cfRule>
  </conditionalFormatting>
  <conditionalFormatting sqref="L2">
    <cfRule type="expression" dxfId="41" priority="49">
      <formula>AND($E2=0,NOT(ISBLANK($E2)))</formula>
    </cfRule>
  </conditionalFormatting>
  <conditionalFormatting sqref="D35:G35">
    <cfRule type="expression" dxfId="40" priority="38">
      <formula>AND($E35=0,NOT(ISBLANK($E35)))</formula>
    </cfRule>
  </conditionalFormatting>
  <conditionalFormatting sqref="O2">
    <cfRule type="expression" dxfId="39" priority="27">
      <formula>AND($E2=0,NOT(ISBLANK($E2)))</formula>
    </cfRule>
  </conditionalFormatting>
  <conditionalFormatting sqref="N2">
    <cfRule type="expression" dxfId="38" priority="16">
      <formula>AND($E2=0,NOT(ISBLANK($E2)))</formula>
    </cfRule>
  </conditionalFormatting>
  <conditionalFormatting sqref="B2:C2">
    <cfRule type="expression" dxfId="37" priority="5">
      <formula>AND($E2=0,NOT(ISBLANK($E2)))</formula>
    </cfRule>
  </conditionalFormatting>
  <dataValidations disablePrompts="1" count="1">
    <dataValidation type="list" allowBlank="1" showInputMessage="1" showErrorMessage="1" sqref="M25:N25" xr:uid="{B824D933-6E27-4A7C-A806-CBA2D96697A5}">
      <formula1>$C$6:$C$13</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1881" id="{A703928D-30D9-4A92-995A-D7BACB0827E2}">
            <xm:f>$L2=FilterSpecs!$H$13</xm:f>
            <x14:dxf>
              <font>
                <b/>
                <i val="0"/>
                <color theme="0"/>
              </font>
              <fill>
                <patternFill>
                  <bgColor theme="9" tint="-0.499984740745262"/>
                </patternFill>
              </fill>
            </x14:dxf>
          </x14:cfRule>
          <x14:cfRule type="expression" priority="11882" id="{BE442DF7-401E-4A92-9C36-4CBC4F13EDA9}">
            <xm:f>$L2=FilterSpecs!$G$13</xm:f>
            <x14:dxf>
              <font>
                <b/>
                <i val="0"/>
                <color theme="0"/>
              </font>
              <fill>
                <patternFill>
                  <bgColor theme="9" tint="-0.499984740745262"/>
                </patternFill>
              </fill>
            </x14:dxf>
          </x14:cfRule>
          <x14:cfRule type="expression" priority="11883" id="{414BE13B-B6FB-4292-8E7D-841AD78422B0}">
            <xm:f>$L2=FilterSpecs!$H$12</xm:f>
            <x14:dxf>
              <font>
                <b/>
                <i val="0"/>
                <color theme="0"/>
              </font>
              <fill>
                <patternFill>
                  <bgColor rgb="FFFF4F4F"/>
                </patternFill>
              </fill>
            </x14:dxf>
          </x14:cfRule>
          <x14:cfRule type="expression" priority="11884" id="{C476FCE9-7440-481A-8489-E9DF53328ADE}">
            <xm:f>$L2=FilterSpecs!$H$9</xm:f>
            <x14:dxf>
              <font>
                <b/>
                <i val="0"/>
                <color theme="0"/>
              </font>
              <fill>
                <patternFill>
                  <bgColor rgb="FFFF0000"/>
                </patternFill>
              </fill>
            </x14:dxf>
          </x14:cfRule>
          <x14:cfRule type="expression" priority="11885" id="{C0AF9D5E-B41B-4DA4-9E51-3B4E9C732698}">
            <xm:f>$L2=FilterSpecs!$H$7</xm:f>
            <x14:dxf>
              <font>
                <b/>
                <i val="0"/>
                <color theme="0"/>
              </font>
              <fill>
                <patternFill>
                  <bgColor rgb="FF00B0F0"/>
                </patternFill>
              </fill>
            </x14:dxf>
          </x14:cfRule>
          <x14:cfRule type="expression" priority="11886" id="{247BB0B7-F921-4098-A6E6-E6741A426D43}">
            <xm:f>$L2=FilterSpecs!$H$10</xm:f>
            <x14:dxf>
              <font>
                <b/>
                <i val="0"/>
                <color theme="0"/>
              </font>
              <fill>
                <patternFill>
                  <bgColor rgb="FF002060"/>
                </patternFill>
              </fill>
            </x14:dxf>
          </x14:cfRule>
          <x14:cfRule type="expression" priority="11887" id="{A0435D68-3CE9-499B-9224-D48C0EE59F87}">
            <xm:f>$L2=FilterSpecs!$H$8</xm:f>
            <x14:dxf>
              <font>
                <b/>
                <i val="0"/>
                <color theme="0"/>
              </font>
              <fill>
                <patternFill>
                  <bgColor rgb="FFFFC000"/>
                </patternFill>
              </fill>
            </x14:dxf>
          </x14:cfRule>
          <x14:cfRule type="expression" priority="11888" id="{9D501C1F-4785-426E-A072-759B20F342E6}">
            <xm:f>$L2=FilterSpecs!$H$10</xm:f>
            <x14:dxf>
              <font>
                <b/>
                <i val="0"/>
                <color theme="0"/>
              </font>
              <fill>
                <patternFill>
                  <bgColor rgb="FF002060"/>
                </patternFill>
              </fill>
            </x14:dxf>
          </x14:cfRule>
          <x14:cfRule type="expression" priority="11889" id="{D4CC68EC-774A-4FDC-B2BA-A650D20EF801}">
            <xm:f>$L2=FilterSpecs!$H$8</xm:f>
            <x14:dxf>
              <font>
                <b/>
                <i val="0"/>
                <color theme="0"/>
              </font>
              <fill>
                <patternFill>
                  <bgColor rgb="FFFFC000"/>
                </patternFill>
              </fill>
            </x14:dxf>
          </x14:cfRule>
          <x14:cfRule type="expression" priority="11890" id="{D48E6108-B514-4D16-8853-3721FC7B72A4}">
            <xm:f>$L2=FilterSpecs!$H$7</xm:f>
            <x14:dxf>
              <font>
                <b/>
                <i val="0"/>
                <color theme="0"/>
              </font>
              <fill>
                <patternFill>
                  <bgColor rgb="FF00B0F0"/>
                </patternFill>
              </fill>
            </x14:dxf>
          </x14:cfRule>
          <xm:sqref>A3:R29 G2:H2</xm:sqref>
        </x14:conditionalFormatting>
        <x14:conditionalFormatting xmlns:xm="http://schemas.microsoft.com/office/excel/2006/main">
          <x14:cfRule type="expression" priority="11911" id="{0C962AA2-24C1-4CA0-BFA4-DCBFE58E0155}">
            <xm:f>$K2=FilterSpecs!$H$13</xm:f>
            <x14:dxf>
              <font>
                <b/>
                <i val="0"/>
                <color theme="0"/>
              </font>
              <fill>
                <patternFill>
                  <bgColor theme="9" tint="-0.499984740745262"/>
                </patternFill>
              </fill>
            </x14:dxf>
          </x14:cfRule>
          <x14:cfRule type="expression" priority="11912" id="{71B6D6BD-885C-4628-9887-7AC6E8A6F874}">
            <xm:f>$K2=FilterSpecs!$G$13</xm:f>
            <x14:dxf>
              <font>
                <b/>
                <i val="0"/>
                <color theme="0"/>
              </font>
              <fill>
                <patternFill>
                  <bgColor theme="9" tint="-0.499984740745262"/>
                </patternFill>
              </fill>
            </x14:dxf>
          </x14:cfRule>
          <x14:cfRule type="expression" priority="11913" id="{B2CA8DBA-E272-463F-BDFA-30BFCE544C54}">
            <xm:f>$K2=FilterSpecs!$H$12</xm:f>
            <x14:dxf>
              <font>
                <b/>
                <i val="0"/>
                <color theme="0"/>
              </font>
              <fill>
                <patternFill>
                  <bgColor rgb="FFFF4F4F"/>
                </patternFill>
              </fill>
            </x14:dxf>
          </x14:cfRule>
          <x14:cfRule type="expression" priority="11914" id="{1A5B9AFC-3969-4F18-A255-F922B25A631A}">
            <xm:f>$K2=FilterSpecs!$H$9</xm:f>
            <x14:dxf>
              <font>
                <b/>
                <i val="0"/>
                <color theme="0"/>
              </font>
              <fill>
                <patternFill>
                  <bgColor rgb="FFFF0000"/>
                </patternFill>
              </fill>
            </x14:dxf>
          </x14:cfRule>
          <x14:cfRule type="expression" priority="11915" id="{81B3E519-38DF-4591-B5F3-5B7C1702DB02}">
            <xm:f>$K2=FilterSpecs!$H$7</xm:f>
            <x14:dxf>
              <font>
                <b/>
                <i val="0"/>
                <color theme="0"/>
              </font>
              <fill>
                <patternFill>
                  <bgColor rgb="FF00B0F0"/>
                </patternFill>
              </fill>
            </x14:dxf>
          </x14:cfRule>
          <x14:cfRule type="expression" priority="11916" id="{375952B3-DA18-4945-9196-D9EACD7F6CBF}">
            <xm:f>$K2=FilterSpecs!$H$10</xm:f>
            <x14:dxf>
              <font>
                <b/>
                <i val="0"/>
                <color theme="0"/>
              </font>
              <fill>
                <patternFill>
                  <bgColor rgb="FF002060"/>
                </patternFill>
              </fill>
            </x14:dxf>
          </x14:cfRule>
          <x14:cfRule type="expression" priority="11917" id="{13B49586-67C3-4D28-A448-9531636396CF}">
            <xm:f>$K2=FilterSpecs!$H$8</xm:f>
            <x14:dxf>
              <font>
                <b/>
                <i val="0"/>
                <color theme="0"/>
              </font>
              <fill>
                <patternFill>
                  <bgColor rgb="FFFFC000"/>
                </patternFill>
              </fill>
            </x14:dxf>
          </x14:cfRule>
          <x14:cfRule type="expression" priority="11918" id="{51E8D22F-C6FA-4F6B-BFF4-92B5CCA209BB}">
            <xm:f>$K2=FilterSpecs!$H$10</xm:f>
            <x14:dxf>
              <font>
                <b/>
                <i val="0"/>
                <color theme="0"/>
              </font>
              <fill>
                <patternFill>
                  <bgColor rgb="FF002060"/>
                </patternFill>
              </fill>
            </x14:dxf>
          </x14:cfRule>
          <x14:cfRule type="expression" priority="11919" id="{36C429A3-5F1F-4B3C-A18C-F5F8039523D0}">
            <xm:f>$K2=FilterSpecs!$H$8</xm:f>
            <x14:dxf>
              <font>
                <b/>
                <i val="0"/>
                <color theme="0"/>
              </font>
              <fill>
                <patternFill>
                  <bgColor rgb="FFFFC000"/>
                </patternFill>
              </fill>
            </x14:dxf>
          </x14:cfRule>
          <x14:cfRule type="expression" priority="11920" id="{87FD2326-3D2A-4959-BCCB-CA2E556B0CE9}">
            <xm:f>$K2=FilterSpecs!$H$7</xm:f>
            <x14:dxf>
              <font>
                <b/>
                <i val="0"/>
                <color theme="0"/>
              </font>
              <fill>
                <patternFill>
                  <bgColor rgb="FF00B0F0"/>
                </patternFill>
              </fill>
            </x14:dxf>
          </x14:cfRule>
          <xm:sqref>A31:M31 D33:F33 H38:M38 D35:G35 L2:O2 A2:F2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462FECBB-BF62-4213-A881-E8A97D904C2A}">
          <x14:formula1>
            <xm:f>FilterSpecs!$E$6:$E$13</xm:f>
          </x14:formula1>
          <xm:sqref>M24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AC446-75B8-4504-96A9-5D9F34C59B0A}">
  <sheetPr codeName="Sheet5">
    <tabColor theme="7"/>
  </sheetPr>
  <dimension ref="A1:S44"/>
  <sheetViews>
    <sheetView topLeftCell="F4" zoomScaleNormal="100" workbookViewId="0">
      <selection activeCell="H7" sqref="H7"/>
    </sheetView>
  </sheetViews>
  <sheetFormatPr defaultRowHeight="21" x14ac:dyDescent="0.3"/>
  <cols>
    <col min="1" max="1" width="12" customWidth="1"/>
    <col min="2" max="2" width="10" customWidth="1"/>
    <col min="3" max="3" width="86.6640625" customWidth="1"/>
    <col min="4" max="4" width="39.6640625" bestFit="1" customWidth="1"/>
    <col min="5" max="5" width="39.33203125" customWidth="1"/>
    <col min="6" max="6" width="37.33203125" bestFit="1" customWidth="1"/>
    <col min="7" max="7" width="31.33203125" bestFit="1" customWidth="1"/>
    <col min="8" max="8" width="19.6640625" style="14" customWidth="1"/>
    <col min="9" max="9" width="48.6640625" customWidth="1"/>
    <col min="10" max="10" width="110.5546875" customWidth="1"/>
  </cols>
  <sheetData>
    <row r="1" spans="1:10" x14ac:dyDescent="0.4">
      <c r="A1" s="15" t="s">
        <v>144</v>
      </c>
      <c r="B1" s="15" t="s">
        <v>2263</v>
      </c>
      <c r="C1" s="8" t="s">
        <v>170</v>
      </c>
      <c r="D1" s="8" t="s">
        <v>164</v>
      </c>
      <c r="E1" s="9" t="s">
        <v>165</v>
      </c>
      <c r="F1" s="8" t="s">
        <v>166</v>
      </c>
      <c r="G1" s="8" t="s">
        <v>209</v>
      </c>
      <c r="H1" s="8" t="s">
        <v>167</v>
      </c>
      <c r="I1" s="8" t="s">
        <v>172</v>
      </c>
      <c r="J1" s="8" t="s">
        <v>169</v>
      </c>
    </row>
    <row r="2" spans="1:10" x14ac:dyDescent="0.4">
      <c r="A2" s="17">
        <v>14.95</v>
      </c>
      <c r="B2" s="17" t="s">
        <v>2264</v>
      </c>
      <c r="C2" s="11" t="s">
        <v>66</v>
      </c>
      <c r="D2" s="11"/>
      <c r="E2" s="9" t="s">
        <v>145</v>
      </c>
      <c r="F2" s="10" t="s">
        <v>146</v>
      </c>
      <c r="G2" s="10"/>
      <c r="H2" s="8"/>
      <c r="I2" s="14"/>
      <c r="J2" s="14"/>
    </row>
    <row r="3" spans="1:10" x14ac:dyDescent="0.4">
      <c r="A3" s="16">
        <v>3.95</v>
      </c>
      <c r="B3" s="17" t="s">
        <v>2264</v>
      </c>
      <c r="C3" s="11" t="s">
        <v>70</v>
      </c>
      <c r="D3" s="11"/>
      <c r="E3" s="10" t="s">
        <v>147</v>
      </c>
      <c r="F3" s="9"/>
      <c r="G3" s="9" t="s">
        <v>2283</v>
      </c>
      <c r="H3" s="8" t="s">
        <v>148</v>
      </c>
      <c r="I3" s="14">
        <v>4</v>
      </c>
      <c r="J3" s="14"/>
    </row>
    <row r="4" spans="1:10" x14ac:dyDescent="0.4">
      <c r="A4" s="17">
        <v>1.95</v>
      </c>
      <c r="B4" s="17" t="s">
        <v>2264</v>
      </c>
      <c r="C4" s="11" t="s">
        <v>62</v>
      </c>
      <c r="D4" s="8"/>
      <c r="E4" s="10" t="s">
        <v>171</v>
      </c>
      <c r="F4" s="8" t="s">
        <v>162</v>
      </c>
      <c r="G4" s="8"/>
      <c r="H4" s="8"/>
      <c r="I4" s="14"/>
      <c r="J4" s="14"/>
    </row>
    <row r="5" spans="1:10" x14ac:dyDescent="0.4">
      <c r="A5" s="15">
        <v>0.95</v>
      </c>
      <c r="B5" s="17" t="s">
        <v>2264</v>
      </c>
      <c r="C5" s="11" t="s">
        <v>58</v>
      </c>
      <c r="D5" s="8"/>
      <c r="E5" s="10" t="s">
        <v>163</v>
      </c>
      <c r="F5" s="8"/>
      <c r="G5" s="8"/>
      <c r="H5" s="8"/>
      <c r="I5" s="14"/>
      <c r="J5" s="14"/>
    </row>
    <row r="6" spans="1:10" x14ac:dyDescent="0.4">
      <c r="A6" s="17">
        <v>24.95</v>
      </c>
      <c r="B6" s="17" t="s">
        <v>2264</v>
      </c>
      <c r="C6" s="11" t="s">
        <v>78</v>
      </c>
      <c r="D6" s="11" t="s">
        <v>149</v>
      </c>
      <c r="E6" s="12" t="s">
        <v>150</v>
      </c>
      <c r="F6" s="10" t="s">
        <v>168</v>
      </c>
      <c r="G6" s="10"/>
      <c r="H6" s="8"/>
      <c r="I6" s="14" t="s">
        <v>173</v>
      </c>
      <c r="J6" s="14"/>
    </row>
    <row r="7" spans="1:10" x14ac:dyDescent="0.4">
      <c r="A7" s="17"/>
      <c r="B7" s="17" t="s">
        <v>2264</v>
      </c>
      <c r="C7" s="11"/>
      <c r="D7" s="11" t="s">
        <v>151</v>
      </c>
      <c r="E7" s="12" t="s">
        <v>152</v>
      </c>
      <c r="F7" s="9"/>
      <c r="G7" s="9"/>
      <c r="H7" s="8"/>
      <c r="I7" s="14"/>
      <c r="J7" s="14"/>
    </row>
    <row r="8" spans="1:10" x14ac:dyDescent="0.4">
      <c r="A8" s="17">
        <v>14.95</v>
      </c>
      <c r="B8" s="17" t="s">
        <v>2264</v>
      </c>
      <c r="C8" s="11" t="s">
        <v>82</v>
      </c>
      <c r="D8" s="11"/>
      <c r="E8" s="10" t="s">
        <v>156</v>
      </c>
      <c r="F8" s="9"/>
      <c r="G8" s="9"/>
      <c r="H8" s="8"/>
      <c r="I8" s="14" t="s">
        <v>2281</v>
      </c>
      <c r="J8" s="14" t="s">
        <v>2267</v>
      </c>
    </row>
    <row r="9" spans="1:10" x14ac:dyDescent="0.4">
      <c r="A9" s="17">
        <v>24.95</v>
      </c>
      <c r="B9" s="17" t="s">
        <v>2264</v>
      </c>
      <c r="C9" s="11" t="s">
        <v>74</v>
      </c>
      <c r="D9" s="11"/>
      <c r="E9" s="10" t="s">
        <v>153</v>
      </c>
      <c r="F9" s="10" t="s">
        <v>154</v>
      </c>
      <c r="G9" s="10"/>
      <c r="H9" s="8"/>
      <c r="I9" s="14" t="s">
        <v>2281</v>
      </c>
      <c r="J9" s="14" t="s">
        <v>2267</v>
      </c>
    </row>
    <row r="10" spans="1:10" x14ac:dyDescent="0.4">
      <c r="A10" s="16">
        <v>14.95</v>
      </c>
      <c r="B10" s="17" t="s">
        <v>2264</v>
      </c>
      <c r="C10" s="11" t="s">
        <v>155</v>
      </c>
      <c r="D10" s="11"/>
      <c r="E10" s="10" t="s">
        <v>153</v>
      </c>
      <c r="F10" s="10" t="s">
        <v>154</v>
      </c>
      <c r="G10" s="10"/>
      <c r="H10" s="8"/>
      <c r="I10" s="14"/>
      <c r="J10" s="14"/>
    </row>
    <row r="11" spans="1:10" x14ac:dyDescent="0.4">
      <c r="A11" s="17">
        <v>14.95</v>
      </c>
      <c r="B11" s="17" t="s">
        <v>2265</v>
      </c>
      <c r="C11" s="11" t="s">
        <v>2184</v>
      </c>
      <c r="D11" s="11"/>
      <c r="E11" s="10" t="s">
        <v>2268</v>
      </c>
      <c r="F11" s="9" t="s">
        <v>2269</v>
      </c>
      <c r="G11" s="9" t="s">
        <v>2270</v>
      </c>
      <c r="H11" s="8" t="s">
        <v>148</v>
      </c>
      <c r="I11" s="14" t="s">
        <v>2272</v>
      </c>
      <c r="J11" s="14" t="s">
        <v>2267</v>
      </c>
    </row>
    <row r="12" spans="1:10" x14ac:dyDescent="0.4">
      <c r="A12" s="17">
        <v>13.95</v>
      </c>
      <c r="B12" s="17" t="s">
        <v>2265</v>
      </c>
      <c r="C12" s="11" t="s">
        <v>2186</v>
      </c>
      <c r="D12" s="11"/>
      <c r="E12" s="10" t="s">
        <v>2271</v>
      </c>
      <c r="F12" s="9" t="s">
        <v>2279</v>
      </c>
      <c r="G12" s="9" t="s">
        <v>2280</v>
      </c>
      <c r="H12" s="8" t="s">
        <v>148</v>
      </c>
      <c r="I12" s="14" t="s">
        <v>2281</v>
      </c>
      <c r="J12" s="14" t="s">
        <v>2267</v>
      </c>
    </row>
    <row r="13" spans="1:10" x14ac:dyDescent="0.4">
      <c r="A13" s="17">
        <v>19.95</v>
      </c>
      <c r="B13" s="17" t="s">
        <v>2264</v>
      </c>
      <c r="C13" s="11" t="s">
        <v>86</v>
      </c>
      <c r="E13" s="10" t="s">
        <v>207</v>
      </c>
      <c r="G13" s="8" t="s">
        <v>208</v>
      </c>
      <c r="H13" s="8"/>
      <c r="I13" s="14" t="s">
        <v>2282</v>
      </c>
    </row>
    <row r="14" spans="1:10" x14ac:dyDescent="0.4">
      <c r="A14" s="17">
        <v>13.95</v>
      </c>
      <c r="B14" s="17" t="s">
        <v>2264</v>
      </c>
      <c r="C14" s="11" t="s">
        <v>90</v>
      </c>
      <c r="D14" s="11"/>
      <c r="E14" s="10" t="s">
        <v>157</v>
      </c>
      <c r="F14" s="9"/>
      <c r="G14" s="9"/>
      <c r="H14" s="8"/>
      <c r="I14" s="14" t="s">
        <v>174</v>
      </c>
      <c r="J14" s="14" t="s">
        <v>2278</v>
      </c>
    </row>
    <row r="15" spans="1:10" x14ac:dyDescent="0.4">
      <c r="A15" s="17">
        <v>14.95</v>
      </c>
      <c r="B15" s="17" t="s">
        <v>2264</v>
      </c>
      <c r="C15" s="11" t="s">
        <v>158</v>
      </c>
      <c r="D15" s="11"/>
      <c r="E15" s="10" t="s">
        <v>159</v>
      </c>
      <c r="F15" s="9"/>
      <c r="G15" s="9"/>
      <c r="H15" s="8"/>
      <c r="I15" s="14" t="s">
        <v>174</v>
      </c>
      <c r="J15" s="14"/>
    </row>
    <row r="16" spans="1:10" x14ac:dyDescent="0.4">
      <c r="A16" s="17">
        <v>13.95</v>
      </c>
      <c r="B16" s="17" t="s">
        <v>2264</v>
      </c>
      <c r="C16" s="11" t="s">
        <v>160</v>
      </c>
      <c r="D16" s="11"/>
      <c r="E16" s="10" t="s">
        <v>161</v>
      </c>
      <c r="F16" s="9"/>
      <c r="G16" s="9"/>
      <c r="H16" s="8"/>
      <c r="I16" s="14" t="s">
        <v>174</v>
      </c>
      <c r="J16" s="14"/>
    </row>
    <row r="17" spans="1:19" x14ac:dyDescent="0.4">
      <c r="A17" s="17"/>
      <c r="B17" s="17" t="s">
        <v>2265</v>
      </c>
      <c r="C17" s="11" t="s">
        <v>2188</v>
      </c>
      <c r="D17" s="11"/>
      <c r="E17" s="10" t="s">
        <v>2273</v>
      </c>
      <c r="F17" s="9"/>
      <c r="G17" s="9"/>
      <c r="H17" s="8"/>
      <c r="I17" s="14" t="s">
        <v>174</v>
      </c>
      <c r="J17" s="14" t="s">
        <v>2274</v>
      </c>
      <c r="S17" s="10"/>
    </row>
    <row r="18" spans="1:19" x14ac:dyDescent="0.4">
      <c r="A18" s="17"/>
      <c r="B18" s="17" t="s">
        <v>2265</v>
      </c>
      <c r="C18" s="11" t="s">
        <v>2190</v>
      </c>
      <c r="D18" s="11"/>
      <c r="E18" s="10" t="s">
        <v>2266</v>
      </c>
      <c r="F18" s="9"/>
      <c r="G18" s="9"/>
      <c r="H18" s="8"/>
      <c r="I18" s="14" t="s">
        <v>174</v>
      </c>
      <c r="J18" s="14" t="s">
        <v>2276</v>
      </c>
    </row>
    <row r="19" spans="1:19" x14ac:dyDescent="0.4">
      <c r="A19" s="17"/>
      <c r="B19" s="17" t="s">
        <v>2265</v>
      </c>
      <c r="C19" s="11" t="s">
        <v>2192</v>
      </c>
      <c r="D19" s="11"/>
      <c r="E19" s="10" t="s">
        <v>2275</v>
      </c>
      <c r="F19" s="9"/>
      <c r="G19" s="43" t="s">
        <v>2277</v>
      </c>
      <c r="H19" s="8"/>
      <c r="I19" s="14" t="s">
        <v>174</v>
      </c>
      <c r="J19" s="14" t="s">
        <v>2276</v>
      </c>
    </row>
    <row r="20" spans="1:19" x14ac:dyDescent="0.3">
      <c r="B20" s="19"/>
    </row>
    <row r="21" spans="1:19" x14ac:dyDescent="0.3">
      <c r="C21" s="13" t="s">
        <v>179</v>
      </c>
      <c r="D21" s="13" t="s">
        <v>180</v>
      </c>
      <c r="E21" s="13" t="s">
        <v>176</v>
      </c>
      <c r="F21" s="13" t="s">
        <v>187</v>
      </c>
    </row>
    <row r="22" spans="1:19" x14ac:dyDescent="0.3">
      <c r="C22" s="18" t="s">
        <v>122</v>
      </c>
      <c r="D22" s="13" t="s">
        <v>175</v>
      </c>
      <c r="E22" s="13" t="s">
        <v>182</v>
      </c>
      <c r="F22" s="13"/>
    </row>
    <row r="23" spans="1:19" x14ac:dyDescent="0.3">
      <c r="C23" s="18" t="s">
        <v>130</v>
      </c>
      <c r="D23" s="13">
        <v>5</v>
      </c>
      <c r="E23" s="13" t="s">
        <v>182</v>
      </c>
      <c r="F23" s="13"/>
    </row>
    <row r="24" spans="1:19" x14ac:dyDescent="0.3">
      <c r="C24" s="18" t="s">
        <v>126</v>
      </c>
      <c r="D24" s="13">
        <v>6</v>
      </c>
      <c r="E24" s="13" t="s">
        <v>181</v>
      </c>
      <c r="F24" s="13" t="s">
        <v>186</v>
      </c>
    </row>
    <row r="25" spans="1:19" x14ac:dyDescent="0.3">
      <c r="C25" s="18" t="s">
        <v>178</v>
      </c>
      <c r="D25" s="13" t="s">
        <v>177</v>
      </c>
      <c r="E25" s="13" t="s">
        <v>182</v>
      </c>
      <c r="F25" s="13"/>
    </row>
    <row r="26" spans="1:19" x14ac:dyDescent="0.3">
      <c r="C26" s="18" t="s">
        <v>183</v>
      </c>
      <c r="D26" s="13">
        <v>10</v>
      </c>
      <c r="E26" s="13" t="s">
        <v>182</v>
      </c>
      <c r="F26" s="13"/>
    </row>
    <row r="27" spans="1:19" x14ac:dyDescent="0.3">
      <c r="C27" s="18" t="s">
        <v>184</v>
      </c>
      <c r="D27" s="13">
        <v>8</v>
      </c>
      <c r="E27" s="13" t="s">
        <v>182</v>
      </c>
      <c r="F27" s="13"/>
    </row>
    <row r="28" spans="1:19" x14ac:dyDescent="0.3">
      <c r="C28" s="18" t="s">
        <v>185</v>
      </c>
      <c r="D28" s="13">
        <v>8</v>
      </c>
      <c r="E28" s="13" t="s">
        <v>182</v>
      </c>
      <c r="F28" s="13"/>
    </row>
    <row r="29" spans="1:19" x14ac:dyDescent="0.3">
      <c r="C29" s="18" t="s">
        <v>74</v>
      </c>
      <c r="D29" s="13">
        <v>6</v>
      </c>
      <c r="E29" s="13" t="s">
        <v>182</v>
      </c>
      <c r="F29" s="13"/>
    </row>
    <row r="30" spans="1:19" x14ac:dyDescent="0.3">
      <c r="C30" s="18" t="s">
        <v>70</v>
      </c>
      <c r="D30" s="13">
        <v>4</v>
      </c>
      <c r="E30" s="13" t="s">
        <v>181</v>
      </c>
      <c r="F30" s="13" t="s">
        <v>186</v>
      </c>
    </row>
    <row r="31" spans="1:19" x14ac:dyDescent="0.3">
      <c r="C31" s="18" t="s">
        <v>188</v>
      </c>
      <c r="D31" s="13" t="s">
        <v>189</v>
      </c>
      <c r="E31" s="13" t="s">
        <v>182</v>
      </c>
      <c r="F31" s="13"/>
    </row>
    <row r="32" spans="1:19" x14ac:dyDescent="0.3">
      <c r="C32" s="18" t="s">
        <v>190</v>
      </c>
      <c r="D32" s="13" t="s">
        <v>191</v>
      </c>
      <c r="E32" s="13" t="s">
        <v>182</v>
      </c>
      <c r="F32" s="13"/>
    </row>
    <row r="33" spans="3:6" x14ac:dyDescent="0.3">
      <c r="C33" s="18" t="s">
        <v>192</v>
      </c>
      <c r="D33" s="13">
        <v>5</v>
      </c>
      <c r="E33" s="13"/>
      <c r="F33" s="13"/>
    </row>
    <row r="34" spans="3:6" x14ac:dyDescent="0.3">
      <c r="C34" s="18" t="s">
        <v>193</v>
      </c>
      <c r="D34" s="13">
        <v>6</v>
      </c>
      <c r="E34" s="13"/>
      <c r="F34" s="13"/>
    </row>
    <row r="35" spans="3:6" x14ac:dyDescent="0.3">
      <c r="C35" s="18" t="s">
        <v>194</v>
      </c>
      <c r="D35" s="13" t="s">
        <v>195</v>
      </c>
      <c r="E35" s="13"/>
      <c r="F35" s="13"/>
    </row>
    <row r="36" spans="3:6" x14ac:dyDescent="0.3">
      <c r="C36" s="18" t="s">
        <v>196</v>
      </c>
      <c r="D36" s="13" t="s">
        <v>197</v>
      </c>
      <c r="E36" s="13"/>
      <c r="F36" s="13"/>
    </row>
    <row r="37" spans="3:6" x14ac:dyDescent="0.3">
      <c r="C37" s="18" t="s">
        <v>198</v>
      </c>
      <c r="D37" s="13" t="s">
        <v>199</v>
      </c>
      <c r="E37" s="13"/>
      <c r="F37" s="13"/>
    </row>
    <row r="38" spans="3:6" x14ac:dyDescent="0.3">
      <c r="C38" s="18" t="s">
        <v>200</v>
      </c>
      <c r="D38" s="13">
        <v>3</v>
      </c>
      <c r="E38" s="13"/>
      <c r="F38" s="13"/>
    </row>
    <row r="39" spans="3:6" x14ac:dyDescent="0.3">
      <c r="C39" s="18" t="s">
        <v>201</v>
      </c>
      <c r="D39" s="13" t="s">
        <v>202</v>
      </c>
      <c r="E39" s="13"/>
      <c r="F39" s="13"/>
    </row>
    <row r="40" spans="3:6" x14ac:dyDescent="0.3">
      <c r="C40" s="18" t="s">
        <v>203</v>
      </c>
      <c r="D40" s="13">
        <v>7</v>
      </c>
      <c r="E40" s="13"/>
      <c r="F40" s="13"/>
    </row>
    <row r="41" spans="3:6" x14ac:dyDescent="0.3">
      <c r="C41" s="18" t="s">
        <v>204</v>
      </c>
      <c r="D41" s="13">
        <v>6</v>
      </c>
      <c r="E41" s="13" t="s">
        <v>181</v>
      </c>
      <c r="F41" s="13" t="s">
        <v>205</v>
      </c>
    </row>
    <row r="42" spans="3:6" x14ac:dyDescent="0.3">
      <c r="C42" s="18" t="s">
        <v>66</v>
      </c>
      <c r="D42" s="13" t="s">
        <v>206</v>
      </c>
      <c r="E42" s="13"/>
      <c r="F42" s="13"/>
    </row>
    <row r="44" spans="3:6" x14ac:dyDescent="0.3">
      <c r="C44" s="14" t="s">
        <v>2347</v>
      </c>
    </row>
  </sheetData>
  <hyperlinks>
    <hyperlink ref="C31" r:id="rId1" display="https://www.sparkfun.com/products/12009" xr:uid="{D804F47F-0385-48A2-9F7E-09641427A5F9}"/>
  </hyperlinks>
  <pageMargins left="0.7" right="0.7" top="0.75" bottom="0.75" header="0.3" footer="0.3"/>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728FA94-0762-4038-B8FB-2499F032DCA1}">
  <ds:schemaRefs/>
</ds:datastoreItem>
</file>

<file path=customXml/itemProps2.xml><?xml version="1.0" encoding="utf-8"?>
<ds:datastoreItem xmlns:ds="http://schemas.openxmlformats.org/officeDocument/2006/customXml" ds:itemID="{6F1DCE29-DF47-4174-9865-6EC7CFA974B1}">
  <ds:schemaRefs/>
</ds:datastoreItem>
</file>

<file path=customXml/itemProps3.xml><?xml version="1.0" encoding="utf-8"?>
<ds:datastoreItem xmlns:ds="http://schemas.openxmlformats.org/officeDocument/2006/customXml" ds:itemID="{CA8754EB-95F3-4435-B4DF-1AF878F97B74}">
  <ds:schemaRefs/>
</ds:datastoreItem>
</file>

<file path=customXml/itemProps4.xml><?xml version="1.0" encoding="utf-8"?>
<ds:datastoreItem xmlns:ds="http://schemas.openxmlformats.org/officeDocument/2006/customXml" ds:itemID="{5E3CE36A-B286-4582-8162-E50423BA0F57}">
  <ds:schemaRefs/>
</ds:datastoreItem>
</file>

<file path=customXml/itemProps5.xml><?xml version="1.0" encoding="utf-8"?>
<ds:datastoreItem xmlns:ds="http://schemas.openxmlformats.org/officeDocument/2006/customXml" ds:itemID="{9E74C1F1-40D0-4B9B-81CF-794290EA9CDE}">
  <ds:schemaRefs/>
</ds:datastoreItem>
</file>

<file path=customXml/itemProps6.xml><?xml version="1.0" encoding="utf-8"?>
<ds:datastoreItem xmlns:ds="http://schemas.openxmlformats.org/officeDocument/2006/customXml" ds:itemID="{899354A6-0500-4D51-BA0B-77A37C940623}">
  <ds:schemaRefs/>
</ds:datastoreItem>
</file>

<file path=customXml/itemProps7.xml><?xml version="1.0" encoding="utf-8"?>
<ds:datastoreItem xmlns:ds="http://schemas.openxmlformats.org/officeDocument/2006/customXml" ds:itemID="{9291C032-4AE1-47CD-9D0D-C5BC17F1C621}">
  <ds:schemaRefs/>
</ds:datastoreItem>
</file>

<file path=customXml/itemProps8.xml><?xml version="1.0" encoding="utf-8"?>
<ds:datastoreItem xmlns:ds="http://schemas.openxmlformats.org/officeDocument/2006/customXml" ds:itemID="{5640F613-BCA2-4941-8C31-6081879D0F39}">
  <ds:schemaRefs/>
</ds:datastoreItem>
</file>

<file path=customXml/itemProps9.xml><?xml version="1.0" encoding="utf-8"?>
<ds:datastoreItem xmlns:ds="http://schemas.openxmlformats.org/officeDocument/2006/customXml" ds:itemID="{836257B9-3D35-44BC-87C1-C93D26FC420B}">
  <ds:schemaRefs/>
</ds:datastoreItem>
</file>

<file path=customXml/itemProps10.xml><?xml version="1.0" encoding="utf-8"?>
<ds:datastoreItem xmlns:ds="http://schemas.openxmlformats.org/officeDocument/2006/customXml" ds:itemID="{4EAED6BF-8D2B-43EA-9FD3-7E1E5DFE802D}">
  <ds:schemaRefs/>
</ds:datastoreItem>
</file>

<file path=customXml/itemProps11.xml><?xml version="1.0" encoding="utf-8"?>
<ds:datastoreItem xmlns:ds="http://schemas.openxmlformats.org/officeDocument/2006/customXml" ds:itemID="{3934DE86-7B7D-48B1-8B54-DCD0EA95FD36}">
  <ds:schemaRefs/>
</ds:datastoreItem>
</file>

<file path=customXml/itemProps12.xml><?xml version="1.0" encoding="utf-8"?>
<ds:datastoreItem xmlns:ds="http://schemas.openxmlformats.org/officeDocument/2006/customXml" ds:itemID="{7C9F5434-E1A0-4F70-A852-9FAA5C46E7FF}">
  <ds:schemaRefs/>
</ds:datastoreItem>
</file>

<file path=customXml/itemProps13.xml><?xml version="1.0" encoding="utf-8"?>
<ds:datastoreItem xmlns:ds="http://schemas.openxmlformats.org/officeDocument/2006/customXml" ds:itemID="{D62FE9C6-5836-4D40-ABE6-DDEDC57718B6}">
  <ds:schemaRefs/>
</ds:datastoreItem>
</file>

<file path=customXml/itemProps14.xml><?xml version="1.0" encoding="utf-8"?>
<ds:datastoreItem xmlns:ds="http://schemas.openxmlformats.org/officeDocument/2006/customXml" ds:itemID="{A97FBD7B-9360-4F89-AF8E-C5CF6EC8352C}">
  <ds:schemaRefs>
    <ds:schemaRef ds:uri="http://schemas.microsoft.com/DataMashup"/>
  </ds:schemaRefs>
</ds:datastoreItem>
</file>

<file path=customXml/itemProps15.xml><?xml version="1.0" encoding="utf-8"?>
<ds:datastoreItem xmlns:ds="http://schemas.openxmlformats.org/officeDocument/2006/customXml" ds:itemID="{D636087D-64FF-47F6-9D28-70EBAEE37164}">
  <ds:schemaRefs/>
</ds:datastoreItem>
</file>

<file path=customXml/itemProps16.xml><?xml version="1.0" encoding="utf-8"?>
<ds:datastoreItem xmlns:ds="http://schemas.openxmlformats.org/officeDocument/2006/customXml" ds:itemID="{6AB4CEEF-A55A-4268-AA52-BAC1B741751B}">
  <ds:schemaRefs/>
</ds:datastoreItem>
</file>

<file path=customXml/itemProps17.xml><?xml version="1.0" encoding="utf-8"?>
<ds:datastoreItem xmlns:ds="http://schemas.openxmlformats.org/officeDocument/2006/customXml" ds:itemID="{EF833792-AE7E-43F7-9893-0D3348178610}">
  <ds:schemaRefs/>
</ds:datastoreItem>
</file>

<file path=customXml/itemProps18.xml><?xml version="1.0" encoding="utf-8"?>
<ds:datastoreItem xmlns:ds="http://schemas.openxmlformats.org/officeDocument/2006/customXml" ds:itemID="{03EDCD96-3B56-45F4-BC4A-349818B7E513}">
  <ds:schemaRefs/>
</ds:datastoreItem>
</file>

<file path=customXml/itemProps19.xml><?xml version="1.0" encoding="utf-8"?>
<ds:datastoreItem xmlns:ds="http://schemas.openxmlformats.org/officeDocument/2006/customXml" ds:itemID="{29A767D3-F3D8-4399-9884-0792B3ED157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Category Lookup</vt:lpstr>
      <vt:lpstr>FilterSpecs</vt:lpstr>
      <vt:lpstr>Equipment</vt:lpstr>
      <vt:lpstr>Equip Refs</vt:lpstr>
      <vt:lpstr>SF Order</vt:lpstr>
      <vt:lpstr>AF Order</vt:lpstr>
      <vt:lpstr>Adafruit</vt:lpstr>
      <vt:lpstr>SparkFun</vt:lpstr>
      <vt:lpstr>Connectors</vt:lpstr>
      <vt:lpstr>DesignSpecs</vt:lpstr>
      <vt:lpstr>Equipment!ColumnTitle2</vt:lpstr>
      <vt:lpstr>ColumnTitle2</vt:lpstr>
      <vt:lpstr>Equipment!EquipmentLookupDescriptions</vt:lpstr>
      <vt:lpstr>EquipmentLookupDescriptions</vt:lpstr>
      <vt:lpstr>'Category Lookup'!Print_Titles</vt:lpstr>
      <vt:lpstr>Equipment!RoomList</vt:lpstr>
      <vt:lpstr>RoomList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Blake</dc:creator>
  <cp:lastModifiedBy>Blake</cp:lastModifiedBy>
  <dcterms:created xsi:type="dcterms:W3CDTF">2017-07-30T14:13:04Z</dcterms:created>
  <dcterms:modified xsi:type="dcterms:W3CDTF">2018-06-01T03:55:44Z</dcterms:modified>
</cp:coreProperties>
</file>